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ctivebrands-my.sharepoint.com/personal/ulrika_pettersson_activebrands_com/Documents/ATS/ATS/"/>
    </mc:Choice>
  </mc:AlternateContent>
  <xr:revisionPtr revIDLastSave="0" documentId="8_{BECD94CD-580A-48A2-82FF-36012DF5078B}" xr6:coauthVersionLast="47" xr6:coauthVersionMax="47" xr10:uidLastSave="{00000000-0000-0000-0000-000000000000}"/>
  <workbookProtection workbookAlgorithmName="SHA-512" workbookHashValue="22CKW+V7gs8zDO+RCSqu3xepOgsRMhSLH5UbaZi3k3D+GoR1y3x1mVZahkzyiZD0J0Y4PQ9Squ2jI9gC9sTNNw==" workbookSaltValue="kq0k2VZYMWIlIbEt8I/05w==" workbookSpinCount="100000" lockStructure="1"/>
  <bookViews>
    <workbookView xWindow="1260" yWindow="2640" windowWidth="21600" windowHeight="11385" tabRatio="500" activeTab="1" xr2:uid="{00000000-000D-0000-FFFF-FFFF00000000}"/>
  </bookViews>
  <sheets>
    <sheet name="1) Summary" sheetId="8" r:id="rId1"/>
    <sheet name="2) Order Form" sheetId="1" r:id="rId2"/>
    <sheet name="ELASTIC" sheetId="14" r:id="rId3"/>
    <sheet name="ATS" sheetId="12" state="hidden" r:id="rId4"/>
    <sheet name="Sheet5" sheetId="15" r:id="rId5"/>
    <sheet name="EAN" sheetId="13" state="hidden" r:id="rId6"/>
    <sheet name="Prices" sheetId="2" state="hidden" r:id="rId7"/>
    <sheet name="Lists" sheetId="4" state="hidden" r:id="rId8"/>
  </sheets>
  <definedNames>
    <definedName name="_xlnm._FilterDatabase" localSheetId="1" hidden="1">'2) Order Form'!$A$8:$AH$8</definedName>
    <definedName name="_xlnm._FilterDatabase" localSheetId="3" hidden="1">ATS!$A$3:$AC$4682</definedName>
    <definedName name="_xlnm._FilterDatabase" localSheetId="5" hidden="1">EAN!$A$1:$N$1886</definedName>
    <definedName name="_xlnm._FilterDatabase" localSheetId="2" hidden="1">ELASTIC!$A$1:$B$840</definedName>
    <definedName name="_xlnm._FilterDatabase" localSheetId="6" hidden="1">Prices!$A$2:$L$2</definedName>
    <definedName name="Currency">Lists!$A$4:$A$14</definedName>
    <definedName name="_xlnm.Print_Area" localSheetId="0">'1) Summary'!$A$1:$L$39</definedName>
    <definedName name="_xlnm.Print_Area" localSheetId="1">'2) Order Form'!$B$1:$Q$85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0" i="1" l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9" i="1"/>
  <c r="N4683" i="12" l="1"/>
  <c r="O4683" i="12" s="1"/>
  <c r="S4683" i="12" s="1"/>
  <c r="P4683" i="12"/>
  <c r="Q4683" i="12"/>
  <c r="N4684" i="12"/>
  <c r="O4684" i="12"/>
  <c r="S4684" i="12" s="1"/>
  <c r="P4684" i="12"/>
  <c r="Q4684" i="12"/>
  <c r="N4685" i="12"/>
  <c r="O4685" i="12" s="1"/>
  <c r="S4685" i="12" s="1"/>
  <c r="P4685" i="12"/>
  <c r="Q4685" i="12"/>
  <c r="N4686" i="12"/>
  <c r="O4686" i="12" s="1"/>
  <c r="S4686" i="12" s="1"/>
  <c r="P4686" i="12"/>
  <c r="Q4686" i="12"/>
  <c r="N4687" i="12"/>
  <c r="O4687" i="12" s="1"/>
  <c r="S4687" i="12" s="1"/>
  <c r="P4687" i="12"/>
  <c r="Q4687" i="12"/>
  <c r="N4688" i="12"/>
  <c r="O4688" i="12"/>
  <c r="S4688" i="12" s="1"/>
  <c r="P4688" i="12"/>
  <c r="Q4688" i="12"/>
  <c r="N4689" i="12"/>
  <c r="O4689" i="12"/>
  <c r="S4689" i="12" s="1"/>
  <c r="P4689" i="12"/>
  <c r="Q4689" i="12"/>
  <c r="N4690" i="12"/>
  <c r="O4690" i="12" s="1"/>
  <c r="S4690" i="12" s="1"/>
  <c r="P4690" i="12"/>
  <c r="Q4690" i="12"/>
  <c r="N4691" i="12"/>
  <c r="O4691" i="12"/>
  <c r="S4691" i="12" s="1"/>
  <c r="P4691" i="12"/>
  <c r="Q4691" i="12"/>
  <c r="N4692" i="12"/>
  <c r="O4692" i="12" s="1"/>
  <c r="S4692" i="12" s="1"/>
  <c r="P4692" i="12"/>
  <c r="Q4692" i="12"/>
  <c r="N4693" i="12"/>
  <c r="O4693" i="12" s="1"/>
  <c r="S4693" i="12" s="1"/>
  <c r="P4693" i="12"/>
  <c r="Q4693" i="12"/>
  <c r="N4694" i="12"/>
  <c r="O4694" i="12" s="1"/>
  <c r="S4694" i="12" s="1"/>
  <c r="P4694" i="12"/>
  <c r="Q4694" i="12"/>
  <c r="N4695" i="12"/>
  <c r="O4695" i="12"/>
  <c r="S4695" i="12" s="1"/>
  <c r="P4695" i="12"/>
  <c r="Q4695" i="12"/>
  <c r="N4696" i="12"/>
  <c r="O4696" i="12" s="1"/>
  <c r="S4696" i="12" s="1"/>
  <c r="P4696" i="12"/>
  <c r="Q4696" i="12"/>
  <c r="N4697" i="12"/>
  <c r="O4697" i="12"/>
  <c r="S4697" i="12" s="1"/>
  <c r="P4697" i="12"/>
  <c r="Q4697" i="12"/>
  <c r="N4698" i="12"/>
  <c r="O4698" i="12" s="1"/>
  <c r="S4698" i="12" s="1"/>
  <c r="P4698" i="12"/>
  <c r="Q4698" i="12"/>
  <c r="N4699" i="12"/>
  <c r="O4699" i="12" s="1"/>
  <c r="S4699" i="12" s="1"/>
  <c r="P4699" i="12"/>
  <c r="Q4699" i="12"/>
  <c r="N4700" i="12"/>
  <c r="O4700" i="12" s="1"/>
  <c r="S4700" i="12" s="1"/>
  <c r="P4700" i="12"/>
  <c r="Q4700" i="12"/>
  <c r="N4701" i="12"/>
  <c r="O4701" i="12" s="1"/>
  <c r="S4701" i="12" s="1"/>
  <c r="P4701" i="12"/>
  <c r="Q4701" i="12"/>
  <c r="N4702" i="12"/>
  <c r="O4702" i="12" s="1"/>
  <c r="S4702" i="12" s="1"/>
  <c r="P4702" i="12"/>
  <c r="Q4702" i="12"/>
  <c r="N4703" i="12"/>
  <c r="O4703" i="12"/>
  <c r="S4703" i="12" s="1"/>
  <c r="P4703" i="12"/>
  <c r="Q4703" i="12"/>
  <c r="N4704" i="12"/>
  <c r="O4704" i="12" s="1"/>
  <c r="S4704" i="12" s="1"/>
  <c r="P4704" i="12"/>
  <c r="Q4704" i="12"/>
  <c r="N4705" i="12"/>
  <c r="O4705" i="12" s="1"/>
  <c r="S4705" i="12" s="1"/>
  <c r="P4705" i="12"/>
  <c r="Q4705" i="12"/>
  <c r="N4706" i="12"/>
  <c r="O4706" i="12"/>
  <c r="S4706" i="12" s="1"/>
  <c r="P4706" i="12"/>
  <c r="Q4706" i="12"/>
  <c r="N4707" i="12"/>
  <c r="O4707" i="12" s="1"/>
  <c r="S4707" i="12" s="1"/>
  <c r="P4707" i="12"/>
  <c r="Q4707" i="12"/>
  <c r="N4708" i="12"/>
  <c r="O4708" i="12" s="1"/>
  <c r="S4708" i="12" s="1"/>
  <c r="P4708" i="12"/>
  <c r="Q4708" i="12"/>
  <c r="N4709" i="12"/>
  <c r="O4709" i="12" s="1"/>
  <c r="S4709" i="12" s="1"/>
  <c r="P4709" i="12"/>
  <c r="Q4709" i="12"/>
  <c r="N4710" i="12"/>
  <c r="O4710" i="12" s="1"/>
  <c r="S4710" i="12" s="1"/>
  <c r="P4710" i="12"/>
  <c r="Q4710" i="12"/>
  <c r="N4711" i="12"/>
  <c r="O4711" i="12"/>
  <c r="S4711" i="12" s="1"/>
  <c r="P4711" i="12"/>
  <c r="Q4711" i="12"/>
  <c r="N4712" i="12"/>
  <c r="O4712" i="12"/>
  <c r="S4712" i="12" s="1"/>
  <c r="P4712" i="12"/>
  <c r="Q4712" i="12"/>
  <c r="N4713" i="12"/>
  <c r="O4713" i="12"/>
  <c r="S4713" i="12" s="1"/>
  <c r="P4713" i="12"/>
  <c r="Q4713" i="12"/>
  <c r="N4714" i="12"/>
  <c r="O4714" i="12" s="1"/>
  <c r="S4714" i="12" s="1"/>
  <c r="P4714" i="12"/>
  <c r="Q4714" i="12"/>
  <c r="N4715" i="12"/>
  <c r="O4715" i="12" s="1"/>
  <c r="S4715" i="12" s="1"/>
  <c r="P4715" i="12"/>
  <c r="Q4715" i="12"/>
  <c r="N4716" i="12"/>
  <c r="O4716" i="12" s="1"/>
  <c r="S4716" i="12" s="1"/>
  <c r="P4716" i="12"/>
  <c r="Q4716" i="12"/>
  <c r="N4717" i="12"/>
  <c r="O4717" i="12" s="1"/>
  <c r="S4717" i="12" s="1"/>
  <c r="P4717" i="12"/>
  <c r="Q4717" i="12"/>
  <c r="N4718" i="12"/>
  <c r="O4718" i="12" s="1"/>
  <c r="S4718" i="12" s="1"/>
  <c r="P4718" i="12"/>
  <c r="Q4718" i="12"/>
  <c r="N4719" i="12"/>
  <c r="O4719" i="12"/>
  <c r="S4719" i="12" s="1"/>
  <c r="P4719" i="12"/>
  <c r="Q4719" i="12"/>
  <c r="N4720" i="12"/>
  <c r="O4720" i="12"/>
  <c r="S4720" i="12" s="1"/>
  <c r="P4720" i="12"/>
  <c r="Q4720" i="12"/>
  <c r="N4721" i="12"/>
  <c r="O4721" i="12"/>
  <c r="S4721" i="12" s="1"/>
  <c r="P4721" i="12"/>
  <c r="Q4721" i="12"/>
  <c r="N4722" i="12"/>
  <c r="O4722" i="12"/>
  <c r="S4722" i="12" s="1"/>
  <c r="P4722" i="12"/>
  <c r="Q4722" i="12"/>
  <c r="N4723" i="12"/>
  <c r="O4723" i="12"/>
  <c r="S4723" i="12" s="1"/>
  <c r="P4723" i="12"/>
  <c r="Q4723" i="12"/>
  <c r="N4724" i="12"/>
  <c r="O4724" i="12" s="1"/>
  <c r="S4724" i="12" s="1"/>
  <c r="P4724" i="12"/>
  <c r="Q4724" i="12"/>
  <c r="N4725" i="12"/>
  <c r="O4725" i="12"/>
  <c r="S4725" i="12" s="1"/>
  <c r="P4725" i="12"/>
  <c r="Q4725" i="12"/>
  <c r="N4726" i="12"/>
  <c r="O4726" i="12" s="1"/>
  <c r="S4726" i="12" s="1"/>
  <c r="P4726" i="12"/>
  <c r="Q4726" i="12"/>
  <c r="N4727" i="12"/>
  <c r="O4727" i="12" s="1"/>
  <c r="S4727" i="12" s="1"/>
  <c r="P4727" i="12"/>
  <c r="Q4727" i="12"/>
  <c r="N4728" i="12"/>
  <c r="O4728" i="12"/>
  <c r="S4728" i="12" s="1"/>
  <c r="P4728" i="12"/>
  <c r="Q4728" i="12"/>
  <c r="N4729" i="12"/>
  <c r="O4729" i="12" s="1"/>
  <c r="S4729" i="12" s="1"/>
  <c r="P4729" i="12"/>
  <c r="Q4729" i="12"/>
  <c r="N4730" i="12"/>
  <c r="O4730" i="12"/>
  <c r="S4730" i="12" s="1"/>
  <c r="P4730" i="12"/>
  <c r="Q4730" i="12"/>
  <c r="N4731" i="12"/>
  <c r="O4731" i="12" s="1"/>
  <c r="S4731" i="12" s="1"/>
  <c r="P4731" i="12"/>
  <c r="Q4731" i="12"/>
  <c r="N4732" i="12"/>
  <c r="O4732" i="12" s="1"/>
  <c r="S4732" i="12" s="1"/>
  <c r="P4732" i="12"/>
  <c r="Q4732" i="12"/>
  <c r="N4733" i="12"/>
  <c r="O4733" i="12"/>
  <c r="S4733" i="12" s="1"/>
  <c r="P4733" i="12"/>
  <c r="Q4733" i="12"/>
  <c r="N4734" i="12"/>
  <c r="O4734" i="12" s="1"/>
  <c r="S4734" i="12" s="1"/>
  <c r="P4734" i="12"/>
  <c r="Q4734" i="12"/>
  <c r="N4735" i="12"/>
  <c r="O4735" i="12"/>
  <c r="S4735" i="12" s="1"/>
  <c r="P4735" i="12"/>
  <c r="Q4735" i="12"/>
  <c r="N4736" i="12"/>
  <c r="O4736" i="12"/>
  <c r="S4736" i="12" s="1"/>
  <c r="P4736" i="12"/>
  <c r="Q4736" i="12"/>
  <c r="N4737" i="12"/>
  <c r="O4737" i="12"/>
  <c r="P4737" i="12"/>
  <c r="Q4737" i="12"/>
  <c r="S4737" i="12"/>
  <c r="N4738" i="12"/>
  <c r="O4738" i="12" s="1"/>
  <c r="S4738" i="12" s="1"/>
  <c r="P4738" i="12"/>
  <c r="Q4738" i="12"/>
  <c r="N4739" i="12"/>
  <c r="O4739" i="12"/>
  <c r="P4739" i="12"/>
  <c r="Q4739" i="12"/>
  <c r="S4739" i="12"/>
  <c r="N4740" i="12"/>
  <c r="O4740" i="12" s="1"/>
  <c r="S4740" i="12" s="1"/>
  <c r="P4740" i="12"/>
  <c r="Q4740" i="12"/>
  <c r="N4741" i="12"/>
  <c r="O4741" i="12" s="1"/>
  <c r="S4741" i="12" s="1"/>
  <c r="P4741" i="12"/>
  <c r="Q4741" i="12"/>
  <c r="N4742" i="12"/>
  <c r="O4742" i="12"/>
  <c r="S4742" i="12" s="1"/>
  <c r="P4742" i="12"/>
  <c r="Q4742" i="12"/>
  <c r="N4743" i="12"/>
  <c r="O4743" i="12" s="1"/>
  <c r="S4743" i="12" s="1"/>
  <c r="P4743" i="12"/>
  <c r="Q4743" i="12"/>
  <c r="N4744" i="12"/>
  <c r="O4744" i="12" s="1"/>
  <c r="S4744" i="12" s="1"/>
  <c r="P4744" i="12"/>
  <c r="Q4744" i="12"/>
  <c r="N4745" i="12"/>
  <c r="O4745" i="12"/>
  <c r="S4745" i="12" s="1"/>
  <c r="P4745" i="12"/>
  <c r="Q4745" i="12"/>
  <c r="N4746" i="12"/>
  <c r="O4746" i="12"/>
  <c r="S4746" i="12" s="1"/>
  <c r="P4746" i="12"/>
  <c r="Q4746" i="12"/>
  <c r="N4747" i="12"/>
  <c r="O4747" i="12"/>
  <c r="S4747" i="12" s="1"/>
  <c r="P4747" i="12"/>
  <c r="Q4747" i="12"/>
  <c r="N4748" i="12"/>
  <c r="O4748" i="12" s="1"/>
  <c r="S4748" i="12" s="1"/>
  <c r="P4748" i="12"/>
  <c r="Q4748" i="12"/>
  <c r="N4749" i="12"/>
  <c r="O4749" i="12" s="1"/>
  <c r="S4749" i="12" s="1"/>
  <c r="P4749" i="12"/>
  <c r="Q4749" i="12"/>
  <c r="N4750" i="12"/>
  <c r="O4750" i="12" s="1"/>
  <c r="S4750" i="12" s="1"/>
  <c r="P4750" i="12"/>
  <c r="Q4750" i="12"/>
  <c r="N4751" i="12"/>
  <c r="O4751" i="12" s="1"/>
  <c r="S4751" i="12" s="1"/>
  <c r="P4751" i="12"/>
  <c r="Q4751" i="12"/>
  <c r="N4752" i="12"/>
  <c r="O4752" i="12" s="1"/>
  <c r="S4752" i="12" s="1"/>
  <c r="P4752" i="12"/>
  <c r="Q4752" i="12"/>
  <c r="N4753" i="12"/>
  <c r="O4753" i="12" s="1"/>
  <c r="S4753" i="12" s="1"/>
  <c r="P4753" i="12"/>
  <c r="Q4753" i="12"/>
  <c r="N4754" i="12"/>
  <c r="O4754" i="12"/>
  <c r="S4754" i="12" s="1"/>
  <c r="P4754" i="12"/>
  <c r="Q4754" i="12"/>
  <c r="N4755" i="12"/>
  <c r="O4755" i="12" s="1"/>
  <c r="S4755" i="12" s="1"/>
  <c r="P4755" i="12"/>
  <c r="Q4755" i="12"/>
  <c r="N4756" i="12"/>
  <c r="O4756" i="12" s="1"/>
  <c r="S4756" i="12" s="1"/>
  <c r="P4756" i="12"/>
  <c r="Q4756" i="12"/>
  <c r="N4757" i="12"/>
  <c r="O4757" i="12" s="1"/>
  <c r="S4757" i="12" s="1"/>
  <c r="P4757" i="12"/>
  <c r="Q4757" i="12"/>
  <c r="N4758" i="12"/>
  <c r="O4758" i="12" s="1"/>
  <c r="S4758" i="12" s="1"/>
  <c r="P4758" i="12"/>
  <c r="Q4758" i="12"/>
  <c r="N4759" i="12"/>
  <c r="O4759" i="12" s="1"/>
  <c r="S4759" i="12" s="1"/>
  <c r="P4759" i="12"/>
  <c r="Q4759" i="12"/>
  <c r="N4760" i="12"/>
  <c r="O4760" i="12"/>
  <c r="S4760" i="12" s="1"/>
  <c r="P4760" i="12"/>
  <c r="Q4760" i="12"/>
  <c r="N4761" i="12"/>
  <c r="O4761" i="12"/>
  <c r="S4761" i="12" s="1"/>
  <c r="P4761" i="12"/>
  <c r="Q4761" i="12"/>
  <c r="N4762" i="12"/>
  <c r="O4762" i="12"/>
  <c r="S4762" i="12" s="1"/>
  <c r="P4762" i="12"/>
  <c r="Q4762" i="12"/>
  <c r="N4763" i="12"/>
  <c r="O4763" i="12"/>
  <c r="P4763" i="12"/>
  <c r="Q4763" i="12"/>
  <c r="S4763" i="12"/>
  <c r="N4764" i="12"/>
  <c r="O4764" i="12" s="1"/>
  <c r="S4764" i="12" s="1"/>
  <c r="P4764" i="12"/>
  <c r="Q4764" i="12"/>
  <c r="N4765" i="12"/>
  <c r="O4765" i="12" s="1"/>
  <c r="S4765" i="12" s="1"/>
  <c r="P4765" i="12"/>
  <c r="Q4765" i="12"/>
  <c r="N4766" i="12"/>
  <c r="O4766" i="12"/>
  <c r="S4766" i="12" s="1"/>
  <c r="P4766" i="12"/>
  <c r="Q4766" i="12"/>
  <c r="N4767" i="12"/>
  <c r="O4767" i="12" s="1"/>
  <c r="S4767" i="12" s="1"/>
  <c r="P4767" i="12"/>
  <c r="Q4767" i="12"/>
  <c r="N4768" i="12"/>
  <c r="O4768" i="12"/>
  <c r="S4768" i="12" s="1"/>
  <c r="P4768" i="12"/>
  <c r="Q4768" i="12"/>
  <c r="N4769" i="12"/>
  <c r="O4769" i="12" s="1"/>
  <c r="S4769" i="12" s="1"/>
  <c r="P4769" i="12"/>
  <c r="Q4769" i="12"/>
  <c r="N4770" i="12"/>
  <c r="O4770" i="12" s="1"/>
  <c r="S4770" i="12" s="1"/>
  <c r="P4770" i="12"/>
  <c r="Q4770" i="12"/>
  <c r="N4771" i="12"/>
  <c r="O4771" i="12" s="1"/>
  <c r="S4771" i="12" s="1"/>
  <c r="P4771" i="12"/>
  <c r="Q4771" i="12"/>
  <c r="N4772" i="12"/>
  <c r="O4772" i="12" s="1"/>
  <c r="S4772" i="12" s="1"/>
  <c r="P4772" i="12"/>
  <c r="Q4772" i="12"/>
  <c r="N4773" i="12"/>
  <c r="O4773" i="12" s="1"/>
  <c r="S4773" i="12" s="1"/>
  <c r="P4773" i="12"/>
  <c r="Q4773" i="12"/>
  <c r="N4774" i="12"/>
  <c r="O4774" i="12" s="1"/>
  <c r="S4774" i="12" s="1"/>
  <c r="P4774" i="12"/>
  <c r="Q4774" i="12"/>
  <c r="N4775" i="12"/>
  <c r="O4775" i="12" s="1"/>
  <c r="S4775" i="12" s="1"/>
  <c r="P4775" i="12"/>
  <c r="Q4775" i="12"/>
  <c r="N4776" i="12"/>
  <c r="O4776" i="12"/>
  <c r="S4776" i="12" s="1"/>
  <c r="P4776" i="12"/>
  <c r="Q4776" i="12"/>
  <c r="N4777" i="12"/>
  <c r="O4777" i="12"/>
  <c r="S4777" i="12" s="1"/>
  <c r="P4777" i="12"/>
  <c r="Q4777" i="12"/>
  <c r="N4778" i="12"/>
  <c r="O4778" i="12"/>
  <c r="S4778" i="12" s="1"/>
  <c r="P4778" i="12"/>
  <c r="Q4778" i="12"/>
  <c r="N4779" i="12"/>
  <c r="O4779" i="12" s="1"/>
  <c r="S4779" i="12" s="1"/>
  <c r="P4779" i="12"/>
  <c r="Q4779" i="12"/>
  <c r="N4780" i="12"/>
  <c r="O4780" i="12" s="1"/>
  <c r="S4780" i="12" s="1"/>
  <c r="P4780" i="12"/>
  <c r="Q4780" i="12"/>
  <c r="N4781" i="12"/>
  <c r="O4781" i="12" s="1"/>
  <c r="S4781" i="12" s="1"/>
  <c r="P4781" i="12"/>
  <c r="Q4781" i="12"/>
  <c r="N4782" i="12"/>
  <c r="O4782" i="12"/>
  <c r="P4782" i="12"/>
  <c r="Q4782" i="12"/>
  <c r="S4782" i="12"/>
  <c r="N4783" i="12"/>
  <c r="O4783" i="12" s="1"/>
  <c r="S4783" i="12" s="1"/>
  <c r="P4783" i="12"/>
  <c r="Q4783" i="12"/>
  <c r="N4784" i="12"/>
  <c r="O4784" i="12"/>
  <c r="S4784" i="12" s="1"/>
  <c r="P4784" i="12"/>
  <c r="Q4784" i="12"/>
  <c r="N4785" i="12"/>
  <c r="O4785" i="12"/>
  <c r="P4785" i="12"/>
  <c r="Q4785" i="12"/>
  <c r="S4785" i="12"/>
  <c r="N4786" i="12"/>
  <c r="O4786" i="12"/>
  <c r="S4786" i="12" s="1"/>
  <c r="P4786" i="12"/>
  <c r="Q4786" i="12"/>
  <c r="N4787" i="12"/>
  <c r="O4787" i="12"/>
  <c r="S4787" i="12" s="1"/>
  <c r="P4787" i="12"/>
  <c r="Q4787" i="12"/>
  <c r="N4788" i="12"/>
  <c r="O4788" i="12" s="1"/>
  <c r="S4788" i="12" s="1"/>
  <c r="P4788" i="12"/>
  <c r="Q4788" i="12"/>
  <c r="N4789" i="12"/>
  <c r="O4789" i="12"/>
  <c r="S4789" i="12" s="1"/>
  <c r="P4789" i="12"/>
  <c r="Q4789" i="12"/>
  <c r="N4790" i="12"/>
  <c r="O4790" i="12" s="1"/>
  <c r="S4790" i="12" s="1"/>
  <c r="P4790" i="12"/>
  <c r="Q4790" i="12"/>
  <c r="N4791" i="12"/>
  <c r="O4791" i="12" s="1"/>
  <c r="S4791" i="12" s="1"/>
  <c r="P4791" i="12"/>
  <c r="Q4791" i="12"/>
  <c r="N4792" i="12"/>
  <c r="O4792" i="12"/>
  <c r="S4792" i="12" s="1"/>
  <c r="P4792" i="12"/>
  <c r="Q4792" i="12"/>
  <c r="N4793" i="12"/>
  <c r="O4793" i="12" s="1"/>
  <c r="S4793" i="12" s="1"/>
  <c r="P4793" i="12"/>
  <c r="Q4793" i="12"/>
  <c r="N4794" i="12"/>
  <c r="O4794" i="12"/>
  <c r="S4794" i="12" s="1"/>
  <c r="P4794" i="12"/>
  <c r="Q4794" i="12"/>
  <c r="N4795" i="12"/>
  <c r="O4795" i="12" s="1"/>
  <c r="S4795" i="12" s="1"/>
  <c r="P4795" i="12"/>
  <c r="Q4795" i="12"/>
  <c r="N4796" i="12"/>
  <c r="O4796" i="12"/>
  <c r="S4796" i="12" s="1"/>
  <c r="P4796" i="12"/>
  <c r="Q4796" i="12"/>
  <c r="N4797" i="12"/>
  <c r="O4797" i="12" s="1"/>
  <c r="S4797" i="12" s="1"/>
  <c r="P4797" i="12"/>
  <c r="Q4797" i="12"/>
  <c r="N4798" i="12"/>
  <c r="O4798" i="12"/>
  <c r="S4798" i="12" s="1"/>
  <c r="P4798" i="12"/>
  <c r="Q4798" i="12"/>
  <c r="N4799" i="12"/>
  <c r="O4799" i="12" s="1"/>
  <c r="S4799" i="12" s="1"/>
  <c r="P4799" i="12"/>
  <c r="Q4799" i="12"/>
  <c r="N4800" i="12"/>
  <c r="O4800" i="12"/>
  <c r="S4800" i="12" s="1"/>
  <c r="P4800" i="12"/>
  <c r="Q4800" i="12"/>
  <c r="N4801" i="12"/>
  <c r="O4801" i="12"/>
  <c r="S4801" i="12" s="1"/>
  <c r="P4801" i="12"/>
  <c r="Q4801" i="12"/>
  <c r="N4802" i="12"/>
  <c r="O4802" i="12" s="1"/>
  <c r="S4802" i="12" s="1"/>
  <c r="P4802" i="12"/>
  <c r="Q4802" i="12"/>
  <c r="N4803" i="12"/>
  <c r="O4803" i="12" s="1"/>
  <c r="S4803" i="12" s="1"/>
  <c r="P4803" i="12"/>
  <c r="Q4803" i="12"/>
  <c r="N4804" i="12"/>
  <c r="O4804" i="12" s="1"/>
  <c r="S4804" i="12" s="1"/>
  <c r="P4804" i="12"/>
  <c r="Q4804" i="12"/>
  <c r="N4805" i="12"/>
  <c r="O4805" i="12" s="1"/>
  <c r="S4805" i="12" s="1"/>
  <c r="P4805" i="12"/>
  <c r="Q4805" i="12"/>
  <c r="N4806" i="12"/>
  <c r="O4806" i="12" s="1"/>
  <c r="S4806" i="12" s="1"/>
  <c r="P4806" i="12"/>
  <c r="Q4806" i="12"/>
  <c r="N4807" i="12"/>
  <c r="O4807" i="12"/>
  <c r="S4807" i="12" s="1"/>
  <c r="P4807" i="12"/>
  <c r="Q4807" i="12"/>
  <c r="N4808" i="12"/>
  <c r="O4808" i="12"/>
  <c r="S4808" i="12" s="1"/>
  <c r="P4808" i="12"/>
  <c r="Q4808" i="12"/>
  <c r="N4809" i="12"/>
  <c r="O4809" i="12"/>
  <c r="S4809" i="12" s="1"/>
  <c r="P4809" i="12"/>
  <c r="Q4809" i="12"/>
  <c r="N4810" i="12"/>
  <c r="O4810" i="12"/>
  <c r="S4810" i="12" s="1"/>
  <c r="P4810" i="12"/>
  <c r="Q4810" i="12"/>
  <c r="N4811" i="12"/>
  <c r="O4811" i="12"/>
  <c r="S4811" i="12" s="1"/>
  <c r="P4811" i="12"/>
  <c r="Q4811" i="12"/>
  <c r="N4812" i="12"/>
  <c r="O4812" i="12" s="1"/>
  <c r="S4812" i="12" s="1"/>
  <c r="P4812" i="12"/>
  <c r="Q4812" i="12"/>
  <c r="N4813" i="12"/>
  <c r="O4813" i="12"/>
  <c r="S4813" i="12" s="1"/>
  <c r="P4813" i="12"/>
  <c r="Q4813" i="12"/>
  <c r="N4814" i="12"/>
  <c r="O4814" i="12" s="1"/>
  <c r="S4814" i="12" s="1"/>
  <c r="P4814" i="12"/>
  <c r="Q4814" i="12"/>
  <c r="N4815" i="12"/>
  <c r="O4815" i="12"/>
  <c r="S4815" i="12" s="1"/>
  <c r="P4815" i="12"/>
  <c r="Q4815" i="12"/>
  <c r="N4816" i="12"/>
  <c r="O4816" i="12" s="1"/>
  <c r="S4816" i="12" s="1"/>
  <c r="P4816" i="12"/>
  <c r="Q4816" i="12"/>
  <c r="N4817" i="12"/>
  <c r="O4817" i="12"/>
  <c r="S4817" i="12" s="1"/>
  <c r="P4817" i="12"/>
  <c r="Q4817" i="12"/>
  <c r="N4818" i="12"/>
  <c r="O4818" i="12" s="1"/>
  <c r="S4818" i="12" s="1"/>
  <c r="P4818" i="12"/>
  <c r="Q4818" i="12"/>
  <c r="N4819" i="12"/>
  <c r="O4819" i="12"/>
  <c r="S4819" i="12" s="1"/>
  <c r="P4819" i="12"/>
  <c r="Q4819" i="12"/>
  <c r="N4820" i="12"/>
  <c r="O4820" i="12" s="1"/>
  <c r="S4820" i="12" s="1"/>
  <c r="P4820" i="12"/>
  <c r="Q4820" i="12"/>
  <c r="N4821" i="12"/>
  <c r="O4821" i="12" s="1"/>
  <c r="S4821" i="12" s="1"/>
  <c r="P4821" i="12"/>
  <c r="Q4821" i="12"/>
  <c r="N4822" i="12"/>
  <c r="O4822" i="12" s="1"/>
  <c r="S4822" i="12" s="1"/>
  <c r="P4822" i="12"/>
  <c r="Q4822" i="12"/>
  <c r="N4823" i="12"/>
  <c r="O4823" i="12" s="1"/>
  <c r="S4823" i="12" s="1"/>
  <c r="P4823" i="12"/>
  <c r="Q4823" i="12"/>
  <c r="N4824" i="12"/>
  <c r="O4824" i="12"/>
  <c r="S4824" i="12" s="1"/>
  <c r="P4824" i="12"/>
  <c r="Q4824" i="12"/>
  <c r="N4825" i="12"/>
  <c r="O4825" i="12"/>
  <c r="S4825" i="12" s="1"/>
  <c r="P4825" i="12"/>
  <c r="Q4825" i="12"/>
  <c r="N4826" i="12"/>
  <c r="O4826" i="12"/>
  <c r="S4826" i="12" s="1"/>
  <c r="P4826" i="12"/>
  <c r="Q4826" i="12"/>
  <c r="N4827" i="12"/>
  <c r="O4827" i="12" s="1"/>
  <c r="S4827" i="12" s="1"/>
  <c r="P4827" i="12"/>
  <c r="Q4827" i="12"/>
  <c r="N4828" i="12"/>
  <c r="O4828" i="12" s="1"/>
  <c r="S4828" i="12" s="1"/>
  <c r="P4828" i="12"/>
  <c r="Q4828" i="12"/>
  <c r="N4829" i="12"/>
  <c r="O4829" i="12"/>
  <c r="S4829" i="12" s="1"/>
  <c r="P4829" i="12"/>
  <c r="Q4829" i="12"/>
  <c r="N4830" i="12"/>
  <c r="O4830" i="12" s="1"/>
  <c r="S4830" i="12" s="1"/>
  <c r="P4830" i="12"/>
  <c r="Q4830" i="12"/>
  <c r="N4831" i="12"/>
  <c r="O4831" i="12"/>
  <c r="S4831" i="12" s="1"/>
  <c r="P4831" i="12"/>
  <c r="Q4831" i="12"/>
  <c r="N4832" i="12"/>
  <c r="O4832" i="12" s="1"/>
  <c r="S4832" i="12" s="1"/>
  <c r="P4832" i="12"/>
  <c r="Q4832" i="12"/>
  <c r="N4833" i="12"/>
  <c r="O4833" i="12"/>
  <c r="S4833" i="12" s="1"/>
  <c r="P4833" i="12"/>
  <c r="Q4833" i="12"/>
  <c r="N4834" i="12"/>
  <c r="O4834" i="12"/>
  <c r="S4834" i="12" s="1"/>
  <c r="P4834" i="12"/>
  <c r="Q4834" i="12"/>
  <c r="N4835" i="12"/>
  <c r="O4835" i="12" s="1"/>
  <c r="S4835" i="12" s="1"/>
  <c r="P4835" i="12"/>
  <c r="Q4835" i="12"/>
  <c r="N4836" i="12"/>
  <c r="O4836" i="12" s="1"/>
  <c r="S4836" i="12" s="1"/>
  <c r="P4836" i="12"/>
  <c r="Q4836" i="12"/>
  <c r="N4837" i="12"/>
  <c r="O4837" i="12" s="1"/>
  <c r="S4837" i="12" s="1"/>
  <c r="P4837" i="12"/>
  <c r="Q4837" i="12"/>
  <c r="N4838" i="12"/>
  <c r="O4838" i="12" s="1"/>
  <c r="S4838" i="12" s="1"/>
  <c r="P4838" i="12"/>
  <c r="Q4838" i="12"/>
  <c r="N4839" i="12"/>
  <c r="O4839" i="12"/>
  <c r="S4839" i="12" s="1"/>
  <c r="P4839" i="12"/>
  <c r="Q4839" i="12"/>
  <c r="N4840" i="12"/>
  <c r="O4840" i="12"/>
  <c r="S4840" i="12" s="1"/>
  <c r="P4840" i="12"/>
  <c r="Q4840" i="12"/>
  <c r="N4841" i="12"/>
  <c r="O4841" i="12"/>
  <c r="S4841" i="12" s="1"/>
  <c r="P4841" i="12"/>
  <c r="Q4841" i="12"/>
  <c r="N4842" i="12"/>
  <c r="O4842" i="12" s="1"/>
  <c r="S4842" i="12" s="1"/>
  <c r="P4842" i="12"/>
  <c r="Q4842" i="12"/>
  <c r="N4843" i="12"/>
  <c r="O4843" i="12" s="1"/>
  <c r="S4843" i="12" s="1"/>
  <c r="P4843" i="12"/>
  <c r="Q4843" i="12"/>
  <c r="N4844" i="12"/>
  <c r="O4844" i="12" s="1"/>
  <c r="S4844" i="12" s="1"/>
  <c r="P4844" i="12"/>
  <c r="Q4844" i="12"/>
  <c r="N4845" i="12"/>
  <c r="O4845" i="12" s="1"/>
  <c r="S4845" i="12" s="1"/>
  <c r="P4845" i="12"/>
  <c r="Q4845" i="12"/>
  <c r="N4846" i="12"/>
  <c r="O4846" i="12" s="1"/>
  <c r="S4846" i="12" s="1"/>
  <c r="P4846" i="12"/>
  <c r="Q4846" i="12"/>
  <c r="N4847" i="12"/>
  <c r="O4847" i="12" s="1"/>
  <c r="S4847" i="12" s="1"/>
  <c r="P4847" i="12"/>
  <c r="Q4847" i="12"/>
  <c r="N4848" i="12"/>
  <c r="O4848" i="12"/>
  <c r="S4848" i="12" s="1"/>
  <c r="P4848" i="12"/>
  <c r="Q4848" i="12"/>
  <c r="N4849" i="12"/>
  <c r="O4849" i="12" s="1"/>
  <c r="S4849" i="12" s="1"/>
  <c r="P4849" i="12"/>
  <c r="Q4849" i="12"/>
  <c r="N4850" i="12"/>
  <c r="O4850" i="12"/>
  <c r="S4850" i="12" s="1"/>
  <c r="P4850" i="12"/>
  <c r="Q4850" i="12"/>
  <c r="N4851" i="12"/>
  <c r="O4851" i="12" s="1"/>
  <c r="S4851" i="12" s="1"/>
  <c r="P4851" i="12"/>
  <c r="Q4851" i="12"/>
  <c r="N4852" i="12"/>
  <c r="O4852" i="12"/>
  <c r="S4852" i="12" s="1"/>
  <c r="P4852" i="12"/>
  <c r="Q4852" i="12"/>
  <c r="N4853" i="12"/>
  <c r="O4853" i="12" s="1"/>
  <c r="S4853" i="12" s="1"/>
  <c r="P4853" i="12"/>
  <c r="Q4853" i="12"/>
  <c r="N4854" i="12"/>
  <c r="O4854" i="12" s="1"/>
  <c r="S4854" i="12" s="1"/>
  <c r="P4854" i="12"/>
  <c r="Q4854" i="12"/>
  <c r="N4855" i="12"/>
  <c r="O4855" i="12" s="1"/>
  <c r="S4855" i="12" s="1"/>
  <c r="P4855" i="12"/>
  <c r="Q4855" i="12"/>
  <c r="N4856" i="12"/>
  <c r="O4856" i="12"/>
  <c r="S4856" i="12" s="1"/>
  <c r="P4856" i="12"/>
  <c r="Q4856" i="12"/>
  <c r="N4857" i="12"/>
  <c r="O4857" i="12"/>
  <c r="S4857" i="12" s="1"/>
  <c r="P4857" i="12"/>
  <c r="Q4857" i="12"/>
  <c r="N4858" i="12"/>
  <c r="O4858" i="12"/>
  <c r="S4858" i="12" s="1"/>
  <c r="P4858" i="12"/>
  <c r="Q4858" i="12"/>
  <c r="N4859" i="12"/>
  <c r="O4859" i="12" s="1"/>
  <c r="S4859" i="12" s="1"/>
  <c r="P4859" i="12"/>
  <c r="Q4859" i="12"/>
  <c r="N4860" i="12"/>
  <c r="O4860" i="12" s="1"/>
  <c r="S4860" i="12" s="1"/>
  <c r="P4860" i="12"/>
  <c r="Q4860" i="12"/>
  <c r="N4861" i="12"/>
  <c r="O4861" i="12" s="1"/>
  <c r="S4861" i="12" s="1"/>
  <c r="P4861" i="12"/>
  <c r="Q4861" i="12"/>
  <c r="N4862" i="12"/>
  <c r="O4862" i="12" s="1"/>
  <c r="S4862" i="12" s="1"/>
  <c r="P4862" i="12"/>
  <c r="Q4862" i="12"/>
  <c r="N4863" i="12"/>
  <c r="O4863" i="12"/>
  <c r="S4863" i="12" s="1"/>
  <c r="P4863" i="12"/>
  <c r="Q4863" i="12"/>
  <c r="N4864" i="12"/>
  <c r="O4864" i="12" s="1"/>
  <c r="S4864" i="12" s="1"/>
  <c r="P4864" i="12"/>
  <c r="Q4864" i="12"/>
  <c r="N4865" i="12"/>
  <c r="O4865" i="12"/>
  <c r="S4865" i="12" s="1"/>
  <c r="P4865" i="12"/>
  <c r="Q4865" i="12"/>
  <c r="N4866" i="12"/>
  <c r="O4866" i="12"/>
  <c r="S4866" i="12" s="1"/>
  <c r="P4866" i="12"/>
  <c r="Q4866" i="12"/>
  <c r="N4867" i="12"/>
  <c r="O4867" i="12"/>
  <c r="S4867" i="12" s="1"/>
  <c r="P4867" i="12"/>
  <c r="Q4867" i="12"/>
  <c r="N4868" i="12"/>
  <c r="O4868" i="12" s="1"/>
  <c r="S4868" i="12" s="1"/>
  <c r="P4868" i="12"/>
  <c r="Q4868" i="12"/>
  <c r="N4869" i="12"/>
  <c r="O4869" i="12" s="1"/>
  <c r="S4869" i="12" s="1"/>
  <c r="P4869" i="12"/>
  <c r="Q4869" i="12"/>
  <c r="N4870" i="12"/>
  <c r="O4870" i="12" s="1"/>
  <c r="S4870" i="12" s="1"/>
  <c r="P4870" i="12"/>
  <c r="Q4870" i="12"/>
  <c r="N4871" i="12"/>
  <c r="O4871" i="12" s="1"/>
  <c r="S4871" i="12" s="1"/>
  <c r="P4871" i="12"/>
  <c r="Q4871" i="12"/>
  <c r="N4872" i="12"/>
  <c r="O4872" i="12" s="1"/>
  <c r="S4872" i="12" s="1"/>
  <c r="P4872" i="12"/>
  <c r="Q4872" i="12"/>
  <c r="N4873" i="12"/>
  <c r="O4873" i="12" s="1"/>
  <c r="S4873" i="12" s="1"/>
  <c r="P4873" i="12"/>
  <c r="Q4873" i="12"/>
  <c r="N4874" i="12"/>
  <c r="O4874" i="12"/>
  <c r="S4874" i="12" s="1"/>
  <c r="P4874" i="12"/>
  <c r="Q4874" i="12"/>
  <c r="N4875" i="12"/>
  <c r="O4875" i="12"/>
  <c r="S4875" i="12" s="1"/>
  <c r="P4875" i="12"/>
  <c r="Q4875" i="12"/>
  <c r="N4876" i="12"/>
  <c r="O4876" i="12" s="1"/>
  <c r="S4876" i="12" s="1"/>
  <c r="P4876" i="12"/>
  <c r="Q4876" i="12"/>
  <c r="N4877" i="12"/>
  <c r="O4877" i="12" s="1"/>
  <c r="S4877" i="12" s="1"/>
  <c r="P4877" i="12"/>
  <c r="Q4877" i="12"/>
  <c r="N4878" i="12"/>
  <c r="O4878" i="12"/>
  <c r="S4878" i="12" s="1"/>
  <c r="P4878" i="12"/>
  <c r="Q4878" i="12"/>
  <c r="N4879" i="12"/>
  <c r="O4879" i="12"/>
  <c r="S4879" i="12" s="1"/>
  <c r="P4879" i="12"/>
  <c r="Q4879" i="12"/>
  <c r="N4880" i="12"/>
  <c r="O4880" i="12"/>
  <c r="S4880" i="12" s="1"/>
  <c r="P4880" i="12"/>
  <c r="Q4880" i="12"/>
  <c r="N4881" i="12"/>
  <c r="O4881" i="12"/>
  <c r="S4881" i="12" s="1"/>
  <c r="P4881" i="12"/>
  <c r="Q4881" i="12"/>
  <c r="N4882" i="12"/>
  <c r="O4882" i="12" s="1"/>
  <c r="S4882" i="12" s="1"/>
  <c r="P4882" i="12"/>
  <c r="Q4882" i="12"/>
  <c r="N4883" i="12"/>
  <c r="O4883" i="12" s="1"/>
  <c r="S4883" i="12" s="1"/>
  <c r="P4883" i="12"/>
  <c r="Q4883" i="12"/>
  <c r="N4884" i="12"/>
  <c r="O4884" i="12" s="1"/>
  <c r="S4884" i="12" s="1"/>
  <c r="P4884" i="12"/>
  <c r="Q4884" i="12"/>
  <c r="N4885" i="12"/>
  <c r="O4885" i="12" s="1"/>
  <c r="S4885" i="12" s="1"/>
  <c r="P4885" i="12"/>
  <c r="Q4885" i="12"/>
  <c r="N4886" i="12"/>
  <c r="O4886" i="12"/>
  <c r="S4886" i="12" s="1"/>
  <c r="P4886" i="12"/>
  <c r="Q4886" i="12"/>
  <c r="N4887" i="12"/>
  <c r="O4887" i="12"/>
  <c r="S4887" i="12" s="1"/>
  <c r="P4887" i="12"/>
  <c r="Q4887" i="12"/>
  <c r="N4888" i="12"/>
  <c r="O4888" i="12"/>
  <c r="S4888" i="12" s="1"/>
  <c r="P4888" i="12"/>
  <c r="Q4888" i="12"/>
  <c r="N4889" i="12"/>
  <c r="O4889" i="12"/>
  <c r="S4889" i="12" s="1"/>
  <c r="P4889" i="12"/>
  <c r="Q4889" i="12"/>
  <c r="N4890" i="12"/>
  <c r="O4890" i="12" s="1"/>
  <c r="S4890" i="12" s="1"/>
  <c r="P4890" i="12"/>
  <c r="Q4890" i="12"/>
  <c r="N4891" i="12"/>
  <c r="O4891" i="12" s="1"/>
  <c r="S4891" i="12" s="1"/>
  <c r="P4891" i="12"/>
  <c r="Q4891" i="12"/>
  <c r="N4892" i="12"/>
  <c r="O4892" i="12" s="1"/>
  <c r="S4892" i="12" s="1"/>
  <c r="P4892" i="12"/>
  <c r="Q4892" i="12"/>
  <c r="N4893" i="12"/>
  <c r="O4893" i="12" s="1"/>
  <c r="S4893" i="12" s="1"/>
  <c r="P4893" i="12"/>
  <c r="Q4893" i="12"/>
  <c r="N4894" i="12"/>
  <c r="O4894" i="12" s="1"/>
  <c r="S4894" i="12" s="1"/>
  <c r="P4894" i="12"/>
  <c r="Q4894" i="12"/>
  <c r="N4895" i="12"/>
  <c r="O4895" i="12"/>
  <c r="S4895" i="12" s="1"/>
  <c r="P4895" i="12"/>
  <c r="Q4895" i="12"/>
  <c r="N4896" i="12"/>
  <c r="O4896" i="12" s="1"/>
  <c r="S4896" i="12" s="1"/>
  <c r="P4896" i="12"/>
  <c r="Q4896" i="12"/>
  <c r="N4897" i="12"/>
  <c r="O4897" i="12"/>
  <c r="S4897" i="12" s="1"/>
  <c r="P4897" i="12"/>
  <c r="Q4897" i="12"/>
  <c r="N4898" i="12"/>
  <c r="O4898" i="12"/>
  <c r="S4898" i="12" s="1"/>
  <c r="P4898" i="12"/>
  <c r="Q4898" i="12"/>
  <c r="N4899" i="12"/>
  <c r="O4899" i="12" s="1"/>
  <c r="S4899" i="12" s="1"/>
  <c r="P4899" i="12"/>
  <c r="Q4899" i="12"/>
  <c r="N4900" i="12"/>
  <c r="O4900" i="12"/>
  <c r="S4900" i="12" s="1"/>
  <c r="P4900" i="12"/>
  <c r="Q4900" i="12"/>
  <c r="N4901" i="12"/>
  <c r="O4901" i="12" s="1"/>
  <c r="S4901" i="12" s="1"/>
  <c r="P4901" i="12"/>
  <c r="Q4901" i="12"/>
  <c r="N4902" i="12"/>
  <c r="O4902" i="12" s="1"/>
  <c r="S4902" i="12" s="1"/>
  <c r="P4902" i="12"/>
  <c r="Q4902" i="12"/>
  <c r="N4903" i="12"/>
  <c r="O4903" i="12" s="1"/>
  <c r="S4903" i="12" s="1"/>
  <c r="P4903" i="12"/>
  <c r="Q4903" i="12"/>
  <c r="N4904" i="12"/>
  <c r="O4904" i="12"/>
  <c r="S4904" i="12" s="1"/>
  <c r="P4904" i="12"/>
  <c r="Q4904" i="12"/>
  <c r="N4905" i="12"/>
  <c r="O4905" i="12"/>
  <c r="S4905" i="12" s="1"/>
  <c r="P4905" i="12"/>
  <c r="Q4905" i="12"/>
  <c r="N4906" i="12"/>
  <c r="O4906" i="12" s="1"/>
  <c r="S4906" i="12" s="1"/>
  <c r="P4906" i="12"/>
  <c r="Q4906" i="12"/>
  <c r="N4907" i="12"/>
  <c r="O4907" i="12" s="1"/>
  <c r="S4907" i="12" s="1"/>
  <c r="P4907" i="12"/>
  <c r="Q4907" i="12"/>
  <c r="N4908" i="12"/>
  <c r="O4908" i="12" s="1"/>
  <c r="S4908" i="12" s="1"/>
  <c r="P4908" i="12"/>
  <c r="Q4908" i="12"/>
  <c r="N4909" i="12"/>
  <c r="O4909" i="12" s="1"/>
  <c r="S4909" i="12" s="1"/>
  <c r="P4909" i="12"/>
  <c r="Q4909" i="12"/>
  <c r="N4910" i="12"/>
  <c r="O4910" i="12" s="1"/>
  <c r="S4910" i="12" s="1"/>
  <c r="P4910" i="12"/>
  <c r="Q4910" i="12"/>
  <c r="N4911" i="12"/>
  <c r="O4911" i="12" s="1"/>
  <c r="S4911" i="12" s="1"/>
  <c r="P4911" i="12"/>
  <c r="Q4911" i="12"/>
  <c r="N4912" i="12"/>
  <c r="O4912" i="12" s="1"/>
  <c r="S4912" i="12" s="1"/>
  <c r="P4912" i="12"/>
  <c r="Q4912" i="12"/>
  <c r="N4913" i="12"/>
  <c r="O4913" i="12"/>
  <c r="S4913" i="12" s="1"/>
  <c r="P4913" i="12"/>
  <c r="Q4913" i="12"/>
  <c r="N4914" i="12"/>
  <c r="O4914" i="12" s="1"/>
  <c r="S4914" i="12" s="1"/>
  <c r="P4914" i="12"/>
  <c r="Q4914" i="12"/>
  <c r="N4915" i="12"/>
  <c r="O4915" i="12"/>
  <c r="S4915" i="12" s="1"/>
  <c r="P4915" i="12"/>
  <c r="Q4915" i="12"/>
  <c r="N4916" i="12"/>
  <c r="O4916" i="12" s="1"/>
  <c r="S4916" i="12" s="1"/>
  <c r="P4916" i="12"/>
  <c r="Q4916" i="12"/>
  <c r="N4917" i="12"/>
  <c r="O4917" i="12" s="1"/>
  <c r="S4917" i="12" s="1"/>
  <c r="P4917" i="12"/>
  <c r="Q4917" i="12"/>
  <c r="N4918" i="12"/>
  <c r="O4918" i="12" s="1"/>
  <c r="S4918" i="12" s="1"/>
  <c r="P4918" i="12"/>
  <c r="Q4918" i="12"/>
  <c r="N4919" i="12"/>
  <c r="O4919" i="12" s="1"/>
  <c r="S4919" i="12" s="1"/>
  <c r="P4919" i="12"/>
  <c r="Q4919" i="12"/>
  <c r="N4920" i="12"/>
  <c r="O4920" i="12"/>
  <c r="S4920" i="12" s="1"/>
  <c r="P4920" i="12"/>
  <c r="Q4920" i="12"/>
  <c r="N4921" i="12"/>
  <c r="O4921" i="12"/>
  <c r="S4921" i="12" s="1"/>
  <c r="P4921" i="12"/>
  <c r="Q4921" i="12"/>
  <c r="N4922" i="12"/>
  <c r="O4922" i="12" s="1"/>
  <c r="S4922" i="12" s="1"/>
  <c r="P4922" i="12"/>
  <c r="Q4922" i="12"/>
  <c r="N4923" i="12"/>
  <c r="O4923" i="12" s="1"/>
  <c r="S4923" i="12" s="1"/>
  <c r="P4923" i="12"/>
  <c r="Q4923" i="12"/>
  <c r="N4924" i="12"/>
  <c r="O4924" i="12" s="1"/>
  <c r="S4924" i="12" s="1"/>
  <c r="P4924" i="12"/>
  <c r="Q4924" i="12"/>
  <c r="N4925" i="12"/>
  <c r="O4925" i="12" s="1"/>
  <c r="S4925" i="12" s="1"/>
  <c r="P4925" i="12"/>
  <c r="Q4925" i="12"/>
  <c r="N4926" i="12"/>
  <c r="O4926" i="12"/>
  <c r="S4926" i="12" s="1"/>
  <c r="P4926" i="12"/>
  <c r="Q4926" i="12"/>
  <c r="N4927" i="12"/>
  <c r="O4927" i="12" s="1"/>
  <c r="S4927" i="12" s="1"/>
  <c r="P4927" i="12"/>
  <c r="Q4927" i="12"/>
  <c r="N4928" i="12"/>
  <c r="O4928" i="12"/>
  <c r="S4928" i="12" s="1"/>
  <c r="P4928" i="12"/>
  <c r="Q4928" i="12"/>
  <c r="N4929" i="12"/>
  <c r="O4929" i="12"/>
  <c r="S4929" i="12" s="1"/>
  <c r="P4929" i="12"/>
  <c r="Q4929" i="12"/>
  <c r="N4930" i="12"/>
  <c r="O4930" i="12"/>
  <c r="S4930" i="12" s="1"/>
  <c r="P4930" i="12"/>
  <c r="Q4930" i="12"/>
  <c r="N4931" i="12"/>
  <c r="O4931" i="12"/>
  <c r="S4931" i="12" s="1"/>
  <c r="P4931" i="12"/>
  <c r="Q4931" i="12"/>
  <c r="N4932" i="12"/>
  <c r="O4932" i="12" s="1"/>
  <c r="S4932" i="12" s="1"/>
  <c r="P4932" i="12"/>
  <c r="Q4932" i="12"/>
  <c r="N4933" i="12"/>
  <c r="O4933" i="12" s="1"/>
  <c r="S4933" i="12" s="1"/>
  <c r="P4933" i="12"/>
  <c r="Q4933" i="12"/>
  <c r="N4934" i="12"/>
  <c r="O4934" i="12" s="1"/>
  <c r="S4934" i="12" s="1"/>
  <c r="P4934" i="12"/>
  <c r="Q4934" i="12"/>
  <c r="N4935" i="12"/>
  <c r="O4935" i="12" s="1"/>
  <c r="S4935" i="12" s="1"/>
  <c r="P4935" i="12"/>
  <c r="Q4935" i="12"/>
  <c r="N4936" i="12"/>
  <c r="O4936" i="12"/>
  <c r="S4936" i="12" s="1"/>
  <c r="P4936" i="12"/>
  <c r="Q4936" i="12"/>
  <c r="N4937" i="12"/>
  <c r="O4937" i="12" s="1"/>
  <c r="S4937" i="12" s="1"/>
  <c r="P4937" i="12"/>
  <c r="Q4937" i="12"/>
  <c r="N4938" i="12"/>
  <c r="O4938" i="12"/>
  <c r="S4938" i="12" s="1"/>
  <c r="P4938" i="12"/>
  <c r="Q4938" i="12"/>
  <c r="N4939" i="12"/>
  <c r="O4939" i="12" s="1"/>
  <c r="S4939" i="12" s="1"/>
  <c r="P4939" i="12"/>
  <c r="Q4939" i="12"/>
  <c r="N4940" i="12"/>
  <c r="O4940" i="12" s="1"/>
  <c r="S4940" i="12" s="1"/>
  <c r="P4940" i="12"/>
  <c r="Q4940" i="12"/>
  <c r="N4941" i="12"/>
  <c r="O4941" i="12" s="1"/>
  <c r="S4941" i="12" s="1"/>
  <c r="P4941" i="12"/>
  <c r="Q4941" i="12"/>
  <c r="N4942" i="12"/>
  <c r="O4942" i="12" s="1"/>
  <c r="S4942" i="12" s="1"/>
  <c r="P4942" i="12"/>
  <c r="Q4942" i="12"/>
  <c r="N4943" i="12"/>
  <c r="O4943" i="12"/>
  <c r="S4943" i="12" s="1"/>
  <c r="P4943" i="12"/>
  <c r="Q4943" i="12"/>
  <c r="N4944" i="12"/>
  <c r="O4944" i="12"/>
  <c r="S4944" i="12" s="1"/>
  <c r="P4944" i="12"/>
  <c r="Q4944" i="12"/>
  <c r="N4945" i="12"/>
  <c r="O4945" i="12"/>
  <c r="S4945" i="12" s="1"/>
  <c r="P4945" i="12"/>
  <c r="Q4945" i="12"/>
  <c r="N4946" i="12"/>
  <c r="O4946" i="12" s="1"/>
  <c r="S4946" i="12" s="1"/>
  <c r="P4946" i="12"/>
  <c r="Q4946" i="12"/>
  <c r="N4947" i="12"/>
  <c r="O4947" i="12"/>
  <c r="S4947" i="12" s="1"/>
  <c r="P4947" i="12"/>
  <c r="Q4947" i="12"/>
  <c r="N4948" i="12"/>
  <c r="O4948" i="12" s="1"/>
  <c r="S4948" i="12" s="1"/>
  <c r="P4948" i="12"/>
  <c r="Q4948" i="12"/>
  <c r="N4949" i="12"/>
  <c r="O4949" i="12" s="1"/>
  <c r="S4949" i="12" s="1"/>
  <c r="P4949" i="12"/>
  <c r="Q4949" i="12"/>
  <c r="N4950" i="12"/>
  <c r="O4950" i="12"/>
  <c r="S4950" i="12" s="1"/>
  <c r="P4950" i="12"/>
  <c r="Q4950" i="12"/>
  <c r="N4951" i="12"/>
  <c r="O4951" i="12" s="1"/>
  <c r="S4951" i="12" s="1"/>
  <c r="P4951" i="12"/>
  <c r="Q4951" i="12"/>
  <c r="N4952" i="12"/>
  <c r="O4952" i="12" s="1"/>
  <c r="S4952" i="12" s="1"/>
  <c r="P4952" i="12"/>
  <c r="Q4952" i="12"/>
  <c r="N4953" i="12"/>
  <c r="O4953" i="12"/>
  <c r="S4953" i="12" s="1"/>
  <c r="P4953" i="12"/>
  <c r="Q4953" i="12"/>
  <c r="N4954" i="12"/>
  <c r="O4954" i="12"/>
  <c r="S4954" i="12" s="1"/>
  <c r="P4954" i="12"/>
  <c r="Q4954" i="12"/>
  <c r="N4955" i="12"/>
  <c r="O4955" i="12" s="1"/>
  <c r="S4955" i="12" s="1"/>
  <c r="P4955" i="12"/>
  <c r="Q4955" i="12"/>
  <c r="N4956" i="12"/>
  <c r="O4956" i="12" s="1"/>
  <c r="S4956" i="12" s="1"/>
  <c r="P4956" i="12"/>
  <c r="Q4956" i="12"/>
  <c r="N4957" i="12"/>
  <c r="O4957" i="12" s="1"/>
  <c r="S4957" i="12" s="1"/>
  <c r="P4957" i="12"/>
  <c r="Q4957" i="12"/>
  <c r="N4958" i="12"/>
  <c r="O4958" i="12" s="1"/>
  <c r="S4958" i="12" s="1"/>
  <c r="P4958" i="12"/>
  <c r="Q4958" i="12"/>
  <c r="N4959" i="12"/>
  <c r="O4959" i="12"/>
  <c r="S4959" i="12" s="1"/>
  <c r="P4959" i="12"/>
  <c r="Q4959" i="12"/>
  <c r="N4960" i="12"/>
  <c r="O4960" i="12"/>
  <c r="S4960" i="12" s="1"/>
  <c r="P4960" i="12"/>
  <c r="Q4960" i="12"/>
  <c r="N4961" i="12"/>
  <c r="O4961" i="12"/>
  <c r="S4961" i="12" s="1"/>
  <c r="P4961" i="12"/>
  <c r="Q4961" i="12"/>
  <c r="N4962" i="12"/>
  <c r="O4962" i="12" s="1"/>
  <c r="S4962" i="12" s="1"/>
  <c r="P4962" i="12"/>
  <c r="Q4962" i="12"/>
  <c r="N4963" i="12"/>
  <c r="O4963" i="12"/>
  <c r="S4963" i="12" s="1"/>
  <c r="P4963" i="12"/>
  <c r="Q4963" i="12"/>
  <c r="N4964" i="12"/>
  <c r="O4964" i="12" s="1"/>
  <c r="S4964" i="12" s="1"/>
  <c r="P4964" i="12"/>
  <c r="Q4964" i="12"/>
  <c r="N4965" i="12"/>
  <c r="O4965" i="12" s="1"/>
  <c r="S4965" i="12" s="1"/>
  <c r="P4965" i="12"/>
  <c r="Q4965" i="12"/>
  <c r="N4966" i="12"/>
  <c r="O4966" i="12" s="1"/>
  <c r="S4966" i="12" s="1"/>
  <c r="P4966" i="12"/>
  <c r="Q4966" i="12"/>
  <c r="N4967" i="12"/>
  <c r="O4967" i="12" s="1"/>
  <c r="S4967" i="12" s="1"/>
  <c r="P4967" i="12"/>
  <c r="Q4967" i="12"/>
  <c r="N4968" i="12"/>
  <c r="O4968" i="12"/>
  <c r="S4968" i="12" s="1"/>
  <c r="P4968" i="12"/>
  <c r="Q4968" i="12"/>
  <c r="N4969" i="12"/>
  <c r="O4969" i="12"/>
  <c r="S4969" i="12" s="1"/>
  <c r="P4969" i="12"/>
  <c r="Q4969" i="12"/>
  <c r="N4970" i="12"/>
  <c r="O4970" i="12"/>
  <c r="S4970" i="12" s="1"/>
  <c r="P4970" i="12"/>
  <c r="Q4970" i="12"/>
  <c r="N4971" i="12"/>
  <c r="O4971" i="12" s="1"/>
  <c r="S4971" i="12" s="1"/>
  <c r="P4971" i="12"/>
  <c r="Q4971" i="12"/>
  <c r="N4972" i="12"/>
  <c r="O4972" i="12"/>
  <c r="S4972" i="12" s="1"/>
  <c r="P4972" i="12"/>
  <c r="Q4972" i="12"/>
  <c r="N4973" i="12"/>
  <c r="O4973" i="12" s="1"/>
  <c r="S4973" i="12" s="1"/>
  <c r="P4973" i="12"/>
  <c r="Q4973" i="12"/>
  <c r="N4974" i="12"/>
  <c r="O4974" i="12"/>
  <c r="S4974" i="12" s="1"/>
  <c r="P4974" i="12"/>
  <c r="Q4974" i="12"/>
  <c r="N4975" i="12"/>
  <c r="O4975" i="12"/>
  <c r="S4975" i="12" s="1"/>
  <c r="P4975" i="12"/>
  <c r="Q4975" i="12"/>
  <c r="N4976" i="12"/>
  <c r="O4976" i="12"/>
  <c r="S4976" i="12" s="1"/>
  <c r="P4976" i="12"/>
  <c r="Q4976" i="12"/>
  <c r="N4977" i="12"/>
  <c r="O4977" i="12"/>
  <c r="S4977" i="12" s="1"/>
  <c r="P4977" i="12"/>
  <c r="Q4977" i="12"/>
  <c r="N4978" i="12"/>
  <c r="O4978" i="12" s="1"/>
  <c r="S4978" i="12" s="1"/>
  <c r="P4978" i="12"/>
  <c r="Q4978" i="12"/>
  <c r="N4979" i="12"/>
  <c r="O4979" i="12" s="1"/>
  <c r="S4979" i="12" s="1"/>
  <c r="P4979" i="12"/>
  <c r="Q4979" i="12"/>
  <c r="N4980" i="12"/>
  <c r="O4980" i="12" s="1"/>
  <c r="S4980" i="12" s="1"/>
  <c r="P4980" i="12"/>
  <c r="Q4980" i="12"/>
  <c r="N4981" i="12"/>
  <c r="O4981" i="12" s="1"/>
  <c r="S4981" i="12" s="1"/>
  <c r="P4981" i="12"/>
  <c r="Q4981" i="12"/>
  <c r="N4982" i="12"/>
  <c r="O4982" i="12" s="1"/>
  <c r="S4982" i="12" s="1"/>
  <c r="P4982" i="12"/>
  <c r="Q4982" i="12"/>
  <c r="N4983" i="12"/>
  <c r="O4983" i="12"/>
  <c r="S4983" i="12" s="1"/>
  <c r="P4983" i="12"/>
  <c r="Q4983" i="12"/>
  <c r="N4984" i="12"/>
  <c r="O4984" i="12"/>
  <c r="S4984" i="12" s="1"/>
  <c r="P4984" i="12"/>
  <c r="Q4984" i="12"/>
  <c r="N4985" i="12"/>
  <c r="O4985" i="12" s="1"/>
  <c r="S4985" i="12" s="1"/>
  <c r="P4985" i="12"/>
  <c r="Q4985" i="12"/>
  <c r="N4986" i="12"/>
  <c r="O4986" i="12"/>
  <c r="S4986" i="12" s="1"/>
  <c r="P4986" i="12"/>
  <c r="Q4986" i="12"/>
  <c r="N4987" i="12"/>
  <c r="O4987" i="12" s="1"/>
  <c r="S4987" i="12" s="1"/>
  <c r="P4987" i="12"/>
  <c r="Q4987" i="12"/>
  <c r="N4988" i="12"/>
  <c r="O4988" i="12"/>
  <c r="S4988" i="12" s="1"/>
  <c r="P4988" i="12"/>
  <c r="Q4988" i="12"/>
  <c r="N4989" i="12"/>
  <c r="O4989" i="12" s="1"/>
  <c r="S4989" i="12" s="1"/>
  <c r="P4989" i="12"/>
  <c r="Q4989" i="12"/>
  <c r="N4990" i="12"/>
  <c r="O4990" i="12" s="1"/>
  <c r="S4990" i="12" s="1"/>
  <c r="P4990" i="12"/>
  <c r="Q4990" i="12"/>
  <c r="N4991" i="12"/>
  <c r="O4991" i="12"/>
  <c r="S4991" i="12" s="1"/>
  <c r="P4991" i="12"/>
  <c r="Q4991" i="12"/>
  <c r="N4992" i="12"/>
  <c r="O4992" i="12"/>
  <c r="S4992" i="12" s="1"/>
  <c r="P4992" i="12"/>
  <c r="Q4992" i="12"/>
  <c r="N4993" i="12"/>
  <c r="O4993" i="12" s="1"/>
  <c r="S4993" i="12" s="1"/>
  <c r="P4993" i="12"/>
  <c r="Q4993" i="12"/>
  <c r="N4994" i="12"/>
  <c r="O4994" i="12"/>
  <c r="S4994" i="12" s="1"/>
  <c r="P4994" i="12"/>
  <c r="Q4994" i="12"/>
  <c r="N4995" i="12"/>
  <c r="O4995" i="12" s="1"/>
  <c r="S4995" i="12" s="1"/>
  <c r="P4995" i="12"/>
  <c r="Q4995" i="12"/>
  <c r="N4996" i="12"/>
  <c r="O4996" i="12"/>
  <c r="S4996" i="12" s="1"/>
  <c r="P4996" i="12"/>
  <c r="Q4996" i="12"/>
  <c r="N4997" i="12"/>
  <c r="O4997" i="12" s="1"/>
  <c r="S4997" i="12" s="1"/>
  <c r="P4997" i="12"/>
  <c r="Q4997" i="12"/>
  <c r="N4998" i="12"/>
  <c r="O4998" i="12"/>
  <c r="S4998" i="12" s="1"/>
  <c r="P4998" i="12"/>
  <c r="Q4998" i="12"/>
  <c r="N4999" i="12"/>
  <c r="O4999" i="12" s="1"/>
  <c r="S4999" i="12" s="1"/>
  <c r="P4999" i="12"/>
  <c r="Q4999" i="12"/>
  <c r="N5000" i="12"/>
  <c r="O5000" i="12"/>
  <c r="S5000" i="12" s="1"/>
  <c r="P5000" i="12"/>
  <c r="Q5000" i="12"/>
  <c r="N5001" i="12"/>
  <c r="O5001" i="12" s="1"/>
  <c r="S5001" i="12" s="1"/>
  <c r="P5001" i="12"/>
  <c r="Q5001" i="12"/>
  <c r="N5002" i="12"/>
  <c r="O5002" i="12"/>
  <c r="S5002" i="12" s="1"/>
  <c r="P5002" i="12"/>
  <c r="Q5002" i="12"/>
  <c r="N5003" i="12"/>
  <c r="O5003" i="12" s="1"/>
  <c r="S5003" i="12" s="1"/>
  <c r="P5003" i="12"/>
  <c r="Q5003" i="12"/>
  <c r="N5004" i="12"/>
  <c r="O5004" i="12"/>
  <c r="S5004" i="12" s="1"/>
  <c r="P5004" i="12"/>
  <c r="Q5004" i="12"/>
  <c r="N5005" i="12"/>
  <c r="O5005" i="12" s="1"/>
  <c r="S5005" i="12" s="1"/>
  <c r="P5005" i="12"/>
  <c r="Q5005" i="12"/>
  <c r="N5006" i="12"/>
  <c r="O5006" i="12"/>
  <c r="S5006" i="12" s="1"/>
  <c r="P5006" i="12"/>
  <c r="Q5006" i="12"/>
  <c r="N5007" i="12"/>
  <c r="O5007" i="12"/>
  <c r="S5007" i="12" s="1"/>
  <c r="P5007" i="12"/>
  <c r="Q5007" i="12"/>
  <c r="N5008" i="12"/>
  <c r="O5008" i="12" s="1"/>
  <c r="S5008" i="12" s="1"/>
  <c r="P5008" i="12"/>
  <c r="Q5008" i="12"/>
  <c r="N5009" i="12"/>
  <c r="O5009" i="12"/>
  <c r="S5009" i="12" s="1"/>
  <c r="P5009" i="12"/>
  <c r="Q5009" i="12"/>
  <c r="N5010" i="12"/>
  <c r="O5010" i="12"/>
  <c r="S5010" i="12" s="1"/>
  <c r="P5010" i="12"/>
  <c r="Q5010" i="12"/>
  <c r="N5011" i="12"/>
  <c r="O5011" i="12" s="1"/>
  <c r="S5011" i="12" s="1"/>
  <c r="P5011" i="12"/>
  <c r="Q5011" i="12"/>
  <c r="N5012" i="12"/>
  <c r="O5012" i="12"/>
  <c r="S5012" i="12" s="1"/>
  <c r="P5012" i="12"/>
  <c r="Q5012" i="12"/>
  <c r="N5013" i="12"/>
  <c r="O5013" i="12" s="1"/>
  <c r="S5013" i="12" s="1"/>
  <c r="P5013" i="12"/>
  <c r="Q5013" i="12"/>
  <c r="N5014" i="12"/>
  <c r="O5014" i="12" s="1"/>
  <c r="S5014" i="12" s="1"/>
  <c r="P5014" i="12"/>
  <c r="Q5014" i="12"/>
  <c r="N5015" i="12"/>
  <c r="O5015" i="12"/>
  <c r="S5015" i="12" s="1"/>
  <c r="P5015" i="12"/>
  <c r="Q5015" i="12"/>
  <c r="N5016" i="12"/>
  <c r="O5016" i="12" s="1"/>
  <c r="S5016" i="12" s="1"/>
  <c r="P5016" i="12"/>
  <c r="Q5016" i="12"/>
  <c r="N5017" i="12"/>
  <c r="O5017" i="12"/>
  <c r="S5017" i="12" s="1"/>
  <c r="P5017" i="12"/>
  <c r="Q5017" i="12"/>
  <c r="N5018" i="12"/>
  <c r="O5018" i="12"/>
  <c r="S5018" i="12" s="1"/>
  <c r="P5018" i="12"/>
  <c r="Q5018" i="12"/>
  <c r="N5019" i="12"/>
  <c r="O5019" i="12" s="1"/>
  <c r="S5019" i="12" s="1"/>
  <c r="P5019" i="12"/>
  <c r="Q5019" i="12"/>
  <c r="N5020" i="12"/>
  <c r="O5020" i="12"/>
  <c r="S5020" i="12" s="1"/>
  <c r="P5020" i="12"/>
  <c r="Q5020" i="12"/>
  <c r="N5021" i="12"/>
  <c r="O5021" i="12"/>
  <c r="S5021" i="12" s="1"/>
  <c r="P5021" i="12"/>
  <c r="Q5021" i="12"/>
  <c r="N5022" i="12"/>
  <c r="O5022" i="12"/>
  <c r="S5022" i="12" s="1"/>
  <c r="P5022" i="12"/>
  <c r="Q5022" i="12"/>
  <c r="N5023" i="12"/>
  <c r="O5023" i="12"/>
  <c r="S5023" i="12" s="1"/>
  <c r="P5023" i="12"/>
  <c r="Q5023" i="12"/>
  <c r="N5024" i="12"/>
  <c r="O5024" i="12"/>
  <c r="S5024" i="12" s="1"/>
  <c r="P5024" i="12"/>
  <c r="Q5024" i="12"/>
  <c r="N5025" i="12"/>
  <c r="O5025" i="12" s="1"/>
  <c r="S5025" i="12" s="1"/>
  <c r="P5025" i="12"/>
  <c r="Q5025" i="12"/>
  <c r="N5026" i="12"/>
  <c r="O5026" i="12"/>
  <c r="S5026" i="12" s="1"/>
  <c r="P5026" i="12"/>
  <c r="Q5026" i="12"/>
  <c r="N5027" i="12"/>
  <c r="O5027" i="12" s="1"/>
  <c r="S5027" i="12" s="1"/>
  <c r="P5027" i="12"/>
  <c r="Q5027" i="12"/>
  <c r="N5028" i="12"/>
  <c r="O5028" i="12" s="1"/>
  <c r="S5028" i="12" s="1"/>
  <c r="P5028" i="12"/>
  <c r="Q5028" i="12"/>
  <c r="N5029" i="12"/>
  <c r="O5029" i="12" s="1"/>
  <c r="S5029" i="12" s="1"/>
  <c r="P5029" i="12"/>
  <c r="Q5029" i="12"/>
  <c r="N5030" i="12"/>
  <c r="O5030" i="12" s="1"/>
  <c r="S5030" i="12" s="1"/>
  <c r="P5030" i="12"/>
  <c r="Q5030" i="12"/>
  <c r="N5031" i="12"/>
  <c r="O5031" i="12"/>
  <c r="S5031" i="12" s="1"/>
  <c r="P5031" i="12"/>
  <c r="Q5031" i="12"/>
  <c r="N5032" i="12"/>
  <c r="O5032" i="12"/>
  <c r="S5032" i="12" s="1"/>
  <c r="P5032" i="12"/>
  <c r="Q5032" i="12"/>
  <c r="N5033" i="12"/>
  <c r="O5033" i="12"/>
  <c r="S5033" i="12" s="1"/>
  <c r="P5033" i="12"/>
  <c r="Q5033" i="12"/>
  <c r="N5034" i="12"/>
  <c r="O5034" i="12"/>
  <c r="S5034" i="12" s="1"/>
  <c r="P5034" i="12"/>
  <c r="Q5034" i="12"/>
  <c r="N5035" i="12"/>
  <c r="O5035" i="12"/>
  <c r="S5035" i="12" s="1"/>
  <c r="P5035" i="12"/>
  <c r="Q5035" i="12"/>
  <c r="N5036" i="12"/>
  <c r="O5036" i="12"/>
  <c r="S5036" i="12" s="1"/>
  <c r="P5036" i="12"/>
  <c r="Q5036" i="12"/>
  <c r="N5037" i="12"/>
  <c r="O5037" i="12" s="1"/>
  <c r="S5037" i="12" s="1"/>
  <c r="P5037" i="12"/>
  <c r="Q5037" i="12"/>
  <c r="N5038" i="12"/>
  <c r="O5038" i="12"/>
  <c r="S5038" i="12" s="1"/>
  <c r="P5038" i="12"/>
  <c r="Q5038" i="12"/>
  <c r="N5039" i="12"/>
  <c r="O5039" i="12"/>
  <c r="S5039" i="12" s="1"/>
  <c r="P5039" i="12"/>
  <c r="Q5039" i="12"/>
  <c r="N5040" i="12"/>
  <c r="O5040" i="12"/>
  <c r="S5040" i="12" s="1"/>
  <c r="P5040" i="12"/>
  <c r="Q5040" i="12"/>
  <c r="N5041" i="12"/>
  <c r="O5041" i="12"/>
  <c r="S5041" i="12" s="1"/>
  <c r="P5041" i="12"/>
  <c r="Q5041" i="12"/>
  <c r="N5042" i="12"/>
  <c r="O5042" i="12"/>
  <c r="S5042" i="12" s="1"/>
  <c r="P5042" i="12"/>
  <c r="Q5042" i="12"/>
  <c r="N5043" i="12"/>
  <c r="O5043" i="12" s="1"/>
  <c r="S5043" i="12" s="1"/>
  <c r="P5043" i="12"/>
  <c r="Q5043" i="12"/>
  <c r="N5044" i="12"/>
  <c r="O5044" i="12"/>
  <c r="S5044" i="12" s="1"/>
  <c r="P5044" i="12"/>
  <c r="Q5044" i="12"/>
  <c r="N5045" i="12"/>
  <c r="O5045" i="12" s="1"/>
  <c r="S5045" i="12" s="1"/>
  <c r="P5045" i="12"/>
  <c r="Q5045" i="12"/>
  <c r="N5046" i="12"/>
  <c r="O5046" i="12"/>
  <c r="S5046" i="12" s="1"/>
  <c r="P5046" i="12"/>
  <c r="Q5046" i="12"/>
  <c r="N5047" i="12"/>
  <c r="O5047" i="12" s="1"/>
  <c r="S5047" i="12" s="1"/>
  <c r="P5047" i="12"/>
  <c r="Q5047" i="12"/>
  <c r="N5048" i="12"/>
  <c r="O5048" i="12"/>
  <c r="S5048" i="12" s="1"/>
  <c r="P5048" i="12"/>
  <c r="Q5048" i="12"/>
  <c r="N5049" i="12"/>
  <c r="O5049" i="12"/>
  <c r="S5049" i="12" s="1"/>
  <c r="P5049" i="12"/>
  <c r="Q5049" i="12"/>
  <c r="N5050" i="12"/>
  <c r="O5050" i="12"/>
  <c r="S5050" i="12" s="1"/>
  <c r="P5050" i="12"/>
  <c r="Q5050" i="12"/>
  <c r="N5051" i="12"/>
  <c r="O5051" i="12"/>
  <c r="S5051" i="12" s="1"/>
  <c r="P5051" i="12"/>
  <c r="Q5051" i="12"/>
  <c r="N5052" i="12"/>
  <c r="O5052" i="12" s="1"/>
  <c r="S5052" i="12" s="1"/>
  <c r="P5052" i="12"/>
  <c r="Q5052" i="12"/>
  <c r="N5053" i="12"/>
  <c r="O5053" i="12"/>
  <c r="S5053" i="12" s="1"/>
  <c r="P5053" i="12"/>
  <c r="Q5053" i="12"/>
  <c r="N5054" i="12"/>
  <c r="O5054" i="12" s="1"/>
  <c r="S5054" i="12" s="1"/>
  <c r="P5054" i="12"/>
  <c r="Q5054" i="12"/>
  <c r="N5055" i="12"/>
  <c r="O5055" i="12" s="1"/>
  <c r="S5055" i="12" s="1"/>
  <c r="P5055" i="12"/>
  <c r="Q5055" i="12"/>
  <c r="N5056" i="12"/>
  <c r="O5056" i="12"/>
  <c r="S5056" i="12" s="1"/>
  <c r="P5056" i="12"/>
  <c r="Q5056" i="12"/>
  <c r="N5057" i="12"/>
  <c r="O5057" i="12" s="1"/>
  <c r="S5057" i="12" s="1"/>
  <c r="P5057" i="12"/>
  <c r="Q5057" i="12"/>
  <c r="N5058" i="12"/>
  <c r="O5058" i="12"/>
  <c r="S5058" i="12" s="1"/>
  <c r="P5058" i="12"/>
  <c r="Q5058" i="12"/>
  <c r="N5059" i="12"/>
  <c r="O5059" i="12" s="1"/>
  <c r="S5059" i="12" s="1"/>
  <c r="P5059" i="12"/>
  <c r="Q5059" i="12"/>
  <c r="N5060" i="12"/>
  <c r="O5060" i="12" s="1"/>
  <c r="S5060" i="12" s="1"/>
  <c r="P5060" i="12"/>
  <c r="Q5060" i="12"/>
  <c r="N5061" i="12"/>
  <c r="O5061" i="12" s="1"/>
  <c r="S5061" i="12" s="1"/>
  <c r="P5061" i="12"/>
  <c r="Q5061" i="12"/>
  <c r="N5062" i="12"/>
  <c r="O5062" i="12" s="1"/>
  <c r="S5062" i="12" s="1"/>
  <c r="P5062" i="12"/>
  <c r="Q5062" i="12"/>
  <c r="N5063" i="12"/>
  <c r="O5063" i="12" s="1"/>
  <c r="S5063" i="12" s="1"/>
  <c r="P5063" i="12"/>
  <c r="Q5063" i="12"/>
  <c r="N5064" i="12"/>
  <c r="O5064" i="12"/>
  <c r="S5064" i="12" s="1"/>
  <c r="P5064" i="12"/>
  <c r="Q5064" i="12"/>
  <c r="N5065" i="12"/>
  <c r="O5065" i="12" s="1"/>
  <c r="S5065" i="12" s="1"/>
  <c r="P5065" i="12"/>
  <c r="Q5065" i="12"/>
  <c r="N5066" i="12"/>
  <c r="O5066" i="12"/>
  <c r="S5066" i="12" s="1"/>
  <c r="P5066" i="12"/>
  <c r="Q5066" i="12"/>
  <c r="N5067" i="12"/>
  <c r="O5067" i="12" s="1"/>
  <c r="S5067" i="12" s="1"/>
  <c r="P5067" i="12"/>
  <c r="Q5067" i="12"/>
  <c r="N5068" i="12"/>
  <c r="O5068" i="12" s="1"/>
  <c r="S5068" i="12" s="1"/>
  <c r="P5068" i="12"/>
  <c r="Q5068" i="12"/>
  <c r="N5069" i="12"/>
  <c r="O5069" i="12"/>
  <c r="S5069" i="12" s="1"/>
  <c r="P5069" i="12"/>
  <c r="Q5069" i="12"/>
  <c r="N5070" i="12"/>
  <c r="O5070" i="12" s="1"/>
  <c r="S5070" i="12" s="1"/>
  <c r="P5070" i="12"/>
  <c r="Q5070" i="12"/>
  <c r="N5071" i="12"/>
  <c r="O5071" i="12"/>
  <c r="S5071" i="12" s="1"/>
  <c r="P5071" i="12"/>
  <c r="Q5071" i="12"/>
  <c r="N5072" i="12"/>
  <c r="O5072" i="12"/>
  <c r="S5072" i="12" s="1"/>
  <c r="P5072" i="12"/>
  <c r="Q5072" i="12"/>
  <c r="N5073" i="12"/>
  <c r="O5073" i="12"/>
  <c r="S5073" i="12" s="1"/>
  <c r="P5073" i="12"/>
  <c r="Q5073" i="12"/>
  <c r="N5074" i="12"/>
  <c r="O5074" i="12" s="1"/>
  <c r="S5074" i="12" s="1"/>
  <c r="P5074" i="12"/>
  <c r="Q5074" i="12"/>
  <c r="N5075" i="12"/>
  <c r="O5075" i="12" s="1"/>
  <c r="S5075" i="12" s="1"/>
  <c r="P5075" i="12"/>
  <c r="Q5075" i="12"/>
  <c r="N5076" i="12"/>
  <c r="O5076" i="12" s="1"/>
  <c r="S5076" i="12" s="1"/>
  <c r="P5076" i="12"/>
  <c r="Q5076" i="12"/>
  <c r="N5077" i="12"/>
  <c r="O5077" i="12" s="1"/>
  <c r="S5077" i="12" s="1"/>
  <c r="P5077" i="12"/>
  <c r="Q5077" i="12"/>
  <c r="N5078" i="12"/>
  <c r="O5078" i="12"/>
  <c r="S5078" i="12" s="1"/>
  <c r="P5078" i="12"/>
  <c r="Q5078" i="12"/>
  <c r="N5079" i="12"/>
  <c r="O5079" i="12" s="1"/>
  <c r="S5079" i="12" s="1"/>
  <c r="P5079" i="12"/>
  <c r="Q5079" i="12"/>
  <c r="N5080" i="12"/>
  <c r="O5080" i="12"/>
  <c r="S5080" i="12" s="1"/>
  <c r="P5080" i="12"/>
  <c r="Q5080" i="12"/>
  <c r="N5081" i="12"/>
  <c r="O5081" i="12"/>
  <c r="S5081" i="12" s="1"/>
  <c r="P5081" i="12"/>
  <c r="Q5081" i="12"/>
  <c r="N5082" i="12"/>
  <c r="O5082" i="12"/>
  <c r="S5082" i="12" s="1"/>
  <c r="P5082" i="12"/>
  <c r="Q5082" i="12"/>
  <c r="N5083" i="12"/>
  <c r="O5083" i="12" s="1"/>
  <c r="S5083" i="12" s="1"/>
  <c r="P5083" i="12"/>
  <c r="Q5083" i="12"/>
  <c r="N5084" i="12"/>
  <c r="O5084" i="12" s="1"/>
  <c r="S5084" i="12" s="1"/>
  <c r="P5084" i="12"/>
  <c r="Q5084" i="12"/>
  <c r="N5085" i="12"/>
  <c r="O5085" i="12"/>
  <c r="S5085" i="12" s="1"/>
  <c r="P5085" i="12"/>
  <c r="Q5085" i="12"/>
  <c r="N5086" i="12"/>
  <c r="O5086" i="12" s="1"/>
  <c r="S5086" i="12" s="1"/>
  <c r="P5086" i="12"/>
  <c r="Q5086" i="12"/>
  <c r="N5087" i="12"/>
  <c r="O5087" i="12"/>
  <c r="S5087" i="12" s="1"/>
  <c r="P5087" i="12"/>
  <c r="Q5087" i="12"/>
  <c r="N5088" i="12"/>
  <c r="O5088" i="12"/>
  <c r="S5088" i="12" s="1"/>
  <c r="P5088" i="12"/>
  <c r="Q5088" i="12"/>
  <c r="N5089" i="12"/>
  <c r="O5089" i="12"/>
  <c r="S5089" i="12" s="1"/>
  <c r="P5089" i="12"/>
  <c r="Q5089" i="12"/>
  <c r="N5090" i="12"/>
  <c r="O5090" i="12"/>
  <c r="S5090" i="12" s="1"/>
  <c r="P5090" i="12"/>
  <c r="Q5090" i="12"/>
  <c r="N5091" i="12"/>
  <c r="O5091" i="12"/>
  <c r="S5091" i="12" s="1"/>
  <c r="P5091" i="12"/>
  <c r="Q5091" i="12"/>
  <c r="N5092" i="12"/>
  <c r="O5092" i="12"/>
  <c r="S5092" i="12" s="1"/>
  <c r="P5092" i="12"/>
  <c r="Q5092" i="12"/>
  <c r="N5093" i="12"/>
  <c r="O5093" i="12" s="1"/>
  <c r="S5093" i="12" s="1"/>
  <c r="P5093" i="12"/>
  <c r="Q5093" i="12"/>
  <c r="N5094" i="12"/>
  <c r="O5094" i="12" s="1"/>
  <c r="S5094" i="12" s="1"/>
  <c r="P5094" i="12"/>
  <c r="Q5094" i="12"/>
  <c r="N5095" i="12"/>
  <c r="O5095" i="12"/>
  <c r="S5095" i="12" s="1"/>
  <c r="P5095" i="12"/>
  <c r="Q5095" i="12"/>
  <c r="N5096" i="12"/>
  <c r="O5096" i="12"/>
  <c r="S5096" i="12" s="1"/>
  <c r="P5096" i="12"/>
  <c r="Q5096" i="12"/>
  <c r="N5097" i="12"/>
  <c r="O5097" i="12"/>
  <c r="S5097" i="12" s="1"/>
  <c r="P5097" i="12"/>
  <c r="Q5097" i="12"/>
  <c r="N5098" i="12"/>
  <c r="O5098" i="12"/>
  <c r="S5098" i="12" s="1"/>
  <c r="P5098" i="12"/>
  <c r="Q5098" i="12"/>
  <c r="N5099" i="12"/>
  <c r="O5099" i="12" s="1"/>
  <c r="S5099" i="12" s="1"/>
  <c r="P5099" i="12"/>
  <c r="Q5099" i="12"/>
  <c r="N5100" i="12"/>
  <c r="O5100" i="12" s="1"/>
  <c r="S5100" i="12" s="1"/>
  <c r="P5100" i="12"/>
  <c r="Q5100" i="12"/>
  <c r="N5101" i="12"/>
  <c r="O5101" i="12" s="1"/>
  <c r="S5101" i="12" s="1"/>
  <c r="P5101" i="12"/>
  <c r="Q5101" i="12"/>
  <c r="N5102" i="12"/>
  <c r="O5102" i="12" s="1"/>
  <c r="S5102" i="12" s="1"/>
  <c r="P5102" i="12"/>
  <c r="Q5102" i="12"/>
  <c r="N5103" i="12"/>
  <c r="O5103" i="12"/>
  <c r="S5103" i="12" s="1"/>
  <c r="P5103" i="12"/>
  <c r="Q5103" i="12"/>
  <c r="N5104" i="12"/>
  <c r="O5104" i="12"/>
  <c r="S5104" i="12" s="1"/>
  <c r="P5104" i="12"/>
  <c r="Q5104" i="12"/>
  <c r="N5105" i="12"/>
  <c r="O5105" i="12"/>
  <c r="S5105" i="12" s="1"/>
  <c r="P5105" i="12"/>
  <c r="Q5105" i="12"/>
  <c r="N5106" i="12"/>
  <c r="O5106" i="12"/>
  <c r="S5106" i="12" s="1"/>
  <c r="P5106" i="12"/>
  <c r="Q5106" i="12"/>
  <c r="N5107" i="12"/>
  <c r="O5107" i="12" s="1"/>
  <c r="S5107" i="12" s="1"/>
  <c r="P5107" i="12"/>
  <c r="Q5107" i="12"/>
  <c r="N5108" i="12"/>
  <c r="O5108" i="12"/>
  <c r="S5108" i="12" s="1"/>
  <c r="P5108" i="12"/>
  <c r="Q5108" i="12"/>
  <c r="N5109" i="12"/>
  <c r="O5109" i="12" s="1"/>
  <c r="S5109" i="12" s="1"/>
  <c r="P5109" i="12"/>
  <c r="Q5109" i="12"/>
  <c r="N5110" i="12"/>
  <c r="O5110" i="12" s="1"/>
  <c r="S5110" i="12" s="1"/>
  <c r="P5110" i="12"/>
  <c r="Q5110" i="12"/>
  <c r="N5111" i="12"/>
  <c r="O5111" i="12"/>
  <c r="S5111" i="12" s="1"/>
  <c r="P5111" i="12"/>
  <c r="Q5111" i="12"/>
  <c r="N5112" i="12"/>
  <c r="O5112" i="12"/>
  <c r="S5112" i="12" s="1"/>
  <c r="P5112" i="12"/>
  <c r="Q5112" i="12"/>
  <c r="N5113" i="12"/>
  <c r="O5113" i="12"/>
  <c r="S5113" i="12" s="1"/>
  <c r="P5113" i="12"/>
  <c r="Q5113" i="12"/>
  <c r="N5114" i="12"/>
  <c r="O5114" i="12"/>
  <c r="S5114" i="12" s="1"/>
  <c r="P5114" i="12"/>
  <c r="Q5114" i="12"/>
  <c r="N5115" i="12"/>
  <c r="O5115" i="12" s="1"/>
  <c r="S5115" i="12" s="1"/>
  <c r="P5115" i="12"/>
  <c r="Q5115" i="12"/>
  <c r="N5116" i="12"/>
  <c r="O5116" i="12"/>
  <c r="S5116" i="12" s="1"/>
  <c r="P5116" i="12"/>
  <c r="Q5116" i="12"/>
  <c r="N5117" i="12"/>
  <c r="O5117" i="12" s="1"/>
  <c r="S5117" i="12" s="1"/>
  <c r="P5117" i="12"/>
  <c r="Q5117" i="12"/>
  <c r="N5118" i="12"/>
  <c r="O5118" i="12"/>
  <c r="S5118" i="12" s="1"/>
  <c r="P5118" i="12"/>
  <c r="Q5118" i="12"/>
  <c r="N5119" i="12"/>
  <c r="O5119" i="12"/>
  <c r="S5119" i="12" s="1"/>
  <c r="P5119" i="12"/>
  <c r="Q5119" i="12"/>
  <c r="N5120" i="12"/>
  <c r="O5120" i="12" s="1"/>
  <c r="S5120" i="12" s="1"/>
  <c r="P5120" i="12"/>
  <c r="Q5120" i="12"/>
  <c r="N5121" i="12"/>
  <c r="O5121" i="12"/>
  <c r="S5121" i="12" s="1"/>
  <c r="P5121" i="12"/>
  <c r="Q5121" i="12"/>
  <c r="N5122" i="12"/>
  <c r="O5122" i="12" s="1"/>
  <c r="S5122" i="12" s="1"/>
  <c r="P5122" i="12"/>
  <c r="Q5122" i="12"/>
  <c r="N5123" i="12"/>
  <c r="O5123" i="12"/>
  <c r="S5123" i="12" s="1"/>
  <c r="P5123" i="12"/>
  <c r="Q5123" i="12"/>
  <c r="N5124" i="12"/>
  <c r="O5124" i="12"/>
  <c r="S5124" i="12" s="1"/>
  <c r="P5124" i="12"/>
  <c r="Q5124" i="12"/>
  <c r="N5125" i="12"/>
  <c r="O5125" i="12"/>
  <c r="S5125" i="12" s="1"/>
  <c r="P5125" i="12"/>
  <c r="Q5125" i="12"/>
  <c r="N5126" i="12"/>
  <c r="O5126" i="12"/>
  <c r="S5126" i="12" s="1"/>
  <c r="P5126" i="12"/>
  <c r="Q5126" i="12"/>
  <c r="N5127" i="12"/>
  <c r="O5127" i="12"/>
  <c r="S5127" i="12" s="1"/>
  <c r="P5127" i="12"/>
  <c r="Q5127" i="12"/>
  <c r="N5128" i="12"/>
  <c r="O5128" i="12"/>
  <c r="S5128" i="12" s="1"/>
  <c r="P5128" i="12"/>
  <c r="Q5128" i="12"/>
  <c r="N5129" i="12"/>
  <c r="O5129" i="12"/>
  <c r="S5129" i="12" s="1"/>
  <c r="P5129" i="12"/>
  <c r="Q5129" i="12"/>
  <c r="N5130" i="12"/>
  <c r="O5130" i="12"/>
  <c r="S5130" i="12" s="1"/>
  <c r="P5130" i="12"/>
  <c r="Q5130" i="12"/>
  <c r="N5131" i="12"/>
  <c r="O5131" i="12"/>
  <c r="S5131" i="12" s="1"/>
  <c r="P5131" i="12"/>
  <c r="Q5131" i="12"/>
  <c r="N5132" i="12"/>
  <c r="O5132" i="12"/>
  <c r="S5132" i="12" s="1"/>
  <c r="P5132" i="12"/>
  <c r="Q5132" i="12"/>
  <c r="N5133" i="12"/>
  <c r="O5133" i="12"/>
  <c r="S5133" i="12" s="1"/>
  <c r="P5133" i="12"/>
  <c r="Q5133" i="12"/>
  <c r="N5134" i="12"/>
  <c r="O5134" i="12"/>
  <c r="S5134" i="12" s="1"/>
  <c r="P5134" i="12"/>
  <c r="Q5134" i="12"/>
  <c r="N5135" i="12"/>
  <c r="O5135" i="12"/>
  <c r="S5135" i="12" s="1"/>
  <c r="P5135" i="12"/>
  <c r="Q5135" i="12"/>
  <c r="N5136" i="12"/>
  <c r="O5136" i="12"/>
  <c r="S5136" i="12" s="1"/>
  <c r="P5136" i="12"/>
  <c r="Q5136" i="12"/>
  <c r="N5137" i="12"/>
  <c r="O5137" i="12"/>
  <c r="S5137" i="12" s="1"/>
  <c r="P5137" i="12"/>
  <c r="Q5137" i="12"/>
  <c r="N5138" i="12"/>
  <c r="O5138" i="12"/>
  <c r="S5138" i="12" s="1"/>
  <c r="P5138" i="12"/>
  <c r="Q5138" i="12"/>
  <c r="N5139" i="12"/>
  <c r="O5139" i="12"/>
  <c r="S5139" i="12" s="1"/>
  <c r="P5139" i="12"/>
  <c r="Q5139" i="12"/>
  <c r="N5140" i="12"/>
  <c r="O5140" i="12"/>
  <c r="S5140" i="12" s="1"/>
  <c r="P5140" i="12"/>
  <c r="Q5140" i="12"/>
  <c r="N5141" i="12"/>
  <c r="O5141" i="12"/>
  <c r="S5141" i="12" s="1"/>
  <c r="P5141" i="12"/>
  <c r="Q5141" i="12"/>
  <c r="N5142" i="12"/>
  <c r="O5142" i="12"/>
  <c r="S5142" i="12" s="1"/>
  <c r="P5142" i="12"/>
  <c r="Q5142" i="12"/>
  <c r="N5143" i="12"/>
  <c r="O5143" i="12"/>
  <c r="S5143" i="12" s="1"/>
  <c r="P5143" i="12"/>
  <c r="Q5143" i="12"/>
  <c r="N5144" i="12"/>
  <c r="O5144" i="12"/>
  <c r="S5144" i="12" s="1"/>
  <c r="P5144" i="12"/>
  <c r="Q5144" i="12"/>
  <c r="N5145" i="12"/>
  <c r="O5145" i="12"/>
  <c r="S5145" i="12" s="1"/>
  <c r="P5145" i="12"/>
  <c r="Q5145" i="12"/>
  <c r="N5146" i="12"/>
  <c r="O5146" i="12"/>
  <c r="S5146" i="12" s="1"/>
  <c r="P5146" i="12"/>
  <c r="Q5146" i="12"/>
  <c r="N5147" i="12"/>
  <c r="O5147" i="12"/>
  <c r="S5147" i="12" s="1"/>
  <c r="P5147" i="12"/>
  <c r="Q5147" i="12"/>
  <c r="N5148" i="12"/>
  <c r="O5148" i="12"/>
  <c r="S5148" i="12" s="1"/>
  <c r="P5148" i="12"/>
  <c r="Q5148" i="12"/>
  <c r="N5149" i="12"/>
  <c r="O5149" i="12"/>
  <c r="S5149" i="12" s="1"/>
  <c r="P5149" i="12"/>
  <c r="Q5149" i="12"/>
  <c r="N5150" i="12"/>
  <c r="O5150" i="12"/>
  <c r="S5150" i="12" s="1"/>
  <c r="P5150" i="12"/>
  <c r="Q5150" i="12"/>
  <c r="N5151" i="12"/>
  <c r="O5151" i="12"/>
  <c r="S5151" i="12" s="1"/>
  <c r="P5151" i="12"/>
  <c r="Q5151" i="12"/>
  <c r="N5152" i="12"/>
  <c r="O5152" i="12"/>
  <c r="S5152" i="12" s="1"/>
  <c r="P5152" i="12"/>
  <c r="Q5152" i="12"/>
  <c r="N5153" i="12"/>
  <c r="O5153" i="12"/>
  <c r="S5153" i="12" s="1"/>
  <c r="P5153" i="12"/>
  <c r="Q5153" i="12"/>
  <c r="N5154" i="12"/>
  <c r="O5154" i="12"/>
  <c r="S5154" i="12" s="1"/>
  <c r="P5154" i="12"/>
  <c r="Q5154" i="12"/>
  <c r="N5155" i="12"/>
  <c r="O5155" i="12"/>
  <c r="S5155" i="12" s="1"/>
  <c r="P5155" i="12"/>
  <c r="Q5155" i="12"/>
  <c r="N5156" i="12"/>
  <c r="O5156" i="12"/>
  <c r="S5156" i="12" s="1"/>
  <c r="P5156" i="12"/>
  <c r="Q5156" i="12"/>
  <c r="N5157" i="12"/>
  <c r="O5157" i="12"/>
  <c r="S5157" i="12" s="1"/>
  <c r="P5157" i="12"/>
  <c r="Q5157" i="12"/>
  <c r="N5158" i="12"/>
  <c r="O5158" i="12"/>
  <c r="S5158" i="12" s="1"/>
  <c r="P5158" i="12"/>
  <c r="Q5158" i="12"/>
  <c r="N5159" i="12"/>
  <c r="O5159" i="12"/>
  <c r="P5159" i="12"/>
  <c r="Q5159" i="12"/>
  <c r="S5159" i="12"/>
  <c r="N5160" i="12"/>
  <c r="O5160" i="12"/>
  <c r="S5160" i="12" s="1"/>
  <c r="P5160" i="12"/>
  <c r="Q5160" i="12"/>
  <c r="N5161" i="12"/>
  <c r="O5161" i="12"/>
  <c r="S5161" i="12" s="1"/>
  <c r="P5161" i="12"/>
  <c r="Q5161" i="12"/>
  <c r="N5162" i="12"/>
  <c r="O5162" i="12"/>
  <c r="S5162" i="12" s="1"/>
  <c r="P5162" i="12"/>
  <c r="Q5162" i="12"/>
  <c r="N5163" i="12"/>
  <c r="O5163" i="12"/>
  <c r="S5163" i="12" s="1"/>
  <c r="P5163" i="12"/>
  <c r="Q5163" i="12"/>
  <c r="N5164" i="12"/>
  <c r="O5164" i="12"/>
  <c r="S5164" i="12" s="1"/>
  <c r="P5164" i="12"/>
  <c r="Q5164" i="12"/>
  <c r="N5165" i="12"/>
  <c r="O5165" i="12"/>
  <c r="S5165" i="12" s="1"/>
  <c r="P5165" i="12"/>
  <c r="Q5165" i="12"/>
  <c r="N5166" i="12"/>
  <c r="O5166" i="12"/>
  <c r="S5166" i="12" s="1"/>
  <c r="P5166" i="12"/>
  <c r="Q5166" i="12"/>
  <c r="N5167" i="12"/>
  <c r="O5167" i="12"/>
  <c r="S5167" i="12" s="1"/>
  <c r="P5167" i="12"/>
  <c r="Q5167" i="12"/>
  <c r="N5168" i="12"/>
  <c r="O5168" i="12"/>
  <c r="S5168" i="12" s="1"/>
  <c r="P5168" i="12"/>
  <c r="Q5168" i="12"/>
  <c r="N5169" i="12"/>
  <c r="O5169" i="12"/>
  <c r="S5169" i="12" s="1"/>
  <c r="P5169" i="12"/>
  <c r="Q5169" i="12"/>
  <c r="N5170" i="12"/>
  <c r="O5170" i="12"/>
  <c r="S5170" i="12" s="1"/>
  <c r="P5170" i="12"/>
  <c r="Q5170" i="12"/>
  <c r="N5171" i="12"/>
  <c r="O5171" i="12"/>
  <c r="S5171" i="12" s="1"/>
  <c r="P5171" i="12"/>
  <c r="Q5171" i="12"/>
  <c r="N5172" i="12"/>
  <c r="O5172" i="12"/>
  <c r="S5172" i="12" s="1"/>
  <c r="P5172" i="12"/>
  <c r="Q5172" i="12"/>
  <c r="N5173" i="12"/>
  <c r="O5173" i="12"/>
  <c r="S5173" i="12" s="1"/>
  <c r="P5173" i="12"/>
  <c r="Q5173" i="12"/>
  <c r="N5174" i="12"/>
  <c r="O5174" i="12"/>
  <c r="S5174" i="12" s="1"/>
  <c r="P5174" i="12"/>
  <c r="Q5174" i="12"/>
  <c r="N5175" i="12"/>
  <c r="O5175" i="12"/>
  <c r="S5175" i="12" s="1"/>
  <c r="P5175" i="12"/>
  <c r="Q5175" i="12"/>
  <c r="N5176" i="12"/>
  <c r="O5176" i="12"/>
  <c r="S5176" i="12" s="1"/>
  <c r="P5176" i="12"/>
  <c r="Q5176" i="12"/>
  <c r="N5177" i="12"/>
  <c r="O5177" i="12"/>
  <c r="S5177" i="12" s="1"/>
  <c r="P5177" i="12"/>
  <c r="Q5177" i="12"/>
  <c r="N5178" i="12"/>
  <c r="O5178" i="12"/>
  <c r="S5178" i="12" s="1"/>
  <c r="P5178" i="12"/>
  <c r="Q5178" i="12"/>
  <c r="N5179" i="12"/>
  <c r="O5179" i="12"/>
  <c r="S5179" i="12" s="1"/>
  <c r="P5179" i="12"/>
  <c r="Q5179" i="12"/>
  <c r="N5180" i="12"/>
  <c r="O5180" i="12"/>
  <c r="S5180" i="12" s="1"/>
  <c r="P5180" i="12"/>
  <c r="Q5180" i="12"/>
  <c r="N5181" i="12"/>
  <c r="O5181" i="12"/>
  <c r="S5181" i="12" s="1"/>
  <c r="P5181" i="12"/>
  <c r="Q5181" i="12"/>
  <c r="N5182" i="12"/>
  <c r="O5182" i="12"/>
  <c r="S5182" i="12" s="1"/>
  <c r="P5182" i="12"/>
  <c r="Q5182" i="12"/>
  <c r="N5183" i="12"/>
  <c r="O5183" i="12"/>
  <c r="S5183" i="12" s="1"/>
  <c r="P5183" i="12"/>
  <c r="Q5183" i="12"/>
  <c r="N5184" i="12"/>
  <c r="O5184" i="12"/>
  <c r="S5184" i="12" s="1"/>
  <c r="P5184" i="12"/>
  <c r="Q5184" i="12"/>
  <c r="N5185" i="12"/>
  <c r="O5185" i="12"/>
  <c r="S5185" i="12" s="1"/>
  <c r="P5185" i="12"/>
  <c r="Q5185" i="12"/>
  <c r="N5186" i="12"/>
  <c r="O5186" i="12"/>
  <c r="S5186" i="12" s="1"/>
  <c r="P5186" i="12"/>
  <c r="Q5186" i="12"/>
  <c r="N5187" i="12"/>
  <c r="O5187" i="12"/>
  <c r="S5187" i="12" s="1"/>
  <c r="P5187" i="12"/>
  <c r="Q5187" i="12"/>
  <c r="N5188" i="12"/>
  <c r="O5188" i="12"/>
  <c r="S5188" i="12" s="1"/>
  <c r="P5188" i="12"/>
  <c r="Q5188" i="12"/>
  <c r="N5189" i="12"/>
  <c r="O5189" i="12"/>
  <c r="S5189" i="12" s="1"/>
  <c r="P5189" i="12"/>
  <c r="Q5189" i="12"/>
  <c r="N5190" i="12"/>
  <c r="O5190" i="12"/>
  <c r="S5190" i="12" s="1"/>
  <c r="P5190" i="12"/>
  <c r="Q5190" i="12"/>
  <c r="N5191" i="12"/>
  <c r="O5191" i="12"/>
  <c r="S5191" i="12" s="1"/>
  <c r="P5191" i="12"/>
  <c r="Q5191" i="12"/>
  <c r="N5192" i="12"/>
  <c r="O5192" i="12"/>
  <c r="S5192" i="12" s="1"/>
  <c r="P5192" i="12"/>
  <c r="Q5192" i="12"/>
  <c r="N5193" i="12"/>
  <c r="O5193" i="12"/>
  <c r="S5193" i="12" s="1"/>
  <c r="P5193" i="12"/>
  <c r="Q5193" i="12"/>
  <c r="N5194" i="12"/>
  <c r="O5194" i="12"/>
  <c r="S5194" i="12" s="1"/>
  <c r="P5194" i="12"/>
  <c r="Q5194" i="12"/>
  <c r="N5195" i="12"/>
  <c r="O5195" i="12"/>
  <c r="S5195" i="12" s="1"/>
  <c r="P5195" i="12"/>
  <c r="Q5195" i="12"/>
  <c r="N5196" i="12"/>
  <c r="O5196" i="12"/>
  <c r="S5196" i="12" s="1"/>
  <c r="P5196" i="12"/>
  <c r="Q5196" i="12"/>
  <c r="N5197" i="12"/>
  <c r="O5197" i="12"/>
  <c r="S5197" i="12" s="1"/>
  <c r="P5197" i="12"/>
  <c r="Q5197" i="12"/>
  <c r="N5198" i="12"/>
  <c r="O5198" i="12"/>
  <c r="S5198" i="12" s="1"/>
  <c r="P5198" i="12"/>
  <c r="Q5198" i="12"/>
  <c r="N5199" i="12"/>
  <c r="O5199" i="12"/>
  <c r="S5199" i="12" s="1"/>
  <c r="P5199" i="12"/>
  <c r="Q5199" i="12"/>
  <c r="N5200" i="12"/>
  <c r="O5200" i="12"/>
  <c r="S5200" i="12" s="1"/>
  <c r="P5200" i="12"/>
  <c r="Q5200" i="12"/>
  <c r="N5201" i="12"/>
  <c r="O5201" i="12"/>
  <c r="S5201" i="12" s="1"/>
  <c r="P5201" i="12"/>
  <c r="Q5201" i="12"/>
  <c r="N5202" i="12"/>
  <c r="O5202" i="12"/>
  <c r="S5202" i="12" s="1"/>
  <c r="P5202" i="12"/>
  <c r="Q5202" i="12"/>
  <c r="N5203" i="12"/>
  <c r="O5203" i="12"/>
  <c r="S5203" i="12" s="1"/>
  <c r="P5203" i="12"/>
  <c r="Q5203" i="12"/>
  <c r="N5204" i="12"/>
  <c r="O5204" i="12"/>
  <c r="S5204" i="12" s="1"/>
  <c r="P5204" i="12"/>
  <c r="Q5204" i="12"/>
  <c r="N5205" i="12"/>
  <c r="O5205" i="12"/>
  <c r="S5205" i="12" s="1"/>
  <c r="P5205" i="12"/>
  <c r="Q5205" i="12"/>
  <c r="N5206" i="12"/>
  <c r="O5206" i="12"/>
  <c r="S5206" i="12" s="1"/>
  <c r="P5206" i="12"/>
  <c r="Q5206" i="12"/>
  <c r="N5207" i="12"/>
  <c r="O5207" i="12"/>
  <c r="S5207" i="12" s="1"/>
  <c r="P5207" i="12"/>
  <c r="Q5207" i="12"/>
  <c r="N5208" i="12"/>
  <c r="O5208" i="12"/>
  <c r="S5208" i="12" s="1"/>
  <c r="P5208" i="12"/>
  <c r="Q5208" i="12"/>
  <c r="N5209" i="12"/>
  <c r="O5209" i="12"/>
  <c r="S5209" i="12" s="1"/>
  <c r="P5209" i="12"/>
  <c r="Q5209" i="12"/>
  <c r="N5210" i="12"/>
  <c r="O5210" i="12"/>
  <c r="S5210" i="12" s="1"/>
  <c r="P5210" i="12"/>
  <c r="Q5210" i="12"/>
  <c r="N5211" i="12"/>
  <c r="O5211" i="12"/>
  <c r="S5211" i="12" s="1"/>
  <c r="P5211" i="12"/>
  <c r="Q5211" i="12"/>
  <c r="N5212" i="12"/>
  <c r="O5212" i="12"/>
  <c r="S5212" i="12" s="1"/>
  <c r="P5212" i="12"/>
  <c r="Q5212" i="12"/>
  <c r="N5213" i="12"/>
  <c r="O5213" i="12"/>
  <c r="S5213" i="12" s="1"/>
  <c r="P5213" i="12"/>
  <c r="Q5213" i="12"/>
  <c r="N5214" i="12"/>
  <c r="O5214" i="12"/>
  <c r="S5214" i="12" s="1"/>
  <c r="P5214" i="12"/>
  <c r="Q5214" i="12"/>
  <c r="N5215" i="12"/>
  <c r="O5215" i="12"/>
  <c r="S5215" i="12" s="1"/>
  <c r="P5215" i="12"/>
  <c r="Q5215" i="12"/>
  <c r="N5216" i="12"/>
  <c r="O5216" i="12"/>
  <c r="S5216" i="12" s="1"/>
  <c r="P5216" i="12"/>
  <c r="Q5216" i="12"/>
  <c r="N5217" i="12"/>
  <c r="O5217" i="12"/>
  <c r="S5217" i="12" s="1"/>
  <c r="P5217" i="12"/>
  <c r="Q5217" i="12"/>
  <c r="N5218" i="12"/>
  <c r="O5218" i="12"/>
  <c r="S5218" i="12" s="1"/>
  <c r="P5218" i="12"/>
  <c r="Q5218" i="12"/>
  <c r="N5219" i="12"/>
  <c r="O5219" i="12"/>
  <c r="S5219" i="12" s="1"/>
  <c r="P5219" i="12"/>
  <c r="Q5219" i="12"/>
  <c r="N5220" i="12"/>
  <c r="O5220" i="12"/>
  <c r="S5220" i="12" s="1"/>
  <c r="P5220" i="12"/>
  <c r="Q5220" i="12"/>
  <c r="N5221" i="12"/>
  <c r="O5221" i="12"/>
  <c r="S5221" i="12" s="1"/>
  <c r="P5221" i="12"/>
  <c r="Q5221" i="12"/>
  <c r="N5222" i="12"/>
  <c r="O5222" i="12"/>
  <c r="S5222" i="12" s="1"/>
  <c r="P5222" i="12"/>
  <c r="Q5222" i="12"/>
  <c r="N5223" i="12"/>
  <c r="O5223" i="12"/>
  <c r="S5223" i="12" s="1"/>
  <c r="P5223" i="12"/>
  <c r="Q5223" i="12"/>
  <c r="N5224" i="12"/>
  <c r="O5224" i="12"/>
  <c r="S5224" i="12" s="1"/>
  <c r="P5224" i="12"/>
  <c r="Q5224" i="12"/>
  <c r="N5225" i="12"/>
  <c r="O5225" i="12"/>
  <c r="S5225" i="12" s="1"/>
  <c r="P5225" i="12"/>
  <c r="Q5225" i="12"/>
  <c r="N5226" i="12"/>
  <c r="O5226" i="12"/>
  <c r="P5226" i="12"/>
  <c r="Q5226" i="12"/>
  <c r="S5226" i="12"/>
  <c r="N5227" i="12"/>
  <c r="O5227" i="12"/>
  <c r="S5227" i="12" s="1"/>
  <c r="P5227" i="12"/>
  <c r="Q5227" i="12"/>
  <c r="N5228" i="12"/>
  <c r="O5228" i="12"/>
  <c r="S5228" i="12" s="1"/>
  <c r="P5228" i="12"/>
  <c r="Q5228" i="12"/>
  <c r="N5229" i="12"/>
  <c r="O5229" i="12"/>
  <c r="S5229" i="12" s="1"/>
  <c r="P5229" i="12"/>
  <c r="Q5229" i="12"/>
  <c r="N5230" i="12"/>
  <c r="O5230" i="12"/>
  <c r="S5230" i="12" s="1"/>
  <c r="P5230" i="12"/>
  <c r="Q5230" i="12"/>
  <c r="N5231" i="12"/>
  <c r="O5231" i="12"/>
  <c r="S5231" i="12" s="1"/>
  <c r="P5231" i="12"/>
  <c r="Q5231" i="12"/>
  <c r="N5232" i="12"/>
  <c r="O5232" i="12"/>
  <c r="S5232" i="12" s="1"/>
  <c r="P5232" i="12"/>
  <c r="Q5232" i="12"/>
  <c r="N5233" i="12"/>
  <c r="O5233" i="12"/>
  <c r="S5233" i="12" s="1"/>
  <c r="P5233" i="12"/>
  <c r="Q5233" i="12"/>
  <c r="N5234" i="12"/>
  <c r="O5234" i="12"/>
  <c r="S5234" i="12" s="1"/>
  <c r="P5234" i="12"/>
  <c r="Q5234" i="12"/>
  <c r="N5235" i="12"/>
  <c r="O5235" i="12"/>
  <c r="S5235" i="12" s="1"/>
  <c r="P5235" i="12"/>
  <c r="Q5235" i="12"/>
  <c r="N5236" i="12"/>
  <c r="O5236" i="12"/>
  <c r="S5236" i="12" s="1"/>
  <c r="P5236" i="12"/>
  <c r="Q5236" i="12"/>
  <c r="N5237" i="12"/>
  <c r="O5237" i="12"/>
  <c r="S5237" i="12" s="1"/>
  <c r="P5237" i="12"/>
  <c r="Q5237" i="12"/>
  <c r="N5238" i="12"/>
  <c r="O5238" i="12"/>
  <c r="S5238" i="12" s="1"/>
  <c r="P5238" i="12"/>
  <c r="Q5238" i="12"/>
  <c r="N5239" i="12"/>
  <c r="O5239" i="12"/>
  <c r="S5239" i="12" s="1"/>
  <c r="P5239" i="12"/>
  <c r="Q5239" i="12"/>
  <c r="N5240" i="12"/>
  <c r="O5240" i="12"/>
  <c r="S5240" i="12" s="1"/>
  <c r="P5240" i="12"/>
  <c r="Q5240" i="12"/>
  <c r="N5241" i="12"/>
  <c r="O5241" i="12"/>
  <c r="S5241" i="12" s="1"/>
  <c r="P5241" i="12"/>
  <c r="Q5241" i="12"/>
  <c r="N5242" i="12"/>
  <c r="O5242" i="12"/>
  <c r="S5242" i="12" s="1"/>
  <c r="P5242" i="12"/>
  <c r="Q5242" i="12"/>
  <c r="N5243" i="12"/>
  <c r="O5243" i="12"/>
  <c r="S5243" i="12" s="1"/>
  <c r="P5243" i="12"/>
  <c r="Q5243" i="12"/>
  <c r="N5244" i="12"/>
  <c r="O5244" i="12"/>
  <c r="S5244" i="12" s="1"/>
  <c r="P5244" i="12"/>
  <c r="Q5244" i="12"/>
  <c r="N5245" i="12"/>
  <c r="O5245" i="12"/>
  <c r="S5245" i="12" s="1"/>
  <c r="P5245" i="12"/>
  <c r="Q5245" i="12"/>
  <c r="N5246" i="12"/>
  <c r="O5246" i="12"/>
  <c r="S5246" i="12" s="1"/>
  <c r="P5246" i="12"/>
  <c r="Q5246" i="12"/>
  <c r="N5247" i="12"/>
  <c r="O5247" i="12"/>
  <c r="S5247" i="12" s="1"/>
  <c r="P5247" i="12"/>
  <c r="Q5247" i="12"/>
  <c r="N5248" i="12"/>
  <c r="O5248" i="12"/>
  <c r="S5248" i="12" s="1"/>
  <c r="P5248" i="12"/>
  <c r="Q5248" i="12"/>
  <c r="N5249" i="12"/>
  <c r="O5249" i="12"/>
  <c r="S5249" i="12" s="1"/>
  <c r="P5249" i="12"/>
  <c r="Q5249" i="12"/>
  <c r="N5250" i="12"/>
  <c r="O5250" i="12"/>
  <c r="S5250" i="12" s="1"/>
  <c r="P5250" i="12"/>
  <c r="Q5250" i="12"/>
  <c r="N5251" i="12"/>
  <c r="O5251" i="12"/>
  <c r="S5251" i="12" s="1"/>
  <c r="P5251" i="12"/>
  <c r="Q5251" i="12"/>
  <c r="N5252" i="12"/>
  <c r="O5252" i="12"/>
  <c r="S5252" i="12" s="1"/>
  <c r="P5252" i="12"/>
  <c r="Q5252" i="12"/>
  <c r="N5253" i="12"/>
  <c r="O5253" i="12"/>
  <c r="S5253" i="12" s="1"/>
  <c r="P5253" i="12"/>
  <c r="Q5253" i="12"/>
  <c r="N5254" i="12"/>
  <c r="O5254" i="12"/>
  <c r="S5254" i="12" s="1"/>
  <c r="P5254" i="12"/>
  <c r="Q5254" i="12"/>
  <c r="N5255" i="12"/>
  <c r="O5255" i="12"/>
  <c r="S5255" i="12" s="1"/>
  <c r="P5255" i="12"/>
  <c r="Q5255" i="12"/>
  <c r="N5256" i="12"/>
  <c r="O5256" i="12"/>
  <c r="S5256" i="12" s="1"/>
  <c r="P5256" i="12"/>
  <c r="Q5256" i="12"/>
  <c r="N5257" i="12"/>
  <c r="O5257" i="12"/>
  <c r="S5257" i="12" s="1"/>
  <c r="P5257" i="12"/>
  <c r="Q5257" i="12"/>
  <c r="N5258" i="12"/>
  <c r="O5258" i="12"/>
  <c r="S5258" i="12" s="1"/>
  <c r="P5258" i="12"/>
  <c r="Q5258" i="12"/>
  <c r="N5259" i="12"/>
  <c r="O5259" i="12"/>
  <c r="S5259" i="12" s="1"/>
  <c r="P5259" i="12"/>
  <c r="Q5259" i="12"/>
  <c r="N5260" i="12"/>
  <c r="O5260" i="12"/>
  <c r="S5260" i="12" s="1"/>
  <c r="P5260" i="12"/>
  <c r="Q5260" i="12"/>
  <c r="N5261" i="12"/>
  <c r="O5261" i="12"/>
  <c r="S5261" i="12" s="1"/>
  <c r="P5261" i="12"/>
  <c r="Q5261" i="12"/>
  <c r="N5262" i="12"/>
  <c r="O5262" i="12"/>
  <c r="S5262" i="12" s="1"/>
  <c r="P5262" i="12"/>
  <c r="Q5262" i="12"/>
  <c r="N5263" i="12"/>
  <c r="O5263" i="12"/>
  <c r="S5263" i="12" s="1"/>
  <c r="P5263" i="12"/>
  <c r="Q5263" i="12"/>
  <c r="N5264" i="12"/>
  <c r="O5264" i="12"/>
  <c r="S5264" i="12" s="1"/>
  <c r="P5264" i="12"/>
  <c r="Q5264" i="12"/>
  <c r="N5265" i="12"/>
  <c r="O5265" i="12"/>
  <c r="S5265" i="12" s="1"/>
  <c r="P5265" i="12"/>
  <c r="Q5265" i="12"/>
  <c r="N5266" i="12"/>
  <c r="O5266" i="12"/>
  <c r="S5266" i="12" s="1"/>
  <c r="P5266" i="12"/>
  <c r="Q5266" i="12"/>
  <c r="N5267" i="12"/>
  <c r="O5267" i="12"/>
  <c r="S5267" i="12" s="1"/>
  <c r="P5267" i="12"/>
  <c r="Q5267" i="12"/>
  <c r="N5268" i="12"/>
  <c r="O5268" i="12"/>
  <c r="S5268" i="12" s="1"/>
  <c r="P5268" i="12"/>
  <c r="Q5268" i="12"/>
  <c r="N5269" i="12"/>
  <c r="O5269" i="12"/>
  <c r="S5269" i="12" s="1"/>
  <c r="P5269" i="12"/>
  <c r="Q5269" i="12"/>
  <c r="N5270" i="12"/>
  <c r="O5270" i="12"/>
  <c r="S5270" i="12" s="1"/>
  <c r="P5270" i="12"/>
  <c r="Q5270" i="12"/>
  <c r="N5271" i="12"/>
  <c r="O5271" i="12"/>
  <c r="S5271" i="12" s="1"/>
  <c r="P5271" i="12"/>
  <c r="Q5271" i="12"/>
  <c r="N5272" i="12"/>
  <c r="O5272" i="12"/>
  <c r="S5272" i="12" s="1"/>
  <c r="P5272" i="12"/>
  <c r="Q5272" i="12"/>
  <c r="N5273" i="12"/>
  <c r="O5273" i="12"/>
  <c r="P5273" i="12"/>
  <c r="Q5273" i="12"/>
  <c r="S5273" i="12"/>
  <c r="N5274" i="12"/>
  <c r="O5274" i="12"/>
  <c r="S5274" i="12" s="1"/>
  <c r="P5274" i="12"/>
  <c r="Q5274" i="12"/>
  <c r="N5275" i="12"/>
  <c r="O5275" i="12"/>
  <c r="S5275" i="12" s="1"/>
  <c r="P5275" i="12"/>
  <c r="Q5275" i="12"/>
  <c r="N5276" i="12"/>
  <c r="O5276" i="12"/>
  <c r="S5276" i="12" s="1"/>
  <c r="P5276" i="12"/>
  <c r="Q5276" i="12"/>
  <c r="N5277" i="12"/>
  <c r="O5277" i="12"/>
  <c r="S5277" i="12" s="1"/>
  <c r="P5277" i="12"/>
  <c r="Q5277" i="12"/>
  <c r="N5278" i="12"/>
  <c r="O5278" i="12"/>
  <c r="S5278" i="12" s="1"/>
  <c r="P5278" i="12"/>
  <c r="Q5278" i="12"/>
  <c r="N5279" i="12"/>
  <c r="O5279" i="12"/>
  <c r="S5279" i="12" s="1"/>
  <c r="P5279" i="12"/>
  <c r="Q5279" i="12"/>
  <c r="N5280" i="12"/>
  <c r="O5280" i="12"/>
  <c r="S5280" i="12" s="1"/>
  <c r="P5280" i="12"/>
  <c r="Q5280" i="12"/>
  <c r="N5281" i="12"/>
  <c r="O5281" i="12"/>
  <c r="S5281" i="12" s="1"/>
  <c r="P5281" i="12"/>
  <c r="Q5281" i="12"/>
  <c r="N5282" i="12"/>
  <c r="O5282" i="12"/>
  <c r="S5282" i="12" s="1"/>
  <c r="P5282" i="12"/>
  <c r="Q5282" i="12"/>
  <c r="N5283" i="12"/>
  <c r="O5283" i="12"/>
  <c r="S5283" i="12" s="1"/>
  <c r="P5283" i="12"/>
  <c r="Q5283" i="12"/>
  <c r="N5284" i="12"/>
  <c r="O5284" i="12"/>
  <c r="S5284" i="12" s="1"/>
  <c r="P5284" i="12"/>
  <c r="Q5284" i="12"/>
  <c r="N5285" i="12"/>
  <c r="O5285" i="12"/>
  <c r="S5285" i="12" s="1"/>
  <c r="P5285" i="12"/>
  <c r="Q5285" i="12"/>
  <c r="N5286" i="12"/>
  <c r="O5286" i="12"/>
  <c r="S5286" i="12" s="1"/>
  <c r="P5286" i="12"/>
  <c r="Q5286" i="12"/>
  <c r="N5287" i="12"/>
  <c r="O5287" i="12"/>
  <c r="S5287" i="12" s="1"/>
  <c r="P5287" i="12"/>
  <c r="Q5287" i="12"/>
  <c r="N5288" i="12"/>
  <c r="O5288" i="12"/>
  <c r="S5288" i="12" s="1"/>
  <c r="P5288" i="12"/>
  <c r="Q5288" i="12"/>
  <c r="N5289" i="12"/>
  <c r="O5289" i="12"/>
  <c r="S5289" i="12" s="1"/>
  <c r="P5289" i="12"/>
  <c r="Q5289" i="12"/>
  <c r="N5290" i="12"/>
  <c r="O5290" i="12"/>
  <c r="S5290" i="12" s="1"/>
  <c r="P5290" i="12"/>
  <c r="Q5290" i="12"/>
  <c r="N5291" i="12"/>
  <c r="O5291" i="12"/>
  <c r="S5291" i="12" s="1"/>
  <c r="P5291" i="12"/>
  <c r="Q5291" i="12"/>
  <c r="N5292" i="12"/>
  <c r="O5292" i="12"/>
  <c r="S5292" i="12" s="1"/>
  <c r="P5292" i="12"/>
  <c r="Q5292" i="12"/>
  <c r="N5293" i="12"/>
  <c r="O5293" i="12"/>
  <c r="S5293" i="12" s="1"/>
  <c r="P5293" i="12"/>
  <c r="Q5293" i="12"/>
  <c r="N5294" i="12"/>
  <c r="O5294" i="12"/>
  <c r="S5294" i="12" s="1"/>
  <c r="P5294" i="12"/>
  <c r="Q5294" i="12"/>
  <c r="N5295" i="12"/>
  <c r="O5295" i="12"/>
  <c r="S5295" i="12" s="1"/>
  <c r="P5295" i="12"/>
  <c r="Q5295" i="12"/>
  <c r="N5296" i="12"/>
  <c r="O5296" i="12"/>
  <c r="S5296" i="12" s="1"/>
  <c r="P5296" i="12"/>
  <c r="Q5296" i="12"/>
  <c r="N5297" i="12"/>
  <c r="O5297" i="12"/>
  <c r="S5297" i="12" s="1"/>
  <c r="P5297" i="12"/>
  <c r="Q5297" i="12"/>
  <c r="N5298" i="12"/>
  <c r="O5298" i="12"/>
  <c r="S5298" i="12" s="1"/>
  <c r="P5298" i="12"/>
  <c r="Q5298" i="12"/>
  <c r="N5299" i="12"/>
  <c r="O5299" i="12"/>
  <c r="S5299" i="12" s="1"/>
  <c r="P5299" i="12"/>
  <c r="Q5299" i="12"/>
  <c r="N5300" i="12"/>
  <c r="O5300" i="12"/>
  <c r="S5300" i="12" s="1"/>
  <c r="P5300" i="12"/>
  <c r="Q5300" i="12"/>
  <c r="N5301" i="12"/>
  <c r="O5301" i="12"/>
  <c r="S5301" i="12" s="1"/>
  <c r="P5301" i="12"/>
  <c r="Q5301" i="12"/>
  <c r="N5302" i="12"/>
  <c r="O5302" i="12"/>
  <c r="S5302" i="12" s="1"/>
  <c r="P5302" i="12"/>
  <c r="Q5302" i="12"/>
  <c r="N5303" i="12"/>
  <c r="O5303" i="12"/>
  <c r="S5303" i="12" s="1"/>
  <c r="P5303" i="12"/>
  <c r="Q5303" i="12"/>
  <c r="N5304" i="12"/>
  <c r="O5304" i="12"/>
  <c r="S5304" i="12" s="1"/>
  <c r="P5304" i="12"/>
  <c r="Q5304" i="12"/>
  <c r="N5305" i="12"/>
  <c r="O5305" i="12"/>
  <c r="S5305" i="12" s="1"/>
  <c r="P5305" i="12"/>
  <c r="Q5305" i="12"/>
  <c r="N5306" i="12"/>
  <c r="O5306" i="12"/>
  <c r="S5306" i="12" s="1"/>
  <c r="P5306" i="12"/>
  <c r="Q5306" i="12"/>
  <c r="N5307" i="12"/>
  <c r="O5307" i="12"/>
  <c r="S5307" i="12" s="1"/>
  <c r="P5307" i="12"/>
  <c r="Q5307" i="12"/>
  <c r="N5308" i="12"/>
  <c r="O5308" i="12"/>
  <c r="S5308" i="12" s="1"/>
  <c r="P5308" i="12"/>
  <c r="Q5308" i="12"/>
  <c r="N5309" i="12"/>
  <c r="O5309" i="12"/>
  <c r="S5309" i="12" s="1"/>
  <c r="P5309" i="12"/>
  <c r="Q5309" i="12"/>
  <c r="N5310" i="12"/>
  <c r="O5310" i="12"/>
  <c r="S5310" i="12" s="1"/>
  <c r="P5310" i="12"/>
  <c r="Q5310" i="12"/>
  <c r="N5311" i="12"/>
  <c r="O5311" i="12"/>
  <c r="S5311" i="12" s="1"/>
  <c r="P5311" i="12"/>
  <c r="Q5311" i="12"/>
  <c r="N5312" i="12"/>
  <c r="O5312" i="12"/>
  <c r="S5312" i="12" s="1"/>
  <c r="P5312" i="12"/>
  <c r="Q5312" i="12"/>
  <c r="N5313" i="12"/>
  <c r="O5313" i="12"/>
  <c r="S5313" i="12" s="1"/>
  <c r="P5313" i="12"/>
  <c r="Q5313" i="12"/>
  <c r="N5314" i="12"/>
  <c r="O5314" i="12"/>
  <c r="S5314" i="12" s="1"/>
  <c r="P5314" i="12"/>
  <c r="Q5314" i="12"/>
  <c r="N5315" i="12"/>
  <c r="O5315" i="12"/>
  <c r="S5315" i="12" s="1"/>
  <c r="P5315" i="12"/>
  <c r="Q5315" i="12"/>
  <c r="N5316" i="12"/>
  <c r="O5316" i="12"/>
  <c r="S5316" i="12" s="1"/>
  <c r="P5316" i="12"/>
  <c r="Q5316" i="12"/>
  <c r="N5317" i="12"/>
  <c r="O5317" i="12"/>
  <c r="S5317" i="12" s="1"/>
  <c r="P5317" i="12"/>
  <c r="Q5317" i="12"/>
  <c r="N5318" i="12"/>
  <c r="O5318" i="12"/>
  <c r="S5318" i="12" s="1"/>
  <c r="P5318" i="12"/>
  <c r="Q5318" i="12"/>
  <c r="N5319" i="12"/>
  <c r="O5319" i="12"/>
  <c r="S5319" i="12" s="1"/>
  <c r="P5319" i="12"/>
  <c r="Q5319" i="12"/>
  <c r="N5320" i="12"/>
  <c r="O5320" i="12"/>
  <c r="S5320" i="12" s="1"/>
  <c r="P5320" i="12"/>
  <c r="Q5320" i="12"/>
  <c r="N5321" i="12"/>
  <c r="O5321" i="12"/>
  <c r="S5321" i="12" s="1"/>
  <c r="P5321" i="12"/>
  <c r="Q5321" i="12"/>
  <c r="N5322" i="12"/>
  <c r="O5322" i="12"/>
  <c r="S5322" i="12" s="1"/>
  <c r="P5322" i="12"/>
  <c r="Q5322" i="12"/>
  <c r="N5323" i="12"/>
  <c r="O5323" i="12"/>
  <c r="S5323" i="12" s="1"/>
  <c r="P5323" i="12"/>
  <c r="Q5323" i="12"/>
  <c r="N5324" i="12"/>
  <c r="O5324" i="12"/>
  <c r="S5324" i="12" s="1"/>
  <c r="P5324" i="12"/>
  <c r="Q5324" i="12"/>
  <c r="N5325" i="12"/>
  <c r="O5325" i="12"/>
  <c r="S5325" i="12" s="1"/>
  <c r="P5325" i="12"/>
  <c r="Q5325" i="12"/>
  <c r="N5326" i="12"/>
  <c r="O5326" i="12"/>
  <c r="S5326" i="12" s="1"/>
  <c r="P5326" i="12"/>
  <c r="Q5326" i="12"/>
  <c r="N5327" i="12"/>
  <c r="O5327" i="12"/>
  <c r="S5327" i="12" s="1"/>
  <c r="P5327" i="12"/>
  <c r="Q5327" i="12"/>
  <c r="N5328" i="12"/>
  <c r="O5328" i="12"/>
  <c r="S5328" i="12" s="1"/>
  <c r="P5328" i="12"/>
  <c r="Q5328" i="12"/>
  <c r="N5329" i="12"/>
  <c r="O5329" i="12"/>
  <c r="S5329" i="12" s="1"/>
  <c r="P5329" i="12"/>
  <c r="Q5329" i="12"/>
  <c r="N5330" i="12"/>
  <c r="O5330" i="12"/>
  <c r="S5330" i="12" s="1"/>
  <c r="P5330" i="12"/>
  <c r="Q5330" i="12"/>
  <c r="N5331" i="12"/>
  <c r="O5331" i="12"/>
  <c r="S5331" i="12" s="1"/>
  <c r="P5331" i="12"/>
  <c r="Q5331" i="12"/>
  <c r="N5332" i="12"/>
  <c r="O5332" i="12"/>
  <c r="S5332" i="12" s="1"/>
  <c r="P5332" i="12"/>
  <c r="Q5332" i="12"/>
  <c r="N5333" i="12"/>
  <c r="O5333" i="12"/>
  <c r="S5333" i="12" s="1"/>
  <c r="P5333" i="12"/>
  <c r="Q5333" i="12"/>
  <c r="N5334" i="12"/>
  <c r="O5334" i="12"/>
  <c r="S5334" i="12" s="1"/>
  <c r="P5334" i="12"/>
  <c r="Q5334" i="12"/>
  <c r="N5335" i="12"/>
  <c r="O5335" i="12"/>
  <c r="S5335" i="12" s="1"/>
  <c r="P5335" i="12"/>
  <c r="Q5335" i="12"/>
  <c r="N5336" i="12"/>
  <c r="O5336" i="12"/>
  <c r="S5336" i="12" s="1"/>
  <c r="P5336" i="12"/>
  <c r="Q5336" i="12"/>
  <c r="N5337" i="12"/>
  <c r="O5337" i="12"/>
  <c r="S5337" i="12" s="1"/>
  <c r="P5337" i="12"/>
  <c r="Q5337" i="12"/>
  <c r="N5338" i="12"/>
  <c r="O5338" i="12"/>
  <c r="S5338" i="12" s="1"/>
  <c r="P5338" i="12"/>
  <c r="Q5338" i="12"/>
  <c r="N5339" i="12"/>
  <c r="O5339" i="12"/>
  <c r="S5339" i="12" s="1"/>
  <c r="P5339" i="12"/>
  <c r="Q5339" i="12"/>
  <c r="N5340" i="12"/>
  <c r="O5340" i="12"/>
  <c r="S5340" i="12" s="1"/>
  <c r="P5340" i="12"/>
  <c r="Q5340" i="12"/>
  <c r="N5341" i="12"/>
  <c r="O5341" i="12"/>
  <c r="S5341" i="12" s="1"/>
  <c r="P5341" i="12"/>
  <c r="Q5341" i="12"/>
  <c r="N5342" i="12"/>
  <c r="O5342" i="12"/>
  <c r="S5342" i="12" s="1"/>
  <c r="P5342" i="12"/>
  <c r="Q5342" i="12"/>
  <c r="N5343" i="12"/>
  <c r="O5343" i="12"/>
  <c r="S5343" i="12" s="1"/>
  <c r="P5343" i="12"/>
  <c r="Q5343" i="12"/>
  <c r="N5344" i="12"/>
  <c r="O5344" i="12"/>
  <c r="S5344" i="12" s="1"/>
  <c r="P5344" i="12"/>
  <c r="Q5344" i="12"/>
  <c r="N5345" i="12"/>
  <c r="O5345" i="12"/>
  <c r="S5345" i="12" s="1"/>
  <c r="P5345" i="12"/>
  <c r="Q5345" i="12"/>
  <c r="N5346" i="12"/>
  <c r="O5346" i="12"/>
  <c r="S5346" i="12" s="1"/>
  <c r="P5346" i="12"/>
  <c r="Q5346" i="12"/>
  <c r="N5347" i="12"/>
  <c r="O5347" i="12"/>
  <c r="S5347" i="12" s="1"/>
  <c r="P5347" i="12"/>
  <c r="Q5347" i="12"/>
  <c r="N5348" i="12"/>
  <c r="O5348" i="12"/>
  <c r="S5348" i="12" s="1"/>
  <c r="P5348" i="12"/>
  <c r="Q5348" i="12"/>
  <c r="N5349" i="12"/>
  <c r="O5349" i="12"/>
  <c r="S5349" i="12" s="1"/>
  <c r="P5349" i="12"/>
  <c r="Q5349" i="12"/>
  <c r="N5350" i="12"/>
  <c r="O5350" i="12"/>
  <c r="S5350" i="12" s="1"/>
  <c r="P5350" i="12"/>
  <c r="Q5350" i="12"/>
  <c r="N5351" i="12"/>
  <c r="O5351" i="12"/>
  <c r="S5351" i="12" s="1"/>
  <c r="P5351" i="12"/>
  <c r="Q5351" i="12"/>
  <c r="N5352" i="12"/>
  <c r="O5352" i="12"/>
  <c r="S5352" i="12" s="1"/>
  <c r="P5352" i="12"/>
  <c r="Q5352" i="12"/>
  <c r="N5353" i="12"/>
  <c r="O5353" i="12"/>
  <c r="S5353" i="12" s="1"/>
  <c r="P5353" i="12"/>
  <c r="Q5353" i="12"/>
  <c r="N5354" i="12"/>
  <c r="O5354" i="12"/>
  <c r="S5354" i="12" s="1"/>
  <c r="P5354" i="12"/>
  <c r="Q5354" i="12"/>
  <c r="N5355" i="12"/>
  <c r="O5355" i="12"/>
  <c r="S5355" i="12" s="1"/>
  <c r="P5355" i="12"/>
  <c r="Q5355" i="12"/>
  <c r="N5356" i="12"/>
  <c r="O5356" i="12"/>
  <c r="S5356" i="12" s="1"/>
  <c r="P5356" i="12"/>
  <c r="Q5356" i="12"/>
  <c r="N5357" i="12"/>
  <c r="O5357" i="12"/>
  <c r="S5357" i="12" s="1"/>
  <c r="P5357" i="12"/>
  <c r="Q5357" i="12"/>
  <c r="N5358" i="12"/>
  <c r="O5358" i="12"/>
  <c r="S5358" i="12" s="1"/>
  <c r="P5358" i="12"/>
  <c r="Q5358" i="12"/>
  <c r="N5359" i="12"/>
  <c r="O5359" i="12"/>
  <c r="S5359" i="12" s="1"/>
  <c r="P5359" i="12"/>
  <c r="Q5359" i="12"/>
  <c r="N5360" i="12"/>
  <c r="O5360" i="12"/>
  <c r="S5360" i="12" s="1"/>
  <c r="P5360" i="12"/>
  <c r="Q5360" i="12"/>
  <c r="N5361" i="12"/>
  <c r="O5361" i="12"/>
  <c r="S5361" i="12" s="1"/>
  <c r="P5361" i="12"/>
  <c r="Q5361" i="12"/>
  <c r="N5362" i="12"/>
  <c r="O5362" i="12"/>
  <c r="S5362" i="12" s="1"/>
  <c r="P5362" i="12"/>
  <c r="Q5362" i="12"/>
  <c r="N5363" i="12"/>
  <c r="O5363" i="12"/>
  <c r="S5363" i="12" s="1"/>
  <c r="P5363" i="12"/>
  <c r="Q5363" i="12"/>
  <c r="N5364" i="12"/>
  <c r="O5364" i="12"/>
  <c r="S5364" i="12" s="1"/>
  <c r="P5364" i="12"/>
  <c r="Q5364" i="12"/>
  <c r="N5365" i="12"/>
  <c r="O5365" i="12"/>
  <c r="S5365" i="12" s="1"/>
  <c r="P5365" i="12"/>
  <c r="Q5365" i="12"/>
  <c r="N5366" i="12"/>
  <c r="O5366" i="12"/>
  <c r="S5366" i="12" s="1"/>
  <c r="P5366" i="12"/>
  <c r="Q5366" i="12"/>
  <c r="N5367" i="12"/>
  <c r="O5367" i="12"/>
  <c r="S5367" i="12" s="1"/>
  <c r="P5367" i="12"/>
  <c r="Q5367" i="12"/>
  <c r="N5368" i="12"/>
  <c r="O5368" i="12"/>
  <c r="S5368" i="12" s="1"/>
  <c r="P5368" i="12"/>
  <c r="Q5368" i="12"/>
  <c r="N5369" i="12"/>
  <c r="O5369" i="12"/>
  <c r="S5369" i="12" s="1"/>
  <c r="P5369" i="12"/>
  <c r="Q5369" i="12"/>
  <c r="N5370" i="12"/>
  <c r="O5370" i="12"/>
  <c r="S5370" i="12" s="1"/>
  <c r="P5370" i="12"/>
  <c r="Q5370" i="12"/>
  <c r="N5371" i="12"/>
  <c r="O5371" i="12"/>
  <c r="S5371" i="12" s="1"/>
  <c r="P5371" i="12"/>
  <c r="Q5371" i="12"/>
  <c r="N5372" i="12"/>
  <c r="O5372" i="12"/>
  <c r="S5372" i="12" s="1"/>
  <c r="P5372" i="12"/>
  <c r="Q5372" i="12"/>
  <c r="N5373" i="12"/>
  <c r="O5373" i="12"/>
  <c r="S5373" i="12" s="1"/>
  <c r="P5373" i="12"/>
  <c r="Q5373" i="12"/>
  <c r="N5374" i="12"/>
  <c r="O5374" i="12"/>
  <c r="P5374" i="12"/>
  <c r="Q5374" i="12"/>
  <c r="S5374" i="12"/>
  <c r="N5375" i="12"/>
  <c r="O5375" i="12"/>
  <c r="S5375" i="12" s="1"/>
  <c r="P5375" i="12"/>
  <c r="Q5375" i="12"/>
  <c r="N5376" i="12"/>
  <c r="O5376" i="12"/>
  <c r="S5376" i="12" s="1"/>
  <c r="P5376" i="12"/>
  <c r="Q5376" i="12"/>
  <c r="N5377" i="12"/>
  <c r="O5377" i="12"/>
  <c r="S5377" i="12" s="1"/>
  <c r="P5377" i="12"/>
  <c r="Q5377" i="12"/>
  <c r="N5378" i="12"/>
  <c r="O5378" i="12"/>
  <c r="S5378" i="12" s="1"/>
  <c r="P5378" i="12"/>
  <c r="Q5378" i="12"/>
  <c r="N5379" i="12"/>
  <c r="O5379" i="12"/>
  <c r="S5379" i="12" s="1"/>
  <c r="P5379" i="12"/>
  <c r="Q5379" i="12"/>
  <c r="N5380" i="12"/>
  <c r="O5380" i="12"/>
  <c r="S5380" i="12" s="1"/>
  <c r="P5380" i="12"/>
  <c r="Q5380" i="12"/>
  <c r="N5381" i="12"/>
  <c r="O5381" i="12"/>
  <c r="S5381" i="12" s="1"/>
  <c r="P5381" i="12"/>
  <c r="Q5381" i="12"/>
  <c r="N5382" i="12"/>
  <c r="O5382" i="12"/>
  <c r="S5382" i="12" s="1"/>
  <c r="P5382" i="12"/>
  <c r="Q5382" i="12"/>
  <c r="N5383" i="12"/>
  <c r="O5383" i="12"/>
  <c r="S5383" i="12" s="1"/>
  <c r="P5383" i="12"/>
  <c r="Q5383" i="12"/>
  <c r="N5384" i="12"/>
  <c r="O5384" i="12"/>
  <c r="S5384" i="12" s="1"/>
  <c r="P5384" i="12"/>
  <c r="Q5384" i="12"/>
  <c r="N5385" i="12"/>
  <c r="O5385" i="12"/>
  <c r="S5385" i="12" s="1"/>
  <c r="P5385" i="12"/>
  <c r="Q5385" i="12"/>
  <c r="N5386" i="12"/>
  <c r="O5386" i="12"/>
  <c r="S5386" i="12" s="1"/>
  <c r="P5386" i="12"/>
  <c r="Q5386" i="12"/>
  <c r="N5387" i="12"/>
  <c r="O5387" i="12"/>
  <c r="S5387" i="12" s="1"/>
  <c r="P5387" i="12"/>
  <c r="Q5387" i="12"/>
  <c r="N5388" i="12"/>
  <c r="O5388" i="12"/>
  <c r="S5388" i="12" s="1"/>
  <c r="P5388" i="12"/>
  <c r="Q5388" i="12"/>
  <c r="N5389" i="12"/>
  <c r="O5389" i="12"/>
  <c r="S5389" i="12" s="1"/>
  <c r="P5389" i="12"/>
  <c r="Q5389" i="12"/>
  <c r="N5390" i="12"/>
  <c r="O5390" i="12"/>
  <c r="S5390" i="12" s="1"/>
  <c r="P5390" i="12"/>
  <c r="Q5390" i="12"/>
  <c r="N5391" i="12"/>
  <c r="O5391" i="12"/>
  <c r="S5391" i="12" s="1"/>
  <c r="P5391" i="12"/>
  <c r="Q5391" i="12"/>
  <c r="N5392" i="12"/>
  <c r="O5392" i="12"/>
  <c r="P5392" i="12"/>
  <c r="Q5392" i="12"/>
  <c r="S5392" i="12"/>
  <c r="A3" i="14" l="1"/>
  <c r="B3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A14" i="14"/>
  <c r="B14" i="14"/>
  <c r="A15" i="14"/>
  <c r="B15" i="14"/>
  <c r="A16" i="14"/>
  <c r="B16" i="14"/>
  <c r="A17" i="14"/>
  <c r="B17" i="14"/>
  <c r="A18" i="14"/>
  <c r="B18" i="14"/>
  <c r="A19" i="14"/>
  <c r="B19" i="14"/>
  <c r="A20" i="14"/>
  <c r="B20" i="14"/>
  <c r="A21" i="14"/>
  <c r="B21" i="14"/>
  <c r="A22" i="14"/>
  <c r="B22" i="14"/>
  <c r="A23" i="14"/>
  <c r="B23" i="14"/>
  <c r="A24" i="14"/>
  <c r="B24" i="14"/>
  <c r="A25" i="14"/>
  <c r="B25" i="14"/>
  <c r="A26" i="14"/>
  <c r="B26" i="14"/>
  <c r="A27" i="14"/>
  <c r="B27" i="14"/>
  <c r="A28" i="14"/>
  <c r="B28" i="14"/>
  <c r="A29" i="14"/>
  <c r="B29" i="14"/>
  <c r="A30" i="14"/>
  <c r="B30" i="14"/>
  <c r="A31" i="14"/>
  <c r="B31" i="14"/>
  <c r="A32" i="14"/>
  <c r="B32" i="14"/>
  <c r="A33" i="14"/>
  <c r="B33" i="14"/>
  <c r="A34" i="14"/>
  <c r="B34" i="14"/>
  <c r="A35" i="14"/>
  <c r="B35" i="14"/>
  <c r="A36" i="14"/>
  <c r="B36" i="14"/>
  <c r="A37" i="14"/>
  <c r="B37" i="14"/>
  <c r="A38" i="14"/>
  <c r="B38" i="14"/>
  <c r="A39" i="14"/>
  <c r="B39" i="14"/>
  <c r="A40" i="14"/>
  <c r="B40" i="14"/>
  <c r="A41" i="14"/>
  <c r="B41" i="14"/>
  <c r="A42" i="14"/>
  <c r="B42" i="14"/>
  <c r="A43" i="14"/>
  <c r="B43" i="14"/>
  <c r="A44" i="14"/>
  <c r="B44" i="14"/>
  <c r="A45" i="14"/>
  <c r="B45" i="14"/>
  <c r="A46" i="14"/>
  <c r="B46" i="14"/>
  <c r="A47" i="14"/>
  <c r="B47" i="14"/>
  <c r="A48" i="14"/>
  <c r="B48" i="14"/>
  <c r="A49" i="14"/>
  <c r="B49" i="14"/>
  <c r="A50" i="14"/>
  <c r="B50" i="14"/>
  <c r="A51" i="14"/>
  <c r="B51" i="14"/>
  <c r="A52" i="14"/>
  <c r="B52" i="14"/>
  <c r="A53" i="14"/>
  <c r="B53" i="14"/>
  <c r="A54" i="14"/>
  <c r="B54" i="14"/>
  <c r="A55" i="14"/>
  <c r="B55" i="14"/>
  <c r="A56" i="14"/>
  <c r="B56" i="14"/>
  <c r="A57" i="14"/>
  <c r="B57" i="14"/>
  <c r="A58" i="14"/>
  <c r="B58" i="14"/>
  <c r="A59" i="14"/>
  <c r="B59" i="14"/>
  <c r="A60" i="14"/>
  <c r="B60" i="14"/>
  <c r="A61" i="14"/>
  <c r="B61" i="14"/>
  <c r="A62" i="14"/>
  <c r="B62" i="14"/>
  <c r="A63" i="14"/>
  <c r="B63" i="14"/>
  <c r="A64" i="14"/>
  <c r="B64" i="14"/>
  <c r="A65" i="14"/>
  <c r="B65" i="14"/>
  <c r="A66" i="14"/>
  <c r="B66" i="14"/>
  <c r="A67" i="14"/>
  <c r="B67" i="14"/>
  <c r="A68" i="14"/>
  <c r="B68" i="14"/>
  <c r="A69" i="14"/>
  <c r="B69" i="14"/>
  <c r="A70" i="14"/>
  <c r="B70" i="14"/>
  <c r="A71" i="14"/>
  <c r="B71" i="14"/>
  <c r="A72" i="14"/>
  <c r="B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2" i="14"/>
  <c r="B82" i="14"/>
  <c r="A83" i="14"/>
  <c r="B83" i="14"/>
  <c r="A84" i="14"/>
  <c r="B84" i="14"/>
  <c r="A85" i="14"/>
  <c r="B85" i="14"/>
  <c r="A86" i="14"/>
  <c r="B86" i="14"/>
  <c r="A87" i="14"/>
  <c r="B87" i="14"/>
  <c r="A88" i="14"/>
  <c r="B88" i="14"/>
  <c r="A89" i="14"/>
  <c r="B89" i="14"/>
  <c r="A90" i="14"/>
  <c r="B90" i="14"/>
  <c r="A91" i="14"/>
  <c r="B91" i="14"/>
  <c r="A92" i="14"/>
  <c r="B92" i="14"/>
  <c r="A93" i="14"/>
  <c r="B93" i="14"/>
  <c r="A94" i="14"/>
  <c r="B94" i="14"/>
  <c r="A95" i="14"/>
  <c r="B95" i="14"/>
  <c r="A96" i="14"/>
  <c r="B96" i="14"/>
  <c r="A97" i="14"/>
  <c r="B97" i="14"/>
  <c r="A98" i="14"/>
  <c r="B98" i="14"/>
  <c r="A99" i="14"/>
  <c r="B99" i="14"/>
  <c r="A100" i="14"/>
  <c r="B100" i="14"/>
  <c r="A101" i="14"/>
  <c r="B101" i="14"/>
  <c r="A102" i="14"/>
  <c r="B102" i="14"/>
  <c r="A103" i="14"/>
  <c r="B103" i="14"/>
  <c r="A104" i="14"/>
  <c r="B104" i="14"/>
  <c r="A105" i="14"/>
  <c r="B105" i="14"/>
  <c r="A106" i="14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B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A120" i="14"/>
  <c r="B120" i="14"/>
  <c r="A121" i="14"/>
  <c r="B121" i="14"/>
  <c r="A122" i="14"/>
  <c r="B122" i="14"/>
  <c r="A123" i="14"/>
  <c r="B123" i="14"/>
  <c r="A124" i="14"/>
  <c r="B124" i="14"/>
  <c r="A125" i="14"/>
  <c r="B125" i="14"/>
  <c r="A126" i="14"/>
  <c r="B126" i="14"/>
  <c r="A127" i="14"/>
  <c r="B127" i="14"/>
  <c r="A128" i="14"/>
  <c r="B128" i="14"/>
  <c r="A129" i="14"/>
  <c r="B129" i="14"/>
  <c r="A130" i="14"/>
  <c r="B130" i="14"/>
  <c r="A131" i="14"/>
  <c r="B131" i="14"/>
  <c r="A132" i="14"/>
  <c r="B132" i="14"/>
  <c r="A133" i="14"/>
  <c r="B133" i="14"/>
  <c r="A134" i="14"/>
  <c r="B134" i="14"/>
  <c r="A135" i="14"/>
  <c r="B135" i="14"/>
  <c r="A136" i="14"/>
  <c r="B136" i="14"/>
  <c r="A137" i="14"/>
  <c r="B137" i="14"/>
  <c r="A138" i="14"/>
  <c r="B138" i="14"/>
  <c r="A139" i="14"/>
  <c r="B139" i="14"/>
  <c r="A140" i="14"/>
  <c r="B140" i="14"/>
  <c r="A141" i="14"/>
  <c r="B141" i="14"/>
  <c r="A142" i="14"/>
  <c r="B142" i="14"/>
  <c r="A143" i="14"/>
  <c r="B143" i="14"/>
  <c r="A144" i="14"/>
  <c r="B144" i="14"/>
  <c r="A145" i="14"/>
  <c r="B145" i="14"/>
  <c r="A146" i="14"/>
  <c r="B146" i="14"/>
  <c r="A147" i="14"/>
  <c r="B147" i="14"/>
  <c r="A148" i="14"/>
  <c r="B148" i="14"/>
  <c r="A149" i="14"/>
  <c r="B149" i="14"/>
  <c r="A150" i="14"/>
  <c r="B150" i="14"/>
  <c r="A151" i="14"/>
  <c r="B151" i="14"/>
  <c r="A152" i="14"/>
  <c r="B152" i="14"/>
  <c r="A153" i="14"/>
  <c r="B153" i="14"/>
  <c r="A154" i="14"/>
  <c r="B154" i="14"/>
  <c r="A155" i="14"/>
  <c r="B155" i="14"/>
  <c r="A156" i="14"/>
  <c r="B156" i="14"/>
  <c r="A157" i="14"/>
  <c r="B157" i="14"/>
  <c r="A158" i="14"/>
  <c r="B158" i="14"/>
  <c r="A159" i="14"/>
  <c r="B159" i="14"/>
  <c r="A160" i="14"/>
  <c r="B160" i="14"/>
  <c r="A161" i="14"/>
  <c r="B161" i="14"/>
  <c r="A162" i="14"/>
  <c r="B162" i="14"/>
  <c r="A163" i="14"/>
  <c r="B163" i="14"/>
  <c r="A164" i="14"/>
  <c r="B164" i="14"/>
  <c r="A165" i="14"/>
  <c r="B165" i="14"/>
  <c r="A166" i="14"/>
  <c r="B166" i="14"/>
  <c r="A167" i="14"/>
  <c r="B167" i="14"/>
  <c r="A168" i="14"/>
  <c r="B168" i="14"/>
  <c r="A169" i="14"/>
  <c r="B169" i="14"/>
  <c r="A170" i="14"/>
  <c r="B170" i="14"/>
  <c r="A171" i="14"/>
  <c r="B171" i="14"/>
  <c r="A172" i="14"/>
  <c r="B172" i="14"/>
  <c r="A173" i="14"/>
  <c r="B173" i="14"/>
  <c r="A174" i="14"/>
  <c r="B174" i="14"/>
  <c r="A175" i="14"/>
  <c r="B175" i="14"/>
  <c r="A176" i="14"/>
  <c r="B176" i="14"/>
  <c r="A177" i="14"/>
  <c r="B177" i="14"/>
  <c r="A178" i="14"/>
  <c r="B178" i="14"/>
  <c r="A179" i="14"/>
  <c r="B179" i="14"/>
  <c r="A180" i="14"/>
  <c r="B180" i="14"/>
  <c r="A181" i="14"/>
  <c r="B181" i="14"/>
  <c r="A182" i="14"/>
  <c r="B182" i="14"/>
  <c r="A183" i="14"/>
  <c r="B183" i="14"/>
  <c r="A184" i="14"/>
  <c r="B184" i="14"/>
  <c r="A185" i="14"/>
  <c r="B185" i="14"/>
  <c r="A186" i="14"/>
  <c r="B186" i="14"/>
  <c r="A187" i="14"/>
  <c r="B187" i="14"/>
  <c r="A188" i="14"/>
  <c r="B188" i="14"/>
  <c r="A189" i="14"/>
  <c r="B189" i="14"/>
  <c r="A190" i="14"/>
  <c r="B190" i="14"/>
  <c r="A191" i="14"/>
  <c r="B191" i="14"/>
  <c r="A192" i="14"/>
  <c r="B192" i="14"/>
  <c r="A193" i="14"/>
  <c r="B193" i="14"/>
  <c r="A194" i="14"/>
  <c r="B194" i="14"/>
  <c r="A195" i="14"/>
  <c r="B195" i="14"/>
  <c r="A196" i="14"/>
  <c r="B196" i="14"/>
  <c r="A197" i="14"/>
  <c r="B197" i="14"/>
  <c r="A198" i="14"/>
  <c r="B198" i="14"/>
  <c r="A199" i="14"/>
  <c r="B199" i="14"/>
  <c r="A200" i="14"/>
  <c r="B200" i="14"/>
  <c r="A201" i="14"/>
  <c r="B201" i="14"/>
  <c r="A202" i="14"/>
  <c r="B202" i="14"/>
  <c r="A203" i="14"/>
  <c r="B203" i="14"/>
  <c r="A204" i="14"/>
  <c r="B204" i="14"/>
  <c r="A205" i="14"/>
  <c r="B205" i="14"/>
  <c r="A206" i="14"/>
  <c r="B206" i="14"/>
  <c r="A207" i="14"/>
  <c r="B207" i="14"/>
  <c r="A208" i="14"/>
  <c r="B208" i="14"/>
  <c r="A209" i="14"/>
  <c r="B209" i="14"/>
  <c r="A210" i="14"/>
  <c r="B210" i="14"/>
  <c r="A211" i="14"/>
  <c r="B211" i="14"/>
  <c r="A212" i="14"/>
  <c r="B212" i="14"/>
  <c r="A213" i="14"/>
  <c r="B213" i="14"/>
  <c r="A214" i="14"/>
  <c r="B214" i="14"/>
  <c r="A215" i="14"/>
  <c r="B215" i="14"/>
  <c r="A216" i="14"/>
  <c r="B216" i="14"/>
  <c r="A217" i="14"/>
  <c r="B217" i="14"/>
  <c r="A218" i="14"/>
  <c r="B218" i="14"/>
  <c r="A219" i="14"/>
  <c r="B219" i="14"/>
  <c r="A220" i="14"/>
  <c r="B220" i="14"/>
  <c r="A221" i="14"/>
  <c r="B221" i="14"/>
  <c r="A222" i="14"/>
  <c r="B222" i="14"/>
  <c r="A223" i="14"/>
  <c r="B223" i="14"/>
  <c r="A224" i="14"/>
  <c r="B224" i="14"/>
  <c r="A225" i="14"/>
  <c r="B225" i="14"/>
  <c r="A226" i="14"/>
  <c r="B226" i="14"/>
  <c r="A227" i="14"/>
  <c r="B227" i="14"/>
  <c r="A228" i="14"/>
  <c r="B228" i="14"/>
  <c r="A229" i="14"/>
  <c r="B229" i="14"/>
  <c r="A230" i="14"/>
  <c r="B230" i="14"/>
  <c r="A231" i="14"/>
  <c r="B231" i="14"/>
  <c r="A232" i="14"/>
  <c r="B232" i="14"/>
  <c r="A233" i="14"/>
  <c r="B233" i="14"/>
  <c r="A234" i="14"/>
  <c r="B234" i="14"/>
  <c r="A235" i="14"/>
  <c r="B235" i="14"/>
  <c r="A236" i="14"/>
  <c r="B236" i="14"/>
  <c r="A237" i="14"/>
  <c r="B237" i="14"/>
  <c r="A238" i="14"/>
  <c r="B238" i="14"/>
  <c r="A239" i="14"/>
  <c r="B239" i="14"/>
  <c r="A240" i="14"/>
  <c r="B240" i="14"/>
  <c r="A241" i="14"/>
  <c r="B241" i="14"/>
  <c r="A242" i="14"/>
  <c r="B242" i="14"/>
  <c r="A243" i="14"/>
  <c r="B243" i="14"/>
  <c r="A244" i="14"/>
  <c r="B244" i="14"/>
  <c r="A245" i="14"/>
  <c r="B245" i="14"/>
  <c r="A246" i="14"/>
  <c r="B246" i="14"/>
  <c r="A247" i="14"/>
  <c r="B247" i="14"/>
  <c r="A248" i="14"/>
  <c r="B248" i="14"/>
  <c r="A249" i="14"/>
  <c r="B249" i="14"/>
  <c r="A250" i="14"/>
  <c r="B250" i="14"/>
  <c r="A251" i="14"/>
  <c r="B251" i="14"/>
  <c r="A252" i="14"/>
  <c r="B252" i="14"/>
  <c r="A253" i="14"/>
  <c r="B253" i="14"/>
  <c r="A254" i="14"/>
  <c r="B254" i="14"/>
  <c r="A255" i="14"/>
  <c r="B255" i="14"/>
  <c r="A256" i="14"/>
  <c r="B256" i="14"/>
  <c r="A257" i="14"/>
  <c r="B257" i="14"/>
  <c r="A258" i="14"/>
  <c r="B258" i="14"/>
  <c r="A259" i="14"/>
  <c r="B259" i="14"/>
  <c r="A260" i="14"/>
  <c r="B260" i="14"/>
  <c r="A261" i="14"/>
  <c r="B261" i="14"/>
  <c r="A262" i="14"/>
  <c r="B262" i="14"/>
  <c r="A263" i="14"/>
  <c r="B263" i="14"/>
  <c r="A264" i="14"/>
  <c r="B264" i="14"/>
  <c r="A265" i="14"/>
  <c r="B265" i="14"/>
  <c r="A266" i="14"/>
  <c r="B266" i="14"/>
  <c r="A267" i="14"/>
  <c r="B267" i="14"/>
  <c r="A268" i="14"/>
  <c r="B268" i="14"/>
  <c r="A269" i="14"/>
  <c r="B269" i="14"/>
  <c r="A270" i="14"/>
  <c r="B270" i="14"/>
  <c r="A271" i="14"/>
  <c r="B271" i="14"/>
  <c r="A272" i="14"/>
  <c r="B272" i="14"/>
  <c r="A273" i="14"/>
  <c r="B273" i="14"/>
  <c r="A274" i="14"/>
  <c r="B274" i="14"/>
  <c r="A275" i="14"/>
  <c r="B275" i="14"/>
  <c r="A276" i="14"/>
  <c r="B276" i="14"/>
  <c r="A277" i="14"/>
  <c r="B277" i="14"/>
  <c r="A278" i="14"/>
  <c r="B278" i="14"/>
  <c r="A279" i="14"/>
  <c r="B279" i="14"/>
  <c r="A280" i="14"/>
  <c r="B280" i="14"/>
  <c r="A281" i="14"/>
  <c r="B281" i="14"/>
  <c r="A282" i="14"/>
  <c r="B282" i="14"/>
  <c r="A283" i="14"/>
  <c r="B283" i="14"/>
  <c r="A284" i="14"/>
  <c r="B284" i="14"/>
  <c r="A285" i="14"/>
  <c r="B285" i="14"/>
  <c r="A286" i="14"/>
  <c r="B286" i="14"/>
  <c r="A287" i="14"/>
  <c r="B287" i="14"/>
  <c r="A288" i="14"/>
  <c r="B288" i="14"/>
  <c r="A289" i="14"/>
  <c r="B289" i="14"/>
  <c r="A290" i="14"/>
  <c r="B290" i="14"/>
  <c r="A291" i="14"/>
  <c r="B291" i="14"/>
  <c r="A292" i="14"/>
  <c r="B292" i="14"/>
  <c r="A293" i="14"/>
  <c r="B293" i="14"/>
  <c r="A294" i="14"/>
  <c r="B294" i="14"/>
  <c r="A295" i="14"/>
  <c r="B295" i="14"/>
  <c r="A296" i="14"/>
  <c r="B296" i="14"/>
  <c r="A297" i="14"/>
  <c r="B297" i="14"/>
  <c r="A298" i="14"/>
  <c r="B298" i="14"/>
  <c r="A299" i="14"/>
  <c r="B299" i="14"/>
  <c r="A300" i="14"/>
  <c r="B300" i="14"/>
  <c r="A301" i="14"/>
  <c r="B301" i="14"/>
  <c r="A302" i="14"/>
  <c r="B302" i="14"/>
  <c r="A303" i="14"/>
  <c r="B303" i="14"/>
  <c r="A304" i="14"/>
  <c r="B304" i="14"/>
  <c r="A305" i="14"/>
  <c r="B305" i="14"/>
  <c r="A306" i="14"/>
  <c r="B306" i="14"/>
  <c r="A307" i="14"/>
  <c r="B307" i="14"/>
  <c r="A308" i="14"/>
  <c r="B308" i="14"/>
  <c r="A309" i="14"/>
  <c r="B309" i="14"/>
  <c r="A310" i="14"/>
  <c r="B310" i="14"/>
  <c r="A311" i="14"/>
  <c r="B311" i="14"/>
  <c r="A312" i="14"/>
  <c r="B312" i="14"/>
  <c r="A313" i="14"/>
  <c r="B313" i="14"/>
  <c r="A314" i="14"/>
  <c r="B314" i="14"/>
  <c r="A315" i="14"/>
  <c r="B315" i="14"/>
  <c r="A316" i="14"/>
  <c r="B316" i="14"/>
  <c r="A317" i="14"/>
  <c r="B317" i="14"/>
  <c r="A318" i="14"/>
  <c r="B318" i="14"/>
  <c r="A319" i="14"/>
  <c r="B319" i="14"/>
  <c r="A320" i="14"/>
  <c r="B320" i="14"/>
  <c r="A321" i="14"/>
  <c r="B321" i="14"/>
  <c r="A322" i="14"/>
  <c r="B322" i="14"/>
  <c r="A323" i="14"/>
  <c r="B323" i="14"/>
  <c r="A324" i="14"/>
  <c r="B324" i="14"/>
  <c r="A325" i="14"/>
  <c r="B325" i="14"/>
  <c r="A326" i="14"/>
  <c r="B326" i="14"/>
  <c r="A327" i="14"/>
  <c r="B327" i="14"/>
  <c r="A328" i="14"/>
  <c r="B328" i="14"/>
  <c r="A329" i="14"/>
  <c r="B329" i="14"/>
  <c r="A330" i="14"/>
  <c r="B330" i="14"/>
  <c r="A331" i="14"/>
  <c r="B331" i="14"/>
  <c r="A332" i="14"/>
  <c r="B332" i="14"/>
  <c r="A333" i="14"/>
  <c r="B333" i="14"/>
  <c r="A334" i="14"/>
  <c r="B334" i="14"/>
  <c r="A335" i="14"/>
  <c r="B335" i="14"/>
  <c r="A336" i="14"/>
  <c r="B336" i="14"/>
  <c r="A337" i="14"/>
  <c r="B337" i="14"/>
  <c r="A338" i="14"/>
  <c r="B338" i="14"/>
  <c r="A339" i="14"/>
  <c r="B339" i="14"/>
  <c r="A340" i="14"/>
  <c r="B340" i="14"/>
  <c r="A341" i="14"/>
  <c r="B341" i="14"/>
  <c r="A342" i="14"/>
  <c r="B342" i="14"/>
  <c r="A343" i="14"/>
  <c r="B343" i="14"/>
  <c r="A344" i="14"/>
  <c r="B344" i="14"/>
  <c r="A345" i="14"/>
  <c r="B345" i="14"/>
  <c r="A346" i="14"/>
  <c r="B346" i="14"/>
  <c r="A347" i="14"/>
  <c r="B347" i="14"/>
  <c r="A348" i="14"/>
  <c r="B348" i="14"/>
  <c r="A349" i="14"/>
  <c r="B349" i="14"/>
  <c r="A350" i="14"/>
  <c r="B350" i="14"/>
  <c r="A351" i="14"/>
  <c r="B351" i="14"/>
  <c r="A352" i="14"/>
  <c r="B352" i="14"/>
  <c r="A353" i="14"/>
  <c r="B353" i="14"/>
  <c r="A354" i="14"/>
  <c r="B354" i="14"/>
  <c r="A355" i="14"/>
  <c r="B355" i="14"/>
  <c r="A356" i="14"/>
  <c r="B356" i="14"/>
  <c r="A357" i="14"/>
  <c r="B357" i="14"/>
  <c r="A358" i="14"/>
  <c r="B358" i="14"/>
  <c r="A359" i="14"/>
  <c r="B359" i="14"/>
  <c r="A360" i="14"/>
  <c r="B360" i="14"/>
  <c r="A361" i="14"/>
  <c r="B361" i="14"/>
  <c r="A362" i="14"/>
  <c r="B362" i="14"/>
  <c r="A363" i="14"/>
  <c r="B363" i="14"/>
  <c r="A364" i="14"/>
  <c r="B364" i="14"/>
  <c r="A365" i="14"/>
  <c r="B365" i="14"/>
  <c r="A366" i="14"/>
  <c r="B366" i="14"/>
  <c r="A367" i="14"/>
  <c r="B367" i="14"/>
  <c r="A368" i="14"/>
  <c r="B368" i="14"/>
  <c r="A369" i="14"/>
  <c r="B369" i="14"/>
  <c r="A370" i="14"/>
  <c r="B370" i="14"/>
  <c r="A371" i="14"/>
  <c r="B371" i="14"/>
  <c r="A372" i="14"/>
  <c r="B372" i="14"/>
  <c r="A373" i="14"/>
  <c r="B373" i="14"/>
  <c r="A374" i="14"/>
  <c r="B374" i="14"/>
  <c r="A375" i="14"/>
  <c r="B375" i="14"/>
  <c r="A376" i="14"/>
  <c r="B376" i="14"/>
  <c r="A377" i="14"/>
  <c r="B377" i="14"/>
  <c r="A378" i="14"/>
  <c r="B378" i="14"/>
  <c r="A379" i="14"/>
  <c r="B379" i="14"/>
  <c r="A380" i="14"/>
  <c r="B380" i="14"/>
  <c r="A381" i="14"/>
  <c r="B381" i="14"/>
  <c r="A382" i="14"/>
  <c r="B382" i="14"/>
  <c r="A383" i="14"/>
  <c r="B383" i="14"/>
  <c r="A384" i="14"/>
  <c r="B384" i="14"/>
  <c r="A385" i="14"/>
  <c r="B385" i="14"/>
  <c r="A386" i="14"/>
  <c r="B386" i="14"/>
  <c r="A387" i="14"/>
  <c r="B387" i="14"/>
  <c r="A388" i="14"/>
  <c r="B388" i="14"/>
  <c r="A389" i="14"/>
  <c r="B389" i="14"/>
  <c r="A390" i="14"/>
  <c r="B390" i="14"/>
  <c r="A391" i="14"/>
  <c r="B391" i="14"/>
  <c r="A392" i="14"/>
  <c r="B392" i="14"/>
  <c r="A393" i="14"/>
  <c r="B393" i="14"/>
  <c r="A394" i="14"/>
  <c r="B394" i="14"/>
  <c r="A395" i="14"/>
  <c r="B395" i="14"/>
  <c r="A396" i="14"/>
  <c r="B396" i="14"/>
  <c r="A397" i="14"/>
  <c r="B397" i="14"/>
  <c r="A398" i="14"/>
  <c r="B398" i="14"/>
  <c r="A399" i="14"/>
  <c r="B399" i="14"/>
  <c r="A400" i="14"/>
  <c r="B400" i="14"/>
  <c r="A401" i="14"/>
  <c r="B401" i="14"/>
  <c r="A402" i="14"/>
  <c r="B402" i="14"/>
  <c r="A403" i="14"/>
  <c r="B403" i="14"/>
  <c r="A404" i="14"/>
  <c r="B404" i="14"/>
  <c r="A405" i="14"/>
  <c r="B405" i="14"/>
  <c r="A406" i="14"/>
  <c r="B406" i="14"/>
  <c r="A407" i="14"/>
  <c r="B407" i="14"/>
  <c r="A408" i="14"/>
  <c r="B408" i="14"/>
  <c r="A409" i="14"/>
  <c r="B409" i="14"/>
  <c r="A410" i="14"/>
  <c r="B410" i="14"/>
  <c r="A411" i="14"/>
  <c r="B411" i="14"/>
  <c r="A412" i="14"/>
  <c r="B412" i="14"/>
  <c r="A413" i="14"/>
  <c r="B413" i="14"/>
  <c r="A414" i="14"/>
  <c r="B414" i="14"/>
  <c r="A415" i="14"/>
  <c r="B415" i="14"/>
  <c r="A416" i="14"/>
  <c r="B416" i="14"/>
  <c r="A417" i="14"/>
  <c r="B417" i="14"/>
  <c r="A418" i="14"/>
  <c r="B418" i="14"/>
  <c r="A419" i="14"/>
  <c r="B419" i="14"/>
  <c r="A420" i="14"/>
  <c r="B420" i="14"/>
  <c r="A421" i="14"/>
  <c r="B421" i="14"/>
  <c r="A422" i="14"/>
  <c r="B422" i="14"/>
  <c r="A423" i="14"/>
  <c r="B423" i="14"/>
  <c r="A424" i="14"/>
  <c r="B424" i="14"/>
  <c r="A425" i="14"/>
  <c r="B425" i="14"/>
  <c r="A426" i="14"/>
  <c r="B426" i="14"/>
  <c r="A427" i="14"/>
  <c r="B427" i="14"/>
  <c r="A428" i="14"/>
  <c r="B428" i="14"/>
  <c r="A429" i="14"/>
  <c r="B429" i="14"/>
  <c r="A430" i="14"/>
  <c r="B430" i="14"/>
  <c r="A431" i="14"/>
  <c r="B431" i="14"/>
  <c r="A432" i="14"/>
  <c r="B432" i="14"/>
  <c r="A433" i="14"/>
  <c r="B433" i="14"/>
  <c r="A434" i="14"/>
  <c r="B434" i="14"/>
  <c r="A435" i="14"/>
  <c r="B435" i="14"/>
  <c r="A436" i="14"/>
  <c r="B436" i="14"/>
  <c r="A437" i="14"/>
  <c r="B437" i="14"/>
  <c r="A438" i="14"/>
  <c r="B438" i="14"/>
  <c r="A439" i="14"/>
  <c r="B439" i="14"/>
  <c r="A440" i="14"/>
  <c r="B440" i="14"/>
  <c r="A441" i="14"/>
  <c r="B441" i="14"/>
  <c r="A442" i="14"/>
  <c r="B442" i="14"/>
  <c r="A443" i="14"/>
  <c r="B443" i="14"/>
  <c r="A444" i="14"/>
  <c r="B444" i="14"/>
  <c r="A445" i="14"/>
  <c r="B445" i="14"/>
  <c r="A446" i="14"/>
  <c r="B446" i="14"/>
  <c r="A447" i="14"/>
  <c r="B447" i="14"/>
  <c r="A448" i="14"/>
  <c r="B448" i="14"/>
  <c r="A449" i="14"/>
  <c r="B449" i="14"/>
  <c r="A450" i="14"/>
  <c r="B450" i="14"/>
  <c r="A451" i="14"/>
  <c r="B451" i="14"/>
  <c r="A452" i="14"/>
  <c r="B452" i="14"/>
  <c r="A453" i="14"/>
  <c r="B453" i="14"/>
  <c r="A454" i="14"/>
  <c r="B454" i="14"/>
  <c r="A455" i="14"/>
  <c r="B455" i="14"/>
  <c r="A456" i="14"/>
  <c r="B456" i="14"/>
  <c r="A457" i="14"/>
  <c r="B457" i="14"/>
  <c r="A458" i="14"/>
  <c r="B458" i="14"/>
  <c r="A459" i="14"/>
  <c r="B459" i="14"/>
  <c r="A460" i="14"/>
  <c r="B460" i="14"/>
  <c r="A461" i="14"/>
  <c r="B461" i="14"/>
  <c r="A462" i="14"/>
  <c r="B462" i="14"/>
  <c r="A463" i="14"/>
  <c r="B463" i="14"/>
  <c r="A464" i="14"/>
  <c r="B464" i="14"/>
  <c r="A465" i="14"/>
  <c r="B465" i="14"/>
  <c r="A466" i="14"/>
  <c r="B466" i="14"/>
  <c r="A467" i="14"/>
  <c r="B467" i="14"/>
  <c r="A468" i="14"/>
  <c r="B468" i="14"/>
  <c r="A469" i="14"/>
  <c r="B469" i="14"/>
  <c r="A470" i="14"/>
  <c r="B470" i="14"/>
  <c r="A471" i="14"/>
  <c r="B471" i="14"/>
  <c r="A472" i="14"/>
  <c r="B472" i="14"/>
  <c r="A473" i="14"/>
  <c r="B473" i="14"/>
  <c r="A474" i="14"/>
  <c r="B474" i="14"/>
  <c r="A475" i="14"/>
  <c r="B475" i="14"/>
  <c r="A476" i="14"/>
  <c r="B476" i="14"/>
  <c r="A477" i="14"/>
  <c r="B477" i="14"/>
  <c r="A478" i="14"/>
  <c r="B478" i="14"/>
  <c r="A479" i="14"/>
  <c r="B479" i="14"/>
  <c r="A480" i="14"/>
  <c r="B480" i="14"/>
  <c r="A481" i="14"/>
  <c r="B481" i="14"/>
  <c r="A482" i="14"/>
  <c r="B482" i="14"/>
  <c r="A483" i="14"/>
  <c r="B483" i="14"/>
  <c r="A484" i="14"/>
  <c r="B484" i="14"/>
  <c r="A485" i="14"/>
  <c r="B485" i="14"/>
  <c r="A486" i="14"/>
  <c r="B486" i="14"/>
  <c r="A487" i="14"/>
  <c r="B487" i="14"/>
  <c r="A488" i="14"/>
  <c r="B488" i="14"/>
  <c r="A489" i="14"/>
  <c r="B489" i="14"/>
  <c r="A490" i="14"/>
  <c r="B490" i="14"/>
  <c r="A491" i="14"/>
  <c r="B491" i="14"/>
  <c r="A492" i="14"/>
  <c r="B492" i="14"/>
  <c r="A493" i="14"/>
  <c r="B493" i="14"/>
  <c r="A494" i="14"/>
  <c r="B494" i="14"/>
  <c r="A495" i="14"/>
  <c r="B495" i="14"/>
  <c r="A496" i="14"/>
  <c r="B496" i="14"/>
  <c r="A497" i="14"/>
  <c r="B497" i="14"/>
  <c r="A498" i="14"/>
  <c r="B498" i="14"/>
  <c r="A499" i="14"/>
  <c r="B499" i="14"/>
  <c r="A500" i="14"/>
  <c r="B500" i="14"/>
  <c r="A501" i="14"/>
  <c r="B501" i="14"/>
  <c r="A502" i="14"/>
  <c r="B502" i="14"/>
  <c r="A503" i="14"/>
  <c r="B503" i="14"/>
  <c r="A504" i="14"/>
  <c r="B504" i="14"/>
  <c r="A505" i="14"/>
  <c r="B505" i="14"/>
  <c r="A506" i="14"/>
  <c r="B506" i="14"/>
  <c r="A507" i="14"/>
  <c r="B507" i="14"/>
  <c r="A508" i="14"/>
  <c r="B508" i="14"/>
  <c r="A509" i="14"/>
  <c r="B509" i="14"/>
  <c r="A510" i="14"/>
  <c r="B510" i="14"/>
  <c r="A511" i="14"/>
  <c r="B511" i="14"/>
  <c r="A512" i="14"/>
  <c r="B512" i="14"/>
  <c r="A513" i="14"/>
  <c r="B513" i="14"/>
  <c r="A514" i="14"/>
  <c r="B514" i="14"/>
  <c r="A515" i="14"/>
  <c r="B515" i="14"/>
  <c r="A516" i="14"/>
  <c r="B516" i="14"/>
  <c r="A517" i="14"/>
  <c r="B517" i="14"/>
  <c r="A518" i="14"/>
  <c r="B518" i="14"/>
  <c r="A519" i="14"/>
  <c r="B519" i="14"/>
  <c r="A520" i="14"/>
  <c r="B520" i="14"/>
  <c r="A521" i="14"/>
  <c r="B521" i="14"/>
  <c r="A522" i="14"/>
  <c r="B522" i="14"/>
  <c r="A523" i="14"/>
  <c r="B523" i="14"/>
  <c r="A524" i="14"/>
  <c r="B524" i="14"/>
  <c r="A525" i="14"/>
  <c r="B525" i="14"/>
  <c r="A526" i="14"/>
  <c r="B526" i="14"/>
  <c r="A527" i="14"/>
  <c r="B527" i="14"/>
  <c r="A528" i="14"/>
  <c r="B528" i="14"/>
  <c r="A529" i="14"/>
  <c r="B529" i="14"/>
  <c r="A530" i="14"/>
  <c r="B530" i="14"/>
  <c r="A531" i="14"/>
  <c r="B531" i="14"/>
  <c r="A532" i="14"/>
  <c r="B532" i="14"/>
  <c r="A533" i="14"/>
  <c r="B533" i="14"/>
  <c r="A534" i="14"/>
  <c r="B534" i="14"/>
  <c r="A535" i="14"/>
  <c r="B535" i="14"/>
  <c r="A536" i="14"/>
  <c r="B536" i="14"/>
  <c r="A537" i="14"/>
  <c r="B537" i="14"/>
  <c r="A538" i="14"/>
  <c r="B538" i="14"/>
  <c r="A539" i="14"/>
  <c r="B539" i="14"/>
  <c r="A540" i="14"/>
  <c r="B540" i="14"/>
  <c r="A541" i="14"/>
  <c r="B541" i="14"/>
  <c r="A542" i="14"/>
  <c r="B542" i="14"/>
  <c r="A543" i="14"/>
  <c r="B543" i="14"/>
  <c r="A544" i="14"/>
  <c r="B544" i="14"/>
  <c r="A545" i="14"/>
  <c r="B545" i="14"/>
  <c r="A546" i="14"/>
  <c r="B546" i="14"/>
  <c r="A547" i="14"/>
  <c r="B547" i="14"/>
  <c r="A548" i="14"/>
  <c r="B548" i="14"/>
  <c r="A549" i="14"/>
  <c r="B549" i="14"/>
  <c r="A550" i="14"/>
  <c r="B550" i="14"/>
  <c r="A551" i="14"/>
  <c r="B551" i="14"/>
  <c r="A552" i="14"/>
  <c r="B552" i="14"/>
  <c r="A553" i="14"/>
  <c r="B553" i="14"/>
  <c r="A554" i="14"/>
  <c r="B554" i="14"/>
  <c r="A555" i="14"/>
  <c r="B555" i="14"/>
  <c r="A556" i="14"/>
  <c r="B556" i="14"/>
  <c r="A557" i="14"/>
  <c r="B557" i="14"/>
  <c r="A558" i="14"/>
  <c r="B558" i="14"/>
  <c r="A559" i="14"/>
  <c r="B559" i="14"/>
  <c r="A560" i="14"/>
  <c r="B560" i="14"/>
  <c r="A561" i="14"/>
  <c r="B561" i="14"/>
  <c r="A562" i="14"/>
  <c r="B562" i="14"/>
  <c r="A563" i="14"/>
  <c r="B563" i="14"/>
  <c r="A564" i="14"/>
  <c r="B564" i="14"/>
  <c r="A565" i="14"/>
  <c r="B565" i="14"/>
  <c r="A566" i="14"/>
  <c r="B566" i="14"/>
  <c r="A567" i="14"/>
  <c r="B567" i="14"/>
  <c r="A568" i="14"/>
  <c r="B568" i="14"/>
  <c r="A569" i="14"/>
  <c r="B569" i="14"/>
  <c r="A570" i="14"/>
  <c r="B570" i="14"/>
  <c r="A571" i="14"/>
  <c r="B571" i="14"/>
  <c r="A572" i="14"/>
  <c r="B572" i="14"/>
  <c r="A573" i="14"/>
  <c r="B573" i="14"/>
  <c r="A574" i="14"/>
  <c r="B574" i="14"/>
  <c r="A575" i="14"/>
  <c r="B575" i="14"/>
  <c r="A576" i="14"/>
  <c r="B576" i="14"/>
  <c r="A577" i="14"/>
  <c r="B577" i="14"/>
  <c r="A578" i="14"/>
  <c r="B578" i="14"/>
  <c r="A579" i="14"/>
  <c r="B579" i="14"/>
  <c r="A580" i="14"/>
  <c r="B580" i="14"/>
  <c r="A581" i="14"/>
  <c r="B581" i="14"/>
  <c r="A582" i="14"/>
  <c r="B582" i="14"/>
  <c r="A583" i="14"/>
  <c r="B583" i="14"/>
  <c r="A584" i="14"/>
  <c r="B584" i="14"/>
  <c r="A585" i="14"/>
  <c r="B585" i="14"/>
  <c r="A586" i="14"/>
  <c r="B586" i="14"/>
  <c r="A587" i="14"/>
  <c r="B587" i="14"/>
  <c r="A588" i="14"/>
  <c r="B588" i="14"/>
  <c r="A589" i="14"/>
  <c r="B589" i="14"/>
  <c r="A590" i="14"/>
  <c r="B590" i="14"/>
  <c r="A591" i="14"/>
  <c r="B591" i="14"/>
  <c r="A592" i="14"/>
  <c r="B592" i="14"/>
  <c r="A593" i="14"/>
  <c r="B593" i="14"/>
  <c r="A594" i="14"/>
  <c r="B594" i="14"/>
  <c r="A595" i="14"/>
  <c r="B595" i="14"/>
  <c r="A596" i="14"/>
  <c r="B596" i="14"/>
  <c r="A597" i="14"/>
  <c r="B597" i="14"/>
  <c r="A598" i="14"/>
  <c r="B598" i="14"/>
  <c r="A599" i="14"/>
  <c r="B599" i="14"/>
  <c r="A600" i="14"/>
  <c r="B600" i="14"/>
  <c r="A601" i="14"/>
  <c r="B601" i="14"/>
  <c r="A602" i="14"/>
  <c r="B602" i="14"/>
  <c r="A603" i="14"/>
  <c r="B603" i="14"/>
  <c r="A604" i="14"/>
  <c r="B604" i="14"/>
  <c r="A605" i="14"/>
  <c r="B605" i="14"/>
  <c r="A606" i="14"/>
  <c r="B606" i="14"/>
  <c r="A607" i="14"/>
  <c r="B607" i="14"/>
  <c r="A608" i="14"/>
  <c r="B608" i="14"/>
  <c r="A609" i="14"/>
  <c r="B609" i="14"/>
  <c r="A610" i="14"/>
  <c r="B610" i="14"/>
  <c r="A611" i="14"/>
  <c r="B611" i="14"/>
  <c r="A612" i="14"/>
  <c r="B612" i="14"/>
  <c r="A613" i="14"/>
  <c r="B613" i="14"/>
  <c r="A614" i="14"/>
  <c r="B614" i="14"/>
  <c r="A615" i="14"/>
  <c r="B615" i="14"/>
  <c r="A616" i="14"/>
  <c r="B616" i="14"/>
  <c r="A617" i="14"/>
  <c r="B617" i="14"/>
  <c r="A618" i="14"/>
  <c r="B618" i="14"/>
  <c r="A619" i="14"/>
  <c r="B619" i="14"/>
  <c r="A620" i="14"/>
  <c r="B620" i="14"/>
  <c r="A621" i="14"/>
  <c r="B621" i="14"/>
  <c r="A622" i="14"/>
  <c r="B622" i="14"/>
  <c r="A623" i="14"/>
  <c r="B623" i="14"/>
  <c r="A624" i="14"/>
  <c r="B624" i="14"/>
  <c r="A625" i="14"/>
  <c r="B625" i="14"/>
  <c r="A626" i="14"/>
  <c r="B626" i="14"/>
  <c r="A627" i="14"/>
  <c r="B627" i="14"/>
  <c r="A628" i="14"/>
  <c r="B628" i="14"/>
  <c r="A629" i="14"/>
  <c r="B629" i="14"/>
  <c r="A630" i="14"/>
  <c r="B630" i="14"/>
  <c r="A631" i="14"/>
  <c r="B631" i="14"/>
  <c r="A632" i="14"/>
  <c r="B632" i="14"/>
  <c r="A633" i="14"/>
  <c r="B633" i="14"/>
  <c r="A634" i="14"/>
  <c r="B634" i="14"/>
  <c r="A635" i="14"/>
  <c r="B635" i="14"/>
  <c r="A636" i="14"/>
  <c r="B636" i="14"/>
  <c r="A637" i="14"/>
  <c r="B637" i="14"/>
  <c r="A638" i="14"/>
  <c r="B638" i="14"/>
  <c r="A639" i="14"/>
  <c r="B639" i="14"/>
  <c r="A640" i="14"/>
  <c r="B640" i="14"/>
  <c r="A641" i="14"/>
  <c r="B641" i="14"/>
  <c r="A642" i="14"/>
  <c r="B642" i="14"/>
  <c r="A643" i="14"/>
  <c r="B643" i="14"/>
  <c r="A644" i="14"/>
  <c r="B644" i="14"/>
  <c r="A645" i="14"/>
  <c r="B645" i="14"/>
  <c r="A646" i="14"/>
  <c r="B646" i="14"/>
  <c r="A647" i="14"/>
  <c r="B647" i="14"/>
  <c r="A648" i="14"/>
  <c r="B648" i="14"/>
  <c r="A649" i="14"/>
  <c r="B649" i="14"/>
  <c r="A650" i="14"/>
  <c r="B650" i="14"/>
  <c r="A651" i="14"/>
  <c r="B651" i="14"/>
  <c r="A652" i="14"/>
  <c r="B652" i="14"/>
  <c r="A653" i="14"/>
  <c r="B653" i="14"/>
  <c r="A654" i="14"/>
  <c r="B654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B668" i="14"/>
  <c r="A669" i="14"/>
  <c r="B669" i="14"/>
  <c r="A670" i="14"/>
  <c r="B670" i="14"/>
  <c r="A671" i="14"/>
  <c r="B671" i="14"/>
  <c r="A672" i="14"/>
  <c r="B672" i="14"/>
  <c r="A673" i="14"/>
  <c r="B673" i="14"/>
  <c r="A674" i="14"/>
  <c r="B674" i="14"/>
  <c r="A675" i="14"/>
  <c r="B675" i="14"/>
  <c r="A676" i="14"/>
  <c r="B676" i="14"/>
  <c r="A677" i="14"/>
  <c r="B677" i="14"/>
  <c r="A678" i="14"/>
  <c r="B678" i="14"/>
  <c r="A679" i="14"/>
  <c r="B679" i="14"/>
  <c r="A680" i="14"/>
  <c r="B680" i="14"/>
  <c r="A681" i="14"/>
  <c r="B681" i="14"/>
  <c r="A682" i="14"/>
  <c r="B682" i="14"/>
  <c r="A683" i="14"/>
  <c r="B683" i="14"/>
  <c r="A684" i="14"/>
  <c r="B684" i="14"/>
  <c r="A685" i="14"/>
  <c r="B685" i="14"/>
  <c r="A686" i="14"/>
  <c r="B686" i="14"/>
  <c r="A687" i="14"/>
  <c r="B687" i="14"/>
  <c r="A688" i="14"/>
  <c r="B688" i="14"/>
  <c r="A689" i="14"/>
  <c r="B689" i="14"/>
  <c r="A690" i="14"/>
  <c r="B690" i="14"/>
  <c r="A691" i="14"/>
  <c r="B691" i="14"/>
  <c r="A692" i="14"/>
  <c r="B692" i="14"/>
  <c r="A693" i="14"/>
  <c r="B693" i="14"/>
  <c r="A694" i="14"/>
  <c r="B694" i="14"/>
  <c r="A695" i="14"/>
  <c r="B695" i="14"/>
  <c r="A696" i="14"/>
  <c r="B696" i="14"/>
  <c r="A697" i="14"/>
  <c r="B697" i="14"/>
  <c r="A698" i="14"/>
  <c r="B698" i="14"/>
  <c r="A699" i="14"/>
  <c r="B699" i="14"/>
  <c r="A700" i="14"/>
  <c r="B700" i="14"/>
  <c r="A701" i="14"/>
  <c r="B701" i="14"/>
  <c r="A702" i="14"/>
  <c r="B702" i="14"/>
  <c r="A703" i="14"/>
  <c r="B703" i="14"/>
  <c r="A704" i="14"/>
  <c r="B704" i="14"/>
  <c r="A705" i="14"/>
  <c r="B705" i="14"/>
  <c r="A706" i="14"/>
  <c r="B706" i="14"/>
  <c r="A707" i="14"/>
  <c r="B707" i="14"/>
  <c r="A708" i="14"/>
  <c r="B708" i="14"/>
  <c r="A709" i="14"/>
  <c r="B709" i="14"/>
  <c r="A710" i="14"/>
  <c r="B710" i="14"/>
  <c r="A711" i="14"/>
  <c r="B711" i="14"/>
  <c r="A712" i="14"/>
  <c r="B712" i="14"/>
  <c r="A713" i="14"/>
  <c r="B713" i="14"/>
  <c r="A714" i="14"/>
  <c r="B714" i="14"/>
  <c r="A715" i="14"/>
  <c r="B715" i="14"/>
  <c r="A716" i="14"/>
  <c r="B716" i="14"/>
  <c r="A717" i="14"/>
  <c r="B717" i="14"/>
  <c r="A718" i="14"/>
  <c r="B718" i="14"/>
  <c r="A719" i="14"/>
  <c r="B719" i="14"/>
  <c r="A720" i="14"/>
  <c r="B720" i="14"/>
  <c r="A721" i="14"/>
  <c r="B721" i="14"/>
  <c r="A722" i="14"/>
  <c r="B722" i="14"/>
  <c r="A723" i="14"/>
  <c r="B723" i="14"/>
  <c r="A724" i="14"/>
  <c r="B724" i="14"/>
  <c r="A725" i="14"/>
  <c r="B725" i="14"/>
  <c r="A726" i="14"/>
  <c r="B726" i="14"/>
  <c r="A727" i="14"/>
  <c r="B727" i="14"/>
  <c r="A728" i="14"/>
  <c r="B728" i="14"/>
  <c r="A729" i="14"/>
  <c r="B729" i="14"/>
  <c r="A730" i="14"/>
  <c r="B730" i="14"/>
  <c r="A731" i="14"/>
  <c r="B731" i="14"/>
  <c r="A732" i="14"/>
  <c r="B732" i="14"/>
  <c r="A733" i="14"/>
  <c r="B733" i="14"/>
  <c r="A734" i="14"/>
  <c r="B734" i="14"/>
  <c r="A735" i="14"/>
  <c r="B735" i="14"/>
  <c r="A736" i="14"/>
  <c r="B736" i="14"/>
  <c r="A737" i="14"/>
  <c r="B737" i="14"/>
  <c r="A738" i="14"/>
  <c r="B738" i="14"/>
  <c r="A739" i="14"/>
  <c r="B739" i="14"/>
  <c r="A740" i="14"/>
  <c r="B740" i="14"/>
  <c r="A741" i="14"/>
  <c r="B741" i="14"/>
  <c r="A742" i="14"/>
  <c r="B742" i="14"/>
  <c r="A743" i="14"/>
  <c r="B743" i="14"/>
  <c r="A744" i="14"/>
  <c r="B744" i="14"/>
  <c r="A745" i="14"/>
  <c r="B745" i="14"/>
  <c r="A746" i="14"/>
  <c r="B746" i="14"/>
  <c r="A747" i="14"/>
  <c r="B747" i="14"/>
  <c r="A748" i="14"/>
  <c r="B748" i="14"/>
  <c r="A749" i="14"/>
  <c r="B749" i="14"/>
  <c r="A750" i="14"/>
  <c r="B750" i="14"/>
  <c r="A751" i="14"/>
  <c r="B751" i="14"/>
  <c r="A752" i="14"/>
  <c r="B752" i="14"/>
  <c r="A753" i="14"/>
  <c r="B753" i="14"/>
  <c r="A754" i="14"/>
  <c r="B754" i="14"/>
  <c r="A755" i="14"/>
  <c r="B755" i="14"/>
  <c r="A756" i="14"/>
  <c r="B756" i="14"/>
  <c r="A757" i="14"/>
  <c r="B757" i="14"/>
  <c r="A758" i="14"/>
  <c r="B758" i="14"/>
  <c r="A759" i="14"/>
  <c r="B759" i="14"/>
  <c r="A760" i="14"/>
  <c r="B760" i="14"/>
  <c r="A761" i="14"/>
  <c r="B761" i="14"/>
  <c r="A762" i="14"/>
  <c r="B762" i="14"/>
  <c r="A763" i="14"/>
  <c r="B763" i="14"/>
  <c r="A764" i="14"/>
  <c r="B764" i="14"/>
  <c r="A765" i="14"/>
  <c r="B765" i="14"/>
  <c r="A766" i="14"/>
  <c r="B766" i="14"/>
  <c r="A767" i="14"/>
  <c r="B767" i="14"/>
  <c r="A768" i="14"/>
  <c r="B768" i="14"/>
  <c r="A769" i="14"/>
  <c r="B769" i="14"/>
  <c r="A770" i="14"/>
  <c r="B770" i="14"/>
  <c r="A771" i="14"/>
  <c r="B771" i="14"/>
  <c r="A772" i="14"/>
  <c r="B772" i="14"/>
  <c r="A773" i="14"/>
  <c r="B773" i="14"/>
  <c r="A774" i="14"/>
  <c r="B774" i="14"/>
  <c r="A775" i="14"/>
  <c r="B775" i="14"/>
  <c r="A776" i="14"/>
  <c r="B776" i="14"/>
  <c r="A777" i="14"/>
  <c r="B777" i="14"/>
  <c r="A778" i="14"/>
  <c r="B778" i="14"/>
  <c r="A779" i="14"/>
  <c r="B779" i="14"/>
  <c r="A780" i="14"/>
  <c r="B780" i="14"/>
  <c r="A781" i="14"/>
  <c r="B781" i="14"/>
  <c r="A782" i="14"/>
  <c r="B782" i="14"/>
  <c r="A783" i="14"/>
  <c r="B783" i="14"/>
  <c r="A784" i="14"/>
  <c r="B784" i="14"/>
  <c r="A785" i="14"/>
  <c r="B785" i="14"/>
  <c r="A786" i="14"/>
  <c r="B786" i="14"/>
  <c r="A787" i="14"/>
  <c r="B787" i="14"/>
  <c r="A788" i="14"/>
  <c r="B788" i="14"/>
  <c r="A789" i="14"/>
  <c r="B789" i="14"/>
  <c r="A790" i="14"/>
  <c r="B790" i="14"/>
  <c r="A791" i="14"/>
  <c r="B791" i="14"/>
  <c r="A792" i="14"/>
  <c r="B792" i="14"/>
  <c r="A793" i="14"/>
  <c r="B793" i="14"/>
  <c r="A794" i="14"/>
  <c r="B794" i="14"/>
  <c r="A795" i="14"/>
  <c r="B795" i="14"/>
  <c r="A796" i="14"/>
  <c r="B796" i="14"/>
  <c r="A797" i="14"/>
  <c r="B797" i="14"/>
  <c r="A798" i="14"/>
  <c r="B798" i="14"/>
  <c r="A799" i="14"/>
  <c r="B799" i="14"/>
  <c r="A800" i="14"/>
  <c r="B800" i="14"/>
  <c r="A801" i="14"/>
  <c r="B801" i="14"/>
  <c r="A802" i="14"/>
  <c r="B802" i="14"/>
  <c r="A803" i="14"/>
  <c r="B803" i="14"/>
  <c r="A804" i="14"/>
  <c r="B804" i="14"/>
  <c r="A805" i="14"/>
  <c r="B805" i="14"/>
  <c r="A806" i="14"/>
  <c r="B806" i="14"/>
  <c r="A807" i="14"/>
  <c r="B807" i="14"/>
  <c r="A808" i="14"/>
  <c r="B808" i="14"/>
  <c r="A809" i="14"/>
  <c r="B809" i="14"/>
  <c r="A810" i="14"/>
  <c r="B810" i="14"/>
  <c r="A811" i="14"/>
  <c r="B811" i="14"/>
  <c r="A812" i="14"/>
  <c r="B812" i="14"/>
  <c r="A813" i="14"/>
  <c r="B813" i="14"/>
  <c r="A814" i="14"/>
  <c r="B814" i="14"/>
  <c r="A815" i="14"/>
  <c r="B815" i="14"/>
  <c r="A816" i="14"/>
  <c r="B816" i="14"/>
  <c r="A817" i="14"/>
  <c r="B817" i="14"/>
  <c r="A818" i="14"/>
  <c r="B818" i="14"/>
  <c r="A819" i="14"/>
  <c r="B819" i="14"/>
  <c r="A820" i="14"/>
  <c r="B820" i="14"/>
  <c r="A821" i="14"/>
  <c r="B821" i="14"/>
  <c r="A822" i="14"/>
  <c r="B822" i="14"/>
  <c r="A823" i="14"/>
  <c r="B823" i="14"/>
  <c r="A824" i="14"/>
  <c r="B824" i="14"/>
  <c r="A825" i="14"/>
  <c r="B825" i="14"/>
  <c r="A826" i="14"/>
  <c r="B826" i="14"/>
  <c r="A827" i="14"/>
  <c r="B827" i="14"/>
  <c r="A828" i="14"/>
  <c r="B828" i="14"/>
  <c r="A829" i="14"/>
  <c r="B829" i="14"/>
  <c r="A830" i="14"/>
  <c r="B830" i="14"/>
  <c r="A831" i="14"/>
  <c r="B831" i="14"/>
  <c r="A832" i="14"/>
  <c r="B832" i="14"/>
  <c r="A833" i="14"/>
  <c r="B833" i="14"/>
  <c r="A834" i="14"/>
  <c r="B834" i="14"/>
  <c r="A835" i="14"/>
  <c r="B835" i="14"/>
  <c r="A836" i="14"/>
  <c r="B836" i="14"/>
  <c r="A837" i="14"/>
  <c r="B837" i="14"/>
  <c r="A838" i="14"/>
  <c r="B838" i="14"/>
  <c r="A839" i="14"/>
  <c r="B839" i="14"/>
  <c r="A840" i="14"/>
  <c r="B840" i="14"/>
  <c r="N3869" i="12"/>
  <c r="O3869" i="12" s="1"/>
  <c r="S3869" i="12" s="1"/>
  <c r="P3869" i="12"/>
  <c r="Q3869" i="12"/>
  <c r="N3870" i="12"/>
  <c r="O3870" i="12" s="1"/>
  <c r="S3870" i="12" s="1"/>
  <c r="P3870" i="12"/>
  <c r="Q3870" i="12"/>
  <c r="N3871" i="12"/>
  <c r="O3871" i="12" s="1"/>
  <c r="S3871" i="12" s="1"/>
  <c r="P3871" i="12"/>
  <c r="Q3871" i="12"/>
  <c r="N3872" i="12"/>
  <c r="O3872" i="12" s="1"/>
  <c r="S3872" i="12" s="1"/>
  <c r="P3872" i="12"/>
  <c r="Q3872" i="12"/>
  <c r="N3873" i="12"/>
  <c r="O3873" i="12" s="1"/>
  <c r="S3873" i="12" s="1"/>
  <c r="P3873" i="12"/>
  <c r="Q3873" i="12"/>
  <c r="N3874" i="12"/>
  <c r="O3874" i="12" s="1"/>
  <c r="S3874" i="12" s="1"/>
  <c r="P3874" i="12"/>
  <c r="Q3874" i="12"/>
  <c r="N3875" i="12"/>
  <c r="O3875" i="12" s="1"/>
  <c r="S3875" i="12" s="1"/>
  <c r="P3875" i="12"/>
  <c r="Q3875" i="12"/>
  <c r="N3876" i="12"/>
  <c r="O3876" i="12" s="1"/>
  <c r="S3876" i="12" s="1"/>
  <c r="P3876" i="12"/>
  <c r="Q3876" i="12"/>
  <c r="N3877" i="12"/>
  <c r="O3877" i="12" s="1"/>
  <c r="S3877" i="12" s="1"/>
  <c r="P3877" i="12"/>
  <c r="Q3877" i="12"/>
  <c r="N3878" i="12"/>
  <c r="O3878" i="12" s="1"/>
  <c r="S3878" i="12" s="1"/>
  <c r="P3878" i="12"/>
  <c r="Q3878" i="12"/>
  <c r="N3879" i="12"/>
  <c r="O3879" i="12" s="1"/>
  <c r="S3879" i="12" s="1"/>
  <c r="P3879" i="12"/>
  <c r="Q3879" i="12"/>
  <c r="N3880" i="12"/>
  <c r="O3880" i="12" s="1"/>
  <c r="S3880" i="12" s="1"/>
  <c r="P3880" i="12"/>
  <c r="Q3880" i="12"/>
  <c r="N3881" i="12"/>
  <c r="O3881" i="12" s="1"/>
  <c r="S3881" i="12" s="1"/>
  <c r="P3881" i="12"/>
  <c r="Q3881" i="12"/>
  <c r="N3882" i="12"/>
  <c r="O3882" i="12" s="1"/>
  <c r="S3882" i="12" s="1"/>
  <c r="P3882" i="12"/>
  <c r="Q3882" i="12"/>
  <c r="N3883" i="12"/>
  <c r="O3883" i="12" s="1"/>
  <c r="S3883" i="12" s="1"/>
  <c r="P3883" i="12"/>
  <c r="Q3883" i="12"/>
  <c r="N3884" i="12"/>
  <c r="O3884" i="12" s="1"/>
  <c r="S3884" i="12" s="1"/>
  <c r="P3884" i="12"/>
  <c r="Q3884" i="12"/>
  <c r="N3885" i="12"/>
  <c r="O3885" i="12" s="1"/>
  <c r="S3885" i="12" s="1"/>
  <c r="P3885" i="12"/>
  <c r="Q3885" i="12"/>
  <c r="N3886" i="12"/>
  <c r="O3886" i="12" s="1"/>
  <c r="S3886" i="12" s="1"/>
  <c r="P3886" i="12"/>
  <c r="Q3886" i="12"/>
  <c r="N3887" i="12"/>
  <c r="O3887" i="12" s="1"/>
  <c r="S3887" i="12" s="1"/>
  <c r="P3887" i="12"/>
  <c r="Q3887" i="12"/>
  <c r="N3888" i="12"/>
  <c r="O3888" i="12" s="1"/>
  <c r="S3888" i="12" s="1"/>
  <c r="P3888" i="12"/>
  <c r="Q3888" i="12"/>
  <c r="N3889" i="12"/>
  <c r="O3889" i="12" s="1"/>
  <c r="S3889" i="12" s="1"/>
  <c r="P3889" i="12"/>
  <c r="Q3889" i="12"/>
  <c r="N3890" i="12"/>
  <c r="O3890" i="12" s="1"/>
  <c r="S3890" i="12" s="1"/>
  <c r="P3890" i="12"/>
  <c r="Q3890" i="12"/>
  <c r="N3891" i="12"/>
  <c r="O3891" i="12" s="1"/>
  <c r="S3891" i="12" s="1"/>
  <c r="P3891" i="12"/>
  <c r="Q3891" i="12"/>
  <c r="N3892" i="12"/>
  <c r="O3892" i="12" s="1"/>
  <c r="S3892" i="12" s="1"/>
  <c r="P3892" i="12"/>
  <c r="Q3892" i="12"/>
  <c r="N3893" i="12"/>
  <c r="O3893" i="12" s="1"/>
  <c r="S3893" i="12" s="1"/>
  <c r="P3893" i="12"/>
  <c r="Q3893" i="12"/>
  <c r="N3894" i="12"/>
  <c r="O3894" i="12" s="1"/>
  <c r="S3894" i="12" s="1"/>
  <c r="P3894" i="12"/>
  <c r="Q3894" i="12"/>
  <c r="N3895" i="12"/>
  <c r="O3895" i="12" s="1"/>
  <c r="S3895" i="12" s="1"/>
  <c r="P3895" i="12"/>
  <c r="Q3895" i="12"/>
  <c r="N3896" i="12"/>
  <c r="O3896" i="12" s="1"/>
  <c r="S3896" i="12" s="1"/>
  <c r="P3896" i="12"/>
  <c r="Q3896" i="12"/>
  <c r="N3897" i="12"/>
  <c r="O3897" i="12" s="1"/>
  <c r="S3897" i="12" s="1"/>
  <c r="P3897" i="12"/>
  <c r="Q3897" i="12"/>
  <c r="N3898" i="12"/>
  <c r="O3898" i="12" s="1"/>
  <c r="S3898" i="12" s="1"/>
  <c r="P3898" i="12"/>
  <c r="Q3898" i="12"/>
  <c r="N3899" i="12"/>
  <c r="O3899" i="12" s="1"/>
  <c r="S3899" i="12" s="1"/>
  <c r="P3899" i="12"/>
  <c r="Q3899" i="12"/>
  <c r="N3900" i="12"/>
  <c r="O3900" i="12" s="1"/>
  <c r="S3900" i="12" s="1"/>
  <c r="P3900" i="12"/>
  <c r="Q3900" i="12"/>
  <c r="N3901" i="12"/>
  <c r="O3901" i="12" s="1"/>
  <c r="S3901" i="12" s="1"/>
  <c r="P3901" i="12"/>
  <c r="Q3901" i="12"/>
  <c r="N3902" i="12"/>
  <c r="O3902" i="12" s="1"/>
  <c r="S3902" i="12" s="1"/>
  <c r="P3902" i="12"/>
  <c r="Q3902" i="12"/>
  <c r="N3903" i="12"/>
  <c r="O3903" i="12" s="1"/>
  <c r="S3903" i="12" s="1"/>
  <c r="P3903" i="12"/>
  <c r="Q3903" i="12"/>
  <c r="N3904" i="12"/>
  <c r="O3904" i="12" s="1"/>
  <c r="S3904" i="12" s="1"/>
  <c r="P3904" i="12"/>
  <c r="Q3904" i="12"/>
  <c r="N3905" i="12"/>
  <c r="O3905" i="12" s="1"/>
  <c r="S3905" i="12" s="1"/>
  <c r="P3905" i="12"/>
  <c r="Q3905" i="12"/>
  <c r="N3906" i="12"/>
  <c r="O3906" i="12" s="1"/>
  <c r="S3906" i="12" s="1"/>
  <c r="P3906" i="12"/>
  <c r="Q3906" i="12"/>
  <c r="N3907" i="12"/>
  <c r="O3907" i="12" s="1"/>
  <c r="S3907" i="12" s="1"/>
  <c r="P3907" i="12"/>
  <c r="Q3907" i="12"/>
  <c r="N3908" i="12"/>
  <c r="O3908" i="12" s="1"/>
  <c r="S3908" i="12" s="1"/>
  <c r="P3908" i="12"/>
  <c r="Q3908" i="12"/>
  <c r="N3909" i="12"/>
  <c r="O3909" i="12" s="1"/>
  <c r="S3909" i="12" s="1"/>
  <c r="P3909" i="12"/>
  <c r="Q3909" i="12"/>
  <c r="N3910" i="12"/>
  <c r="O3910" i="12" s="1"/>
  <c r="S3910" i="12" s="1"/>
  <c r="P3910" i="12"/>
  <c r="Q3910" i="12"/>
  <c r="N3911" i="12"/>
  <c r="O3911" i="12" s="1"/>
  <c r="S3911" i="12" s="1"/>
  <c r="P3911" i="12"/>
  <c r="Q3911" i="12"/>
  <c r="N3912" i="12"/>
  <c r="O3912" i="12" s="1"/>
  <c r="S3912" i="12" s="1"/>
  <c r="P3912" i="12"/>
  <c r="Q3912" i="12"/>
  <c r="N3913" i="12"/>
  <c r="O3913" i="12" s="1"/>
  <c r="S3913" i="12" s="1"/>
  <c r="P3913" i="12"/>
  <c r="Q3913" i="12"/>
  <c r="N3914" i="12"/>
  <c r="O3914" i="12" s="1"/>
  <c r="S3914" i="12" s="1"/>
  <c r="P3914" i="12"/>
  <c r="Q3914" i="12"/>
  <c r="N3915" i="12"/>
  <c r="O3915" i="12" s="1"/>
  <c r="S3915" i="12" s="1"/>
  <c r="P3915" i="12"/>
  <c r="Q3915" i="12"/>
  <c r="N3916" i="12"/>
  <c r="O3916" i="12" s="1"/>
  <c r="S3916" i="12" s="1"/>
  <c r="P3916" i="12"/>
  <c r="Q3916" i="12"/>
  <c r="N3917" i="12"/>
  <c r="O3917" i="12" s="1"/>
  <c r="S3917" i="12" s="1"/>
  <c r="P3917" i="12"/>
  <c r="Q3917" i="12"/>
  <c r="N3918" i="12"/>
  <c r="O3918" i="12" s="1"/>
  <c r="S3918" i="12" s="1"/>
  <c r="P3918" i="12"/>
  <c r="Q3918" i="12"/>
  <c r="N3919" i="12"/>
  <c r="O3919" i="12" s="1"/>
  <c r="S3919" i="12" s="1"/>
  <c r="P3919" i="12"/>
  <c r="Q3919" i="12"/>
  <c r="N3920" i="12"/>
  <c r="O3920" i="12" s="1"/>
  <c r="S3920" i="12" s="1"/>
  <c r="P3920" i="12"/>
  <c r="Q3920" i="12"/>
  <c r="N3921" i="12"/>
  <c r="O3921" i="12" s="1"/>
  <c r="S3921" i="12" s="1"/>
  <c r="P3921" i="12"/>
  <c r="Q3921" i="12"/>
  <c r="N3922" i="12"/>
  <c r="O3922" i="12" s="1"/>
  <c r="S3922" i="12" s="1"/>
  <c r="P3922" i="12"/>
  <c r="Q3922" i="12"/>
  <c r="N3923" i="12"/>
  <c r="O3923" i="12" s="1"/>
  <c r="S3923" i="12" s="1"/>
  <c r="P3923" i="12"/>
  <c r="Q3923" i="12"/>
  <c r="N3924" i="12"/>
  <c r="O3924" i="12" s="1"/>
  <c r="S3924" i="12" s="1"/>
  <c r="P3924" i="12"/>
  <c r="Q3924" i="12"/>
  <c r="N3925" i="12"/>
  <c r="O3925" i="12" s="1"/>
  <c r="S3925" i="12" s="1"/>
  <c r="P3925" i="12"/>
  <c r="Q3925" i="12"/>
  <c r="N3926" i="12"/>
  <c r="O3926" i="12" s="1"/>
  <c r="S3926" i="12" s="1"/>
  <c r="P3926" i="12"/>
  <c r="Q3926" i="12"/>
  <c r="N3927" i="12"/>
  <c r="O3927" i="12" s="1"/>
  <c r="S3927" i="12" s="1"/>
  <c r="P3927" i="12"/>
  <c r="Q3927" i="12"/>
  <c r="N3928" i="12"/>
  <c r="O3928" i="12" s="1"/>
  <c r="S3928" i="12" s="1"/>
  <c r="P3928" i="12"/>
  <c r="Q3928" i="12"/>
  <c r="N3929" i="12"/>
  <c r="O3929" i="12" s="1"/>
  <c r="S3929" i="12" s="1"/>
  <c r="P3929" i="12"/>
  <c r="Q3929" i="12"/>
  <c r="N3930" i="12"/>
  <c r="O3930" i="12" s="1"/>
  <c r="S3930" i="12" s="1"/>
  <c r="P3930" i="12"/>
  <c r="Q3930" i="12"/>
  <c r="N3931" i="12"/>
  <c r="O3931" i="12" s="1"/>
  <c r="S3931" i="12" s="1"/>
  <c r="P3931" i="12"/>
  <c r="Q3931" i="12"/>
  <c r="N3932" i="12"/>
  <c r="O3932" i="12" s="1"/>
  <c r="S3932" i="12" s="1"/>
  <c r="P3932" i="12"/>
  <c r="Q3932" i="12"/>
  <c r="N3933" i="12"/>
  <c r="O3933" i="12" s="1"/>
  <c r="S3933" i="12" s="1"/>
  <c r="P3933" i="12"/>
  <c r="Q3933" i="12"/>
  <c r="N3934" i="12"/>
  <c r="O3934" i="12" s="1"/>
  <c r="S3934" i="12" s="1"/>
  <c r="P3934" i="12"/>
  <c r="Q3934" i="12"/>
  <c r="N3935" i="12"/>
  <c r="O3935" i="12" s="1"/>
  <c r="S3935" i="12" s="1"/>
  <c r="P3935" i="12"/>
  <c r="Q3935" i="12"/>
  <c r="N3936" i="12"/>
  <c r="O3936" i="12" s="1"/>
  <c r="S3936" i="12" s="1"/>
  <c r="P3936" i="12"/>
  <c r="Q3936" i="12"/>
  <c r="N3937" i="12"/>
  <c r="O3937" i="12" s="1"/>
  <c r="S3937" i="12" s="1"/>
  <c r="P3937" i="12"/>
  <c r="Q3937" i="12"/>
  <c r="N3938" i="12"/>
  <c r="O3938" i="12" s="1"/>
  <c r="S3938" i="12" s="1"/>
  <c r="P3938" i="12"/>
  <c r="Q3938" i="12"/>
  <c r="N3939" i="12"/>
  <c r="O3939" i="12" s="1"/>
  <c r="S3939" i="12" s="1"/>
  <c r="P3939" i="12"/>
  <c r="Q3939" i="12"/>
  <c r="N3940" i="12"/>
  <c r="O3940" i="12" s="1"/>
  <c r="S3940" i="12" s="1"/>
  <c r="P3940" i="12"/>
  <c r="Q3940" i="12"/>
  <c r="N3941" i="12"/>
  <c r="O3941" i="12" s="1"/>
  <c r="S3941" i="12" s="1"/>
  <c r="P3941" i="12"/>
  <c r="Q3941" i="12"/>
  <c r="N3942" i="12"/>
  <c r="O3942" i="12" s="1"/>
  <c r="S3942" i="12" s="1"/>
  <c r="P3942" i="12"/>
  <c r="Q3942" i="12"/>
  <c r="N3943" i="12"/>
  <c r="O3943" i="12" s="1"/>
  <c r="S3943" i="12" s="1"/>
  <c r="P3943" i="12"/>
  <c r="Q3943" i="12"/>
  <c r="N3944" i="12"/>
  <c r="O3944" i="12" s="1"/>
  <c r="S3944" i="12" s="1"/>
  <c r="P3944" i="12"/>
  <c r="Q3944" i="12"/>
  <c r="N3945" i="12"/>
  <c r="O3945" i="12" s="1"/>
  <c r="S3945" i="12" s="1"/>
  <c r="P3945" i="12"/>
  <c r="Q3945" i="12"/>
  <c r="N3946" i="12"/>
  <c r="O3946" i="12" s="1"/>
  <c r="S3946" i="12" s="1"/>
  <c r="P3946" i="12"/>
  <c r="Q3946" i="12"/>
  <c r="N3947" i="12"/>
  <c r="O3947" i="12" s="1"/>
  <c r="S3947" i="12" s="1"/>
  <c r="P3947" i="12"/>
  <c r="Q3947" i="12"/>
  <c r="N3948" i="12"/>
  <c r="O3948" i="12" s="1"/>
  <c r="S3948" i="12" s="1"/>
  <c r="P3948" i="12"/>
  <c r="Q3948" i="12"/>
  <c r="N3949" i="12"/>
  <c r="O3949" i="12" s="1"/>
  <c r="S3949" i="12" s="1"/>
  <c r="P3949" i="12"/>
  <c r="Q3949" i="12"/>
  <c r="N3950" i="12"/>
  <c r="O3950" i="12" s="1"/>
  <c r="S3950" i="12" s="1"/>
  <c r="P3950" i="12"/>
  <c r="Q3950" i="12"/>
  <c r="N3951" i="12"/>
  <c r="O3951" i="12" s="1"/>
  <c r="S3951" i="12" s="1"/>
  <c r="P3951" i="12"/>
  <c r="Q3951" i="12"/>
  <c r="N3952" i="12"/>
  <c r="O3952" i="12" s="1"/>
  <c r="S3952" i="12" s="1"/>
  <c r="P3952" i="12"/>
  <c r="Q3952" i="12"/>
  <c r="N3953" i="12"/>
  <c r="O3953" i="12" s="1"/>
  <c r="S3953" i="12" s="1"/>
  <c r="P3953" i="12"/>
  <c r="Q3953" i="12"/>
  <c r="N3954" i="12"/>
  <c r="O3954" i="12" s="1"/>
  <c r="S3954" i="12" s="1"/>
  <c r="P3954" i="12"/>
  <c r="Q3954" i="12"/>
  <c r="N3955" i="12"/>
  <c r="O3955" i="12" s="1"/>
  <c r="S3955" i="12" s="1"/>
  <c r="P3955" i="12"/>
  <c r="Q3955" i="12"/>
  <c r="N3956" i="12"/>
  <c r="O3956" i="12" s="1"/>
  <c r="S3956" i="12" s="1"/>
  <c r="P3956" i="12"/>
  <c r="Q3956" i="12"/>
  <c r="N3957" i="12"/>
  <c r="O3957" i="12" s="1"/>
  <c r="S3957" i="12" s="1"/>
  <c r="P3957" i="12"/>
  <c r="Q3957" i="12"/>
  <c r="N3958" i="12"/>
  <c r="O3958" i="12" s="1"/>
  <c r="S3958" i="12" s="1"/>
  <c r="P3958" i="12"/>
  <c r="Q3958" i="12"/>
  <c r="N3959" i="12"/>
  <c r="O3959" i="12" s="1"/>
  <c r="S3959" i="12" s="1"/>
  <c r="P3959" i="12"/>
  <c r="Q3959" i="12"/>
  <c r="N3960" i="12"/>
  <c r="O3960" i="12" s="1"/>
  <c r="S3960" i="12" s="1"/>
  <c r="P3960" i="12"/>
  <c r="Q3960" i="12"/>
  <c r="N3961" i="12"/>
  <c r="O3961" i="12" s="1"/>
  <c r="S3961" i="12" s="1"/>
  <c r="P3961" i="12"/>
  <c r="Q3961" i="12"/>
  <c r="N3962" i="12"/>
  <c r="O3962" i="12" s="1"/>
  <c r="S3962" i="12" s="1"/>
  <c r="P3962" i="12"/>
  <c r="Q3962" i="12"/>
  <c r="N3963" i="12"/>
  <c r="O3963" i="12" s="1"/>
  <c r="S3963" i="12" s="1"/>
  <c r="P3963" i="12"/>
  <c r="Q3963" i="12"/>
  <c r="N3964" i="12"/>
  <c r="O3964" i="12" s="1"/>
  <c r="S3964" i="12" s="1"/>
  <c r="P3964" i="12"/>
  <c r="Q3964" i="12"/>
  <c r="N3965" i="12"/>
  <c r="O3965" i="12" s="1"/>
  <c r="S3965" i="12" s="1"/>
  <c r="P3965" i="12"/>
  <c r="Q3965" i="12"/>
  <c r="N3966" i="12"/>
  <c r="O3966" i="12" s="1"/>
  <c r="S3966" i="12" s="1"/>
  <c r="P3966" i="12"/>
  <c r="Q3966" i="12"/>
  <c r="N3967" i="12"/>
  <c r="O3967" i="12" s="1"/>
  <c r="S3967" i="12" s="1"/>
  <c r="P3967" i="12"/>
  <c r="Q3967" i="12"/>
  <c r="N3968" i="12"/>
  <c r="O3968" i="12" s="1"/>
  <c r="S3968" i="12" s="1"/>
  <c r="P3968" i="12"/>
  <c r="Q3968" i="12"/>
  <c r="N3969" i="12"/>
  <c r="O3969" i="12" s="1"/>
  <c r="S3969" i="12" s="1"/>
  <c r="P3969" i="12"/>
  <c r="Q3969" i="12"/>
  <c r="N3970" i="12"/>
  <c r="O3970" i="12" s="1"/>
  <c r="S3970" i="12" s="1"/>
  <c r="P3970" i="12"/>
  <c r="Q3970" i="12"/>
  <c r="N3971" i="12"/>
  <c r="O3971" i="12" s="1"/>
  <c r="S3971" i="12" s="1"/>
  <c r="P3971" i="12"/>
  <c r="Q3971" i="12"/>
  <c r="N3972" i="12"/>
  <c r="O3972" i="12" s="1"/>
  <c r="S3972" i="12" s="1"/>
  <c r="P3972" i="12"/>
  <c r="Q3972" i="12"/>
  <c r="N3973" i="12"/>
  <c r="O3973" i="12" s="1"/>
  <c r="S3973" i="12" s="1"/>
  <c r="P3973" i="12"/>
  <c r="Q3973" i="12"/>
  <c r="N3974" i="12"/>
  <c r="O3974" i="12" s="1"/>
  <c r="S3974" i="12" s="1"/>
  <c r="P3974" i="12"/>
  <c r="Q3974" i="12"/>
  <c r="N3975" i="12"/>
  <c r="O3975" i="12" s="1"/>
  <c r="S3975" i="12" s="1"/>
  <c r="P3975" i="12"/>
  <c r="Q3975" i="12"/>
  <c r="N3976" i="12"/>
  <c r="O3976" i="12" s="1"/>
  <c r="S3976" i="12" s="1"/>
  <c r="P3976" i="12"/>
  <c r="Q3976" i="12"/>
  <c r="N3977" i="12"/>
  <c r="O3977" i="12" s="1"/>
  <c r="S3977" i="12" s="1"/>
  <c r="P3977" i="12"/>
  <c r="Q3977" i="12"/>
  <c r="N3978" i="12"/>
  <c r="O3978" i="12" s="1"/>
  <c r="S3978" i="12" s="1"/>
  <c r="P3978" i="12"/>
  <c r="Q3978" i="12"/>
  <c r="N3979" i="12"/>
  <c r="O3979" i="12" s="1"/>
  <c r="S3979" i="12" s="1"/>
  <c r="P3979" i="12"/>
  <c r="Q3979" i="12"/>
  <c r="N3980" i="12"/>
  <c r="O3980" i="12" s="1"/>
  <c r="S3980" i="12" s="1"/>
  <c r="P3980" i="12"/>
  <c r="Q3980" i="12"/>
  <c r="N3981" i="12"/>
  <c r="O3981" i="12" s="1"/>
  <c r="S3981" i="12" s="1"/>
  <c r="P3981" i="12"/>
  <c r="Q3981" i="12"/>
  <c r="N3982" i="12"/>
  <c r="O3982" i="12" s="1"/>
  <c r="S3982" i="12" s="1"/>
  <c r="P3982" i="12"/>
  <c r="Q3982" i="12"/>
  <c r="N3983" i="12"/>
  <c r="O3983" i="12" s="1"/>
  <c r="S3983" i="12" s="1"/>
  <c r="P3983" i="12"/>
  <c r="Q3983" i="12"/>
  <c r="N3984" i="12"/>
  <c r="O3984" i="12" s="1"/>
  <c r="S3984" i="12" s="1"/>
  <c r="P3984" i="12"/>
  <c r="Q3984" i="12"/>
  <c r="N3985" i="12"/>
  <c r="O3985" i="12" s="1"/>
  <c r="S3985" i="12" s="1"/>
  <c r="P3985" i="12"/>
  <c r="Q3985" i="12"/>
  <c r="N3986" i="12"/>
  <c r="O3986" i="12" s="1"/>
  <c r="S3986" i="12" s="1"/>
  <c r="P3986" i="12"/>
  <c r="Q3986" i="12"/>
  <c r="N3987" i="12"/>
  <c r="O3987" i="12" s="1"/>
  <c r="S3987" i="12" s="1"/>
  <c r="P3987" i="12"/>
  <c r="Q3987" i="12"/>
  <c r="N3988" i="12"/>
  <c r="O3988" i="12" s="1"/>
  <c r="S3988" i="12" s="1"/>
  <c r="P3988" i="12"/>
  <c r="Q3988" i="12"/>
  <c r="N3989" i="12"/>
  <c r="O3989" i="12" s="1"/>
  <c r="S3989" i="12" s="1"/>
  <c r="P3989" i="12"/>
  <c r="Q3989" i="12"/>
  <c r="N3990" i="12"/>
  <c r="O3990" i="12" s="1"/>
  <c r="S3990" i="12" s="1"/>
  <c r="P3990" i="12"/>
  <c r="Q3990" i="12"/>
  <c r="N3991" i="12"/>
  <c r="O3991" i="12" s="1"/>
  <c r="S3991" i="12" s="1"/>
  <c r="P3991" i="12"/>
  <c r="Q3991" i="12"/>
  <c r="N3992" i="12"/>
  <c r="O3992" i="12" s="1"/>
  <c r="S3992" i="12" s="1"/>
  <c r="P3992" i="12"/>
  <c r="Q3992" i="12"/>
  <c r="N3993" i="12"/>
  <c r="O3993" i="12" s="1"/>
  <c r="S3993" i="12" s="1"/>
  <c r="P3993" i="12"/>
  <c r="Q3993" i="12"/>
  <c r="N3994" i="12"/>
  <c r="O3994" i="12" s="1"/>
  <c r="S3994" i="12" s="1"/>
  <c r="P3994" i="12"/>
  <c r="Q3994" i="12"/>
  <c r="N3995" i="12"/>
  <c r="O3995" i="12" s="1"/>
  <c r="S3995" i="12" s="1"/>
  <c r="P3995" i="12"/>
  <c r="Q3995" i="12"/>
  <c r="N3996" i="12"/>
  <c r="O3996" i="12" s="1"/>
  <c r="S3996" i="12" s="1"/>
  <c r="P3996" i="12"/>
  <c r="Q3996" i="12"/>
  <c r="N3997" i="12"/>
  <c r="O3997" i="12" s="1"/>
  <c r="S3997" i="12" s="1"/>
  <c r="P3997" i="12"/>
  <c r="Q3997" i="12"/>
  <c r="N3998" i="12"/>
  <c r="O3998" i="12" s="1"/>
  <c r="S3998" i="12" s="1"/>
  <c r="P3998" i="12"/>
  <c r="Q3998" i="12"/>
  <c r="N3999" i="12"/>
  <c r="O3999" i="12" s="1"/>
  <c r="S3999" i="12" s="1"/>
  <c r="P3999" i="12"/>
  <c r="Q3999" i="12"/>
  <c r="N4000" i="12"/>
  <c r="O4000" i="12" s="1"/>
  <c r="S4000" i="12" s="1"/>
  <c r="P4000" i="12"/>
  <c r="Q4000" i="12"/>
  <c r="N4001" i="12"/>
  <c r="O4001" i="12" s="1"/>
  <c r="S4001" i="12" s="1"/>
  <c r="P4001" i="12"/>
  <c r="Q4001" i="12"/>
  <c r="N4002" i="12"/>
  <c r="O4002" i="12" s="1"/>
  <c r="S4002" i="12" s="1"/>
  <c r="P4002" i="12"/>
  <c r="Q4002" i="12"/>
  <c r="N4003" i="12"/>
  <c r="O4003" i="12" s="1"/>
  <c r="S4003" i="12" s="1"/>
  <c r="P4003" i="12"/>
  <c r="Q4003" i="12"/>
  <c r="N4004" i="12"/>
  <c r="O4004" i="12" s="1"/>
  <c r="S4004" i="12" s="1"/>
  <c r="P4004" i="12"/>
  <c r="Q4004" i="12"/>
  <c r="N4005" i="12"/>
  <c r="O4005" i="12" s="1"/>
  <c r="S4005" i="12" s="1"/>
  <c r="P4005" i="12"/>
  <c r="Q4005" i="12"/>
  <c r="N4006" i="12"/>
  <c r="O4006" i="12" s="1"/>
  <c r="S4006" i="12" s="1"/>
  <c r="P4006" i="12"/>
  <c r="Q4006" i="12"/>
  <c r="N4007" i="12"/>
  <c r="O4007" i="12" s="1"/>
  <c r="S4007" i="12" s="1"/>
  <c r="P4007" i="12"/>
  <c r="Q4007" i="12"/>
  <c r="N4008" i="12"/>
  <c r="O4008" i="12" s="1"/>
  <c r="S4008" i="12" s="1"/>
  <c r="P4008" i="12"/>
  <c r="Q4008" i="12"/>
  <c r="N4009" i="12"/>
  <c r="O4009" i="12" s="1"/>
  <c r="S4009" i="12" s="1"/>
  <c r="P4009" i="12"/>
  <c r="Q4009" i="12"/>
  <c r="N4010" i="12"/>
  <c r="O4010" i="12" s="1"/>
  <c r="S4010" i="12" s="1"/>
  <c r="P4010" i="12"/>
  <c r="Q4010" i="12"/>
  <c r="N4011" i="12"/>
  <c r="O4011" i="12" s="1"/>
  <c r="S4011" i="12" s="1"/>
  <c r="P4011" i="12"/>
  <c r="Q4011" i="12"/>
  <c r="N4012" i="12"/>
  <c r="O4012" i="12" s="1"/>
  <c r="S4012" i="12" s="1"/>
  <c r="P4012" i="12"/>
  <c r="Q4012" i="12"/>
  <c r="N4013" i="12"/>
  <c r="O4013" i="12"/>
  <c r="S4013" i="12" s="1"/>
  <c r="P4013" i="12"/>
  <c r="Q4013" i="12"/>
  <c r="N4014" i="12"/>
  <c r="O4014" i="12" s="1"/>
  <c r="S4014" i="12" s="1"/>
  <c r="P4014" i="12"/>
  <c r="Q4014" i="12"/>
  <c r="N4015" i="12"/>
  <c r="O4015" i="12" s="1"/>
  <c r="S4015" i="12" s="1"/>
  <c r="P4015" i="12"/>
  <c r="Q4015" i="12"/>
  <c r="N4016" i="12"/>
  <c r="O4016" i="12" s="1"/>
  <c r="S4016" i="12" s="1"/>
  <c r="P4016" i="12"/>
  <c r="Q4016" i="12"/>
  <c r="N4017" i="12"/>
  <c r="O4017" i="12" s="1"/>
  <c r="S4017" i="12" s="1"/>
  <c r="P4017" i="12"/>
  <c r="Q4017" i="12"/>
  <c r="N4018" i="12"/>
  <c r="O4018" i="12" s="1"/>
  <c r="S4018" i="12" s="1"/>
  <c r="P4018" i="12"/>
  <c r="Q4018" i="12"/>
  <c r="N4019" i="12"/>
  <c r="O4019" i="12" s="1"/>
  <c r="S4019" i="12" s="1"/>
  <c r="P4019" i="12"/>
  <c r="Q4019" i="12"/>
  <c r="N4020" i="12"/>
  <c r="O4020" i="12" s="1"/>
  <c r="S4020" i="12" s="1"/>
  <c r="P4020" i="12"/>
  <c r="Q4020" i="12"/>
  <c r="N4021" i="12"/>
  <c r="O4021" i="12" s="1"/>
  <c r="S4021" i="12" s="1"/>
  <c r="P4021" i="12"/>
  <c r="Q4021" i="12"/>
  <c r="N4022" i="12"/>
  <c r="O4022" i="12" s="1"/>
  <c r="S4022" i="12" s="1"/>
  <c r="P4022" i="12"/>
  <c r="Q4022" i="12"/>
  <c r="N4023" i="12"/>
  <c r="O4023" i="12" s="1"/>
  <c r="S4023" i="12" s="1"/>
  <c r="P4023" i="12"/>
  <c r="Q4023" i="12"/>
  <c r="N4024" i="12"/>
  <c r="O4024" i="12" s="1"/>
  <c r="S4024" i="12" s="1"/>
  <c r="P4024" i="12"/>
  <c r="Q4024" i="12"/>
  <c r="N4025" i="12"/>
  <c r="O4025" i="12" s="1"/>
  <c r="S4025" i="12" s="1"/>
  <c r="P4025" i="12"/>
  <c r="Q4025" i="12"/>
  <c r="N4026" i="12"/>
  <c r="O4026" i="12" s="1"/>
  <c r="S4026" i="12" s="1"/>
  <c r="P4026" i="12"/>
  <c r="Q4026" i="12"/>
  <c r="N4027" i="12"/>
  <c r="O4027" i="12" s="1"/>
  <c r="S4027" i="12" s="1"/>
  <c r="P4027" i="12"/>
  <c r="Q4027" i="12"/>
  <c r="N4028" i="12"/>
  <c r="O4028" i="12" s="1"/>
  <c r="S4028" i="12" s="1"/>
  <c r="P4028" i="12"/>
  <c r="Q4028" i="12"/>
  <c r="N4029" i="12"/>
  <c r="O4029" i="12" s="1"/>
  <c r="S4029" i="12" s="1"/>
  <c r="P4029" i="12"/>
  <c r="Q4029" i="12"/>
  <c r="N4030" i="12"/>
  <c r="O4030" i="12" s="1"/>
  <c r="S4030" i="12" s="1"/>
  <c r="P4030" i="12"/>
  <c r="Q4030" i="12"/>
  <c r="N4031" i="12"/>
  <c r="O4031" i="12" s="1"/>
  <c r="S4031" i="12" s="1"/>
  <c r="P4031" i="12"/>
  <c r="Q4031" i="12"/>
  <c r="N4032" i="12"/>
  <c r="O4032" i="12" s="1"/>
  <c r="S4032" i="12" s="1"/>
  <c r="P4032" i="12"/>
  <c r="Q4032" i="12"/>
  <c r="N4033" i="12"/>
  <c r="O4033" i="12" s="1"/>
  <c r="S4033" i="12" s="1"/>
  <c r="P4033" i="12"/>
  <c r="Q4033" i="12"/>
  <c r="N4034" i="12"/>
  <c r="O4034" i="12" s="1"/>
  <c r="S4034" i="12" s="1"/>
  <c r="P4034" i="12"/>
  <c r="Q4034" i="12"/>
  <c r="N4035" i="12"/>
  <c r="O4035" i="12" s="1"/>
  <c r="S4035" i="12" s="1"/>
  <c r="P4035" i="12"/>
  <c r="Q4035" i="12"/>
  <c r="N4036" i="12"/>
  <c r="O4036" i="12" s="1"/>
  <c r="S4036" i="12" s="1"/>
  <c r="P4036" i="12"/>
  <c r="Q4036" i="12"/>
  <c r="N4037" i="12"/>
  <c r="O4037" i="12" s="1"/>
  <c r="S4037" i="12" s="1"/>
  <c r="P4037" i="12"/>
  <c r="Q4037" i="12"/>
  <c r="N4038" i="12"/>
  <c r="O4038" i="12" s="1"/>
  <c r="S4038" i="12" s="1"/>
  <c r="P4038" i="12"/>
  <c r="Q4038" i="12"/>
  <c r="N4039" i="12"/>
  <c r="O4039" i="12" s="1"/>
  <c r="S4039" i="12" s="1"/>
  <c r="P4039" i="12"/>
  <c r="Q4039" i="12"/>
  <c r="N4040" i="12"/>
  <c r="O4040" i="12"/>
  <c r="S4040" i="12" s="1"/>
  <c r="P4040" i="12"/>
  <c r="Q4040" i="12"/>
  <c r="N4041" i="12"/>
  <c r="O4041" i="12" s="1"/>
  <c r="S4041" i="12" s="1"/>
  <c r="P4041" i="12"/>
  <c r="Q4041" i="12"/>
  <c r="N4042" i="12"/>
  <c r="O4042" i="12" s="1"/>
  <c r="S4042" i="12" s="1"/>
  <c r="P4042" i="12"/>
  <c r="Q4042" i="12"/>
  <c r="N4043" i="12"/>
  <c r="O4043" i="12" s="1"/>
  <c r="S4043" i="12" s="1"/>
  <c r="P4043" i="12"/>
  <c r="Q4043" i="12"/>
  <c r="N4044" i="12"/>
  <c r="O4044" i="12" s="1"/>
  <c r="S4044" i="12" s="1"/>
  <c r="P4044" i="12"/>
  <c r="Q4044" i="12"/>
  <c r="N4045" i="12"/>
  <c r="O4045" i="12" s="1"/>
  <c r="S4045" i="12" s="1"/>
  <c r="P4045" i="12"/>
  <c r="Q4045" i="12"/>
  <c r="N4046" i="12"/>
  <c r="O4046" i="12" s="1"/>
  <c r="S4046" i="12" s="1"/>
  <c r="P4046" i="12"/>
  <c r="Q4046" i="12"/>
  <c r="N4047" i="12"/>
  <c r="O4047" i="12" s="1"/>
  <c r="S4047" i="12" s="1"/>
  <c r="P4047" i="12"/>
  <c r="Q4047" i="12"/>
  <c r="N4048" i="12"/>
  <c r="O4048" i="12" s="1"/>
  <c r="S4048" i="12" s="1"/>
  <c r="P4048" i="12"/>
  <c r="Q4048" i="12"/>
  <c r="N4049" i="12"/>
  <c r="O4049" i="12" s="1"/>
  <c r="S4049" i="12" s="1"/>
  <c r="P4049" i="12"/>
  <c r="Q4049" i="12"/>
  <c r="N4050" i="12"/>
  <c r="O4050" i="12" s="1"/>
  <c r="S4050" i="12" s="1"/>
  <c r="P4050" i="12"/>
  <c r="Q4050" i="12"/>
  <c r="N4051" i="12"/>
  <c r="O4051" i="12" s="1"/>
  <c r="S4051" i="12" s="1"/>
  <c r="P4051" i="12"/>
  <c r="Q4051" i="12"/>
  <c r="N4052" i="12"/>
  <c r="O4052" i="12" s="1"/>
  <c r="S4052" i="12" s="1"/>
  <c r="P4052" i="12"/>
  <c r="Q4052" i="12"/>
  <c r="N4053" i="12"/>
  <c r="O4053" i="12" s="1"/>
  <c r="S4053" i="12" s="1"/>
  <c r="P4053" i="12"/>
  <c r="Q4053" i="12"/>
  <c r="N4054" i="12"/>
  <c r="O4054" i="12" s="1"/>
  <c r="S4054" i="12" s="1"/>
  <c r="P4054" i="12"/>
  <c r="Q4054" i="12"/>
  <c r="N4055" i="12"/>
  <c r="O4055" i="12" s="1"/>
  <c r="S4055" i="12" s="1"/>
  <c r="P4055" i="12"/>
  <c r="Q4055" i="12"/>
  <c r="N4056" i="12"/>
  <c r="O4056" i="12" s="1"/>
  <c r="S4056" i="12" s="1"/>
  <c r="P4056" i="12"/>
  <c r="Q4056" i="12"/>
  <c r="N4057" i="12"/>
  <c r="O4057" i="12" s="1"/>
  <c r="S4057" i="12" s="1"/>
  <c r="P4057" i="12"/>
  <c r="Q4057" i="12"/>
  <c r="N4058" i="12"/>
  <c r="O4058" i="12" s="1"/>
  <c r="S4058" i="12" s="1"/>
  <c r="P4058" i="12"/>
  <c r="Q4058" i="12"/>
  <c r="N4059" i="12"/>
  <c r="O4059" i="12" s="1"/>
  <c r="S4059" i="12" s="1"/>
  <c r="P4059" i="12"/>
  <c r="Q4059" i="12"/>
  <c r="N4060" i="12"/>
  <c r="O4060" i="12" s="1"/>
  <c r="S4060" i="12" s="1"/>
  <c r="P4060" i="12"/>
  <c r="Q4060" i="12"/>
  <c r="N4061" i="12"/>
  <c r="O4061" i="12" s="1"/>
  <c r="S4061" i="12" s="1"/>
  <c r="P4061" i="12"/>
  <c r="Q4061" i="12"/>
  <c r="N4062" i="12"/>
  <c r="O4062" i="12" s="1"/>
  <c r="S4062" i="12" s="1"/>
  <c r="P4062" i="12"/>
  <c r="Q4062" i="12"/>
  <c r="N4063" i="12"/>
  <c r="O4063" i="12" s="1"/>
  <c r="S4063" i="12" s="1"/>
  <c r="P4063" i="12"/>
  <c r="Q4063" i="12"/>
  <c r="N4064" i="12"/>
  <c r="O4064" i="12" s="1"/>
  <c r="S4064" i="12" s="1"/>
  <c r="P4064" i="12"/>
  <c r="Q4064" i="12"/>
  <c r="N4065" i="12"/>
  <c r="O4065" i="12" s="1"/>
  <c r="S4065" i="12" s="1"/>
  <c r="P4065" i="12"/>
  <c r="Q4065" i="12"/>
  <c r="N4066" i="12"/>
  <c r="O4066" i="12" s="1"/>
  <c r="S4066" i="12" s="1"/>
  <c r="P4066" i="12"/>
  <c r="Q4066" i="12"/>
  <c r="N4067" i="12"/>
  <c r="O4067" i="12" s="1"/>
  <c r="S4067" i="12" s="1"/>
  <c r="P4067" i="12"/>
  <c r="Q4067" i="12"/>
  <c r="N4068" i="12"/>
  <c r="O4068" i="12" s="1"/>
  <c r="S4068" i="12" s="1"/>
  <c r="P4068" i="12"/>
  <c r="Q4068" i="12"/>
  <c r="N4069" i="12"/>
  <c r="O4069" i="12" s="1"/>
  <c r="S4069" i="12" s="1"/>
  <c r="P4069" i="12"/>
  <c r="Q4069" i="12"/>
  <c r="N4070" i="12"/>
  <c r="O4070" i="12" s="1"/>
  <c r="S4070" i="12" s="1"/>
  <c r="P4070" i="12"/>
  <c r="Q4070" i="12"/>
  <c r="N4071" i="12"/>
  <c r="O4071" i="12" s="1"/>
  <c r="S4071" i="12" s="1"/>
  <c r="P4071" i="12"/>
  <c r="Q4071" i="12"/>
  <c r="N4072" i="12"/>
  <c r="O4072" i="12" s="1"/>
  <c r="S4072" i="12" s="1"/>
  <c r="P4072" i="12"/>
  <c r="Q4072" i="12"/>
  <c r="N4073" i="12"/>
  <c r="O4073" i="12" s="1"/>
  <c r="S4073" i="12" s="1"/>
  <c r="P4073" i="12"/>
  <c r="Q4073" i="12"/>
  <c r="N4074" i="12"/>
  <c r="O4074" i="12" s="1"/>
  <c r="S4074" i="12" s="1"/>
  <c r="P4074" i="12"/>
  <c r="Q4074" i="12"/>
  <c r="N4075" i="12"/>
  <c r="O4075" i="12" s="1"/>
  <c r="S4075" i="12" s="1"/>
  <c r="P4075" i="12"/>
  <c r="Q4075" i="12"/>
  <c r="N4076" i="12"/>
  <c r="O4076" i="12" s="1"/>
  <c r="S4076" i="12" s="1"/>
  <c r="P4076" i="12"/>
  <c r="Q4076" i="12"/>
  <c r="N4077" i="12"/>
  <c r="O4077" i="12" s="1"/>
  <c r="S4077" i="12" s="1"/>
  <c r="P4077" i="12"/>
  <c r="Q4077" i="12"/>
  <c r="N4078" i="12"/>
  <c r="O4078" i="12" s="1"/>
  <c r="S4078" i="12" s="1"/>
  <c r="P4078" i="12"/>
  <c r="Q4078" i="12"/>
  <c r="N4079" i="12"/>
  <c r="O4079" i="12" s="1"/>
  <c r="S4079" i="12" s="1"/>
  <c r="P4079" i="12"/>
  <c r="Q4079" i="12"/>
  <c r="N4080" i="12"/>
  <c r="O4080" i="12" s="1"/>
  <c r="S4080" i="12" s="1"/>
  <c r="P4080" i="12"/>
  <c r="Q4080" i="12"/>
  <c r="N4081" i="12"/>
  <c r="O4081" i="12" s="1"/>
  <c r="S4081" i="12" s="1"/>
  <c r="P4081" i="12"/>
  <c r="Q4081" i="12"/>
  <c r="N4082" i="12"/>
  <c r="O4082" i="12" s="1"/>
  <c r="S4082" i="12" s="1"/>
  <c r="P4082" i="12"/>
  <c r="Q4082" i="12"/>
  <c r="N4083" i="12"/>
  <c r="O4083" i="12" s="1"/>
  <c r="S4083" i="12" s="1"/>
  <c r="P4083" i="12"/>
  <c r="Q4083" i="12"/>
  <c r="N4084" i="12"/>
  <c r="O4084" i="12" s="1"/>
  <c r="S4084" i="12" s="1"/>
  <c r="P4084" i="12"/>
  <c r="Q4084" i="12"/>
  <c r="N4085" i="12"/>
  <c r="O4085" i="12" s="1"/>
  <c r="S4085" i="12" s="1"/>
  <c r="P4085" i="12"/>
  <c r="Q4085" i="12"/>
  <c r="N4086" i="12"/>
  <c r="O4086" i="12" s="1"/>
  <c r="S4086" i="12" s="1"/>
  <c r="P4086" i="12"/>
  <c r="Q4086" i="12"/>
  <c r="N4087" i="12"/>
  <c r="O4087" i="12" s="1"/>
  <c r="S4087" i="12" s="1"/>
  <c r="P4087" i="12"/>
  <c r="Q4087" i="12"/>
  <c r="N4088" i="12"/>
  <c r="O4088" i="12" s="1"/>
  <c r="S4088" i="12" s="1"/>
  <c r="P4088" i="12"/>
  <c r="Q4088" i="12"/>
  <c r="N4089" i="12"/>
  <c r="O4089" i="12" s="1"/>
  <c r="S4089" i="12" s="1"/>
  <c r="P4089" i="12"/>
  <c r="Q4089" i="12"/>
  <c r="N4090" i="12"/>
  <c r="O4090" i="12" s="1"/>
  <c r="S4090" i="12" s="1"/>
  <c r="P4090" i="12"/>
  <c r="Q4090" i="12"/>
  <c r="N4091" i="12"/>
  <c r="O4091" i="12" s="1"/>
  <c r="S4091" i="12" s="1"/>
  <c r="P4091" i="12"/>
  <c r="Q4091" i="12"/>
  <c r="N4092" i="12"/>
  <c r="O4092" i="12" s="1"/>
  <c r="S4092" i="12" s="1"/>
  <c r="P4092" i="12"/>
  <c r="Q4092" i="12"/>
  <c r="N4093" i="12"/>
  <c r="O4093" i="12" s="1"/>
  <c r="S4093" i="12" s="1"/>
  <c r="P4093" i="12"/>
  <c r="Q4093" i="12"/>
  <c r="N4094" i="12"/>
  <c r="O4094" i="12" s="1"/>
  <c r="S4094" i="12" s="1"/>
  <c r="P4094" i="12"/>
  <c r="Q4094" i="12"/>
  <c r="N4095" i="12"/>
  <c r="O4095" i="12" s="1"/>
  <c r="S4095" i="12" s="1"/>
  <c r="P4095" i="12"/>
  <c r="Q4095" i="12"/>
  <c r="N4096" i="12"/>
  <c r="O4096" i="12" s="1"/>
  <c r="S4096" i="12" s="1"/>
  <c r="P4096" i="12"/>
  <c r="Q4096" i="12"/>
  <c r="N4097" i="12"/>
  <c r="O4097" i="12" s="1"/>
  <c r="S4097" i="12" s="1"/>
  <c r="P4097" i="12"/>
  <c r="Q4097" i="12"/>
  <c r="N4098" i="12"/>
  <c r="O4098" i="12" s="1"/>
  <c r="S4098" i="12" s="1"/>
  <c r="P4098" i="12"/>
  <c r="Q4098" i="12"/>
  <c r="N4099" i="12"/>
  <c r="O4099" i="12" s="1"/>
  <c r="S4099" i="12" s="1"/>
  <c r="P4099" i="12"/>
  <c r="Q4099" i="12"/>
  <c r="N4100" i="12"/>
  <c r="O4100" i="12" s="1"/>
  <c r="S4100" i="12" s="1"/>
  <c r="P4100" i="12"/>
  <c r="Q4100" i="12"/>
  <c r="N4101" i="12"/>
  <c r="O4101" i="12" s="1"/>
  <c r="S4101" i="12" s="1"/>
  <c r="P4101" i="12"/>
  <c r="Q4101" i="12"/>
  <c r="N4102" i="12"/>
  <c r="O4102" i="12" s="1"/>
  <c r="S4102" i="12" s="1"/>
  <c r="P4102" i="12"/>
  <c r="Q4102" i="12"/>
  <c r="N4103" i="12"/>
  <c r="O4103" i="12" s="1"/>
  <c r="S4103" i="12" s="1"/>
  <c r="P4103" i="12"/>
  <c r="Q4103" i="12"/>
  <c r="N4104" i="12"/>
  <c r="O4104" i="12" s="1"/>
  <c r="S4104" i="12" s="1"/>
  <c r="P4104" i="12"/>
  <c r="Q4104" i="12"/>
  <c r="N4105" i="12"/>
  <c r="O4105" i="12" s="1"/>
  <c r="S4105" i="12" s="1"/>
  <c r="P4105" i="12"/>
  <c r="Q4105" i="12"/>
  <c r="N4106" i="12"/>
  <c r="O4106" i="12" s="1"/>
  <c r="S4106" i="12" s="1"/>
  <c r="P4106" i="12"/>
  <c r="Q4106" i="12"/>
  <c r="N4107" i="12"/>
  <c r="O4107" i="12" s="1"/>
  <c r="S4107" i="12" s="1"/>
  <c r="P4107" i="12"/>
  <c r="Q4107" i="12"/>
  <c r="N4108" i="12"/>
  <c r="O4108" i="12" s="1"/>
  <c r="S4108" i="12" s="1"/>
  <c r="P4108" i="12"/>
  <c r="Q4108" i="12"/>
  <c r="N4109" i="12"/>
  <c r="O4109" i="12" s="1"/>
  <c r="S4109" i="12" s="1"/>
  <c r="P4109" i="12"/>
  <c r="Q4109" i="12"/>
  <c r="N4110" i="12"/>
  <c r="O4110" i="12" s="1"/>
  <c r="S4110" i="12" s="1"/>
  <c r="P4110" i="12"/>
  <c r="Q4110" i="12"/>
  <c r="N4111" i="12"/>
  <c r="O4111" i="12" s="1"/>
  <c r="S4111" i="12" s="1"/>
  <c r="P4111" i="12"/>
  <c r="Q4111" i="12"/>
  <c r="N4112" i="12"/>
  <c r="O4112" i="12" s="1"/>
  <c r="S4112" i="12" s="1"/>
  <c r="P4112" i="12"/>
  <c r="Q4112" i="12"/>
  <c r="N4113" i="12"/>
  <c r="O4113" i="12" s="1"/>
  <c r="S4113" i="12" s="1"/>
  <c r="P4113" i="12"/>
  <c r="Q4113" i="12"/>
  <c r="N4114" i="12"/>
  <c r="O4114" i="12" s="1"/>
  <c r="S4114" i="12" s="1"/>
  <c r="P4114" i="12"/>
  <c r="Q4114" i="12"/>
  <c r="N4115" i="12"/>
  <c r="O4115" i="12" s="1"/>
  <c r="S4115" i="12" s="1"/>
  <c r="P4115" i="12"/>
  <c r="Q4115" i="12"/>
  <c r="N4116" i="12"/>
  <c r="O4116" i="12" s="1"/>
  <c r="S4116" i="12" s="1"/>
  <c r="P4116" i="12"/>
  <c r="Q4116" i="12"/>
  <c r="N4117" i="12"/>
  <c r="O4117" i="12" s="1"/>
  <c r="S4117" i="12" s="1"/>
  <c r="P4117" i="12"/>
  <c r="Q4117" i="12"/>
  <c r="N4118" i="12"/>
  <c r="O4118" i="12" s="1"/>
  <c r="S4118" i="12" s="1"/>
  <c r="P4118" i="12"/>
  <c r="Q4118" i="12"/>
  <c r="N4119" i="12"/>
  <c r="O4119" i="12" s="1"/>
  <c r="S4119" i="12" s="1"/>
  <c r="P4119" i="12"/>
  <c r="Q4119" i="12"/>
  <c r="N4120" i="12"/>
  <c r="O4120" i="12" s="1"/>
  <c r="S4120" i="12" s="1"/>
  <c r="P4120" i="12"/>
  <c r="Q4120" i="12"/>
  <c r="N4121" i="12"/>
  <c r="O4121" i="12" s="1"/>
  <c r="S4121" i="12" s="1"/>
  <c r="P4121" i="12"/>
  <c r="Q4121" i="12"/>
  <c r="N4122" i="12"/>
  <c r="O4122" i="12" s="1"/>
  <c r="S4122" i="12" s="1"/>
  <c r="P4122" i="12"/>
  <c r="Q4122" i="12"/>
  <c r="N4123" i="12"/>
  <c r="O4123" i="12" s="1"/>
  <c r="S4123" i="12" s="1"/>
  <c r="P4123" i="12"/>
  <c r="Q4123" i="12"/>
  <c r="N4124" i="12"/>
  <c r="O4124" i="12" s="1"/>
  <c r="S4124" i="12" s="1"/>
  <c r="P4124" i="12"/>
  <c r="Q4124" i="12"/>
  <c r="N4125" i="12"/>
  <c r="O4125" i="12" s="1"/>
  <c r="S4125" i="12" s="1"/>
  <c r="P4125" i="12"/>
  <c r="Q4125" i="12"/>
  <c r="N4126" i="12"/>
  <c r="O4126" i="12" s="1"/>
  <c r="S4126" i="12" s="1"/>
  <c r="P4126" i="12"/>
  <c r="Q4126" i="12"/>
  <c r="N4127" i="12"/>
  <c r="O4127" i="12" s="1"/>
  <c r="S4127" i="12" s="1"/>
  <c r="P4127" i="12"/>
  <c r="Q4127" i="12"/>
  <c r="N4128" i="12"/>
  <c r="O4128" i="12" s="1"/>
  <c r="S4128" i="12" s="1"/>
  <c r="P4128" i="12"/>
  <c r="Q4128" i="12"/>
  <c r="N4129" i="12"/>
  <c r="O4129" i="12" s="1"/>
  <c r="S4129" i="12" s="1"/>
  <c r="P4129" i="12"/>
  <c r="Q4129" i="12"/>
  <c r="N4130" i="12"/>
  <c r="O4130" i="12" s="1"/>
  <c r="S4130" i="12" s="1"/>
  <c r="P4130" i="12"/>
  <c r="Q4130" i="12"/>
  <c r="N4131" i="12"/>
  <c r="O4131" i="12" s="1"/>
  <c r="S4131" i="12" s="1"/>
  <c r="P4131" i="12"/>
  <c r="Q4131" i="12"/>
  <c r="N4132" i="12"/>
  <c r="O4132" i="12" s="1"/>
  <c r="S4132" i="12" s="1"/>
  <c r="P4132" i="12"/>
  <c r="Q4132" i="12"/>
  <c r="N4133" i="12"/>
  <c r="O4133" i="12" s="1"/>
  <c r="S4133" i="12" s="1"/>
  <c r="P4133" i="12"/>
  <c r="Q4133" i="12"/>
  <c r="N4134" i="12"/>
  <c r="O4134" i="12" s="1"/>
  <c r="S4134" i="12" s="1"/>
  <c r="P4134" i="12"/>
  <c r="Q4134" i="12"/>
  <c r="N4135" i="12"/>
  <c r="O4135" i="12" s="1"/>
  <c r="S4135" i="12" s="1"/>
  <c r="P4135" i="12"/>
  <c r="Q4135" i="12"/>
  <c r="N4136" i="12"/>
  <c r="O4136" i="12" s="1"/>
  <c r="S4136" i="12" s="1"/>
  <c r="P4136" i="12"/>
  <c r="Q4136" i="12"/>
  <c r="N4137" i="12"/>
  <c r="O4137" i="12" s="1"/>
  <c r="S4137" i="12" s="1"/>
  <c r="P4137" i="12"/>
  <c r="Q4137" i="12"/>
  <c r="N4138" i="12"/>
  <c r="O4138" i="12" s="1"/>
  <c r="S4138" i="12" s="1"/>
  <c r="P4138" i="12"/>
  <c r="Q4138" i="12"/>
  <c r="N4139" i="12"/>
  <c r="O4139" i="12" s="1"/>
  <c r="S4139" i="12" s="1"/>
  <c r="P4139" i="12"/>
  <c r="Q4139" i="12"/>
  <c r="N4140" i="12"/>
  <c r="O4140" i="12"/>
  <c r="S4140" i="12" s="1"/>
  <c r="P4140" i="12"/>
  <c r="Q4140" i="12"/>
  <c r="N4141" i="12"/>
  <c r="O4141" i="12" s="1"/>
  <c r="S4141" i="12" s="1"/>
  <c r="P4141" i="12"/>
  <c r="Q4141" i="12"/>
  <c r="N4142" i="12"/>
  <c r="O4142" i="12" s="1"/>
  <c r="S4142" i="12" s="1"/>
  <c r="P4142" i="12"/>
  <c r="Q4142" i="12"/>
  <c r="N4143" i="12"/>
  <c r="O4143" i="12" s="1"/>
  <c r="S4143" i="12" s="1"/>
  <c r="P4143" i="12"/>
  <c r="Q4143" i="12"/>
  <c r="N4144" i="12"/>
  <c r="O4144" i="12" s="1"/>
  <c r="S4144" i="12" s="1"/>
  <c r="P4144" i="12"/>
  <c r="Q4144" i="12"/>
  <c r="N4145" i="12"/>
  <c r="O4145" i="12" s="1"/>
  <c r="S4145" i="12" s="1"/>
  <c r="P4145" i="12"/>
  <c r="Q4145" i="12"/>
  <c r="N4146" i="12"/>
  <c r="O4146" i="12" s="1"/>
  <c r="S4146" i="12" s="1"/>
  <c r="P4146" i="12"/>
  <c r="Q4146" i="12"/>
  <c r="N4147" i="12"/>
  <c r="O4147" i="12" s="1"/>
  <c r="S4147" i="12" s="1"/>
  <c r="P4147" i="12"/>
  <c r="Q4147" i="12"/>
  <c r="N4148" i="12"/>
  <c r="O4148" i="12" s="1"/>
  <c r="S4148" i="12" s="1"/>
  <c r="P4148" i="12"/>
  <c r="Q4148" i="12"/>
  <c r="N4149" i="12"/>
  <c r="O4149" i="12" s="1"/>
  <c r="S4149" i="12" s="1"/>
  <c r="P4149" i="12"/>
  <c r="Q4149" i="12"/>
  <c r="N4150" i="12"/>
  <c r="O4150" i="12" s="1"/>
  <c r="S4150" i="12" s="1"/>
  <c r="P4150" i="12"/>
  <c r="Q4150" i="12"/>
  <c r="N4151" i="12"/>
  <c r="O4151" i="12" s="1"/>
  <c r="S4151" i="12" s="1"/>
  <c r="P4151" i="12"/>
  <c r="Q4151" i="12"/>
  <c r="N4152" i="12"/>
  <c r="O4152" i="12" s="1"/>
  <c r="S4152" i="12" s="1"/>
  <c r="P4152" i="12"/>
  <c r="Q4152" i="12"/>
  <c r="N4153" i="12"/>
  <c r="O4153" i="12" s="1"/>
  <c r="S4153" i="12" s="1"/>
  <c r="P4153" i="12"/>
  <c r="Q4153" i="12"/>
  <c r="N4154" i="12"/>
  <c r="O4154" i="12" s="1"/>
  <c r="S4154" i="12" s="1"/>
  <c r="P4154" i="12"/>
  <c r="Q4154" i="12"/>
  <c r="N4155" i="12"/>
  <c r="O4155" i="12" s="1"/>
  <c r="S4155" i="12" s="1"/>
  <c r="P4155" i="12"/>
  <c r="Q4155" i="12"/>
  <c r="N4156" i="12"/>
  <c r="O4156" i="12" s="1"/>
  <c r="S4156" i="12" s="1"/>
  <c r="P4156" i="12"/>
  <c r="Q4156" i="12"/>
  <c r="N4157" i="12"/>
  <c r="O4157" i="12" s="1"/>
  <c r="S4157" i="12" s="1"/>
  <c r="P4157" i="12"/>
  <c r="Q4157" i="12"/>
  <c r="N4158" i="12"/>
  <c r="O4158" i="12" s="1"/>
  <c r="S4158" i="12" s="1"/>
  <c r="P4158" i="12"/>
  <c r="Q4158" i="12"/>
  <c r="N4159" i="12"/>
  <c r="O4159" i="12" s="1"/>
  <c r="S4159" i="12" s="1"/>
  <c r="P4159" i="12"/>
  <c r="Q4159" i="12"/>
  <c r="N4160" i="12"/>
  <c r="O4160" i="12" s="1"/>
  <c r="S4160" i="12" s="1"/>
  <c r="P4160" i="12"/>
  <c r="Q4160" i="12"/>
  <c r="N4161" i="12"/>
  <c r="O4161" i="12" s="1"/>
  <c r="S4161" i="12" s="1"/>
  <c r="P4161" i="12"/>
  <c r="Q4161" i="12"/>
  <c r="N4162" i="12"/>
  <c r="O4162" i="12" s="1"/>
  <c r="S4162" i="12" s="1"/>
  <c r="P4162" i="12"/>
  <c r="Q4162" i="12"/>
  <c r="N4163" i="12"/>
  <c r="O4163" i="12" s="1"/>
  <c r="S4163" i="12" s="1"/>
  <c r="P4163" i="12"/>
  <c r="Q4163" i="12"/>
  <c r="N4164" i="12"/>
  <c r="O4164" i="12" s="1"/>
  <c r="S4164" i="12" s="1"/>
  <c r="P4164" i="12"/>
  <c r="Q4164" i="12"/>
  <c r="N4165" i="12"/>
  <c r="O4165" i="12" s="1"/>
  <c r="S4165" i="12" s="1"/>
  <c r="P4165" i="12"/>
  <c r="Q4165" i="12"/>
  <c r="N4166" i="12"/>
  <c r="O4166" i="12" s="1"/>
  <c r="S4166" i="12" s="1"/>
  <c r="P4166" i="12"/>
  <c r="Q4166" i="12"/>
  <c r="N4167" i="12"/>
  <c r="O4167" i="12" s="1"/>
  <c r="S4167" i="12" s="1"/>
  <c r="P4167" i="12"/>
  <c r="Q4167" i="12"/>
  <c r="N4168" i="12"/>
  <c r="O4168" i="12" s="1"/>
  <c r="S4168" i="12" s="1"/>
  <c r="P4168" i="12"/>
  <c r="Q4168" i="12"/>
  <c r="N4169" i="12"/>
  <c r="O4169" i="12" s="1"/>
  <c r="S4169" i="12" s="1"/>
  <c r="P4169" i="12"/>
  <c r="Q4169" i="12"/>
  <c r="N4170" i="12"/>
  <c r="O4170" i="12" s="1"/>
  <c r="S4170" i="12" s="1"/>
  <c r="P4170" i="12"/>
  <c r="Q4170" i="12"/>
  <c r="N4171" i="12"/>
  <c r="O4171" i="12" s="1"/>
  <c r="S4171" i="12" s="1"/>
  <c r="P4171" i="12"/>
  <c r="Q4171" i="12"/>
  <c r="N4172" i="12"/>
  <c r="O4172" i="12" s="1"/>
  <c r="S4172" i="12" s="1"/>
  <c r="P4172" i="12"/>
  <c r="Q4172" i="12"/>
  <c r="N4173" i="12"/>
  <c r="O4173" i="12" s="1"/>
  <c r="S4173" i="12" s="1"/>
  <c r="P4173" i="12"/>
  <c r="Q4173" i="12"/>
  <c r="N4174" i="12"/>
  <c r="O4174" i="12" s="1"/>
  <c r="S4174" i="12" s="1"/>
  <c r="P4174" i="12"/>
  <c r="Q4174" i="12"/>
  <c r="N4175" i="12"/>
  <c r="O4175" i="12" s="1"/>
  <c r="S4175" i="12" s="1"/>
  <c r="P4175" i="12"/>
  <c r="Q4175" i="12"/>
  <c r="N4176" i="12"/>
  <c r="O4176" i="12" s="1"/>
  <c r="S4176" i="12" s="1"/>
  <c r="P4176" i="12"/>
  <c r="Q4176" i="12"/>
  <c r="N4177" i="12"/>
  <c r="O4177" i="12" s="1"/>
  <c r="S4177" i="12" s="1"/>
  <c r="P4177" i="12"/>
  <c r="Q4177" i="12"/>
  <c r="N4178" i="12"/>
  <c r="O4178" i="12" s="1"/>
  <c r="S4178" i="12" s="1"/>
  <c r="P4178" i="12"/>
  <c r="Q4178" i="12"/>
  <c r="N4179" i="12"/>
  <c r="O4179" i="12" s="1"/>
  <c r="S4179" i="12" s="1"/>
  <c r="P4179" i="12"/>
  <c r="Q4179" i="12"/>
  <c r="N4180" i="12"/>
  <c r="O4180" i="12"/>
  <c r="S4180" i="12" s="1"/>
  <c r="P4180" i="12"/>
  <c r="Q4180" i="12"/>
  <c r="N4181" i="12"/>
  <c r="O4181" i="12" s="1"/>
  <c r="S4181" i="12" s="1"/>
  <c r="P4181" i="12"/>
  <c r="Q4181" i="12"/>
  <c r="N4182" i="12"/>
  <c r="O4182" i="12" s="1"/>
  <c r="S4182" i="12" s="1"/>
  <c r="P4182" i="12"/>
  <c r="Q4182" i="12"/>
  <c r="N4183" i="12"/>
  <c r="O4183" i="12" s="1"/>
  <c r="S4183" i="12" s="1"/>
  <c r="P4183" i="12"/>
  <c r="Q4183" i="12"/>
  <c r="N4184" i="12"/>
  <c r="O4184" i="12" s="1"/>
  <c r="S4184" i="12" s="1"/>
  <c r="P4184" i="12"/>
  <c r="Q4184" i="12"/>
  <c r="N4185" i="12"/>
  <c r="O4185" i="12" s="1"/>
  <c r="S4185" i="12" s="1"/>
  <c r="P4185" i="12"/>
  <c r="Q4185" i="12"/>
  <c r="N4186" i="12"/>
  <c r="O4186" i="12" s="1"/>
  <c r="S4186" i="12" s="1"/>
  <c r="P4186" i="12"/>
  <c r="Q4186" i="12"/>
  <c r="N4187" i="12"/>
  <c r="O4187" i="12" s="1"/>
  <c r="S4187" i="12" s="1"/>
  <c r="P4187" i="12"/>
  <c r="Q4187" i="12"/>
  <c r="N4188" i="12"/>
  <c r="O4188" i="12" s="1"/>
  <c r="S4188" i="12" s="1"/>
  <c r="P4188" i="12"/>
  <c r="Q4188" i="12"/>
  <c r="N4189" i="12"/>
  <c r="O4189" i="12" s="1"/>
  <c r="S4189" i="12" s="1"/>
  <c r="P4189" i="12"/>
  <c r="Q4189" i="12"/>
  <c r="N4190" i="12"/>
  <c r="O4190" i="12" s="1"/>
  <c r="S4190" i="12" s="1"/>
  <c r="P4190" i="12"/>
  <c r="Q4190" i="12"/>
  <c r="N4191" i="12"/>
  <c r="O4191" i="12" s="1"/>
  <c r="S4191" i="12" s="1"/>
  <c r="P4191" i="12"/>
  <c r="Q4191" i="12"/>
  <c r="N4192" i="12"/>
  <c r="O4192" i="12" s="1"/>
  <c r="S4192" i="12" s="1"/>
  <c r="P4192" i="12"/>
  <c r="Q4192" i="12"/>
  <c r="N4193" i="12"/>
  <c r="O4193" i="12" s="1"/>
  <c r="S4193" i="12" s="1"/>
  <c r="P4193" i="12"/>
  <c r="Q4193" i="12"/>
  <c r="N4194" i="12"/>
  <c r="O4194" i="12" s="1"/>
  <c r="S4194" i="12" s="1"/>
  <c r="P4194" i="12"/>
  <c r="Q4194" i="12"/>
  <c r="N4195" i="12"/>
  <c r="O4195" i="12" s="1"/>
  <c r="S4195" i="12" s="1"/>
  <c r="P4195" i="12"/>
  <c r="Q4195" i="12"/>
  <c r="N4196" i="12"/>
  <c r="O4196" i="12" s="1"/>
  <c r="S4196" i="12" s="1"/>
  <c r="P4196" i="12"/>
  <c r="Q4196" i="12"/>
  <c r="N4197" i="12"/>
  <c r="O4197" i="12" s="1"/>
  <c r="S4197" i="12" s="1"/>
  <c r="P4197" i="12"/>
  <c r="Q4197" i="12"/>
  <c r="N4198" i="12"/>
  <c r="O4198" i="12" s="1"/>
  <c r="S4198" i="12" s="1"/>
  <c r="P4198" i="12"/>
  <c r="Q4198" i="12"/>
  <c r="N4199" i="12"/>
  <c r="O4199" i="12" s="1"/>
  <c r="S4199" i="12" s="1"/>
  <c r="P4199" i="12"/>
  <c r="Q4199" i="12"/>
  <c r="N4200" i="12"/>
  <c r="O4200" i="12" s="1"/>
  <c r="S4200" i="12" s="1"/>
  <c r="P4200" i="12"/>
  <c r="Q4200" i="12"/>
  <c r="N4201" i="12"/>
  <c r="O4201" i="12" s="1"/>
  <c r="S4201" i="12" s="1"/>
  <c r="P4201" i="12"/>
  <c r="Q4201" i="12"/>
  <c r="N4202" i="12"/>
  <c r="O4202" i="12" s="1"/>
  <c r="S4202" i="12" s="1"/>
  <c r="P4202" i="12"/>
  <c r="Q4202" i="12"/>
  <c r="N4203" i="12"/>
  <c r="O4203" i="12" s="1"/>
  <c r="S4203" i="12" s="1"/>
  <c r="P4203" i="12"/>
  <c r="Q4203" i="12"/>
  <c r="N4204" i="12"/>
  <c r="O4204" i="12" s="1"/>
  <c r="S4204" i="12" s="1"/>
  <c r="P4204" i="12"/>
  <c r="Q4204" i="12"/>
  <c r="N4205" i="12"/>
  <c r="O4205" i="12" s="1"/>
  <c r="S4205" i="12" s="1"/>
  <c r="P4205" i="12"/>
  <c r="Q4205" i="12"/>
  <c r="N4206" i="12"/>
  <c r="O4206" i="12" s="1"/>
  <c r="S4206" i="12" s="1"/>
  <c r="P4206" i="12"/>
  <c r="Q4206" i="12"/>
  <c r="N4207" i="12"/>
  <c r="O4207" i="12" s="1"/>
  <c r="S4207" i="12" s="1"/>
  <c r="P4207" i="12"/>
  <c r="Q4207" i="12"/>
  <c r="N4208" i="12"/>
  <c r="O4208" i="12" s="1"/>
  <c r="S4208" i="12" s="1"/>
  <c r="P4208" i="12"/>
  <c r="Q4208" i="12"/>
  <c r="N4209" i="12"/>
  <c r="O4209" i="12" s="1"/>
  <c r="S4209" i="12" s="1"/>
  <c r="P4209" i="12"/>
  <c r="Q4209" i="12"/>
  <c r="N4210" i="12"/>
  <c r="O4210" i="12" s="1"/>
  <c r="S4210" i="12" s="1"/>
  <c r="P4210" i="12"/>
  <c r="Q4210" i="12"/>
  <c r="N4211" i="12"/>
  <c r="O4211" i="12" s="1"/>
  <c r="S4211" i="12" s="1"/>
  <c r="P4211" i="12"/>
  <c r="Q4211" i="12"/>
  <c r="N4212" i="12"/>
  <c r="O4212" i="12" s="1"/>
  <c r="S4212" i="12" s="1"/>
  <c r="P4212" i="12"/>
  <c r="Q4212" i="12"/>
  <c r="N4213" i="12"/>
  <c r="O4213" i="12" s="1"/>
  <c r="S4213" i="12" s="1"/>
  <c r="P4213" i="12"/>
  <c r="Q4213" i="12"/>
  <c r="N4214" i="12"/>
  <c r="O4214" i="12" s="1"/>
  <c r="S4214" i="12" s="1"/>
  <c r="P4214" i="12"/>
  <c r="Q4214" i="12"/>
  <c r="N4215" i="12"/>
  <c r="O4215" i="12" s="1"/>
  <c r="S4215" i="12" s="1"/>
  <c r="P4215" i="12"/>
  <c r="Q4215" i="12"/>
  <c r="N4216" i="12"/>
  <c r="O4216" i="12" s="1"/>
  <c r="S4216" i="12" s="1"/>
  <c r="P4216" i="12"/>
  <c r="Q4216" i="12"/>
  <c r="N4217" i="12"/>
  <c r="O4217" i="12" s="1"/>
  <c r="S4217" i="12" s="1"/>
  <c r="P4217" i="12"/>
  <c r="Q4217" i="12"/>
  <c r="N4218" i="12"/>
  <c r="O4218" i="12" s="1"/>
  <c r="S4218" i="12" s="1"/>
  <c r="P4218" i="12"/>
  <c r="Q4218" i="12"/>
  <c r="N4219" i="12"/>
  <c r="O4219" i="12" s="1"/>
  <c r="S4219" i="12" s="1"/>
  <c r="P4219" i="12"/>
  <c r="Q4219" i="12"/>
  <c r="N4220" i="12"/>
  <c r="O4220" i="12" s="1"/>
  <c r="S4220" i="12" s="1"/>
  <c r="P4220" i="12"/>
  <c r="Q4220" i="12"/>
  <c r="N4221" i="12"/>
  <c r="O4221" i="12" s="1"/>
  <c r="S4221" i="12" s="1"/>
  <c r="P4221" i="12"/>
  <c r="Q4221" i="12"/>
  <c r="N4222" i="12"/>
  <c r="O4222" i="12" s="1"/>
  <c r="S4222" i="12" s="1"/>
  <c r="P4222" i="12"/>
  <c r="Q4222" i="12"/>
  <c r="N4223" i="12"/>
  <c r="O4223" i="12" s="1"/>
  <c r="S4223" i="12" s="1"/>
  <c r="P4223" i="12"/>
  <c r="Q4223" i="12"/>
  <c r="N4224" i="12"/>
  <c r="O4224" i="12" s="1"/>
  <c r="S4224" i="12" s="1"/>
  <c r="P4224" i="12"/>
  <c r="Q4224" i="12"/>
  <c r="N4225" i="12"/>
  <c r="O4225" i="12" s="1"/>
  <c r="S4225" i="12" s="1"/>
  <c r="P4225" i="12"/>
  <c r="Q4225" i="12"/>
  <c r="N4226" i="12"/>
  <c r="O4226" i="12" s="1"/>
  <c r="S4226" i="12" s="1"/>
  <c r="P4226" i="12"/>
  <c r="Q4226" i="12"/>
  <c r="N4227" i="12"/>
  <c r="O4227" i="12" s="1"/>
  <c r="S4227" i="12" s="1"/>
  <c r="P4227" i="12"/>
  <c r="Q4227" i="12"/>
  <c r="N4228" i="12"/>
  <c r="O4228" i="12" s="1"/>
  <c r="S4228" i="12" s="1"/>
  <c r="P4228" i="12"/>
  <c r="Q4228" i="12"/>
  <c r="N4229" i="12"/>
  <c r="O4229" i="12" s="1"/>
  <c r="S4229" i="12" s="1"/>
  <c r="P4229" i="12"/>
  <c r="Q4229" i="12"/>
  <c r="N4230" i="12"/>
  <c r="O4230" i="12" s="1"/>
  <c r="S4230" i="12" s="1"/>
  <c r="P4230" i="12"/>
  <c r="Q4230" i="12"/>
  <c r="N4231" i="12"/>
  <c r="O4231" i="12" s="1"/>
  <c r="S4231" i="12" s="1"/>
  <c r="P4231" i="12"/>
  <c r="Q4231" i="12"/>
  <c r="N4232" i="12"/>
  <c r="O4232" i="12" s="1"/>
  <c r="S4232" i="12" s="1"/>
  <c r="P4232" i="12"/>
  <c r="Q4232" i="12"/>
  <c r="N4233" i="12"/>
  <c r="O4233" i="12" s="1"/>
  <c r="S4233" i="12" s="1"/>
  <c r="P4233" i="12"/>
  <c r="Q4233" i="12"/>
  <c r="N4234" i="12"/>
  <c r="O4234" i="12" s="1"/>
  <c r="S4234" i="12" s="1"/>
  <c r="P4234" i="12"/>
  <c r="Q4234" i="12"/>
  <c r="N4235" i="12"/>
  <c r="O4235" i="12" s="1"/>
  <c r="S4235" i="12" s="1"/>
  <c r="P4235" i="12"/>
  <c r="Q4235" i="12"/>
  <c r="N4236" i="12"/>
  <c r="O4236" i="12" s="1"/>
  <c r="S4236" i="12" s="1"/>
  <c r="P4236" i="12"/>
  <c r="Q4236" i="12"/>
  <c r="N4237" i="12"/>
  <c r="O4237" i="12"/>
  <c r="S4237" i="12" s="1"/>
  <c r="P4237" i="12"/>
  <c r="Q4237" i="12"/>
  <c r="N4238" i="12"/>
  <c r="O4238" i="12" s="1"/>
  <c r="S4238" i="12" s="1"/>
  <c r="P4238" i="12"/>
  <c r="Q4238" i="12"/>
  <c r="N4239" i="12"/>
  <c r="O4239" i="12" s="1"/>
  <c r="S4239" i="12" s="1"/>
  <c r="P4239" i="12"/>
  <c r="Q4239" i="12"/>
  <c r="N4240" i="12"/>
  <c r="O4240" i="12" s="1"/>
  <c r="S4240" i="12" s="1"/>
  <c r="P4240" i="12"/>
  <c r="Q4240" i="12"/>
  <c r="N4241" i="12"/>
  <c r="O4241" i="12" s="1"/>
  <c r="S4241" i="12" s="1"/>
  <c r="P4241" i="12"/>
  <c r="Q4241" i="12"/>
  <c r="N4242" i="12"/>
  <c r="O4242" i="12" s="1"/>
  <c r="S4242" i="12" s="1"/>
  <c r="P4242" i="12"/>
  <c r="Q4242" i="12"/>
  <c r="N4243" i="12"/>
  <c r="O4243" i="12" s="1"/>
  <c r="S4243" i="12" s="1"/>
  <c r="P4243" i="12"/>
  <c r="Q4243" i="12"/>
  <c r="N4244" i="12"/>
  <c r="O4244" i="12" s="1"/>
  <c r="S4244" i="12" s="1"/>
  <c r="P4244" i="12"/>
  <c r="Q4244" i="12"/>
  <c r="N4245" i="12"/>
  <c r="O4245" i="12" s="1"/>
  <c r="S4245" i="12" s="1"/>
  <c r="P4245" i="12"/>
  <c r="Q4245" i="12"/>
  <c r="N4246" i="12"/>
  <c r="O4246" i="12" s="1"/>
  <c r="S4246" i="12" s="1"/>
  <c r="P4246" i="12"/>
  <c r="Q4246" i="12"/>
  <c r="N4247" i="12"/>
  <c r="O4247" i="12" s="1"/>
  <c r="S4247" i="12" s="1"/>
  <c r="P4247" i="12"/>
  <c r="Q4247" i="12"/>
  <c r="N4248" i="12"/>
  <c r="O4248" i="12" s="1"/>
  <c r="S4248" i="12" s="1"/>
  <c r="P4248" i="12"/>
  <c r="Q4248" i="12"/>
  <c r="N4249" i="12"/>
  <c r="O4249" i="12" s="1"/>
  <c r="S4249" i="12" s="1"/>
  <c r="P4249" i="12"/>
  <c r="Q4249" i="12"/>
  <c r="N4250" i="12"/>
  <c r="O4250" i="12" s="1"/>
  <c r="S4250" i="12" s="1"/>
  <c r="P4250" i="12"/>
  <c r="Q4250" i="12"/>
  <c r="N4251" i="12"/>
  <c r="O4251" i="12" s="1"/>
  <c r="S4251" i="12" s="1"/>
  <c r="P4251" i="12"/>
  <c r="Q4251" i="12"/>
  <c r="N4252" i="12"/>
  <c r="O4252" i="12" s="1"/>
  <c r="S4252" i="12" s="1"/>
  <c r="P4252" i="12"/>
  <c r="Q4252" i="12"/>
  <c r="N4253" i="12"/>
  <c r="O4253" i="12" s="1"/>
  <c r="S4253" i="12" s="1"/>
  <c r="P4253" i="12"/>
  <c r="Q4253" i="12"/>
  <c r="N4254" i="12"/>
  <c r="O4254" i="12" s="1"/>
  <c r="S4254" i="12" s="1"/>
  <c r="P4254" i="12"/>
  <c r="Q4254" i="12"/>
  <c r="N4255" i="12"/>
  <c r="O4255" i="12" s="1"/>
  <c r="S4255" i="12" s="1"/>
  <c r="P4255" i="12"/>
  <c r="Q4255" i="12"/>
  <c r="N4256" i="12"/>
  <c r="O4256" i="12" s="1"/>
  <c r="S4256" i="12" s="1"/>
  <c r="P4256" i="12"/>
  <c r="Q4256" i="12"/>
  <c r="N4257" i="12"/>
  <c r="O4257" i="12" s="1"/>
  <c r="S4257" i="12" s="1"/>
  <c r="P4257" i="12"/>
  <c r="Q4257" i="12"/>
  <c r="N4258" i="12"/>
  <c r="O4258" i="12" s="1"/>
  <c r="S4258" i="12" s="1"/>
  <c r="P4258" i="12"/>
  <c r="Q4258" i="12"/>
  <c r="N4259" i="12"/>
  <c r="O4259" i="12" s="1"/>
  <c r="S4259" i="12" s="1"/>
  <c r="P4259" i="12"/>
  <c r="Q4259" i="12"/>
  <c r="N4260" i="12"/>
  <c r="O4260" i="12" s="1"/>
  <c r="S4260" i="12" s="1"/>
  <c r="P4260" i="12"/>
  <c r="Q4260" i="12"/>
  <c r="N4261" i="12"/>
  <c r="O4261" i="12" s="1"/>
  <c r="S4261" i="12" s="1"/>
  <c r="P4261" i="12"/>
  <c r="Q4261" i="12"/>
  <c r="N4262" i="12"/>
  <c r="O4262" i="12" s="1"/>
  <c r="S4262" i="12" s="1"/>
  <c r="P4262" i="12"/>
  <c r="Q4262" i="12"/>
  <c r="N4263" i="12"/>
  <c r="O4263" i="12" s="1"/>
  <c r="S4263" i="12" s="1"/>
  <c r="P4263" i="12"/>
  <c r="Q4263" i="12"/>
  <c r="N4264" i="12"/>
  <c r="O4264" i="12" s="1"/>
  <c r="S4264" i="12" s="1"/>
  <c r="P4264" i="12"/>
  <c r="Q4264" i="12"/>
  <c r="N4265" i="12"/>
  <c r="O4265" i="12" s="1"/>
  <c r="S4265" i="12" s="1"/>
  <c r="P4265" i="12"/>
  <c r="Q4265" i="12"/>
  <c r="N4266" i="12"/>
  <c r="O4266" i="12" s="1"/>
  <c r="S4266" i="12" s="1"/>
  <c r="P4266" i="12"/>
  <c r="Q4266" i="12"/>
  <c r="N4267" i="12"/>
  <c r="O4267" i="12" s="1"/>
  <c r="S4267" i="12" s="1"/>
  <c r="P4267" i="12"/>
  <c r="Q4267" i="12"/>
  <c r="N4268" i="12"/>
  <c r="O4268" i="12" s="1"/>
  <c r="S4268" i="12" s="1"/>
  <c r="P4268" i="12"/>
  <c r="Q4268" i="12"/>
  <c r="N4269" i="12"/>
  <c r="O4269" i="12"/>
  <c r="S4269" i="12" s="1"/>
  <c r="P4269" i="12"/>
  <c r="Q4269" i="12"/>
  <c r="N4270" i="12"/>
  <c r="O4270" i="12" s="1"/>
  <c r="S4270" i="12" s="1"/>
  <c r="P4270" i="12"/>
  <c r="Q4270" i="12"/>
  <c r="N4271" i="12"/>
  <c r="O4271" i="12" s="1"/>
  <c r="S4271" i="12" s="1"/>
  <c r="P4271" i="12"/>
  <c r="Q4271" i="12"/>
  <c r="N4272" i="12"/>
  <c r="O4272" i="12" s="1"/>
  <c r="S4272" i="12" s="1"/>
  <c r="P4272" i="12"/>
  <c r="Q4272" i="12"/>
  <c r="N4273" i="12"/>
  <c r="O4273" i="12" s="1"/>
  <c r="S4273" i="12" s="1"/>
  <c r="P4273" i="12"/>
  <c r="Q4273" i="12"/>
  <c r="N4274" i="12"/>
  <c r="O4274" i="12" s="1"/>
  <c r="S4274" i="12" s="1"/>
  <c r="P4274" i="12"/>
  <c r="Q4274" i="12"/>
  <c r="N4275" i="12"/>
  <c r="O4275" i="12" s="1"/>
  <c r="S4275" i="12" s="1"/>
  <c r="P4275" i="12"/>
  <c r="Q4275" i="12"/>
  <c r="N4276" i="12"/>
  <c r="O4276" i="12" s="1"/>
  <c r="S4276" i="12" s="1"/>
  <c r="P4276" i="12"/>
  <c r="Q4276" i="12"/>
  <c r="N4277" i="12"/>
  <c r="O4277" i="12" s="1"/>
  <c r="S4277" i="12" s="1"/>
  <c r="P4277" i="12"/>
  <c r="Q4277" i="12"/>
  <c r="N4278" i="12"/>
  <c r="O4278" i="12" s="1"/>
  <c r="S4278" i="12" s="1"/>
  <c r="P4278" i="12"/>
  <c r="Q4278" i="12"/>
  <c r="N4279" i="12"/>
  <c r="O4279" i="12" s="1"/>
  <c r="S4279" i="12" s="1"/>
  <c r="P4279" i="12"/>
  <c r="Q4279" i="12"/>
  <c r="N4280" i="12"/>
  <c r="O4280" i="12" s="1"/>
  <c r="S4280" i="12" s="1"/>
  <c r="P4280" i="12"/>
  <c r="Q4280" i="12"/>
  <c r="N4281" i="12"/>
  <c r="O4281" i="12" s="1"/>
  <c r="S4281" i="12" s="1"/>
  <c r="P4281" i="12"/>
  <c r="Q4281" i="12"/>
  <c r="N4282" i="12"/>
  <c r="O4282" i="12" s="1"/>
  <c r="S4282" i="12" s="1"/>
  <c r="P4282" i="12"/>
  <c r="Q4282" i="12"/>
  <c r="N4283" i="12"/>
  <c r="O4283" i="12" s="1"/>
  <c r="S4283" i="12" s="1"/>
  <c r="P4283" i="12"/>
  <c r="Q4283" i="12"/>
  <c r="N4284" i="12"/>
  <c r="O4284" i="12" s="1"/>
  <c r="S4284" i="12" s="1"/>
  <c r="P4284" i="12"/>
  <c r="Q4284" i="12"/>
  <c r="N4285" i="12"/>
  <c r="O4285" i="12" s="1"/>
  <c r="S4285" i="12" s="1"/>
  <c r="P4285" i="12"/>
  <c r="Q4285" i="12"/>
  <c r="N4286" i="12"/>
  <c r="O4286" i="12" s="1"/>
  <c r="S4286" i="12" s="1"/>
  <c r="P4286" i="12"/>
  <c r="Q4286" i="12"/>
  <c r="N4287" i="12"/>
  <c r="O4287" i="12" s="1"/>
  <c r="S4287" i="12" s="1"/>
  <c r="P4287" i="12"/>
  <c r="Q4287" i="12"/>
  <c r="N4288" i="12"/>
  <c r="O4288" i="12" s="1"/>
  <c r="S4288" i="12" s="1"/>
  <c r="P4288" i="12"/>
  <c r="Q4288" i="12"/>
  <c r="N4289" i="12"/>
  <c r="O4289" i="12" s="1"/>
  <c r="S4289" i="12" s="1"/>
  <c r="P4289" i="12"/>
  <c r="Q4289" i="12"/>
  <c r="N4290" i="12"/>
  <c r="O4290" i="12" s="1"/>
  <c r="S4290" i="12" s="1"/>
  <c r="P4290" i="12"/>
  <c r="Q4290" i="12"/>
  <c r="N4291" i="12"/>
  <c r="O4291" i="12" s="1"/>
  <c r="S4291" i="12" s="1"/>
  <c r="P4291" i="12"/>
  <c r="Q4291" i="12"/>
  <c r="N4292" i="12"/>
  <c r="O4292" i="12" s="1"/>
  <c r="S4292" i="12" s="1"/>
  <c r="P4292" i="12"/>
  <c r="Q4292" i="12"/>
  <c r="N4293" i="12"/>
  <c r="O4293" i="12" s="1"/>
  <c r="S4293" i="12" s="1"/>
  <c r="P4293" i="12"/>
  <c r="Q4293" i="12"/>
  <c r="N4294" i="12"/>
  <c r="O4294" i="12" s="1"/>
  <c r="S4294" i="12" s="1"/>
  <c r="P4294" i="12"/>
  <c r="Q4294" i="12"/>
  <c r="N4295" i="12"/>
  <c r="O4295" i="12" s="1"/>
  <c r="S4295" i="12" s="1"/>
  <c r="P4295" i="12"/>
  <c r="Q4295" i="12"/>
  <c r="N4296" i="12"/>
  <c r="O4296" i="12" s="1"/>
  <c r="S4296" i="12" s="1"/>
  <c r="P4296" i="12"/>
  <c r="Q4296" i="12"/>
  <c r="N4297" i="12"/>
  <c r="O4297" i="12" s="1"/>
  <c r="S4297" i="12" s="1"/>
  <c r="P4297" i="12"/>
  <c r="Q4297" i="12"/>
  <c r="N4298" i="12"/>
  <c r="O4298" i="12" s="1"/>
  <c r="S4298" i="12" s="1"/>
  <c r="P4298" i="12"/>
  <c r="Q4298" i="12"/>
  <c r="N4299" i="12"/>
  <c r="O4299" i="12" s="1"/>
  <c r="S4299" i="12" s="1"/>
  <c r="P4299" i="12"/>
  <c r="Q4299" i="12"/>
  <c r="N4300" i="12"/>
  <c r="O4300" i="12" s="1"/>
  <c r="S4300" i="12" s="1"/>
  <c r="P4300" i="12"/>
  <c r="Q4300" i="12"/>
  <c r="N4301" i="12"/>
  <c r="O4301" i="12" s="1"/>
  <c r="S4301" i="12" s="1"/>
  <c r="P4301" i="12"/>
  <c r="Q4301" i="12"/>
  <c r="N4302" i="12"/>
  <c r="O4302" i="12" s="1"/>
  <c r="S4302" i="12" s="1"/>
  <c r="P4302" i="12"/>
  <c r="Q4302" i="12"/>
  <c r="N4303" i="12"/>
  <c r="O4303" i="12"/>
  <c r="S4303" i="12" s="1"/>
  <c r="P4303" i="12"/>
  <c r="Q4303" i="12"/>
  <c r="N4304" i="12"/>
  <c r="O4304" i="12" s="1"/>
  <c r="S4304" i="12" s="1"/>
  <c r="P4304" i="12"/>
  <c r="Q4304" i="12"/>
  <c r="N4305" i="12"/>
  <c r="O4305" i="12" s="1"/>
  <c r="S4305" i="12" s="1"/>
  <c r="P4305" i="12"/>
  <c r="Q4305" i="12"/>
  <c r="N4306" i="12"/>
  <c r="O4306" i="12" s="1"/>
  <c r="S4306" i="12" s="1"/>
  <c r="P4306" i="12"/>
  <c r="Q4306" i="12"/>
  <c r="N4307" i="12"/>
  <c r="O4307" i="12" s="1"/>
  <c r="S4307" i="12" s="1"/>
  <c r="P4307" i="12"/>
  <c r="Q4307" i="12"/>
  <c r="N4308" i="12"/>
  <c r="O4308" i="12" s="1"/>
  <c r="S4308" i="12" s="1"/>
  <c r="P4308" i="12"/>
  <c r="Q4308" i="12"/>
  <c r="N4309" i="12"/>
  <c r="O4309" i="12" s="1"/>
  <c r="S4309" i="12" s="1"/>
  <c r="P4309" i="12"/>
  <c r="Q4309" i="12"/>
  <c r="N4310" i="12"/>
  <c r="O4310" i="12" s="1"/>
  <c r="S4310" i="12" s="1"/>
  <c r="P4310" i="12"/>
  <c r="Q4310" i="12"/>
  <c r="N4311" i="12"/>
  <c r="O4311" i="12" s="1"/>
  <c r="S4311" i="12" s="1"/>
  <c r="P4311" i="12"/>
  <c r="Q4311" i="12"/>
  <c r="N4312" i="12"/>
  <c r="O4312" i="12" s="1"/>
  <c r="S4312" i="12" s="1"/>
  <c r="P4312" i="12"/>
  <c r="Q4312" i="12"/>
  <c r="N4313" i="12"/>
  <c r="O4313" i="12" s="1"/>
  <c r="S4313" i="12" s="1"/>
  <c r="P4313" i="12"/>
  <c r="Q4313" i="12"/>
  <c r="N4314" i="12"/>
  <c r="O4314" i="12" s="1"/>
  <c r="S4314" i="12" s="1"/>
  <c r="P4314" i="12"/>
  <c r="Q4314" i="12"/>
  <c r="N4315" i="12"/>
  <c r="O4315" i="12" s="1"/>
  <c r="S4315" i="12" s="1"/>
  <c r="P4315" i="12"/>
  <c r="Q4315" i="12"/>
  <c r="N4316" i="12"/>
  <c r="O4316" i="12" s="1"/>
  <c r="S4316" i="12" s="1"/>
  <c r="P4316" i="12"/>
  <c r="Q4316" i="12"/>
  <c r="N4317" i="12"/>
  <c r="O4317" i="12" s="1"/>
  <c r="S4317" i="12" s="1"/>
  <c r="P4317" i="12"/>
  <c r="Q4317" i="12"/>
  <c r="N4318" i="12"/>
  <c r="O4318" i="12" s="1"/>
  <c r="S4318" i="12" s="1"/>
  <c r="P4318" i="12"/>
  <c r="Q4318" i="12"/>
  <c r="N4319" i="12"/>
  <c r="O4319" i="12" s="1"/>
  <c r="S4319" i="12" s="1"/>
  <c r="P4319" i="12"/>
  <c r="Q4319" i="12"/>
  <c r="N4320" i="12"/>
  <c r="O4320" i="12" s="1"/>
  <c r="S4320" i="12" s="1"/>
  <c r="P4320" i="12"/>
  <c r="Q4320" i="12"/>
  <c r="N4321" i="12"/>
  <c r="O4321" i="12" s="1"/>
  <c r="S4321" i="12" s="1"/>
  <c r="P4321" i="12"/>
  <c r="Q4321" i="12"/>
  <c r="N4322" i="12"/>
  <c r="O4322" i="12" s="1"/>
  <c r="S4322" i="12" s="1"/>
  <c r="P4322" i="12"/>
  <c r="Q4322" i="12"/>
  <c r="N4323" i="12"/>
  <c r="O4323" i="12" s="1"/>
  <c r="S4323" i="12" s="1"/>
  <c r="P4323" i="12"/>
  <c r="Q4323" i="12"/>
  <c r="N4324" i="12"/>
  <c r="O4324" i="12" s="1"/>
  <c r="S4324" i="12" s="1"/>
  <c r="P4324" i="12"/>
  <c r="Q4324" i="12"/>
  <c r="N4325" i="12"/>
  <c r="O4325" i="12" s="1"/>
  <c r="S4325" i="12" s="1"/>
  <c r="P4325" i="12"/>
  <c r="Q4325" i="12"/>
  <c r="N4326" i="12"/>
  <c r="O4326" i="12" s="1"/>
  <c r="S4326" i="12" s="1"/>
  <c r="P4326" i="12"/>
  <c r="Q4326" i="12"/>
  <c r="N4327" i="12"/>
  <c r="O4327" i="12" s="1"/>
  <c r="S4327" i="12" s="1"/>
  <c r="P4327" i="12"/>
  <c r="Q4327" i="12"/>
  <c r="N4328" i="12"/>
  <c r="O4328" i="12" s="1"/>
  <c r="S4328" i="12" s="1"/>
  <c r="P4328" i="12"/>
  <c r="Q4328" i="12"/>
  <c r="N4329" i="12"/>
  <c r="O4329" i="12" s="1"/>
  <c r="S4329" i="12" s="1"/>
  <c r="P4329" i="12"/>
  <c r="Q4329" i="12"/>
  <c r="N4330" i="12"/>
  <c r="O4330" i="12" s="1"/>
  <c r="S4330" i="12" s="1"/>
  <c r="P4330" i="12"/>
  <c r="Q4330" i="12"/>
  <c r="N4331" i="12"/>
  <c r="O4331" i="12" s="1"/>
  <c r="S4331" i="12" s="1"/>
  <c r="P4331" i="12"/>
  <c r="Q4331" i="12"/>
  <c r="N4332" i="12"/>
  <c r="O4332" i="12" s="1"/>
  <c r="S4332" i="12" s="1"/>
  <c r="P4332" i="12"/>
  <c r="Q4332" i="12"/>
  <c r="N4333" i="12"/>
  <c r="O4333" i="12" s="1"/>
  <c r="S4333" i="12" s="1"/>
  <c r="P4333" i="12"/>
  <c r="Q4333" i="12"/>
  <c r="N4334" i="12"/>
  <c r="O4334" i="12" s="1"/>
  <c r="S4334" i="12" s="1"/>
  <c r="P4334" i="12"/>
  <c r="Q4334" i="12"/>
  <c r="N4335" i="12"/>
  <c r="O4335" i="12" s="1"/>
  <c r="S4335" i="12" s="1"/>
  <c r="P4335" i="12"/>
  <c r="Q4335" i="12"/>
  <c r="N4336" i="12"/>
  <c r="O4336" i="12" s="1"/>
  <c r="S4336" i="12" s="1"/>
  <c r="P4336" i="12"/>
  <c r="Q4336" i="12"/>
  <c r="N4337" i="12"/>
  <c r="O4337" i="12" s="1"/>
  <c r="S4337" i="12" s="1"/>
  <c r="P4337" i="12"/>
  <c r="Q4337" i="12"/>
  <c r="N4338" i="12"/>
  <c r="O4338" i="12" s="1"/>
  <c r="S4338" i="12" s="1"/>
  <c r="P4338" i="12"/>
  <c r="Q4338" i="12"/>
  <c r="N4339" i="12"/>
  <c r="O4339" i="12" s="1"/>
  <c r="S4339" i="12" s="1"/>
  <c r="P4339" i="12"/>
  <c r="Q4339" i="12"/>
  <c r="N4340" i="12"/>
  <c r="O4340" i="12" s="1"/>
  <c r="S4340" i="12" s="1"/>
  <c r="P4340" i="12"/>
  <c r="Q4340" i="12"/>
  <c r="N4341" i="12"/>
  <c r="O4341" i="12" s="1"/>
  <c r="S4341" i="12" s="1"/>
  <c r="P4341" i="12"/>
  <c r="Q4341" i="12"/>
  <c r="N4342" i="12"/>
  <c r="O4342" i="12" s="1"/>
  <c r="S4342" i="12" s="1"/>
  <c r="P4342" i="12"/>
  <c r="Q4342" i="12"/>
  <c r="N4343" i="12"/>
  <c r="O4343" i="12" s="1"/>
  <c r="S4343" i="12" s="1"/>
  <c r="P4343" i="12"/>
  <c r="Q4343" i="12"/>
  <c r="N4344" i="12"/>
  <c r="O4344" i="12" s="1"/>
  <c r="S4344" i="12" s="1"/>
  <c r="P4344" i="12"/>
  <c r="Q4344" i="12"/>
  <c r="N4345" i="12"/>
  <c r="O4345" i="12" s="1"/>
  <c r="S4345" i="12" s="1"/>
  <c r="P4345" i="12"/>
  <c r="Q4345" i="12"/>
  <c r="N4346" i="12"/>
  <c r="O4346" i="12" s="1"/>
  <c r="S4346" i="12" s="1"/>
  <c r="P4346" i="12"/>
  <c r="Q4346" i="12"/>
  <c r="N4347" i="12"/>
  <c r="O4347" i="12" s="1"/>
  <c r="S4347" i="12" s="1"/>
  <c r="P4347" i="12"/>
  <c r="Q4347" i="12"/>
  <c r="N4348" i="12"/>
  <c r="O4348" i="12" s="1"/>
  <c r="S4348" i="12" s="1"/>
  <c r="P4348" i="12"/>
  <c r="Q4348" i="12"/>
  <c r="N4349" i="12"/>
  <c r="O4349" i="12" s="1"/>
  <c r="S4349" i="12" s="1"/>
  <c r="P4349" i="12"/>
  <c r="Q4349" i="12"/>
  <c r="N4350" i="12"/>
  <c r="O4350" i="12" s="1"/>
  <c r="S4350" i="12" s="1"/>
  <c r="P4350" i="12"/>
  <c r="Q4350" i="12"/>
  <c r="N4351" i="12"/>
  <c r="O4351" i="12" s="1"/>
  <c r="S4351" i="12" s="1"/>
  <c r="P4351" i="12"/>
  <c r="Q4351" i="12"/>
  <c r="N4352" i="12"/>
  <c r="O4352" i="12" s="1"/>
  <c r="S4352" i="12" s="1"/>
  <c r="P4352" i="12"/>
  <c r="Q4352" i="12"/>
  <c r="N4353" i="12"/>
  <c r="O4353" i="12" s="1"/>
  <c r="S4353" i="12" s="1"/>
  <c r="P4353" i="12"/>
  <c r="Q4353" i="12"/>
  <c r="N4354" i="12"/>
  <c r="O4354" i="12" s="1"/>
  <c r="S4354" i="12" s="1"/>
  <c r="P4354" i="12"/>
  <c r="Q4354" i="12"/>
  <c r="N4355" i="12"/>
  <c r="O4355" i="12" s="1"/>
  <c r="S4355" i="12" s="1"/>
  <c r="P4355" i="12"/>
  <c r="Q4355" i="12"/>
  <c r="N4356" i="12"/>
  <c r="O4356" i="12" s="1"/>
  <c r="S4356" i="12" s="1"/>
  <c r="P4356" i="12"/>
  <c r="Q4356" i="12"/>
  <c r="N4357" i="12"/>
  <c r="O4357" i="12" s="1"/>
  <c r="S4357" i="12" s="1"/>
  <c r="P4357" i="12"/>
  <c r="Q4357" i="12"/>
  <c r="N4358" i="12"/>
  <c r="O4358" i="12" s="1"/>
  <c r="S4358" i="12" s="1"/>
  <c r="P4358" i="12"/>
  <c r="Q4358" i="12"/>
  <c r="N4359" i="12"/>
  <c r="O4359" i="12" s="1"/>
  <c r="S4359" i="12" s="1"/>
  <c r="P4359" i="12"/>
  <c r="Q4359" i="12"/>
  <c r="N4360" i="12"/>
  <c r="O4360" i="12" s="1"/>
  <c r="S4360" i="12" s="1"/>
  <c r="P4360" i="12"/>
  <c r="Q4360" i="12"/>
  <c r="N4361" i="12"/>
  <c r="O4361" i="12" s="1"/>
  <c r="S4361" i="12" s="1"/>
  <c r="P4361" i="12"/>
  <c r="Q4361" i="12"/>
  <c r="N4362" i="12"/>
  <c r="O4362" i="12" s="1"/>
  <c r="S4362" i="12" s="1"/>
  <c r="P4362" i="12"/>
  <c r="Q4362" i="12"/>
  <c r="N4363" i="12"/>
  <c r="O4363" i="12" s="1"/>
  <c r="S4363" i="12" s="1"/>
  <c r="P4363" i="12"/>
  <c r="Q4363" i="12"/>
  <c r="N4364" i="12"/>
  <c r="O4364" i="12" s="1"/>
  <c r="S4364" i="12" s="1"/>
  <c r="P4364" i="12"/>
  <c r="Q4364" i="12"/>
  <c r="N4365" i="12"/>
  <c r="O4365" i="12" s="1"/>
  <c r="S4365" i="12" s="1"/>
  <c r="P4365" i="12"/>
  <c r="Q4365" i="12"/>
  <c r="N4366" i="12"/>
  <c r="O4366" i="12" s="1"/>
  <c r="S4366" i="12" s="1"/>
  <c r="P4366" i="12"/>
  <c r="Q4366" i="12"/>
  <c r="N4367" i="12"/>
  <c r="O4367" i="12" s="1"/>
  <c r="S4367" i="12" s="1"/>
  <c r="P4367" i="12"/>
  <c r="Q4367" i="12"/>
  <c r="N4368" i="12"/>
  <c r="O4368" i="12" s="1"/>
  <c r="S4368" i="12" s="1"/>
  <c r="P4368" i="12"/>
  <c r="Q4368" i="12"/>
  <c r="N4369" i="12"/>
  <c r="O4369" i="12" s="1"/>
  <c r="S4369" i="12" s="1"/>
  <c r="P4369" i="12"/>
  <c r="Q4369" i="12"/>
  <c r="N4370" i="12"/>
  <c r="O4370" i="12" s="1"/>
  <c r="S4370" i="12" s="1"/>
  <c r="P4370" i="12"/>
  <c r="Q4370" i="12"/>
  <c r="N4371" i="12"/>
  <c r="O4371" i="12"/>
  <c r="S4371" i="12" s="1"/>
  <c r="P4371" i="12"/>
  <c r="Q4371" i="12"/>
  <c r="N4372" i="12"/>
  <c r="O4372" i="12"/>
  <c r="S4372" i="12" s="1"/>
  <c r="P4372" i="12"/>
  <c r="Q4372" i="12"/>
  <c r="N4373" i="12"/>
  <c r="O4373" i="12" s="1"/>
  <c r="S4373" i="12" s="1"/>
  <c r="P4373" i="12"/>
  <c r="Q4373" i="12"/>
  <c r="N4374" i="12"/>
  <c r="O4374" i="12" s="1"/>
  <c r="S4374" i="12" s="1"/>
  <c r="P4374" i="12"/>
  <c r="Q4374" i="12"/>
  <c r="N4375" i="12"/>
  <c r="O4375" i="12" s="1"/>
  <c r="S4375" i="12" s="1"/>
  <c r="P4375" i="12"/>
  <c r="Q4375" i="12"/>
  <c r="N4376" i="12"/>
  <c r="O4376" i="12" s="1"/>
  <c r="S4376" i="12" s="1"/>
  <c r="P4376" i="12"/>
  <c r="Q4376" i="12"/>
  <c r="N4377" i="12"/>
  <c r="O4377" i="12" s="1"/>
  <c r="S4377" i="12" s="1"/>
  <c r="P4377" i="12"/>
  <c r="Q4377" i="12"/>
  <c r="N4378" i="12"/>
  <c r="O4378" i="12" s="1"/>
  <c r="S4378" i="12" s="1"/>
  <c r="P4378" i="12"/>
  <c r="Q4378" i="12"/>
  <c r="N4379" i="12"/>
  <c r="O4379" i="12" s="1"/>
  <c r="S4379" i="12" s="1"/>
  <c r="P4379" i="12"/>
  <c r="Q4379" i="12"/>
  <c r="N4380" i="12"/>
  <c r="O4380" i="12" s="1"/>
  <c r="S4380" i="12" s="1"/>
  <c r="P4380" i="12"/>
  <c r="Q4380" i="12"/>
  <c r="N4381" i="12"/>
  <c r="O4381" i="12" s="1"/>
  <c r="S4381" i="12" s="1"/>
  <c r="P4381" i="12"/>
  <c r="Q4381" i="12"/>
  <c r="N4382" i="12"/>
  <c r="O4382" i="12" s="1"/>
  <c r="S4382" i="12" s="1"/>
  <c r="P4382" i="12"/>
  <c r="Q4382" i="12"/>
  <c r="N4383" i="12"/>
  <c r="O4383" i="12" s="1"/>
  <c r="S4383" i="12" s="1"/>
  <c r="P4383" i="12"/>
  <c r="Q4383" i="12"/>
  <c r="N4384" i="12"/>
  <c r="O4384" i="12" s="1"/>
  <c r="S4384" i="12" s="1"/>
  <c r="P4384" i="12"/>
  <c r="Q4384" i="12"/>
  <c r="N4385" i="12"/>
  <c r="O4385" i="12" s="1"/>
  <c r="S4385" i="12" s="1"/>
  <c r="P4385" i="12"/>
  <c r="Q4385" i="12"/>
  <c r="N4386" i="12"/>
  <c r="O4386" i="12" s="1"/>
  <c r="S4386" i="12" s="1"/>
  <c r="P4386" i="12"/>
  <c r="Q4386" i="12"/>
  <c r="N4387" i="12"/>
  <c r="O4387" i="12" s="1"/>
  <c r="S4387" i="12" s="1"/>
  <c r="P4387" i="12"/>
  <c r="Q4387" i="12"/>
  <c r="N4388" i="12"/>
  <c r="O4388" i="12" s="1"/>
  <c r="S4388" i="12" s="1"/>
  <c r="P4388" i="12"/>
  <c r="Q4388" i="12"/>
  <c r="N4389" i="12"/>
  <c r="O4389" i="12" s="1"/>
  <c r="S4389" i="12" s="1"/>
  <c r="P4389" i="12"/>
  <c r="Q4389" i="12"/>
  <c r="N4390" i="12"/>
  <c r="O4390" i="12" s="1"/>
  <c r="S4390" i="12" s="1"/>
  <c r="P4390" i="12"/>
  <c r="Q4390" i="12"/>
  <c r="N4391" i="12"/>
  <c r="O4391" i="12" s="1"/>
  <c r="S4391" i="12" s="1"/>
  <c r="P4391" i="12"/>
  <c r="Q4391" i="12"/>
  <c r="N4392" i="12"/>
  <c r="O4392" i="12" s="1"/>
  <c r="S4392" i="12" s="1"/>
  <c r="P4392" i="12"/>
  <c r="Q4392" i="12"/>
  <c r="N4393" i="12"/>
  <c r="O4393" i="12" s="1"/>
  <c r="S4393" i="12" s="1"/>
  <c r="P4393" i="12"/>
  <c r="Q4393" i="12"/>
  <c r="N4394" i="12"/>
  <c r="O4394" i="12" s="1"/>
  <c r="S4394" i="12" s="1"/>
  <c r="P4394" i="12"/>
  <c r="Q4394" i="12"/>
  <c r="N4395" i="12"/>
  <c r="O4395" i="12" s="1"/>
  <c r="S4395" i="12" s="1"/>
  <c r="P4395" i="12"/>
  <c r="Q4395" i="12"/>
  <c r="N4396" i="12"/>
  <c r="O4396" i="12" s="1"/>
  <c r="S4396" i="12" s="1"/>
  <c r="P4396" i="12"/>
  <c r="Q4396" i="12"/>
  <c r="N4397" i="12"/>
  <c r="O4397" i="12" s="1"/>
  <c r="S4397" i="12" s="1"/>
  <c r="P4397" i="12"/>
  <c r="Q4397" i="12"/>
  <c r="N4398" i="12"/>
  <c r="O4398" i="12"/>
  <c r="S4398" i="12" s="1"/>
  <c r="P4398" i="12"/>
  <c r="Q4398" i="12"/>
  <c r="N4399" i="12"/>
  <c r="O4399" i="12" s="1"/>
  <c r="S4399" i="12" s="1"/>
  <c r="P4399" i="12"/>
  <c r="Q4399" i="12"/>
  <c r="N4400" i="12"/>
  <c r="O4400" i="12" s="1"/>
  <c r="S4400" i="12" s="1"/>
  <c r="P4400" i="12"/>
  <c r="Q4400" i="12"/>
  <c r="N4401" i="12"/>
  <c r="O4401" i="12" s="1"/>
  <c r="S4401" i="12" s="1"/>
  <c r="P4401" i="12"/>
  <c r="Q4401" i="12"/>
  <c r="N4402" i="12"/>
  <c r="O4402" i="12" s="1"/>
  <c r="S4402" i="12" s="1"/>
  <c r="P4402" i="12"/>
  <c r="Q4402" i="12"/>
  <c r="N4403" i="12"/>
  <c r="O4403" i="12" s="1"/>
  <c r="S4403" i="12" s="1"/>
  <c r="P4403" i="12"/>
  <c r="Q4403" i="12"/>
  <c r="N4404" i="12"/>
  <c r="O4404" i="12" s="1"/>
  <c r="S4404" i="12" s="1"/>
  <c r="P4404" i="12"/>
  <c r="Q4404" i="12"/>
  <c r="N4405" i="12"/>
  <c r="O4405" i="12" s="1"/>
  <c r="S4405" i="12" s="1"/>
  <c r="P4405" i="12"/>
  <c r="Q4405" i="12"/>
  <c r="N4406" i="12"/>
  <c r="O4406" i="12" s="1"/>
  <c r="S4406" i="12" s="1"/>
  <c r="P4406" i="12"/>
  <c r="Q4406" i="12"/>
  <c r="N4407" i="12"/>
  <c r="O4407" i="12"/>
  <c r="S4407" i="12" s="1"/>
  <c r="P4407" i="12"/>
  <c r="Q4407" i="12"/>
  <c r="N4408" i="12"/>
  <c r="O4408" i="12" s="1"/>
  <c r="S4408" i="12" s="1"/>
  <c r="P4408" i="12"/>
  <c r="Q4408" i="12"/>
  <c r="N4409" i="12"/>
  <c r="O4409" i="12" s="1"/>
  <c r="S4409" i="12" s="1"/>
  <c r="P4409" i="12"/>
  <c r="Q4409" i="12"/>
  <c r="N4410" i="12"/>
  <c r="O4410" i="12" s="1"/>
  <c r="S4410" i="12" s="1"/>
  <c r="P4410" i="12"/>
  <c r="Q4410" i="12"/>
  <c r="N4411" i="12"/>
  <c r="O4411" i="12" s="1"/>
  <c r="S4411" i="12" s="1"/>
  <c r="P4411" i="12"/>
  <c r="Q4411" i="12"/>
  <c r="N4412" i="12"/>
  <c r="O4412" i="12" s="1"/>
  <c r="S4412" i="12" s="1"/>
  <c r="P4412" i="12"/>
  <c r="Q4412" i="12"/>
  <c r="N4413" i="12"/>
  <c r="O4413" i="12" s="1"/>
  <c r="S4413" i="12" s="1"/>
  <c r="P4413" i="12"/>
  <c r="Q4413" i="12"/>
  <c r="N4414" i="12"/>
  <c r="O4414" i="12" s="1"/>
  <c r="S4414" i="12" s="1"/>
  <c r="P4414" i="12"/>
  <c r="Q4414" i="12"/>
  <c r="N4415" i="12"/>
  <c r="O4415" i="12" s="1"/>
  <c r="S4415" i="12" s="1"/>
  <c r="P4415" i="12"/>
  <c r="Q4415" i="12"/>
  <c r="N4416" i="12"/>
  <c r="O4416" i="12" s="1"/>
  <c r="S4416" i="12" s="1"/>
  <c r="P4416" i="12"/>
  <c r="Q4416" i="12"/>
  <c r="N4417" i="12"/>
  <c r="O4417" i="12" s="1"/>
  <c r="S4417" i="12" s="1"/>
  <c r="P4417" i="12"/>
  <c r="Q4417" i="12"/>
  <c r="N4418" i="12"/>
  <c r="O4418" i="12" s="1"/>
  <c r="S4418" i="12" s="1"/>
  <c r="P4418" i="12"/>
  <c r="Q4418" i="12"/>
  <c r="N4419" i="12"/>
  <c r="O4419" i="12" s="1"/>
  <c r="S4419" i="12" s="1"/>
  <c r="P4419" i="12"/>
  <c r="Q4419" i="12"/>
  <c r="N4420" i="12"/>
  <c r="O4420" i="12" s="1"/>
  <c r="S4420" i="12" s="1"/>
  <c r="P4420" i="12"/>
  <c r="Q4420" i="12"/>
  <c r="N4421" i="12"/>
  <c r="O4421" i="12" s="1"/>
  <c r="S4421" i="12" s="1"/>
  <c r="P4421" i="12"/>
  <c r="Q4421" i="12"/>
  <c r="N4422" i="12"/>
  <c r="O4422" i="12" s="1"/>
  <c r="S4422" i="12" s="1"/>
  <c r="P4422" i="12"/>
  <c r="Q4422" i="12"/>
  <c r="N4423" i="12"/>
  <c r="O4423" i="12" s="1"/>
  <c r="S4423" i="12" s="1"/>
  <c r="P4423" i="12"/>
  <c r="Q4423" i="12"/>
  <c r="N4424" i="12"/>
  <c r="O4424" i="12" s="1"/>
  <c r="S4424" i="12" s="1"/>
  <c r="P4424" i="12"/>
  <c r="Q4424" i="12"/>
  <c r="N4425" i="12"/>
  <c r="O4425" i="12" s="1"/>
  <c r="S4425" i="12" s="1"/>
  <c r="P4425" i="12"/>
  <c r="Q4425" i="12"/>
  <c r="N4426" i="12"/>
  <c r="O4426" i="12" s="1"/>
  <c r="S4426" i="12" s="1"/>
  <c r="P4426" i="12"/>
  <c r="Q4426" i="12"/>
  <c r="N4427" i="12"/>
  <c r="O4427" i="12" s="1"/>
  <c r="S4427" i="12" s="1"/>
  <c r="P4427" i="12"/>
  <c r="Q4427" i="12"/>
  <c r="N4428" i="12"/>
  <c r="O4428" i="12" s="1"/>
  <c r="S4428" i="12" s="1"/>
  <c r="P4428" i="12"/>
  <c r="Q4428" i="12"/>
  <c r="N4429" i="12"/>
  <c r="O4429" i="12" s="1"/>
  <c r="S4429" i="12" s="1"/>
  <c r="P4429" i="12"/>
  <c r="Q4429" i="12"/>
  <c r="N4430" i="12"/>
  <c r="O4430" i="12" s="1"/>
  <c r="S4430" i="12" s="1"/>
  <c r="P4430" i="12"/>
  <c r="Q4430" i="12"/>
  <c r="N4431" i="12"/>
  <c r="O4431" i="12" s="1"/>
  <c r="S4431" i="12" s="1"/>
  <c r="P4431" i="12"/>
  <c r="Q4431" i="12"/>
  <c r="N4432" i="12"/>
  <c r="O4432" i="12" s="1"/>
  <c r="S4432" i="12" s="1"/>
  <c r="P4432" i="12"/>
  <c r="Q4432" i="12"/>
  <c r="N4433" i="12"/>
  <c r="O4433" i="12" s="1"/>
  <c r="S4433" i="12" s="1"/>
  <c r="P4433" i="12"/>
  <c r="Q4433" i="12"/>
  <c r="N4434" i="12"/>
  <c r="O4434" i="12" s="1"/>
  <c r="S4434" i="12" s="1"/>
  <c r="P4434" i="12"/>
  <c r="Q4434" i="12"/>
  <c r="N4435" i="12"/>
  <c r="O4435" i="12" s="1"/>
  <c r="S4435" i="12" s="1"/>
  <c r="P4435" i="12"/>
  <c r="Q4435" i="12"/>
  <c r="N4436" i="12"/>
  <c r="O4436" i="12" s="1"/>
  <c r="S4436" i="12" s="1"/>
  <c r="P4436" i="12"/>
  <c r="Q4436" i="12"/>
  <c r="N4437" i="12"/>
  <c r="O4437" i="12" s="1"/>
  <c r="S4437" i="12" s="1"/>
  <c r="P4437" i="12"/>
  <c r="Q4437" i="12"/>
  <c r="N4438" i="12"/>
  <c r="O4438" i="12" s="1"/>
  <c r="S4438" i="12" s="1"/>
  <c r="P4438" i="12"/>
  <c r="Q4438" i="12"/>
  <c r="N4439" i="12"/>
  <c r="O4439" i="12" s="1"/>
  <c r="S4439" i="12" s="1"/>
  <c r="P4439" i="12"/>
  <c r="Q4439" i="12"/>
  <c r="N4440" i="12"/>
  <c r="O4440" i="12" s="1"/>
  <c r="S4440" i="12" s="1"/>
  <c r="P4440" i="12"/>
  <c r="Q4440" i="12"/>
  <c r="N4441" i="12"/>
  <c r="O4441" i="12" s="1"/>
  <c r="S4441" i="12" s="1"/>
  <c r="P4441" i="12"/>
  <c r="Q4441" i="12"/>
  <c r="N4442" i="12"/>
  <c r="O4442" i="12"/>
  <c r="S4442" i="12" s="1"/>
  <c r="P4442" i="12"/>
  <c r="Q4442" i="12"/>
  <c r="N4443" i="12"/>
  <c r="O4443" i="12" s="1"/>
  <c r="S4443" i="12" s="1"/>
  <c r="P4443" i="12"/>
  <c r="Q4443" i="12"/>
  <c r="N4444" i="12"/>
  <c r="O4444" i="12"/>
  <c r="S4444" i="12" s="1"/>
  <c r="P4444" i="12"/>
  <c r="Q4444" i="12"/>
  <c r="N4445" i="12"/>
  <c r="O4445" i="12"/>
  <c r="S4445" i="12" s="1"/>
  <c r="P4445" i="12"/>
  <c r="Q4445" i="12"/>
  <c r="N4446" i="12"/>
  <c r="O4446" i="12" s="1"/>
  <c r="S4446" i="12" s="1"/>
  <c r="P4446" i="12"/>
  <c r="Q4446" i="12"/>
  <c r="N4447" i="12"/>
  <c r="O4447" i="12"/>
  <c r="S4447" i="12" s="1"/>
  <c r="P4447" i="12"/>
  <c r="Q4447" i="12"/>
  <c r="N4448" i="12"/>
  <c r="O4448" i="12" s="1"/>
  <c r="S4448" i="12" s="1"/>
  <c r="P4448" i="12"/>
  <c r="Q4448" i="12"/>
  <c r="N4449" i="12"/>
  <c r="O4449" i="12" s="1"/>
  <c r="S4449" i="12" s="1"/>
  <c r="P4449" i="12"/>
  <c r="Q4449" i="12"/>
  <c r="N4450" i="12"/>
  <c r="O4450" i="12" s="1"/>
  <c r="S4450" i="12" s="1"/>
  <c r="P4450" i="12"/>
  <c r="Q4450" i="12"/>
  <c r="N4451" i="12"/>
  <c r="O4451" i="12" s="1"/>
  <c r="S4451" i="12" s="1"/>
  <c r="P4451" i="12"/>
  <c r="Q4451" i="12"/>
  <c r="N4452" i="12"/>
  <c r="O4452" i="12" s="1"/>
  <c r="S4452" i="12" s="1"/>
  <c r="P4452" i="12"/>
  <c r="Q4452" i="12"/>
  <c r="N4453" i="12"/>
  <c r="O4453" i="12" s="1"/>
  <c r="S4453" i="12" s="1"/>
  <c r="P4453" i="12"/>
  <c r="Q4453" i="12"/>
  <c r="N4454" i="12"/>
  <c r="O4454" i="12" s="1"/>
  <c r="S4454" i="12" s="1"/>
  <c r="P4454" i="12"/>
  <c r="Q4454" i="12"/>
  <c r="N4455" i="12"/>
  <c r="O4455" i="12" s="1"/>
  <c r="S4455" i="12" s="1"/>
  <c r="P4455" i="12"/>
  <c r="Q4455" i="12"/>
  <c r="N4456" i="12"/>
  <c r="O4456" i="12" s="1"/>
  <c r="S4456" i="12" s="1"/>
  <c r="P4456" i="12"/>
  <c r="Q4456" i="12"/>
  <c r="N4457" i="12"/>
  <c r="O4457" i="12" s="1"/>
  <c r="S4457" i="12" s="1"/>
  <c r="P4457" i="12"/>
  <c r="Q4457" i="12"/>
  <c r="N4458" i="12"/>
  <c r="O4458" i="12" s="1"/>
  <c r="S4458" i="12" s="1"/>
  <c r="P4458" i="12"/>
  <c r="Q4458" i="12"/>
  <c r="N4459" i="12"/>
  <c r="O4459" i="12" s="1"/>
  <c r="S4459" i="12" s="1"/>
  <c r="P4459" i="12"/>
  <c r="Q4459" i="12"/>
  <c r="N4460" i="12"/>
  <c r="O4460" i="12"/>
  <c r="S4460" i="12" s="1"/>
  <c r="P4460" i="12"/>
  <c r="Q4460" i="12"/>
  <c r="N4461" i="12"/>
  <c r="O4461" i="12"/>
  <c r="S4461" i="12" s="1"/>
  <c r="P4461" i="12"/>
  <c r="Q4461" i="12"/>
  <c r="N4462" i="12"/>
  <c r="O4462" i="12"/>
  <c r="S4462" i="12" s="1"/>
  <c r="P4462" i="12"/>
  <c r="Q4462" i="12"/>
  <c r="N4463" i="12"/>
  <c r="O4463" i="12" s="1"/>
  <c r="S4463" i="12" s="1"/>
  <c r="P4463" i="12"/>
  <c r="Q4463" i="12"/>
  <c r="N4464" i="12"/>
  <c r="O4464" i="12" s="1"/>
  <c r="S4464" i="12" s="1"/>
  <c r="P4464" i="12"/>
  <c r="Q4464" i="12"/>
  <c r="N4465" i="12"/>
  <c r="O4465" i="12" s="1"/>
  <c r="S4465" i="12" s="1"/>
  <c r="P4465" i="12"/>
  <c r="Q4465" i="12"/>
  <c r="N4466" i="12"/>
  <c r="O4466" i="12" s="1"/>
  <c r="S4466" i="12" s="1"/>
  <c r="P4466" i="12"/>
  <c r="Q4466" i="12"/>
  <c r="N4467" i="12"/>
  <c r="O4467" i="12" s="1"/>
  <c r="S4467" i="12" s="1"/>
  <c r="P4467" i="12"/>
  <c r="Q4467" i="12"/>
  <c r="N4468" i="12"/>
  <c r="O4468" i="12" s="1"/>
  <c r="S4468" i="12" s="1"/>
  <c r="P4468" i="12"/>
  <c r="Q4468" i="12"/>
  <c r="N4469" i="12"/>
  <c r="O4469" i="12" s="1"/>
  <c r="S4469" i="12" s="1"/>
  <c r="P4469" i="12"/>
  <c r="Q4469" i="12"/>
  <c r="N4470" i="12"/>
  <c r="O4470" i="12" s="1"/>
  <c r="S4470" i="12" s="1"/>
  <c r="P4470" i="12"/>
  <c r="Q4470" i="12"/>
  <c r="N4471" i="12"/>
  <c r="O4471" i="12" s="1"/>
  <c r="S4471" i="12" s="1"/>
  <c r="P4471" i="12"/>
  <c r="Q4471" i="12"/>
  <c r="N4472" i="12"/>
  <c r="O4472" i="12" s="1"/>
  <c r="S4472" i="12" s="1"/>
  <c r="P4472" i="12"/>
  <c r="Q4472" i="12"/>
  <c r="N4473" i="12"/>
  <c r="O4473" i="12" s="1"/>
  <c r="S4473" i="12" s="1"/>
  <c r="P4473" i="12"/>
  <c r="Q4473" i="12"/>
  <c r="N4474" i="12"/>
  <c r="O4474" i="12" s="1"/>
  <c r="S4474" i="12" s="1"/>
  <c r="P4474" i="12"/>
  <c r="Q4474" i="12"/>
  <c r="N4475" i="12"/>
  <c r="O4475" i="12" s="1"/>
  <c r="S4475" i="12" s="1"/>
  <c r="P4475" i="12"/>
  <c r="Q4475" i="12"/>
  <c r="N4476" i="12"/>
  <c r="O4476" i="12"/>
  <c r="S4476" i="12" s="1"/>
  <c r="P4476" i="12"/>
  <c r="Q4476" i="12"/>
  <c r="N4477" i="12"/>
  <c r="O4477" i="12" s="1"/>
  <c r="S4477" i="12" s="1"/>
  <c r="P4477" i="12"/>
  <c r="Q4477" i="12"/>
  <c r="N4478" i="12"/>
  <c r="O4478" i="12" s="1"/>
  <c r="S4478" i="12" s="1"/>
  <c r="P4478" i="12"/>
  <c r="Q4478" i="12"/>
  <c r="N4479" i="12"/>
  <c r="O4479" i="12" s="1"/>
  <c r="S4479" i="12" s="1"/>
  <c r="P4479" i="12"/>
  <c r="Q4479" i="12"/>
  <c r="N4480" i="12"/>
  <c r="O4480" i="12" s="1"/>
  <c r="S4480" i="12" s="1"/>
  <c r="P4480" i="12"/>
  <c r="Q4480" i="12"/>
  <c r="N4481" i="12"/>
  <c r="O4481" i="12" s="1"/>
  <c r="S4481" i="12" s="1"/>
  <c r="P4481" i="12"/>
  <c r="Q4481" i="12"/>
  <c r="N4482" i="12"/>
  <c r="O4482" i="12" s="1"/>
  <c r="S4482" i="12" s="1"/>
  <c r="P4482" i="12"/>
  <c r="Q4482" i="12"/>
  <c r="N4483" i="12"/>
  <c r="O4483" i="12" s="1"/>
  <c r="S4483" i="12" s="1"/>
  <c r="P4483" i="12"/>
  <c r="Q4483" i="12"/>
  <c r="N4484" i="12"/>
  <c r="O4484" i="12" s="1"/>
  <c r="S4484" i="12" s="1"/>
  <c r="P4484" i="12"/>
  <c r="Q4484" i="12"/>
  <c r="N4485" i="12"/>
  <c r="O4485" i="12" s="1"/>
  <c r="S4485" i="12" s="1"/>
  <c r="P4485" i="12"/>
  <c r="Q4485" i="12"/>
  <c r="N4486" i="12"/>
  <c r="O4486" i="12" s="1"/>
  <c r="S4486" i="12" s="1"/>
  <c r="P4486" i="12"/>
  <c r="Q4486" i="12"/>
  <c r="N4487" i="12"/>
  <c r="O4487" i="12" s="1"/>
  <c r="S4487" i="12" s="1"/>
  <c r="P4487" i="12"/>
  <c r="Q4487" i="12"/>
  <c r="N4488" i="12"/>
  <c r="O4488" i="12" s="1"/>
  <c r="S4488" i="12" s="1"/>
  <c r="P4488" i="12"/>
  <c r="Q4488" i="12"/>
  <c r="N4489" i="12"/>
  <c r="O4489" i="12" s="1"/>
  <c r="S4489" i="12" s="1"/>
  <c r="P4489" i="12"/>
  <c r="Q4489" i="12"/>
  <c r="N4490" i="12"/>
  <c r="O4490" i="12"/>
  <c r="S4490" i="12" s="1"/>
  <c r="P4490" i="12"/>
  <c r="Q4490" i="12"/>
  <c r="N4491" i="12"/>
  <c r="O4491" i="12" s="1"/>
  <c r="S4491" i="12" s="1"/>
  <c r="P4491" i="12"/>
  <c r="Q4491" i="12"/>
  <c r="N4492" i="12"/>
  <c r="O4492" i="12" s="1"/>
  <c r="S4492" i="12" s="1"/>
  <c r="P4492" i="12"/>
  <c r="Q4492" i="12"/>
  <c r="N4493" i="12"/>
  <c r="O4493" i="12" s="1"/>
  <c r="S4493" i="12" s="1"/>
  <c r="P4493" i="12"/>
  <c r="Q4493" i="12"/>
  <c r="N4494" i="12"/>
  <c r="O4494" i="12" s="1"/>
  <c r="S4494" i="12" s="1"/>
  <c r="P4494" i="12"/>
  <c r="Q4494" i="12"/>
  <c r="N4495" i="12"/>
  <c r="O4495" i="12" s="1"/>
  <c r="S4495" i="12" s="1"/>
  <c r="P4495" i="12"/>
  <c r="Q4495" i="12"/>
  <c r="N4496" i="12"/>
  <c r="O4496" i="12" s="1"/>
  <c r="S4496" i="12" s="1"/>
  <c r="P4496" i="12"/>
  <c r="Q4496" i="12"/>
  <c r="N4497" i="12"/>
  <c r="O4497" i="12" s="1"/>
  <c r="S4497" i="12" s="1"/>
  <c r="P4497" i="12"/>
  <c r="Q4497" i="12"/>
  <c r="N4498" i="12"/>
  <c r="O4498" i="12" s="1"/>
  <c r="S4498" i="12" s="1"/>
  <c r="P4498" i="12"/>
  <c r="Q4498" i="12"/>
  <c r="N4499" i="12"/>
  <c r="O4499" i="12"/>
  <c r="S4499" i="12" s="1"/>
  <c r="P4499" i="12"/>
  <c r="Q4499" i="12"/>
  <c r="N4500" i="12"/>
  <c r="O4500" i="12"/>
  <c r="S4500" i="12" s="1"/>
  <c r="P4500" i="12"/>
  <c r="Q4500" i="12"/>
  <c r="N4501" i="12"/>
  <c r="O4501" i="12" s="1"/>
  <c r="S4501" i="12" s="1"/>
  <c r="P4501" i="12"/>
  <c r="Q4501" i="12"/>
  <c r="N4502" i="12"/>
  <c r="O4502" i="12"/>
  <c r="S4502" i="12" s="1"/>
  <c r="P4502" i="12"/>
  <c r="Q4502" i="12"/>
  <c r="N4503" i="12"/>
  <c r="O4503" i="12" s="1"/>
  <c r="S4503" i="12" s="1"/>
  <c r="P4503" i="12"/>
  <c r="Q4503" i="12"/>
  <c r="N4504" i="12"/>
  <c r="O4504" i="12"/>
  <c r="S4504" i="12" s="1"/>
  <c r="P4504" i="12"/>
  <c r="Q4504" i="12"/>
  <c r="N4505" i="12"/>
  <c r="O4505" i="12" s="1"/>
  <c r="S4505" i="12" s="1"/>
  <c r="P4505" i="12"/>
  <c r="Q4505" i="12"/>
  <c r="N4506" i="12"/>
  <c r="O4506" i="12" s="1"/>
  <c r="S4506" i="12" s="1"/>
  <c r="P4506" i="12"/>
  <c r="Q4506" i="12"/>
  <c r="N4507" i="12"/>
  <c r="O4507" i="12" s="1"/>
  <c r="S4507" i="12" s="1"/>
  <c r="P4507" i="12"/>
  <c r="Q4507" i="12"/>
  <c r="N4508" i="12"/>
  <c r="O4508" i="12" s="1"/>
  <c r="S4508" i="12" s="1"/>
  <c r="P4508" i="12"/>
  <c r="Q4508" i="12"/>
  <c r="N4509" i="12"/>
  <c r="O4509" i="12" s="1"/>
  <c r="S4509" i="12" s="1"/>
  <c r="P4509" i="12"/>
  <c r="Q4509" i="12"/>
  <c r="N4510" i="12"/>
  <c r="O4510" i="12" s="1"/>
  <c r="S4510" i="12" s="1"/>
  <c r="P4510" i="12"/>
  <c r="Q4510" i="12"/>
  <c r="N4511" i="12"/>
  <c r="O4511" i="12" s="1"/>
  <c r="S4511" i="12" s="1"/>
  <c r="P4511" i="12"/>
  <c r="Q4511" i="12"/>
  <c r="N4512" i="12"/>
  <c r="O4512" i="12" s="1"/>
  <c r="S4512" i="12" s="1"/>
  <c r="P4512" i="12"/>
  <c r="Q4512" i="12"/>
  <c r="N4513" i="12"/>
  <c r="O4513" i="12" s="1"/>
  <c r="S4513" i="12" s="1"/>
  <c r="P4513" i="12"/>
  <c r="Q4513" i="12"/>
  <c r="N4514" i="12"/>
  <c r="O4514" i="12" s="1"/>
  <c r="S4514" i="12" s="1"/>
  <c r="P4514" i="12"/>
  <c r="Q4514" i="12"/>
  <c r="N4515" i="12"/>
  <c r="O4515" i="12" s="1"/>
  <c r="S4515" i="12" s="1"/>
  <c r="P4515" i="12"/>
  <c r="Q4515" i="12"/>
  <c r="N4516" i="12"/>
  <c r="O4516" i="12" s="1"/>
  <c r="S4516" i="12" s="1"/>
  <c r="P4516" i="12"/>
  <c r="Q4516" i="12"/>
  <c r="N4517" i="12"/>
  <c r="O4517" i="12" s="1"/>
  <c r="S4517" i="12" s="1"/>
  <c r="P4517" i="12"/>
  <c r="Q4517" i="12"/>
  <c r="N4518" i="12"/>
  <c r="O4518" i="12" s="1"/>
  <c r="S4518" i="12" s="1"/>
  <c r="P4518" i="12"/>
  <c r="Q4518" i="12"/>
  <c r="N4519" i="12"/>
  <c r="O4519" i="12" s="1"/>
  <c r="S4519" i="12" s="1"/>
  <c r="P4519" i="12"/>
  <c r="Q4519" i="12"/>
  <c r="N4520" i="12"/>
  <c r="O4520" i="12" s="1"/>
  <c r="S4520" i="12" s="1"/>
  <c r="P4520" i="12"/>
  <c r="Q4520" i="12"/>
  <c r="N4521" i="12"/>
  <c r="O4521" i="12" s="1"/>
  <c r="S4521" i="12" s="1"/>
  <c r="P4521" i="12"/>
  <c r="Q4521" i="12"/>
  <c r="N4522" i="12"/>
  <c r="O4522" i="12" s="1"/>
  <c r="S4522" i="12" s="1"/>
  <c r="P4522" i="12"/>
  <c r="Q4522" i="12"/>
  <c r="N4523" i="12"/>
  <c r="O4523" i="12"/>
  <c r="S4523" i="12" s="1"/>
  <c r="P4523" i="12"/>
  <c r="Q4523" i="12"/>
  <c r="N4524" i="12"/>
  <c r="O4524" i="12" s="1"/>
  <c r="S4524" i="12" s="1"/>
  <c r="P4524" i="12"/>
  <c r="Q4524" i="12"/>
  <c r="N4525" i="12"/>
  <c r="O4525" i="12" s="1"/>
  <c r="S4525" i="12" s="1"/>
  <c r="P4525" i="12"/>
  <c r="Q4525" i="12"/>
  <c r="N4526" i="12"/>
  <c r="O4526" i="12" s="1"/>
  <c r="S4526" i="12" s="1"/>
  <c r="P4526" i="12"/>
  <c r="Q4526" i="12"/>
  <c r="N4527" i="12"/>
  <c r="O4527" i="12" s="1"/>
  <c r="S4527" i="12" s="1"/>
  <c r="P4527" i="12"/>
  <c r="Q4527" i="12"/>
  <c r="N4528" i="12"/>
  <c r="O4528" i="12" s="1"/>
  <c r="S4528" i="12" s="1"/>
  <c r="P4528" i="12"/>
  <c r="Q4528" i="12"/>
  <c r="N4529" i="12"/>
  <c r="O4529" i="12" s="1"/>
  <c r="S4529" i="12" s="1"/>
  <c r="P4529" i="12"/>
  <c r="Q4529" i="12"/>
  <c r="N4530" i="12"/>
  <c r="O4530" i="12" s="1"/>
  <c r="S4530" i="12" s="1"/>
  <c r="P4530" i="12"/>
  <c r="Q4530" i="12"/>
  <c r="N4531" i="12"/>
  <c r="O4531" i="12" s="1"/>
  <c r="S4531" i="12" s="1"/>
  <c r="P4531" i="12"/>
  <c r="Q4531" i="12"/>
  <c r="N4532" i="12"/>
  <c r="O4532" i="12"/>
  <c r="S4532" i="12" s="1"/>
  <c r="P4532" i="12"/>
  <c r="Q4532" i="12"/>
  <c r="N4533" i="12"/>
  <c r="O4533" i="12" s="1"/>
  <c r="S4533" i="12" s="1"/>
  <c r="P4533" i="12"/>
  <c r="Q4533" i="12"/>
  <c r="N4534" i="12"/>
  <c r="O4534" i="12" s="1"/>
  <c r="S4534" i="12" s="1"/>
  <c r="P4534" i="12"/>
  <c r="Q4534" i="12"/>
  <c r="N4535" i="12"/>
  <c r="O4535" i="12" s="1"/>
  <c r="S4535" i="12" s="1"/>
  <c r="P4535" i="12"/>
  <c r="Q4535" i="12"/>
  <c r="N4536" i="12"/>
  <c r="O4536" i="12" s="1"/>
  <c r="S4536" i="12" s="1"/>
  <c r="P4536" i="12"/>
  <c r="Q4536" i="12"/>
  <c r="N4537" i="12"/>
  <c r="O4537" i="12"/>
  <c r="S4537" i="12" s="1"/>
  <c r="P4537" i="12"/>
  <c r="Q4537" i="12"/>
  <c r="N4538" i="12"/>
  <c r="O4538" i="12"/>
  <c r="S4538" i="12" s="1"/>
  <c r="P4538" i="12"/>
  <c r="Q4538" i="12"/>
  <c r="N4539" i="12"/>
  <c r="O4539" i="12" s="1"/>
  <c r="S4539" i="12" s="1"/>
  <c r="P4539" i="12"/>
  <c r="Q4539" i="12"/>
  <c r="N4540" i="12"/>
  <c r="O4540" i="12"/>
  <c r="S4540" i="12" s="1"/>
  <c r="P4540" i="12"/>
  <c r="Q4540" i="12"/>
  <c r="N4541" i="12"/>
  <c r="O4541" i="12"/>
  <c r="S4541" i="12" s="1"/>
  <c r="P4541" i="12"/>
  <c r="Q4541" i="12"/>
  <c r="N4542" i="12"/>
  <c r="O4542" i="12" s="1"/>
  <c r="S4542" i="12" s="1"/>
  <c r="P4542" i="12"/>
  <c r="Q4542" i="12"/>
  <c r="N4543" i="12"/>
  <c r="O4543" i="12" s="1"/>
  <c r="S4543" i="12" s="1"/>
  <c r="P4543" i="12"/>
  <c r="Q4543" i="12"/>
  <c r="N4544" i="12"/>
  <c r="O4544" i="12" s="1"/>
  <c r="S4544" i="12" s="1"/>
  <c r="P4544" i="12"/>
  <c r="Q4544" i="12"/>
  <c r="N4545" i="12"/>
  <c r="O4545" i="12" s="1"/>
  <c r="S4545" i="12" s="1"/>
  <c r="P4545" i="12"/>
  <c r="Q4545" i="12"/>
  <c r="N4546" i="12"/>
  <c r="O4546" i="12" s="1"/>
  <c r="S4546" i="12" s="1"/>
  <c r="P4546" i="12"/>
  <c r="Q4546" i="12"/>
  <c r="N4547" i="12"/>
  <c r="O4547" i="12"/>
  <c r="S4547" i="12" s="1"/>
  <c r="P4547" i="12"/>
  <c r="Q4547" i="12"/>
  <c r="N4548" i="12"/>
  <c r="O4548" i="12" s="1"/>
  <c r="S4548" i="12" s="1"/>
  <c r="P4548" i="12"/>
  <c r="Q4548" i="12"/>
  <c r="N4549" i="12"/>
  <c r="O4549" i="12" s="1"/>
  <c r="S4549" i="12" s="1"/>
  <c r="P4549" i="12"/>
  <c r="Q4549" i="12"/>
  <c r="N4550" i="12"/>
  <c r="O4550" i="12" s="1"/>
  <c r="S4550" i="12" s="1"/>
  <c r="P4550" i="12"/>
  <c r="Q4550" i="12"/>
  <c r="N4551" i="12"/>
  <c r="O4551" i="12" s="1"/>
  <c r="S4551" i="12" s="1"/>
  <c r="P4551" i="12"/>
  <c r="Q4551" i="12"/>
  <c r="N4552" i="12"/>
  <c r="O4552" i="12" s="1"/>
  <c r="S4552" i="12" s="1"/>
  <c r="P4552" i="12"/>
  <c r="Q4552" i="12"/>
  <c r="N4553" i="12"/>
  <c r="O4553" i="12" s="1"/>
  <c r="S4553" i="12" s="1"/>
  <c r="P4553" i="12"/>
  <c r="Q4553" i="12"/>
  <c r="N4554" i="12"/>
  <c r="O4554" i="12" s="1"/>
  <c r="S4554" i="12" s="1"/>
  <c r="P4554" i="12"/>
  <c r="Q4554" i="12"/>
  <c r="N4555" i="12"/>
  <c r="O4555" i="12" s="1"/>
  <c r="S4555" i="12" s="1"/>
  <c r="P4555" i="12"/>
  <c r="Q4555" i="12"/>
  <c r="N4556" i="12"/>
  <c r="O4556" i="12"/>
  <c r="S4556" i="12" s="1"/>
  <c r="P4556" i="12"/>
  <c r="Q4556" i="12"/>
  <c r="N4557" i="12"/>
  <c r="O4557" i="12"/>
  <c r="S4557" i="12" s="1"/>
  <c r="P4557" i="12"/>
  <c r="Q4557" i="12"/>
  <c r="N4558" i="12"/>
  <c r="O4558" i="12" s="1"/>
  <c r="S4558" i="12" s="1"/>
  <c r="P4558" i="12"/>
  <c r="Q4558" i="12"/>
  <c r="N4559" i="12"/>
  <c r="O4559" i="12" s="1"/>
  <c r="S4559" i="12" s="1"/>
  <c r="P4559" i="12"/>
  <c r="Q4559" i="12"/>
  <c r="N4560" i="12"/>
  <c r="O4560" i="12" s="1"/>
  <c r="S4560" i="12" s="1"/>
  <c r="P4560" i="12"/>
  <c r="Q4560" i="12"/>
  <c r="N4561" i="12"/>
  <c r="O4561" i="12" s="1"/>
  <c r="S4561" i="12" s="1"/>
  <c r="P4561" i="12"/>
  <c r="Q4561" i="12"/>
  <c r="N4562" i="12"/>
  <c r="O4562" i="12" s="1"/>
  <c r="S4562" i="12" s="1"/>
  <c r="P4562" i="12"/>
  <c r="Q4562" i="12"/>
  <c r="N4563" i="12"/>
  <c r="O4563" i="12"/>
  <c r="S4563" i="12" s="1"/>
  <c r="P4563" i="12"/>
  <c r="Q4563" i="12"/>
  <c r="N4564" i="12"/>
  <c r="O4564" i="12" s="1"/>
  <c r="S4564" i="12" s="1"/>
  <c r="P4564" i="12"/>
  <c r="Q4564" i="12"/>
  <c r="N4565" i="12"/>
  <c r="O4565" i="12" s="1"/>
  <c r="S4565" i="12" s="1"/>
  <c r="P4565" i="12"/>
  <c r="Q4565" i="12"/>
  <c r="N4566" i="12"/>
  <c r="O4566" i="12"/>
  <c r="S4566" i="12" s="1"/>
  <c r="P4566" i="12"/>
  <c r="Q4566" i="12"/>
  <c r="N4567" i="12"/>
  <c r="O4567" i="12" s="1"/>
  <c r="S4567" i="12" s="1"/>
  <c r="P4567" i="12"/>
  <c r="Q4567" i="12"/>
  <c r="N4568" i="12"/>
  <c r="O4568" i="12" s="1"/>
  <c r="S4568" i="12" s="1"/>
  <c r="P4568" i="12"/>
  <c r="Q4568" i="12"/>
  <c r="N4569" i="12"/>
  <c r="O4569" i="12" s="1"/>
  <c r="S4569" i="12" s="1"/>
  <c r="P4569" i="12"/>
  <c r="Q4569" i="12"/>
  <c r="N4570" i="12"/>
  <c r="O4570" i="12"/>
  <c r="S4570" i="12" s="1"/>
  <c r="P4570" i="12"/>
  <c r="Q4570" i="12"/>
  <c r="N4571" i="12"/>
  <c r="O4571" i="12" s="1"/>
  <c r="S4571" i="12" s="1"/>
  <c r="P4571" i="12"/>
  <c r="Q4571" i="12"/>
  <c r="N4572" i="12"/>
  <c r="O4572" i="12"/>
  <c r="S4572" i="12" s="1"/>
  <c r="P4572" i="12"/>
  <c r="Q4572" i="12"/>
  <c r="N4573" i="12"/>
  <c r="O4573" i="12" s="1"/>
  <c r="S4573" i="12" s="1"/>
  <c r="P4573" i="12"/>
  <c r="Q4573" i="12"/>
  <c r="N4574" i="12"/>
  <c r="O4574" i="12" s="1"/>
  <c r="S4574" i="12" s="1"/>
  <c r="P4574" i="12"/>
  <c r="Q4574" i="12"/>
  <c r="N4575" i="12"/>
  <c r="O4575" i="12"/>
  <c r="S4575" i="12" s="1"/>
  <c r="P4575" i="12"/>
  <c r="Q4575" i="12"/>
  <c r="N4576" i="12"/>
  <c r="O4576" i="12"/>
  <c r="S4576" i="12" s="1"/>
  <c r="P4576" i="12"/>
  <c r="Q4576" i="12"/>
  <c r="N4577" i="12"/>
  <c r="O4577" i="12" s="1"/>
  <c r="S4577" i="12" s="1"/>
  <c r="P4577" i="12"/>
  <c r="Q4577" i="12"/>
  <c r="N4578" i="12"/>
  <c r="O4578" i="12" s="1"/>
  <c r="S4578" i="12" s="1"/>
  <c r="P4578" i="12"/>
  <c r="Q4578" i="12"/>
  <c r="N4579" i="12"/>
  <c r="O4579" i="12" s="1"/>
  <c r="S4579" i="12" s="1"/>
  <c r="P4579" i="12"/>
  <c r="Q4579" i="12"/>
  <c r="N4580" i="12"/>
  <c r="O4580" i="12" s="1"/>
  <c r="S4580" i="12" s="1"/>
  <c r="P4580" i="12"/>
  <c r="Q4580" i="12"/>
  <c r="N4581" i="12"/>
  <c r="O4581" i="12" s="1"/>
  <c r="S4581" i="12" s="1"/>
  <c r="P4581" i="12"/>
  <c r="Q4581" i="12"/>
  <c r="N4582" i="12"/>
  <c r="O4582" i="12" s="1"/>
  <c r="S4582" i="12" s="1"/>
  <c r="P4582" i="12"/>
  <c r="Q4582" i="12"/>
  <c r="N4583" i="12"/>
  <c r="O4583" i="12" s="1"/>
  <c r="S4583" i="12" s="1"/>
  <c r="P4583" i="12"/>
  <c r="Q4583" i="12"/>
  <c r="N4584" i="12"/>
  <c r="O4584" i="12"/>
  <c r="S4584" i="12" s="1"/>
  <c r="P4584" i="12"/>
  <c r="Q4584" i="12"/>
  <c r="N4585" i="12"/>
  <c r="O4585" i="12" s="1"/>
  <c r="S4585" i="12" s="1"/>
  <c r="P4585" i="12"/>
  <c r="Q4585" i="12"/>
  <c r="N4586" i="12"/>
  <c r="O4586" i="12" s="1"/>
  <c r="S4586" i="12" s="1"/>
  <c r="P4586" i="12"/>
  <c r="Q4586" i="12"/>
  <c r="N4587" i="12"/>
  <c r="O4587" i="12" s="1"/>
  <c r="S4587" i="12" s="1"/>
  <c r="P4587" i="12"/>
  <c r="Q4587" i="12"/>
  <c r="N4588" i="12"/>
  <c r="O4588" i="12" s="1"/>
  <c r="S4588" i="12" s="1"/>
  <c r="P4588" i="12"/>
  <c r="Q4588" i="12"/>
  <c r="N4589" i="12"/>
  <c r="O4589" i="12" s="1"/>
  <c r="S4589" i="12" s="1"/>
  <c r="P4589" i="12"/>
  <c r="Q4589" i="12"/>
  <c r="N4590" i="12"/>
  <c r="O4590" i="12" s="1"/>
  <c r="S4590" i="12" s="1"/>
  <c r="P4590" i="12"/>
  <c r="Q4590" i="12"/>
  <c r="N4591" i="12"/>
  <c r="O4591" i="12" s="1"/>
  <c r="S4591" i="12" s="1"/>
  <c r="P4591" i="12"/>
  <c r="Q4591" i="12"/>
  <c r="N4592" i="12"/>
  <c r="O4592" i="12" s="1"/>
  <c r="S4592" i="12" s="1"/>
  <c r="P4592" i="12"/>
  <c r="Q4592" i="12"/>
  <c r="N4593" i="12"/>
  <c r="O4593" i="12"/>
  <c r="S4593" i="12" s="1"/>
  <c r="P4593" i="12"/>
  <c r="Q4593" i="12"/>
  <c r="N4594" i="12"/>
  <c r="O4594" i="12"/>
  <c r="S4594" i="12" s="1"/>
  <c r="P4594" i="12"/>
  <c r="Q4594" i="12"/>
  <c r="N4595" i="12"/>
  <c r="O4595" i="12" s="1"/>
  <c r="S4595" i="12" s="1"/>
  <c r="P4595" i="12"/>
  <c r="Q4595" i="12"/>
  <c r="N4596" i="12"/>
  <c r="O4596" i="12" s="1"/>
  <c r="S4596" i="12" s="1"/>
  <c r="P4596" i="12"/>
  <c r="Q4596" i="12"/>
  <c r="N4597" i="12"/>
  <c r="O4597" i="12"/>
  <c r="P4597" i="12"/>
  <c r="Q4597" i="12"/>
  <c r="S4597" i="12"/>
  <c r="N4598" i="12"/>
  <c r="O4598" i="12" s="1"/>
  <c r="S4598" i="12" s="1"/>
  <c r="P4598" i="12"/>
  <c r="Q4598" i="12"/>
  <c r="N4599" i="12"/>
  <c r="O4599" i="12" s="1"/>
  <c r="S4599" i="12" s="1"/>
  <c r="P4599" i="12"/>
  <c r="Q4599" i="12"/>
  <c r="N4600" i="12"/>
  <c r="O4600" i="12"/>
  <c r="S4600" i="12" s="1"/>
  <c r="P4600" i="12"/>
  <c r="Q4600" i="12"/>
  <c r="N4601" i="12"/>
  <c r="O4601" i="12" s="1"/>
  <c r="S4601" i="12" s="1"/>
  <c r="P4601" i="12"/>
  <c r="Q4601" i="12"/>
  <c r="N4602" i="12"/>
  <c r="O4602" i="12"/>
  <c r="S4602" i="12" s="1"/>
  <c r="P4602" i="12"/>
  <c r="Q4602" i="12"/>
  <c r="N4603" i="12"/>
  <c r="O4603" i="12"/>
  <c r="S4603" i="12" s="1"/>
  <c r="P4603" i="12"/>
  <c r="Q4603" i="12"/>
  <c r="N4604" i="12"/>
  <c r="O4604" i="12"/>
  <c r="S4604" i="12" s="1"/>
  <c r="P4604" i="12"/>
  <c r="Q4604" i="12"/>
  <c r="N4605" i="12"/>
  <c r="O4605" i="12" s="1"/>
  <c r="S4605" i="12" s="1"/>
  <c r="P4605" i="12"/>
  <c r="Q4605" i="12"/>
  <c r="N4606" i="12"/>
  <c r="O4606" i="12" s="1"/>
  <c r="S4606" i="12" s="1"/>
  <c r="P4606" i="12"/>
  <c r="Q4606" i="12"/>
  <c r="N4607" i="12"/>
  <c r="O4607" i="12" s="1"/>
  <c r="S4607" i="12" s="1"/>
  <c r="P4607" i="12"/>
  <c r="Q4607" i="12"/>
  <c r="N4608" i="12"/>
  <c r="O4608" i="12"/>
  <c r="S4608" i="12" s="1"/>
  <c r="P4608" i="12"/>
  <c r="Q4608" i="12"/>
  <c r="N4609" i="12"/>
  <c r="O4609" i="12" s="1"/>
  <c r="S4609" i="12" s="1"/>
  <c r="P4609" i="12"/>
  <c r="Q4609" i="12"/>
  <c r="N4610" i="12"/>
  <c r="O4610" i="12"/>
  <c r="S4610" i="12" s="1"/>
  <c r="P4610" i="12"/>
  <c r="Q4610" i="12"/>
  <c r="N4611" i="12"/>
  <c r="O4611" i="12"/>
  <c r="S4611" i="12" s="1"/>
  <c r="P4611" i="12"/>
  <c r="Q4611" i="12"/>
  <c r="N4612" i="12"/>
  <c r="O4612" i="12" s="1"/>
  <c r="S4612" i="12" s="1"/>
  <c r="P4612" i="12"/>
  <c r="Q4612" i="12"/>
  <c r="N4613" i="12"/>
  <c r="O4613" i="12"/>
  <c r="S4613" i="12" s="1"/>
  <c r="P4613" i="12"/>
  <c r="Q4613" i="12"/>
  <c r="N4614" i="12"/>
  <c r="O4614" i="12" s="1"/>
  <c r="S4614" i="12" s="1"/>
  <c r="P4614" i="12"/>
  <c r="Q4614" i="12"/>
  <c r="N4615" i="12"/>
  <c r="O4615" i="12" s="1"/>
  <c r="S4615" i="12" s="1"/>
  <c r="P4615" i="12"/>
  <c r="Q4615" i="12"/>
  <c r="N4616" i="12"/>
  <c r="O4616" i="12" s="1"/>
  <c r="S4616" i="12" s="1"/>
  <c r="P4616" i="12"/>
  <c r="Q4616" i="12"/>
  <c r="N4617" i="12"/>
  <c r="O4617" i="12" s="1"/>
  <c r="S4617" i="12" s="1"/>
  <c r="P4617" i="12"/>
  <c r="Q4617" i="12"/>
  <c r="N4618" i="12"/>
  <c r="O4618" i="12" s="1"/>
  <c r="S4618" i="12" s="1"/>
  <c r="P4618" i="12"/>
  <c r="Q4618" i="12"/>
  <c r="N4619" i="12"/>
  <c r="O4619" i="12"/>
  <c r="S4619" i="12" s="1"/>
  <c r="P4619" i="12"/>
  <c r="Q4619" i="12"/>
  <c r="N4620" i="12"/>
  <c r="O4620" i="12"/>
  <c r="S4620" i="12" s="1"/>
  <c r="P4620" i="12"/>
  <c r="Q4620" i="12"/>
  <c r="N4621" i="12"/>
  <c r="O4621" i="12" s="1"/>
  <c r="S4621" i="12" s="1"/>
  <c r="P4621" i="12"/>
  <c r="Q4621" i="12"/>
  <c r="N4622" i="12"/>
  <c r="O4622" i="12" s="1"/>
  <c r="S4622" i="12" s="1"/>
  <c r="P4622" i="12"/>
  <c r="Q4622" i="12"/>
  <c r="N4623" i="12"/>
  <c r="O4623" i="12"/>
  <c r="S4623" i="12" s="1"/>
  <c r="P4623" i="12"/>
  <c r="Q4623" i="12"/>
  <c r="N4624" i="12"/>
  <c r="O4624" i="12" s="1"/>
  <c r="S4624" i="12" s="1"/>
  <c r="P4624" i="12"/>
  <c r="Q4624" i="12"/>
  <c r="N4625" i="12"/>
  <c r="O4625" i="12" s="1"/>
  <c r="S4625" i="12" s="1"/>
  <c r="P4625" i="12"/>
  <c r="Q4625" i="12"/>
  <c r="N4626" i="12"/>
  <c r="O4626" i="12" s="1"/>
  <c r="S4626" i="12" s="1"/>
  <c r="P4626" i="12"/>
  <c r="Q4626" i="12"/>
  <c r="N4627" i="12"/>
  <c r="O4627" i="12" s="1"/>
  <c r="S4627" i="12" s="1"/>
  <c r="P4627" i="12"/>
  <c r="Q4627" i="12"/>
  <c r="N4628" i="12"/>
  <c r="O4628" i="12" s="1"/>
  <c r="S4628" i="12" s="1"/>
  <c r="P4628" i="12"/>
  <c r="Q4628" i="12"/>
  <c r="N4629" i="12"/>
  <c r="O4629" i="12"/>
  <c r="S4629" i="12" s="1"/>
  <c r="P4629" i="12"/>
  <c r="Q4629" i="12"/>
  <c r="N4630" i="12"/>
  <c r="O4630" i="12"/>
  <c r="S4630" i="12" s="1"/>
  <c r="P4630" i="12"/>
  <c r="Q4630" i="12"/>
  <c r="N4631" i="12"/>
  <c r="O4631" i="12"/>
  <c r="P4631" i="12"/>
  <c r="Q4631" i="12"/>
  <c r="S4631" i="12"/>
  <c r="N4632" i="12"/>
  <c r="O4632" i="12" s="1"/>
  <c r="S4632" i="12" s="1"/>
  <c r="P4632" i="12"/>
  <c r="Q4632" i="12"/>
  <c r="N4633" i="12"/>
  <c r="O4633" i="12"/>
  <c r="P4633" i="12"/>
  <c r="Q4633" i="12"/>
  <c r="S4633" i="12"/>
  <c r="N4634" i="12"/>
  <c r="O4634" i="12" s="1"/>
  <c r="S4634" i="12" s="1"/>
  <c r="P4634" i="12"/>
  <c r="Q4634" i="12"/>
  <c r="N4635" i="12"/>
  <c r="O4635" i="12" s="1"/>
  <c r="S4635" i="12" s="1"/>
  <c r="P4635" i="12"/>
  <c r="Q4635" i="12"/>
  <c r="N4636" i="12"/>
  <c r="O4636" i="12" s="1"/>
  <c r="S4636" i="12" s="1"/>
  <c r="P4636" i="12"/>
  <c r="Q4636" i="12"/>
  <c r="N4637" i="12"/>
  <c r="O4637" i="12" s="1"/>
  <c r="S4637" i="12" s="1"/>
  <c r="P4637" i="12"/>
  <c r="Q4637" i="12"/>
  <c r="N4638" i="12"/>
  <c r="O4638" i="12" s="1"/>
  <c r="S4638" i="12" s="1"/>
  <c r="P4638" i="12"/>
  <c r="Q4638" i="12"/>
  <c r="N4639" i="12"/>
  <c r="O4639" i="12" s="1"/>
  <c r="S4639" i="12" s="1"/>
  <c r="P4639" i="12"/>
  <c r="Q4639" i="12"/>
  <c r="N4640" i="12"/>
  <c r="O4640" i="12" s="1"/>
  <c r="S4640" i="12" s="1"/>
  <c r="P4640" i="12"/>
  <c r="Q4640" i="12"/>
  <c r="N4641" i="12"/>
  <c r="O4641" i="12" s="1"/>
  <c r="S4641" i="12" s="1"/>
  <c r="P4641" i="12"/>
  <c r="Q4641" i="12"/>
  <c r="N4642" i="12"/>
  <c r="O4642" i="12"/>
  <c r="S4642" i="12" s="1"/>
  <c r="P4642" i="12"/>
  <c r="Q4642" i="12"/>
  <c r="N4643" i="12"/>
  <c r="O4643" i="12" s="1"/>
  <c r="S4643" i="12" s="1"/>
  <c r="P4643" i="12"/>
  <c r="Q4643" i="12"/>
  <c r="N4644" i="12"/>
  <c r="O4644" i="12" s="1"/>
  <c r="S4644" i="12" s="1"/>
  <c r="P4644" i="12"/>
  <c r="Q4644" i="12"/>
  <c r="N4645" i="12"/>
  <c r="O4645" i="12" s="1"/>
  <c r="S4645" i="12" s="1"/>
  <c r="P4645" i="12"/>
  <c r="Q4645" i="12"/>
  <c r="N4646" i="12"/>
  <c r="O4646" i="12" s="1"/>
  <c r="S4646" i="12" s="1"/>
  <c r="P4646" i="12"/>
  <c r="Q4646" i="12"/>
  <c r="N4647" i="12"/>
  <c r="O4647" i="12" s="1"/>
  <c r="S4647" i="12" s="1"/>
  <c r="P4647" i="12"/>
  <c r="Q4647" i="12"/>
  <c r="N4648" i="12"/>
  <c r="O4648" i="12"/>
  <c r="P4648" i="12"/>
  <c r="Q4648" i="12"/>
  <c r="S4648" i="12"/>
  <c r="N4649" i="12"/>
  <c r="O4649" i="12"/>
  <c r="S4649" i="12" s="1"/>
  <c r="P4649" i="12"/>
  <c r="Q4649" i="12"/>
  <c r="N4650" i="12"/>
  <c r="O4650" i="12"/>
  <c r="S4650" i="12" s="1"/>
  <c r="P4650" i="12"/>
  <c r="Q4650" i="12"/>
  <c r="N4651" i="12"/>
  <c r="O4651" i="12" s="1"/>
  <c r="S4651" i="12" s="1"/>
  <c r="P4651" i="12"/>
  <c r="Q4651" i="12"/>
  <c r="N4652" i="12"/>
  <c r="O4652" i="12" s="1"/>
  <c r="S4652" i="12" s="1"/>
  <c r="P4652" i="12"/>
  <c r="Q4652" i="12"/>
  <c r="N4653" i="12"/>
  <c r="O4653" i="12" s="1"/>
  <c r="S4653" i="12" s="1"/>
  <c r="P4653" i="12"/>
  <c r="Q4653" i="12"/>
  <c r="N4654" i="12"/>
  <c r="O4654" i="12" s="1"/>
  <c r="S4654" i="12" s="1"/>
  <c r="P4654" i="12"/>
  <c r="Q4654" i="12"/>
  <c r="N4655" i="12"/>
  <c r="O4655" i="12" s="1"/>
  <c r="S4655" i="12" s="1"/>
  <c r="P4655" i="12"/>
  <c r="Q4655" i="12"/>
  <c r="N4656" i="12"/>
  <c r="O4656" i="12"/>
  <c r="S4656" i="12" s="1"/>
  <c r="P4656" i="12"/>
  <c r="Q4656" i="12"/>
  <c r="N4657" i="12"/>
  <c r="O4657" i="12" s="1"/>
  <c r="S4657" i="12" s="1"/>
  <c r="P4657" i="12"/>
  <c r="Q4657" i="12"/>
  <c r="N4658" i="12"/>
  <c r="O4658" i="12"/>
  <c r="S4658" i="12" s="1"/>
  <c r="P4658" i="12"/>
  <c r="Q4658" i="12"/>
  <c r="N4659" i="12"/>
  <c r="O4659" i="12"/>
  <c r="S4659" i="12" s="1"/>
  <c r="P4659" i="12"/>
  <c r="Q4659" i="12"/>
  <c r="N4660" i="12"/>
  <c r="O4660" i="12"/>
  <c r="S4660" i="12" s="1"/>
  <c r="P4660" i="12"/>
  <c r="Q4660" i="12"/>
  <c r="N4661" i="12"/>
  <c r="O4661" i="12" s="1"/>
  <c r="S4661" i="12" s="1"/>
  <c r="P4661" i="12"/>
  <c r="Q4661" i="12"/>
  <c r="N4662" i="12"/>
  <c r="O4662" i="12" s="1"/>
  <c r="S4662" i="12" s="1"/>
  <c r="P4662" i="12"/>
  <c r="Q4662" i="12"/>
  <c r="N4663" i="12"/>
  <c r="O4663" i="12" s="1"/>
  <c r="S4663" i="12" s="1"/>
  <c r="P4663" i="12"/>
  <c r="Q4663" i="12"/>
  <c r="N4664" i="12"/>
  <c r="O4664" i="12"/>
  <c r="P4664" i="12"/>
  <c r="Q4664" i="12"/>
  <c r="S4664" i="12"/>
  <c r="N4665" i="12"/>
  <c r="O4665" i="12" s="1"/>
  <c r="S4665" i="12" s="1"/>
  <c r="P4665" i="12"/>
  <c r="Q4665" i="12"/>
  <c r="N4666" i="12"/>
  <c r="O4666" i="12" s="1"/>
  <c r="S4666" i="12" s="1"/>
  <c r="P4666" i="12"/>
  <c r="Q4666" i="12"/>
  <c r="N4667" i="12"/>
  <c r="O4667" i="12"/>
  <c r="S4667" i="12" s="1"/>
  <c r="P4667" i="12"/>
  <c r="Q4667" i="12"/>
  <c r="N4668" i="12"/>
  <c r="O4668" i="12" s="1"/>
  <c r="S4668" i="12" s="1"/>
  <c r="P4668" i="12"/>
  <c r="Q4668" i="12"/>
  <c r="N4669" i="12"/>
  <c r="O4669" i="12"/>
  <c r="S4669" i="12" s="1"/>
  <c r="P4669" i="12"/>
  <c r="Q4669" i="12"/>
  <c r="N4670" i="12"/>
  <c r="O4670" i="12" s="1"/>
  <c r="S4670" i="12" s="1"/>
  <c r="P4670" i="12"/>
  <c r="Q4670" i="12"/>
  <c r="N4671" i="12"/>
  <c r="O4671" i="12" s="1"/>
  <c r="S4671" i="12" s="1"/>
  <c r="P4671" i="12"/>
  <c r="Q4671" i="12"/>
  <c r="N4672" i="12"/>
  <c r="O4672" i="12" s="1"/>
  <c r="S4672" i="12" s="1"/>
  <c r="P4672" i="12"/>
  <c r="Q4672" i="12"/>
  <c r="N4673" i="12"/>
  <c r="O4673" i="12" s="1"/>
  <c r="S4673" i="12" s="1"/>
  <c r="P4673" i="12"/>
  <c r="Q4673" i="12"/>
  <c r="N4674" i="12"/>
  <c r="O4674" i="12" s="1"/>
  <c r="S4674" i="12" s="1"/>
  <c r="P4674" i="12"/>
  <c r="Q4674" i="12"/>
  <c r="N4675" i="12"/>
  <c r="O4675" i="12" s="1"/>
  <c r="S4675" i="12" s="1"/>
  <c r="P4675" i="12"/>
  <c r="Q4675" i="12"/>
  <c r="N4676" i="12"/>
  <c r="O4676" i="12"/>
  <c r="S4676" i="12" s="1"/>
  <c r="P4676" i="12"/>
  <c r="Q4676" i="12"/>
  <c r="N4677" i="12"/>
  <c r="O4677" i="12"/>
  <c r="S4677" i="12" s="1"/>
  <c r="P4677" i="12"/>
  <c r="Q4677" i="12"/>
  <c r="N4678" i="12"/>
  <c r="O4678" i="12" s="1"/>
  <c r="S4678" i="12" s="1"/>
  <c r="P4678" i="12"/>
  <c r="Q4678" i="12"/>
  <c r="N4679" i="12"/>
  <c r="O4679" i="12" s="1"/>
  <c r="S4679" i="12" s="1"/>
  <c r="P4679" i="12"/>
  <c r="Q4679" i="12"/>
  <c r="N4680" i="12"/>
  <c r="O4680" i="12" s="1"/>
  <c r="S4680" i="12" s="1"/>
  <c r="P4680" i="12"/>
  <c r="Q4680" i="12"/>
  <c r="N4681" i="12"/>
  <c r="O4681" i="12" s="1"/>
  <c r="S4681" i="12" s="1"/>
  <c r="P4681" i="12"/>
  <c r="Q4681" i="12"/>
  <c r="N4682" i="12"/>
  <c r="O4682" i="12" s="1"/>
  <c r="S4682" i="12" s="1"/>
  <c r="P4682" i="12"/>
  <c r="Q4682" i="12"/>
  <c r="AA5" i="12"/>
  <c r="AB5" i="12"/>
  <c r="AA6" i="12"/>
  <c r="AB6" i="12"/>
  <c r="AA7" i="12"/>
  <c r="AB7" i="12"/>
  <c r="AA8" i="12"/>
  <c r="AB8" i="12"/>
  <c r="AA9" i="12"/>
  <c r="AB9" i="12"/>
  <c r="AA10" i="12"/>
  <c r="AB10" i="12"/>
  <c r="AA11" i="12"/>
  <c r="AB11" i="12"/>
  <c r="AA12" i="12"/>
  <c r="AB12" i="12"/>
  <c r="AA13" i="12"/>
  <c r="AB13" i="12"/>
  <c r="AA14" i="12"/>
  <c r="AB14" i="12"/>
  <c r="AA15" i="12"/>
  <c r="AB15" i="12"/>
  <c r="AA16" i="12"/>
  <c r="AB16" i="12"/>
  <c r="AA17" i="12"/>
  <c r="AB17" i="12"/>
  <c r="AA18" i="12"/>
  <c r="AB18" i="12"/>
  <c r="AA19" i="12"/>
  <c r="AB19" i="12"/>
  <c r="AA20" i="12"/>
  <c r="AB20" i="12"/>
  <c r="AA21" i="12"/>
  <c r="AB21" i="12"/>
  <c r="AA22" i="12"/>
  <c r="AB22" i="12"/>
  <c r="AA23" i="12"/>
  <c r="AB23" i="12"/>
  <c r="AA24" i="12"/>
  <c r="AB24" i="12"/>
  <c r="AA25" i="12"/>
  <c r="AB25" i="12"/>
  <c r="AA26" i="12"/>
  <c r="AB26" i="12"/>
  <c r="AA27" i="12"/>
  <c r="AB27" i="12"/>
  <c r="AA28" i="12"/>
  <c r="AB28" i="12"/>
  <c r="AA29" i="12"/>
  <c r="AB29" i="12"/>
  <c r="AA30" i="12"/>
  <c r="AB30" i="12"/>
  <c r="AA31" i="12"/>
  <c r="AB31" i="12"/>
  <c r="AA32" i="12"/>
  <c r="AB32" i="12"/>
  <c r="AA33" i="12"/>
  <c r="AB33" i="12"/>
  <c r="AA34" i="12"/>
  <c r="AB34" i="12"/>
  <c r="AA35" i="12"/>
  <c r="AB35" i="12"/>
  <c r="AA36" i="12"/>
  <c r="AB36" i="12"/>
  <c r="AA37" i="12"/>
  <c r="AB37" i="12"/>
  <c r="AA38" i="12"/>
  <c r="AB38" i="12"/>
  <c r="AA39" i="12"/>
  <c r="AB39" i="12"/>
  <c r="AA40" i="12"/>
  <c r="AB40" i="12"/>
  <c r="AA41" i="12"/>
  <c r="AB41" i="12"/>
  <c r="AA42" i="12"/>
  <c r="AB42" i="12"/>
  <c r="AA43" i="12"/>
  <c r="AB43" i="12"/>
  <c r="AA44" i="12"/>
  <c r="AB44" i="12"/>
  <c r="AA45" i="12"/>
  <c r="AB45" i="12"/>
  <c r="AA46" i="12"/>
  <c r="AB46" i="12"/>
  <c r="AA47" i="12"/>
  <c r="AB47" i="12"/>
  <c r="AA48" i="12"/>
  <c r="AB48" i="12"/>
  <c r="AA49" i="12"/>
  <c r="AB49" i="12"/>
  <c r="AA50" i="12"/>
  <c r="AB50" i="12"/>
  <c r="AA51" i="12"/>
  <c r="AB51" i="12"/>
  <c r="AA52" i="12"/>
  <c r="AB52" i="12"/>
  <c r="AA53" i="12"/>
  <c r="AB53" i="12"/>
  <c r="AA54" i="12"/>
  <c r="AB54" i="12"/>
  <c r="AA55" i="12"/>
  <c r="AB55" i="12"/>
  <c r="AA56" i="12"/>
  <c r="AB56" i="12"/>
  <c r="AA57" i="12"/>
  <c r="AB57" i="12"/>
  <c r="AA58" i="12"/>
  <c r="AB58" i="12"/>
  <c r="AA59" i="12"/>
  <c r="AB59" i="12"/>
  <c r="AA60" i="12"/>
  <c r="AB60" i="12"/>
  <c r="AA61" i="12"/>
  <c r="AB61" i="12"/>
  <c r="AA62" i="12"/>
  <c r="AB62" i="12"/>
  <c r="AA63" i="12"/>
  <c r="AB63" i="12"/>
  <c r="AA64" i="12"/>
  <c r="AB64" i="12"/>
  <c r="AA65" i="12"/>
  <c r="AB65" i="12"/>
  <c r="AA66" i="12"/>
  <c r="AB66" i="12"/>
  <c r="AA67" i="12"/>
  <c r="AB67" i="12"/>
  <c r="AA68" i="12"/>
  <c r="AB68" i="12"/>
  <c r="AA69" i="12"/>
  <c r="AB69" i="12"/>
  <c r="AA70" i="12"/>
  <c r="AB70" i="12"/>
  <c r="AA71" i="12"/>
  <c r="AB71" i="12"/>
  <c r="AA72" i="12"/>
  <c r="AB72" i="12"/>
  <c r="AA73" i="12"/>
  <c r="AB73" i="12"/>
  <c r="AA74" i="12"/>
  <c r="AB74" i="12"/>
  <c r="AA75" i="12"/>
  <c r="AB75" i="12"/>
  <c r="AA76" i="12"/>
  <c r="AB76" i="12"/>
  <c r="AA77" i="12"/>
  <c r="AB77" i="12"/>
  <c r="AA78" i="12"/>
  <c r="AB78" i="12"/>
  <c r="AA79" i="12"/>
  <c r="AB79" i="12"/>
  <c r="AA80" i="12"/>
  <c r="AB80" i="12"/>
  <c r="AA81" i="12"/>
  <c r="AB81" i="12"/>
  <c r="AA82" i="12"/>
  <c r="AB82" i="12"/>
  <c r="AA83" i="12"/>
  <c r="AB83" i="12"/>
  <c r="AA84" i="12"/>
  <c r="AB84" i="12"/>
  <c r="AA85" i="12"/>
  <c r="AB85" i="12"/>
  <c r="AA86" i="12"/>
  <c r="AB86" i="12"/>
  <c r="AA87" i="12"/>
  <c r="AB87" i="12"/>
  <c r="AA88" i="12"/>
  <c r="AB88" i="12"/>
  <c r="AA89" i="12"/>
  <c r="AB89" i="12"/>
  <c r="AA90" i="12"/>
  <c r="AB90" i="12"/>
  <c r="AA91" i="12"/>
  <c r="AB91" i="12"/>
  <c r="AA92" i="12"/>
  <c r="AB92" i="12"/>
  <c r="AA93" i="12"/>
  <c r="AB93" i="12"/>
  <c r="AA94" i="12"/>
  <c r="AB94" i="12"/>
  <c r="AA95" i="12"/>
  <c r="AB95" i="12"/>
  <c r="AA96" i="12"/>
  <c r="AB96" i="12"/>
  <c r="AA97" i="12"/>
  <c r="AB97" i="12"/>
  <c r="AA98" i="12"/>
  <c r="AB98" i="12"/>
  <c r="AA99" i="12"/>
  <c r="AB99" i="12"/>
  <c r="AA100" i="12"/>
  <c r="AB100" i="12"/>
  <c r="AA101" i="12"/>
  <c r="AB101" i="12"/>
  <c r="AA102" i="12"/>
  <c r="AB102" i="12"/>
  <c r="AA103" i="12"/>
  <c r="AB103" i="12"/>
  <c r="AA104" i="12"/>
  <c r="AB104" i="12"/>
  <c r="AA105" i="12"/>
  <c r="AB105" i="12"/>
  <c r="AA106" i="12"/>
  <c r="AB106" i="12"/>
  <c r="AA107" i="12"/>
  <c r="AB107" i="12"/>
  <c r="AA108" i="12"/>
  <c r="AB108" i="12"/>
  <c r="AA109" i="12"/>
  <c r="AB109" i="12"/>
  <c r="AA110" i="12"/>
  <c r="AB110" i="12"/>
  <c r="AA111" i="12"/>
  <c r="AB111" i="12"/>
  <c r="AA112" i="12"/>
  <c r="AB112" i="12"/>
  <c r="AA113" i="12"/>
  <c r="AB113" i="12"/>
  <c r="AA114" i="12"/>
  <c r="AB114" i="12"/>
  <c r="AA115" i="12"/>
  <c r="AB115" i="12"/>
  <c r="AA116" i="12"/>
  <c r="AB116" i="12"/>
  <c r="AA117" i="12"/>
  <c r="AB117" i="12"/>
  <c r="AA118" i="12"/>
  <c r="AB118" i="12"/>
  <c r="AA119" i="12"/>
  <c r="AB119" i="12"/>
  <c r="AA120" i="12"/>
  <c r="AB120" i="12"/>
  <c r="AA121" i="12"/>
  <c r="AB121" i="12"/>
  <c r="AA122" i="12"/>
  <c r="AB122" i="12"/>
  <c r="AA123" i="12"/>
  <c r="AB123" i="12"/>
  <c r="AA124" i="12"/>
  <c r="AB124" i="12"/>
  <c r="AA125" i="12"/>
  <c r="AB125" i="12"/>
  <c r="AA126" i="12"/>
  <c r="AB126" i="12"/>
  <c r="AA127" i="12"/>
  <c r="AB127" i="12"/>
  <c r="AA128" i="12"/>
  <c r="AB128" i="12"/>
  <c r="AA129" i="12"/>
  <c r="AB129" i="12"/>
  <c r="AA130" i="12"/>
  <c r="AB130" i="12"/>
  <c r="AA131" i="12"/>
  <c r="AB131" i="12"/>
  <c r="AA132" i="12"/>
  <c r="AB132" i="12"/>
  <c r="AA133" i="12"/>
  <c r="AB133" i="12"/>
  <c r="AA134" i="12"/>
  <c r="AB134" i="12"/>
  <c r="AA135" i="12"/>
  <c r="AB135" i="12"/>
  <c r="AA136" i="12"/>
  <c r="AB136" i="12"/>
  <c r="AA137" i="12"/>
  <c r="AB137" i="12"/>
  <c r="AA138" i="12"/>
  <c r="AB138" i="12"/>
  <c r="AA139" i="12"/>
  <c r="AB139" i="12"/>
  <c r="AA140" i="12"/>
  <c r="AB140" i="12"/>
  <c r="AA141" i="12"/>
  <c r="AB141" i="12"/>
  <c r="AA142" i="12"/>
  <c r="AB142" i="12"/>
  <c r="AA143" i="12"/>
  <c r="AB143" i="12"/>
  <c r="AA144" i="12"/>
  <c r="AB144" i="12"/>
  <c r="AA145" i="12"/>
  <c r="AB145" i="12"/>
  <c r="AA146" i="12"/>
  <c r="AB146" i="12"/>
  <c r="AA147" i="12"/>
  <c r="AB147" i="12"/>
  <c r="AA148" i="12"/>
  <c r="AB148" i="12"/>
  <c r="AA149" i="12"/>
  <c r="AB149" i="12"/>
  <c r="AA150" i="12"/>
  <c r="AB150" i="12"/>
  <c r="AA151" i="12"/>
  <c r="AB151" i="12"/>
  <c r="AA152" i="12"/>
  <c r="AB152" i="12"/>
  <c r="AA153" i="12"/>
  <c r="AB153" i="12"/>
  <c r="AA154" i="12"/>
  <c r="AB154" i="12"/>
  <c r="AA155" i="12"/>
  <c r="AB155" i="12"/>
  <c r="AA156" i="12"/>
  <c r="AB156" i="12"/>
  <c r="AA157" i="12"/>
  <c r="AB157" i="12"/>
  <c r="AA158" i="12"/>
  <c r="AB158" i="12"/>
  <c r="AA159" i="12"/>
  <c r="AB159" i="12"/>
  <c r="AA160" i="12"/>
  <c r="AB160" i="12"/>
  <c r="AA161" i="12"/>
  <c r="AB161" i="12"/>
  <c r="AA162" i="12"/>
  <c r="AB162" i="12"/>
  <c r="AA163" i="12"/>
  <c r="AB163" i="12"/>
  <c r="AA164" i="12"/>
  <c r="AB164" i="12"/>
  <c r="AA165" i="12"/>
  <c r="AB165" i="12"/>
  <c r="AA166" i="12"/>
  <c r="AB166" i="12"/>
  <c r="AA167" i="12"/>
  <c r="AB167" i="12"/>
  <c r="AA168" i="12"/>
  <c r="AB168" i="12"/>
  <c r="AA169" i="12"/>
  <c r="AB169" i="12"/>
  <c r="AA170" i="12"/>
  <c r="AB170" i="12"/>
  <c r="AA171" i="12"/>
  <c r="AB171" i="12"/>
  <c r="AA172" i="12"/>
  <c r="AB172" i="12"/>
  <c r="AA173" i="12"/>
  <c r="AB173" i="12"/>
  <c r="AA174" i="12"/>
  <c r="AB174" i="12"/>
  <c r="AA175" i="12"/>
  <c r="AB175" i="12"/>
  <c r="AA176" i="12"/>
  <c r="AB176" i="12"/>
  <c r="AA177" i="12"/>
  <c r="AB177" i="12"/>
  <c r="AA178" i="12"/>
  <c r="AB178" i="12"/>
  <c r="AA179" i="12"/>
  <c r="AB179" i="12"/>
  <c r="AA180" i="12"/>
  <c r="AB180" i="12"/>
  <c r="AA181" i="12"/>
  <c r="AB181" i="12"/>
  <c r="AA182" i="12"/>
  <c r="AB182" i="12"/>
  <c r="AA183" i="12"/>
  <c r="AB183" i="12"/>
  <c r="AA184" i="12"/>
  <c r="AB184" i="12"/>
  <c r="AA185" i="12"/>
  <c r="AB185" i="12"/>
  <c r="AA186" i="12"/>
  <c r="AB186" i="12"/>
  <c r="AA187" i="12"/>
  <c r="AB187" i="12"/>
  <c r="AA188" i="12"/>
  <c r="AB188" i="12"/>
  <c r="AA189" i="12"/>
  <c r="AB189" i="12"/>
  <c r="AA190" i="12"/>
  <c r="AB190" i="12"/>
  <c r="AA191" i="12"/>
  <c r="AB191" i="12"/>
  <c r="AA192" i="12"/>
  <c r="AB192" i="12"/>
  <c r="AA193" i="12"/>
  <c r="AB193" i="12"/>
  <c r="AA194" i="12"/>
  <c r="AB194" i="12"/>
  <c r="AA195" i="12"/>
  <c r="AB195" i="12"/>
  <c r="AA196" i="12"/>
  <c r="AB196" i="12"/>
  <c r="AA197" i="12"/>
  <c r="AB197" i="12"/>
  <c r="AA198" i="12"/>
  <c r="AB198" i="12"/>
  <c r="AA199" i="12"/>
  <c r="AB199" i="12"/>
  <c r="AA200" i="12"/>
  <c r="AB200" i="12"/>
  <c r="AA201" i="12"/>
  <c r="AB201" i="12"/>
  <c r="AA202" i="12"/>
  <c r="AB202" i="12"/>
  <c r="AA203" i="12"/>
  <c r="AB203" i="12"/>
  <c r="AA204" i="12"/>
  <c r="AB204" i="12"/>
  <c r="AA205" i="12"/>
  <c r="AB205" i="12"/>
  <c r="AA206" i="12"/>
  <c r="AB206" i="12"/>
  <c r="AA207" i="12"/>
  <c r="AB207" i="12"/>
  <c r="AA208" i="12"/>
  <c r="AB208" i="12"/>
  <c r="AA209" i="12"/>
  <c r="AB209" i="12"/>
  <c r="AA210" i="12"/>
  <c r="AB210" i="12"/>
  <c r="AA211" i="12"/>
  <c r="AB211" i="12"/>
  <c r="AA212" i="12"/>
  <c r="AB212" i="12"/>
  <c r="AA213" i="12"/>
  <c r="AB213" i="12"/>
  <c r="AA214" i="12"/>
  <c r="AB214" i="12"/>
  <c r="AA215" i="12"/>
  <c r="AB215" i="12"/>
  <c r="AA216" i="12"/>
  <c r="AB216" i="12"/>
  <c r="AA217" i="12"/>
  <c r="AB217" i="12"/>
  <c r="AA218" i="12"/>
  <c r="AB218" i="12"/>
  <c r="AA219" i="12"/>
  <c r="AB219" i="12"/>
  <c r="AA220" i="12"/>
  <c r="AB220" i="12"/>
  <c r="AA221" i="12"/>
  <c r="AB221" i="12"/>
  <c r="AA222" i="12"/>
  <c r="AB222" i="12"/>
  <c r="AA223" i="12"/>
  <c r="AB223" i="12"/>
  <c r="AA224" i="12"/>
  <c r="AB224" i="12"/>
  <c r="AA225" i="12"/>
  <c r="AB225" i="12"/>
  <c r="AA226" i="12"/>
  <c r="AB226" i="12"/>
  <c r="AA227" i="12"/>
  <c r="AB227" i="12"/>
  <c r="AA228" i="12"/>
  <c r="AB228" i="12"/>
  <c r="AA229" i="12"/>
  <c r="AB229" i="12"/>
  <c r="AA230" i="12"/>
  <c r="AB230" i="12"/>
  <c r="AA231" i="12"/>
  <c r="AB231" i="12"/>
  <c r="AA232" i="12"/>
  <c r="AB232" i="12"/>
  <c r="AA233" i="12"/>
  <c r="AB233" i="12"/>
  <c r="AA234" i="12"/>
  <c r="AB234" i="12"/>
  <c r="AA235" i="12"/>
  <c r="AB235" i="12"/>
  <c r="AA236" i="12"/>
  <c r="AB236" i="12"/>
  <c r="AA237" i="12"/>
  <c r="AB237" i="12"/>
  <c r="AA238" i="12"/>
  <c r="AB238" i="12"/>
  <c r="AA239" i="12"/>
  <c r="AB239" i="12"/>
  <c r="AA240" i="12"/>
  <c r="AB240" i="12"/>
  <c r="AA241" i="12"/>
  <c r="AB241" i="12"/>
  <c r="AA242" i="12"/>
  <c r="AB242" i="12"/>
  <c r="AA243" i="12"/>
  <c r="AB243" i="12"/>
  <c r="AA244" i="12"/>
  <c r="AB244" i="12"/>
  <c r="AA245" i="12"/>
  <c r="AB245" i="12"/>
  <c r="AA246" i="12"/>
  <c r="AB246" i="12"/>
  <c r="AA247" i="12"/>
  <c r="AB247" i="12"/>
  <c r="AA248" i="12"/>
  <c r="AB248" i="12"/>
  <c r="AA249" i="12"/>
  <c r="AB249" i="12"/>
  <c r="AA250" i="12"/>
  <c r="AB250" i="12"/>
  <c r="AA251" i="12"/>
  <c r="AB251" i="12"/>
  <c r="AA252" i="12"/>
  <c r="AB252" i="12"/>
  <c r="AA253" i="12"/>
  <c r="AB253" i="12"/>
  <c r="AA254" i="12"/>
  <c r="AB254" i="12"/>
  <c r="AA255" i="12"/>
  <c r="AB255" i="12"/>
  <c r="AA256" i="12"/>
  <c r="AB256" i="12"/>
  <c r="AA257" i="12"/>
  <c r="AB257" i="12"/>
  <c r="AA258" i="12"/>
  <c r="AB258" i="12"/>
  <c r="AA259" i="12"/>
  <c r="AB259" i="12"/>
  <c r="AA260" i="12"/>
  <c r="AB260" i="12"/>
  <c r="AA261" i="12"/>
  <c r="AB261" i="12"/>
  <c r="AA262" i="12"/>
  <c r="AB262" i="12"/>
  <c r="AA263" i="12"/>
  <c r="AB263" i="12"/>
  <c r="AA264" i="12"/>
  <c r="AB264" i="12"/>
  <c r="AA265" i="12"/>
  <c r="AB265" i="12"/>
  <c r="AA266" i="12"/>
  <c r="AB266" i="12"/>
  <c r="AA267" i="12"/>
  <c r="AB267" i="12"/>
  <c r="AA268" i="12"/>
  <c r="AB268" i="12"/>
  <c r="AA269" i="12"/>
  <c r="AB269" i="12"/>
  <c r="AA270" i="12"/>
  <c r="AB270" i="12"/>
  <c r="AA271" i="12"/>
  <c r="AB271" i="12"/>
  <c r="AA272" i="12"/>
  <c r="AB272" i="12"/>
  <c r="AA273" i="12"/>
  <c r="AB273" i="12"/>
  <c r="AA274" i="12"/>
  <c r="AB274" i="12"/>
  <c r="AA275" i="12"/>
  <c r="AB275" i="12"/>
  <c r="AA276" i="12"/>
  <c r="AB276" i="12"/>
  <c r="AA277" i="12"/>
  <c r="AB277" i="12"/>
  <c r="AA278" i="12"/>
  <c r="AB278" i="12"/>
  <c r="AA279" i="12"/>
  <c r="AB279" i="12"/>
  <c r="AA280" i="12"/>
  <c r="AB280" i="12"/>
  <c r="AA281" i="12"/>
  <c r="AB281" i="12"/>
  <c r="AA282" i="12"/>
  <c r="AB282" i="12"/>
  <c r="AA283" i="12"/>
  <c r="AB283" i="12"/>
  <c r="AA284" i="12"/>
  <c r="AB284" i="12"/>
  <c r="AA285" i="12"/>
  <c r="AB285" i="12"/>
  <c r="AA286" i="12"/>
  <c r="AB286" i="12"/>
  <c r="AA287" i="12"/>
  <c r="AB287" i="12"/>
  <c r="AA288" i="12"/>
  <c r="AB288" i="12"/>
  <c r="AA289" i="12"/>
  <c r="AB289" i="12"/>
  <c r="AA290" i="12"/>
  <c r="AB290" i="12"/>
  <c r="AA291" i="12"/>
  <c r="AB291" i="12"/>
  <c r="AA292" i="12"/>
  <c r="AB292" i="12"/>
  <c r="AA293" i="12"/>
  <c r="AB293" i="12"/>
  <c r="AA294" i="12"/>
  <c r="AB294" i="12"/>
  <c r="AA295" i="12"/>
  <c r="AB295" i="12"/>
  <c r="AA296" i="12"/>
  <c r="AB296" i="12"/>
  <c r="AA297" i="12"/>
  <c r="AB297" i="12"/>
  <c r="AA298" i="12"/>
  <c r="AB298" i="12"/>
  <c r="AA299" i="12"/>
  <c r="AB299" i="12"/>
  <c r="AA300" i="12"/>
  <c r="AB300" i="12"/>
  <c r="AA301" i="12"/>
  <c r="AB301" i="12"/>
  <c r="AA302" i="12"/>
  <c r="AB302" i="12"/>
  <c r="AA303" i="12"/>
  <c r="AB303" i="12"/>
  <c r="AA304" i="12"/>
  <c r="AB304" i="12"/>
  <c r="AA305" i="12"/>
  <c r="AB305" i="12"/>
  <c r="AA306" i="12"/>
  <c r="AB306" i="12"/>
  <c r="AA307" i="12"/>
  <c r="AB307" i="12"/>
  <c r="AA308" i="12"/>
  <c r="AB308" i="12"/>
  <c r="AA309" i="12"/>
  <c r="AB309" i="12"/>
  <c r="AA310" i="12"/>
  <c r="AB310" i="12"/>
  <c r="AA311" i="12"/>
  <c r="AB311" i="12"/>
  <c r="AA312" i="12"/>
  <c r="AB312" i="12"/>
  <c r="AA313" i="12"/>
  <c r="AB313" i="12"/>
  <c r="AA314" i="12"/>
  <c r="AB314" i="12"/>
  <c r="AA315" i="12"/>
  <c r="AB315" i="12"/>
  <c r="AA316" i="12"/>
  <c r="AB316" i="12"/>
  <c r="AA317" i="12"/>
  <c r="AB317" i="12"/>
  <c r="AA318" i="12"/>
  <c r="AB318" i="12"/>
  <c r="AA319" i="12"/>
  <c r="AB319" i="12"/>
  <c r="AA320" i="12"/>
  <c r="AB320" i="12"/>
  <c r="AA321" i="12"/>
  <c r="AB321" i="12"/>
  <c r="AA322" i="12"/>
  <c r="AB322" i="12"/>
  <c r="AA323" i="12"/>
  <c r="AB323" i="12"/>
  <c r="AA324" i="12"/>
  <c r="AB324" i="12"/>
  <c r="AA325" i="12"/>
  <c r="AB325" i="12"/>
  <c r="AA326" i="12"/>
  <c r="AB326" i="12"/>
  <c r="AA327" i="12"/>
  <c r="AB327" i="12"/>
  <c r="AA328" i="12"/>
  <c r="AB328" i="12"/>
  <c r="AA329" i="12"/>
  <c r="AB329" i="12"/>
  <c r="AA330" i="12"/>
  <c r="AB330" i="12"/>
  <c r="AA331" i="12"/>
  <c r="AB331" i="12"/>
  <c r="AA332" i="12"/>
  <c r="AB332" i="12"/>
  <c r="AA333" i="12"/>
  <c r="AB333" i="12"/>
  <c r="AA334" i="12"/>
  <c r="AB334" i="12"/>
  <c r="AA335" i="12"/>
  <c r="AB335" i="12"/>
  <c r="AA336" i="12"/>
  <c r="AB336" i="12"/>
  <c r="AA337" i="12"/>
  <c r="AB337" i="12"/>
  <c r="AA338" i="12"/>
  <c r="AB338" i="12"/>
  <c r="AA339" i="12"/>
  <c r="AB339" i="12"/>
  <c r="AA340" i="12"/>
  <c r="AB340" i="12"/>
  <c r="AA341" i="12"/>
  <c r="AB341" i="12"/>
  <c r="AA342" i="12"/>
  <c r="AB342" i="12"/>
  <c r="AA343" i="12"/>
  <c r="AB343" i="12"/>
  <c r="AA344" i="12"/>
  <c r="AB344" i="12"/>
  <c r="AA345" i="12"/>
  <c r="AB345" i="12"/>
  <c r="AA346" i="12"/>
  <c r="AB346" i="12"/>
  <c r="AA347" i="12"/>
  <c r="AB347" i="12"/>
  <c r="AA348" i="12"/>
  <c r="AB348" i="12"/>
  <c r="AA349" i="12"/>
  <c r="AB349" i="12"/>
  <c r="AA350" i="12"/>
  <c r="AB350" i="12"/>
  <c r="AA351" i="12"/>
  <c r="AB351" i="12"/>
  <c r="AA352" i="12"/>
  <c r="AB352" i="12"/>
  <c r="AA353" i="12"/>
  <c r="AB353" i="12"/>
  <c r="AA354" i="12"/>
  <c r="AB354" i="12"/>
  <c r="AA355" i="12"/>
  <c r="AB355" i="12"/>
  <c r="AA356" i="12"/>
  <c r="AB356" i="12"/>
  <c r="AA357" i="12"/>
  <c r="AB357" i="12"/>
  <c r="AA358" i="12"/>
  <c r="AB358" i="12"/>
  <c r="AA359" i="12"/>
  <c r="AB359" i="12"/>
  <c r="AA360" i="12"/>
  <c r="AB360" i="12"/>
  <c r="AA361" i="12"/>
  <c r="AB361" i="12"/>
  <c r="AA362" i="12"/>
  <c r="AB362" i="12"/>
  <c r="AA363" i="12"/>
  <c r="AB363" i="12"/>
  <c r="AA364" i="12"/>
  <c r="AB364" i="12"/>
  <c r="AA365" i="12"/>
  <c r="AB365" i="12"/>
  <c r="AA366" i="12"/>
  <c r="AB366" i="12"/>
  <c r="AA367" i="12"/>
  <c r="AB367" i="12"/>
  <c r="AA368" i="12"/>
  <c r="AB368" i="12"/>
  <c r="AA369" i="12"/>
  <c r="AB369" i="12"/>
  <c r="AA370" i="12"/>
  <c r="AB370" i="12"/>
  <c r="AA371" i="12"/>
  <c r="AB371" i="12"/>
  <c r="AA372" i="12"/>
  <c r="AB372" i="12"/>
  <c r="AA373" i="12"/>
  <c r="AB373" i="12"/>
  <c r="AA374" i="12"/>
  <c r="AB374" i="12"/>
  <c r="AA375" i="12"/>
  <c r="AB375" i="12"/>
  <c r="AA376" i="12"/>
  <c r="AB376" i="12"/>
  <c r="AA377" i="12"/>
  <c r="AB377" i="12"/>
  <c r="AA378" i="12"/>
  <c r="AB378" i="12"/>
  <c r="AA379" i="12"/>
  <c r="AB379" i="12"/>
  <c r="AA380" i="12"/>
  <c r="AB380" i="12"/>
  <c r="AA381" i="12"/>
  <c r="AB381" i="12"/>
  <c r="AA382" i="12"/>
  <c r="AB382" i="12"/>
  <c r="AA383" i="12"/>
  <c r="AB383" i="12"/>
  <c r="AA384" i="12"/>
  <c r="AB384" i="12"/>
  <c r="AA385" i="12"/>
  <c r="AB385" i="12"/>
  <c r="AA386" i="12"/>
  <c r="AB386" i="12"/>
  <c r="AA387" i="12"/>
  <c r="AB387" i="12"/>
  <c r="AA388" i="12"/>
  <c r="AB388" i="12"/>
  <c r="AA389" i="12"/>
  <c r="AB389" i="12"/>
  <c r="AA390" i="12"/>
  <c r="AB390" i="12"/>
  <c r="AA391" i="12"/>
  <c r="AB391" i="12"/>
  <c r="AA392" i="12"/>
  <c r="AB392" i="12"/>
  <c r="AA393" i="12"/>
  <c r="AB393" i="12"/>
  <c r="AA394" i="12"/>
  <c r="AB394" i="12"/>
  <c r="AA395" i="12"/>
  <c r="AB395" i="12"/>
  <c r="AA396" i="12"/>
  <c r="AB396" i="12"/>
  <c r="AA397" i="12"/>
  <c r="AB397" i="12"/>
  <c r="AA398" i="12"/>
  <c r="AB398" i="12"/>
  <c r="AA399" i="12"/>
  <c r="AB399" i="12"/>
  <c r="AA400" i="12"/>
  <c r="AB400" i="12"/>
  <c r="AA401" i="12"/>
  <c r="AB401" i="12"/>
  <c r="AA402" i="12"/>
  <c r="AB402" i="12"/>
  <c r="AA403" i="12"/>
  <c r="AB403" i="12"/>
  <c r="AA404" i="12"/>
  <c r="AB404" i="12"/>
  <c r="AA405" i="12"/>
  <c r="AB405" i="12"/>
  <c r="AA406" i="12"/>
  <c r="AB406" i="12"/>
  <c r="AA407" i="12"/>
  <c r="AB407" i="12"/>
  <c r="AA408" i="12"/>
  <c r="AB408" i="12"/>
  <c r="AA409" i="12"/>
  <c r="AB409" i="12"/>
  <c r="AA410" i="12"/>
  <c r="AB410" i="12"/>
  <c r="AA411" i="12"/>
  <c r="AB411" i="12"/>
  <c r="AA412" i="12"/>
  <c r="AB412" i="12"/>
  <c r="AA413" i="12"/>
  <c r="AB413" i="12"/>
  <c r="AA414" i="12"/>
  <c r="AB414" i="12"/>
  <c r="AA415" i="12"/>
  <c r="AB415" i="12"/>
  <c r="AA416" i="12"/>
  <c r="AB416" i="12"/>
  <c r="AA417" i="12"/>
  <c r="AB417" i="12"/>
  <c r="AA418" i="12"/>
  <c r="AB418" i="12"/>
  <c r="AA419" i="12"/>
  <c r="AB419" i="12"/>
  <c r="AA420" i="12"/>
  <c r="AB420" i="12"/>
  <c r="AA421" i="12"/>
  <c r="AB421" i="12"/>
  <c r="AA422" i="12"/>
  <c r="AB422" i="12"/>
  <c r="AA423" i="12"/>
  <c r="AB423" i="12"/>
  <c r="AA424" i="12"/>
  <c r="AB424" i="12"/>
  <c r="AA425" i="12"/>
  <c r="AB425" i="12"/>
  <c r="AA426" i="12"/>
  <c r="AB426" i="12"/>
  <c r="AA427" i="12"/>
  <c r="AB427" i="12"/>
  <c r="AA428" i="12"/>
  <c r="AB428" i="12"/>
  <c r="AA429" i="12"/>
  <c r="AB429" i="12"/>
  <c r="AA430" i="12"/>
  <c r="AB430" i="12"/>
  <c r="AA431" i="12"/>
  <c r="AB431" i="12"/>
  <c r="AA432" i="12"/>
  <c r="AB432" i="12"/>
  <c r="AA433" i="12"/>
  <c r="AB433" i="12"/>
  <c r="AA434" i="12"/>
  <c r="AB434" i="12"/>
  <c r="AA435" i="12"/>
  <c r="AB435" i="12"/>
  <c r="AA436" i="12"/>
  <c r="AB436" i="12"/>
  <c r="AA437" i="12"/>
  <c r="AB437" i="12"/>
  <c r="AA438" i="12"/>
  <c r="AB438" i="12"/>
  <c r="AA439" i="12"/>
  <c r="AB439" i="12"/>
  <c r="AA440" i="12"/>
  <c r="AB440" i="12"/>
  <c r="AA441" i="12"/>
  <c r="AB441" i="12"/>
  <c r="AA442" i="12"/>
  <c r="AB442" i="12"/>
  <c r="AA443" i="12"/>
  <c r="AB443" i="12"/>
  <c r="AA444" i="12"/>
  <c r="AB444" i="12"/>
  <c r="AA445" i="12"/>
  <c r="AB445" i="12"/>
  <c r="AA446" i="12"/>
  <c r="AB446" i="12"/>
  <c r="AA447" i="12"/>
  <c r="AB447" i="12"/>
  <c r="AA448" i="12"/>
  <c r="AB448" i="12"/>
  <c r="AA449" i="12"/>
  <c r="AB449" i="12"/>
  <c r="AA450" i="12"/>
  <c r="AB450" i="12"/>
  <c r="AA451" i="12"/>
  <c r="AB451" i="12"/>
  <c r="AA452" i="12"/>
  <c r="AB452" i="12"/>
  <c r="AA453" i="12"/>
  <c r="AB453" i="12"/>
  <c r="AA454" i="12"/>
  <c r="AB454" i="12"/>
  <c r="AA455" i="12"/>
  <c r="AB455" i="12"/>
  <c r="AA456" i="12"/>
  <c r="AB456" i="12"/>
  <c r="AA457" i="12"/>
  <c r="AB457" i="12"/>
  <c r="AA458" i="12"/>
  <c r="AB458" i="12"/>
  <c r="AA459" i="12"/>
  <c r="AB459" i="12"/>
  <c r="AA460" i="12"/>
  <c r="AB460" i="12"/>
  <c r="AA461" i="12"/>
  <c r="AB461" i="12"/>
  <c r="AA462" i="12"/>
  <c r="AB462" i="12"/>
  <c r="AA463" i="12"/>
  <c r="AB463" i="12"/>
  <c r="AA464" i="12"/>
  <c r="AB464" i="12"/>
  <c r="AA465" i="12"/>
  <c r="AB465" i="12"/>
  <c r="AA466" i="12"/>
  <c r="AB466" i="12"/>
  <c r="AA467" i="12"/>
  <c r="AB467" i="12"/>
  <c r="AA468" i="12"/>
  <c r="AB468" i="12"/>
  <c r="AA469" i="12"/>
  <c r="AB469" i="12"/>
  <c r="AA470" i="12"/>
  <c r="AB470" i="12"/>
  <c r="AA471" i="12"/>
  <c r="AB471" i="12"/>
  <c r="AA472" i="12"/>
  <c r="AB472" i="12"/>
  <c r="AA473" i="12"/>
  <c r="AB473" i="12"/>
  <c r="AA474" i="12"/>
  <c r="AB474" i="12"/>
  <c r="AA475" i="12"/>
  <c r="AB475" i="12"/>
  <c r="AA476" i="12"/>
  <c r="AB476" i="12"/>
  <c r="AA477" i="12"/>
  <c r="AB477" i="12"/>
  <c r="AA478" i="12"/>
  <c r="AB478" i="12"/>
  <c r="AA479" i="12"/>
  <c r="AB479" i="12"/>
  <c r="AA480" i="12"/>
  <c r="AB480" i="12"/>
  <c r="AA481" i="12"/>
  <c r="AB481" i="12"/>
  <c r="AA482" i="12"/>
  <c r="AB482" i="12"/>
  <c r="AA483" i="12"/>
  <c r="AB483" i="12"/>
  <c r="AA484" i="12"/>
  <c r="AB484" i="12"/>
  <c r="AA485" i="12"/>
  <c r="AB485" i="12"/>
  <c r="AA486" i="12"/>
  <c r="AB486" i="12"/>
  <c r="AA487" i="12"/>
  <c r="AB487" i="12"/>
  <c r="AA488" i="12"/>
  <c r="AB488" i="12"/>
  <c r="AA489" i="12"/>
  <c r="AB489" i="12"/>
  <c r="AA490" i="12"/>
  <c r="AB490" i="12"/>
  <c r="AA491" i="12"/>
  <c r="AB491" i="12"/>
  <c r="AA492" i="12"/>
  <c r="AB492" i="12"/>
  <c r="AA493" i="12"/>
  <c r="AB493" i="12"/>
  <c r="AA494" i="12"/>
  <c r="AB494" i="12"/>
  <c r="AA495" i="12"/>
  <c r="AB495" i="12"/>
  <c r="AA496" i="12"/>
  <c r="AB496" i="12"/>
  <c r="AA497" i="12"/>
  <c r="AB497" i="12"/>
  <c r="AA498" i="12"/>
  <c r="AB498" i="12"/>
  <c r="AA499" i="12"/>
  <c r="AB499" i="12"/>
  <c r="AA500" i="12"/>
  <c r="AB500" i="12"/>
  <c r="AA501" i="12"/>
  <c r="AB501" i="12"/>
  <c r="AA502" i="12"/>
  <c r="AB502" i="12"/>
  <c r="AA503" i="12"/>
  <c r="AB503" i="12"/>
  <c r="AA504" i="12"/>
  <c r="AB504" i="12"/>
  <c r="AA505" i="12"/>
  <c r="AB505" i="12"/>
  <c r="AA506" i="12"/>
  <c r="AB506" i="12"/>
  <c r="AA507" i="12"/>
  <c r="AB507" i="12"/>
  <c r="AA508" i="12"/>
  <c r="AB508" i="12"/>
  <c r="AA509" i="12"/>
  <c r="AB509" i="12"/>
  <c r="AA510" i="12"/>
  <c r="AB510" i="12"/>
  <c r="AA511" i="12"/>
  <c r="AB511" i="12"/>
  <c r="AA512" i="12"/>
  <c r="AB512" i="12"/>
  <c r="AA513" i="12"/>
  <c r="AB513" i="12"/>
  <c r="AA514" i="12"/>
  <c r="AB514" i="12"/>
  <c r="AA515" i="12"/>
  <c r="AB515" i="12"/>
  <c r="AA516" i="12"/>
  <c r="AB516" i="12"/>
  <c r="AA517" i="12"/>
  <c r="AB517" i="12"/>
  <c r="AA518" i="12"/>
  <c r="AB518" i="12"/>
  <c r="AA519" i="12"/>
  <c r="AB519" i="12"/>
  <c r="AA520" i="12"/>
  <c r="AB520" i="12"/>
  <c r="AA521" i="12"/>
  <c r="AB521" i="12"/>
  <c r="AA522" i="12"/>
  <c r="AB522" i="12"/>
  <c r="AA523" i="12"/>
  <c r="AB523" i="12"/>
  <c r="AA524" i="12"/>
  <c r="AB524" i="12"/>
  <c r="AA525" i="12"/>
  <c r="AB525" i="12"/>
  <c r="AA526" i="12"/>
  <c r="AB526" i="12"/>
  <c r="AA527" i="12"/>
  <c r="AB527" i="12"/>
  <c r="AA528" i="12"/>
  <c r="AB528" i="12"/>
  <c r="AA529" i="12"/>
  <c r="AB529" i="12"/>
  <c r="AA530" i="12"/>
  <c r="AB530" i="12"/>
  <c r="AA531" i="12"/>
  <c r="AB531" i="12"/>
  <c r="AA532" i="12"/>
  <c r="AB532" i="12"/>
  <c r="AA533" i="12"/>
  <c r="AB533" i="12"/>
  <c r="AA534" i="12"/>
  <c r="AB534" i="12"/>
  <c r="AA535" i="12"/>
  <c r="AB535" i="12"/>
  <c r="AA536" i="12"/>
  <c r="AB536" i="12"/>
  <c r="AA537" i="12"/>
  <c r="AB537" i="12"/>
  <c r="AA538" i="12"/>
  <c r="AB538" i="12"/>
  <c r="AA539" i="12"/>
  <c r="AB539" i="12"/>
  <c r="AA540" i="12"/>
  <c r="AB540" i="12"/>
  <c r="AA541" i="12"/>
  <c r="AB541" i="12"/>
  <c r="AA542" i="12"/>
  <c r="AB542" i="12"/>
  <c r="AA543" i="12"/>
  <c r="AB543" i="12"/>
  <c r="AA544" i="12"/>
  <c r="AB544" i="12"/>
  <c r="AA545" i="12"/>
  <c r="AB545" i="12"/>
  <c r="AA546" i="12"/>
  <c r="AB546" i="12"/>
  <c r="AA547" i="12"/>
  <c r="AB547" i="12"/>
  <c r="AA548" i="12"/>
  <c r="AB548" i="12"/>
  <c r="AA549" i="12"/>
  <c r="AB549" i="12"/>
  <c r="AA550" i="12"/>
  <c r="AB550" i="12"/>
  <c r="AA551" i="12"/>
  <c r="AB551" i="12"/>
  <c r="AA552" i="12"/>
  <c r="AB552" i="12"/>
  <c r="AA553" i="12"/>
  <c r="AB553" i="12"/>
  <c r="AA554" i="12"/>
  <c r="AB554" i="12"/>
  <c r="AA555" i="12"/>
  <c r="AB555" i="12"/>
  <c r="AA556" i="12"/>
  <c r="AB556" i="12"/>
  <c r="AA557" i="12"/>
  <c r="AB557" i="12"/>
  <c r="AA558" i="12"/>
  <c r="AB558" i="12"/>
  <c r="AA559" i="12"/>
  <c r="AB559" i="12"/>
  <c r="AA560" i="12"/>
  <c r="AB560" i="12"/>
  <c r="AA561" i="12"/>
  <c r="AB561" i="12"/>
  <c r="AA562" i="12"/>
  <c r="AB562" i="12"/>
  <c r="AA563" i="12"/>
  <c r="AB563" i="12"/>
  <c r="AA564" i="12"/>
  <c r="AB564" i="12"/>
  <c r="AA565" i="12"/>
  <c r="AB565" i="12"/>
  <c r="AA566" i="12"/>
  <c r="AB566" i="12"/>
  <c r="AA567" i="12"/>
  <c r="AB567" i="12"/>
  <c r="AA568" i="12"/>
  <c r="AB568" i="12"/>
  <c r="AA569" i="12"/>
  <c r="AB569" i="12"/>
  <c r="AA570" i="12"/>
  <c r="AB570" i="12"/>
  <c r="AA571" i="12"/>
  <c r="AB571" i="12"/>
  <c r="AA572" i="12"/>
  <c r="AB572" i="12"/>
  <c r="AA573" i="12"/>
  <c r="AB573" i="12"/>
  <c r="AA574" i="12"/>
  <c r="AB574" i="12"/>
  <c r="AA575" i="12"/>
  <c r="AB575" i="12"/>
  <c r="AA576" i="12"/>
  <c r="AB576" i="12"/>
  <c r="AA577" i="12"/>
  <c r="AB577" i="12"/>
  <c r="AA578" i="12"/>
  <c r="AB578" i="12"/>
  <c r="AA579" i="12"/>
  <c r="AB579" i="12"/>
  <c r="AA580" i="12"/>
  <c r="AB580" i="12"/>
  <c r="AA581" i="12"/>
  <c r="AB581" i="12"/>
  <c r="AA582" i="12"/>
  <c r="AB582" i="12"/>
  <c r="AA583" i="12"/>
  <c r="AB583" i="12"/>
  <c r="AA584" i="12"/>
  <c r="AB584" i="12"/>
  <c r="AA585" i="12"/>
  <c r="AB585" i="12"/>
  <c r="AA586" i="12"/>
  <c r="AB586" i="12"/>
  <c r="AA587" i="12"/>
  <c r="AB587" i="12"/>
  <c r="AA588" i="12"/>
  <c r="AB588" i="12"/>
  <c r="AA589" i="12"/>
  <c r="AB589" i="12"/>
  <c r="AA590" i="12"/>
  <c r="AB590" i="12"/>
  <c r="AA591" i="12"/>
  <c r="AB591" i="12"/>
  <c r="AA592" i="12"/>
  <c r="AB592" i="12"/>
  <c r="AA593" i="12"/>
  <c r="AB593" i="12"/>
  <c r="AA594" i="12"/>
  <c r="AB594" i="12"/>
  <c r="AA595" i="12"/>
  <c r="AB595" i="12"/>
  <c r="AA596" i="12"/>
  <c r="AB596" i="12"/>
  <c r="AA597" i="12"/>
  <c r="AB597" i="12"/>
  <c r="AA598" i="12"/>
  <c r="AB598" i="12"/>
  <c r="AA599" i="12"/>
  <c r="AB599" i="12"/>
  <c r="AA600" i="12"/>
  <c r="AB600" i="12"/>
  <c r="AA601" i="12"/>
  <c r="AB601" i="12"/>
  <c r="AA602" i="12"/>
  <c r="AB602" i="12"/>
  <c r="AA603" i="12"/>
  <c r="AB603" i="12"/>
  <c r="AA604" i="12"/>
  <c r="AB604" i="12"/>
  <c r="AA605" i="12"/>
  <c r="AB605" i="12"/>
  <c r="AA606" i="12"/>
  <c r="AB606" i="12"/>
  <c r="AA607" i="12"/>
  <c r="AB607" i="12"/>
  <c r="AA608" i="12"/>
  <c r="AB608" i="12"/>
  <c r="AA609" i="12"/>
  <c r="AB609" i="12"/>
  <c r="AA610" i="12"/>
  <c r="AB610" i="12"/>
  <c r="AA611" i="12"/>
  <c r="AB611" i="12"/>
  <c r="AA612" i="12"/>
  <c r="AB612" i="12"/>
  <c r="AA613" i="12"/>
  <c r="AB613" i="12"/>
  <c r="AA614" i="12"/>
  <c r="AB614" i="12"/>
  <c r="AA615" i="12"/>
  <c r="AB615" i="12"/>
  <c r="AA616" i="12"/>
  <c r="AB616" i="12"/>
  <c r="AA617" i="12"/>
  <c r="AB617" i="12"/>
  <c r="AA618" i="12"/>
  <c r="AB618" i="12"/>
  <c r="AA619" i="12"/>
  <c r="AB619" i="12"/>
  <c r="AA620" i="12"/>
  <c r="AB620" i="12"/>
  <c r="AA621" i="12"/>
  <c r="AB621" i="12"/>
  <c r="AA622" i="12"/>
  <c r="AB622" i="12"/>
  <c r="AA623" i="12"/>
  <c r="AB623" i="12"/>
  <c r="AA624" i="12"/>
  <c r="AB624" i="12"/>
  <c r="AA625" i="12"/>
  <c r="AB625" i="12"/>
  <c r="AA626" i="12"/>
  <c r="AB626" i="12"/>
  <c r="AA627" i="12"/>
  <c r="AB627" i="12"/>
  <c r="AA628" i="12"/>
  <c r="AB628" i="12"/>
  <c r="AA629" i="12"/>
  <c r="AB629" i="12"/>
  <c r="AA630" i="12"/>
  <c r="AB630" i="12"/>
  <c r="AA631" i="12"/>
  <c r="AB631" i="12"/>
  <c r="AA632" i="12"/>
  <c r="AB632" i="12"/>
  <c r="AA633" i="12"/>
  <c r="AB633" i="12"/>
  <c r="AA634" i="12"/>
  <c r="AB634" i="12"/>
  <c r="AA635" i="12"/>
  <c r="AB635" i="12"/>
  <c r="AA636" i="12"/>
  <c r="AB636" i="12"/>
  <c r="AA637" i="12"/>
  <c r="AB637" i="12"/>
  <c r="AA638" i="12"/>
  <c r="AB638" i="12"/>
  <c r="AA639" i="12"/>
  <c r="AB639" i="12"/>
  <c r="AA640" i="12"/>
  <c r="AB640" i="12"/>
  <c r="AA641" i="12"/>
  <c r="AB641" i="12"/>
  <c r="AA642" i="12"/>
  <c r="AB642" i="12"/>
  <c r="AA643" i="12"/>
  <c r="AB643" i="12"/>
  <c r="AA644" i="12"/>
  <c r="AB644" i="12"/>
  <c r="AA645" i="12"/>
  <c r="AB645" i="12"/>
  <c r="AA646" i="12"/>
  <c r="AB646" i="12"/>
  <c r="AA647" i="12"/>
  <c r="AB647" i="12"/>
  <c r="AA648" i="12"/>
  <c r="AB648" i="12"/>
  <c r="AA649" i="12"/>
  <c r="AB649" i="12"/>
  <c r="AA650" i="12"/>
  <c r="AB650" i="12"/>
  <c r="AA651" i="12"/>
  <c r="AB651" i="12"/>
  <c r="AA652" i="12"/>
  <c r="AB652" i="12"/>
  <c r="AA653" i="12"/>
  <c r="AB653" i="12"/>
  <c r="AA654" i="12"/>
  <c r="AB654" i="12"/>
  <c r="AA655" i="12"/>
  <c r="AB655" i="12"/>
  <c r="AA656" i="12"/>
  <c r="AB656" i="12"/>
  <c r="AA657" i="12"/>
  <c r="AB657" i="12"/>
  <c r="AA658" i="12"/>
  <c r="AB658" i="12"/>
  <c r="AA659" i="12"/>
  <c r="AB659" i="12"/>
  <c r="AA660" i="12"/>
  <c r="AB660" i="12"/>
  <c r="AA661" i="12"/>
  <c r="AB661" i="12"/>
  <c r="AA662" i="12"/>
  <c r="AB662" i="12"/>
  <c r="AA663" i="12"/>
  <c r="AB663" i="12"/>
  <c r="AA664" i="12"/>
  <c r="AB664" i="12"/>
  <c r="AA665" i="12"/>
  <c r="AB665" i="12"/>
  <c r="AA666" i="12"/>
  <c r="AB666" i="12"/>
  <c r="AA667" i="12"/>
  <c r="AB667" i="12"/>
  <c r="AA668" i="12"/>
  <c r="AB668" i="12"/>
  <c r="AA669" i="12"/>
  <c r="AB669" i="12"/>
  <c r="AA670" i="12"/>
  <c r="AB670" i="12"/>
  <c r="AA671" i="12"/>
  <c r="AB671" i="12"/>
  <c r="AA672" i="12"/>
  <c r="AB672" i="12"/>
  <c r="AA673" i="12"/>
  <c r="AB673" i="12"/>
  <c r="AA674" i="12"/>
  <c r="AB674" i="12"/>
  <c r="AA675" i="12"/>
  <c r="AB675" i="12"/>
  <c r="AA676" i="12"/>
  <c r="AB676" i="12"/>
  <c r="AA677" i="12"/>
  <c r="AB677" i="12"/>
  <c r="AA678" i="12"/>
  <c r="AB678" i="12"/>
  <c r="AA679" i="12"/>
  <c r="AB679" i="12"/>
  <c r="AA680" i="12"/>
  <c r="AB680" i="12"/>
  <c r="AA681" i="12"/>
  <c r="AB681" i="12"/>
  <c r="AA682" i="12"/>
  <c r="AB682" i="12"/>
  <c r="AA683" i="12"/>
  <c r="AB683" i="12"/>
  <c r="AA684" i="12"/>
  <c r="AB684" i="12"/>
  <c r="AA685" i="12"/>
  <c r="AB685" i="12"/>
  <c r="AA686" i="12"/>
  <c r="AB686" i="12"/>
  <c r="AA687" i="12"/>
  <c r="AB687" i="12"/>
  <c r="AA688" i="12"/>
  <c r="AB688" i="12"/>
  <c r="AA689" i="12"/>
  <c r="AB689" i="12"/>
  <c r="AA690" i="12"/>
  <c r="AB690" i="12"/>
  <c r="AA691" i="12"/>
  <c r="AB691" i="12"/>
  <c r="AA692" i="12"/>
  <c r="AB692" i="12"/>
  <c r="AA693" i="12"/>
  <c r="AB693" i="12"/>
  <c r="AA694" i="12"/>
  <c r="AB694" i="12"/>
  <c r="AA695" i="12"/>
  <c r="AB695" i="12"/>
  <c r="AA696" i="12"/>
  <c r="AB696" i="12"/>
  <c r="AA697" i="12"/>
  <c r="AB697" i="12"/>
  <c r="AA698" i="12"/>
  <c r="AB698" i="12"/>
  <c r="AA699" i="12"/>
  <c r="AB699" i="12"/>
  <c r="AA700" i="12"/>
  <c r="AB700" i="12"/>
  <c r="AA701" i="12"/>
  <c r="AB701" i="12"/>
  <c r="AA702" i="12"/>
  <c r="AB702" i="12"/>
  <c r="AA703" i="12"/>
  <c r="AB703" i="12"/>
  <c r="AA704" i="12"/>
  <c r="AB704" i="12"/>
  <c r="AA705" i="12"/>
  <c r="AB705" i="12"/>
  <c r="AA706" i="12"/>
  <c r="AB706" i="12"/>
  <c r="AA707" i="12"/>
  <c r="AB707" i="12"/>
  <c r="AA708" i="12"/>
  <c r="AB708" i="12"/>
  <c r="AA709" i="12"/>
  <c r="AB709" i="12"/>
  <c r="AA710" i="12"/>
  <c r="AB710" i="12"/>
  <c r="AA711" i="12"/>
  <c r="AB711" i="12"/>
  <c r="AA712" i="12"/>
  <c r="AB712" i="12"/>
  <c r="AA713" i="12"/>
  <c r="AB713" i="12"/>
  <c r="AA714" i="12"/>
  <c r="AB714" i="12"/>
  <c r="AA715" i="12"/>
  <c r="AB715" i="12"/>
  <c r="AA716" i="12"/>
  <c r="AB716" i="12"/>
  <c r="AA717" i="12"/>
  <c r="AB717" i="12"/>
  <c r="AA718" i="12"/>
  <c r="AB718" i="12"/>
  <c r="AA719" i="12"/>
  <c r="AB719" i="12"/>
  <c r="AA720" i="12"/>
  <c r="AB720" i="12"/>
  <c r="AA721" i="12"/>
  <c r="AB721" i="12"/>
  <c r="AA722" i="12"/>
  <c r="AB722" i="12"/>
  <c r="AA723" i="12"/>
  <c r="AB723" i="12"/>
  <c r="AA724" i="12"/>
  <c r="AB724" i="12"/>
  <c r="AA725" i="12"/>
  <c r="AB725" i="12"/>
  <c r="AA726" i="12"/>
  <c r="AB726" i="12"/>
  <c r="AA727" i="12"/>
  <c r="AB727" i="12"/>
  <c r="AA728" i="12"/>
  <c r="AB728" i="12"/>
  <c r="AA729" i="12"/>
  <c r="AB729" i="12"/>
  <c r="AA730" i="12"/>
  <c r="AB730" i="12"/>
  <c r="AA731" i="12"/>
  <c r="AB731" i="12"/>
  <c r="AA732" i="12"/>
  <c r="AB732" i="12"/>
  <c r="AA733" i="12"/>
  <c r="AB733" i="12"/>
  <c r="AA734" i="12"/>
  <c r="AB734" i="12"/>
  <c r="AA735" i="12"/>
  <c r="AB735" i="12"/>
  <c r="AA736" i="12"/>
  <c r="AB736" i="12"/>
  <c r="AA737" i="12"/>
  <c r="AB737" i="12"/>
  <c r="AA738" i="12"/>
  <c r="AB738" i="12"/>
  <c r="AA739" i="12"/>
  <c r="AB739" i="12"/>
  <c r="AA740" i="12"/>
  <c r="AB740" i="12"/>
  <c r="AA741" i="12"/>
  <c r="AB741" i="12"/>
  <c r="AA742" i="12"/>
  <c r="AB742" i="12"/>
  <c r="AA743" i="12"/>
  <c r="AB743" i="12"/>
  <c r="AA744" i="12"/>
  <c r="AB744" i="12"/>
  <c r="AA745" i="12"/>
  <c r="AB745" i="12"/>
  <c r="AA746" i="12"/>
  <c r="AB746" i="12"/>
  <c r="AA747" i="12"/>
  <c r="AB747" i="12"/>
  <c r="AA748" i="12"/>
  <c r="AB748" i="12"/>
  <c r="AA749" i="12"/>
  <c r="AB749" i="12"/>
  <c r="AA750" i="12"/>
  <c r="AB750" i="12"/>
  <c r="AA751" i="12"/>
  <c r="AB751" i="12"/>
  <c r="AA752" i="12"/>
  <c r="AB752" i="12"/>
  <c r="AA753" i="12"/>
  <c r="AB753" i="12"/>
  <c r="AA754" i="12"/>
  <c r="AB754" i="12"/>
  <c r="AA755" i="12"/>
  <c r="AB755" i="12"/>
  <c r="AA756" i="12"/>
  <c r="AB756" i="12"/>
  <c r="AA757" i="12"/>
  <c r="AB757" i="12"/>
  <c r="AA758" i="12"/>
  <c r="AB758" i="12"/>
  <c r="AA759" i="12"/>
  <c r="AB759" i="12"/>
  <c r="AA760" i="12"/>
  <c r="AB760" i="12"/>
  <c r="AA761" i="12"/>
  <c r="AB761" i="12"/>
  <c r="AA762" i="12"/>
  <c r="AB762" i="12"/>
  <c r="AA763" i="12"/>
  <c r="AB763" i="12"/>
  <c r="AA764" i="12"/>
  <c r="AB764" i="12"/>
  <c r="AA765" i="12"/>
  <c r="AB765" i="12"/>
  <c r="AA766" i="12"/>
  <c r="AB766" i="12"/>
  <c r="AA767" i="12"/>
  <c r="AB767" i="12"/>
  <c r="AA768" i="12"/>
  <c r="AB768" i="12"/>
  <c r="AA769" i="12"/>
  <c r="AB769" i="12"/>
  <c r="AA770" i="12"/>
  <c r="AB770" i="12"/>
  <c r="AA771" i="12"/>
  <c r="AB771" i="12"/>
  <c r="AA772" i="12"/>
  <c r="AB772" i="12"/>
  <c r="AA773" i="12"/>
  <c r="AB773" i="12"/>
  <c r="AA774" i="12"/>
  <c r="AB774" i="12"/>
  <c r="AA775" i="12"/>
  <c r="AB775" i="12"/>
  <c r="AA776" i="12"/>
  <c r="AB776" i="12"/>
  <c r="AA777" i="12"/>
  <c r="AB777" i="12"/>
  <c r="AA778" i="12"/>
  <c r="AB778" i="12"/>
  <c r="AA779" i="12"/>
  <c r="AB779" i="12"/>
  <c r="AA780" i="12"/>
  <c r="AB780" i="12"/>
  <c r="AA781" i="12"/>
  <c r="AB781" i="12"/>
  <c r="AA782" i="12"/>
  <c r="AB782" i="12"/>
  <c r="AA783" i="12"/>
  <c r="AB783" i="12"/>
  <c r="AA784" i="12"/>
  <c r="AB784" i="12"/>
  <c r="AA785" i="12"/>
  <c r="AB785" i="12"/>
  <c r="AA786" i="12"/>
  <c r="AB786" i="12"/>
  <c r="AA787" i="12"/>
  <c r="AB787" i="12"/>
  <c r="AA788" i="12"/>
  <c r="AB788" i="12"/>
  <c r="AA789" i="12"/>
  <c r="AB789" i="12"/>
  <c r="AA790" i="12"/>
  <c r="AB790" i="12"/>
  <c r="AA791" i="12"/>
  <c r="AB791" i="12"/>
  <c r="AA792" i="12"/>
  <c r="AB792" i="12"/>
  <c r="AA793" i="12"/>
  <c r="AB793" i="12"/>
  <c r="AA794" i="12"/>
  <c r="AB794" i="12"/>
  <c r="AA795" i="12"/>
  <c r="AB795" i="12"/>
  <c r="AA796" i="12"/>
  <c r="AB796" i="12"/>
  <c r="AA797" i="12"/>
  <c r="AB797" i="12"/>
  <c r="AA798" i="12"/>
  <c r="AB798" i="12"/>
  <c r="AA799" i="12"/>
  <c r="AB799" i="12"/>
  <c r="AA800" i="12"/>
  <c r="AB800" i="12"/>
  <c r="AA801" i="12"/>
  <c r="AB801" i="12"/>
  <c r="AA802" i="12"/>
  <c r="AB802" i="12"/>
  <c r="AA803" i="12"/>
  <c r="AB803" i="12"/>
  <c r="AA804" i="12"/>
  <c r="AB804" i="12"/>
  <c r="AA805" i="12"/>
  <c r="AB805" i="12"/>
  <c r="AA806" i="12"/>
  <c r="AB806" i="12"/>
  <c r="AA807" i="12"/>
  <c r="AB807" i="12"/>
  <c r="AA808" i="12"/>
  <c r="AB808" i="12"/>
  <c r="AA809" i="12"/>
  <c r="AB809" i="12"/>
  <c r="AA810" i="12"/>
  <c r="AB810" i="12"/>
  <c r="AA811" i="12"/>
  <c r="AB811" i="12"/>
  <c r="AA812" i="12"/>
  <c r="AB812" i="12"/>
  <c r="AA813" i="12"/>
  <c r="AB813" i="12"/>
  <c r="AA814" i="12"/>
  <c r="AB814" i="12"/>
  <c r="AA815" i="12"/>
  <c r="AB815" i="12"/>
  <c r="AA816" i="12"/>
  <c r="AB816" i="12"/>
  <c r="AA817" i="12"/>
  <c r="AB817" i="12"/>
  <c r="AA818" i="12"/>
  <c r="AB818" i="12"/>
  <c r="AA819" i="12"/>
  <c r="AB819" i="12"/>
  <c r="AA820" i="12"/>
  <c r="AB820" i="12"/>
  <c r="AA821" i="12"/>
  <c r="AB821" i="12"/>
  <c r="AA822" i="12"/>
  <c r="AB822" i="12"/>
  <c r="AA823" i="12"/>
  <c r="AB823" i="12"/>
  <c r="AA824" i="12"/>
  <c r="AB824" i="12"/>
  <c r="AA825" i="12"/>
  <c r="AB825" i="12"/>
  <c r="AA826" i="12"/>
  <c r="AB826" i="12"/>
  <c r="AA827" i="12"/>
  <c r="AB827" i="12"/>
  <c r="AA828" i="12"/>
  <c r="AB828" i="12"/>
  <c r="AA829" i="12"/>
  <c r="AB829" i="12"/>
  <c r="AA830" i="12"/>
  <c r="AB830" i="12"/>
  <c r="AA831" i="12"/>
  <c r="AB831" i="12"/>
  <c r="AA832" i="12"/>
  <c r="AB832" i="12"/>
  <c r="AA833" i="12"/>
  <c r="AB833" i="12"/>
  <c r="AA834" i="12"/>
  <c r="AB834" i="12"/>
  <c r="AA835" i="12"/>
  <c r="AB835" i="12"/>
  <c r="AA836" i="12"/>
  <c r="AB836" i="12"/>
  <c r="AA837" i="12"/>
  <c r="AB837" i="12"/>
  <c r="AA838" i="12"/>
  <c r="AB838" i="12"/>
  <c r="AA839" i="12"/>
  <c r="AB839" i="12"/>
  <c r="AA840" i="12"/>
  <c r="AB840" i="12"/>
  <c r="AA841" i="12"/>
  <c r="AB841" i="12"/>
  <c r="AA842" i="12"/>
  <c r="AB842" i="12"/>
  <c r="AA843" i="12"/>
  <c r="AB843" i="12"/>
  <c r="AA844" i="12"/>
  <c r="AB844" i="12"/>
  <c r="AA845" i="12"/>
  <c r="AB845" i="12"/>
  <c r="AA846" i="12"/>
  <c r="AB846" i="12"/>
  <c r="AA847" i="12"/>
  <c r="AB847" i="12"/>
  <c r="AA848" i="12"/>
  <c r="AB848" i="12"/>
  <c r="AA849" i="12"/>
  <c r="AB849" i="12"/>
  <c r="AA850" i="12"/>
  <c r="AB850" i="12"/>
  <c r="AA851" i="12"/>
  <c r="AB851" i="12"/>
  <c r="AA852" i="12"/>
  <c r="AB852" i="12"/>
  <c r="AA853" i="12"/>
  <c r="AB853" i="12"/>
  <c r="AA854" i="12"/>
  <c r="AB854" i="12"/>
  <c r="AA855" i="12"/>
  <c r="AB855" i="12"/>
  <c r="AA856" i="12"/>
  <c r="AB856" i="12"/>
  <c r="AA857" i="12"/>
  <c r="AB857" i="12"/>
  <c r="AA858" i="12"/>
  <c r="AB858" i="12"/>
  <c r="AA859" i="12"/>
  <c r="AB859" i="12"/>
  <c r="AA860" i="12"/>
  <c r="AB860" i="12"/>
  <c r="AA861" i="12"/>
  <c r="AB861" i="12"/>
  <c r="AA862" i="12"/>
  <c r="AB862" i="12"/>
  <c r="AA863" i="12"/>
  <c r="AB863" i="12"/>
  <c r="AA864" i="12"/>
  <c r="AB864" i="12"/>
  <c r="AA865" i="12"/>
  <c r="AB865" i="12"/>
  <c r="AA866" i="12"/>
  <c r="AB866" i="12"/>
  <c r="AA867" i="12"/>
  <c r="AB867" i="12"/>
  <c r="AA868" i="12"/>
  <c r="AB868" i="12"/>
  <c r="AA869" i="12"/>
  <c r="AB869" i="12"/>
  <c r="AA870" i="12"/>
  <c r="AB870" i="12"/>
  <c r="AA871" i="12"/>
  <c r="AB871" i="12"/>
  <c r="AA872" i="12"/>
  <c r="AB872" i="12"/>
  <c r="AA873" i="12"/>
  <c r="AB873" i="12"/>
  <c r="AA874" i="12"/>
  <c r="AB874" i="12"/>
  <c r="AA875" i="12"/>
  <c r="AB875" i="12"/>
  <c r="AA876" i="12"/>
  <c r="AB876" i="12"/>
  <c r="AA877" i="12"/>
  <c r="AB877" i="12"/>
  <c r="AA878" i="12"/>
  <c r="AB878" i="12"/>
  <c r="AA879" i="12"/>
  <c r="AB879" i="12"/>
  <c r="AA880" i="12"/>
  <c r="AB880" i="12"/>
  <c r="AA881" i="12"/>
  <c r="AB881" i="12"/>
  <c r="AA882" i="12"/>
  <c r="AB882" i="12"/>
  <c r="AA883" i="12"/>
  <c r="AB883" i="12"/>
  <c r="AA884" i="12"/>
  <c r="AB884" i="12"/>
  <c r="AA885" i="12"/>
  <c r="AB885" i="12"/>
  <c r="AA886" i="12"/>
  <c r="AB886" i="12"/>
  <c r="AA887" i="12"/>
  <c r="AB887" i="12"/>
  <c r="AA888" i="12"/>
  <c r="AB888" i="12"/>
  <c r="AA889" i="12"/>
  <c r="AB889" i="12"/>
  <c r="AA890" i="12"/>
  <c r="AB890" i="12"/>
  <c r="AA891" i="12"/>
  <c r="AB891" i="12"/>
  <c r="AA892" i="12"/>
  <c r="AB892" i="12"/>
  <c r="AA893" i="12"/>
  <c r="AB893" i="12"/>
  <c r="AA894" i="12"/>
  <c r="AB894" i="12"/>
  <c r="AA895" i="12"/>
  <c r="AB895" i="12"/>
  <c r="AA896" i="12"/>
  <c r="AB896" i="12"/>
  <c r="AA897" i="12"/>
  <c r="AB897" i="12"/>
  <c r="AA898" i="12"/>
  <c r="AB898" i="12"/>
  <c r="AA899" i="12"/>
  <c r="AB899" i="12"/>
  <c r="AA900" i="12"/>
  <c r="AB900" i="12"/>
  <c r="AA901" i="12"/>
  <c r="AB901" i="12"/>
  <c r="AA902" i="12"/>
  <c r="AB902" i="12"/>
  <c r="AA903" i="12"/>
  <c r="AB903" i="12"/>
  <c r="AA904" i="12"/>
  <c r="AB904" i="12"/>
  <c r="AA905" i="12"/>
  <c r="AB905" i="12"/>
  <c r="AA906" i="12"/>
  <c r="AB906" i="12"/>
  <c r="AA907" i="12"/>
  <c r="AB907" i="12"/>
  <c r="AA908" i="12"/>
  <c r="AB908" i="12"/>
  <c r="AA909" i="12"/>
  <c r="AB909" i="12"/>
  <c r="AA910" i="12"/>
  <c r="AB910" i="12"/>
  <c r="AA911" i="12"/>
  <c r="AB911" i="12"/>
  <c r="AA912" i="12"/>
  <c r="AB912" i="12"/>
  <c r="AA913" i="12"/>
  <c r="AB913" i="12"/>
  <c r="AA914" i="12"/>
  <c r="AB914" i="12"/>
  <c r="AA915" i="12"/>
  <c r="AB915" i="12"/>
  <c r="AA916" i="12"/>
  <c r="AB916" i="12"/>
  <c r="AA917" i="12"/>
  <c r="AB917" i="12"/>
  <c r="AA918" i="12"/>
  <c r="AB918" i="12"/>
  <c r="AA919" i="12"/>
  <c r="AB919" i="12"/>
  <c r="AA920" i="12"/>
  <c r="AB920" i="12"/>
  <c r="AA921" i="12"/>
  <c r="AB921" i="12"/>
  <c r="AA922" i="12"/>
  <c r="AB922" i="12"/>
  <c r="AA923" i="12"/>
  <c r="AB923" i="12"/>
  <c r="AA924" i="12"/>
  <c r="AB924" i="12"/>
  <c r="AA925" i="12"/>
  <c r="AB925" i="12"/>
  <c r="AA926" i="12"/>
  <c r="AB926" i="12"/>
  <c r="AA927" i="12"/>
  <c r="AB927" i="12"/>
  <c r="AA928" i="12"/>
  <c r="AB928" i="12"/>
  <c r="AA929" i="12"/>
  <c r="AB929" i="12"/>
  <c r="AA930" i="12"/>
  <c r="AB930" i="12"/>
  <c r="AA931" i="12"/>
  <c r="AB931" i="12"/>
  <c r="AA932" i="12"/>
  <c r="AB932" i="12"/>
  <c r="AA933" i="12"/>
  <c r="AB933" i="12"/>
  <c r="AA934" i="12"/>
  <c r="AB934" i="12"/>
  <c r="AA935" i="12"/>
  <c r="AB935" i="12"/>
  <c r="AA936" i="12"/>
  <c r="AB936" i="12"/>
  <c r="AA937" i="12"/>
  <c r="AB937" i="12"/>
  <c r="AA938" i="12"/>
  <c r="AB938" i="12"/>
  <c r="AA939" i="12"/>
  <c r="AB939" i="12"/>
  <c r="AA940" i="12"/>
  <c r="AB940" i="12"/>
  <c r="AA941" i="12"/>
  <c r="AB941" i="12"/>
  <c r="AA942" i="12"/>
  <c r="AB942" i="12"/>
  <c r="AA943" i="12"/>
  <c r="AB943" i="12"/>
  <c r="AA944" i="12"/>
  <c r="AB944" i="12"/>
  <c r="AA945" i="12"/>
  <c r="AB945" i="12"/>
  <c r="AA946" i="12"/>
  <c r="AB946" i="12"/>
  <c r="AA947" i="12"/>
  <c r="AB947" i="12"/>
  <c r="AA948" i="12"/>
  <c r="AB948" i="12"/>
  <c r="AA949" i="12"/>
  <c r="AB949" i="12"/>
  <c r="AA950" i="12"/>
  <c r="AB950" i="12"/>
  <c r="AA951" i="12"/>
  <c r="AB951" i="12"/>
  <c r="AA952" i="12"/>
  <c r="AB952" i="12"/>
  <c r="AA953" i="12"/>
  <c r="AB953" i="12"/>
  <c r="AA954" i="12"/>
  <c r="AB954" i="12"/>
  <c r="AA955" i="12"/>
  <c r="AB955" i="12"/>
  <c r="AA956" i="12"/>
  <c r="AB956" i="12"/>
  <c r="AA957" i="12"/>
  <c r="AB957" i="12"/>
  <c r="AA958" i="12"/>
  <c r="AB958" i="12"/>
  <c r="AA959" i="12"/>
  <c r="AB959" i="12"/>
  <c r="AA960" i="12"/>
  <c r="AB960" i="12"/>
  <c r="AA961" i="12"/>
  <c r="AB961" i="12"/>
  <c r="AA962" i="12"/>
  <c r="AB962" i="12"/>
  <c r="AA4" i="12"/>
  <c r="V5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V148" i="12"/>
  <c r="V149" i="12"/>
  <c r="V150" i="12"/>
  <c r="V151" i="12"/>
  <c r="V152" i="12"/>
  <c r="V153" i="12"/>
  <c r="V154" i="12"/>
  <c r="V155" i="12"/>
  <c r="V156" i="12"/>
  <c r="V157" i="12"/>
  <c r="V158" i="12"/>
  <c r="V159" i="12"/>
  <c r="V160" i="12"/>
  <c r="V161" i="12"/>
  <c r="V162" i="12"/>
  <c r="V163" i="12"/>
  <c r="V164" i="12"/>
  <c r="V165" i="12"/>
  <c r="V166" i="12"/>
  <c r="V167" i="12"/>
  <c r="V168" i="12"/>
  <c r="V169" i="12"/>
  <c r="V170" i="12"/>
  <c r="V171" i="12"/>
  <c r="V172" i="12"/>
  <c r="V173" i="12"/>
  <c r="V174" i="12"/>
  <c r="V175" i="12"/>
  <c r="V176" i="12"/>
  <c r="V177" i="12"/>
  <c r="V178" i="12"/>
  <c r="V179" i="12"/>
  <c r="V180" i="12"/>
  <c r="V181" i="12"/>
  <c r="V182" i="12"/>
  <c r="V183" i="12"/>
  <c r="V184" i="12"/>
  <c r="V185" i="12"/>
  <c r="V186" i="12"/>
  <c r="V187" i="12"/>
  <c r="V188" i="12"/>
  <c r="V189" i="12"/>
  <c r="V190" i="12"/>
  <c r="V191" i="12"/>
  <c r="V192" i="12"/>
  <c r="V193" i="12"/>
  <c r="V194" i="12"/>
  <c r="V195" i="12"/>
  <c r="V196" i="12"/>
  <c r="V197" i="12"/>
  <c r="V198" i="12"/>
  <c r="V199" i="12"/>
  <c r="V200" i="12"/>
  <c r="V201" i="12"/>
  <c r="V202" i="12"/>
  <c r="V203" i="12"/>
  <c r="V204" i="12"/>
  <c r="V205" i="12"/>
  <c r="V206" i="12"/>
  <c r="V207" i="12"/>
  <c r="V208" i="12"/>
  <c r="V209" i="12"/>
  <c r="V210" i="12"/>
  <c r="V211" i="12"/>
  <c r="V212" i="12"/>
  <c r="V213" i="12"/>
  <c r="V214" i="12"/>
  <c r="V215" i="12"/>
  <c r="V216" i="12"/>
  <c r="V217" i="12"/>
  <c r="V218" i="12"/>
  <c r="V219" i="12"/>
  <c r="V220" i="12"/>
  <c r="V221" i="12"/>
  <c r="V222" i="12"/>
  <c r="V223" i="12"/>
  <c r="V224" i="12"/>
  <c r="V225" i="12"/>
  <c r="V226" i="12"/>
  <c r="V227" i="12"/>
  <c r="V228" i="12"/>
  <c r="V229" i="12"/>
  <c r="V230" i="12"/>
  <c r="V231" i="12"/>
  <c r="V232" i="12"/>
  <c r="V233" i="12"/>
  <c r="V234" i="12"/>
  <c r="V235" i="12"/>
  <c r="V236" i="12"/>
  <c r="V237" i="12"/>
  <c r="V238" i="12"/>
  <c r="V239" i="12"/>
  <c r="V240" i="12"/>
  <c r="V241" i="12"/>
  <c r="V242" i="12"/>
  <c r="V243" i="12"/>
  <c r="V244" i="12"/>
  <c r="V245" i="12"/>
  <c r="V246" i="12"/>
  <c r="V247" i="12"/>
  <c r="V248" i="12"/>
  <c r="V249" i="12"/>
  <c r="V250" i="12"/>
  <c r="V251" i="12"/>
  <c r="V252" i="12"/>
  <c r="V253" i="12"/>
  <c r="V254" i="12"/>
  <c r="V255" i="12"/>
  <c r="V256" i="12"/>
  <c r="V257" i="12"/>
  <c r="V258" i="12"/>
  <c r="V259" i="12"/>
  <c r="V260" i="12"/>
  <c r="V261" i="12"/>
  <c r="V262" i="12"/>
  <c r="V263" i="12"/>
  <c r="V264" i="12"/>
  <c r="V265" i="12"/>
  <c r="V266" i="12"/>
  <c r="V267" i="12"/>
  <c r="V268" i="12"/>
  <c r="V269" i="12"/>
  <c r="V270" i="12"/>
  <c r="V271" i="12"/>
  <c r="V272" i="12"/>
  <c r="V273" i="12"/>
  <c r="V274" i="12"/>
  <c r="V275" i="12"/>
  <c r="V276" i="12"/>
  <c r="V277" i="12"/>
  <c r="V278" i="12"/>
  <c r="V279" i="12"/>
  <c r="V280" i="12"/>
  <c r="V281" i="12"/>
  <c r="V282" i="12"/>
  <c r="V283" i="12"/>
  <c r="V284" i="12"/>
  <c r="V285" i="12"/>
  <c r="V286" i="12"/>
  <c r="V287" i="12"/>
  <c r="V288" i="12"/>
  <c r="V289" i="12"/>
  <c r="V290" i="12"/>
  <c r="V291" i="12"/>
  <c r="V292" i="12"/>
  <c r="V293" i="12"/>
  <c r="V294" i="12"/>
  <c r="V295" i="12"/>
  <c r="V296" i="12"/>
  <c r="V297" i="12"/>
  <c r="V298" i="12"/>
  <c r="V299" i="12"/>
  <c r="V300" i="12"/>
  <c r="V301" i="12"/>
  <c r="V302" i="12"/>
  <c r="V303" i="12"/>
  <c r="V304" i="12"/>
  <c r="V305" i="12"/>
  <c r="V306" i="12"/>
  <c r="V307" i="12"/>
  <c r="V308" i="12"/>
  <c r="V309" i="12"/>
  <c r="V310" i="12"/>
  <c r="V311" i="12"/>
  <c r="V312" i="12"/>
  <c r="V313" i="12"/>
  <c r="V314" i="12"/>
  <c r="V315" i="12"/>
  <c r="V316" i="12"/>
  <c r="V317" i="12"/>
  <c r="V318" i="12"/>
  <c r="V319" i="12"/>
  <c r="V320" i="12"/>
  <c r="V321" i="12"/>
  <c r="V322" i="12"/>
  <c r="V323" i="12"/>
  <c r="V324" i="12"/>
  <c r="V325" i="12"/>
  <c r="V326" i="12"/>
  <c r="V327" i="12"/>
  <c r="V328" i="12"/>
  <c r="V329" i="12"/>
  <c r="V330" i="12"/>
  <c r="V331" i="12"/>
  <c r="V332" i="12"/>
  <c r="V333" i="12"/>
  <c r="V334" i="12"/>
  <c r="V335" i="12"/>
  <c r="V336" i="12"/>
  <c r="V337" i="12"/>
  <c r="V338" i="12"/>
  <c r="V339" i="12"/>
  <c r="V340" i="12"/>
  <c r="V341" i="12"/>
  <c r="V342" i="12"/>
  <c r="V343" i="12"/>
  <c r="V344" i="12"/>
  <c r="V345" i="12"/>
  <c r="V346" i="12"/>
  <c r="V347" i="12"/>
  <c r="V348" i="12"/>
  <c r="V349" i="12"/>
  <c r="V350" i="12"/>
  <c r="V351" i="12"/>
  <c r="V352" i="12"/>
  <c r="V353" i="12"/>
  <c r="V354" i="12"/>
  <c r="V355" i="12"/>
  <c r="V356" i="12"/>
  <c r="V357" i="12"/>
  <c r="V358" i="12"/>
  <c r="V359" i="12"/>
  <c r="V360" i="12"/>
  <c r="V361" i="12"/>
  <c r="V362" i="12"/>
  <c r="V363" i="12"/>
  <c r="V364" i="12"/>
  <c r="V365" i="12"/>
  <c r="V366" i="12"/>
  <c r="V367" i="12"/>
  <c r="V368" i="12"/>
  <c r="V369" i="12"/>
  <c r="V370" i="12"/>
  <c r="V371" i="12"/>
  <c r="V372" i="12"/>
  <c r="V373" i="12"/>
  <c r="V374" i="12"/>
  <c r="V375" i="12"/>
  <c r="V376" i="12"/>
  <c r="V377" i="12"/>
  <c r="V378" i="12"/>
  <c r="V379" i="12"/>
  <c r="V380" i="12"/>
  <c r="V381" i="12"/>
  <c r="V382" i="12"/>
  <c r="V383" i="12"/>
  <c r="V384" i="12"/>
  <c r="V385" i="12"/>
  <c r="V386" i="12"/>
  <c r="V387" i="12"/>
  <c r="V388" i="12"/>
  <c r="V389" i="12"/>
  <c r="V390" i="12"/>
  <c r="V391" i="12"/>
  <c r="V392" i="12"/>
  <c r="V393" i="12"/>
  <c r="V394" i="12"/>
  <c r="V395" i="12"/>
  <c r="V396" i="12"/>
  <c r="V397" i="12"/>
  <c r="V398" i="12"/>
  <c r="V399" i="12"/>
  <c r="V400" i="12"/>
  <c r="V401" i="12"/>
  <c r="V402" i="12"/>
  <c r="V403" i="12"/>
  <c r="V404" i="12"/>
  <c r="V405" i="12"/>
  <c r="V406" i="12"/>
  <c r="V407" i="12"/>
  <c r="V408" i="12"/>
  <c r="V409" i="12"/>
  <c r="V410" i="12"/>
  <c r="V411" i="12"/>
  <c r="V412" i="12"/>
  <c r="V413" i="12"/>
  <c r="V414" i="12"/>
  <c r="V415" i="12"/>
  <c r="V416" i="12"/>
  <c r="V417" i="12"/>
  <c r="V418" i="12"/>
  <c r="V419" i="12"/>
  <c r="V420" i="12"/>
  <c r="V421" i="12"/>
  <c r="V422" i="12"/>
  <c r="V423" i="12"/>
  <c r="V424" i="12"/>
  <c r="V425" i="12"/>
  <c r="V426" i="12"/>
  <c r="V427" i="12"/>
  <c r="V428" i="12"/>
  <c r="V429" i="12"/>
  <c r="V430" i="12"/>
  <c r="V431" i="12"/>
  <c r="V432" i="12"/>
  <c r="V433" i="12"/>
  <c r="V434" i="12"/>
  <c r="V435" i="12"/>
  <c r="V436" i="12"/>
  <c r="V437" i="12"/>
  <c r="V438" i="12"/>
  <c r="V439" i="12"/>
  <c r="V440" i="12"/>
  <c r="V441" i="12"/>
  <c r="V442" i="12"/>
  <c r="V443" i="12"/>
  <c r="V444" i="12"/>
  <c r="V445" i="12"/>
  <c r="V446" i="12"/>
  <c r="V447" i="12"/>
  <c r="V448" i="12"/>
  <c r="V449" i="12"/>
  <c r="V450" i="12"/>
  <c r="V451" i="12"/>
  <c r="V452" i="12"/>
  <c r="V453" i="12"/>
  <c r="V454" i="12"/>
  <c r="V455" i="12"/>
  <c r="V456" i="12"/>
  <c r="V457" i="12"/>
  <c r="V458" i="12"/>
  <c r="V459" i="12"/>
  <c r="V460" i="12"/>
  <c r="V461" i="12"/>
  <c r="V462" i="12"/>
  <c r="V463" i="12"/>
  <c r="V464" i="12"/>
  <c r="V465" i="12"/>
  <c r="V466" i="12"/>
  <c r="V467" i="12"/>
  <c r="V468" i="12"/>
  <c r="V469" i="12"/>
  <c r="V470" i="12"/>
  <c r="V471" i="12"/>
  <c r="V472" i="12"/>
  <c r="V473" i="12"/>
  <c r="V474" i="12"/>
  <c r="V475" i="12"/>
  <c r="V476" i="12"/>
  <c r="V477" i="12"/>
  <c r="V478" i="12"/>
  <c r="V479" i="12"/>
  <c r="V480" i="12"/>
  <c r="V481" i="12"/>
  <c r="V482" i="12"/>
  <c r="V483" i="12"/>
  <c r="V484" i="12"/>
  <c r="V485" i="12"/>
  <c r="V486" i="12"/>
  <c r="V487" i="12"/>
  <c r="V488" i="12"/>
  <c r="V489" i="12"/>
  <c r="V490" i="12"/>
  <c r="V491" i="12"/>
  <c r="V492" i="12"/>
  <c r="V493" i="12"/>
  <c r="V494" i="12"/>
  <c r="V495" i="12"/>
  <c r="V496" i="12"/>
  <c r="V497" i="12"/>
  <c r="V498" i="12"/>
  <c r="V499" i="12"/>
  <c r="V500" i="12"/>
  <c r="V501" i="12"/>
  <c r="V502" i="12"/>
  <c r="V503" i="12"/>
  <c r="V504" i="12"/>
  <c r="V505" i="12"/>
  <c r="V506" i="12"/>
  <c r="V507" i="12"/>
  <c r="V508" i="12"/>
  <c r="V509" i="12"/>
  <c r="V510" i="12"/>
  <c r="V511" i="12"/>
  <c r="V512" i="12"/>
  <c r="V513" i="12"/>
  <c r="V514" i="12"/>
  <c r="V515" i="12"/>
  <c r="V516" i="12"/>
  <c r="V517" i="12"/>
  <c r="V518" i="12"/>
  <c r="V519" i="12"/>
  <c r="V520" i="12"/>
  <c r="V521" i="12"/>
  <c r="V522" i="12"/>
  <c r="V523" i="12"/>
  <c r="V524" i="12"/>
  <c r="V525" i="12"/>
  <c r="V526" i="12"/>
  <c r="V527" i="12"/>
  <c r="V528" i="12"/>
  <c r="V529" i="12"/>
  <c r="V530" i="12"/>
  <c r="V531" i="12"/>
  <c r="V532" i="12"/>
  <c r="V533" i="12"/>
  <c r="V534" i="12"/>
  <c r="V535" i="12"/>
  <c r="V536" i="12"/>
  <c r="V537" i="12"/>
  <c r="V538" i="12"/>
  <c r="V539" i="12"/>
  <c r="V540" i="12"/>
  <c r="V541" i="12"/>
  <c r="V542" i="12"/>
  <c r="V543" i="12"/>
  <c r="V544" i="12"/>
  <c r="V545" i="12"/>
  <c r="V546" i="12"/>
  <c r="V547" i="12"/>
  <c r="V548" i="12"/>
  <c r="V549" i="12"/>
  <c r="V550" i="12"/>
  <c r="V551" i="12"/>
  <c r="V552" i="12"/>
  <c r="V553" i="12"/>
  <c r="V554" i="12"/>
  <c r="V555" i="12"/>
  <c r="V556" i="12"/>
  <c r="V557" i="12"/>
  <c r="V558" i="12"/>
  <c r="V559" i="12"/>
  <c r="V560" i="12"/>
  <c r="V561" i="12"/>
  <c r="V562" i="12"/>
  <c r="V563" i="12"/>
  <c r="V564" i="12"/>
  <c r="V565" i="12"/>
  <c r="V566" i="12"/>
  <c r="V567" i="12"/>
  <c r="V568" i="12"/>
  <c r="V569" i="12"/>
  <c r="V570" i="12"/>
  <c r="V571" i="12"/>
  <c r="V572" i="12"/>
  <c r="V573" i="12"/>
  <c r="V574" i="12"/>
  <c r="V575" i="12"/>
  <c r="V576" i="12"/>
  <c r="V577" i="12"/>
  <c r="V578" i="12"/>
  <c r="V579" i="12"/>
  <c r="V580" i="12"/>
  <c r="V581" i="12"/>
  <c r="V582" i="12"/>
  <c r="V583" i="12"/>
  <c r="V584" i="12"/>
  <c r="V585" i="12"/>
  <c r="V586" i="12"/>
  <c r="V587" i="12"/>
  <c r="V588" i="12"/>
  <c r="V589" i="12"/>
  <c r="V590" i="12"/>
  <c r="V591" i="12"/>
  <c r="V592" i="12"/>
  <c r="V593" i="12"/>
  <c r="V594" i="12"/>
  <c r="V595" i="12"/>
  <c r="V596" i="12"/>
  <c r="V597" i="12"/>
  <c r="V598" i="12"/>
  <c r="V599" i="12"/>
  <c r="V600" i="12"/>
  <c r="V601" i="12"/>
  <c r="V602" i="12"/>
  <c r="V603" i="12"/>
  <c r="V604" i="12"/>
  <c r="V605" i="12"/>
  <c r="V606" i="12"/>
  <c r="V607" i="12"/>
  <c r="V608" i="12"/>
  <c r="V609" i="12"/>
  <c r="V610" i="12"/>
  <c r="V611" i="12"/>
  <c r="V612" i="12"/>
  <c r="V613" i="12"/>
  <c r="V614" i="12"/>
  <c r="V615" i="12"/>
  <c r="V616" i="12"/>
  <c r="V617" i="12"/>
  <c r="V618" i="12"/>
  <c r="V619" i="12"/>
  <c r="V620" i="12"/>
  <c r="V621" i="12"/>
  <c r="V622" i="12"/>
  <c r="V623" i="12"/>
  <c r="V624" i="12"/>
  <c r="V625" i="12"/>
  <c r="V626" i="12"/>
  <c r="V627" i="12"/>
  <c r="V628" i="12"/>
  <c r="V629" i="12"/>
  <c r="V630" i="12"/>
  <c r="V631" i="12"/>
  <c r="V632" i="12"/>
  <c r="V633" i="12"/>
  <c r="V634" i="12"/>
  <c r="V635" i="12"/>
  <c r="V636" i="12"/>
  <c r="V637" i="12"/>
  <c r="V638" i="12"/>
  <c r="V639" i="12"/>
  <c r="V640" i="12"/>
  <c r="V641" i="12"/>
  <c r="V642" i="12"/>
  <c r="V643" i="12"/>
  <c r="V644" i="12"/>
  <c r="V645" i="12"/>
  <c r="V646" i="12"/>
  <c r="V647" i="12"/>
  <c r="V648" i="12"/>
  <c r="V649" i="12"/>
  <c r="V650" i="12"/>
  <c r="V651" i="12"/>
  <c r="V652" i="12"/>
  <c r="V653" i="12"/>
  <c r="V654" i="12"/>
  <c r="V655" i="12"/>
  <c r="V656" i="12"/>
  <c r="V657" i="12"/>
  <c r="V658" i="12"/>
  <c r="V659" i="12"/>
  <c r="V660" i="12"/>
  <c r="V661" i="12"/>
  <c r="V662" i="12"/>
  <c r="V663" i="12"/>
  <c r="V664" i="12"/>
  <c r="V665" i="12"/>
  <c r="V666" i="12"/>
  <c r="V667" i="12"/>
  <c r="V668" i="12"/>
  <c r="V669" i="12"/>
  <c r="V670" i="12"/>
  <c r="V671" i="12"/>
  <c r="V672" i="12"/>
  <c r="V673" i="12"/>
  <c r="V674" i="12"/>
  <c r="V675" i="12"/>
  <c r="V676" i="12"/>
  <c r="V677" i="12"/>
  <c r="V678" i="12"/>
  <c r="V679" i="12"/>
  <c r="V680" i="12"/>
  <c r="V681" i="12"/>
  <c r="V682" i="12"/>
  <c r="V683" i="12"/>
  <c r="V684" i="12"/>
  <c r="V685" i="12"/>
  <c r="V686" i="12"/>
  <c r="V687" i="12"/>
  <c r="V688" i="12"/>
  <c r="V689" i="12"/>
  <c r="V690" i="12"/>
  <c r="V691" i="12"/>
  <c r="V692" i="12"/>
  <c r="V693" i="12"/>
  <c r="V694" i="12"/>
  <c r="V695" i="12"/>
  <c r="V696" i="12"/>
  <c r="V697" i="12"/>
  <c r="V698" i="12"/>
  <c r="V699" i="12"/>
  <c r="V700" i="12"/>
  <c r="V701" i="12"/>
  <c r="V702" i="12"/>
  <c r="V703" i="12"/>
  <c r="V704" i="12"/>
  <c r="V705" i="12"/>
  <c r="V706" i="12"/>
  <c r="V707" i="12"/>
  <c r="V708" i="12"/>
  <c r="V709" i="12"/>
  <c r="V710" i="12"/>
  <c r="V711" i="12"/>
  <c r="V712" i="12"/>
  <c r="V713" i="12"/>
  <c r="V714" i="12"/>
  <c r="V715" i="12"/>
  <c r="V716" i="12"/>
  <c r="V717" i="12"/>
  <c r="V718" i="12"/>
  <c r="V719" i="12"/>
  <c r="V720" i="12"/>
  <c r="V721" i="12"/>
  <c r="V722" i="12"/>
  <c r="V723" i="12"/>
  <c r="V724" i="12"/>
  <c r="V725" i="12"/>
  <c r="V726" i="12"/>
  <c r="V727" i="12"/>
  <c r="V728" i="12"/>
  <c r="V729" i="12"/>
  <c r="V730" i="12"/>
  <c r="V731" i="12"/>
  <c r="V732" i="12"/>
  <c r="V733" i="12"/>
  <c r="V734" i="12"/>
  <c r="V735" i="12"/>
  <c r="V736" i="12"/>
  <c r="V737" i="12"/>
  <c r="V738" i="12"/>
  <c r="V739" i="12"/>
  <c r="V740" i="12"/>
  <c r="V741" i="12"/>
  <c r="V742" i="12"/>
  <c r="V743" i="12"/>
  <c r="V744" i="12"/>
  <c r="V745" i="12"/>
  <c r="V746" i="12"/>
  <c r="V747" i="12"/>
  <c r="V748" i="12"/>
  <c r="V749" i="12"/>
  <c r="V750" i="12"/>
  <c r="V751" i="12"/>
  <c r="V752" i="12"/>
  <c r="V753" i="12"/>
  <c r="V754" i="12"/>
  <c r="V755" i="12"/>
  <c r="V756" i="12"/>
  <c r="V757" i="12"/>
  <c r="V758" i="12"/>
  <c r="V759" i="12"/>
  <c r="V760" i="12"/>
  <c r="V761" i="12"/>
  <c r="V762" i="12"/>
  <c r="V763" i="12"/>
  <c r="V764" i="12"/>
  <c r="V765" i="12"/>
  <c r="V766" i="12"/>
  <c r="V767" i="12"/>
  <c r="V768" i="12"/>
  <c r="V769" i="12"/>
  <c r="V770" i="12"/>
  <c r="V771" i="12"/>
  <c r="V772" i="12"/>
  <c r="V773" i="12"/>
  <c r="V774" i="12"/>
  <c r="V775" i="12"/>
  <c r="V776" i="12"/>
  <c r="V777" i="12"/>
  <c r="V778" i="12"/>
  <c r="V779" i="12"/>
  <c r="V780" i="12"/>
  <c r="V781" i="12"/>
  <c r="V782" i="12"/>
  <c r="V783" i="12"/>
  <c r="V784" i="12"/>
  <c r="V785" i="12"/>
  <c r="V786" i="12"/>
  <c r="V787" i="12"/>
  <c r="V788" i="12"/>
  <c r="V789" i="12"/>
  <c r="V790" i="12"/>
  <c r="V791" i="12"/>
  <c r="V792" i="12"/>
  <c r="V793" i="12"/>
  <c r="V794" i="12"/>
  <c r="V795" i="12"/>
  <c r="V796" i="12"/>
  <c r="V797" i="12"/>
  <c r="V798" i="12"/>
  <c r="V799" i="12"/>
  <c r="V800" i="12"/>
  <c r="V801" i="12"/>
  <c r="V802" i="12"/>
  <c r="V803" i="12"/>
  <c r="V804" i="12"/>
  <c r="V805" i="12"/>
  <c r="V806" i="12"/>
  <c r="V807" i="12"/>
  <c r="V808" i="12"/>
  <c r="V809" i="12"/>
  <c r="V810" i="12"/>
  <c r="V811" i="12"/>
  <c r="V812" i="12"/>
  <c r="V813" i="12"/>
  <c r="V814" i="12"/>
  <c r="V815" i="12"/>
  <c r="V816" i="12"/>
  <c r="V817" i="12"/>
  <c r="V818" i="12"/>
  <c r="V819" i="12"/>
  <c r="V820" i="12"/>
  <c r="V821" i="12"/>
  <c r="V822" i="12"/>
  <c r="V823" i="12"/>
  <c r="V824" i="12"/>
  <c r="V825" i="12"/>
  <c r="V826" i="12"/>
  <c r="V827" i="12"/>
  <c r="V828" i="12"/>
  <c r="V829" i="12"/>
  <c r="V830" i="12"/>
  <c r="V831" i="12"/>
  <c r="V832" i="12"/>
  <c r="V833" i="12"/>
  <c r="V834" i="12"/>
  <c r="V835" i="12"/>
  <c r="V836" i="12"/>
  <c r="V837" i="12"/>
  <c r="V838" i="12"/>
  <c r="V839" i="12"/>
  <c r="V840" i="12"/>
  <c r="V841" i="12"/>
  <c r="V842" i="12"/>
  <c r="V843" i="12"/>
  <c r="V844" i="12"/>
  <c r="V845" i="12"/>
  <c r="V846" i="12"/>
  <c r="V847" i="12"/>
  <c r="V848" i="12"/>
  <c r="V849" i="12"/>
  <c r="V850" i="12"/>
  <c r="V851" i="12"/>
  <c r="V852" i="12"/>
  <c r="V853" i="12"/>
  <c r="V854" i="12"/>
  <c r="V855" i="12"/>
  <c r="V856" i="12"/>
  <c r="V857" i="12"/>
  <c r="V858" i="12"/>
  <c r="V859" i="12"/>
  <c r="V860" i="12"/>
  <c r="V861" i="12"/>
  <c r="V862" i="12"/>
  <c r="V863" i="12"/>
  <c r="V864" i="12"/>
  <c r="V865" i="12"/>
  <c r="V866" i="12"/>
  <c r="V867" i="12"/>
  <c r="V868" i="12"/>
  <c r="V869" i="12"/>
  <c r="V870" i="12"/>
  <c r="V871" i="12"/>
  <c r="V872" i="12"/>
  <c r="V873" i="12"/>
  <c r="V874" i="12"/>
  <c r="V875" i="12"/>
  <c r="V876" i="12"/>
  <c r="V877" i="12"/>
  <c r="V878" i="12"/>
  <c r="V879" i="12"/>
  <c r="V880" i="12"/>
  <c r="V881" i="12"/>
  <c r="V882" i="12"/>
  <c r="V883" i="12"/>
  <c r="V884" i="12"/>
  <c r="V885" i="12"/>
  <c r="V886" i="12"/>
  <c r="V887" i="12"/>
  <c r="V888" i="12"/>
  <c r="V889" i="12"/>
  <c r="V890" i="12"/>
  <c r="V891" i="12"/>
  <c r="V892" i="12"/>
  <c r="V893" i="12"/>
  <c r="V894" i="12"/>
  <c r="V895" i="12"/>
  <c r="V896" i="12"/>
  <c r="V897" i="12"/>
  <c r="V898" i="12"/>
  <c r="V899" i="12"/>
  <c r="V900" i="12"/>
  <c r="V901" i="12"/>
  <c r="V902" i="12"/>
  <c r="V903" i="12"/>
  <c r="V904" i="12"/>
  <c r="V905" i="12"/>
  <c r="V906" i="12"/>
  <c r="V907" i="12"/>
  <c r="V908" i="12"/>
  <c r="V909" i="12"/>
  <c r="V910" i="12"/>
  <c r="V911" i="12"/>
  <c r="V912" i="12"/>
  <c r="V913" i="12"/>
  <c r="V914" i="12"/>
  <c r="V915" i="12"/>
  <c r="V916" i="12"/>
  <c r="V917" i="12"/>
  <c r="V918" i="12"/>
  <c r="V919" i="12"/>
  <c r="V920" i="12"/>
  <c r="V921" i="12"/>
  <c r="V922" i="12"/>
  <c r="V923" i="12"/>
  <c r="V924" i="12"/>
  <c r="V925" i="12"/>
  <c r="V926" i="12"/>
  <c r="V927" i="12"/>
  <c r="V928" i="12"/>
  <c r="V929" i="12"/>
  <c r="V930" i="12"/>
  <c r="V931" i="12"/>
  <c r="V932" i="12"/>
  <c r="V933" i="12"/>
  <c r="V934" i="12"/>
  <c r="V935" i="12"/>
  <c r="V936" i="12"/>
  <c r="V937" i="12"/>
  <c r="V938" i="12"/>
  <c r="V939" i="12"/>
  <c r="V940" i="12"/>
  <c r="V941" i="12"/>
  <c r="V942" i="12"/>
  <c r="V943" i="12"/>
  <c r="V944" i="12"/>
  <c r="V945" i="12"/>
  <c r="V946" i="12"/>
  <c r="V947" i="12"/>
  <c r="V948" i="12"/>
  <c r="V949" i="12"/>
  <c r="V950" i="12"/>
  <c r="V951" i="12"/>
  <c r="V952" i="12"/>
  <c r="V953" i="12"/>
  <c r="V954" i="12"/>
  <c r="V955" i="12"/>
  <c r="V956" i="12"/>
  <c r="V957" i="12"/>
  <c r="V958" i="12"/>
  <c r="V959" i="12"/>
  <c r="V960" i="12"/>
  <c r="V961" i="12"/>
  <c r="V962" i="12"/>
  <c r="V963" i="12"/>
  <c r="V964" i="12"/>
  <c r="V965" i="12"/>
  <c r="V966" i="12"/>
  <c r="V967" i="12"/>
  <c r="V968" i="12"/>
  <c r="V969" i="12"/>
  <c r="V970" i="12"/>
  <c r="V971" i="12"/>
  <c r="V972" i="12"/>
  <c r="V973" i="12"/>
  <c r="V974" i="12"/>
  <c r="V975" i="12"/>
  <c r="V976" i="12"/>
  <c r="V977" i="12"/>
  <c r="V978" i="12"/>
  <c r="V979" i="12"/>
  <c r="V980" i="12"/>
  <c r="V981" i="12"/>
  <c r="V982" i="12"/>
  <c r="V983" i="12"/>
  <c r="V984" i="12"/>
  <c r="V985" i="12"/>
  <c r="V986" i="12"/>
  <c r="V987" i="12"/>
  <c r="V988" i="12"/>
  <c r="V989" i="12"/>
  <c r="V990" i="12"/>
  <c r="V991" i="12"/>
  <c r="V992" i="12"/>
  <c r="V993" i="12"/>
  <c r="V994" i="12"/>
  <c r="V995" i="12"/>
  <c r="V996" i="12"/>
  <c r="V997" i="12"/>
  <c r="V998" i="12"/>
  <c r="V999" i="12"/>
  <c r="V1000" i="12"/>
  <c r="V1001" i="12"/>
  <c r="V1002" i="12"/>
  <c r="V1003" i="12"/>
  <c r="V1004" i="12"/>
  <c r="V1005" i="12"/>
  <c r="V1006" i="12"/>
  <c r="V1007" i="12"/>
  <c r="V1008" i="12"/>
  <c r="V1009" i="12"/>
  <c r="V1010" i="12"/>
  <c r="V1011" i="12"/>
  <c r="V1012" i="12"/>
  <c r="V1013" i="12"/>
  <c r="V1014" i="12"/>
  <c r="V1015" i="12"/>
  <c r="V1016" i="12"/>
  <c r="V1017" i="12"/>
  <c r="V1018" i="12"/>
  <c r="V1019" i="12"/>
  <c r="V1020" i="12"/>
  <c r="V1021" i="12"/>
  <c r="V1022" i="12"/>
  <c r="V1023" i="12"/>
  <c r="V1024" i="12"/>
  <c r="V1025" i="12"/>
  <c r="V1026" i="12"/>
  <c r="V1027" i="12"/>
  <c r="V1028" i="12"/>
  <c r="V1029" i="12"/>
  <c r="V1030" i="12"/>
  <c r="V1031" i="12"/>
  <c r="V1032" i="12"/>
  <c r="V1033" i="12"/>
  <c r="V1034" i="12"/>
  <c r="V1035" i="12"/>
  <c r="V1036" i="12"/>
  <c r="V1037" i="12"/>
  <c r="V1038" i="12"/>
  <c r="V1039" i="12"/>
  <c r="V1040" i="12"/>
  <c r="V1041" i="12"/>
  <c r="V1042" i="12"/>
  <c r="V1043" i="12"/>
  <c r="V1044" i="12"/>
  <c r="V1045" i="12"/>
  <c r="V1046" i="12"/>
  <c r="V1047" i="12"/>
  <c r="V1048" i="12"/>
  <c r="V1049" i="12"/>
  <c r="V1050" i="12"/>
  <c r="V1051" i="12"/>
  <c r="V1052" i="12"/>
  <c r="V1053" i="12"/>
  <c r="V1054" i="12"/>
  <c r="V1055" i="12"/>
  <c r="V1056" i="12"/>
  <c r="V1057" i="12"/>
  <c r="V1058" i="12"/>
  <c r="V1059" i="12"/>
  <c r="V1060" i="12"/>
  <c r="V1061" i="12"/>
  <c r="V1062" i="12"/>
  <c r="V1063" i="12"/>
  <c r="V1064" i="12"/>
  <c r="V1065" i="12"/>
  <c r="V1066" i="12"/>
  <c r="V1067" i="12"/>
  <c r="V1068" i="12"/>
  <c r="V1069" i="12"/>
  <c r="V1070" i="12"/>
  <c r="V1071" i="12"/>
  <c r="V1072" i="12"/>
  <c r="V1073" i="12"/>
  <c r="V1074" i="12"/>
  <c r="V1075" i="12"/>
  <c r="V1076" i="12"/>
  <c r="V1077" i="12"/>
  <c r="V1078" i="12"/>
  <c r="V1079" i="12"/>
  <c r="V1080" i="12"/>
  <c r="V1081" i="12"/>
  <c r="V1082" i="12"/>
  <c r="V1083" i="12"/>
  <c r="V1084" i="12"/>
  <c r="V1085" i="12"/>
  <c r="V1086" i="12"/>
  <c r="V1087" i="12"/>
  <c r="V1088" i="12"/>
  <c r="V1089" i="12"/>
  <c r="V1090" i="12"/>
  <c r="V1091" i="12"/>
  <c r="V1092" i="12"/>
  <c r="V1093" i="12"/>
  <c r="V1094" i="12"/>
  <c r="V1095" i="12"/>
  <c r="V1096" i="12"/>
  <c r="V1097" i="12"/>
  <c r="V1098" i="12"/>
  <c r="V1099" i="12"/>
  <c r="V1100" i="12"/>
  <c r="V1101" i="12"/>
  <c r="V1102" i="12"/>
  <c r="V1103" i="12"/>
  <c r="V1104" i="12"/>
  <c r="V1105" i="12"/>
  <c r="V1106" i="12"/>
  <c r="V1107" i="12"/>
  <c r="V1108" i="12"/>
  <c r="V1109" i="12"/>
  <c r="V1110" i="12"/>
  <c r="V1111" i="12"/>
  <c r="V1112" i="12"/>
  <c r="V1113" i="12"/>
  <c r="V1114" i="12"/>
  <c r="V1115" i="12"/>
  <c r="V1116" i="12"/>
  <c r="V1117" i="12"/>
  <c r="V1118" i="12"/>
  <c r="V1119" i="12"/>
  <c r="V1120" i="12"/>
  <c r="V1121" i="12"/>
  <c r="V1122" i="12"/>
  <c r="V1123" i="12"/>
  <c r="V1124" i="12"/>
  <c r="V1125" i="12"/>
  <c r="V1126" i="12"/>
  <c r="V1127" i="12"/>
  <c r="V1128" i="12"/>
  <c r="V1129" i="12"/>
  <c r="V1130" i="12"/>
  <c r="V1131" i="12"/>
  <c r="V1132" i="12"/>
  <c r="V1133" i="12"/>
  <c r="V1134" i="12"/>
  <c r="V1135" i="12"/>
  <c r="V1136" i="12"/>
  <c r="V1137" i="12"/>
  <c r="V1138" i="12"/>
  <c r="V1139" i="12"/>
  <c r="V1140" i="12"/>
  <c r="V1141" i="12"/>
  <c r="V1142" i="12"/>
  <c r="V1143" i="12"/>
  <c r="V1144" i="12"/>
  <c r="V1145" i="12"/>
  <c r="V1146" i="12"/>
  <c r="V1147" i="12"/>
  <c r="V1148" i="12"/>
  <c r="V1149" i="12"/>
  <c r="V1150" i="12"/>
  <c r="V1151" i="12"/>
  <c r="V1152" i="12"/>
  <c r="V1153" i="12"/>
  <c r="V1154" i="12"/>
  <c r="V1155" i="12"/>
  <c r="V1156" i="12"/>
  <c r="V1157" i="12"/>
  <c r="V1158" i="12"/>
  <c r="V1159" i="12"/>
  <c r="V1160" i="12"/>
  <c r="V1161" i="12"/>
  <c r="V1162" i="12"/>
  <c r="V1163" i="12"/>
  <c r="V1164" i="12"/>
  <c r="V1165" i="12"/>
  <c r="V1166" i="12"/>
  <c r="V1167" i="12"/>
  <c r="V1168" i="12"/>
  <c r="V1169" i="12"/>
  <c r="V1170" i="12"/>
  <c r="V1171" i="12"/>
  <c r="V1172" i="12"/>
  <c r="V1173" i="12"/>
  <c r="V1174" i="12"/>
  <c r="V1175" i="12"/>
  <c r="V1176" i="12"/>
  <c r="V1177" i="12"/>
  <c r="V1178" i="12"/>
  <c r="V1179" i="12"/>
  <c r="V1180" i="12"/>
  <c r="V1181" i="12"/>
  <c r="V1182" i="12"/>
  <c r="V1183" i="12"/>
  <c r="V1184" i="12"/>
  <c r="V1185" i="12"/>
  <c r="V1186" i="12"/>
  <c r="V1187" i="12"/>
  <c r="V1188" i="12"/>
  <c r="V1189" i="12"/>
  <c r="V1190" i="12"/>
  <c r="V1191" i="12"/>
  <c r="V1192" i="12"/>
  <c r="V1193" i="12"/>
  <c r="V1194" i="12"/>
  <c r="V1195" i="12"/>
  <c r="V1196" i="12"/>
  <c r="V1197" i="12"/>
  <c r="V1198" i="12"/>
  <c r="V1199" i="12"/>
  <c r="V1200" i="12"/>
  <c r="V1201" i="12"/>
  <c r="V1202" i="12"/>
  <c r="V1203" i="12"/>
  <c r="V1204" i="12"/>
  <c r="V1205" i="12"/>
  <c r="V1206" i="12"/>
  <c r="V1207" i="12"/>
  <c r="V1208" i="12"/>
  <c r="V1209" i="12"/>
  <c r="V1210" i="12"/>
  <c r="V1211" i="12"/>
  <c r="V1212" i="12"/>
  <c r="V1213" i="12"/>
  <c r="V1214" i="12"/>
  <c r="V1215" i="12"/>
  <c r="V1216" i="12"/>
  <c r="V1217" i="12"/>
  <c r="V1218" i="12"/>
  <c r="V1219" i="12"/>
  <c r="V1220" i="12"/>
  <c r="V1221" i="12"/>
  <c r="V1222" i="12"/>
  <c r="V1223" i="12"/>
  <c r="V1224" i="12"/>
  <c r="V1225" i="12"/>
  <c r="V1226" i="12"/>
  <c r="V1227" i="12"/>
  <c r="V1228" i="12"/>
  <c r="V1229" i="12"/>
  <c r="V1230" i="12"/>
  <c r="V1231" i="12"/>
  <c r="V1232" i="12"/>
  <c r="V1233" i="12"/>
  <c r="V1234" i="12"/>
  <c r="V1235" i="12"/>
  <c r="V1236" i="12"/>
  <c r="V1237" i="12"/>
  <c r="V1238" i="12"/>
  <c r="V1239" i="12"/>
  <c r="V1240" i="12"/>
  <c r="V1241" i="12"/>
  <c r="V1242" i="12"/>
  <c r="V1243" i="12"/>
  <c r="V1244" i="12"/>
  <c r="V1245" i="12"/>
  <c r="V1246" i="12"/>
  <c r="V1247" i="12"/>
  <c r="V1248" i="12"/>
  <c r="V1249" i="12"/>
  <c r="V1250" i="12"/>
  <c r="V1251" i="12"/>
  <c r="V1252" i="12"/>
  <c r="V1253" i="12"/>
  <c r="V1254" i="12"/>
  <c r="V1255" i="12"/>
  <c r="V1256" i="12"/>
  <c r="V1257" i="12"/>
  <c r="V1258" i="12"/>
  <c r="V1259" i="12"/>
  <c r="V1260" i="12"/>
  <c r="V1261" i="12"/>
  <c r="V1262" i="12"/>
  <c r="V1263" i="12"/>
  <c r="V1264" i="12"/>
  <c r="V1265" i="12"/>
  <c r="V1266" i="12"/>
  <c r="V1267" i="12"/>
  <c r="V1268" i="12"/>
  <c r="V1269" i="12"/>
  <c r="V1270" i="12"/>
  <c r="V1271" i="12"/>
  <c r="V1272" i="12"/>
  <c r="V1273" i="12"/>
  <c r="V1274" i="12"/>
  <c r="V1275" i="12"/>
  <c r="V1276" i="12"/>
  <c r="V1277" i="12"/>
  <c r="V1278" i="12"/>
  <c r="V1279" i="12"/>
  <c r="V1280" i="12"/>
  <c r="V1281" i="12"/>
  <c r="V1282" i="12"/>
  <c r="V1283" i="12"/>
  <c r="V1284" i="12"/>
  <c r="V1285" i="12"/>
  <c r="V1286" i="12"/>
  <c r="V1287" i="12"/>
  <c r="V1288" i="12"/>
  <c r="V1289" i="12"/>
  <c r="V1290" i="12"/>
  <c r="V1291" i="12"/>
  <c r="V1292" i="12"/>
  <c r="V1293" i="12"/>
  <c r="V1294" i="12"/>
  <c r="V1295" i="12"/>
  <c r="V1296" i="12"/>
  <c r="V1297" i="12"/>
  <c r="V1298" i="12"/>
  <c r="V1299" i="12"/>
  <c r="V1300" i="12"/>
  <c r="V1301" i="12"/>
  <c r="V1302" i="12"/>
  <c r="V1303" i="12"/>
  <c r="V1304" i="12"/>
  <c r="V1305" i="12"/>
  <c r="V1306" i="12"/>
  <c r="V1307" i="12"/>
  <c r="V1308" i="12"/>
  <c r="V1309" i="12"/>
  <c r="V1310" i="12"/>
  <c r="V1311" i="12"/>
  <c r="V1312" i="12"/>
  <c r="V1313" i="12"/>
  <c r="V1314" i="12"/>
  <c r="V1315" i="12"/>
  <c r="V1316" i="12"/>
  <c r="V1317" i="12"/>
  <c r="V1318" i="12"/>
  <c r="V1319" i="12"/>
  <c r="V1320" i="12"/>
  <c r="V1321" i="12"/>
  <c r="V1322" i="12"/>
  <c r="V1323" i="12"/>
  <c r="V1324" i="12"/>
  <c r="V1325" i="12"/>
  <c r="V1326" i="12"/>
  <c r="V1327" i="12"/>
  <c r="V1328" i="12"/>
  <c r="V1329" i="12"/>
  <c r="V1330" i="12"/>
  <c r="V1331" i="12"/>
  <c r="V1332" i="12"/>
  <c r="V1333" i="12"/>
  <c r="V1334" i="12"/>
  <c r="V1335" i="12"/>
  <c r="V1336" i="12"/>
  <c r="V1337" i="12"/>
  <c r="V1338" i="12"/>
  <c r="V1339" i="12"/>
  <c r="V1340" i="12"/>
  <c r="V1341" i="12"/>
  <c r="V1342" i="12"/>
  <c r="V1343" i="12"/>
  <c r="V1344" i="12"/>
  <c r="V1345" i="12"/>
  <c r="V1346" i="12"/>
  <c r="V1347" i="12"/>
  <c r="V1348" i="12"/>
  <c r="V1349" i="12"/>
  <c r="V1350" i="12"/>
  <c r="V1351" i="12"/>
  <c r="V1352" i="12"/>
  <c r="V1353" i="12"/>
  <c r="V1354" i="12"/>
  <c r="V1355" i="12"/>
  <c r="V1356" i="12"/>
  <c r="V1357" i="12"/>
  <c r="V1358" i="12"/>
  <c r="V1359" i="12"/>
  <c r="V1360" i="12"/>
  <c r="V1361" i="12"/>
  <c r="V1362" i="12"/>
  <c r="V1363" i="12"/>
  <c r="V1364" i="12"/>
  <c r="V1365" i="12"/>
  <c r="V1366" i="12"/>
  <c r="V1367" i="12"/>
  <c r="V1368" i="12"/>
  <c r="V1369" i="12"/>
  <c r="V1370" i="12"/>
  <c r="V1371" i="12"/>
  <c r="V1372" i="12"/>
  <c r="V1373" i="12"/>
  <c r="V1374" i="12"/>
  <c r="V1375" i="12"/>
  <c r="V1376" i="12"/>
  <c r="V1377" i="12"/>
  <c r="V1378" i="12"/>
  <c r="V1379" i="12"/>
  <c r="V1380" i="12"/>
  <c r="V1381" i="12"/>
  <c r="V1382" i="12"/>
  <c r="V1383" i="12"/>
  <c r="V1384" i="12"/>
  <c r="V1385" i="12"/>
  <c r="V1386" i="12"/>
  <c r="V1387" i="12"/>
  <c r="V1388" i="12"/>
  <c r="V1389" i="12"/>
  <c r="V1390" i="12"/>
  <c r="V1391" i="12"/>
  <c r="V1392" i="12"/>
  <c r="V1393" i="12"/>
  <c r="V1394" i="12"/>
  <c r="V1395" i="12"/>
  <c r="V1396" i="12"/>
  <c r="V1397" i="12"/>
  <c r="V1398" i="12"/>
  <c r="V1399" i="12"/>
  <c r="V1400" i="12"/>
  <c r="V1401" i="12"/>
  <c r="V1402" i="12"/>
  <c r="V1403" i="12"/>
  <c r="V1404" i="12"/>
  <c r="V1405" i="12"/>
  <c r="V1406" i="12"/>
  <c r="V1407" i="12"/>
  <c r="V1408" i="12"/>
  <c r="V1409" i="12"/>
  <c r="V1410" i="12"/>
  <c r="V1411" i="12"/>
  <c r="V1412" i="12"/>
  <c r="V1413" i="12"/>
  <c r="V1414" i="12"/>
  <c r="V1415" i="12"/>
  <c r="V1416" i="12"/>
  <c r="V1417" i="12"/>
  <c r="V1418" i="12"/>
  <c r="V1419" i="12"/>
  <c r="V1420" i="12"/>
  <c r="V1421" i="12"/>
  <c r="V1422" i="12"/>
  <c r="V1423" i="12"/>
  <c r="V1424" i="12"/>
  <c r="V1425" i="12"/>
  <c r="V1426" i="12"/>
  <c r="V1427" i="12"/>
  <c r="V1428" i="12"/>
  <c r="V1429" i="12"/>
  <c r="V1430" i="12"/>
  <c r="V1431" i="12"/>
  <c r="V1432" i="12"/>
  <c r="V1433" i="12"/>
  <c r="V1434" i="12"/>
  <c r="V1435" i="12"/>
  <c r="V1436" i="12"/>
  <c r="V1437" i="12"/>
  <c r="V1438" i="12"/>
  <c r="V1439" i="12"/>
  <c r="V1440" i="12"/>
  <c r="V1441" i="12"/>
  <c r="V1442" i="12"/>
  <c r="V1443" i="12"/>
  <c r="V1444" i="12"/>
  <c r="V1445" i="12"/>
  <c r="V1446" i="12"/>
  <c r="V1447" i="12"/>
  <c r="V1448" i="12"/>
  <c r="V1449" i="12"/>
  <c r="V1450" i="12"/>
  <c r="V1451" i="12"/>
  <c r="V1452" i="12"/>
  <c r="V1453" i="12"/>
  <c r="V1454" i="12"/>
  <c r="V1455" i="12"/>
  <c r="V1456" i="12"/>
  <c r="V1457" i="12"/>
  <c r="V1458" i="12"/>
  <c r="V1459" i="12"/>
  <c r="V1460" i="12"/>
  <c r="V1461" i="12"/>
  <c r="V1462" i="12"/>
  <c r="V1463" i="12"/>
  <c r="V1464" i="12"/>
  <c r="V1465" i="12"/>
  <c r="V1466" i="12"/>
  <c r="V1467" i="12"/>
  <c r="V1468" i="12"/>
  <c r="V1469" i="12"/>
  <c r="V1470" i="12"/>
  <c r="V1471" i="12"/>
  <c r="V1472" i="12"/>
  <c r="V1473" i="12"/>
  <c r="V1474" i="12"/>
  <c r="V1475" i="12"/>
  <c r="V1476" i="12"/>
  <c r="V1477" i="12"/>
  <c r="V1478" i="12"/>
  <c r="V1479" i="12"/>
  <c r="V1480" i="12"/>
  <c r="V1481" i="12"/>
  <c r="V1482" i="12"/>
  <c r="V1483" i="12"/>
  <c r="V1484" i="12"/>
  <c r="V1485" i="12"/>
  <c r="V1486" i="12"/>
  <c r="V1487" i="12"/>
  <c r="V1488" i="12"/>
  <c r="V1489" i="12"/>
  <c r="V1490" i="12"/>
  <c r="V1491" i="12"/>
  <c r="V1492" i="12"/>
  <c r="V1493" i="12"/>
  <c r="V1494" i="12"/>
  <c r="V1495" i="12"/>
  <c r="V1496" i="12"/>
  <c r="V1497" i="12"/>
  <c r="V1498" i="12"/>
  <c r="V1499" i="12"/>
  <c r="V1500" i="12"/>
  <c r="V1501" i="12"/>
  <c r="V1502" i="12"/>
  <c r="V1503" i="12"/>
  <c r="V1504" i="12"/>
  <c r="V1505" i="12"/>
  <c r="V1506" i="12"/>
  <c r="V1507" i="12"/>
  <c r="V1508" i="12"/>
  <c r="V1509" i="12"/>
  <c r="V1510" i="12"/>
  <c r="V1511" i="12"/>
  <c r="V1512" i="12"/>
  <c r="V1513" i="12"/>
  <c r="V1514" i="12"/>
  <c r="V1515" i="12"/>
  <c r="V1516" i="12"/>
  <c r="V1517" i="12"/>
  <c r="V1518" i="12"/>
  <c r="V1519" i="12"/>
  <c r="V1520" i="12"/>
  <c r="V1521" i="12"/>
  <c r="V1522" i="12"/>
  <c r="V1523" i="12"/>
  <c r="V1524" i="12"/>
  <c r="V1525" i="12"/>
  <c r="V1526" i="12"/>
  <c r="V1527" i="12"/>
  <c r="V1528" i="12"/>
  <c r="V1529" i="12"/>
  <c r="V1530" i="12"/>
  <c r="V1531" i="12"/>
  <c r="V1532" i="12"/>
  <c r="V1533" i="12"/>
  <c r="V1534" i="12"/>
  <c r="V1535" i="12"/>
  <c r="V1536" i="12"/>
  <c r="V1537" i="12"/>
  <c r="V1538" i="12"/>
  <c r="V1539" i="12"/>
  <c r="V1540" i="12"/>
  <c r="V1541" i="12"/>
  <c r="V1542" i="12"/>
  <c r="V1543" i="12"/>
  <c r="V1544" i="12"/>
  <c r="V1545" i="12"/>
  <c r="V1546" i="12"/>
  <c r="V1547" i="12"/>
  <c r="V1548" i="12"/>
  <c r="V1549" i="12"/>
  <c r="V1550" i="12"/>
  <c r="V1551" i="12"/>
  <c r="V1552" i="12"/>
  <c r="V1553" i="12"/>
  <c r="V1554" i="12"/>
  <c r="V1555" i="12"/>
  <c r="V1556" i="12"/>
  <c r="V1557" i="12"/>
  <c r="V1558" i="12"/>
  <c r="V1559" i="12"/>
  <c r="V1560" i="12"/>
  <c r="V1561" i="12"/>
  <c r="V1562" i="12"/>
  <c r="V1563" i="12"/>
  <c r="V1564" i="12"/>
  <c r="V1565" i="12"/>
  <c r="V1566" i="12"/>
  <c r="V1567" i="12"/>
  <c r="V1568" i="12"/>
  <c r="V1569" i="12"/>
  <c r="V1570" i="12"/>
  <c r="V1571" i="12"/>
  <c r="V1572" i="12"/>
  <c r="V1573" i="12"/>
  <c r="V1574" i="12"/>
  <c r="V1575" i="12"/>
  <c r="V1576" i="12"/>
  <c r="V1577" i="12"/>
  <c r="V1578" i="12"/>
  <c r="V1579" i="12"/>
  <c r="V1580" i="12"/>
  <c r="V1581" i="12"/>
  <c r="V1582" i="12"/>
  <c r="V1583" i="12"/>
  <c r="V1584" i="12"/>
  <c r="V1585" i="12"/>
  <c r="V1586" i="12"/>
  <c r="V1587" i="12"/>
  <c r="V1588" i="12"/>
  <c r="V1589" i="12"/>
  <c r="V1590" i="12"/>
  <c r="V1591" i="12"/>
  <c r="V1592" i="12"/>
  <c r="V1593" i="12"/>
  <c r="V1594" i="12"/>
  <c r="V1595" i="12"/>
  <c r="V1596" i="12"/>
  <c r="V1597" i="12"/>
  <c r="V1598" i="12"/>
  <c r="V1599" i="12"/>
  <c r="V1600" i="12"/>
  <c r="V1601" i="12"/>
  <c r="V1602" i="12"/>
  <c r="V1603" i="12"/>
  <c r="V1604" i="12"/>
  <c r="V1605" i="12"/>
  <c r="V1606" i="12"/>
  <c r="V1607" i="12"/>
  <c r="V1608" i="12"/>
  <c r="V1609" i="12"/>
  <c r="V1610" i="12"/>
  <c r="V1611" i="12"/>
  <c r="V1612" i="12"/>
  <c r="V1613" i="12"/>
  <c r="V1614" i="12"/>
  <c r="V1615" i="12"/>
  <c r="V1616" i="12"/>
  <c r="V1617" i="12"/>
  <c r="V1618" i="12"/>
  <c r="V1619" i="12"/>
  <c r="V1620" i="12"/>
  <c r="V1621" i="12"/>
  <c r="V1622" i="12"/>
  <c r="V1623" i="12"/>
  <c r="V1624" i="12"/>
  <c r="V1625" i="12"/>
  <c r="V1626" i="12"/>
  <c r="V1627" i="12"/>
  <c r="V1628" i="12"/>
  <c r="V1629" i="12"/>
  <c r="V1630" i="12"/>
  <c r="V1631" i="12"/>
  <c r="V1632" i="12"/>
  <c r="V1633" i="12"/>
  <c r="V1634" i="12"/>
  <c r="V1635" i="12"/>
  <c r="V1636" i="12"/>
  <c r="V1637" i="12"/>
  <c r="V1638" i="12"/>
  <c r="V1639" i="12"/>
  <c r="V1640" i="12"/>
  <c r="V1641" i="12"/>
  <c r="V1642" i="12"/>
  <c r="V1643" i="12"/>
  <c r="V1644" i="12"/>
  <c r="V1645" i="12"/>
  <c r="V1646" i="12"/>
  <c r="V1647" i="12"/>
  <c r="V1648" i="12"/>
  <c r="V1649" i="12"/>
  <c r="V1650" i="12"/>
  <c r="V1651" i="12"/>
  <c r="V1652" i="12"/>
  <c r="V1653" i="12"/>
  <c r="V1654" i="12"/>
  <c r="V1655" i="12"/>
  <c r="V1656" i="12"/>
  <c r="V1657" i="12"/>
  <c r="V1658" i="12"/>
  <c r="V1659" i="12"/>
  <c r="V1660" i="12"/>
  <c r="V1661" i="12"/>
  <c r="V1662" i="12"/>
  <c r="V1663" i="12"/>
  <c r="V1664" i="12"/>
  <c r="V1665" i="12"/>
  <c r="V1666" i="12"/>
  <c r="V1667" i="12"/>
  <c r="V1668" i="12"/>
  <c r="V1669" i="12"/>
  <c r="V1670" i="12"/>
  <c r="V1671" i="12"/>
  <c r="V1672" i="12"/>
  <c r="V1673" i="12"/>
  <c r="V1674" i="12"/>
  <c r="V1675" i="12"/>
  <c r="V1676" i="12"/>
  <c r="V1677" i="12"/>
  <c r="V1678" i="12"/>
  <c r="V1679" i="12"/>
  <c r="V1680" i="12"/>
  <c r="V1681" i="12"/>
  <c r="V1682" i="12"/>
  <c r="V1683" i="12"/>
  <c r="V1684" i="12"/>
  <c r="V1685" i="12"/>
  <c r="V1686" i="12"/>
  <c r="V1687" i="12"/>
  <c r="V1688" i="12"/>
  <c r="V1689" i="12"/>
  <c r="V1690" i="12"/>
  <c r="V1691" i="12"/>
  <c r="V1692" i="12"/>
  <c r="V1693" i="12"/>
  <c r="V1694" i="12"/>
  <c r="V1695" i="12"/>
  <c r="V1696" i="12"/>
  <c r="V1697" i="12"/>
  <c r="V1698" i="12"/>
  <c r="V1699" i="12"/>
  <c r="V1700" i="12"/>
  <c r="V1701" i="12"/>
  <c r="V1702" i="12"/>
  <c r="V1703" i="12"/>
  <c r="V1704" i="12"/>
  <c r="V1705" i="12"/>
  <c r="V1706" i="12"/>
  <c r="V1707" i="12"/>
  <c r="V1708" i="12"/>
  <c r="V1709" i="12"/>
  <c r="V1710" i="12"/>
  <c r="V1711" i="12"/>
  <c r="V1712" i="12"/>
  <c r="V1713" i="12"/>
  <c r="V1714" i="12"/>
  <c r="V1715" i="12"/>
  <c r="V1716" i="12"/>
  <c r="V1717" i="12"/>
  <c r="V1718" i="12"/>
  <c r="V1719" i="12"/>
  <c r="V1720" i="12"/>
  <c r="V1721" i="12"/>
  <c r="V1722" i="12"/>
  <c r="V1723" i="12"/>
  <c r="V1724" i="12"/>
  <c r="V1725" i="12"/>
  <c r="V1726" i="12"/>
  <c r="V1727" i="12"/>
  <c r="V1728" i="12"/>
  <c r="V1729" i="12"/>
  <c r="V1730" i="12"/>
  <c r="V1731" i="12"/>
  <c r="V1732" i="12"/>
  <c r="V1733" i="12"/>
  <c r="V1734" i="12"/>
  <c r="V1735" i="12"/>
  <c r="V1736" i="12"/>
  <c r="V1737" i="12"/>
  <c r="V1738" i="12"/>
  <c r="V1739" i="12"/>
  <c r="V1740" i="12"/>
  <c r="V1741" i="12"/>
  <c r="V1742" i="12"/>
  <c r="V1743" i="12"/>
  <c r="V1744" i="12"/>
  <c r="V1745" i="12"/>
  <c r="V1746" i="12"/>
  <c r="V1747" i="12"/>
  <c r="V1748" i="12"/>
  <c r="V1749" i="12"/>
  <c r="V1750" i="12"/>
  <c r="V1751" i="12"/>
  <c r="V1752" i="12"/>
  <c r="V1753" i="12"/>
  <c r="V1754" i="12"/>
  <c r="V1755" i="12"/>
  <c r="V1756" i="12"/>
  <c r="V1757" i="12"/>
  <c r="V1758" i="12"/>
  <c r="V1759" i="12"/>
  <c r="V1760" i="12"/>
  <c r="V1761" i="12"/>
  <c r="Z738" i="1"/>
  <c r="O738" i="1"/>
  <c r="G731" i="14" s="1"/>
  <c r="C731" i="14" s="1"/>
  <c r="Z735" i="1"/>
  <c r="O735" i="1"/>
  <c r="G728" i="14" s="1"/>
  <c r="C728" i="14" s="1"/>
  <c r="Z732" i="1"/>
  <c r="O732" i="1"/>
  <c r="M1981" i="13"/>
  <c r="M1982" i="13"/>
  <c r="M1983" i="13"/>
  <c r="Z737" i="1"/>
  <c r="O737" i="1"/>
  <c r="Z736" i="1"/>
  <c r="O736" i="1"/>
  <c r="G729" i="14" s="1"/>
  <c r="C729" i="14" s="1"/>
  <c r="Z734" i="1"/>
  <c r="O734" i="1"/>
  <c r="G727" i="14" s="1"/>
  <c r="C727" i="14" s="1"/>
  <c r="Z653" i="1"/>
  <c r="O653" i="1"/>
  <c r="Z652" i="1"/>
  <c r="O652" i="1"/>
  <c r="Z651" i="1"/>
  <c r="O651" i="1"/>
  <c r="G644" i="14" s="1"/>
  <c r="C644" i="14" s="1"/>
  <c r="Z650" i="1"/>
  <c r="O650" i="1"/>
  <c r="G643" i="14" s="1"/>
  <c r="C643" i="14" s="1"/>
  <c r="Z649" i="1"/>
  <c r="O649" i="1"/>
  <c r="Z648" i="1"/>
  <c r="O648" i="1"/>
  <c r="Z537" i="1"/>
  <c r="O537" i="1"/>
  <c r="Z536" i="1"/>
  <c r="O536" i="1"/>
  <c r="Z535" i="1"/>
  <c r="O535" i="1"/>
  <c r="G528" i="14" s="1"/>
  <c r="C528" i="14" s="1"/>
  <c r="Z534" i="1"/>
  <c r="O534" i="1"/>
  <c r="G527" i="14" s="1"/>
  <c r="C527" i="14" s="1"/>
  <c r="Z545" i="1"/>
  <c r="O545" i="1"/>
  <c r="Z544" i="1"/>
  <c r="O544" i="1"/>
  <c r="Z543" i="1"/>
  <c r="O543" i="1"/>
  <c r="G536" i="14" s="1"/>
  <c r="C536" i="14" s="1"/>
  <c r="Z542" i="1"/>
  <c r="O542" i="1"/>
  <c r="G535" i="14" s="1"/>
  <c r="C535" i="14" s="1"/>
  <c r="Z541" i="1"/>
  <c r="O541" i="1"/>
  <c r="Z540" i="1"/>
  <c r="O540" i="1"/>
  <c r="Z539" i="1"/>
  <c r="O539" i="1"/>
  <c r="G532" i="14" s="1"/>
  <c r="C532" i="14" s="1"/>
  <c r="Z538" i="1"/>
  <c r="O538" i="1"/>
  <c r="G531" i="14" s="1"/>
  <c r="C531" i="14" s="1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Z832" i="1"/>
  <c r="O832" i="1"/>
  <c r="G825" i="14" s="1"/>
  <c r="C825" i="14" s="1"/>
  <c r="Z829" i="1"/>
  <c r="O829" i="1"/>
  <c r="Z729" i="1"/>
  <c r="O729" i="1"/>
  <c r="Z725" i="1"/>
  <c r="O725" i="1"/>
  <c r="Z721" i="1"/>
  <c r="O721" i="1"/>
  <c r="Z717" i="1"/>
  <c r="O717" i="1"/>
  <c r="Z713" i="1"/>
  <c r="O713" i="1"/>
  <c r="Z709" i="1"/>
  <c r="O709" i="1"/>
  <c r="Z705" i="1"/>
  <c r="O705" i="1"/>
  <c r="Z701" i="1"/>
  <c r="O701" i="1"/>
  <c r="Z697" i="1"/>
  <c r="O697" i="1"/>
  <c r="Z693" i="1"/>
  <c r="O693" i="1"/>
  <c r="Z689" i="1"/>
  <c r="O689" i="1"/>
  <c r="S2" i="1"/>
  <c r="F3" i="14" s="1"/>
  <c r="Z279" i="1"/>
  <c r="O279" i="1"/>
  <c r="G272" i="14" s="1"/>
  <c r="C272" i="14" s="1"/>
  <c r="Z277" i="1"/>
  <c r="O277" i="1"/>
  <c r="Z275" i="1"/>
  <c r="O275" i="1"/>
  <c r="G268" i="14" s="1"/>
  <c r="C268" i="14" s="1"/>
  <c r="Z273" i="1"/>
  <c r="O273" i="1"/>
  <c r="Z271" i="1"/>
  <c r="O271" i="1"/>
  <c r="G264" i="14" s="1"/>
  <c r="C264" i="14" s="1"/>
  <c r="Z269" i="1"/>
  <c r="O269" i="1"/>
  <c r="Z267" i="1"/>
  <c r="O267" i="1"/>
  <c r="G260" i="14" s="1"/>
  <c r="C260" i="14" s="1"/>
  <c r="Z265" i="1"/>
  <c r="O265" i="1"/>
  <c r="Z263" i="1"/>
  <c r="O263" i="1"/>
  <c r="G256" i="14" s="1"/>
  <c r="C256" i="14" s="1"/>
  <c r="Z261" i="1"/>
  <c r="O261" i="1"/>
  <c r="Z259" i="1"/>
  <c r="O259" i="1"/>
  <c r="G252" i="14" s="1"/>
  <c r="C252" i="14" s="1"/>
  <c r="Z257" i="1"/>
  <c r="O257" i="1"/>
  <c r="AB4" i="12"/>
  <c r="V4" i="12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1" i="1"/>
  <c r="Z830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3" i="1"/>
  <c r="Z731" i="1"/>
  <c r="Z730" i="1"/>
  <c r="Z728" i="1"/>
  <c r="Z727" i="1"/>
  <c r="Z726" i="1"/>
  <c r="Z724" i="1"/>
  <c r="Z723" i="1"/>
  <c r="Z722" i="1"/>
  <c r="Z720" i="1"/>
  <c r="Z719" i="1"/>
  <c r="Z718" i="1"/>
  <c r="Z716" i="1"/>
  <c r="Z715" i="1"/>
  <c r="Z714" i="1"/>
  <c r="Z712" i="1"/>
  <c r="Z711" i="1"/>
  <c r="Z710" i="1"/>
  <c r="Z708" i="1"/>
  <c r="Z707" i="1"/>
  <c r="Z706" i="1"/>
  <c r="Z704" i="1"/>
  <c r="Z703" i="1"/>
  <c r="Z702" i="1"/>
  <c r="Z700" i="1"/>
  <c r="Z699" i="1"/>
  <c r="Z698" i="1"/>
  <c r="Z696" i="1"/>
  <c r="Z695" i="1"/>
  <c r="Z694" i="1"/>
  <c r="Z692" i="1"/>
  <c r="Z691" i="1"/>
  <c r="Z690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47" i="1"/>
  <c r="Z646" i="1"/>
  <c r="Z645" i="1"/>
  <c r="Z644" i="1"/>
  <c r="Z643" i="1"/>
  <c r="Z642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8" i="1"/>
  <c r="Z276" i="1"/>
  <c r="Z274" i="1"/>
  <c r="Z272" i="1"/>
  <c r="Z270" i="1"/>
  <c r="Z268" i="1"/>
  <c r="Z266" i="1"/>
  <c r="Z264" i="1"/>
  <c r="Z262" i="1"/>
  <c r="Z260" i="1"/>
  <c r="Z258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O585" i="1"/>
  <c r="O584" i="1"/>
  <c r="O583" i="1"/>
  <c r="G576" i="14" s="1"/>
  <c r="C576" i="14" s="1"/>
  <c r="O582" i="1"/>
  <c r="G575" i="14" s="1"/>
  <c r="C575" i="14" s="1"/>
  <c r="O741" i="1"/>
  <c r="O740" i="1"/>
  <c r="O739" i="1"/>
  <c r="G732" i="14" s="1"/>
  <c r="C732" i="14" s="1"/>
  <c r="O79" i="1"/>
  <c r="G72" i="14" s="1"/>
  <c r="C72" i="14" s="1"/>
  <c r="O78" i="1"/>
  <c r="G71" i="14" s="1"/>
  <c r="C71" i="14" s="1"/>
  <c r="O77" i="1"/>
  <c r="O324" i="1"/>
  <c r="G317" i="14" s="1"/>
  <c r="C317" i="14" s="1"/>
  <c r="O186" i="1"/>
  <c r="G179" i="14" s="1"/>
  <c r="C179" i="14" s="1"/>
  <c r="O185" i="1"/>
  <c r="O184" i="1"/>
  <c r="O280" i="1"/>
  <c r="O274" i="1"/>
  <c r="G267" i="14" s="1"/>
  <c r="C267" i="14" s="1"/>
  <c r="O272" i="1"/>
  <c r="O270" i="1"/>
  <c r="G263" i="14" s="1"/>
  <c r="C263" i="14" s="1"/>
  <c r="O268" i="1"/>
  <c r="G261" i="14" s="1"/>
  <c r="C261" i="14" s="1"/>
  <c r="O262" i="1"/>
  <c r="G255" i="14" s="1"/>
  <c r="C255" i="14" s="1"/>
  <c r="O260" i="1"/>
  <c r="O258" i="1"/>
  <c r="G251" i="14" s="1"/>
  <c r="C251" i="14" s="1"/>
  <c r="O135" i="1"/>
  <c r="G128" i="14" s="1"/>
  <c r="C128" i="14" s="1"/>
  <c r="O134" i="1"/>
  <c r="G127" i="14" s="1"/>
  <c r="C127" i="14" s="1"/>
  <c r="O129" i="1"/>
  <c r="O128" i="1"/>
  <c r="O127" i="1"/>
  <c r="G120" i="14" s="1"/>
  <c r="C120" i="14" s="1"/>
  <c r="O126" i="1"/>
  <c r="G119" i="14" s="1"/>
  <c r="C119" i="14" s="1"/>
  <c r="O121" i="1"/>
  <c r="O120" i="1"/>
  <c r="O113" i="1"/>
  <c r="G106" i="14" s="1"/>
  <c r="C106" i="14" s="1"/>
  <c r="O112" i="1"/>
  <c r="O109" i="1"/>
  <c r="O108" i="1"/>
  <c r="O107" i="1"/>
  <c r="G100" i="14" s="1"/>
  <c r="C100" i="14" s="1"/>
  <c r="O106" i="1"/>
  <c r="G99" i="14" s="1"/>
  <c r="C99" i="14" s="1"/>
  <c r="O101" i="1"/>
  <c r="O100" i="1"/>
  <c r="O99" i="1"/>
  <c r="G92" i="14" s="1"/>
  <c r="C92" i="14" s="1"/>
  <c r="O98" i="1"/>
  <c r="G91" i="14" s="1"/>
  <c r="C91" i="14" s="1"/>
  <c r="B2" i="14"/>
  <c r="A2" i="14"/>
  <c r="E30" i="8"/>
  <c r="E29" i="8"/>
  <c r="E28" i="8"/>
  <c r="E27" i="8"/>
  <c r="E26" i="8"/>
  <c r="O281" i="1"/>
  <c r="O374" i="1"/>
  <c r="G367" i="14" s="1"/>
  <c r="C367" i="14" s="1"/>
  <c r="O373" i="1"/>
  <c r="O372" i="1"/>
  <c r="G365" i="14" s="1"/>
  <c r="C365" i="14" s="1"/>
  <c r="O318" i="1"/>
  <c r="G311" i="14" s="1"/>
  <c r="C311" i="14" s="1"/>
  <c r="O387" i="1"/>
  <c r="G380" i="14" s="1"/>
  <c r="C380" i="14" s="1"/>
  <c r="O376" i="1"/>
  <c r="O264" i="1"/>
  <c r="O266" i="1"/>
  <c r="G259" i="14" s="1"/>
  <c r="C259" i="14" s="1"/>
  <c r="O276" i="1"/>
  <c r="O278" i="1"/>
  <c r="G271" i="14" s="1"/>
  <c r="C271" i="14" s="1"/>
  <c r="O17" i="1"/>
  <c r="O18" i="1"/>
  <c r="G11" i="14" s="1"/>
  <c r="C11" i="14" s="1"/>
  <c r="O19" i="1"/>
  <c r="G12" i="14" s="1"/>
  <c r="C12" i="14" s="1"/>
  <c r="O20" i="1"/>
  <c r="O21" i="1"/>
  <c r="G14" i="14" s="1"/>
  <c r="C14" i="14" s="1"/>
  <c r="O22" i="1"/>
  <c r="G15" i="14" s="1"/>
  <c r="C15" i="14" s="1"/>
  <c r="O23" i="1"/>
  <c r="G16" i="14" s="1"/>
  <c r="C16" i="14" s="1"/>
  <c r="O24" i="1"/>
  <c r="O25" i="1"/>
  <c r="O26" i="1"/>
  <c r="G19" i="14" s="1"/>
  <c r="C19" i="14" s="1"/>
  <c r="O27" i="1"/>
  <c r="G20" i="14" s="1"/>
  <c r="C20" i="14" s="1"/>
  <c r="O28" i="1"/>
  <c r="O29" i="1"/>
  <c r="G22" i="14" s="1"/>
  <c r="C22" i="14" s="1"/>
  <c r="O30" i="1"/>
  <c r="G23" i="14" s="1"/>
  <c r="C23" i="14" s="1"/>
  <c r="O31" i="1"/>
  <c r="G24" i="14" s="1"/>
  <c r="C24" i="14" s="1"/>
  <c r="O157" i="1"/>
  <c r="O158" i="1"/>
  <c r="G151" i="14" s="1"/>
  <c r="C151" i="14" s="1"/>
  <c r="O159" i="1"/>
  <c r="G152" i="14" s="1"/>
  <c r="C152" i="14" s="1"/>
  <c r="O160" i="1"/>
  <c r="O161" i="1"/>
  <c r="O162" i="1"/>
  <c r="G155" i="14" s="1"/>
  <c r="C155" i="14" s="1"/>
  <c r="O163" i="1"/>
  <c r="G156" i="14" s="1"/>
  <c r="C156" i="14" s="1"/>
  <c r="O164" i="1"/>
  <c r="O165" i="1"/>
  <c r="O166" i="1"/>
  <c r="G159" i="14" s="1"/>
  <c r="C159" i="14" s="1"/>
  <c r="O167" i="1"/>
  <c r="G160" i="14" s="1"/>
  <c r="C160" i="14" s="1"/>
  <c r="O168" i="1"/>
  <c r="O169" i="1"/>
  <c r="O170" i="1"/>
  <c r="G163" i="14" s="1"/>
  <c r="C163" i="14" s="1"/>
  <c r="O171" i="1"/>
  <c r="G164" i="14" s="1"/>
  <c r="C164" i="14" s="1"/>
  <c r="O172" i="1"/>
  <c r="O173" i="1"/>
  <c r="O174" i="1"/>
  <c r="G167" i="14" s="1"/>
  <c r="C167" i="14" s="1"/>
  <c r="O175" i="1"/>
  <c r="G168" i="14" s="1"/>
  <c r="C168" i="14" s="1"/>
  <c r="O176" i="1"/>
  <c r="O177" i="1"/>
  <c r="O136" i="1"/>
  <c r="O137" i="1"/>
  <c r="O138" i="1"/>
  <c r="G131" i="14" s="1"/>
  <c r="C131" i="14" s="1"/>
  <c r="O139" i="1"/>
  <c r="G132" i="14" s="1"/>
  <c r="C132" i="14" s="1"/>
  <c r="O140" i="1"/>
  <c r="G133" i="14" s="1"/>
  <c r="C133" i="14" s="1"/>
  <c r="O141" i="1"/>
  <c r="O142" i="1"/>
  <c r="G135" i="14" s="1"/>
  <c r="C135" i="14" s="1"/>
  <c r="O143" i="1"/>
  <c r="G136" i="14" s="1"/>
  <c r="C136" i="14" s="1"/>
  <c r="O144" i="1"/>
  <c r="O145" i="1"/>
  <c r="O146" i="1"/>
  <c r="G139" i="14" s="1"/>
  <c r="C139" i="14" s="1"/>
  <c r="O147" i="1"/>
  <c r="G140" i="14" s="1"/>
  <c r="C140" i="14" s="1"/>
  <c r="O148" i="1"/>
  <c r="G141" i="14" s="1"/>
  <c r="C141" i="14" s="1"/>
  <c r="O149" i="1"/>
  <c r="O150" i="1"/>
  <c r="G143" i="14" s="1"/>
  <c r="C143" i="14" s="1"/>
  <c r="O151" i="1"/>
  <c r="G144" i="14" s="1"/>
  <c r="C144" i="14" s="1"/>
  <c r="O152" i="1"/>
  <c r="O153" i="1"/>
  <c r="O154" i="1"/>
  <c r="G147" i="14" s="1"/>
  <c r="C147" i="14" s="1"/>
  <c r="O155" i="1"/>
  <c r="G148" i="14" s="1"/>
  <c r="C148" i="14" s="1"/>
  <c r="O156" i="1"/>
  <c r="G149" i="14" s="1"/>
  <c r="C149" i="14" s="1"/>
  <c r="O187" i="1"/>
  <c r="G180" i="14" s="1"/>
  <c r="C180" i="14" s="1"/>
  <c r="O188" i="1"/>
  <c r="O189" i="1"/>
  <c r="O190" i="1"/>
  <c r="G183" i="14" s="1"/>
  <c r="C183" i="14" s="1"/>
  <c r="O191" i="1"/>
  <c r="G184" i="14" s="1"/>
  <c r="C184" i="14" s="1"/>
  <c r="O192" i="1"/>
  <c r="O193" i="1"/>
  <c r="O194" i="1"/>
  <c r="G187" i="14" s="1"/>
  <c r="C187" i="14" s="1"/>
  <c r="O195" i="1"/>
  <c r="G188" i="14" s="1"/>
  <c r="C188" i="14" s="1"/>
  <c r="O196" i="1"/>
  <c r="O197" i="1"/>
  <c r="O198" i="1"/>
  <c r="G191" i="14" s="1"/>
  <c r="C191" i="14" s="1"/>
  <c r="O199" i="1"/>
  <c r="G192" i="14" s="1"/>
  <c r="C192" i="14" s="1"/>
  <c r="O200" i="1"/>
  <c r="O201" i="1"/>
  <c r="O202" i="1"/>
  <c r="G195" i="14" s="1"/>
  <c r="C195" i="14" s="1"/>
  <c r="O203" i="1"/>
  <c r="G196" i="14" s="1"/>
  <c r="C196" i="14" s="1"/>
  <c r="O204" i="1"/>
  <c r="O205" i="1"/>
  <c r="O206" i="1"/>
  <c r="G199" i="14" s="1"/>
  <c r="C199" i="14" s="1"/>
  <c r="O207" i="1"/>
  <c r="G200" i="14" s="1"/>
  <c r="C200" i="14" s="1"/>
  <c r="O208" i="1"/>
  <c r="O209" i="1"/>
  <c r="O210" i="1"/>
  <c r="G203" i="14" s="1"/>
  <c r="C203" i="14" s="1"/>
  <c r="O178" i="1"/>
  <c r="G171" i="14" s="1"/>
  <c r="C171" i="14" s="1"/>
  <c r="O179" i="1"/>
  <c r="G172" i="14" s="1"/>
  <c r="C172" i="14" s="1"/>
  <c r="O180" i="1"/>
  <c r="O181" i="1"/>
  <c r="G174" i="14" s="1"/>
  <c r="C174" i="14" s="1"/>
  <c r="O182" i="1"/>
  <c r="G175" i="14" s="1"/>
  <c r="C175" i="14" s="1"/>
  <c r="O183" i="1"/>
  <c r="G176" i="14" s="1"/>
  <c r="C176" i="14" s="1"/>
  <c r="O415" i="1"/>
  <c r="G408" i="14" s="1"/>
  <c r="C408" i="14" s="1"/>
  <c r="O417" i="1"/>
  <c r="O416" i="1"/>
  <c r="G409" i="14" s="1"/>
  <c r="C409" i="14" s="1"/>
  <c r="O359" i="1"/>
  <c r="G352" i="14" s="1"/>
  <c r="C352" i="14" s="1"/>
  <c r="O360" i="1"/>
  <c r="O361" i="1"/>
  <c r="G354" i="14" s="1"/>
  <c r="C354" i="14" s="1"/>
  <c r="O362" i="1"/>
  <c r="G355" i="14" s="1"/>
  <c r="C355" i="14" s="1"/>
  <c r="O363" i="1"/>
  <c r="G356" i="14" s="1"/>
  <c r="C356" i="14" s="1"/>
  <c r="O364" i="1"/>
  <c r="O365" i="1"/>
  <c r="O366" i="1"/>
  <c r="G359" i="14" s="1"/>
  <c r="C359" i="14" s="1"/>
  <c r="O367" i="1"/>
  <c r="G360" i="14" s="1"/>
  <c r="C360" i="14" s="1"/>
  <c r="O333" i="1"/>
  <c r="O327" i="1"/>
  <c r="G320" i="14" s="1"/>
  <c r="C320" i="14" s="1"/>
  <c r="O328" i="1"/>
  <c r="O329" i="1"/>
  <c r="O330" i="1"/>
  <c r="G323" i="14" s="1"/>
  <c r="C323" i="14" s="1"/>
  <c r="O331" i="1"/>
  <c r="G324" i="14" s="1"/>
  <c r="C324" i="14" s="1"/>
  <c r="O332" i="1"/>
  <c r="G325" i="14" s="1"/>
  <c r="C325" i="14" s="1"/>
  <c r="O334" i="1"/>
  <c r="G327" i="14" s="1"/>
  <c r="C327" i="14" s="1"/>
  <c r="O335" i="1"/>
  <c r="G328" i="14" s="1"/>
  <c r="C328" i="14" s="1"/>
  <c r="O341" i="1"/>
  <c r="G334" i="14" s="1"/>
  <c r="C334" i="14" s="1"/>
  <c r="O336" i="1"/>
  <c r="O337" i="1"/>
  <c r="O338" i="1"/>
  <c r="G331" i="14" s="1"/>
  <c r="C331" i="14" s="1"/>
  <c r="O339" i="1"/>
  <c r="G332" i="14" s="1"/>
  <c r="C332" i="14" s="1"/>
  <c r="O340" i="1"/>
  <c r="G333" i="14" s="1"/>
  <c r="C333" i="14" s="1"/>
  <c r="O342" i="1"/>
  <c r="G335" i="14" s="1"/>
  <c r="C335" i="14" s="1"/>
  <c r="O375" i="1"/>
  <c r="G368" i="14" s="1"/>
  <c r="C368" i="14" s="1"/>
  <c r="O377" i="1"/>
  <c r="G370" i="14" s="1"/>
  <c r="C370" i="14" s="1"/>
  <c r="O378" i="1"/>
  <c r="G371" i="14" s="1"/>
  <c r="C371" i="14" s="1"/>
  <c r="O379" i="1"/>
  <c r="G372" i="14" s="1"/>
  <c r="C372" i="14" s="1"/>
  <c r="O380" i="1"/>
  <c r="O381" i="1"/>
  <c r="O382" i="1"/>
  <c r="G375" i="14" s="1"/>
  <c r="C375" i="14" s="1"/>
  <c r="O385" i="1"/>
  <c r="O386" i="1"/>
  <c r="G379" i="14" s="1"/>
  <c r="C379" i="14" s="1"/>
  <c r="O388" i="1"/>
  <c r="O389" i="1"/>
  <c r="G382" i="14" s="1"/>
  <c r="C382" i="14" s="1"/>
  <c r="O390" i="1"/>
  <c r="G383" i="14" s="1"/>
  <c r="C383" i="14" s="1"/>
  <c r="O391" i="1"/>
  <c r="G384" i="14" s="1"/>
  <c r="C384" i="14" s="1"/>
  <c r="O392" i="1"/>
  <c r="G385" i="14" s="1"/>
  <c r="C385" i="14" s="1"/>
  <c r="O393" i="1"/>
  <c r="O396" i="1"/>
  <c r="O384" i="1"/>
  <c r="O395" i="1"/>
  <c r="G388" i="14" s="1"/>
  <c r="C388" i="14" s="1"/>
  <c r="O349" i="1"/>
  <c r="G342" i="14" s="1"/>
  <c r="C342" i="14" s="1"/>
  <c r="O343" i="1"/>
  <c r="G336" i="14" s="1"/>
  <c r="C336" i="14" s="1"/>
  <c r="O344" i="1"/>
  <c r="O345" i="1"/>
  <c r="O346" i="1"/>
  <c r="G339" i="14" s="1"/>
  <c r="C339" i="14" s="1"/>
  <c r="O347" i="1"/>
  <c r="G340" i="14" s="1"/>
  <c r="C340" i="14" s="1"/>
  <c r="O348" i="1"/>
  <c r="O350" i="1"/>
  <c r="G343" i="14" s="1"/>
  <c r="C343" i="14" s="1"/>
  <c r="O325" i="1"/>
  <c r="G318" i="14" s="1"/>
  <c r="C318" i="14" s="1"/>
  <c r="O319" i="1"/>
  <c r="G312" i="14" s="1"/>
  <c r="C312" i="14" s="1"/>
  <c r="O320" i="1"/>
  <c r="O321" i="1"/>
  <c r="O322" i="1"/>
  <c r="G315" i="14" s="1"/>
  <c r="C315" i="14" s="1"/>
  <c r="O323" i="1"/>
  <c r="G316" i="14" s="1"/>
  <c r="C316" i="14" s="1"/>
  <c r="O326" i="1"/>
  <c r="G319" i="14" s="1"/>
  <c r="C319" i="14" s="1"/>
  <c r="O404" i="1"/>
  <c r="O405" i="1"/>
  <c r="G398" i="14" s="1"/>
  <c r="C398" i="14" s="1"/>
  <c r="O398" i="1"/>
  <c r="G391" i="14" s="1"/>
  <c r="C391" i="14" s="1"/>
  <c r="O399" i="1"/>
  <c r="G392" i="14" s="1"/>
  <c r="C392" i="14" s="1"/>
  <c r="O400" i="1"/>
  <c r="G393" i="14" s="1"/>
  <c r="C393" i="14" s="1"/>
  <c r="O401" i="1"/>
  <c r="O402" i="1"/>
  <c r="G395" i="14" s="1"/>
  <c r="C395" i="14" s="1"/>
  <c r="O403" i="1"/>
  <c r="G396" i="14" s="1"/>
  <c r="C396" i="14" s="1"/>
  <c r="O413" i="1"/>
  <c r="G406" i="14" s="1"/>
  <c r="C406" i="14" s="1"/>
  <c r="O414" i="1"/>
  <c r="G407" i="14" s="1"/>
  <c r="C407" i="14" s="1"/>
  <c r="O407" i="1"/>
  <c r="G400" i="14" s="1"/>
  <c r="C400" i="14" s="1"/>
  <c r="O408" i="1"/>
  <c r="O409" i="1"/>
  <c r="O410" i="1"/>
  <c r="G403" i="14" s="1"/>
  <c r="C403" i="14" s="1"/>
  <c r="O411" i="1"/>
  <c r="G404" i="14" s="1"/>
  <c r="C404" i="14" s="1"/>
  <c r="O412" i="1"/>
  <c r="O383" i="1"/>
  <c r="G376" i="14" s="1"/>
  <c r="C376" i="14" s="1"/>
  <c r="O394" i="1"/>
  <c r="G387" i="14" s="1"/>
  <c r="C387" i="14" s="1"/>
  <c r="O368" i="1"/>
  <c r="O406" i="1"/>
  <c r="G399" i="14" s="1"/>
  <c r="C399" i="14" s="1"/>
  <c r="O397" i="1"/>
  <c r="O358" i="1"/>
  <c r="G351" i="14" s="1"/>
  <c r="C351" i="14" s="1"/>
  <c r="O351" i="1"/>
  <c r="G344" i="14" s="1"/>
  <c r="C344" i="14" s="1"/>
  <c r="O352" i="1"/>
  <c r="O353" i="1"/>
  <c r="G346" i="14" s="1"/>
  <c r="C346" i="14" s="1"/>
  <c r="O354" i="1"/>
  <c r="G347" i="14" s="1"/>
  <c r="C347" i="14" s="1"/>
  <c r="O355" i="1"/>
  <c r="G348" i="14" s="1"/>
  <c r="C348" i="14" s="1"/>
  <c r="O356" i="1"/>
  <c r="O357" i="1"/>
  <c r="O315" i="1"/>
  <c r="G308" i="14" s="1"/>
  <c r="C308" i="14" s="1"/>
  <c r="O316" i="1"/>
  <c r="O317" i="1"/>
  <c r="O369" i="1"/>
  <c r="G362" i="14" s="1"/>
  <c r="C362" i="14" s="1"/>
  <c r="O370" i="1"/>
  <c r="G363" i="14" s="1"/>
  <c r="C363" i="14" s="1"/>
  <c r="O371" i="1"/>
  <c r="G364" i="14" s="1"/>
  <c r="C364" i="14" s="1"/>
  <c r="O297" i="1"/>
  <c r="O298" i="1"/>
  <c r="G291" i="14" s="1"/>
  <c r="C291" i="14" s="1"/>
  <c r="O299" i="1"/>
  <c r="G292" i="14" s="1"/>
  <c r="C292" i="14" s="1"/>
  <c r="O300" i="1"/>
  <c r="O301" i="1"/>
  <c r="O302" i="1"/>
  <c r="G295" i="14" s="1"/>
  <c r="C295" i="14" s="1"/>
  <c r="O303" i="1"/>
  <c r="G296" i="14" s="1"/>
  <c r="C296" i="14" s="1"/>
  <c r="O304" i="1"/>
  <c r="O305" i="1"/>
  <c r="O306" i="1"/>
  <c r="G299" i="14" s="1"/>
  <c r="C299" i="14" s="1"/>
  <c r="O289" i="1"/>
  <c r="O290" i="1"/>
  <c r="G283" i="14" s="1"/>
  <c r="C283" i="14" s="1"/>
  <c r="O291" i="1"/>
  <c r="G284" i="14" s="1"/>
  <c r="C284" i="14" s="1"/>
  <c r="O292" i="1"/>
  <c r="O285" i="1"/>
  <c r="G278" i="14" s="1"/>
  <c r="C278" i="14" s="1"/>
  <c r="O286" i="1"/>
  <c r="G279" i="14" s="1"/>
  <c r="C279" i="14" s="1"/>
  <c r="O287" i="1"/>
  <c r="G280" i="14" s="1"/>
  <c r="C280" i="14" s="1"/>
  <c r="O288" i="1"/>
  <c r="G281" i="14" s="1"/>
  <c r="C281" i="14" s="1"/>
  <c r="O307" i="1"/>
  <c r="G300" i="14" s="1"/>
  <c r="C300" i="14" s="1"/>
  <c r="O308" i="1"/>
  <c r="O309" i="1"/>
  <c r="O310" i="1"/>
  <c r="G303" i="14" s="1"/>
  <c r="C303" i="14" s="1"/>
  <c r="O293" i="1"/>
  <c r="G286" i="14" s="1"/>
  <c r="C286" i="14" s="1"/>
  <c r="O294" i="1"/>
  <c r="G287" i="14" s="1"/>
  <c r="C287" i="14" s="1"/>
  <c r="O295" i="1"/>
  <c r="G288" i="14" s="1"/>
  <c r="C288" i="14" s="1"/>
  <c r="O296" i="1"/>
  <c r="G289" i="14" s="1"/>
  <c r="C289" i="14" s="1"/>
  <c r="N2067" i="12"/>
  <c r="O2067" i="12" s="1"/>
  <c r="S2067" i="12" s="1"/>
  <c r="P2067" i="12"/>
  <c r="Q2067" i="12"/>
  <c r="N2068" i="12"/>
  <c r="O2068" i="12" s="1"/>
  <c r="S2068" i="12" s="1"/>
  <c r="P2068" i="12"/>
  <c r="Q2068" i="12"/>
  <c r="N2069" i="12"/>
  <c r="O2069" i="12" s="1"/>
  <c r="S2069" i="12" s="1"/>
  <c r="P2069" i="12"/>
  <c r="Q2069" i="12"/>
  <c r="N2070" i="12"/>
  <c r="O2070" i="12" s="1"/>
  <c r="S2070" i="12" s="1"/>
  <c r="P2070" i="12"/>
  <c r="Q2070" i="12"/>
  <c r="N2071" i="12"/>
  <c r="O2071" i="12" s="1"/>
  <c r="S2071" i="12" s="1"/>
  <c r="P2071" i="12"/>
  <c r="Q2071" i="12"/>
  <c r="N2072" i="12"/>
  <c r="O2072" i="12" s="1"/>
  <c r="S2072" i="12" s="1"/>
  <c r="P2072" i="12"/>
  <c r="Q2072" i="12"/>
  <c r="N2073" i="12"/>
  <c r="O2073" i="12" s="1"/>
  <c r="S2073" i="12" s="1"/>
  <c r="P2073" i="12"/>
  <c r="Q2073" i="12"/>
  <c r="N2074" i="12"/>
  <c r="O2074" i="12" s="1"/>
  <c r="S2074" i="12" s="1"/>
  <c r="P2074" i="12"/>
  <c r="Q2074" i="12"/>
  <c r="N2075" i="12"/>
  <c r="O2075" i="12" s="1"/>
  <c r="S2075" i="12" s="1"/>
  <c r="P2075" i="12"/>
  <c r="Q2075" i="12"/>
  <c r="N2076" i="12"/>
  <c r="O2076" i="12" s="1"/>
  <c r="S2076" i="12" s="1"/>
  <c r="P2076" i="12"/>
  <c r="Q2076" i="12"/>
  <c r="N2077" i="12"/>
  <c r="O2077" i="12" s="1"/>
  <c r="S2077" i="12" s="1"/>
  <c r="P2077" i="12"/>
  <c r="Q2077" i="12"/>
  <c r="N2078" i="12"/>
  <c r="O2078" i="12" s="1"/>
  <c r="S2078" i="12" s="1"/>
  <c r="P2078" i="12"/>
  <c r="Q2078" i="12"/>
  <c r="N2079" i="12"/>
  <c r="O2079" i="12" s="1"/>
  <c r="S2079" i="12" s="1"/>
  <c r="P2079" i="12"/>
  <c r="Q2079" i="12"/>
  <c r="N2080" i="12"/>
  <c r="O2080" i="12" s="1"/>
  <c r="S2080" i="12" s="1"/>
  <c r="P2080" i="12"/>
  <c r="Q2080" i="12"/>
  <c r="N2081" i="12"/>
  <c r="O2081" i="12" s="1"/>
  <c r="S2081" i="12" s="1"/>
  <c r="P2081" i="12"/>
  <c r="Q2081" i="12"/>
  <c r="N2082" i="12"/>
  <c r="O2082" i="12" s="1"/>
  <c r="S2082" i="12" s="1"/>
  <c r="P2082" i="12"/>
  <c r="Q2082" i="12"/>
  <c r="N2083" i="12"/>
  <c r="O2083" i="12" s="1"/>
  <c r="S2083" i="12" s="1"/>
  <c r="P2083" i="12"/>
  <c r="Q2083" i="12"/>
  <c r="N2084" i="12"/>
  <c r="O2084" i="12" s="1"/>
  <c r="S2084" i="12" s="1"/>
  <c r="P2084" i="12"/>
  <c r="Q2084" i="12"/>
  <c r="N2085" i="12"/>
  <c r="O2085" i="12" s="1"/>
  <c r="S2085" i="12" s="1"/>
  <c r="P2085" i="12"/>
  <c r="Q2085" i="12"/>
  <c r="N2086" i="12"/>
  <c r="O2086" i="12" s="1"/>
  <c r="S2086" i="12" s="1"/>
  <c r="P2086" i="12"/>
  <c r="Q2086" i="12"/>
  <c r="N2087" i="12"/>
  <c r="O2087" i="12" s="1"/>
  <c r="S2087" i="12" s="1"/>
  <c r="P2087" i="12"/>
  <c r="Q2087" i="12"/>
  <c r="N2088" i="12"/>
  <c r="O2088" i="12" s="1"/>
  <c r="S2088" i="12" s="1"/>
  <c r="P2088" i="12"/>
  <c r="Q2088" i="12"/>
  <c r="N2089" i="12"/>
  <c r="O2089" i="12" s="1"/>
  <c r="S2089" i="12" s="1"/>
  <c r="P2089" i="12"/>
  <c r="Q2089" i="12"/>
  <c r="N2090" i="12"/>
  <c r="O2090" i="12" s="1"/>
  <c r="S2090" i="12" s="1"/>
  <c r="P2090" i="12"/>
  <c r="Q2090" i="12"/>
  <c r="N2091" i="12"/>
  <c r="O2091" i="12" s="1"/>
  <c r="S2091" i="12" s="1"/>
  <c r="P2091" i="12"/>
  <c r="Q2091" i="12"/>
  <c r="N2092" i="12"/>
  <c r="O2092" i="12" s="1"/>
  <c r="S2092" i="12" s="1"/>
  <c r="P2092" i="12"/>
  <c r="Q2092" i="12"/>
  <c r="N2093" i="12"/>
  <c r="O2093" i="12" s="1"/>
  <c r="S2093" i="12" s="1"/>
  <c r="P2093" i="12"/>
  <c r="Q2093" i="12"/>
  <c r="N2094" i="12"/>
  <c r="O2094" i="12" s="1"/>
  <c r="S2094" i="12" s="1"/>
  <c r="P2094" i="12"/>
  <c r="Q2094" i="12"/>
  <c r="N2095" i="12"/>
  <c r="O2095" i="12" s="1"/>
  <c r="S2095" i="12" s="1"/>
  <c r="P2095" i="12"/>
  <c r="Q2095" i="12"/>
  <c r="N2096" i="12"/>
  <c r="O2096" i="12" s="1"/>
  <c r="S2096" i="12" s="1"/>
  <c r="P2096" i="12"/>
  <c r="Q2096" i="12"/>
  <c r="N2097" i="12"/>
  <c r="O2097" i="12" s="1"/>
  <c r="S2097" i="12" s="1"/>
  <c r="P2097" i="12"/>
  <c r="Q2097" i="12"/>
  <c r="N2098" i="12"/>
  <c r="O2098" i="12" s="1"/>
  <c r="S2098" i="12" s="1"/>
  <c r="P2098" i="12"/>
  <c r="Q2098" i="12"/>
  <c r="N2099" i="12"/>
  <c r="O2099" i="12" s="1"/>
  <c r="S2099" i="12" s="1"/>
  <c r="P2099" i="12"/>
  <c r="Q2099" i="12"/>
  <c r="N2100" i="12"/>
  <c r="O2100" i="12" s="1"/>
  <c r="S2100" i="12" s="1"/>
  <c r="P2100" i="12"/>
  <c r="Q2100" i="12"/>
  <c r="N2101" i="12"/>
  <c r="O2101" i="12" s="1"/>
  <c r="S2101" i="12" s="1"/>
  <c r="P2101" i="12"/>
  <c r="Q2101" i="12"/>
  <c r="N2102" i="12"/>
  <c r="O2102" i="12" s="1"/>
  <c r="S2102" i="12" s="1"/>
  <c r="P2102" i="12"/>
  <c r="Q2102" i="12"/>
  <c r="N2103" i="12"/>
  <c r="O2103" i="12" s="1"/>
  <c r="S2103" i="12" s="1"/>
  <c r="P2103" i="12"/>
  <c r="Q2103" i="12"/>
  <c r="N2104" i="12"/>
  <c r="O2104" i="12" s="1"/>
  <c r="S2104" i="12" s="1"/>
  <c r="P2104" i="12"/>
  <c r="Q2104" i="12"/>
  <c r="N2105" i="12"/>
  <c r="O2105" i="12" s="1"/>
  <c r="S2105" i="12" s="1"/>
  <c r="P2105" i="12"/>
  <c r="Q2105" i="12"/>
  <c r="N2106" i="12"/>
  <c r="O2106" i="12" s="1"/>
  <c r="S2106" i="12" s="1"/>
  <c r="P2106" i="12"/>
  <c r="Q2106" i="12"/>
  <c r="N2107" i="12"/>
  <c r="O2107" i="12" s="1"/>
  <c r="S2107" i="12" s="1"/>
  <c r="P2107" i="12"/>
  <c r="Q2107" i="12"/>
  <c r="N2108" i="12"/>
  <c r="O2108" i="12" s="1"/>
  <c r="S2108" i="12" s="1"/>
  <c r="P2108" i="12"/>
  <c r="Q2108" i="12"/>
  <c r="N2109" i="12"/>
  <c r="O2109" i="12" s="1"/>
  <c r="S2109" i="12" s="1"/>
  <c r="P2109" i="12"/>
  <c r="Q2109" i="12"/>
  <c r="N2110" i="12"/>
  <c r="O2110" i="12" s="1"/>
  <c r="S2110" i="12" s="1"/>
  <c r="P2110" i="12"/>
  <c r="Q2110" i="12"/>
  <c r="N2111" i="12"/>
  <c r="O2111" i="12" s="1"/>
  <c r="S2111" i="12" s="1"/>
  <c r="P2111" i="12"/>
  <c r="Q2111" i="12"/>
  <c r="N2112" i="12"/>
  <c r="O2112" i="12" s="1"/>
  <c r="S2112" i="12" s="1"/>
  <c r="P2112" i="12"/>
  <c r="Q2112" i="12"/>
  <c r="N2113" i="12"/>
  <c r="O2113" i="12" s="1"/>
  <c r="S2113" i="12" s="1"/>
  <c r="P2113" i="12"/>
  <c r="Q2113" i="12"/>
  <c r="N2114" i="12"/>
  <c r="O2114" i="12" s="1"/>
  <c r="S2114" i="12" s="1"/>
  <c r="P2114" i="12"/>
  <c r="Q2114" i="12"/>
  <c r="N2115" i="12"/>
  <c r="O2115" i="12" s="1"/>
  <c r="S2115" i="12" s="1"/>
  <c r="P2115" i="12"/>
  <c r="Q2115" i="12"/>
  <c r="N2116" i="12"/>
  <c r="O2116" i="12" s="1"/>
  <c r="S2116" i="12" s="1"/>
  <c r="P2116" i="12"/>
  <c r="Q2116" i="12"/>
  <c r="N2117" i="12"/>
  <c r="O2117" i="12" s="1"/>
  <c r="S2117" i="12" s="1"/>
  <c r="P2117" i="12"/>
  <c r="Q2117" i="12"/>
  <c r="N2118" i="12"/>
  <c r="O2118" i="12" s="1"/>
  <c r="S2118" i="12" s="1"/>
  <c r="P2118" i="12"/>
  <c r="Q2118" i="12"/>
  <c r="N2119" i="12"/>
  <c r="O2119" i="12" s="1"/>
  <c r="S2119" i="12" s="1"/>
  <c r="P2119" i="12"/>
  <c r="Q2119" i="12"/>
  <c r="N2120" i="12"/>
  <c r="O2120" i="12" s="1"/>
  <c r="S2120" i="12" s="1"/>
  <c r="P2120" i="12"/>
  <c r="Q2120" i="12"/>
  <c r="N2121" i="12"/>
  <c r="O2121" i="12" s="1"/>
  <c r="S2121" i="12" s="1"/>
  <c r="P2121" i="12"/>
  <c r="Q2121" i="12"/>
  <c r="N2122" i="12"/>
  <c r="O2122" i="12" s="1"/>
  <c r="S2122" i="12" s="1"/>
  <c r="P2122" i="12"/>
  <c r="Q2122" i="12"/>
  <c r="N2123" i="12"/>
  <c r="O2123" i="12" s="1"/>
  <c r="S2123" i="12" s="1"/>
  <c r="P2123" i="12"/>
  <c r="Q2123" i="12"/>
  <c r="N2124" i="12"/>
  <c r="O2124" i="12" s="1"/>
  <c r="S2124" i="12" s="1"/>
  <c r="P2124" i="12"/>
  <c r="Q2124" i="12"/>
  <c r="N2125" i="12"/>
  <c r="O2125" i="12" s="1"/>
  <c r="S2125" i="12" s="1"/>
  <c r="P2125" i="12"/>
  <c r="Q2125" i="12"/>
  <c r="N2126" i="12"/>
  <c r="O2126" i="12" s="1"/>
  <c r="S2126" i="12" s="1"/>
  <c r="P2126" i="12"/>
  <c r="Q2126" i="12"/>
  <c r="N2127" i="12"/>
  <c r="O2127" i="12" s="1"/>
  <c r="S2127" i="12" s="1"/>
  <c r="P2127" i="12"/>
  <c r="Q2127" i="12"/>
  <c r="N2128" i="12"/>
  <c r="O2128" i="12" s="1"/>
  <c r="S2128" i="12" s="1"/>
  <c r="P2128" i="12"/>
  <c r="Q2128" i="12"/>
  <c r="N2129" i="12"/>
  <c r="O2129" i="12" s="1"/>
  <c r="S2129" i="12" s="1"/>
  <c r="P2129" i="12"/>
  <c r="Q2129" i="12"/>
  <c r="N2130" i="12"/>
  <c r="O2130" i="12" s="1"/>
  <c r="S2130" i="12" s="1"/>
  <c r="P2130" i="12"/>
  <c r="Q2130" i="12"/>
  <c r="N2131" i="12"/>
  <c r="O2131" i="12" s="1"/>
  <c r="S2131" i="12" s="1"/>
  <c r="P2131" i="12"/>
  <c r="Q2131" i="12"/>
  <c r="N2132" i="12"/>
  <c r="O2132" i="12" s="1"/>
  <c r="S2132" i="12" s="1"/>
  <c r="P2132" i="12"/>
  <c r="Q2132" i="12"/>
  <c r="N2133" i="12"/>
  <c r="O2133" i="12" s="1"/>
  <c r="S2133" i="12" s="1"/>
  <c r="P2133" i="12"/>
  <c r="Q2133" i="12"/>
  <c r="N2134" i="12"/>
  <c r="O2134" i="12" s="1"/>
  <c r="S2134" i="12" s="1"/>
  <c r="P2134" i="12"/>
  <c r="Q2134" i="12"/>
  <c r="N2135" i="12"/>
  <c r="O2135" i="12" s="1"/>
  <c r="S2135" i="12" s="1"/>
  <c r="P2135" i="12"/>
  <c r="Q2135" i="12"/>
  <c r="N2136" i="12"/>
  <c r="O2136" i="12" s="1"/>
  <c r="S2136" i="12" s="1"/>
  <c r="P2136" i="12"/>
  <c r="Q2136" i="12"/>
  <c r="N2137" i="12"/>
  <c r="O2137" i="12" s="1"/>
  <c r="S2137" i="12" s="1"/>
  <c r="P2137" i="12"/>
  <c r="Q2137" i="12"/>
  <c r="N2138" i="12"/>
  <c r="O2138" i="12" s="1"/>
  <c r="S2138" i="12" s="1"/>
  <c r="P2138" i="12"/>
  <c r="Q2138" i="12"/>
  <c r="N2139" i="12"/>
  <c r="O2139" i="12" s="1"/>
  <c r="S2139" i="12" s="1"/>
  <c r="P2139" i="12"/>
  <c r="Q2139" i="12"/>
  <c r="N2140" i="12"/>
  <c r="O2140" i="12" s="1"/>
  <c r="S2140" i="12" s="1"/>
  <c r="P2140" i="12"/>
  <c r="Q2140" i="12"/>
  <c r="N2141" i="12"/>
  <c r="O2141" i="12" s="1"/>
  <c r="S2141" i="12" s="1"/>
  <c r="P2141" i="12"/>
  <c r="Q2141" i="12"/>
  <c r="N2142" i="12"/>
  <c r="O2142" i="12" s="1"/>
  <c r="S2142" i="12" s="1"/>
  <c r="P2142" i="12"/>
  <c r="Q2142" i="12"/>
  <c r="N2143" i="12"/>
  <c r="O2143" i="12" s="1"/>
  <c r="S2143" i="12" s="1"/>
  <c r="P2143" i="12"/>
  <c r="Q2143" i="12"/>
  <c r="N2144" i="12"/>
  <c r="O2144" i="12" s="1"/>
  <c r="S2144" i="12" s="1"/>
  <c r="P2144" i="12"/>
  <c r="Q2144" i="12"/>
  <c r="N2145" i="12"/>
  <c r="O2145" i="12" s="1"/>
  <c r="S2145" i="12" s="1"/>
  <c r="P2145" i="12"/>
  <c r="Q2145" i="12"/>
  <c r="N2146" i="12"/>
  <c r="O2146" i="12" s="1"/>
  <c r="S2146" i="12" s="1"/>
  <c r="P2146" i="12"/>
  <c r="Q2146" i="12"/>
  <c r="N2147" i="12"/>
  <c r="O2147" i="12" s="1"/>
  <c r="S2147" i="12" s="1"/>
  <c r="P2147" i="12"/>
  <c r="Q2147" i="12"/>
  <c r="N2148" i="12"/>
  <c r="O2148" i="12" s="1"/>
  <c r="S2148" i="12" s="1"/>
  <c r="P2148" i="12"/>
  <c r="Q2148" i="12"/>
  <c r="N2149" i="12"/>
  <c r="O2149" i="12" s="1"/>
  <c r="S2149" i="12" s="1"/>
  <c r="P2149" i="12"/>
  <c r="Q2149" i="12"/>
  <c r="N2150" i="12"/>
  <c r="O2150" i="12" s="1"/>
  <c r="S2150" i="12" s="1"/>
  <c r="P2150" i="12"/>
  <c r="Q2150" i="12"/>
  <c r="N2151" i="12"/>
  <c r="O2151" i="12" s="1"/>
  <c r="S2151" i="12" s="1"/>
  <c r="P2151" i="12"/>
  <c r="Q2151" i="12"/>
  <c r="N2152" i="12"/>
  <c r="O2152" i="12" s="1"/>
  <c r="S2152" i="12" s="1"/>
  <c r="P2152" i="12"/>
  <c r="Q2152" i="12"/>
  <c r="N2153" i="12"/>
  <c r="O2153" i="12" s="1"/>
  <c r="S2153" i="12" s="1"/>
  <c r="P2153" i="12"/>
  <c r="Q2153" i="12"/>
  <c r="N2154" i="12"/>
  <c r="O2154" i="12" s="1"/>
  <c r="S2154" i="12" s="1"/>
  <c r="P2154" i="12"/>
  <c r="Q2154" i="12"/>
  <c r="N2155" i="12"/>
  <c r="O2155" i="12" s="1"/>
  <c r="S2155" i="12" s="1"/>
  <c r="P2155" i="12"/>
  <c r="Q2155" i="12"/>
  <c r="N2156" i="12"/>
  <c r="O2156" i="12" s="1"/>
  <c r="S2156" i="12" s="1"/>
  <c r="P2156" i="12"/>
  <c r="Q2156" i="12"/>
  <c r="N2157" i="12"/>
  <c r="O2157" i="12" s="1"/>
  <c r="S2157" i="12" s="1"/>
  <c r="P2157" i="12"/>
  <c r="Q2157" i="12"/>
  <c r="N2158" i="12"/>
  <c r="O2158" i="12" s="1"/>
  <c r="S2158" i="12" s="1"/>
  <c r="P2158" i="12"/>
  <c r="Q2158" i="12"/>
  <c r="N2159" i="12"/>
  <c r="O2159" i="12" s="1"/>
  <c r="S2159" i="12" s="1"/>
  <c r="P2159" i="12"/>
  <c r="Q2159" i="12"/>
  <c r="N2160" i="12"/>
  <c r="O2160" i="12" s="1"/>
  <c r="S2160" i="12" s="1"/>
  <c r="P2160" i="12"/>
  <c r="Q2160" i="12"/>
  <c r="N2161" i="12"/>
  <c r="O2161" i="12" s="1"/>
  <c r="S2161" i="12" s="1"/>
  <c r="P2161" i="12"/>
  <c r="Q2161" i="12"/>
  <c r="N2162" i="12"/>
  <c r="O2162" i="12" s="1"/>
  <c r="S2162" i="12" s="1"/>
  <c r="P2162" i="12"/>
  <c r="Q2162" i="12"/>
  <c r="N2163" i="12"/>
  <c r="O2163" i="12" s="1"/>
  <c r="S2163" i="12" s="1"/>
  <c r="P2163" i="12"/>
  <c r="Q2163" i="12"/>
  <c r="N2164" i="12"/>
  <c r="O2164" i="12" s="1"/>
  <c r="S2164" i="12" s="1"/>
  <c r="P2164" i="12"/>
  <c r="Q2164" i="12"/>
  <c r="N2165" i="12"/>
  <c r="O2165" i="12" s="1"/>
  <c r="S2165" i="12" s="1"/>
  <c r="P2165" i="12"/>
  <c r="Q2165" i="12"/>
  <c r="N2166" i="12"/>
  <c r="O2166" i="12" s="1"/>
  <c r="S2166" i="12" s="1"/>
  <c r="P2166" i="12"/>
  <c r="Q2166" i="12"/>
  <c r="N2167" i="12"/>
  <c r="O2167" i="12" s="1"/>
  <c r="S2167" i="12" s="1"/>
  <c r="P2167" i="12"/>
  <c r="Q2167" i="12"/>
  <c r="N2168" i="12"/>
  <c r="O2168" i="12" s="1"/>
  <c r="S2168" i="12" s="1"/>
  <c r="P2168" i="12"/>
  <c r="Q2168" i="12"/>
  <c r="N2169" i="12"/>
  <c r="O2169" i="12" s="1"/>
  <c r="S2169" i="12" s="1"/>
  <c r="P2169" i="12"/>
  <c r="Q2169" i="12"/>
  <c r="N2170" i="12"/>
  <c r="O2170" i="12" s="1"/>
  <c r="S2170" i="12" s="1"/>
  <c r="P2170" i="12"/>
  <c r="Q2170" i="12"/>
  <c r="N2171" i="12"/>
  <c r="O2171" i="12" s="1"/>
  <c r="S2171" i="12" s="1"/>
  <c r="P2171" i="12"/>
  <c r="Q2171" i="12"/>
  <c r="N2172" i="12"/>
  <c r="O2172" i="12" s="1"/>
  <c r="S2172" i="12" s="1"/>
  <c r="P2172" i="12"/>
  <c r="Q2172" i="12"/>
  <c r="N2173" i="12"/>
  <c r="O2173" i="12" s="1"/>
  <c r="S2173" i="12" s="1"/>
  <c r="P2173" i="12"/>
  <c r="Q2173" i="12"/>
  <c r="N2174" i="12"/>
  <c r="O2174" i="12" s="1"/>
  <c r="S2174" i="12" s="1"/>
  <c r="P2174" i="12"/>
  <c r="Q2174" i="12"/>
  <c r="N2175" i="12"/>
  <c r="O2175" i="12" s="1"/>
  <c r="S2175" i="12" s="1"/>
  <c r="P2175" i="12"/>
  <c r="Q2175" i="12"/>
  <c r="N2176" i="12"/>
  <c r="O2176" i="12" s="1"/>
  <c r="S2176" i="12" s="1"/>
  <c r="P2176" i="12"/>
  <c r="Q2176" i="12"/>
  <c r="N2177" i="12"/>
  <c r="O2177" i="12" s="1"/>
  <c r="S2177" i="12" s="1"/>
  <c r="P2177" i="12"/>
  <c r="Q2177" i="12"/>
  <c r="N2178" i="12"/>
  <c r="O2178" i="12" s="1"/>
  <c r="S2178" i="12" s="1"/>
  <c r="P2178" i="12"/>
  <c r="Q2178" i="12"/>
  <c r="N2179" i="12"/>
  <c r="O2179" i="12" s="1"/>
  <c r="S2179" i="12" s="1"/>
  <c r="P2179" i="12"/>
  <c r="Q2179" i="12"/>
  <c r="N2180" i="12"/>
  <c r="O2180" i="12" s="1"/>
  <c r="S2180" i="12" s="1"/>
  <c r="P2180" i="12"/>
  <c r="Q2180" i="12"/>
  <c r="N2181" i="12"/>
  <c r="O2181" i="12" s="1"/>
  <c r="S2181" i="12" s="1"/>
  <c r="P2181" i="12"/>
  <c r="Q2181" i="12"/>
  <c r="N2182" i="12"/>
  <c r="O2182" i="12" s="1"/>
  <c r="S2182" i="12" s="1"/>
  <c r="P2182" i="12"/>
  <c r="Q2182" i="12"/>
  <c r="N2183" i="12"/>
  <c r="O2183" i="12" s="1"/>
  <c r="S2183" i="12" s="1"/>
  <c r="P2183" i="12"/>
  <c r="Q2183" i="12"/>
  <c r="N2184" i="12"/>
  <c r="O2184" i="12" s="1"/>
  <c r="S2184" i="12" s="1"/>
  <c r="P2184" i="12"/>
  <c r="Q2184" i="12"/>
  <c r="N2185" i="12"/>
  <c r="O2185" i="12" s="1"/>
  <c r="S2185" i="12" s="1"/>
  <c r="P2185" i="12"/>
  <c r="Q2185" i="12"/>
  <c r="N2186" i="12"/>
  <c r="O2186" i="12" s="1"/>
  <c r="S2186" i="12" s="1"/>
  <c r="P2186" i="12"/>
  <c r="Q2186" i="12"/>
  <c r="N2187" i="12"/>
  <c r="O2187" i="12" s="1"/>
  <c r="S2187" i="12" s="1"/>
  <c r="P2187" i="12"/>
  <c r="Q2187" i="12"/>
  <c r="N2188" i="12"/>
  <c r="O2188" i="12" s="1"/>
  <c r="S2188" i="12" s="1"/>
  <c r="P2188" i="12"/>
  <c r="Q2188" i="12"/>
  <c r="N2189" i="12"/>
  <c r="O2189" i="12" s="1"/>
  <c r="S2189" i="12" s="1"/>
  <c r="P2189" i="12"/>
  <c r="Q2189" i="12"/>
  <c r="N2190" i="12"/>
  <c r="O2190" i="12" s="1"/>
  <c r="S2190" i="12" s="1"/>
  <c r="P2190" i="12"/>
  <c r="Q2190" i="12"/>
  <c r="N2191" i="12"/>
  <c r="O2191" i="12" s="1"/>
  <c r="S2191" i="12" s="1"/>
  <c r="P2191" i="12"/>
  <c r="Q2191" i="12"/>
  <c r="N2192" i="12"/>
  <c r="O2192" i="12" s="1"/>
  <c r="S2192" i="12" s="1"/>
  <c r="P2192" i="12"/>
  <c r="Q2192" i="12"/>
  <c r="N2193" i="12"/>
  <c r="O2193" i="12" s="1"/>
  <c r="S2193" i="12" s="1"/>
  <c r="P2193" i="12"/>
  <c r="Q2193" i="12"/>
  <c r="N2194" i="12"/>
  <c r="O2194" i="12" s="1"/>
  <c r="S2194" i="12" s="1"/>
  <c r="P2194" i="12"/>
  <c r="Q2194" i="12"/>
  <c r="N2195" i="12"/>
  <c r="O2195" i="12" s="1"/>
  <c r="S2195" i="12" s="1"/>
  <c r="P2195" i="12"/>
  <c r="Q2195" i="12"/>
  <c r="N2196" i="12"/>
  <c r="O2196" i="12" s="1"/>
  <c r="S2196" i="12" s="1"/>
  <c r="P2196" i="12"/>
  <c r="Q2196" i="12"/>
  <c r="N2197" i="12"/>
  <c r="O2197" i="12" s="1"/>
  <c r="S2197" i="12" s="1"/>
  <c r="P2197" i="12"/>
  <c r="Q2197" i="12"/>
  <c r="N2198" i="12"/>
  <c r="O2198" i="12" s="1"/>
  <c r="S2198" i="12" s="1"/>
  <c r="P2198" i="12"/>
  <c r="Q2198" i="12"/>
  <c r="N2199" i="12"/>
  <c r="O2199" i="12" s="1"/>
  <c r="S2199" i="12" s="1"/>
  <c r="P2199" i="12"/>
  <c r="Q2199" i="12"/>
  <c r="N2200" i="12"/>
  <c r="O2200" i="12" s="1"/>
  <c r="S2200" i="12" s="1"/>
  <c r="P2200" i="12"/>
  <c r="Q2200" i="12"/>
  <c r="N2201" i="12"/>
  <c r="O2201" i="12" s="1"/>
  <c r="S2201" i="12" s="1"/>
  <c r="P2201" i="12"/>
  <c r="Q2201" i="12"/>
  <c r="N2202" i="12"/>
  <c r="O2202" i="12" s="1"/>
  <c r="S2202" i="12" s="1"/>
  <c r="P2202" i="12"/>
  <c r="Q2202" i="12"/>
  <c r="N2203" i="12"/>
  <c r="O2203" i="12" s="1"/>
  <c r="S2203" i="12" s="1"/>
  <c r="P2203" i="12"/>
  <c r="Q2203" i="12"/>
  <c r="N2204" i="12"/>
  <c r="O2204" i="12" s="1"/>
  <c r="S2204" i="12" s="1"/>
  <c r="P2204" i="12"/>
  <c r="Q2204" i="12"/>
  <c r="N2205" i="12"/>
  <c r="O2205" i="12" s="1"/>
  <c r="S2205" i="12" s="1"/>
  <c r="P2205" i="12"/>
  <c r="Q2205" i="12"/>
  <c r="N2206" i="12"/>
  <c r="O2206" i="12" s="1"/>
  <c r="S2206" i="12" s="1"/>
  <c r="P2206" i="12"/>
  <c r="Q2206" i="12"/>
  <c r="N2207" i="12"/>
  <c r="O2207" i="12" s="1"/>
  <c r="S2207" i="12" s="1"/>
  <c r="P2207" i="12"/>
  <c r="Q2207" i="12"/>
  <c r="N2208" i="12"/>
  <c r="O2208" i="12" s="1"/>
  <c r="S2208" i="12" s="1"/>
  <c r="P2208" i="12"/>
  <c r="Q2208" i="12"/>
  <c r="N2209" i="12"/>
  <c r="O2209" i="12" s="1"/>
  <c r="S2209" i="12" s="1"/>
  <c r="P2209" i="12"/>
  <c r="Q2209" i="12"/>
  <c r="N2210" i="12"/>
  <c r="O2210" i="12" s="1"/>
  <c r="S2210" i="12" s="1"/>
  <c r="P2210" i="12"/>
  <c r="Q2210" i="12"/>
  <c r="N2211" i="12"/>
  <c r="O2211" i="12" s="1"/>
  <c r="S2211" i="12" s="1"/>
  <c r="P2211" i="12"/>
  <c r="Q2211" i="12"/>
  <c r="N2212" i="12"/>
  <c r="O2212" i="12" s="1"/>
  <c r="S2212" i="12" s="1"/>
  <c r="P2212" i="12"/>
  <c r="Q2212" i="12"/>
  <c r="N2213" i="12"/>
  <c r="O2213" i="12" s="1"/>
  <c r="S2213" i="12" s="1"/>
  <c r="P2213" i="12"/>
  <c r="Q2213" i="12"/>
  <c r="N2214" i="12"/>
  <c r="O2214" i="12" s="1"/>
  <c r="S2214" i="12" s="1"/>
  <c r="P2214" i="12"/>
  <c r="Q2214" i="12"/>
  <c r="N2215" i="12"/>
  <c r="O2215" i="12" s="1"/>
  <c r="S2215" i="12" s="1"/>
  <c r="P2215" i="12"/>
  <c r="Q2215" i="12"/>
  <c r="N2216" i="12"/>
  <c r="O2216" i="12" s="1"/>
  <c r="S2216" i="12" s="1"/>
  <c r="P2216" i="12"/>
  <c r="Q2216" i="12"/>
  <c r="N2217" i="12"/>
  <c r="O2217" i="12" s="1"/>
  <c r="S2217" i="12" s="1"/>
  <c r="P2217" i="12"/>
  <c r="Q2217" i="12"/>
  <c r="N2218" i="12"/>
  <c r="O2218" i="12" s="1"/>
  <c r="S2218" i="12" s="1"/>
  <c r="P2218" i="12"/>
  <c r="Q2218" i="12"/>
  <c r="N2219" i="12"/>
  <c r="O2219" i="12" s="1"/>
  <c r="S2219" i="12" s="1"/>
  <c r="P2219" i="12"/>
  <c r="Q2219" i="12"/>
  <c r="N2220" i="12"/>
  <c r="O2220" i="12" s="1"/>
  <c r="S2220" i="12" s="1"/>
  <c r="P2220" i="12"/>
  <c r="Q2220" i="12"/>
  <c r="N2221" i="12"/>
  <c r="O2221" i="12" s="1"/>
  <c r="S2221" i="12" s="1"/>
  <c r="P2221" i="12"/>
  <c r="Q2221" i="12"/>
  <c r="N2222" i="12"/>
  <c r="O2222" i="12" s="1"/>
  <c r="S2222" i="12" s="1"/>
  <c r="P2222" i="12"/>
  <c r="Q2222" i="12"/>
  <c r="N2223" i="12"/>
  <c r="O2223" i="12" s="1"/>
  <c r="S2223" i="12" s="1"/>
  <c r="P2223" i="12"/>
  <c r="Q2223" i="12"/>
  <c r="N2224" i="12"/>
  <c r="O2224" i="12" s="1"/>
  <c r="S2224" i="12" s="1"/>
  <c r="P2224" i="12"/>
  <c r="Q2224" i="12"/>
  <c r="N2225" i="12"/>
  <c r="O2225" i="12" s="1"/>
  <c r="S2225" i="12" s="1"/>
  <c r="P2225" i="12"/>
  <c r="Q2225" i="12"/>
  <c r="N2226" i="12"/>
  <c r="O2226" i="12" s="1"/>
  <c r="S2226" i="12" s="1"/>
  <c r="P2226" i="12"/>
  <c r="Q2226" i="12"/>
  <c r="N2227" i="12"/>
  <c r="O2227" i="12" s="1"/>
  <c r="S2227" i="12" s="1"/>
  <c r="P2227" i="12"/>
  <c r="Q2227" i="12"/>
  <c r="N2228" i="12"/>
  <c r="O2228" i="12" s="1"/>
  <c r="S2228" i="12" s="1"/>
  <c r="P2228" i="12"/>
  <c r="Q2228" i="12"/>
  <c r="N2229" i="12"/>
  <c r="O2229" i="12" s="1"/>
  <c r="S2229" i="12" s="1"/>
  <c r="P2229" i="12"/>
  <c r="Q2229" i="12"/>
  <c r="N2230" i="12"/>
  <c r="O2230" i="12" s="1"/>
  <c r="S2230" i="12" s="1"/>
  <c r="P2230" i="12"/>
  <c r="Q2230" i="12"/>
  <c r="N2231" i="12"/>
  <c r="O2231" i="12" s="1"/>
  <c r="S2231" i="12" s="1"/>
  <c r="P2231" i="12"/>
  <c r="Q2231" i="12"/>
  <c r="N2232" i="12"/>
  <c r="O2232" i="12" s="1"/>
  <c r="S2232" i="12" s="1"/>
  <c r="P2232" i="12"/>
  <c r="Q2232" i="12"/>
  <c r="N2233" i="12"/>
  <c r="O2233" i="12" s="1"/>
  <c r="S2233" i="12" s="1"/>
  <c r="P2233" i="12"/>
  <c r="Q2233" i="12"/>
  <c r="N2234" i="12"/>
  <c r="O2234" i="12" s="1"/>
  <c r="S2234" i="12" s="1"/>
  <c r="P2234" i="12"/>
  <c r="Q2234" i="12"/>
  <c r="N2235" i="12"/>
  <c r="O2235" i="12" s="1"/>
  <c r="S2235" i="12" s="1"/>
  <c r="P2235" i="12"/>
  <c r="Q2235" i="12"/>
  <c r="N2236" i="12"/>
  <c r="O2236" i="12" s="1"/>
  <c r="S2236" i="12" s="1"/>
  <c r="P2236" i="12"/>
  <c r="Q2236" i="12"/>
  <c r="N2237" i="12"/>
  <c r="O2237" i="12" s="1"/>
  <c r="S2237" i="12" s="1"/>
  <c r="P2237" i="12"/>
  <c r="Q2237" i="12"/>
  <c r="N2238" i="12"/>
  <c r="O2238" i="12" s="1"/>
  <c r="S2238" i="12" s="1"/>
  <c r="P2238" i="12"/>
  <c r="Q2238" i="12"/>
  <c r="N2239" i="12"/>
  <c r="O2239" i="12" s="1"/>
  <c r="S2239" i="12" s="1"/>
  <c r="P2239" i="12"/>
  <c r="Q2239" i="12"/>
  <c r="N2240" i="12"/>
  <c r="O2240" i="12" s="1"/>
  <c r="S2240" i="12" s="1"/>
  <c r="P2240" i="12"/>
  <c r="Q2240" i="12"/>
  <c r="N2241" i="12"/>
  <c r="O2241" i="12" s="1"/>
  <c r="S2241" i="12" s="1"/>
  <c r="P2241" i="12"/>
  <c r="Q2241" i="12"/>
  <c r="N2242" i="12"/>
  <c r="O2242" i="12" s="1"/>
  <c r="S2242" i="12" s="1"/>
  <c r="P2242" i="12"/>
  <c r="Q2242" i="12"/>
  <c r="N2243" i="12"/>
  <c r="O2243" i="12" s="1"/>
  <c r="S2243" i="12" s="1"/>
  <c r="P2243" i="12"/>
  <c r="Q2243" i="12"/>
  <c r="N2244" i="12"/>
  <c r="O2244" i="12" s="1"/>
  <c r="S2244" i="12" s="1"/>
  <c r="P2244" i="12"/>
  <c r="Q2244" i="12"/>
  <c r="N2245" i="12"/>
  <c r="O2245" i="12" s="1"/>
  <c r="S2245" i="12" s="1"/>
  <c r="P2245" i="12"/>
  <c r="Q2245" i="12"/>
  <c r="N2246" i="12"/>
  <c r="O2246" i="12" s="1"/>
  <c r="S2246" i="12" s="1"/>
  <c r="P2246" i="12"/>
  <c r="Q2246" i="12"/>
  <c r="N2247" i="12"/>
  <c r="O2247" i="12" s="1"/>
  <c r="S2247" i="12" s="1"/>
  <c r="P2247" i="12"/>
  <c r="Q2247" i="12"/>
  <c r="N2248" i="12"/>
  <c r="O2248" i="12" s="1"/>
  <c r="S2248" i="12" s="1"/>
  <c r="P2248" i="12"/>
  <c r="Q2248" i="12"/>
  <c r="N2249" i="12"/>
  <c r="O2249" i="12" s="1"/>
  <c r="S2249" i="12" s="1"/>
  <c r="P2249" i="12"/>
  <c r="Q2249" i="12"/>
  <c r="N2250" i="12"/>
  <c r="O2250" i="12" s="1"/>
  <c r="S2250" i="12" s="1"/>
  <c r="P2250" i="12"/>
  <c r="Q2250" i="12"/>
  <c r="N2251" i="12"/>
  <c r="O2251" i="12" s="1"/>
  <c r="S2251" i="12" s="1"/>
  <c r="P2251" i="12"/>
  <c r="Q2251" i="12"/>
  <c r="N2252" i="12"/>
  <c r="O2252" i="12" s="1"/>
  <c r="S2252" i="12" s="1"/>
  <c r="P2252" i="12"/>
  <c r="Q2252" i="12"/>
  <c r="N2253" i="12"/>
  <c r="O2253" i="12" s="1"/>
  <c r="S2253" i="12" s="1"/>
  <c r="P2253" i="12"/>
  <c r="Q2253" i="12"/>
  <c r="N2254" i="12"/>
  <c r="O2254" i="12" s="1"/>
  <c r="S2254" i="12" s="1"/>
  <c r="P2254" i="12"/>
  <c r="Q2254" i="12"/>
  <c r="N2255" i="12"/>
  <c r="O2255" i="12" s="1"/>
  <c r="S2255" i="12" s="1"/>
  <c r="P2255" i="12"/>
  <c r="Q2255" i="12"/>
  <c r="N2256" i="12"/>
  <c r="O2256" i="12" s="1"/>
  <c r="S2256" i="12" s="1"/>
  <c r="P2256" i="12"/>
  <c r="Q2256" i="12"/>
  <c r="N2257" i="12"/>
  <c r="O2257" i="12" s="1"/>
  <c r="S2257" i="12" s="1"/>
  <c r="P2257" i="12"/>
  <c r="Q2257" i="12"/>
  <c r="N2258" i="12"/>
  <c r="O2258" i="12" s="1"/>
  <c r="S2258" i="12" s="1"/>
  <c r="P2258" i="12"/>
  <c r="Q2258" i="12"/>
  <c r="N2259" i="12"/>
  <c r="O2259" i="12" s="1"/>
  <c r="S2259" i="12" s="1"/>
  <c r="P2259" i="12"/>
  <c r="Q2259" i="12"/>
  <c r="N2260" i="12"/>
  <c r="O2260" i="12" s="1"/>
  <c r="S2260" i="12" s="1"/>
  <c r="P2260" i="12"/>
  <c r="Q2260" i="12"/>
  <c r="N2261" i="12"/>
  <c r="O2261" i="12" s="1"/>
  <c r="S2261" i="12" s="1"/>
  <c r="P2261" i="12"/>
  <c r="Q2261" i="12"/>
  <c r="N2262" i="12"/>
  <c r="O2262" i="12" s="1"/>
  <c r="S2262" i="12" s="1"/>
  <c r="P2262" i="12"/>
  <c r="Q2262" i="12"/>
  <c r="N2263" i="12"/>
  <c r="O2263" i="12" s="1"/>
  <c r="S2263" i="12" s="1"/>
  <c r="P2263" i="12"/>
  <c r="Q2263" i="12"/>
  <c r="N2264" i="12"/>
  <c r="O2264" i="12" s="1"/>
  <c r="S2264" i="12" s="1"/>
  <c r="P2264" i="12"/>
  <c r="Q2264" i="12"/>
  <c r="N2265" i="12"/>
  <c r="O2265" i="12" s="1"/>
  <c r="S2265" i="12" s="1"/>
  <c r="P2265" i="12"/>
  <c r="Q2265" i="12"/>
  <c r="N2266" i="12"/>
  <c r="O2266" i="12" s="1"/>
  <c r="S2266" i="12" s="1"/>
  <c r="P2266" i="12"/>
  <c r="Q2266" i="12"/>
  <c r="N2267" i="12"/>
  <c r="O2267" i="12" s="1"/>
  <c r="S2267" i="12" s="1"/>
  <c r="P2267" i="12"/>
  <c r="Q2267" i="12"/>
  <c r="N2268" i="12"/>
  <c r="O2268" i="12" s="1"/>
  <c r="S2268" i="12" s="1"/>
  <c r="P2268" i="12"/>
  <c r="Q2268" i="12"/>
  <c r="N2269" i="12"/>
  <c r="O2269" i="12" s="1"/>
  <c r="S2269" i="12" s="1"/>
  <c r="P2269" i="12"/>
  <c r="Q2269" i="12"/>
  <c r="N2270" i="12"/>
  <c r="O2270" i="12" s="1"/>
  <c r="S2270" i="12" s="1"/>
  <c r="P2270" i="12"/>
  <c r="Q2270" i="12"/>
  <c r="N2271" i="12"/>
  <c r="O2271" i="12" s="1"/>
  <c r="S2271" i="12" s="1"/>
  <c r="P2271" i="12"/>
  <c r="Q2271" i="12"/>
  <c r="N2272" i="12"/>
  <c r="O2272" i="12" s="1"/>
  <c r="S2272" i="12" s="1"/>
  <c r="P2272" i="12"/>
  <c r="Q2272" i="12"/>
  <c r="N2273" i="12"/>
  <c r="O2273" i="12" s="1"/>
  <c r="S2273" i="12" s="1"/>
  <c r="P2273" i="12"/>
  <c r="Q2273" i="12"/>
  <c r="N2274" i="12"/>
  <c r="O2274" i="12" s="1"/>
  <c r="S2274" i="12" s="1"/>
  <c r="P2274" i="12"/>
  <c r="Q2274" i="12"/>
  <c r="N2275" i="12"/>
  <c r="O2275" i="12" s="1"/>
  <c r="S2275" i="12" s="1"/>
  <c r="P2275" i="12"/>
  <c r="Q2275" i="12"/>
  <c r="N2276" i="12"/>
  <c r="O2276" i="12" s="1"/>
  <c r="S2276" i="12" s="1"/>
  <c r="P2276" i="12"/>
  <c r="Q2276" i="12"/>
  <c r="N2277" i="12"/>
  <c r="O2277" i="12" s="1"/>
  <c r="S2277" i="12" s="1"/>
  <c r="P2277" i="12"/>
  <c r="Q2277" i="12"/>
  <c r="N2278" i="12"/>
  <c r="O2278" i="12" s="1"/>
  <c r="S2278" i="12" s="1"/>
  <c r="P2278" i="12"/>
  <c r="Q2278" i="12"/>
  <c r="N2279" i="12"/>
  <c r="O2279" i="12" s="1"/>
  <c r="S2279" i="12" s="1"/>
  <c r="P2279" i="12"/>
  <c r="Q2279" i="12"/>
  <c r="N2280" i="12"/>
  <c r="O2280" i="12" s="1"/>
  <c r="S2280" i="12" s="1"/>
  <c r="P2280" i="12"/>
  <c r="Q2280" i="12"/>
  <c r="N2281" i="12"/>
  <c r="O2281" i="12" s="1"/>
  <c r="S2281" i="12" s="1"/>
  <c r="P2281" i="12"/>
  <c r="Q2281" i="12"/>
  <c r="N2282" i="12"/>
  <c r="O2282" i="12" s="1"/>
  <c r="S2282" i="12" s="1"/>
  <c r="P2282" i="12"/>
  <c r="Q2282" i="12"/>
  <c r="N2283" i="12"/>
  <c r="O2283" i="12" s="1"/>
  <c r="S2283" i="12" s="1"/>
  <c r="P2283" i="12"/>
  <c r="Q2283" i="12"/>
  <c r="N2284" i="12"/>
  <c r="O2284" i="12" s="1"/>
  <c r="S2284" i="12" s="1"/>
  <c r="P2284" i="12"/>
  <c r="Q2284" i="12"/>
  <c r="N2285" i="12"/>
  <c r="O2285" i="12" s="1"/>
  <c r="S2285" i="12" s="1"/>
  <c r="P2285" i="12"/>
  <c r="Q2285" i="12"/>
  <c r="N2286" i="12"/>
  <c r="O2286" i="12" s="1"/>
  <c r="S2286" i="12" s="1"/>
  <c r="P2286" i="12"/>
  <c r="Q2286" i="12"/>
  <c r="N2287" i="12"/>
  <c r="O2287" i="12" s="1"/>
  <c r="S2287" i="12" s="1"/>
  <c r="P2287" i="12"/>
  <c r="Q2287" i="12"/>
  <c r="N2288" i="12"/>
  <c r="O2288" i="12" s="1"/>
  <c r="S2288" i="12" s="1"/>
  <c r="P2288" i="12"/>
  <c r="Q2288" i="12"/>
  <c r="N2289" i="12"/>
  <c r="O2289" i="12" s="1"/>
  <c r="S2289" i="12" s="1"/>
  <c r="P2289" i="12"/>
  <c r="Q2289" i="12"/>
  <c r="N2290" i="12"/>
  <c r="O2290" i="12" s="1"/>
  <c r="S2290" i="12" s="1"/>
  <c r="P2290" i="12"/>
  <c r="Q2290" i="12"/>
  <c r="N2291" i="12"/>
  <c r="O2291" i="12" s="1"/>
  <c r="S2291" i="12" s="1"/>
  <c r="P2291" i="12"/>
  <c r="Q2291" i="12"/>
  <c r="N2292" i="12"/>
  <c r="O2292" i="12" s="1"/>
  <c r="S2292" i="12" s="1"/>
  <c r="P2292" i="12"/>
  <c r="Q2292" i="12"/>
  <c r="N2293" i="12"/>
  <c r="O2293" i="12" s="1"/>
  <c r="S2293" i="12" s="1"/>
  <c r="P2293" i="12"/>
  <c r="Q2293" i="12"/>
  <c r="N2294" i="12"/>
  <c r="O2294" i="12" s="1"/>
  <c r="S2294" i="12" s="1"/>
  <c r="P2294" i="12"/>
  <c r="Q2294" i="12"/>
  <c r="N2295" i="12"/>
  <c r="O2295" i="12" s="1"/>
  <c r="S2295" i="12" s="1"/>
  <c r="P2295" i="12"/>
  <c r="Q2295" i="12"/>
  <c r="N2296" i="12"/>
  <c r="O2296" i="12" s="1"/>
  <c r="S2296" i="12" s="1"/>
  <c r="P2296" i="12"/>
  <c r="Q2296" i="12"/>
  <c r="N2297" i="12"/>
  <c r="O2297" i="12" s="1"/>
  <c r="S2297" i="12" s="1"/>
  <c r="P2297" i="12"/>
  <c r="Q2297" i="12"/>
  <c r="N2298" i="12"/>
  <c r="O2298" i="12" s="1"/>
  <c r="S2298" i="12" s="1"/>
  <c r="P2298" i="12"/>
  <c r="Q2298" i="12"/>
  <c r="N2299" i="12"/>
  <c r="O2299" i="12" s="1"/>
  <c r="S2299" i="12" s="1"/>
  <c r="P2299" i="12"/>
  <c r="Q2299" i="12"/>
  <c r="N2300" i="12"/>
  <c r="O2300" i="12" s="1"/>
  <c r="S2300" i="12" s="1"/>
  <c r="P2300" i="12"/>
  <c r="Q2300" i="12"/>
  <c r="N2301" i="12"/>
  <c r="O2301" i="12" s="1"/>
  <c r="S2301" i="12" s="1"/>
  <c r="P2301" i="12"/>
  <c r="Q2301" i="12"/>
  <c r="N2302" i="12"/>
  <c r="O2302" i="12" s="1"/>
  <c r="S2302" i="12" s="1"/>
  <c r="P2302" i="12"/>
  <c r="Q2302" i="12"/>
  <c r="N2303" i="12"/>
  <c r="O2303" i="12" s="1"/>
  <c r="S2303" i="12" s="1"/>
  <c r="P2303" i="12"/>
  <c r="Q2303" i="12"/>
  <c r="N2304" i="12"/>
  <c r="O2304" i="12" s="1"/>
  <c r="S2304" i="12" s="1"/>
  <c r="P2304" i="12"/>
  <c r="Q2304" i="12"/>
  <c r="N2305" i="12"/>
  <c r="O2305" i="12" s="1"/>
  <c r="S2305" i="12" s="1"/>
  <c r="P2305" i="12"/>
  <c r="Q2305" i="12"/>
  <c r="N2306" i="12"/>
  <c r="O2306" i="12" s="1"/>
  <c r="S2306" i="12" s="1"/>
  <c r="P2306" i="12"/>
  <c r="Q2306" i="12"/>
  <c r="N2307" i="12"/>
  <c r="O2307" i="12" s="1"/>
  <c r="S2307" i="12" s="1"/>
  <c r="P2307" i="12"/>
  <c r="Q2307" i="12"/>
  <c r="N2308" i="12"/>
  <c r="O2308" i="12" s="1"/>
  <c r="S2308" i="12" s="1"/>
  <c r="P2308" i="12"/>
  <c r="Q2308" i="12"/>
  <c r="N2309" i="12"/>
  <c r="O2309" i="12" s="1"/>
  <c r="S2309" i="12" s="1"/>
  <c r="P2309" i="12"/>
  <c r="Q2309" i="12"/>
  <c r="N2310" i="12"/>
  <c r="O2310" i="12" s="1"/>
  <c r="S2310" i="12" s="1"/>
  <c r="P2310" i="12"/>
  <c r="Q2310" i="12"/>
  <c r="N2311" i="12"/>
  <c r="O2311" i="12" s="1"/>
  <c r="S2311" i="12" s="1"/>
  <c r="P2311" i="12"/>
  <c r="Q2311" i="12"/>
  <c r="N2312" i="12"/>
  <c r="O2312" i="12" s="1"/>
  <c r="S2312" i="12" s="1"/>
  <c r="P2312" i="12"/>
  <c r="Q2312" i="12"/>
  <c r="N2313" i="12"/>
  <c r="O2313" i="12" s="1"/>
  <c r="S2313" i="12" s="1"/>
  <c r="P2313" i="12"/>
  <c r="Q2313" i="12"/>
  <c r="N2314" i="12"/>
  <c r="O2314" i="12" s="1"/>
  <c r="S2314" i="12" s="1"/>
  <c r="P2314" i="12"/>
  <c r="Q2314" i="12"/>
  <c r="N2315" i="12"/>
  <c r="O2315" i="12" s="1"/>
  <c r="S2315" i="12" s="1"/>
  <c r="P2315" i="12"/>
  <c r="Q2315" i="12"/>
  <c r="N2316" i="12"/>
  <c r="O2316" i="12" s="1"/>
  <c r="S2316" i="12" s="1"/>
  <c r="P2316" i="12"/>
  <c r="Q2316" i="12"/>
  <c r="N2317" i="12"/>
  <c r="O2317" i="12" s="1"/>
  <c r="S2317" i="12" s="1"/>
  <c r="P2317" i="12"/>
  <c r="Q2317" i="12"/>
  <c r="N2318" i="12"/>
  <c r="O2318" i="12" s="1"/>
  <c r="S2318" i="12" s="1"/>
  <c r="P2318" i="12"/>
  <c r="Q2318" i="12"/>
  <c r="N2319" i="12"/>
  <c r="O2319" i="12" s="1"/>
  <c r="S2319" i="12" s="1"/>
  <c r="P2319" i="12"/>
  <c r="Q2319" i="12"/>
  <c r="N2320" i="12"/>
  <c r="O2320" i="12" s="1"/>
  <c r="S2320" i="12" s="1"/>
  <c r="P2320" i="12"/>
  <c r="Q2320" i="12"/>
  <c r="N2321" i="12"/>
  <c r="O2321" i="12" s="1"/>
  <c r="S2321" i="12" s="1"/>
  <c r="P2321" i="12"/>
  <c r="Q2321" i="12"/>
  <c r="N2322" i="12"/>
  <c r="O2322" i="12" s="1"/>
  <c r="S2322" i="12" s="1"/>
  <c r="P2322" i="12"/>
  <c r="Q2322" i="12"/>
  <c r="N2323" i="12"/>
  <c r="O2323" i="12" s="1"/>
  <c r="S2323" i="12" s="1"/>
  <c r="P2323" i="12"/>
  <c r="Q2323" i="12"/>
  <c r="N2324" i="12"/>
  <c r="O2324" i="12" s="1"/>
  <c r="S2324" i="12" s="1"/>
  <c r="P2324" i="12"/>
  <c r="Q2324" i="12"/>
  <c r="N2325" i="12"/>
  <c r="O2325" i="12" s="1"/>
  <c r="S2325" i="12" s="1"/>
  <c r="P2325" i="12"/>
  <c r="Q2325" i="12"/>
  <c r="N2326" i="12"/>
  <c r="O2326" i="12" s="1"/>
  <c r="S2326" i="12" s="1"/>
  <c r="P2326" i="12"/>
  <c r="Q2326" i="12"/>
  <c r="N2327" i="12"/>
  <c r="O2327" i="12" s="1"/>
  <c r="S2327" i="12" s="1"/>
  <c r="P2327" i="12"/>
  <c r="Q2327" i="12"/>
  <c r="N2328" i="12"/>
  <c r="O2328" i="12" s="1"/>
  <c r="S2328" i="12" s="1"/>
  <c r="P2328" i="12"/>
  <c r="Q2328" i="12"/>
  <c r="N2329" i="12"/>
  <c r="O2329" i="12" s="1"/>
  <c r="S2329" i="12" s="1"/>
  <c r="P2329" i="12"/>
  <c r="Q2329" i="12"/>
  <c r="N2330" i="12"/>
  <c r="O2330" i="12" s="1"/>
  <c r="S2330" i="12" s="1"/>
  <c r="P2330" i="12"/>
  <c r="Q2330" i="12"/>
  <c r="N2331" i="12"/>
  <c r="O2331" i="12" s="1"/>
  <c r="S2331" i="12" s="1"/>
  <c r="P2331" i="12"/>
  <c r="Q2331" i="12"/>
  <c r="N2332" i="12"/>
  <c r="O2332" i="12" s="1"/>
  <c r="S2332" i="12" s="1"/>
  <c r="P2332" i="12"/>
  <c r="Q2332" i="12"/>
  <c r="N2333" i="12"/>
  <c r="O2333" i="12" s="1"/>
  <c r="S2333" i="12" s="1"/>
  <c r="P2333" i="12"/>
  <c r="Q2333" i="12"/>
  <c r="N2334" i="12"/>
  <c r="O2334" i="12" s="1"/>
  <c r="S2334" i="12" s="1"/>
  <c r="P2334" i="12"/>
  <c r="Q2334" i="12"/>
  <c r="N2335" i="12"/>
  <c r="O2335" i="12" s="1"/>
  <c r="S2335" i="12" s="1"/>
  <c r="P2335" i="12"/>
  <c r="Q2335" i="12"/>
  <c r="N2336" i="12"/>
  <c r="O2336" i="12" s="1"/>
  <c r="S2336" i="12" s="1"/>
  <c r="P2336" i="12"/>
  <c r="Q2336" i="12"/>
  <c r="N2337" i="12"/>
  <c r="O2337" i="12" s="1"/>
  <c r="S2337" i="12" s="1"/>
  <c r="P2337" i="12"/>
  <c r="Q2337" i="12"/>
  <c r="N2338" i="12"/>
  <c r="O2338" i="12" s="1"/>
  <c r="S2338" i="12" s="1"/>
  <c r="P2338" i="12"/>
  <c r="Q2338" i="12"/>
  <c r="N2339" i="12"/>
  <c r="O2339" i="12" s="1"/>
  <c r="S2339" i="12" s="1"/>
  <c r="P2339" i="12"/>
  <c r="Q2339" i="12"/>
  <c r="N2340" i="12"/>
  <c r="O2340" i="12" s="1"/>
  <c r="S2340" i="12" s="1"/>
  <c r="P2340" i="12"/>
  <c r="Q2340" i="12"/>
  <c r="N2341" i="12"/>
  <c r="O2341" i="12" s="1"/>
  <c r="S2341" i="12" s="1"/>
  <c r="P2341" i="12"/>
  <c r="Q2341" i="12"/>
  <c r="N2342" i="12"/>
  <c r="O2342" i="12" s="1"/>
  <c r="S2342" i="12" s="1"/>
  <c r="P2342" i="12"/>
  <c r="Q2342" i="12"/>
  <c r="N2343" i="12"/>
  <c r="O2343" i="12" s="1"/>
  <c r="S2343" i="12" s="1"/>
  <c r="P2343" i="12"/>
  <c r="Q2343" i="12"/>
  <c r="N2344" i="12"/>
  <c r="O2344" i="12" s="1"/>
  <c r="S2344" i="12" s="1"/>
  <c r="P2344" i="12"/>
  <c r="Q2344" i="12"/>
  <c r="N2345" i="12"/>
  <c r="O2345" i="12" s="1"/>
  <c r="S2345" i="12" s="1"/>
  <c r="P2345" i="12"/>
  <c r="Q2345" i="12"/>
  <c r="N2346" i="12"/>
  <c r="O2346" i="12" s="1"/>
  <c r="S2346" i="12" s="1"/>
  <c r="P2346" i="12"/>
  <c r="Q2346" i="12"/>
  <c r="N2347" i="12"/>
  <c r="O2347" i="12" s="1"/>
  <c r="S2347" i="12" s="1"/>
  <c r="P2347" i="12"/>
  <c r="Q2347" i="12"/>
  <c r="N2348" i="12"/>
  <c r="O2348" i="12" s="1"/>
  <c r="S2348" i="12" s="1"/>
  <c r="P2348" i="12"/>
  <c r="Q2348" i="12"/>
  <c r="N2349" i="12"/>
  <c r="O2349" i="12" s="1"/>
  <c r="S2349" i="12" s="1"/>
  <c r="P2349" i="12"/>
  <c r="Q2349" i="12"/>
  <c r="N2350" i="12"/>
  <c r="O2350" i="12" s="1"/>
  <c r="S2350" i="12" s="1"/>
  <c r="P2350" i="12"/>
  <c r="Q2350" i="12"/>
  <c r="N2351" i="12"/>
  <c r="O2351" i="12" s="1"/>
  <c r="S2351" i="12" s="1"/>
  <c r="P2351" i="12"/>
  <c r="Q2351" i="12"/>
  <c r="N2352" i="12"/>
  <c r="O2352" i="12" s="1"/>
  <c r="S2352" i="12" s="1"/>
  <c r="P2352" i="12"/>
  <c r="Q2352" i="12"/>
  <c r="N2353" i="12"/>
  <c r="O2353" i="12" s="1"/>
  <c r="S2353" i="12" s="1"/>
  <c r="P2353" i="12"/>
  <c r="Q2353" i="12"/>
  <c r="N2354" i="12"/>
  <c r="O2354" i="12" s="1"/>
  <c r="S2354" i="12" s="1"/>
  <c r="P2354" i="12"/>
  <c r="Q2354" i="12"/>
  <c r="N2355" i="12"/>
  <c r="O2355" i="12" s="1"/>
  <c r="S2355" i="12" s="1"/>
  <c r="P2355" i="12"/>
  <c r="Q2355" i="12"/>
  <c r="N2356" i="12"/>
  <c r="O2356" i="12" s="1"/>
  <c r="S2356" i="12" s="1"/>
  <c r="P2356" i="12"/>
  <c r="Q2356" i="12"/>
  <c r="N2357" i="12"/>
  <c r="O2357" i="12" s="1"/>
  <c r="S2357" i="12" s="1"/>
  <c r="P2357" i="12"/>
  <c r="Q2357" i="12"/>
  <c r="N2358" i="12"/>
  <c r="O2358" i="12" s="1"/>
  <c r="S2358" i="12" s="1"/>
  <c r="P2358" i="12"/>
  <c r="Q2358" i="12"/>
  <c r="N2359" i="12"/>
  <c r="O2359" i="12" s="1"/>
  <c r="S2359" i="12" s="1"/>
  <c r="P2359" i="12"/>
  <c r="Q2359" i="12"/>
  <c r="N2360" i="12"/>
  <c r="O2360" i="12" s="1"/>
  <c r="S2360" i="12" s="1"/>
  <c r="P2360" i="12"/>
  <c r="Q2360" i="12"/>
  <c r="N2361" i="12"/>
  <c r="O2361" i="12" s="1"/>
  <c r="S2361" i="12" s="1"/>
  <c r="P2361" i="12"/>
  <c r="Q2361" i="12"/>
  <c r="N2362" i="12"/>
  <c r="O2362" i="12" s="1"/>
  <c r="S2362" i="12" s="1"/>
  <c r="P2362" i="12"/>
  <c r="Q2362" i="12"/>
  <c r="N2363" i="12"/>
  <c r="O2363" i="12" s="1"/>
  <c r="S2363" i="12" s="1"/>
  <c r="P2363" i="12"/>
  <c r="Q2363" i="12"/>
  <c r="N2364" i="12"/>
  <c r="O2364" i="12" s="1"/>
  <c r="S2364" i="12" s="1"/>
  <c r="P2364" i="12"/>
  <c r="Q2364" i="12"/>
  <c r="N2365" i="12"/>
  <c r="O2365" i="12" s="1"/>
  <c r="S2365" i="12" s="1"/>
  <c r="P2365" i="12"/>
  <c r="Q2365" i="12"/>
  <c r="N2366" i="12"/>
  <c r="O2366" i="12" s="1"/>
  <c r="S2366" i="12" s="1"/>
  <c r="P2366" i="12"/>
  <c r="Q2366" i="12"/>
  <c r="N2367" i="12"/>
  <c r="O2367" i="12" s="1"/>
  <c r="S2367" i="12" s="1"/>
  <c r="P2367" i="12"/>
  <c r="Q2367" i="12"/>
  <c r="N2368" i="12"/>
  <c r="O2368" i="12" s="1"/>
  <c r="S2368" i="12" s="1"/>
  <c r="P2368" i="12"/>
  <c r="Q2368" i="12"/>
  <c r="N2369" i="12"/>
  <c r="O2369" i="12" s="1"/>
  <c r="S2369" i="12" s="1"/>
  <c r="P2369" i="12"/>
  <c r="Q2369" i="12"/>
  <c r="N2370" i="12"/>
  <c r="O2370" i="12" s="1"/>
  <c r="S2370" i="12" s="1"/>
  <c r="P2370" i="12"/>
  <c r="Q2370" i="12"/>
  <c r="N2371" i="12"/>
  <c r="O2371" i="12" s="1"/>
  <c r="S2371" i="12" s="1"/>
  <c r="P2371" i="12"/>
  <c r="Q2371" i="12"/>
  <c r="N2372" i="12"/>
  <c r="O2372" i="12" s="1"/>
  <c r="S2372" i="12" s="1"/>
  <c r="P2372" i="12"/>
  <c r="Q2372" i="12"/>
  <c r="N2373" i="12"/>
  <c r="O2373" i="12" s="1"/>
  <c r="S2373" i="12" s="1"/>
  <c r="P2373" i="12"/>
  <c r="Q2373" i="12"/>
  <c r="N2374" i="12"/>
  <c r="O2374" i="12" s="1"/>
  <c r="S2374" i="12" s="1"/>
  <c r="P2374" i="12"/>
  <c r="Q2374" i="12"/>
  <c r="N2375" i="12"/>
  <c r="O2375" i="12" s="1"/>
  <c r="S2375" i="12" s="1"/>
  <c r="P2375" i="12"/>
  <c r="Q2375" i="12"/>
  <c r="N2376" i="12"/>
  <c r="O2376" i="12" s="1"/>
  <c r="S2376" i="12" s="1"/>
  <c r="P2376" i="12"/>
  <c r="Q2376" i="12"/>
  <c r="N2377" i="12"/>
  <c r="O2377" i="12" s="1"/>
  <c r="S2377" i="12" s="1"/>
  <c r="P2377" i="12"/>
  <c r="Q2377" i="12"/>
  <c r="N2378" i="12"/>
  <c r="O2378" i="12" s="1"/>
  <c r="S2378" i="12" s="1"/>
  <c r="P2378" i="12"/>
  <c r="Q2378" i="12"/>
  <c r="N2379" i="12"/>
  <c r="O2379" i="12" s="1"/>
  <c r="S2379" i="12" s="1"/>
  <c r="P2379" i="12"/>
  <c r="Q2379" i="12"/>
  <c r="N2380" i="12"/>
  <c r="O2380" i="12" s="1"/>
  <c r="S2380" i="12" s="1"/>
  <c r="P2380" i="12"/>
  <c r="Q2380" i="12"/>
  <c r="N2381" i="12"/>
  <c r="O2381" i="12" s="1"/>
  <c r="S2381" i="12" s="1"/>
  <c r="P2381" i="12"/>
  <c r="Q2381" i="12"/>
  <c r="N2382" i="12"/>
  <c r="O2382" i="12" s="1"/>
  <c r="S2382" i="12" s="1"/>
  <c r="P2382" i="12"/>
  <c r="Q2382" i="12"/>
  <c r="N2383" i="12"/>
  <c r="O2383" i="12" s="1"/>
  <c r="S2383" i="12" s="1"/>
  <c r="P2383" i="12"/>
  <c r="Q2383" i="12"/>
  <c r="N2384" i="12"/>
  <c r="O2384" i="12" s="1"/>
  <c r="S2384" i="12" s="1"/>
  <c r="P2384" i="12"/>
  <c r="Q2384" i="12"/>
  <c r="N2385" i="12"/>
  <c r="O2385" i="12" s="1"/>
  <c r="S2385" i="12" s="1"/>
  <c r="P2385" i="12"/>
  <c r="Q2385" i="12"/>
  <c r="N2386" i="12"/>
  <c r="O2386" i="12" s="1"/>
  <c r="S2386" i="12" s="1"/>
  <c r="P2386" i="12"/>
  <c r="Q2386" i="12"/>
  <c r="N2387" i="12"/>
  <c r="O2387" i="12" s="1"/>
  <c r="S2387" i="12" s="1"/>
  <c r="P2387" i="12"/>
  <c r="Q2387" i="12"/>
  <c r="N2388" i="12"/>
  <c r="O2388" i="12" s="1"/>
  <c r="S2388" i="12" s="1"/>
  <c r="P2388" i="12"/>
  <c r="Q2388" i="12"/>
  <c r="N2389" i="12"/>
  <c r="O2389" i="12" s="1"/>
  <c r="S2389" i="12" s="1"/>
  <c r="P2389" i="12"/>
  <c r="Q2389" i="12"/>
  <c r="N2390" i="12"/>
  <c r="O2390" i="12" s="1"/>
  <c r="S2390" i="12" s="1"/>
  <c r="P2390" i="12"/>
  <c r="Q2390" i="12"/>
  <c r="N2391" i="12"/>
  <c r="O2391" i="12" s="1"/>
  <c r="S2391" i="12" s="1"/>
  <c r="P2391" i="12"/>
  <c r="Q2391" i="12"/>
  <c r="N2392" i="12"/>
  <c r="O2392" i="12" s="1"/>
  <c r="S2392" i="12" s="1"/>
  <c r="P2392" i="12"/>
  <c r="Q2392" i="12"/>
  <c r="N2393" i="12"/>
  <c r="O2393" i="12" s="1"/>
  <c r="S2393" i="12" s="1"/>
  <c r="P2393" i="12"/>
  <c r="Q2393" i="12"/>
  <c r="N2394" i="12"/>
  <c r="O2394" i="12" s="1"/>
  <c r="S2394" i="12" s="1"/>
  <c r="P2394" i="12"/>
  <c r="Q2394" i="12"/>
  <c r="N2395" i="12"/>
  <c r="O2395" i="12" s="1"/>
  <c r="S2395" i="12" s="1"/>
  <c r="P2395" i="12"/>
  <c r="Q2395" i="12"/>
  <c r="N2396" i="12"/>
  <c r="O2396" i="12" s="1"/>
  <c r="S2396" i="12" s="1"/>
  <c r="P2396" i="12"/>
  <c r="Q2396" i="12"/>
  <c r="N2397" i="12"/>
  <c r="O2397" i="12" s="1"/>
  <c r="S2397" i="12" s="1"/>
  <c r="P2397" i="12"/>
  <c r="Q2397" i="12"/>
  <c r="N2398" i="12"/>
  <c r="O2398" i="12" s="1"/>
  <c r="S2398" i="12" s="1"/>
  <c r="P2398" i="12"/>
  <c r="Q2398" i="12"/>
  <c r="N2399" i="12"/>
  <c r="O2399" i="12" s="1"/>
  <c r="S2399" i="12" s="1"/>
  <c r="P2399" i="12"/>
  <c r="Q2399" i="12"/>
  <c r="N2400" i="12"/>
  <c r="O2400" i="12" s="1"/>
  <c r="S2400" i="12" s="1"/>
  <c r="P2400" i="12"/>
  <c r="Q2400" i="12"/>
  <c r="N2401" i="12"/>
  <c r="O2401" i="12" s="1"/>
  <c r="S2401" i="12" s="1"/>
  <c r="P2401" i="12"/>
  <c r="Q2401" i="12"/>
  <c r="N2402" i="12"/>
  <c r="O2402" i="12" s="1"/>
  <c r="S2402" i="12" s="1"/>
  <c r="P2402" i="12"/>
  <c r="Q2402" i="12"/>
  <c r="N2403" i="12"/>
  <c r="O2403" i="12" s="1"/>
  <c r="S2403" i="12" s="1"/>
  <c r="P2403" i="12"/>
  <c r="Q2403" i="12"/>
  <c r="N2404" i="12"/>
  <c r="O2404" i="12" s="1"/>
  <c r="S2404" i="12" s="1"/>
  <c r="P2404" i="12"/>
  <c r="Q2404" i="12"/>
  <c r="N2405" i="12"/>
  <c r="O2405" i="12" s="1"/>
  <c r="S2405" i="12" s="1"/>
  <c r="P2405" i="12"/>
  <c r="Q2405" i="12"/>
  <c r="N2406" i="12"/>
  <c r="O2406" i="12" s="1"/>
  <c r="S2406" i="12" s="1"/>
  <c r="P2406" i="12"/>
  <c r="Q2406" i="12"/>
  <c r="N2407" i="12"/>
  <c r="O2407" i="12" s="1"/>
  <c r="S2407" i="12" s="1"/>
  <c r="P2407" i="12"/>
  <c r="Q2407" i="12"/>
  <c r="N2408" i="12"/>
  <c r="O2408" i="12" s="1"/>
  <c r="S2408" i="12" s="1"/>
  <c r="P2408" i="12"/>
  <c r="Q2408" i="12"/>
  <c r="N2409" i="12"/>
  <c r="O2409" i="12" s="1"/>
  <c r="S2409" i="12" s="1"/>
  <c r="P2409" i="12"/>
  <c r="Q2409" i="12"/>
  <c r="N2410" i="12"/>
  <c r="O2410" i="12" s="1"/>
  <c r="S2410" i="12" s="1"/>
  <c r="P2410" i="12"/>
  <c r="Q2410" i="12"/>
  <c r="N2411" i="12"/>
  <c r="O2411" i="12" s="1"/>
  <c r="S2411" i="12" s="1"/>
  <c r="P2411" i="12"/>
  <c r="Q2411" i="12"/>
  <c r="N2412" i="12"/>
  <c r="O2412" i="12" s="1"/>
  <c r="S2412" i="12" s="1"/>
  <c r="P2412" i="12"/>
  <c r="Q2412" i="12"/>
  <c r="N2413" i="12"/>
  <c r="O2413" i="12" s="1"/>
  <c r="S2413" i="12" s="1"/>
  <c r="P2413" i="12"/>
  <c r="Q2413" i="12"/>
  <c r="N2414" i="12"/>
  <c r="O2414" i="12" s="1"/>
  <c r="S2414" i="12" s="1"/>
  <c r="P2414" i="12"/>
  <c r="Q2414" i="12"/>
  <c r="N2415" i="12"/>
  <c r="O2415" i="12" s="1"/>
  <c r="S2415" i="12" s="1"/>
  <c r="P2415" i="12"/>
  <c r="Q2415" i="12"/>
  <c r="N2416" i="12"/>
  <c r="O2416" i="12" s="1"/>
  <c r="S2416" i="12" s="1"/>
  <c r="P2416" i="12"/>
  <c r="Q2416" i="12"/>
  <c r="N2417" i="12"/>
  <c r="O2417" i="12" s="1"/>
  <c r="S2417" i="12" s="1"/>
  <c r="P2417" i="12"/>
  <c r="Q2417" i="12"/>
  <c r="N2418" i="12"/>
  <c r="O2418" i="12" s="1"/>
  <c r="S2418" i="12" s="1"/>
  <c r="P2418" i="12"/>
  <c r="Q2418" i="12"/>
  <c r="N2419" i="12"/>
  <c r="O2419" i="12" s="1"/>
  <c r="S2419" i="12" s="1"/>
  <c r="P2419" i="12"/>
  <c r="Q2419" i="12"/>
  <c r="N2420" i="12"/>
  <c r="O2420" i="12" s="1"/>
  <c r="S2420" i="12" s="1"/>
  <c r="P2420" i="12"/>
  <c r="Q2420" i="12"/>
  <c r="N2421" i="12"/>
  <c r="O2421" i="12" s="1"/>
  <c r="S2421" i="12" s="1"/>
  <c r="P2421" i="12"/>
  <c r="Q2421" i="12"/>
  <c r="N2422" i="12"/>
  <c r="O2422" i="12" s="1"/>
  <c r="S2422" i="12" s="1"/>
  <c r="P2422" i="12"/>
  <c r="Q2422" i="12"/>
  <c r="N2423" i="12"/>
  <c r="O2423" i="12" s="1"/>
  <c r="S2423" i="12" s="1"/>
  <c r="P2423" i="12"/>
  <c r="Q2423" i="12"/>
  <c r="N2424" i="12"/>
  <c r="O2424" i="12" s="1"/>
  <c r="S2424" i="12" s="1"/>
  <c r="P2424" i="12"/>
  <c r="Q2424" i="12"/>
  <c r="N2425" i="12"/>
  <c r="O2425" i="12" s="1"/>
  <c r="S2425" i="12" s="1"/>
  <c r="P2425" i="12"/>
  <c r="Q2425" i="12"/>
  <c r="N2426" i="12"/>
  <c r="O2426" i="12" s="1"/>
  <c r="S2426" i="12" s="1"/>
  <c r="P2426" i="12"/>
  <c r="Q2426" i="12"/>
  <c r="N2427" i="12"/>
  <c r="O2427" i="12" s="1"/>
  <c r="S2427" i="12" s="1"/>
  <c r="P2427" i="12"/>
  <c r="Q2427" i="12"/>
  <c r="N2428" i="12"/>
  <c r="O2428" i="12" s="1"/>
  <c r="S2428" i="12" s="1"/>
  <c r="P2428" i="12"/>
  <c r="Q2428" i="12"/>
  <c r="N2429" i="12"/>
  <c r="O2429" i="12" s="1"/>
  <c r="S2429" i="12" s="1"/>
  <c r="P2429" i="12"/>
  <c r="Q2429" i="12"/>
  <c r="N2430" i="12"/>
  <c r="O2430" i="12" s="1"/>
  <c r="S2430" i="12" s="1"/>
  <c r="P2430" i="12"/>
  <c r="Q2430" i="12"/>
  <c r="N2431" i="12"/>
  <c r="O2431" i="12" s="1"/>
  <c r="S2431" i="12" s="1"/>
  <c r="P2431" i="12"/>
  <c r="Q2431" i="12"/>
  <c r="N2432" i="12"/>
  <c r="O2432" i="12" s="1"/>
  <c r="S2432" i="12" s="1"/>
  <c r="P2432" i="12"/>
  <c r="Q2432" i="12"/>
  <c r="N2433" i="12"/>
  <c r="O2433" i="12" s="1"/>
  <c r="S2433" i="12" s="1"/>
  <c r="P2433" i="12"/>
  <c r="Q2433" i="12"/>
  <c r="N2434" i="12"/>
  <c r="O2434" i="12" s="1"/>
  <c r="S2434" i="12" s="1"/>
  <c r="P2434" i="12"/>
  <c r="Q2434" i="12"/>
  <c r="N2435" i="12"/>
  <c r="O2435" i="12" s="1"/>
  <c r="S2435" i="12" s="1"/>
  <c r="P2435" i="12"/>
  <c r="Q2435" i="12"/>
  <c r="N2436" i="12"/>
  <c r="O2436" i="12" s="1"/>
  <c r="S2436" i="12" s="1"/>
  <c r="P2436" i="12"/>
  <c r="Q2436" i="12"/>
  <c r="N2437" i="12"/>
  <c r="O2437" i="12" s="1"/>
  <c r="S2437" i="12" s="1"/>
  <c r="P2437" i="12"/>
  <c r="Q2437" i="12"/>
  <c r="N2438" i="12"/>
  <c r="O2438" i="12" s="1"/>
  <c r="S2438" i="12" s="1"/>
  <c r="P2438" i="12"/>
  <c r="Q2438" i="12"/>
  <c r="N2439" i="12"/>
  <c r="O2439" i="12" s="1"/>
  <c r="S2439" i="12" s="1"/>
  <c r="P2439" i="12"/>
  <c r="Q2439" i="12"/>
  <c r="N2440" i="12"/>
  <c r="O2440" i="12" s="1"/>
  <c r="S2440" i="12" s="1"/>
  <c r="P2440" i="12"/>
  <c r="Q2440" i="12"/>
  <c r="N2441" i="12"/>
  <c r="O2441" i="12" s="1"/>
  <c r="S2441" i="12" s="1"/>
  <c r="P2441" i="12"/>
  <c r="Q2441" i="12"/>
  <c r="N2442" i="12"/>
  <c r="O2442" i="12" s="1"/>
  <c r="S2442" i="12" s="1"/>
  <c r="P2442" i="12"/>
  <c r="Q2442" i="12"/>
  <c r="N2443" i="12"/>
  <c r="O2443" i="12" s="1"/>
  <c r="S2443" i="12" s="1"/>
  <c r="P2443" i="12"/>
  <c r="Q2443" i="12"/>
  <c r="N2444" i="12"/>
  <c r="O2444" i="12" s="1"/>
  <c r="S2444" i="12" s="1"/>
  <c r="P2444" i="12"/>
  <c r="Q2444" i="12"/>
  <c r="N2445" i="12"/>
  <c r="O2445" i="12" s="1"/>
  <c r="S2445" i="12" s="1"/>
  <c r="P2445" i="12"/>
  <c r="Q2445" i="12"/>
  <c r="N2446" i="12"/>
  <c r="O2446" i="12" s="1"/>
  <c r="S2446" i="12" s="1"/>
  <c r="P2446" i="12"/>
  <c r="Q2446" i="12"/>
  <c r="N2447" i="12"/>
  <c r="O2447" i="12" s="1"/>
  <c r="S2447" i="12" s="1"/>
  <c r="P2447" i="12"/>
  <c r="Q2447" i="12"/>
  <c r="N2448" i="12"/>
  <c r="O2448" i="12" s="1"/>
  <c r="S2448" i="12" s="1"/>
  <c r="P2448" i="12"/>
  <c r="Q2448" i="12"/>
  <c r="N2449" i="12"/>
  <c r="O2449" i="12" s="1"/>
  <c r="S2449" i="12" s="1"/>
  <c r="P2449" i="12"/>
  <c r="Q2449" i="12"/>
  <c r="N2450" i="12"/>
  <c r="O2450" i="12" s="1"/>
  <c r="S2450" i="12" s="1"/>
  <c r="P2450" i="12"/>
  <c r="Q2450" i="12"/>
  <c r="N2451" i="12"/>
  <c r="O2451" i="12" s="1"/>
  <c r="S2451" i="12" s="1"/>
  <c r="P2451" i="12"/>
  <c r="Q2451" i="12"/>
  <c r="N2452" i="12"/>
  <c r="O2452" i="12" s="1"/>
  <c r="S2452" i="12" s="1"/>
  <c r="P2452" i="12"/>
  <c r="Q2452" i="12"/>
  <c r="N2453" i="12"/>
  <c r="O2453" i="12" s="1"/>
  <c r="S2453" i="12" s="1"/>
  <c r="P2453" i="12"/>
  <c r="Q2453" i="12"/>
  <c r="N2454" i="12"/>
  <c r="O2454" i="12" s="1"/>
  <c r="S2454" i="12" s="1"/>
  <c r="P2454" i="12"/>
  <c r="Q2454" i="12"/>
  <c r="N2455" i="12"/>
  <c r="O2455" i="12" s="1"/>
  <c r="S2455" i="12" s="1"/>
  <c r="P2455" i="12"/>
  <c r="Q2455" i="12"/>
  <c r="N2456" i="12"/>
  <c r="O2456" i="12" s="1"/>
  <c r="S2456" i="12" s="1"/>
  <c r="P2456" i="12"/>
  <c r="Q2456" i="12"/>
  <c r="N2457" i="12"/>
  <c r="O2457" i="12" s="1"/>
  <c r="S2457" i="12" s="1"/>
  <c r="P2457" i="12"/>
  <c r="Q2457" i="12"/>
  <c r="N2458" i="12"/>
  <c r="O2458" i="12" s="1"/>
  <c r="S2458" i="12" s="1"/>
  <c r="P2458" i="12"/>
  <c r="Q2458" i="12"/>
  <c r="N2459" i="12"/>
  <c r="O2459" i="12" s="1"/>
  <c r="S2459" i="12" s="1"/>
  <c r="P2459" i="12"/>
  <c r="Q2459" i="12"/>
  <c r="N2460" i="12"/>
  <c r="O2460" i="12" s="1"/>
  <c r="S2460" i="12" s="1"/>
  <c r="P2460" i="12"/>
  <c r="Q2460" i="12"/>
  <c r="N2461" i="12"/>
  <c r="O2461" i="12" s="1"/>
  <c r="S2461" i="12" s="1"/>
  <c r="P2461" i="12"/>
  <c r="Q2461" i="12"/>
  <c r="N2462" i="12"/>
  <c r="O2462" i="12" s="1"/>
  <c r="S2462" i="12" s="1"/>
  <c r="P2462" i="12"/>
  <c r="Q2462" i="12"/>
  <c r="N2463" i="12"/>
  <c r="O2463" i="12" s="1"/>
  <c r="S2463" i="12" s="1"/>
  <c r="P2463" i="12"/>
  <c r="Q2463" i="12"/>
  <c r="N2464" i="12"/>
  <c r="O2464" i="12" s="1"/>
  <c r="S2464" i="12" s="1"/>
  <c r="P2464" i="12"/>
  <c r="Q2464" i="12"/>
  <c r="N2465" i="12"/>
  <c r="O2465" i="12" s="1"/>
  <c r="S2465" i="12" s="1"/>
  <c r="P2465" i="12"/>
  <c r="Q2465" i="12"/>
  <c r="N2466" i="12"/>
  <c r="O2466" i="12" s="1"/>
  <c r="S2466" i="12" s="1"/>
  <c r="P2466" i="12"/>
  <c r="Q2466" i="12"/>
  <c r="N2467" i="12"/>
  <c r="O2467" i="12" s="1"/>
  <c r="S2467" i="12" s="1"/>
  <c r="P2467" i="12"/>
  <c r="Q2467" i="12"/>
  <c r="N2468" i="12"/>
  <c r="O2468" i="12" s="1"/>
  <c r="S2468" i="12" s="1"/>
  <c r="P2468" i="12"/>
  <c r="Q2468" i="12"/>
  <c r="N2469" i="12"/>
  <c r="O2469" i="12" s="1"/>
  <c r="S2469" i="12" s="1"/>
  <c r="P2469" i="12"/>
  <c r="Q2469" i="12"/>
  <c r="N2470" i="12"/>
  <c r="O2470" i="12" s="1"/>
  <c r="S2470" i="12" s="1"/>
  <c r="P2470" i="12"/>
  <c r="Q2470" i="12"/>
  <c r="N2471" i="12"/>
  <c r="O2471" i="12" s="1"/>
  <c r="S2471" i="12" s="1"/>
  <c r="P2471" i="12"/>
  <c r="Q2471" i="12"/>
  <c r="N2472" i="12"/>
  <c r="O2472" i="12" s="1"/>
  <c r="S2472" i="12" s="1"/>
  <c r="P2472" i="12"/>
  <c r="Q2472" i="12"/>
  <c r="N2473" i="12"/>
  <c r="O2473" i="12" s="1"/>
  <c r="S2473" i="12" s="1"/>
  <c r="P2473" i="12"/>
  <c r="Q2473" i="12"/>
  <c r="N2474" i="12"/>
  <c r="O2474" i="12" s="1"/>
  <c r="S2474" i="12" s="1"/>
  <c r="P2474" i="12"/>
  <c r="Q2474" i="12"/>
  <c r="N2475" i="12"/>
  <c r="O2475" i="12" s="1"/>
  <c r="S2475" i="12" s="1"/>
  <c r="P2475" i="12"/>
  <c r="Q2475" i="12"/>
  <c r="N2476" i="12"/>
  <c r="O2476" i="12" s="1"/>
  <c r="S2476" i="12" s="1"/>
  <c r="P2476" i="12"/>
  <c r="Q2476" i="12"/>
  <c r="N2477" i="12"/>
  <c r="O2477" i="12" s="1"/>
  <c r="S2477" i="12" s="1"/>
  <c r="P2477" i="12"/>
  <c r="Q2477" i="12"/>
  <c r="N2478" i="12"/>
  <c r="O2478" i="12" s="1"/>
  <c r="S2478" i="12" s="1"/>
  <c r="P2478" i="12"/>
  <c r="Q2478" i="12"/>
  <c r="N2479" i="12"/>
  <c r="O2479" i="12" s="1"/>
  <c r="S2479" i="12" s="1"/>
  <c r="P2479" i="12"/>
  <c r="Q2479" i="12"/>
  <c r="N2480" i="12"/>
  <c r="O2480" i="12" s="1"/>
  <c r="S2480" i="12" s="1"/>
  <c r="P2480" i="12"/>
  <c r="Q2480" i="12"/>
  <c r="N2481" i="12"/>
  <c r="O2481" i="12" s="1"/>
  <c r="S2481" i="12" s="1"/>
  <c r="P2481" i="12"/>
  <c r="Q2481" i="12"/>
  <c r="N2482" i="12"/>
  <c r="O2482" i="12" s="1"/>
  <c r="S2482" i="12" s="1"/>
  <c r="P2482" i="12"/>
  <c r="Q2482" i="12"/>
  <c r="N2483" i="12"/>
  <c r="O2483" i="12" s="1"/>
  <c r="S2483" i="12" s="1"/>
  <c r="P2483" i="12"/>
  <c r="Q2483" i="12"/>
  <c r="N2484" i="12"/>
  <c r="O2484" i="12" s="1"/>
  <c r="S2484" i="12" s="1"/>
  <c r="P2484" i="12"/>
  <c r="Q2484" i="12"/>
  <c r="N2485" i="12"/>
  <c r="O2485" i="12" s="1"/>
  <c r="S2485" i="12" s="1"/>
  <c r="P2485" i="12"/>
  <c r="Q2485" i="12"/>
  <c r="N2486" i="12"/>
  <c r="O2486" i="12" s="1"/>
  <c r="S2486" i="12" s="1"/>
  <c r="P2486" i="12"/>
  <c r="Q2486" i="12"/>
  <c r="N2487" i="12"/>
  <c r="O2487" i="12" s="1"/>
  <c r="S2487" i="12" s="1"/>
  <c r="P2487" i="12"/>
  <c r="Q2487" i="12"/>
  <c r="N2488" i="12"/>
  <c r="O2488" i="12" s="1"/>
  <c r="S2488" i="12" s="1"/>
  <c r="P2488" i="12"/>
  <c r="Q2488" i="12"/>
  <c r="N2489" i="12"/>
  <c r="O2489" i="12" s="1"/>
  <c r="S2489" i="12" s="1"/>
  <c r="P2489" i="12"/>
  <c r="Q2489" i="12"/>
  <c r="N2490" i="12"/>
  <c r="O2490" i="12" s="1"/>
  <c r="S2490" i="12" s="1"/>
  <c r="P2490" i="12"/>
  <c r="Q2490" i="12"/>
  <c r="N2491" i="12"/>
  <c r="O2491" i="12" s="1"/>
  <c r="S2491" i="12" s="1"/>
  <c r="P2491" i="12"/>
  <c r="Q2491" i="12"/>
  <c r="N2492" i="12"/>
  <c r="O2492" i="12" s="1"/>
  <c r="S2492" i="12" s="1"/>
  <c r="P2492" i="12"/>
  <c r="Q2492" i="12"/>
  <c r="N2493" i="12"/>
  <c r="O2493" i="12" s="1"/>
  <c r="S2493" i="12" s="1"/>
  <c r="P2493" i="12"/>
  <c r="Q2493" i="12"/>
  <c r="N2494" i="12"/>
  <c r="O2494" i="12" s="1"/>
  <c r="S2494" i="12" s="1"/>
  <c r="P2494" i="12"/>
  <c r="Q2494" i="12"/>
  <c r="N2495" i="12"/>
  <c r="O2495" i="12" s="1"/>
  <c r="S2495" i="12" s="1"/>
  <c r="P2495" i="12"/>
  <c r="Q2495" i="12"/>
  <c r="N2496" i="12"/>
  <c r="O2496" i="12" s="1"/>
  <c r="S2496" i="12" s="1"/>
  <c r="P2496" i="12"/>
  <c r="Q2496" i="12"/>
  <c r="N2497" i="12"/>
  <c r="O2497" i="12" s="1"/>
  <c r="S2497" i="12" s="1"/>
  <c r="P2497" i="12"/>
  <c r="Q2497" i="12"/>
  <c r="N2498" i="12"/>
  <c r="O2498" i="12" s="1"/>
  <c r="S2498" i="12" s="1"/>
  <c r="P2498" i="12"/>
  <c r="Q2498" i="12"/>
  <c r="N2499" i="12"/>
  <c r="O2499" i="12" s="1"/>
  <c r="S2499" i="12" s="1"/>
  <c r="P2499" i="12"/>
  <c r="Q2499" i="12"/>
  <c r="N2500" i="12"/>
  <c r="O2500" i="12" s="1"/>
  <c r="S2500" i="12" s="1"/>
  <c r="P2500" i="12"/>
  <c r="Q2500" i="12"/>
  <c r="N2501" i="12"/>
  <c r="O2501" i="12" s="1"/>
  <c r="S2501" i="12" s="1"/>
  <c r="P2501" i="12"/>
  <c r="Q2501" i="12"/>
  <c r="N2502" i="12"/>
  <c r="O2502" i="12" s="1"/>
  <c r="S2502" i="12" s="1"/>
  <c r="P2502" i="12"/>
  <c r="Q2502" i="12"/>
  <c r="N2503" i="12"/>
  <c r="O2503" i="12" s="1"/>
  <c r="S2503" i="12" s="1"/>
  <c r="P2503" i="12"/>
  <c r="Q2503" i="12"/>
  <c r="N2504" i="12"/>
  <c r="O2504" i="12" s="1"/>
  <c r="S2504" i="12" s="1"/>
  <c r="P2504" i="12"/>
  <c r="Q2504" i="12"/>
  <c r="N2505" i="12"/>
  <c r="O2505" i="12" s="1"/>
  <c r="S2505" i="12" s="1"/>
  <c r="P2505" i="12"/>
  <c r="Q2505" i="12"/>
  <c r="N2506" i="12"/>
  <c r="O2506" i="12" s="1"/>
  <c r="S2506" i="12" s="1"/>
  <c r="P2506" i="12"/>
  <c r="Q2506" i="12"/>
  <c r="N2507" i="12"/>
  <c r="O2507" i="12" s="1"/>
  <c r="S2507" i="12" s="1"/>
  <c r="P2507" i="12"/>
  <c r="Q2507" i="12"/>
  <c r="N2508" i="12"/>
  <c r="O2508" i="12" s="1"/>
  <c r="S2508" i="12" s="1"/>
  <c r="P2508" i="12"/>
  <c r="Q2508" i="12"/>
  <c r="N2509" i="12"/>
  <c r="O2509" i="12" s="1"/>
  <c r="S2509" i="12" s="1"/>
  <c r="P2509" i="12"/>
  <c r="Q2509" i="12"/>
  <c r="N2510" i="12"/>
  <c r="O2510" i="12" s="1"/>
  <c r="S2510" i="12" s="1"/>
  <c r="P2510" i="12"/>
  <c r="Q2510" i="12"/>
  <c r="N2511" i="12"/>
  <c r="O2511" i="12" s="1"/>
  <c r="S2511" i="12" s="1"/>
  <c r="P2511" i="12"/>
  <c r="Q2511" i="12"/>
  <c r="N2512" i="12"/>
  <c r="O2512" i="12" s="1"/>
  <c r="S2512" i="12" s="1"/>
  <c r="P2512" i="12"/>
  <c r="Q2512" i="12"/>
  <c r="N2513" i="12"/>
  <c r="O2513" i="12" s="1"/>
  <c r="S2513" i="12" s="1"/>
  <c r="P2513" i="12"/>
  <c r="Q2513" i="12"/>
  <c r="N2514" i="12"/>
  <c r="O2514" i="12" s="1"/>
  <c r="S2514" i="12" s="1"/>
  <c r="P2514" i="12"/>
  <c r="Q2514" i="12"/>
  <c r="N2515" i="12"/>
  <c r="O2515" i="12" s="1"/>
  <c r="S2515" i="12" s="1"/>
  <c r="P2515" i="12"/>
  <c r="Q2515" i="12"/>
  <c r="N2516" i="12"/>
  <c r="O2516" i="12" s="1"/>
  <c r="S2516" i="12" s="1"/>
  <c r="P2516" i="12"/>
  <c r="Q2516" i="12"/>
  <c r="N2517" i="12"/>
  <c r="O2517" i="12" s="1"/>
  <c r="S2517" i="12" s="1"/>
  <c r="P2517" i="12"/>
  <c r="Q2517" i="12"/>
  <c r="N2518" i="12"/>
  <c r="O2518" i="12" s="1"/>
  <c r="S2518" i="12" s="1"/>
  <c r="P2518" i="12"/>
  <c r="Q2518" i="12"/>
  <c r="N2519" i="12"/>
  <c r="O2519" i="12" s="1"/>
  <c r="S2519" i="12" s="1"/>
  <c r="P2519" i="12"/>
  <c r="Q2519" i="12"/>
  <c r="N2520" i="12"/>
  <c r="O2520" i="12" s="1"/>
  <c r="S2520" i="12" s="1"/>
  <c r="P2520" i="12"/>
  <c r="Q2520" i="12"/>
  <c r="N2521" i="12"/>
  <c r="O2521" i="12" s="1"/>
  <c r="S2521" i="12" s="1"/>
  <c r="P2521" i="12"/>
  <c r="Q2521" i="12"/>
  <c r="N2522" i="12"/>
  <c r="O2522" i="12" s="1"/>
  <c r="S2522" i="12" s="1"/>
  <c r="P2522" i="12"/>
  <c r="Q2522" i="12"/>
  <c r="N2523" i="12"/>
  <c r="O2523" i="12" s="1"/>
  <c r="S2523" i="12" s="1"/>
  <c r="P2523" i="12"/>
  <c r="Q2523" i="12"/>
  <c r="N2524" i="12"/>
  <c r="O2524" i="12" s="1"/>
  <c r="S2524" i="12" s="1"/>
  <c r="P2524" i="12"/>
  <c r="Q2524" i="12"/>
  <c r="N2525" i="12"/>
  <c r="O2525" i="12" s="1"/>
  <c r="S2525" i="12" s="1"/>
  <c r="P2525" i="12"/>
  <c r="Q2525" i="12"/>
  <c r="N2526" i="12"/>
  <c r="O2526" i="12" s="1"/>
  <c r="S2526" i="12" s="1"/>
  <c r="P2526" i="12"/>
  <c r="Q2526" i="12"/>
  <c r="N2527" i="12"/>
  <c r="O2527" i="12" s="1"/>
  <c r="S2527" i="12" s="1"/>
  <c r="P2527" i="12"/>
  <c r="Q2527" i="12"/>
  <c r="N2528" i="12"/>
  <c r="O2528" i="12" s="1"/>
  <c r="S2528" i="12" s="1"/>
  <c r="P2528" i="12"/>
  <c r="Q2528" i="12"/>
  <c r="N2529" i="12"/>
  <c r="O2529" i="12" s="1"/>
  <c r="S2529" i="12" s="1"/>
  <c r="P2529" i="12"/>
  <c r="Q2529" i="12"/>
  <c r="N2530" i="12"/>
  <c r="O2530" i="12" s="1"/>
  <c r="S2530" i="12" s="1"/>
  <c r="P2530" i="12"/>
  <c r="Q2530" i="12"/>
  <c r="N2531" i="12"/>
  <c r="O2531" i="12" s="1"/>
  <c r="S2531" i="12" s="1"/>
  <c r="P2531" i="12"/>
  <c r="Q2531" i="12"/>
  <c r="N2532" i="12"/>
  <c r="O2532" i="12" s="1"/>
  <c r="S2532" i="12" s="1"/>
  <c r="P2532" i="12"/>
  <c r="Q2532" i="12"/>
  <c r="N2533" i="12"/>
  <c r="O2533" i="12" s="1"/>
  <c r="S2533" i="12" s="1"/>
  <c r="P2533" i="12"/>
  <c r="Q2533" i="12"/>
  <c r="N2534" i="12"/>
  <c r="O2534" i="12" s="1"/>
  <c r="S2534" i="12" s="1"/>
  <c r="P2534" i="12"/>
  <c r="Q2534" i="12"/>
  <c r="N2535" i="12"/>
  <c r="O2535" i="12" s="1"/>
  <c r="S2535" i="12" s="1"/>
  <c r="P2535" i="12"/>
  <c r="Q2535" i="12"/>
  <c r="N2536" i="12"/>
  <c r="O2536" i="12" s="1"/>
  <c r="S2536" i="12" s="1"/>
  <c r="P2536" i="12"/>
  <c r="Q2536" i="12"/>
  <c r="N2537" i="12"/>
  <c r="O2537" i="12" s="1"/>
  <c r="S2537" i="12" s="1"/>
  <c r="P2537" i="12"/>
  <c r="Q2537" i="12"/>
  <c r="N2538" i="12"/>
  <c r="O2538" i="12" s="1"/>
  <c r="S2538" i="12" s="1"/>
  <c r="P2538" i="12"/>
  <c r="Q2538" i="12"/>
  <c r="N2539" i="12"/>
  <c r="O2539" i="12" s="1"/>
  <c r="S2539" i="12" s="1"/>
  <c r="P2539" i="12"/>
  <c r="Q2539" i="12"/>
  <c r="N2540" i="12"/>
  <c r="O2540" i="12" s="1"/>
  <c r="S2540" i="12" s="1"/>
  <c r="P2540" i="12"/>
  <c r="Q2540" i="12"/>
  <c r="N2541" i="12"/>
  <c r="O2541" i="12" s="1"/>
  <c r="S2541" i="12" s="1"/>
  <c r="P2541" i="12"/>
  <c r="Q2541" i="12"/>
  <c r="N2542" i="12"/>
  <c r="O2542" i="12" s="1"/>
  <c r="S2542" i="12" s="1"/>
  <c r="P2542" i="12"/>
  <c r="Q2542" i="12"/>
  <c r="N2543" i="12"/>
  <c r="O2543" i="12" s="1"/>
  <c r="S2543" i="12" s="1"/>
  <c r="P2543" i="12"/>
  <c r="Q2543" i="12"/>
  <c r="N2544" i="12"/>
  <c r="O2544" i="12" s="1"/>
  <c r="S2544" i="12" s="1"/>
  <c r="P2544" i="12"/>
  <c r="Q2544" i="12"/>
  <c r="N2545" i="12"/>
  <c r="O2545" i="12" s="1"/>
  <c r="S2545" i="12" s="1"/>
  <c r="P2545" i="12"/>
  <c r="Q2545" i="12"/>
  <c r="N2546" i="12"/>
  <c r="O2546" i="12" s="1"/>
  <c r="S2546" i="12" s="1"/>
  <c r="P2546" i="12"/>
  <c r="Q2546" i="12"/>
  <c r="N2547" i="12"/>
  <c r="O2547" i="12" s="1"/>
  <c r="S2547" i="12" s="1"/>
  <c r="P2547" i="12"/>
  <c r="Q2547" i="12"/>
  <c r="N2548" i="12"/>
  <c r="O2548" i="12" s="1"/>
  <c r="S2548" i="12" s="1"/>
  <c r="P2548" i="12"/>
  <c r="Q2548" i="12"/>
  <c r="N2549" i="12"/>
  <c r="O2549" i="12" s="1"/>
  <c r="S2549" i="12" s="1"/>
  <c r="P2549" i="12"/>
  <c r="Q2549" i="12"/>
  <c r="N2550" i="12"/>
  <c r="O2550" i="12" s="1"/>
  <c r="S2550" i="12" s="1"/>
  <c r="P2550" i="12"/>
  <c r="Q2550" i="12"/>
  <c r="N2551" i="12"/>
  <c r="O2551" i="12" s="1"/>
  <c r="S2551" i="12" s="1"/>
  <c r="P2551" i="12"/>
  <c r="Q2551" i="12"/>
  <c r="N2552" i="12"/>
  <c r="O2552" i="12" s="1"/>
  <c r="S2552" i="12" s="1"/>
  <c r="P2552" i="12"/>
  <c r="Q2552" i="12"/>
  <c r="N2553" i="12"/>
  <c r="O2553" i="12" s="1"/>
  <c r="S2553" i="12" s="1"/>
  <c r="P2553" i="12"/>
  <c r="Q2553" i="12"/>
  <c r="N2554" i="12"/>
  <c r="O2554" i="12" s="1"/>
  <c r="S2554" i="12" s="1"/>
  <c r="P2554" i="12"/>
  <c r="Q2554" i="12"/>
  <c r="N2555" i="12"/>
  <c r="O2555" i="12" s="1"/>
  <c r="S2555" i="12" s="1"/>
  <c r="P2555" i="12"/>
  <c r="Q2555" i="12"/>
  <c r="N2556" i="12"/>
  <c r="O2556" i="12" s="1"/>
  <c r="S2556" i="12" s="1"/>
  <c r="P2556" i="12"/>
  <c r="Q2556" i="12"/>
  <c r="N2557" i="12"/>
  <c r="O2557" i="12" s="1"/>
  <c r="S2557" i="12" s="1"/>
  <c r="P2557" i="12"/>
  <c r="Q2557" i="12"/>
  <c r="N2558" i="12"/>
  <c r="O2558" i="12" s="1"/>
  <c r="S2558" i="12" s="1"/>
  <c r="P2558" i="12"/>
  <c r="Q2558" i="12"/>
  <c r="N2559" i="12"/>
  <c r="O2559" i="12" s="1"/>
  <c r="S2559" i="12" s="1"/>
  <c r="P2559" i="12"/>
  <c r="Q2559" i="12"/>
  <c r="N2560" i="12"/>
  <c r="O2560" i="12" s="1"/>
  <c r="S2560" i="12" s="1"/>
  <c r="P2560" i="12"/>
  <c r="Q2560" i="12"/>
  <c r="N2561" i="12"/>
  <c r="O2561" i="12" s="1"/>
  <c r="S2561" i="12" s="1"/>
  <c r="P2561" i="12"/>
  <c r="Q2561" i="12"/>
  <c r="N2562" i="12"/>
  <c r="O2562" i="12" s="1"/>
  <c r="S2562" i="12" s="1"/>
  <c r="P2562" i="12"/>
  <c r="Q2562" i="12"/>
  <c r="N2563" i="12"/>
  <c r="O2563" i="12" s="1"/>
  <c r="S2563" i="12" s="1"/>
  <c r="P2563" i="12"/>
  <c r="Q2563" i="12"/>
  <c r="N2564" i="12"/>
  <c r="O2564" i="12" s="1"/>
  <c r="S2564" i="12" s="1"/>
  <c r="P2564" i="12"/>
  <c r="Q2564" i="12"/>
  <c r="N2565" i="12"/>
  <c r="O2565" i="12" s="1"/>
  <c r="S2565" i="12" s="1"/>
  <c r="P2565" i="12"/>
  <c r="Q2565" i="12"/>
  <c r="N2566" i="12"/>
  <c r="O2566" i="12" s="1"/>
  <c r="S2566" i="12" s="1"/>
  <c r="P2566" i="12"/>
  <c r="Q2566" i="12"/>
  <c r="N2567" i="12"/>
  <c r="O2567" i="12" s="1"/>
  <c r="S2567" i="12" s="1"/>
  <c r="P2567" i="12"/>
  <c r="Q2567" i="12"/>
  <c r="N2568" i="12"/>
  <c r="O2568" i="12" s="1"/>
  <c r="S2568" i="12" s="1"/>
  <c r="P2568" i="12"/>
  <c r="Q2568" i="12"/>
  <c r="N2569" i="12"/>
  <c r="O2569" i="12" s="1"/>
  <c r="S2569" i="12" s="1"/>
  <c r="P2569" i="12"/>
  <c r="Q2569" i="12"/>
  <c r="N2570" i="12"/>
  <c r="O2570" i="12" s="1"/>
  <c r="S2570" i="12" s="1"/>
  <c r="P2570" i="12"/>
  <c r="Q2570" i="12"/>
  <c r="N2571" i="12"/>
  <c r="O2571" i="12" s="1"/>
  <c r="S2571" i="12" s="1"/>
  <c r="P2571" i="12"/>
  <c r="Q2571" i="12"/>
  <c r="N2572" i="12"/>
  <c r="O2572" i="12" s="1"/>
  <c r="S2572" i="12" s="1"/>
  <c r="P2572" i="12"/>
  <c r="Q2572" i="12"/>
  <c r="N2573" i="12"/>
  <c r="O2573" i="12" s="1"/>
  <c r="S2573" i="12" s="1"/>
  <c r="P2573" i="12"/>
  <c r="Q2573" i="12"/>
  <c r="N2574" i="12"/>
  <c r="O2574" i="12" s="1"/>
  <c r="S2574" i="12" s="1"/>
  <c r="P2574" i="12"/>
  <c r="Q2574" i="12"/>
  <c r="N2575" i="12"/>
  <c r="O2575" i="12" s="1"/>
  <c r="S2575" i="12" s="1"/>
  <c r="P2575" i="12"/>
  <c r="Q2575" i="12"/>
  <c r="N2576" i="12"/>
  <c r="O2576" i="12" s="1"/>
  <c r="S2576" i="12" s="1"/>
  <c r="P2576" i="12"/>
  <c r="Q2576" i="12"/>
  <c r="N2577" i="12"/>
  <c r="O2577" i="12" s="1"/>
  <c r="S2577" i="12" s="1"/>
  <c r="P2577" i="12"/>
  <c r="Q2577" i="12"/>
  <c r="N2578" i="12"/>
  <c r="O2578" i="12" s="1"/>
  <c r="S2578" i="12" s="1"/>
  <c r="P2578" i="12"/>
  <c r="Q2578" i="12"/>
  <c r="N2579" i="12"/>
  <c r="O2579" i="12" s="1"/>
  <c r="S2579" i="12" s="1"/>
  <c r="P2579" i="12"/>
  <c r="Q2579" i="12"/>
  <c r="N2580" i="12"/>
  <c r="O2580" i="12" s="1"/>
  <c r="S2580" i="12" s="1"/>
  <c r="P2580" i="12"/>
  <c r="Q2580" i="12"/>
  <c r="N2581" i="12"/>
  <c r="O2581" i="12" s="1"/>
  <c r="S2581" i="12" s="1"/>
  <c r="P2581" i="12"/>
  <c r="Q2581" i="12"/>
  <c r="N2582" i="12"/>
  <c r="O2582" i="12" s="1"/>
  <c r="S2582" i="12" s="1"/>
  <c r="P2582" i="12"/>
  <c r="Q2582" i="12"/>
  <c r="N2583" i="12"/>
  <c r="O2583" i="12" s="1"/>
  <c r="S2583" i="12" s="1"/>
  <c r="P2583" i="12"/>
  <c r="Q2583" i="12"/>
  <c r="N2584" i="12"/>
  <c r="O2584" i="12" s="1"/>
  <c r="S2584" i="12" s="1"/>
  <c r="P2584" i="12"/>
  <c r="Q2584" i="12"/>
  <c r="N2585" i="12"/>
  <c r="O2585" i="12" s="1"/>
  <c r="S2585" i="12" s="1"/>
  <c r="P2585" i="12"/>
  <c r="Q2585" i="12"/>
  <c r="N2586" i="12"/>
  <c r="O2586" i="12" s="1"/>
  <c r="S2586" i="12" s="1"/>
  <c r="P2586" i="12"/>
  <c r="Q2586" i="12"/>
  <c r="N2587" i="12"/>
  <c r="O2587" i="12" s="1"/>
  <c r="S2587" i="12" s="1"/>
  <c r="P2587" i="12"/>
  <c r="Q2587" i="12"/>
  <c r="N2588" i="12"/>
  <c r="O2588" i="12" s="1"/>
  <c r="S2588" i="12" s="1"/>
  <c r="P2588" i="12"/>
  <c r="Q2588" i="12"/>
  <c r="N2589" i="12"/>
  <c r="O2589" i="12" s="1"/>
  <c r="S2589" i="12" s="1"/>
  <c r="P2589" i="12"/>
  <c r="Q2589" i="12"/>
  <c r="N2590" i="12"/>
  <c r="O2590" i="12" s="1"/>
  <c r="S2590" i="12" s="1"/>
  <c r="P2590" i="12"/>
  <c r="Q2590" i="12"/>
  <c r="N2591" i="12"/>
  <c r="O2591" i="12" s="1"/>
  <c r="S2591" i="12" s="1"/>
  <c r="P2591" i="12"/>
  <c r="Q2591" i="12"/>
  <c r="N2592" i="12"/>
  <c r="O2592" i="12" s="1"/>
  <c r="S2592" i="12" s="1"/>
  <c r="P2592" i="12"/>
  <c r="Q2592" i="12"/>
  <c r="N2593" i="12"/>
  <c r="O2593" i="12" s="1"/>
  <c r="S2593" i="12" s="1"/>
  <c r="P2593" i="12"/>
  <c r="Q2593" i="12"/>
  <c r="N2594" i="12"/>
  <c r="O2594" i="12" s="1"/>
  <c r="S2594" i="12" s="1"/>
  <c r="P2594" i="12"/>
  <c r="Q2594" i="12"/>
  <c r="N2595" i="12"/>
  <c r="O2595" i="12" s="1"/>
  <c r="S2595" i="12" s="1"/>
  <c r="P2595" i="12"/>
  <c r="Q2595" i="12"/>
  <c r="N2596" i="12"/>
  <c r="O2596" i="12" s="1"/>
  <c r="S2596" i="12" s="1"/>
  <c r="P2596" i="12"/>
  <c r="Q2596" i="12"/>
  <c r="N2597" i="12"/>
  <c r="O2597" i="12" s="1"/>
  <c r="S2597" i="12" s="1"/>
  <c r="P2597" i="12"/>
  <c r="Q2597" i="12"/>
  <c r="N2598" i="12"/>
  <c r="O2598" i="12" s="1"/>
  <c r="S2598" i="12" s="1"/>
  <c r="P2598" i="12"/>
  <c r="Q2598" i="12"/>
  <c r="N2599" i="12"/>
  <c r="O2599" i="12" s="1"/>
  <c r="S2599" i="12" s="1"/>
  <c r="P2599" i="12"/>
  <c r="Q2599" i="12"/>
  <c r="N2600" i="12"/>
  <c r="O2600" i="12" s="1"/>
  <c r="S2600" i="12" s="1"/>
  <c r="P2600" i="12"/>
  <c r="Q2600" i="12"/>
  <c r="N2601" i="12"/>
  <c r="O2601" i="12" s="1"/>
  <c r="S2601" i="12" s="1"/>
  <c r="P2601" i="12"/>
  <c r="Q2601" i="12"/>
  <c r="N2602" i="12"/>
  <c r="O2602" i="12" s="1"/>
  <c r="S2602" i="12" s="1"/>
  <c r="P2602" i="12"/>
  <c r="Q2602" i="12"/>
  <c r="N2603" i="12"/>
  <c r="O2603" i="12" s="1"/>
  <c r="S2603" i="12" s="1"/>
  <c r="P2603" i="12"/>
  <c r="Q2603" i="12"/>
  <c r="N2604" i="12"/>
  <c r="O2604" i="12" s="1"/>
  <c r="S2604" i="12" s="1"/>
  <c r="P2604" i="12"/>
  <c r="Q2604" i="12"/>
  <c r="N2605" i="12"/>
  <c r="O2605" i="12" s="1"/>
  <c r="S2605" i="12" s="1"/>
  <c r="P2605" i="12"/>
  <c r="Q2605" i="12"/>
  <c r="N2606" i="12"/>
  <c r="O2606" i="12" s="1"/>
  <c r="S2606" i="12" s="1"/>
  <c r="P2606" i="12"/>
  <c r="Q2606" i="12"/>
  <c r="N2607" i="12"/>
  <c r="O2607" i="12" s="1"/>
  <c r="S2607" i="12" s="1"/>
  <c r="P2607" i="12"/>
  <c r="Q2607" i="12"/>
  <c r="N2608" i="12"/>
  <c r="O2608" i="12" s="1"/>
  <c r="S2608" i="12" s="1"/>
  <c r="P2608" i="12"/>
  <c r="Q2608" i="12"/>
  <c r="N2609" i="12"/>
  <c r="O2609" i="12" s="1"/>
  <c r="S2609" i="12" s="1"/>
  <c r="P2609" i="12"/>
  <c r="Q2609" i="12"/>
  <c r="N2610" i="12"/>
  <c r="O2610" i="12" s="1"/>
  <c r="S2610" i="12" s="1"/>
  <c r="P2610" i="12"/>
  <c r="Q2610" i="12"/>
  <c r="N2611" i="12"/>
  <c r="O2611" i="12" s="1"/>
  <c r="S2611" i="12" s="1"/>
  <c r="P2611" i="12"/>
  <c r="Q2611" i="12"/>
  <c r="N2612" i="12"/>
  <c r="O2612" i="12" s="1"/>
  <c r="S2612" i="12" s="1"/>
  <c r="P2612" i="12"/>
  <c r="Q2612" i="12"/>
  <c r="N2613" i="12"/>
  <c r="O2613" i="12" s="1"/>
  <c r="S2613" i="12" s="1"/>
  <c r="P2613" i="12"/>
  <c r="Q2613" i="12"/>
  <c r="N2614" i="12"/>
  <c r="O2614" i="12" s="1"/>
  <c r="S2614" i="12" s="1"/>
  <c r="P2614" i="12"/>
  <c r="Q2614" i="12"/>
  <c r="N2615" i="12"/>
  <c r="O2615" i="12" s="1"/>
  <c r="S2615" i="12" s="1"/>
  <c r="P2615" i="12"/>
  <c r="Q2615" i="12"/>
  <c r="N2616" i="12"/>
  <c r="O2616" i="12" s="1"/>
  <c r="S2616" i="12" s="1"/>
  <c r="P2616" i="12"/>
  <c r="Q2616" i="12"/>
  <c r="N2617" i="12"/>
  <c r="O2617" i="12" s="1"/>
  <c r="S2617" i="12" s="1"/>
  <c r="P2617" i="12"/>
  <c r="Q2617" i="12"/>
  <c r="N2618" i="12"/>
  <c r="O2618" i="12" s="1"/>
  <c r="S2618" i="12" s="1"/>
  <c r="P2618" i="12"/>
  <c r="Q2618" i="12"/>
  <c r="N2619" i="12"/>
  <c r="O2619" i="12" s="1"/>
  <c r="S2619" i="12" s="1"/>
  <c r="P2619" i="12"/>
  <c r="Q2619" i="12"/>
  <c r="N2620" i="12"/>
  <c r="O2620" i="12" s="1"/>
  <c r="S2620" i="12" s="1"/>
  <c r="P2620" i="12"/>
  <c r="Q2620" i="12"/>
  <c r="N2621" i="12"/>
  <c r="O2621" i="12" s="1"/>
  <c r="S2621" i="12" s="1"/>
  <c r="P2621" i="12"/>
  <c r="Q2621" i="12"/>
  <c r="N2622" i="12"/>
  <c r="O2622" i="12" s="1"/>
  <c r="S2622" i="12" s="1"/>
  <c r="P2622" i="12"/>
  <c r="Q2622" i="12"/>
  <c r="N2623" i="12"/>
  <c r="O2623" i="12" s="1"/>
  <c r="S2623" i="12" s="1"/>
  <c r="P2623" i="12"/>
  <c r="Q2623" i="12"/>
  <c r="N2624" i="12"/>
  <c r="O2624" i="12" s="1"/>
  <c r="S2624" i="12" s="1"/>
  <c r="P2624" i="12"/>
  <c r="Q2624" i="12"/>
  <c r="N2625" i="12"/>
  <c r="O2625" i="12" s="1"/>
  <c r="S2625" i="12" s="1"/>
  <c r="P2625" i="12"/>
  <c r="Q2625" i="12"/>
  <c r="N2626" i="12"/>
  <c r="O2626" i="12" s="1"/>
  <c r="S2626" i="12" s="1"/>
  <c r="P2626" i="12"/>
  <c r="Q2626" i="12"/>
  <c r="N2627" i="12"/>
  <c r="O2627" i="12" s="1"/>
  <c r="S2627" i="12" s="1"/>
  <c r="P2627" i="12"/>
  <c r="Q2627" i="12"/>
  <c r="N2628" i="12"/>
  <c r="O2628" i="12" s="1"/>
  <c r="S2628" i="12" s="1"/>
  <c r="P2628" i="12"/>
  <c r="Q2628" i="12"/>
  <c r="N2629" i="12"/>
  <c r="O2629" i="12" s="1"/>
  <c r="S2629" i="12" s="1"/>
  <c r="P2629" i="12"/>
  <c r="Q2629" i="12"/>
  <c r="N2630" i="12"/>
  <c r="O2630" i="12" s="1"/>
  <c r="S2630" i="12" s="1"/>
  <c r="P2630" i="12"/>
  <c r="Q2630" i="12"/>
  <c r="N2631" i="12"/>
  <c r="O2631" i="12" s="1"/>
  <c r="S2631" i="12" s="1"/>
  <c r="P2631" i="12"/>
  <c r="Q2631" i="12"/>
  <c r="N2632" i="12"/>
  <c r="O2632" i="12" s="1"/>
  <c r="S2632" i="12" s="1"/>
  <c r="P2632" i="12"/>
  <c r="Q2632" i="12"/>
  <c r="N2633" i="12"/>
  <c r="O2633" i="12" s="1"/>
  <c r="S2633" i="12" s="1"/>
  <c r="P2633" i="12"/>
  <c r="Q2633" i="12"/>
  <c r="N2634" i="12"/>
  <c r="O2634" i="12" s="1"/>
  <c r="S2634" i="12" s="1"/>
  <c r="P2634" i="12"/>
  <c r="Q2634" i="12"/>
  <c r="N2635" i="12"/>
  <c r="O2635" i="12" s="1"/>
  <c r="S2635" i="12" s="1"/>
  <c r="P2635" i="12"/>
  <c r="Q2635" i="12"/>
  <c r="N2636" i="12"/>
  <c r="O2636" i="12" s="1"/>
  <c r="S2636" i="12" s="1"/>
  <c r="P2636" i="12"/>
  <c r="Q2636" i="12"/>
  <c r="N2637" i="12"/>
  <c r="O2637" i="12" s="1"/>
  <c r="S2637" i="12" s="1"/>
  <c r="P2637" i="12"/>
  <c r="Q2637" i="12"/>
  <c r="N2638" i="12"/>
  <c r="O2638" i="12" s="1"/>
  <c r="S2638" i="12" s="1"/>
  <c r="P2638" i="12"/>
  <c r="Q2638" i="12"/>
  <c r="N2639" i="12"/>
  <c r="O2639" i="12" s="1"/>
  <c r="S2639" i="12" s="1"/>
  <c r="P2639" i="12"/>
  <c r="Q2639" i="12"/>
  <c r="N2640" i="12"/>
  <c r="O2640" i="12" s="1"/>
  <c r="S2640" i="12" s="1"/>
  <c r="P2640" i="12"/>
  <c r="Q2640" i="12"/>
  <c r="N2641" i="12"/>
  <c r="O2641" i="12" s="1"/>
  <c r="S2641" i="12" s="1"/>
  <c r="P2641" i="12"/>
  <c r="Q2641" i="12"/>
  <c r="N2642" i="12"/>
  <c r="O2642" i="12" s="1"/>
  <c r="S2642" i="12" s="1"/>
  <c r="P2642" i="12"/>
  <c r="Q2642" i="12"/>
  <c r="N2643" i="12"/>
  <c r="O2643" i="12" s="1"/>
  <c r="S2643" i="12" s="1"/>
  <c r="P2643" i="12"/>
  <c r="Q2643" i="12"/>
  <c r="N2644" i="12"/>
  <c r="O2644" i="12" s="1"/>
  <c r="S2644" i="12" s="1"/>
  <c r="P2644" i="12"/>
  <c r="Q2644" i="12"/>
  <c r="N2645" i="12"/>
  <c r="O2645" i="12" s="1"/>
  <c r="S2645" i="12" s="1"/>
  <c r="P2645" i="12"/>
  <c r="Q2645" i="12"/>
  <c r="N2646" i="12"/>
  <c r="O2646" i="12" s="1"/>
  <c r="S2646" i="12" s="1"/>
  <c r="P2646" i="12"/>
  <c r="Q2646" i="12"/>
  <c r="N2647" i="12"/>
  <c r="O2647" i="12" s="1"/>
  <c r="S2647" i="12" s="1"/>
  <c r="P2647" i="12"/>
  <c r="Q2647" i="12"/>
  <c r="N2648" i="12"/>
  <c r="O2648" i="12" s="1"/>
  <c r="S2648" i="12" s="1"/>
  <c r="P2648" i="12"/>
  <c r="Q2648" i="12"/>
  <c r="N2649" i="12"/>
  <c r="O2649" i="12" s="1"/>
  <c r="S2649" i="12" s="1"/>
  <c r="P2649" i="12"/>
  <c r="Q2649" i="12"/>
  <c r="N2650" i="12"/>
  <c r="O2650" i="12" s="1"/>
  <c r="S2650" i="12" s="1"/>
  <c r="P2650" i="12"/>
  <c r="Q2650" i="12"/>
  <c r="N2651" i="12"/>
  <c r="O2651" i="12" s="1"/>
  <c r="S2651" i="12" s="1"/>
  <c r="P2651" i="12"/>
  <c r="Q2651" i="12"/>
  <c r="N2652" i="12"/>
  <c r="O2652" i="12" s="1"/>
  <c r="S2652" i="12" s="1"/>
  <c r="P2652" i="12"/>
  <c r="Q2652" i="12"/>
  <c r="N2653" i="12"/>
  <c r="O2653" i="12" s="1"/>
  <c r="S2653" i="12" s="1"/>
  <c r="P2653" i="12"/>
  <c r="Q2653" i="12"/>
  <c r="N2654" i="12"/>
  <c r="O2654" i="12" s="1"/>
  <c r="S2654" i="12" s="1"/>
  <c r="P2654" i="12"/>
  <c r="Q2654" i="12"/>
  <c r="N2655" i="12"/>
  <c r="O2655" i="12" s="1"/>
  <c r="S2655" i="12" s="1"/>
  <c r="P2655" i="12"/>
  <c r="Q2655" i="12"/>
  <c r="N2656" i="12"/>
  <c r="O2656" i="12" s="1"/>
  <c r="S2656" i="12" s="1"/>
  <c r="P2656" i="12"/>
  <c r="Q2656" i="12"/>
  <c r="N2657" i="12"/>
  <c r="O2657" i="12" s="1"/>
  <c r="S2657" i="12" s="1"/>
  <c r="P2657" i="12"/>
  <c r="Q2657" i="12"/>
  <c r="N2658" i="12"/>
  <c r="O2658" i="12" s="1"/>
  <c r="S2658" i="12" s="1"/>
  <c r="P2658" i="12"/>
  <c r="Q2658" i="12"/>
  <c r="N2659" i="12"/>
  <c r="O2659" i="12" s="1"/>
  <c r="S2659" i="12" s="1"/>
  <c r="P2659" i="12"/>
  <c r="Q2659" i="12"/>
  <c r="N2660" i="12"/>
  <c r="O2660" i="12" s="1"/>
  <c r="S2660" i="12" s="1"/>
  <c r="P2660" i="12"/>
  <c r="Q2660" i="12"/>
  <c r="N2661" i="12"/>
  <c r="O2661" i="12" s="1"/>
  <c r="S2661" i="12" s="1"/>
  <c r="P2661" i="12"/>
  <c r="Q2661" i="12"/>
  <c r="N2662" i="12"/>
  <c r="O2662" i="12" s="1"/>
  <c r="S2662" i="12" s="1"/>
  <c r="P2662" i="12"/>
  <c r="Q2662" i="12"/>
  <c r="N2663" i="12"/>
  <c r="O2663" i="12" s="1"/>
  <c r="S2663" i="12" s="1"/>
  <c r="P2663" i="12"/>
  <c r="Q2663" i="12"/>
  <c r="N2664" i="12"/>
  <c r="O2664" i="12" s="1"/>
  <c r="S2664" i="12" s="1"/>
  <c r="P2664" i="12"/>
  <c r="Q2664" i="12"/>
  <c r="N2665" i="12"/>
  <c r="O2665" i="12" s="1"/>
  <c r="S2665" i="12" s="1"/>
  <c r="P2665" i="12"/>
  <c r="Q2665" i="12"/>
  <c r="N2666" i="12"/>
  <c r="O2666" i="12" s="1"/>
  <c r="S2666" i="12" s="1"/>
  <c r="P2666" i="12"/>
  <c r="Q2666" i="12"/>
  <c r="N2667" i="12"/>
  <c r="O2667" i="12" s="1"/>
  <c r="S2667" i="12" s="1"/>
  <c r="P2667" i="12"/>
  <c r="Q2667" i="12"/>
  <c r="N2668" i="12"/>
  <c r="O2668" i="12" s="1"/>
  <c r="S2668" i="12" s="1"/>
  <c r="P2668" i="12"/>
  <c r="Q2668" i="12"/>
  <c r="N2669" i="12"/>
  <c r="O2669" i="12" s="1"/>
  <c r="S2669" i="12" s="1"/>
  <c r="P2669" i="12"/>
  <c r="Q2669" i="12"/>
  <c r="N2670" i="12"/>
  <c r="O2670" i="12" s="1"/>
  <c r="S2670" i="12" s="1"/>
  <c r="P2670" i="12"/>
  <c r="Q2670" i="12"/>
  <c r="N2671" i="12"/>
  <c r="O2671" i="12" s="1"/>
  <c r="S2671" i="12" s="1"/>
  <c r="P2671" i="12"/>
  <c r="Q2671" i="12"/>
  <c r="N2672" i="12"/>
  <c r="O2672" i="12" s="1"/>
  <c r="S2672" i="12" s="1"/>
  <c r="P2672" i="12"/>
  <c r="Q2672" i="12"/>
  <c r="N2673" i="12"/>
  <c r="O2673" i="12" s="1"/>
  <c r="S2673" i="12" s="1"/>
  <c r="P2673" i="12"/>
  <c r="Q2673" i="12"/>
  <c r="N2674" i="12"/>
  <c r="O2674" i="12" s="1"/>
  <c r="S2674" i="12" s="1"/>
  <c r="P2674" i="12"/>
  <c r="Q2674" i="12"/>
  <c r="N2675" i="12"/>
  <c r="O2675" i="12" s="1"/>
  <c r="S2675" i="12" s="1"/>
  <c r="P2675" i="12"/>
  <c r="Q2675" i="12"/>
  <c r="N2676" i="12"/>
  <c r="O2676" i="12" s="1"/>
  <c r="S2676" i="12" s="1"/>
  <c r="P2676" i="12"/>
  <c r="Q2676" i="12"/>
  <c r="N2677" i="12"/>
  <c r="O2677" i="12" s="1"/>
  <c r="S2677" i="12" s="1"/>
  <c r="P2677" i="12"/>
  <c r="Q2677" i="12"/>
  <c r="N2678" i="12"/>
  <c r="O2678" i="12" s="1"/>
  <c r="S2678" i="12" s="1"/>
  <c r="P2678" i="12"/>
  <c r="Q2678" i="12"/>
  <c r="N2679" i="12"/>
  <c r="O2679" i="12" s="1"/>
  <c r="S2679" i="12" s="1"/>
  <c r="P2679" i="12"/>
  <c r="Q2679" i="12"/>
  <c r="N2680" i="12"/>
  <c r="O2680" i="12" s="1"/>
  <c r="S2680" i="12" s="1"/>
  <c r="P2680" i="12"/>
  <c r="Q2680" i="12"/>
  <c r="N2681" i="12"/>
  <c r="O2681" i="12" s="1"/>
  <c r="S2681" i="12" s="1"/>
  <c r="P2681" i="12"/>
  <c r="Q2681" i="12"/>
  <c r="N2682" i="12"/>
  <c r="O2682" i="12" s="1"/>
  <c r="S2682" i="12" s="1"/>
  <c r="P2682" i="12"/>
  <c r="Q2682" i="12"/>
  <c r="N2683" i="12"/>
  <c r="O2683" i="12" s="1"/>
  <c r="S2683" i="12" s="1"/>
  <c r="P2683" i="12"/>
  <c r="Q2683" i="12"/>
  <c r="N2684" i="12"/>
  <c r="O2684" i="12" s="1"/>
  <c r="S2684" i="12" s="1"/>
  <c r="P2684" i="12"/>
  <c r="Q2684" i="12"/>
  <c r="N2685" i="12"/>
  <c r="O2685" i="12" s="1"/>
  <c r="S2685" i="12" s="1"/>
  <c r="P2685" i="12"/>
  <c r="Q2685" i="12"/>
  <c r="N2686" i="12"/>
  <c r="O2686" i="12" s="1"/>
  <c r="S2686" i="12" s="1"/>
  <c r="P2686" i="12"/>
  <c r="Q2686" i="12"/>
  <c r="N2687" i="12"/>
  <c r="O2687" i="12" s="1"/>
  <c r="S2687" i="12" s="1"/>
  <c r="P2687" i="12"/>
  <c r="Q2687" i="12"/>
  <c r="N2688" i="12"/>
  <c r="O2688" i="12" s="1"/>
  <c r="S2688" i="12" s="1"/>
  <c r="P2688" i="12"/>
  <c r="Q2688" i="12"/>
  <c r="N2689" i="12"/>
  <c r="O2689" i="12" s="1"/>
  <c r="S2689" i="12" s="1"/>
  <c r="P2689" i="12"/>
  <c r="Q2689" i="12"/>
  <c r="N2690" i="12"/>
  <c r="O2690" i="12" s="1"/>
  <c r="S2690" i="12" s="1"/>
  <c r="P2690" i="12"/>
  <c r="Q2690" i="12"/>
  <c r="N2691" i="12"/>
  <c r="O2691" i="12" s="1"/>
  <c r="S2691" i="12" s="1"/>
  <c r="P2691" i="12"/>
  <c r="Q2691" i="12"/>
  <c r="N2692" i="12"/>
  <c r="O2692" i="12" s="1"/>
  <c r="S2692" i="12" s="1"/>
  <c r="P2692" i="12"/>
  <c r="Q2692" i="12"/>
  <c r="N2693" i="12"/>
  <c r="O2693" i="12" s="1"/>
  <c r="S2693" i="12" s="1"/>
  <c r="P2693" i="12"/>
  <c r="Q2693" i="12"/>
  <c r="N2694" i="12"/>
  <c r="O2694" i="12" s="1"/>
  <c r="S2694" i="12" s="1"/>
  <c r="P2694" i="12"/>
  <c r="Q2694" i="12"/>
  <c r="N2695" i="12"/>
  <c r="O2695" i="12" s="1"/>
  <c r="S2695" i="12" s="1"/>
  <c r="P2695" i="12"/>
  <c r="Q2695" i="12"/>
  <c r="N2696" i="12"/>
  <c r="O2696" i="12" s="1"/>
  <c r="S2696" i="12" s="1"/>
  <c r="P2696" i="12"/>
  <c r="Q2696" i="12"/>
  <c r="N2697" i="12"/>
  <c r="O2697" i="12" s="1"/>
  <c r="S2697" i="12" s="1"/>
  <c r="P2697" i="12"/>
  <c r="Q2697" i="12"/>
  <c r="N2698" i="12"/>
  <c r="O2698" i="12" s="1"/>
  <c r="S2698" i="12" s="1"/>
  <c r="P2698" i="12"/>
  <c r="Q2698" i="12"/>
  <c r="N2699" i="12"/>
  <c r="O2699" i="12" s="1"/>
  <c r="S2699" i="12" s="1"/>
  <c r="P2699" i="12"/>
  <c r="Q2699" i="12"/>
  <c r="N2700" i="12"/>
  <c r="O2700" i="12" s="1"/>
  <c r="S2700" i="12" s="1"/>
  <c r="P2700" i="12"/>
  <c r="Q2700" i="12"/>
  <c r="N2701" i="12"/>
  <c r="O2701" i="12" s="1"/>
  <c r="S2701" i="12" s="1"/>
  <c r="P2701" i="12"/>
  <c r="Q2701" i="12"/>
  <c r="N2702" i="12"/>
  <c r="O2702" i="12" s="1"/>
  <c r="S2702" i="12" s="1"/>
  <c r="P2702" i="12"/>
  <c r="Q2702" i="12"/>
  <c r="N2703" i="12"/>
  <c r="O2703" i="12" s="1"/>
  <c r="S2703" i="12" s="1"/>
  <c r="P2703" i="12"/>
  <c r="Q2703" i="12"/>
  <c r="N2704" i="12"/>
  <c r="O2704" i="12" s="1"/>
  <c r="S2704" i="12" s="1"/>
  <c r="P2704" i="12"/>
  <c r="Q2704" i="12"/>
  <c r="N2705" i="12"/>
  <c r="O2705" i="12" s="1"/>
  <c r="S2705" i="12" s="1"/>
  <c r="P2705" i="12"/>
  <c r="Q2705" i="12"/>
  <c r="N2706" i="12"/>
  <c r="O2706" i="12" s="1"/>
  <c r="S2706" i="12" s="1"/>
  <c r="P2706" i="12"/>
  <c r="Q2706" i="12"/>
  <c r="N2707" i="12"/>
  <c r="O2707" i="12" s="1"/>
  <c r="S2707" i="12" s="1"/>
  <c r="P2707" i="12"/>
  <c r="Q2707" i="12"/>
  <c r="N2708" i="12"/>
  <c r="O2708" i="12" s="1"/>
  <c r="S2708" i="12" s="1"/>
  <c r="P2708" i="12"/>
  <c r="Q2708" i="12"/>
  <c r="N2709" i="12"/>
  <c r="O2709" i="12" s="1"/>
  <c r="S2709" i="12" s="1"/>
  <c r="P2709" i="12"/>
  <c r="Q2709" i="12"/>
  <c r="N2710" i="12"/>
  <c r="O2710" i="12" s="1"/>
  <c r="S2710" i="12" s="1"/>
  <c r="P2710" i="12"/>
  <c r="Q2710" i="12"/>
  <c r="N2711" i="12"/>
  <c r="O2711" i="12" s="1"/>
  <c r="S2711" i="12" s="1"/>
  <c r="P2711" i="12"/>
  <c r="Q2711" i="12"/>
  <c r="N2712" i="12"/>
  <c r="O2712" i="12" s="1"/>
  <c r="S2712" i="12" s="1"/>
  <c r="P2712" i="12"/>
  <c r="Q2712" i="12"/>
  <c r="N2713" i="12"/>
  <c r="O2713" i="12" s="1"/>
  <c r="S2713" i="12" s="1"/>
  <c r="P2713" i="12"/>
  <c r="Q2713" i="12"/>
  <c r="N2714" i="12"/>
  <c r="O2714" i="12" s="1"/>
  <c r="S2714" i="12" s="1"/>
  <c r="P2714" i="12"/>
  <c r="Q2714" i="12"/>
  <c r="N2715" i="12"/>
  <c r="O2715" i="12" s="1"/>
  <c r="S2715" i="12" s="1"/>
  <c r="P2715" i="12"/>
  <c r="Q2715" i="12"/>
  <c r="N2716" i="12"/>
  <c r="O2716" i="12" s="1"/>
  <c r="S2716" i="12" s="1"/>
  <c r="P2716" i="12"/>
  <c r="Q2716" i="12"/>
  <c r="N2717" i="12"/>
  <c r="O2717" i="12" s="1"/>
  <c r="S2717" i="12" s="1"/>
  <c r="P2717" i="12"/>
  <c r="Q2717" i="12"/>
  <c r="N2718" i="12"/>
  <c r="O2718" i="12" s="1"/>
  <c r="S2718" i="12" s="1"/>
  <c r="P2718" i="12"/>
  <c r="Q2718" i="12"/>
  <c r="N2719" i="12"/>
  <c r="O2719" i="12" s="1"/>
  <c r="S2719" i="12" s="1"/>
  <c r="P2719" i="12"/>
  <c r="Q2719" i="12"/>
  <c r="N2720" i="12"/>
  <c r="O2720" i="12" s="1"/>
  <c r="S2720" i="12" s="1"/>
  <c r="P2720" i="12"/>
  <c r="Q2720" i="12"/>
  <c r="N2721" i="12"/>
  <c r="O2721" i="12" s="1"/>
  <c r="S2721" i="12" s="1"/>
  <c r="P2721" i="12"/>
  <c r="Q2721" i="12"/>
  <c r="N2722" i="12"/>
  <c r="O2722" i="12" s="1"/>
  <c r="S2722" i="12" s="1"/>
  <c r="P2722" i="12"/>
  <c r="Q2722" i="12"/>
  <c r="N2723" i="12"/>
  <c r="O2723" i="12" s="1"/>
  <c r="S2723" i="12" s="1"/>
  <c r="P2723" i="12"/>
  <c r="Q2723" i="12"/>
  <c r="N2724" i="12"/>
  <c r="O2724" i="12" s="1"/>
  <c r="S2724" i="12" s="1"/>
  <c r="P2724" i="12"/>
  <c r="Q2724" i="12"/>
  <c r="N2725" i="12"/>
  <c r="O2725" i="12" s="1"/>
  <c r="S2725" i="12" s="1"/>
  <c r="P2725" i="12"/>
  <c r="Q2725" i="12"/>
  <c r="N2726" i="12"/>
  <c r="O2726" i="12" s="1"/>
  <c r="S2726" i="12" s="1"/>
  <c r="P2726" i="12"/>
  <c r="Q2726" i="12"/>
  <c r="N2727" i="12"/>
  <c r="O2727" i="12" s="1"/>
  <c r="S2727" i="12" s="1"/>
  <c r="P2727" i="12"/>
  <c r="Q2727" i="12"/>
  <c r="N2728" i="12"/>
  <c r="O2728" i="12" s="1"/>
  <c r="S2728" i="12" s="1"/>
  <c r="P2728" i="12"/>
  <c r="Q2728" i="12"/>
  <c r="N2729" i="12"/>
  <c r="O2729" i="12" s="1"/>
  <c r="S2729" i="12" s="1"/>
  <c r="P2729" i="12"/>
  <c r="Q2729" i="12"/>
  <c r="N2730" i="12"/>
  <c r="O2730" i="12" s="1"/>
  <c r="S2730" i="12" s="1"/>
  <c r="P2730" i="12"/>
  <c r="Q2730" i="12"/>
  <c r="N2731" i="12"/>
  <c r="O2731" i="12" s="1"/>
  <c r="S2731" i="12" s="1"/>
  <c r="P2731" i="12"/>
  <c r="Q2731" i="12"/>
  <c r="N2732" i="12"/>
  <c r="O2732" i="12" s="1"/>
  <c r="S2732" i="12" s="1"/>
  <c r="P2732" i="12"/>
  <c r="Q2732" i="12"/>
  <c r="N2733" i="12"/>
  <c r="O2733" i="12" s="1"/>
  <c r="S2733" i="12" s="1"/>
  <c r="P2733" i="12"/>
  <c r="Q2733" i="12"/>
  <c r="N2734" i="12"/>
  <c r="O2734" i="12" s="1"/>
  <c r="S2734" i="12" s="1"/>
  <c r="P2734" i="12"/>
  <c r="Q2734" i="12"/>
  <c r="N2735" i="12"/>
  <c r="O2735" i="12" s="1"/>
  <c r="S2735" i="12" s="1"/>
  <c r="P2735" i="12"/>
  <c r="Q2735" i="12"/>
  <c r="N2736" i="12"/>
  <c r="O2736" i="12" s="1"/>
  <c r="S2736" i="12" s="1"/>
  <c r="P2736" i="12"/>
  <c r="Q2736" i="12"/>
  <c r="N2737" i="12"/>
  <c r="O2737" i="12" s="1"/>
  <c r="S2737" i="12" s="1"/>
  <c r="P2737" i="12"/>
  <c r="Q2737" i="12"/>
  <c r="N2738" i="12"/>
  <c r="O2738" i="12" s="1"/>
  <c r="S2738" i="12" s="1"/>
  <c r="P2738" i="12"/>
  <c r="Q2738" i="12"/>
  <c r="N2739" i="12"/>
  <c r="O2739" i="12" s="1"/>
  <c r="S2739" i="12" s="1"/>
  <c r="P2739" i="12"/>
  <c r="Q2739" i="12"/>
  <c r="N2740" i="12"/>
  <c r="O2740" i="12" s="1"/>
  <c r="S2740" i="12" s="1"/>
  <c r="P2740" i="12"/>
  <c r="Q2740" i="12"/>
  <c r="N2741" i="12"/>
  <c r="O2741" i="12" s="1"/>
  <c r="S2741" i="12" s="1"/>
  <c r="P2741" i="12"/>
  <c r="Q2741" i="12"/>
  <c r="N2742" i="12"/>
  <c r="O2742" i="12" s="1"/>
  <c r="S2742" i="12" s="1"/>
  <c r="P2742" i="12"/>
  <c r="Q2742" i="12"/>
  <c r="N2743" i="12"/>
  <c r="O2743" i="12" s="1"/>
  <c r="S2743" i="12" s="1"/>
  <c r="P2743" i="12"/>
  <c r="Q2743" i="12"/>
  <c r="N2744" i="12"/>
  <c r="O2744" i="12" s="1"/>
  <c r="S2744" i="12" s="1"/>
  <c r="P2744" i="12"/>
  <c r="Q2744" i="12"/>
  <c r="N2745" i="12"/>
  <c r="O2745" i="12" s="1"/>
  <c r="S2745" i="12" s="1"/>
  <c r="P2745" i="12"/>
  <c r="Q2745" i="12"/>
  <c r="N2746" i="12"/>
  <c r="O2746" i="12" s="1"/>
  <c r="S2746" i="12" s="1"/>
  <c r="P2746" i="12"/>
  <c r="Q2746" i="12"/>
  <c r="N2747" i="12"/>
  <c r="O2747" i="12" s="1"/>
  <c r="S2747" i="12" s="1"/>
  <c r="P2747" i="12"/>
  <c r="Q2747" i="12"/>
  <c r="N2748" i="12"/>
  <c r="O2748" i="12" s="1"/>
  <c r="S2748" i="12" s="1"/>
  <c r="P2748" i="12"/>
  <c r="Q2748" i="12"/>
  <c r="N2749" i="12"/>
  <c r="O2749" i="12" s="1"/>
  <c r="S2749" i="12" s="1"/>
  <c r="P2749" i="12"/>
  <c r="Q2749" i="12"/>
  <c r="N2750" i="12"/>
  <c r="O2750" i="12" s="1"/>
  <c r="S2750" i="12" s="1"/>
  <c r="P2750" i="12"/>
  <c r="Q2750" i="12"/>
  <c r="N2751" i="12"/>
  <c r="O2751" i="12" s="1"/>
  <c r="S2751" i="12" s="1"/>
  <c r="P2751" i="12"/>
  <c r="Q2751" i="12"/>
  <c r="N2752" i="12"/>
  <c r="O2752" i="12" s="1"/>
  <c r="S2752" i="12" s="1"/>
  <c r="P2752" i="12"/>
  <c r="Q2752" i="12"/>
  <c r="N2753" i="12"/>
  <c r="O2753" i="12" s="1"/>
  <c r="S2753" i="12" s="1"/>
  <c r="P2753" i="12"/>
  <c r="Q2753" i="12"/>
  <c r="N2754" i="12"/>
  <c r="O2754" i="12" s="1"/>
  <c r="S2754" i="12" s="1"/>
  <c r="P2754" i="12"/>
  <c r="Q2754" i="12"/>
  <c r="N2755" i="12"/>
  <c r="O2755" i="12" s="1"/>
  <c r="S2755" i="12" s="1"/>
  <c r="P2755" i="12"/>
  <c r="Q2755" i="12"/>
  <c r="N2756" i="12"/>
  <c r="O2756" i="12" s="1"/>
  <c r="S2756" i="12" s="1"/>
  <c r="P2756" i="12"/>
  <c r="Q2756" i="12"/>
  <c r="N2757" i="12"/>
  <c r="O2757" i="12" s="1"/>
  <c r="S2757" i="12" s="1"/>
  <c r="P2757" i="12"/>
  <c r="Q2757" i="12"/>
  <c r="N2758" i="12"/>
  <c r="O2758" i="12" s="1"/>
  <c r="S2758" i="12" s="1"/>
  <c r="P2758" i="12"/>
  <c r="Q2758" i="12"/>
  <c r="N2759" i="12"/>
  <c r="O2759" i="12" s="1"/>
  <c r="S2759" i="12" s="1"/>
  <c r="P2759" i="12"/>
  <c r="Q2759" i="12"/>
  <c r="N2760" i="12"/>
  <c r="O2760" i="12" s="1"/>
  <c r="S2760" i="12" s="1"/>
  <c r="P2760" i="12"/>
  <c r="Q2760" i="12"/>
  <c r="N2761" i="12"/>
  <c r="O2761" i="12" s="1"/>
  <c r="S2761" i="12" s="1"/>
  <c r="P2761" i="12"/>
  <c r="Q2761" i="12"/>
  <c r="N2762" i="12"/>
  <c r="O2762" i="12" s="1"/>
  <c r="S2762" i="12" s="1"/>
  <c r="P2762" i="12"/>
  <c r="Q2762" i="12"/>
  <c r="N2763" i="12"/>
  <c r="O2763" i="12" s="1"/>
  <c r="S2763" i="12" s="1"/>
  <c r="P2763" i="12"/>
  <c r="Q2763" i="12"/>
  <c r="N2764" i="12"/>
  <c r="O2764" i="12" s="1"/>
  <c r="S2764" i="12" s="1"/>
  <c r="P2764" i="12"/>
  <c r="Q2764" i="12"/>
  <c r="N2765" i="12"/>
  <c r="O2765" i="12" s="1"/>
  <c r="S2765" i="12" s="1"/>
  <c r="P2765" i="12"/>
  <c r="Q2765" i="12"/>
  <c r="N2766" i="12"/>
  <c r="O2766" i="12" s="1"/>
  <c r="S2766" i="12" s="1"/>
  <c r="P2766" i="12"/>
  <c r="Q2766" i="12"/>
  <c r="N2767" i="12"/>
  <c r="O2767" i="12" s="1"/>
  <c r="S2767" i="12" s="1"/>
  <c r="P2767" i="12"/>
  <c r="Q2767" i="12"/>
  <c r="N2768" i="12"/>
  <c r="O2768" i="12" s="1"/>
  <c r="S2768" i="12" s="1"/>
  <c r="P2768" i="12"/>
  <c r="Q2768" i="12"/>
  <c r="N2769" i="12"/>
  <c r="O2769" i="12" s="1"/>
  <c r="S2769" i="12" s="1"/>
  <c r="P2769" i="12"/>
  <c r="Q2769" i="12"/>
  <c r="N2770" i="12"/>
  <c r="O2770" i="12" s="1"/>
  <c r="S2770" i="12" s="1"/>
  <c r="P2770" i="12"/>
  <c r="Q2770" i="12"/>
  <c r="N2771" i="12"/>
  <c r="O2771" i="12" s="1"/>
  <c r="S2771" i="12" s="1"/>
  <c r="P2771" i="12"/>
  <c r="Q2771" i="12"/>
  <c r="N2772" i="12"/>
  <c r="O2772" i="12" s="1"/>
  <c r="S2772" i="12" s="1"/>
  <c r="P2772" i="12"/>
  <c r="Q2772" i="12"/>
  <c r="N2773" i="12"/>
  <c r="O2773" i="12" s="1"/>
  <c r="S2773" i="12" s="1"/>
  <c r="P2773" i="12"/>
  <c r="Q2773" i="12"/>
  <c r="N2774" i="12"/>
  <c r="O2774" i="12" s="1"/>
  <c r="S2774" i="12" s="1"/>
  <c r="P2774" i="12"/>
  <c r="Q2774" i="12"/>
  <c r="N2775" i="12"/>
  <c r="O2775" i="12" s="1"/>
  <c r="S2775" i="12" s="1"/>
  <c r="P2775" i="12"/>
  <c r="Q2775" i="12"/>
  <c r="N2776" i="12"/>
  <c r="O2776" i="12" s="1"/>
  <c r="S2776" i="12" s="1"/>
  <c r="P2776" i="12"/>
  <c r="Q2776" i="12"/>
  <c r="N2777" i="12"/>
  <c r="O2777" i="12" s="1"/>
  <c r="S2777" i="12" s="1"/>
  <c r="P2777" i="12"/>
  <c r="Q2777" i="12"/>
  <c r="N2778" i="12"/>
  <c r="O2778" i="12" s="1"/>
  <c r="S2778" i="12" s="1"/>
  <c r="P2778" i="12"/>
  <c r="Q2778" i="12"/>
  <c r="N2779" i="12"/>
  <c r="O2779" i="12" s="1"/>
  <c r="S2779" i="12" s="1"/>
  <c r="P2779" i="12"/>
  <c r="Q2779" i="12"/>
  <c r="N2780" i="12"/>
  <c r="O2780" i="12" s="1"/>
  <c r="S2780" i="12" s="1"/>
  <c r="P2780" i="12"/>
  <c r="Q2780" i="12"/>
  <c r="N2781" i="12"/>
  <c r="O2781" i="12" s="1"/>
  <c r="S2781" i="12" s="1"/>
  <c r="P2781" i="12"/>
  <c r="Q2781" i="12"/>
  <c r="N2782" i="12"/>
  <c r="O2782" i="12" s="1"/>
  <c r="S2782" i="12" s="1"/>
  <c r="P2782" i="12"/>
  <c r="Q2782" i="12"/>
  <c r="N2783" i="12"/>
  <c r="O2783" i="12" s="1"/>
  <c r="S2783" i="12" s="1"/>
  <c r="P2783" i="12"/>
  <c r="Q2783" i="12"/>
  <c r="N2784" i="12"/>
  <c r="O2784" i="12" s="1"/>
  <c r="S2784" i="12" s="1"/>
  <c r="P2784" i="12"/>
  <c r="Q2784" i="12"/>
  <c r="N2785" i="12"/>
  <c r="O2785" i="12" s="1"/>
  <c r="S2785" i="12" s="1"/>
  <c r="P2785" i="12"/>
  <c r="Q2785" i="12"/>
  <c r="N2786" i="12"/>
  <c r="O2786" i="12" s="1"/>
  <c r="S2786" i="12" s="1"/>
  <c r="P2786" i="12"/>
  <c r="Q2786" i="12"/>
  <c r="N2787" i="12"/>
  <c r="O2787" i="12" s="1"/>
  <c r="S2787" i="12" s="1"/>
  <c r="P2787" i="12"/>
  <c r="Q2787" i="12"/>
  <c r="N2788" i="12"/>
  <c r="O2788" i="12" s="1"/>
  <c r="S2788" i="12" s="1"/>
  <c r="P2788" i="12"/>
  <c r="Q2788" i="12"/>
  <c r="N2789" i="12"/>
  <c r="O2789" i="12" s="1"/>
  <c r="S2789" i="12" s="1"/>
  <c r="P2789" i="12"/>
  <c r="Q2789" i="12"/>
  <c r="N2790" i="12"/>
  <c r="O2790" i="12" s="1"/>
  <c r="S2790" i="12" s="1"/>
  <c r="P2790" i="12"/>
  <c r="Q2790" i="12"/>
  <c r="N2791" i="12"/>
  <c r="O2791" i="12" s="1"/>
  <c r="S2791" i="12" s="1"/>
  <c r="P2791" i="12"/>
  <c r="Q2791" i="12"/>
  <c r="N2792" i="12"/>
  <c r="O2792" i="12" s="1"/>
  <c r="S2792" i="12" s="1"/>
  <c r="P2792" i="12"/>
  <c r="Q2792" i="12"/>
  <c r="N2793" i="12"/>
  <c r="O2793" i="12" s="1"/>
  <c r="S2793" i="12" s="1"/>
  <c r="P2793" i="12"/>
  <c r="Q2793" i="12"/>
  <c r="N2794" i="12"/>
  <c r="O2794" i="12" s="1"/>
  <c r="S2794" i="12" s="1"/>
  <c r="P2794" i="12"/>
  <c r="Q2794" i="12"/>
  <c r="N2795" i="12"/>
  <c r="O2795" i="12" s="1"/>
  <c r="S2795" i="12" s="1"/>
  <c r="P2795" i="12"/>
  <c r="Q2795" i="12"/>
  <c r="N2796" i="12"/>
  <c r="O2796" i="12" s="1"/>
  <c r="S2796" i="12" s="1"/>
  <c r="P2796" i="12"/>
  <c r="Q2796" i="12"/>
  <c r="N2797" i="12"/>
  <c r="O2797" i="12" s="1"/>
  <c r="S2797" i="12" s="1"/>
  <c r="P2797" i="12"/>
  <c r="Q2797" i="12"/>
  <c r="N2798" i="12"/>
  <c r="O2798" i="12" s="1"/>
  <c r="S2798" i="12" s="1"/>
  <c r="P2798" i="12"/>
  <c r="Q2798" i="12"/>
  <c r="N2799" i="12"/>
  <c r="O2799" i="12" s="1"/>
  <c r="S2799" i="12" s="1"/>
  <c r="P2799" i="12"/>
  <c r="Q2799" i="12"/>
  <c r="N2800" i="12"/>
  <c r="O2800" i="12" s="1"/>
  <c r="S2800" i="12" s="1"/>
  <c r="P2800" i="12"/>
  <c r="Q2800" i="12"/>
  <c r="N2801" i="12"/>
  <c r="O2801" i="12" s="1"/>
  <c r="S2801" i="12" s="1"/>
  <c r="P2801" i="12"/>
  <c r="Q2801" i="12"/>
  <c r="N2802" i="12"/>
  <c r="O2802" i="12" s="1"/>
  <c r="S2802" i="12" s="1"/>
  <c r="P2802" i="12"/>
  <c r="Q2802" i="12"/>
  <c r="N2803" i="12"/>
  <c r="O2803" i="12" s="1"/>
  <c r="S2803" i="12" s="1"/>
  <c r="P2803" i="12"/>
  <c r="Q2803" i="12"/>
  <c r="N2804" i="12"/>
  <c r="O2804" i="12" s="1"/>
  <c r="S2804" i="12" s="1"/>
  <c r="P2804" i="12"/>
  <c r="Q2804" i="12"/>
  <c r="N2805" i="12"/>
  <c r="O2805" i="12" s="1"/>
  <c r="S2805" i="12" s="1"/>
  <c r="P2805" i="12"/>
  <c r="Q2805" i="12"/>
  <c r="N2806" i="12"/>
  <c r="O2806" i="12" s="1"/>
  <c r="S2806" i="12" s="1"/>
  <c r="P2806" i="12"/>
  <c r="Q2806" i="12"/>
  <c r="N2807" i="12"/>
  <c r="O2807" i="12" s="1"/>
  <c r="S2807" i="12" s="1"/>
  <c r="P2807" i="12"/>
  <c r="Q2807" i="12"/>
  <c r="N2808" i="12"/>
  <c r="O2808" i="12" s="1"/>
  <c r="S2808" i="12" s="1"/>
  <c r="P2808" i="12"/>
  <c r="Q2808" i="12"/>
  <c r="N2809" i="12"/>
  <c r="O2809" i="12" s="1"/>
  <c r="S2809" i="12" s="1"/>
  <c r="P2809" i="12"/>
  <c r="Q2809" i="12"/>
  <c r="N2810" i="12"/>
  <c r="O2810" i="12" s="1"/>
  <c r="S2810" i="12" s="1"/>
  <c r="P2810" i="12"/>
  <c r="Q2810" i="12"/>
  <c r="N2811" i="12"/>
  <c r="O2811" i="12" s="1"/>
  <c r="S2811" i="12" s="1"/>
  <c r="P2811" i="12"/>
  <c r="Q2811" i="12"/>
  <c r="N2812" i="12"/>
  <c r="O2812" i="12" s="1"/>
  <c r="S2812" i="12" s="1"/>
  <c r="P2812" i="12"/>
  <c r="Q2812" i="12"/>
  <c r="N2813" i="12"/>
  <c r="O2813" i="12" s="1"/>
  <c r="S2813" i="12" s="1"/>
  <c r="P2813" i="12"/>
  <c r="Q2813" i="12"/>
  <c r="N2814" i="12"/>
  <c r="O2814" i="12" s="1"/>
  <c r="S2814" i="12" s="1"/>
  <c r="P2814" i="12"/>
  <c r="Q2814" i="12"/>
  <c r="N2815" i="12"/>
  <c r="O2815" i="12" s="1"/>
  <c r="S2815" i="12" s="1"/>
  <c r="P2815" i="12"/>
  <c r="Q2815" i="12"/>
  <c r="N2816" i="12"/>
  <c r="O2816" i="12" s="1"/>
  <c r="S2816" i="12" s="1"/>
  <c r="P2816" i="12"/>
  <c r="Q2816" i="12"/>
  <c r="N2817" i="12"/>
  <c r="O2817" i="12" s="1"/>
  <c r="S2817" i="12" s="1"/>
  <c r="P2817" i="12"/>
  <c r="Q2817" i="12"/>
  <c r="N2818" i="12"/>
  <c r="O2818" i="12" s="1"/>
  <c r="S2818" i="12" s="1"/>
  <c r="P2818" i="12"/>
  <c r="Q2818" i="12"/>
  <c r="N2819" i="12"/>
  <c r="O2819" i="12" s="1"/>
  <c r="S2819" i="12" s="1"/>
  <c r="P2819" i="12"/>
  <c r="Q2819" i="12"/>
  <c r="N2820" i="12"/>
  <c r="O2820" i="12" s="1"/>
  <c r="S2820" i="12" s="1"/>
  <c r="P2820" i="12"/>
  <c r="Q2820" i="12"/>
  <c r="N2821" i="12"/>
  <c r="O2821" i="12" s="1"/>
  <c r="S2821" i="12" s="1"/>
  <c r="P2821" i="12"/>
  <c r="Q2821" i="12"/>
  <c r="N2822" i="12"/>
  <c r="O2822" i="12" s="1"/>
  <c r="S2822" i="12" s="1"/>
  <c r="P2822" i="12"/>
  <c r="Q2822" i="12"/>
  <c r="N2823" i="12"/>
  <c r="O2823" i="12" s="1"/>
  <c r="S2823" i="12" s="1"/>
  <c r="P2823" i="12"/>
  <c r="Q2823" i="12"/>
  <c r="N2824" i="12"/>
  <c r="O2824" i="12" s="1"/>
  <c r="S2824" i="12" s="1"/>
  <c r="P2824" i="12"/>
  <c r="Q2824" i="12"/>
  <c r="N2825" i="12"/>
  <c r="O2825" i="12" s="1"/>
  <c r="S2825" i="12" s="1"/>
  <c r="P2825" i="12"/>
  <c r="Q2825" i="12"/>
  <c r="N2826" i="12"/>
  <c r="O2826" i="12" s="1"/>
  <c r="S2826" i="12" s="1"/>
  <c r="P2826" i="12"/>
  <c r="Q2826" i="12"/>
  <c r="N2827" i="12"/>
  <c r="O2827" i="12" s="1"/>
  <c r="S2827" i="12" s="1"/>
  <c r="P2827" i="12"/>
  <c r="Q2827" i="12"/>
  <c r="N2828" i="12"/>
  <c r="O2828" i="12" s="1"/>
  <c r="S2828" i="12" s="1"/>
  <c r="P2828" i="12"/>
  <c r="Q2828" i="12"/>
  <c r="N2829" i="12"/>
  <c r="O2829" i="12" s="1"/>
  <c r="S2829" i="12" s="1"/>
  <c r="P2829" i="12"/>
  <c r="Q2829" i="12"/>
  <c r="N2830" i="12"/>
  <c r="O2830" i="12" s="1"/>
  <c r="S2830" i="12" s="1"/>
  <c r="P2830" i="12"/>
  <c r="Q2830" i="12"/>
  <c r="N2831" i="12"/>
  <c r="O2831" i="12" s="1"/>
  <c r="S2831" i="12" s="1"/>
  <c r="P2831" i="12"/>
  <c r="Q2831" i="12"/>
  <c r="N2832" i="12"/>
  <c r="O2832" i="12" s="1"/>
  <c r="S2832" i="12" s="1"/>
  <c r="P2832" i="12"/>
  <c r="Q2832" i="12"/>
  <c r="N2833" i="12"/>
  <c r="O2833" i="12" s="1"/>
  <c r="S2833" i="12" s="1"/>
  <c r="P2833" i="12"/>
  <c r="Q2833" i="12"/>
  <c r="N2834" i="12"/>
  <c r="O2834" i="12" s="1"/>
  <c r="S2834" i="12" s="1"/>
  <c r="P2834" i="12"/>
  <c r="Q2834" i="12"/>
  <c r="N2835" i="12"/>
  <c r="O2835" i="12" s="1"/>
  <c r="S2835" i="12" s="1"/>
  <c r="P2835" i="12"/>
  <c r="Q2835" i="12"/>
  <c r="N2836" i="12"/>
  <c r="O2836" i="12" s="1"/>
  <c r="S2836" i="12" s="1"/>
  <c r="P2836" i="12"/>
  <c r="Q2836" i="12"/>
  <c r="N2837" i="12"/>
  <c r="O2837" i="12" s="1"/>
  <c r="S2837" i="12" s="1"/>
  <c r="P2837" i="12"/>
  <c r="Q2837" i="12"/>
  <c r="N2838" i="12"/>
  <c r="O2838" i="12" s="1"/>
  <c r="S2838" i="12" s="1"/>
  <c r="P2838" i="12"/>
  <c r="Q2838" i="12"/>
  <c r="N2839" i="12"/>
  <c r="O2839" i="12" s="1"/>
  <c r="S2839" i="12" s="1"/>
  <c r="P2839" i="12"/>
  <c r="Q2839" i="12"/>
  <c r="N2840" i="12"/>
  <c r="O2840" i="12" s="1"/>
  <c r="S2840" i="12" s="1"/>
  <c r="P2840" i="12"/>
  <c r="Q2840" i="12"/>
  <c r="N2841" i="12"/>
  <c r="O2841" i="12" s="1"/>
  <c r="S2841" i="12" s="1"/>
  <c r="P2841" i="12"/>
  <c r="Q2841" i="12"/>
  <c r="N2842" i="12"/>
  <c r="O2842" i="12" s="1"/>
  <c r="S2842" i="12" s="1"/>
  <c r="P2842" i="12"/>
  <c r="Q2842" i="12"/>
  <c r="N2843" i="12"/>
  <c r="O2843" i="12" s="1"/>
  <c r="S2843" i="12" s="1"/>
  <c r="P2843" i="12"/>
  <c r="Q2843" i="12"/>
  <c r="N2844" i="12"/>
  <c r="O2844" i="12" s="1"/>
  <c r="S2844" i="12" s="1"/>
  <c r="P2844" i="12"/>
  <c r="Q2844" i="12"/>
  <c r="N2845" i="12"/>
  <c r="O2845" i="12" s="1"/>
  <c r="S2845" i="12" s="1"/>
  <c r="P2845" i="12"/>
  <c r="Q2845" i="12"/>
  <c r="N2846" i="12"/>
  <c r="O2846" i="12" s="1"/>
  <c r="S2846" i="12" s="1"/>
  <c r="P2846" i="12"/>
  <c r="Q2846" i="12"/>
  <c r="N2847" i="12"/>
  <c r="O2847" i="12" s="1"/>
  <c r="S2847" i="12" s="1"/>
  <c r="P2847" i="12"/>
  <c r="Q2847" i="12"/>
  <c r="N2848" i="12"/>
  <c r="O2848" i="12" s="1"/>
  <c r="S2848" i="12" s="1"/>
  <c r="P2848" i="12"/>
  <c r="Q2848" i="12"/>
  <c r="N2849" i="12"/>
  <c r="O2849" i="12" s="1"/>
  <c r="S2849" i="12" s="1"/>
  <c r="P2849" i="12"/>
  <c r="Q2849" i="12"/>
  <c r="N2850" i="12"/>
  <c r="O2850" i="12" s="1"/>
  <c r="S2850" i="12" s="1"/>
  <c r="P2850" i="12"/>
  <c r="Q2850" i="12"/>
  <c r="N2851" i="12"/>
  <c r="O2851" i="12" s="1"/>
  <c r="S2851" i="12" s="1"/>
  <c r="P2851" i="12"/>
  <c r="Q2851" i="12"/>
  <c r="N2852" i="12"/>
  <c r="O2852" i="12" s="1"/>
  <c r="S2852" i="12" s="1"/>
  <c r="P2852" i="12"/>
  <c r="Q2852" i="12"/>
  <c r="N2853" i="12"/>
  <c r="O2853" i="12" s="1"/>
  <c r="S2853" i="12" s="1"/>
  <c r="P2853" i="12"/>
  <c r="Q2853" i="12"/>
  <c r="N2854" i="12"/>
  <c r="O2854" i="12" s="1"/>
  <c r="S2854" i="12" s="1"/>
  <c r="P2854" i="12"/>
  <c r="Q2854" i="12"/>
  <c r="N2855" i="12"/>
  <c r="O2855" i="12" s="1"/>
  <c r="S2855" i="12" s="1"/>
  <c r="P2855" i="12"/>
  <c r="Q2855" i="12"/>
  <c r="N2856" i="12"/>
  <c r="O2856" i="12" s="1"/>
  <c r="S2856" i="12" s="1"/>
  <c r="P2856" i="12"/>
  <c r="Q2856" i="12"/>
  <c r="N2857" i="12"/>
  <c r="O2857" i="12" s="1"/>
  <c r="S2857" i="12" s="1"/>
  <c r="P2857" i="12"/>
  <c r="Q2857" i="12"/>
  <c r="N2858" i="12"/>
  <c r="O2858" i="12" s="1"/>
  <c r="S2858" i="12" s="1"/>
  <c r="P2858" i="12"/>
  <c r="Q2858" i="12"/>
  <c r="N2859" i="12"/>
  <c r="O2859" i="12" s="1"/>
  <c r="S2859" i="12" s="1"/>
  <c r="P2859" i="12"/>
  <c r="Q2859" i="12"/>
  <c r="N2860" i="12"/>
  <c r="O2860" i="12" s="1"/>
  <c r="S2860" i="12" s="1"/>
  <c r="P2860" i="12"/>
  <c r="Q2860" i="12"/>
  <c r="N2861" i="12"/>
  <c r="O2861" i="12" s="1"/>
  <c r="S2861" i="12" s="1"/>
  <c r="P2861" i="12"/>
  <c r="Q2861" i="12"/>
  <c r="N2862" i="12"/>
  <c r="O2862" i="12" s="1"/>
  <c r="S2862" i="12" s="1"/>
  <c r="P2862" i="12"/>
  <c r="Q2862" i="12"/>
  <c r="N2863" i="12"/>
  <c r="O2863" i="12" s="1"/>
  <c r="S2863" i="12" s="1"/>
  <c r="P2863" i="12"/>
  <c r="Q2863" i="12"/>
  <c r="N2864" i="12"/>
  <c r="O2864" i="12" s="1"/>
  <c r="S2864" i="12" s="1"/>
  <c r="P2864" i="12"/>
  <c r="Q2864" i="12"/>
  <c r="N2865" i="12"/>
  <c r="O2865" i="12" s="1"/>
  <c r="S2865" i="12" s="1"/>
  <c r="P2865" i="12"/>
  <c r="Q2865" i="12"/>
  <c r="N2866" i="12"/>
  <c r="O2866" i="12" s="1"/>
  <c r="S2866" i="12" s="1"/>
  <c r="P2866" i="12"/>
  <c r="Q2866" i="12"/>
  <c r="N2867" i="12"/>
  <c r="O2867" i="12" s="1"/>
  <c r="S2867" i="12" s="1"/>
  <c r="P2867" i="12"/>
  <c r="Q2867" i="12"/>
  <c r="N2868" i="12"/>
  <c r="O2868" i="12" s="1"/>
  <c r="S2868" i="12" s="1"/>
  <c r="P2868" i="12"/>
  <c r="Q2868" i="12"/>
  <c r="N2869" i="12"/>
  <c r="O2869" i="12" s="1"/>
  <c r="S2869" i="12" s="1"/>
  <c r="P2869" i="12"/>
  <c r="Q2869" i="12"/>
  <c r="N2870" i="12"/>
  <c r="O2870" i="12" s="1"/>
  <c r="S2870" i="12" s="1"/>
  <c r="P2870" i="12"/>
  <c r="Q2870" i="12"/>
  <c r="N2871" i="12"/>
  <c r="O2871" i="12" s="1"/>
  <c r="S2871" i="12" s="1"/>
  <c r="P2871" i="12"/>
  <c r="Q2871" i="12"/>
  <c r="N2872" i="12"/>
  <c r="O2872" i="12" s="1"/>
  <c r="S2872" i="12" s="1"/>
  <c r="P2872" i="12"/>
  <c r="Q2872" i="12"/>
  <c r="N2873" i="12"/>
  <c r="O2873" i="12" s="1"/>
  <c r="S2873" i="12" s="1"/>
  <c r="P2873" i="12"/>
  <c r="Q2873" i="12"/>
  <c r="N2874" i="12"/>
  <c r="O2874" i="12" s="1"/>
  <c r="S2874" i="12" s="1"/>
  <c r="P2874" i="12"/>
  <c r="Q2874" i="12"/>
  <c r="N2875" i="12"/>
  <c r="O2875" i="12" s="1"/>
  <c r="S2875" i="12" s="1"/>
  <c r="P2875" i="12"/>
  <c r="Q2875" i="12"/>
  <c r="N2876" i="12"/>
  <c r="O2876" i="12" s="1"/>
  <c r="S2876" i="12" s="1"/>
  <c r="P2876" i="12"/>
  <c r="Q2876" i="12"/>
  <c r="N2877" i="12"/>
  <c r="O2877" i="12" s="1"/>
  <c r="S2877" i="12" s="1"/>
  <c r="P2877" i="12"/>
  <c r="Q2877" i="12"/>
  <c r="N2878" i="12"/>
  <c r="O2878" i="12" s="1"/>
  <c r="S2878" i="12" s="1"/>
  <c r="P2878" i="12"/>
  <c r="Q2878" i="12"/>
  <c r="N2879" i="12"/>
  <c r="O2879" i="12" s="1"/>
  <c r="S2879" i="12" s="1"/>
  <c r="P2879" i="12"/>
  <c r="Q2879" i="12"/>
  <c r="N2880" i="12"/>
  <c r="O2880" i="12" s="1"/>
  <c r="S2880" i="12" s="1"/>
  <c r="P2880" i="12"/>
  <c r="Q2880" i="12"/>
  <c r="N2881" i="12"/>
  <c r="O2881" i="12" s="1"/>
  <c r="S2881" i="12" s="1"/>
  <c r="P2881" i="12"/>
  <c r="Q2881" i="12"/>
  <c r="N2882" i="12"/>
  <c r="O2882" i="12" s="1"/>
  <c r="S2882" i="12" s="1"/>
  <c r="P2882" i="12"/>
  <c r="Q2882" i="12"/>
  <c r="N2883" i="12"/>
  <c r="O2883" i="12" s="1"/>
  <c r="S2883" i="12" s="1"/>
  <c r="P2883" i="12"/>
  <c r="Q2883" i="12"/>
  <c r="N2884" i="12"/>
  <c r="O2884" i="12" s="1"/>
  <c r="S2884" i="12" s="1"/>
  <c r="P2884" i="12"/>
  <c r="Q2884" i="12"/>
  <c r="N2885" i="12"/>
  <c r="O2885" i="12" s="1"/>
  <c r="S2885" i="12" s="1"/>
  <c r="P2885" i="12"/>
  <c r="Q2885" i="12"/>
  <c r="N2886" i="12"/>
  <c r="O2886" i="12" s="1"/>
  <c r="S2886" i="12" s="1"/>
  <c r="P2886" i="12"/>
  <c r="Q2886" i="12"/>
  <c r="N2887" i="12"/>
  <c r="O2887" i="12" s="1"/>
  <c r="S2887" i="12" s="1"/>
  <c r="P2887" i="12"/>
  <c r="Q2887" i="12"/>
  <c r="N2888" i="12"/>
  <c r="O2888" i="12" s="1"/>
  <c r="S2888" i="12" s="1"/>
  <c r="P2888" i="12"/>
  <c r="Q2888" i="12"/>
  <c r="N2889" i="12"/>
  <c r="O2889" i="12" s="1"/>
  <c r="S2889" i="12" s="1"/>
  <c r="P2889" i="12"/>
  <c r="Q2889" i="12"/>
  <c r="N2890" i="12"/>
  <c r="O2890" i="12" s="1"/>
  <c r="S2890" i="12" s="1"/>
  <c r="P2890" i="12"/>
  <c r="Q2890" i="12"/>
  <c r="N2891" i="12"/>
  <c r="O2891" i="12" s="1"/>
  <c r="S2891" i="12" s="1"/>
  <c r="P2891" i="12"/>
  <c r="Q2891" i="12"/>
  <c r="N2892" i="12"/>
  <c r="O2892" i="12" s="1"/>
  <c r="S2892" i="12" s="1"/>
  <c r="P2892" i="12"/>
  <c r="Q2892" i="12"/>
  <c r="N2893" i="12"/>
  <c r="O2893" i="12" s="1"/>
  <c r="S2893" i="12" s="1"/>
  <c r="P2893" i="12"/>
  <c r="Q2893" i="12"/>
  <c r="N2894" i="12"/>
  <c r="O2894" i="12" s="1"/>
  <c r="S2894" i="12" s="1"/>
  <c r="P2894" i="12"/>
  <c r="Q2894" i="12"/>
  <c r="N2895" i="12"/>
  <c r="O2895" i="12" s="1"/>
  <c r="S2895" i="12" s="1"/>
  <c r="P2895" i="12"/>
  <c r="Q2895" i="12"/>
  <c r="N2896" i="12"/>
  <c r="O2896" i="12" s="1"/>
  <c r="S2896" i="12" s="1"/>
  <c r="P2896" i="12"/>
  <c r="Q2896" i="12"/>
  <c r="N2897" i="12"/>
  <c r="O2897" i="12" s="1"/>
  <c r="S2897" i="12" s="1"/>
  <c r="P2897" i="12"/>
  <c r="Q2897" i="12"/>
  <c r="N2898" i="12"/>
  <c r="O2898" i="12" s="1"/>
  <c r="S2898" i="12" s="1"/>
  <c r="P2898" i="12"/>
  <c r="Q2898" i="12"/>
  <c r="N2899" i="12"/>
  <c r="O2899" i="12" s="1"/>
  <c r="S2899" i="12" s="1"/>
  <c r="P2899" i="12"/>
  <c r="Q2899" i="12"/>
  <c r="N2900" i="12"/>
  <c r="O2900" i="12" s="1"/>
  <c r="S2900" i="12" s="1"/>
  <c r="P2900" i="12"/>
  <c r="Q2900" i="12"/>
  <c r="N2901" i="12"/>
  <c r="O2901" i="12" s="1"/>
  <c r="S2901" i="12" s="1"/>
  <c r="P2901" i="12"/>
  <c r="Q2901" i="12"/>
  <c r="N2902" i="12"/>
  <c r="O2902" i="12" s="1"/>
  <c r="S2902" i="12" s="1"/>
  <c r="P2902" i="12"/>
  <c r="Q2902" i="12"/>
  <c r="N2903" i="12"/>
  <c r="O2903" i="12" s="1"/>
  <c r="S2903" i="12" s="1"/>
  <c r="P2903" i="12"/>
  <c r="Q2903" i="12"/>
  <c r="N2904" i="12"/>
  <c r="O2904" i="12" s="1"/>
  <c r="S2904" i="12" s="1"/>
  <c r="P2904" i="12"/>
  <c r="Q2904" i="12"/>
  <c r="N2905" i="12"/>
  <c r="O2905" i="12" s="1"/>
  <c r="S2905" i="12" s="1"/>
  <c r="P2905" i="12"/>
  <c r="Q2905" i="12"/>
  <c r="N2906" i="12"/>
  <c r="O2906" i="12" s="1"/>
  <c r="S2906" i="12" s="1"/>
  <c r="P2906" i="12"/>
  <c r="Q2906" i="12"/>
  <c r="N2907" i="12"/>
  <c r="O2907" i="12" s="1"/>
  <c r="S2907" i="12" s="1"/>
  <c r="P2907" i="12"/>
  <c r="Q2907" i="12"/>
  <c r="N2908" i="12"/>
  <c r="O2908" i="12" s="1"/>
  <c r="S2908" i="12" s="1"/>
  <c r="P2908" i="12"/>
  <c r="Q2908" i="12"/>
  <c r="N2909" i="12"/>
  <c r="O2909" i="12" s="1"/>
  <c r="S2909" i="12" s="1"/>
  <c r="P2909" i="12"/>
  <c r="Q2909" i="12"/>
  <c r="N2910" i="12"/>
  <c r="O2910" i="12" s="1"/>
  <c r="S2910" i="12" s="1"/>
  <c r="P2910" i="12"/>
  <c r="Q2910" i="12"/>
  <c r="N2911" i="12"/>
  <c r="O2911" i="12" s="1"/>
  <c r="S2911" i="12" s="1"/>
  <c r="P2911" i="12"/>
  <c r="Q2911" i="12"/>
  <c r="N2912" i="12"/>
  <c r="O2912" i="12" s="1"/>
  <c r="S2912" i="12" s="1"/>
  <c r="P2912" i="12"/>
  <c r="Q2912" i="12"/>
  <c r="N2913" i="12"/>
  <c r="O2913" i="12" s="1"/>
  <c r="S2913" i="12" s="1"/>
  <c r="P2913" i="12"/>
  <c r="Q2913" i="12"/>
  <c r="N2914" i="12"/>
  <c r="O2914" i="12" s="1"/>
  <c r="S2914" i="12" s="1"/>
  <c r="P2914" i="12"/>
  <c r="Q2914" i="12"/>
  <c r="N2915" i="12"/>
  <c r="O2915" i="12" s="1"/>
  <c r="S2915" i="12" s="1"/>
  <c r="P2915" i="12"/>
  <c r="Q2915" i="12"/>
  <c r="N2916" i="12"/>
  <c r="O2916" i="12" s="1"/>
  <c r="S2916" i="12" s="1"/>
  <c r="P2916" i="12"/>
  <c r="Q2916" i="12"/>
  <c r="N2917" i="12"/>
  <c r="O2917" i="12" s="1"/>
  <c r="S2917" i="12" s="1"/>
  <c r="P2917" i="12"/>
  <c r="Q2917" i="12"/>
  <c r="N2918" i="12"/>
  <c r="O2918" i="12" s="1"/>
  <c r="S2918" i="12" s="1"/>
  <c r="P2918" i="12"/>
  <c r="Q2918" i="12"/>
  <c r="N2919" i="12"/>
  <c r="O2919" i="12" s="1"/>
  <c r="S2919" i="12" s="1"/>
  <c r="P2919" i="12"/>
  <c r="Q2919" i="12"/>
  <c r="N2920" i="12"/>
  <c r="O2920" i="12" s="1"/>
  <c r="S2920" i="12" s="1"/>
  <c r="P2920" i="12"/>
  <c r="Q2920" i="12"/>
  <c r="N2921" i="12"/>
  <c r="O2921" i="12" s="1"/>
  <c r="S2921" i="12" s="1"/>
  <c r="P2921" i="12"/>
  <c r="Q2921" i="12"/>
  <c r="N2922" i="12"/>
  <c r="O2922" i="12" s="1"/>
  <c r="S2922" i="12" s="1"/>
  <c r="P2922" i="12"/>
  <c r="Q2922" i="12"/>
  <c r="N2923" i="12"/>
  <c r="O2923" i="12" s="1"/>
  <c r="S2923" i="12" s="1"/>
  <c r="P2923" i="12"/>
  <c r="Q2923" i="12"/>
  <c r="N2924" i="12"/>
  <c r="O2924" i="12" s="1"/>
  <c r="S2924" i="12" s="1"/>
  <c r="P2924" i="12"/>
  <c r="Q2924" i="12"/>
  <c r="N2925" i="12"/>
  <c r="O2925" i="12" s="1"/>
  <c r="S2925" i="12" s="1"/>
  <c r="P2925" i="12"/>
  <c r="Q2925" i="12"/>
  <c r="N2926" i="12"/>
  <c r="O2926" i="12" s="1"/>
  <c r="S2926" i="12" s="1"/>
  <c r="P2926" i="12"/>
  <c r="Q2926" i="12"/>
  <c r="N2927" i="12"/>
  <c r="O2927" i="12" s="1"/>
  <c r="S2927" i="12" s="1"/>
  <c r="P2927" i="12"/>
  <c r="Q2927" i="12"/>
  <c r="N2928" i="12"/>
  <c r="O2928" i="12" s="1"/>
  <c r="S2928" i="12" s="1"/>
  <c r="P2928" i="12"/>
  <c r="Q2928" i="12"/>
  <c r="N2929" i="12"/>
  <c r="O2929" i="12" s="1"/>
  <c r="S2929" i="12" s="1"/>
  <c r="P2929" i="12"/>
  <c r="Q2929" i="12"/>
  <c r="N2930" i="12"/>
  <c r="O2930" i="12" s="1"/>
  <c r="S2930" i="12" s="1"/>
  <c r="P2930" i="12"/>
  <c r="Q2930" i="12"/>
  <c r="N2931" i="12"/>
  <c r="O2931" i="12" s="1"/>
  <c r="S2931" i="12" s="1"/>
  <c r="P2931" i="12"/>
  <c r="Q2931" i="12"/>
  <c r="N2932" i="12"/>
  <c r="O2932" i="12" s="1"/>
  <c r="S2932" i="12" s="1"/>
  <c r="P2932" i="12"/>
  <c r="Q2932" i="12"/>
  <c r="N2933" i="12"/>
  <c r="O2933" i="12" s="1"/>
  <c r="S2933" i="12" s="1"/>
  <c r="P2933" i="12"/>
  <c r="Q2933" i="12"/>
  <c r="N2934" i="12"/>
  <c r="O2934" i="12" s="1"/>
  <c r="S2934" i="12" s="1"/>
  <c r="P2934" i="12"/>
  <c r="Q2934" i="12"/>
  <c r="N2935" i="12"/>
  <c r="O2935" i="12" s="1"/>
  <c r="S2935" i="12" s="1"/>
  <c r="P2935" i="12"/>
  <c r="Q2935" i="12"/>
  <c r="N2936" i="12"/>
  <c r="O2936" i="12" s="1"/>
  <c r="S2936" i="12" s="1"/>
  <c r="P2936" i="12"/>
  <c r="Q2936" i="12"/>
  <c r="N2937" i="12"/>
  <c r="O2937" i="12" s="1"/>
  <c r="S2937" i="12" s="1"/>
  <c r="P2937" i="12"/>
  <c r="Q2937" i="12"/>
  <c r="N2938" i="12"/>
  <c r="O2938" i="12" s="1"/>
  <c r="S2938" i="12" s="1"/>
  <c r="P2938" i="12"/>
  <c r="Q2938" i="12"/>
  <c r="N2939" i="12"/>
  <c r="O2939" i="12" s="1"/>
  <c r="S2939" i="12" s="1"/>
  <c r="P2939" i="12"/>
  <c r="Q2939" i="12"/>
  <c r="N2940" i="12"/>
  <c r="O2940" i="12" s="1"/>
  <c r="S2940" i="12" s="1"/>
  <c r="P2940" i="12"/>
  <c r="Q2940" i="12"/>
  <c r="N2941" i="12"/>
  <c r="O2941" i="12" s="1"/>
  <c r="S2941" i="12" s="1"/>
  <c r="P2941" i="12"/>
  <c r="Q2941" i="12"/>
  <c r="N2942" i="12"/>
  <c r="O2942" i="12" s="1"/>
  <c r="S2942" i="12" s="1"/>
  <c r="P2942" i="12"/>
  <c r="Q2942" i="12"/>
  <c r="N2943" i="12"/>
  <c r="O2943" i="12" s="1"/>
  <c r="S2943" i="12" s="1"/>
  <c r="P2943" i="12"/>
  <c r="Q2943" i="12"/>
  <c r="N2944" i="12"/>
  <c r="O2944" i="12" s="1"/>
  <c r="S2944" i="12" s="1"/>
  <c r="P2944" i="12"/>
  <c r="Q2944" i="12"/>
  <c r="N2945" i="12"/>
  <c r="O2945" i="12" s="1"/>
  <c r="S2945" i="12" s="1"/>
  <c r="P2945" i="12"/>
  <c r="Q2945" i="12"/>
  <c r="N2946" i="12"/>
  <c r="O2946" i="12" s="1"/>
  <c r="S2946" i="12" s="1"/>
  <c r="P2946" i="12"/>
  <c r="Q2946" i="12"/>
  <c r="N2947" i="12"/>
  <c r="O2947" i="12" s="1"/>
  <c r="S2947" i="12" s="1"/>
  <c r="P2947" i="12"/>
  <c r="Q2947" i="12"/>
  <c r="N2948" i="12"/>
  <c r="O2948" i="12" s="1"/>
  <c r="S2948" i="12" s="1"/>
  <c r="P2948" i="12"/>
  <c r="Q2948" i="12"/>
  <c r="N2949" i="12"/>
  <c r="O2949" i="12" s="1"/>
  <c r="S2949" i="12" s="1"/>
  <c r="P2949" i="12"/>
  <c r="Q2949" i="12"/>
  <c r="N2950" i="12"/>
  <c r="O2950" i="12" s="1"/>
  <c r="S2950" i="12" s="1"/>
  <c r="P2950" i="12"/>
  <c r="Q2950" i="12"/>
  <c r="N2951" i="12"/>
  <c r="O2951" i="12" s="1"/>
  <c r="S2951" i="12" s="1"/>
  <c r="P2951" i="12"/>
  <c r="Q2951" i="12"/>
  <c r="N2952" i="12"/>
  <c r="O2952" i="12" s="1"/>
  <c r="S2952" i="12" s="1"/>
  <c r="P2952" i="12"/>
  <c r="Q2952" i="12"/>
  <c r="N2953" i="12"/>
  <c r="O2953" i="12" s="1"/>
  <c r="S2953" i="12" s="1"/>
  <c r="P2953" i="12"/>
  <c r="Q2953" i="12"/>
  <c r="N2954" i="12"/>
  <c r="O2954" i="12" s="1"/>
  <c r="S2954" i="12" s="1"/>
  <c r="P2954" i="12"/>
  <c r="Q2954" i="12"/>
  <c r="N2955" i="12"/>
  <c r="O2955" i="12" s="1"/>
  <c r="S2955" i="12" s="1"/>
  <c r="P2955" i="12"/>
  <c r="Q2955" i="12"/>
  <c r="N2956" i="12"/>
  <c r="O2956" i="12" s="1"/>
  <c r="S2956" i="12" s="1"/>
  <c r="P2956" i="12"/>
  <c r="Q2956" i="12"/>
  <c r="N2957" i="12"/>
  <c r="O2957" i="12" s="1"/>
  <c r="S2957" i="12" s="1"/>
  <c r="P2957" i="12"/>
  <c r="Q2957" i="12"/>
  <c r="N2958" i="12"/>
  <c r="O2958" i="12" s="1"/>
  <c r="S2958" i="12" s="1"/>
  <c r="P2958" i="12"/>
  <c r="Q2958" i="12"/>
  <c r="N2959" i="12"/>
  <c r="O2959" i="12" s="1"/>
  <c r="S2959" i="12" s="1"/>
  <c r="P2959" i="12"/>
  <c r="Q2959" i="12"/>
  <c r="N2960" i="12"/>
  <c r="O2960" i="12" s="1"/>
  <c r="S2960" i="12" s="1"/>
  <c r="P2960" i="12"/>
  <c r="Q2960" i="12"/>
  <c r="N2961" i="12"/>
  <c r="O2961" i="12" s="1"/>
  <c r="S2961" i="12" s="1"/>
  <c r="P2961" i="12"/>
  <c r="Q2961" i="12"/>
  <c r="N2962" i="12"/>
  <c r="O2962" i="12" s="1"/>
  <c r="S2962" i="12" s="1"/>
  <c r="P2962" i="12"/>
  <c r="Q2962" i="12"/>
  <c r="N2963" i="12"/>
  <c r="O2963" i="12" s="1"/>
  <c r="S2963" i="12" s="1"/>
  <c r="P2963" i="12"/>
  <c r="Q2963" i="12"/>
  <c r="N2964" i="12"/>
  <c r="O2964" i="12" s="1"/>
  <c r="S2964" i="12" s="1"/>
  <c r="P2964" i="12"/>
  <c r="Q2964" i="12"/>
  <c r="N2965" i="12"/>
  <c r="O2965" i="12" s="1"/>
  <c r="S2965" i="12" s="1"/>
  <c r="P2965" i="12"/>
  <c r="Q2965" i="12"/>
  <c r="N2966" i="12"/>
  <c r="O2966" i="12" s="1"/>
  <c r="S2966" i="12" s="1"/>
  <c r="P2966" i="12"/>
  <c r="Q2966" i="12"/>
  <c r="N2967" i="12"/>
  <c r="O2967" i="12" s="1"/>
  <c r="S2967" i="12" s="1"/>
  <c r="P2967" i="12"/>
  <c r="Q2967" i="12"/>
  <c r="N2968" i="12"/>
  <c r="O2968" i="12" s="1"/>
  <c r="S2968" i="12" s="1"/>
  <c r="P2968" i="12"/>
  <c r="Q2968" i="12"/>
  <c r="N2969" i="12"/>
  <c r="O2969" i="12" s="1"/>
  <c r="S2969" i="12" s="1"/>
  <c r="P2969" i="12"/>
  <c r="Q2969" i="12"/>
  <c r="N2970" i="12"/>
  <c r="O2970" i="12" s="1"/>
  <c r="S2970" i="12" s="1"/>
  <c r="P2970" i="12"/>
  <c r="Q2970" i="12"/>
  <c r="N2971" i="12"/>
  <c r="O2971" i="12" s="1"/>
  <c r="S2971" i="12" s="1"/>
  <c r="P2971" i="12"/>
  <c r="Q2971" i="12"/>
  <c r="N2972" i="12"/>
  <c r="O2972" i="12" s="1"/>
  <c r="S2972" i="12" s="1"/>
  <c r="P2972" i="12"/>
  <c r="Q2972" i="12"/>
  <c r="N2973" i="12"/>
  <c r="O2973" i="12" s="1"/>
  <c r="S2973" i="12" s="1"/>
  <c r="P2973" i="12"/>
  <c r="Q2973" i="12"/>
  <c r="N2974" i="12"/>
  <c r="O2974" i="12" s="1"/>
  <c r="S2974" i="12" s="1"/>
  <c r="P2974" i="12"/>
  <c r="Q2974" i="12"/>
  <c r="N2975" i="12"/>
  <c r="O2975" i="12" s="1"/>
  <c r="S2975" i="12" s="1"/>
  <c r="P2975" i="12"/>
  <c r="Q2975" i="12"/>
  <c r="N2976" i="12"/>
  <c r="O2976" i="12" s="1"/>
  <c r="S2976" i="12" s="1"/>
  <c r="P2976" i="12"/>
  <c r="Q2976" i="12"/>
  <c r="N2977" i="12"/>
  <c r="O2977" i="12" s="1"/>
  <c r="S2977" i="12" s="1"/>
  <c r="P2977" i="12"/>
  <c r="Q2977" i="12"/>
  <c r="N2978" i="12"/>
  <c r="O2978" i="12" s="1"/>
  <c r="S2978" i="12" s="1"/>
  <c r="P2978" i="12"/>
  <c r="Q2978" i="12"/>
  <c r="N2979" i="12"/>
  <c r="O2979" i="12" s="1"/>
  <c r="S2979" i="12" s="1"/>
  <c r="P2979" i="12"/>
  <c r="Q2979" i="12"/>
  <c r="N2980" i="12"/>
  <c r="O2980" i="12" s="1"/>
  <c r="S2980" i="12" s="1"/>
  <c r="P2980" i="12"/>
  <c r="Q2980" i="12"/>
  <c r="N2981" i="12"/>
  <c r="O2981" i="12" s="1"/>
  <c r="S2981" i="12" s="1"/>
  <c r="P2981" i="12"/>
  <c r="Q2981" i="12"/>
  <c r="N2982" i="12"/>
  <c r="O2982" i="12" s="1"/>
  <c r="S2982" i="12" s="1"/>
  <c r="P2982" i="12"/>
  <c r="Q2982" i="12"/>
  <c r="N2983" i="12"/>
  <c r="O2983" i="12" s="1"/>
  <c r="S2983" i="12" s="1"/>
  <c r="P2983" i="12"/>
  <c r="Q2983" i="12"/>
  <c r="N2984" i="12"/>
  <c r="O2984" i="12" s="1"/>
  <c r="S2984" i="12" s="1"/>
  <c r="P2984" i="12"/>
  <c r="Q2984" i="12"/>
  <c r="N2985" i="12"/>
  <c r="O2985" i="12" s="1"/>
  <c r="S2985" i="12" s="1"/>
  <c r="P2985" i="12"/>
  <c r="Q2985" i="12"/>
  <c r="N2986" i="12"/>
  <c r="O2986" i="12" s="1"/>
  <c r="S2986" i="12" s="1"/>
  <c r="P2986" i="12"/>
  <c r="Q2986" i="12"/>
  <c r="N2987" i="12"/>
  <c r="O2987" i="12" s="1"/>
  <c r="S2987" i="12" s="1"/>
  <c r="P2987" i="12"/>
  <c r="Q2987" i="12"/>
  <c r="N2988" i="12"/>
  <c r="O2988" i="12" s="1"/>
  <c r="S2988" i="12" s="1"/>
  <c r="P2988" i="12"/>
  <c r="Q2988" i="12"/>
  <c r="N2989" i="12"/>
  <c r="O2989" i="12" s="1"/>
  <c r="S2989" i="12" s="1"/>
  <c r="P2989" i="12"/>
  <c r="Q2989" i="12"/>
  <c r="N2990" i="12"/>
  <c r="O2990" i="12" s="1"/>
  <c r="S2990" i="12" s="1"/>
  <c r="P2990" i="12"/>
  <c r="Q2990" i="12"/>
  <c r="N2991" i="12"/>
  <c r="O2991" i="12" s="1"/>
  <c r="S2991" i="12" s="1"/>
  <c r="P2991" i="12"/>
  <c r="Q2991" i="12"/>
  <c r="N2992" i="12"/>
  <c r="O2992" i="12" s="1"/>
  <c r="S2992" i="12" s="1"/>
  <c r="P2992" i="12"/>
  <c r="Q2992" i="12"/>
  <c r="N2993" i="12"/>
  <c r="O2993" i="12" s="1"/>
  <c r="S2993" i="12" s="1"/>
  <c r="P2993" i="12"/>
  <c r="Q2993" i="12"/>
  <c r="N2994" i="12"/>
  <c r="O2994" i="12" s="1"/>
  <c r="S2994" i="12" s="1"/>
  <c r="P2994" i="12"/>
  <c r="Q2994" i="12"/>
  <c r="N2995" i="12"/>
  <c r="O2995" i="12" s="1"/>
  <c r="S2995" i="12" s="1"/>
  <c r="P2995" i="12"/>
  <c r="Q2995" i="12"/>
  <c r="N2996" i="12"/>
  <c r="O2996" i="12" s="1"/>
  <c r="S2996" i="12" s="1"/>
  <c r="P2996" i="12"/>
  <c r="Q2996" i="12"/>
  <c r="N2997" i="12"/>
  <c r="O2997" i="12" s="1"/>
  <c r="S2997" i="12" s="1"/>
  <c r="P2997" i="12"/>
  <c r="Q2997" i="12"/>
  <c r="N2998" i="12"/>
  <c r="O2998" i="12" s="1"/>
  <c r="S2998" i="12" s="1"/>
  <c r="P2998" i="12"/>
  <c r="Q2998" i="12"/>
  <c r="N2999" i="12"/>
  <c r="O2999" i="12" s="1"/>
  <c r="S2999" i="12" s="1"/>
  <c r="P2999" i="12"/>
  <c r="Q2999" i="12"/>
  <c r="N3000" i="12"/>
  <c r="O3000" i="12" s="1"/>
  <c r="S3000" i="12" s="1"/>
  <c r="P3000" i="12"/>
  <c r="Q3000" i="12"/>
  <c r="N3001" i="12"/>
  <c r="O3001" i="12" s="1"/>
  <c r="S3001" i="12" s="1"/>
  <c r="P3001" i="12"/>
  <c r="Q3001" i="12"/>
  <c r="N3002" i="12"/>
  <c r="O3002" i="12" s="1"/>
  <c r="S3002" i="12" s="1"/>
  <c r="P3002" i="12"/>
  <c r="Q3002" i="12"/>
  <c r="N3003" i="12"/>
  <c r="O3003" i="12" s="1"/>
  <c r="S3003" i="12" s="1"/>
  <c r="P3003" i="12"/>
  <c r="Q3003" i="12"/>
  <c r="N3004" i="12"/>
  <c r="O3004" i="12" s="1"/>
  <c r="S3004" i="12" s="1"/>
  <c r="P3004" i="12"/>
  <c r="Q3004" i="12"/>
  <c r="N3005" i="12"/>
  <c r="O3005" i="12" s="1"/>
  <c r="S3005" i="12" s="1"/>
  <c r="P3005" i="12"/>
  <c r="Q3005" i="12"/>
  <c r="N3006" i="12"/>
  <c r="O3006" i="12" s="1"/>
  <c r="S3006" i="12" s="1"/>
  <c r="P3006" i="12"/>
  <c r="Q3006" i="12"/>
  <c r="N3007" i="12"/>
  <c r="O3007" i="12" s="1"/>
  <c r="S3007" i="12" s="1"/>
  <c r="P3007" i="12"/>
  <c r="Q3007" i="12"/>
  <c r="N3008" i="12"/>
  <c r="O3008" i="12" s="1"/>
  <c r="S3008" i="12" s="1"/>
  <c r="P3008" i="12"/>
  <c r="Q3008" i="12"/>
  <c r="N3009" i="12"/>
  <c r="O3009" i="12" s="1"/>
  <c r="S3009" i="12" s="1"/>
  <c r="P3009" i="12"/>
  <c r="Q3009" i="12"/>
  <c r="N3010" i="12"/>
  <c r="O3010" i="12" s="1"/>
  <c r="S3010" i="12" s="1"/>
  <c r="P3010" i="12"/>
  <c r="Q3010" i="12"/>
  <c r="N3011" i="12"/>
  <c r="O3011" i="12" s="1"/>
  <c r="S3011" i="12" s="1"/>
  <c r="P3011" i="12"/>
  <c r="Q3011" i="12"/>
  <c r="N3012" i="12"/>
  <c r="O3012" i="12" s="1"/>
  <c r="S3012" i="12" s="1"/>
  <c r="P3012" i="12"/>
  <c r="Q3012" i="12"/>
  <c r="N3013" i="12"/>
  <c r="O3013" i="12" s="1"/>
  <c r="S3013" i="12" s="1"/>
  <c r="P3013" i="12"/>
  <c r="Q3013" i="12"/>
  <c r="N3014" i="12"/>
  <c r="O3014" i="12" s="1"/>
  <c r="S3014" i="12" s="1"/>
  <c r="P3014" i="12"/>
  <c r="Q3014" i="12"/>
  <c r="N3015" i="12"/>
  <c r="O3015" i="12" s="1"/>
  <c r="S3015" i="12" s="1"/>
  <c r="P3015" i="12"/>
  <c r="Q3015" i="12"/>
  <c r="N3016" i="12"/>
  <c r="O3016" i="12" s="1"/>
  <c r="S3016" i="12" s="1"/>
  <c r="P3016" i="12"/>
  <c r="Q3016" i="12"/>
  <c r="N3017" i="12"/>
  <c r="O3017" i="12" s="1"/>
  <c r="S3017" i="12" s="1"/>
  <c r="P3017" i="12"/>
  <c r="Q3017" i="12"/>
  <c r="N3018" i="12"/>
  <c r="O3018" i="12" s="1"/>
  <c r="S3018" i="12" s="1"/>
  <c r="P3018" i="12"/>
  <c r="Q3018" i="12"/>
  <c r="N3019" i="12"/>
  <c r="O3019" i="12" s="1"/>
  <c r="S3019" i="12" s="1"/>
  <c r="P3019" i="12"/>
  <c r="Q3019" i="12"/>
  <c r="N3020" i="12"/>
  <c r="O3020" i="12" s="1"/>
  <c r="S3020" i="12" s="1"/>
  <c r="P3020" i="12"/>
  <c r="Q3020" i="12"/>
  <c r="N3021" i="12"/>
  <c r="O3021" i="12" s="1"/>
  <c r="S3021" i="12" s="1"/>
  <c r="P3021" i="12"/>
  <c r="Q3021" i="12"/>
  <c r="N3022" i="12"/>
  <c r="O3022" i="12" s="1"/>
  <c r="S3022" i="12" s="1"/>
  <c r="P3022" i="12"/>
  <c r="Q3022" i="12"/>
  <c r="N3023" i="12"/>
  <c r="O3023" i="12" s="1"/>
  <c r="S3023" i="12" s="1"/>
  <c r="P3023" i="12"/>
  <c r="Q3023" i="12"/>
  <c r="N3024" i="12"/>
  <c r="O3024" i="12" s="1"/>
  <c r="S3024" i="12" s="1"/>
  <c r="P3024" i="12"/>
  <c r="Q3024" i="12"/>
  <c r="N3025" i="12"/>
  <c r="O3025" i="12" s="1"/>
  <c r="S3025" i="12" s="1"/>
  <c r="P3025" i="12"/>
  <c r="Q3025" i="12"/>
  <c r="N3026" i="12"/>
  <c r="O3026" i="12" s="1"/>
  <c r="S3026" i="12" s="1"/>
  <c r="P3026" i="12"/>
  <c r="Q3026" i="12"/>
  <c r="N3027" i="12"/>
  <c r="O3027" i="12" s="1"/>
  <c r="S3027" i="12" s="1"/>
  <c r="P3027" i="12"/>
  <c r="Q3027" i="12"/>
  <c r="N3028" i="12"/>
  <c r="O3028" i="12" s="1"/>
  <c r="S3028" i="12" s="1"/>
  <c r="P3028" i="12"/>
  <c r="Q3028" i="12"/>
  <c r="N3029" i="12"/>
  <c r="O3029" i="12" s="1"/>
  <c r="S3029" i="12" s="1"/>
  <c r="P3029" i="12"/>
  <c r="Q3029" i="12"/>
  <c r="N3030" i="12"/>
  <c r="O3030" i="12" s="1"/>
  <c r="S3030" i="12" s="1"/>
  <c r="P3030" i="12"/>
  <c r="Q3030" i="12"/>
  <c r="N3031" i="12"/>
  <c r="O3031" i="12" s="1"/>
  <c r="S3031" i="12" s="1"/>
  <c r="P3031" i="12"/>
  <c r="Q3031" i="12"/>
  <c r="N3032" i="12"/>
  <c r="O3032" i="12" s="1"/>
  <c r="S3032" i="12" s="1"/>
  <c r="P3032" i="12"/>
  <c r="Q3032" i="12"/>
  <c r="N3033" i="12"/>
  <c r="O3033" i="12" s="1"/>
  <c r="S3033" i="12" s="1"/>
  <c r="P3033" i="12"/>
  <c r="Q3033" i="12"/>
  <c r="N3034" i="12"/>
  <c r="O3034" i="12" s="1"/>
  <c r="S3034" i="12" s="1"/>
  <c r="P3034" i="12"/>
  <c r="Q3034" i="12"/>
  <c r="N3035" i="12"/>
  <c r="O3035" i="12" s="1"/>
  <c r="S3035" i="12" s="1"/>
  <c r="P3035" i="12"/>
  <c r="Q3035" i="12"/>
  <c r="N3036" i="12"/>
  <c r="O3036" i="12" s="1"/>
  <c r="S3036" i="12" s="1"/>
  <c r="P3036" i="12"/>
  <c r="Q3036" i="12"/>
  <c r="N3037" i="12"/>
  <c r="O3037" i="12" s="1"/>
  <c r="S3037" i="12" s="1"/>
  <c r="P3037" i="12"/>
  <c r="Q3037" i="12"/>
  <c r="N3038" i="12"/>
  <c r="O3038" i="12" s="1"/>
  <c r="S3038" i="12" s="1"/>
  <c r="P3038" i="12"/>
  <c r="Q3038" i="12"/>
  <c r="N3039" i="12"/>
  <c r="O3039" i="12" s="1"/>
  <c r="S3039" i="12" s="1"/>
  <c r="P3039" i="12"/>
  <c r="Q3039" i="12"/>
  <c r="N3040" i="12"/>
  <c r="O3040" i="12" s="1"/>
  <c r="S3040" i="12" s="1"/>
  <c r="P3040" i="12"/>
  <c r="Q3040" i="12"/>
  <c r="N3041" i="12"/>
  <c r="O3041" i="12" s="1"/>
  <c r="S3041" i="12" s="1"/>
  <c r="P3041" i="12"/>
  <c r="Q3041" i="12"/>
  <c r="N3042" i="12"/>
  <c r="O3042" i="12" s="1"/>
  <c r="S3042" i="12" s="1"/>
  <c r="P3042" i="12"/>
  <c r="Q3042" i="12"/>
  <c r="N3043" i="12"/>
  <c r="O3043" i="12" s="1"/>
  <c r="S3043" i="12" s="1"/>
  <c r="P3043" i="12"/>
  <c r="Q3043" i="12"/>
  <c r="N3044" i="12"/>
  <c r="O3044" i="12" s="1"/>
  <c r="S3044" i="12" s="1"/>
  <c r="P3044" i="12"/>
  <c r="Q3044" i="12"/>
  <c r="N3045" i="12"/>
  <c r="O3045" i="12" s="1"/>
  <c r="S3045" i="12" s="1"/>
  <c r="P3045" i="12"/>
  <c r="Q3045" i="12"/>
  <c r="N3046" i="12"/>
  <c r="O3046" i="12" s="1"/>
  <c r="S3046" i="12" s="1"/>
  <c r="P3046" i="12"/>
  <c r="Q3046" i="12"/>
  <c r="N3047" i="12"/>
  <c r="O3047" i="12" s="1"/>
  <c r="S3047" i="12" s="1"/>
  <c r="P3047" i="12"/>
  <c r="Q3047" i="12"/>
  <c r="N3048" i="12"/>
  <c r="O3048" i="12" s="1"/>
  <c r="S3048" i="12" s="1"/>
  <c r="P3048" i="12"/>
  <c r="Q3048" i="12"/>
  <c r="N3049" i="12"/>
  <c r="O3049" i="12" s="1"/>
  <c r="S3049" i="12" s="1"/>
  <c r="P3049" i="12"/>
  <c r="Q3049" i="12"/>
  <c r="N3050" i="12"/>
  <c r="O3050" i="12" s="1"/>
  <c r="S3050" i="12" s="1"/>
  <c r="P3050" i="12"/>
  <c r="Q3050" i="12"/>
  <c r="N3051" i="12"/>
  <c r="O3051" i="12" s="1"/>
  <c r="S3051" i="12" s="1"/>
  <c r="P3051" i="12"/>
  <c r="Q3051" i="12"/>
  <c r="N3052" i="12"/>
  <c r="O3052" i="12" s="1"/>
  <c r="S3052" i="12" s="1"/>
  <c r="P3052" i="12"/>
  <c r="Q3052" i="12"/>
  <c r="N3053" i="12"/>
  <c r="O3053" i="12" s="1"/>
  <c r="S3053" i="12" s="1"/>
  <c r="P3053" i="12"/>
  <c r="Q3053" i="12"/>
  <c r="N3054" i="12"/>
  <c r="O3054" i="12" s="1"/>
  <c r="S3054" i="12" s="1"/>
  <c r="P3054" i="12"/>
  <c r="Q3054" i="12"/>
  <c r="N3055" i="12"/>
  <c r="O3055" i="12" s="1"/>
  <c r="S3055" i="12" s="1"/>
  <c r="P3055" i="12"/>
  <c r="Q3055" i="12"/>
  <c r="N3056" i="12"/>
  <c r="O3056" i="12" s="1"/>
  <c r="S3056" i="12" s="1"/>
  <c r="P3056" i="12"/>
  <c r="Q3056" i="12"/>
  <c r="N3057" i="12"/>
  <c r="O3057" i="12" s="1"/>
  <c r="S3057" i="12" s="1"/>
  <c r="P3057" i="12"/>
  <c r="Q3057" i="12"/>
  <c r="N3058" i="12"/>
  <c r="O3058" i="12" s="1"/>
  <c r="S3058" i="12" s="1"/>
  <c r="P3058" i="12"/>
  <c r="Q3058" i="12"/>
  <c r="N3059" i="12"/>
  <c r="O3059" i="12" s="1"/>
  <c r="S3059" i="12" s="1"/>
  <c r="P3059" i="12"/>
  <c r="Q3059" i="12"/>
  <c r="N3060" i="12"/>
  <c r="O3060" i="12" s="1"/>
  <c r="S3060" i="12" s="1"/>
  <c r="P3060" i="12"/>
  <c r="Q3060" i="12"/>
  <c r="N3061" i="12"/>
  <c r="O3061" i="12" s="1"/>
  <c r="S3061" i="12" s="1"/>
  <c r="P3061" i="12"/>
  <c r="Q3061" i="12"/>
  <c r="N3062" i="12"/>
  <c r="O3062" i="12" s="1"/>
  <c r="S3062" i="12" s="1"/>
  <c r="P3062" i="12"/>
  <c r="Q3062" i="12"/>
  <c r="N3063" i="12"/>
  <c r="O3063" i="12" s="1"/>
  <c r="S3063" i="12" s="1"/>
  <c r="P3063" i="12"/>
  <c r="Q3063" i="12"/>
  <c r="N3064" i="12"/>
  <c r="O3064" i="12" s="1"/>
  <c r="S3064" i="12" s="1"/>
  <c r="P3064" i="12"/>
  <c r="Q3064" i="12"/>
  <c r="N3065" i="12"/>
  <c r="O3065" i="12" s="1"/>
  <c r="S3065" i="12" s="1"/>
  <c r="P3065" i="12"/>
  <c r="Q3065" i="12"/>
  <c r="N3066" i="12"/>
  <c r="O3066" i="12" s="1"/>
  <c r="S3066" i="12" s="1"/>
  <c r="P3066" i="12"/>
  <c r="Q3066" i="12"/>
  <c r="N3067" i="12"/>
  <c r="O3067" i="12" s="1"/>
  <c r="S3067" i="12" s="1"/>
  <c r="P3067" i="12"/>
  <c r="Q3067" i="12"/>
  <c r="N3068" i="12"/>
  <c r="O3068" i="12" s="1"/>
  <c r="S3068" i="12" s="1"/>
  <c r="P3068" i="12"/>
  <c r="Q3068" i="12"/>
  <c r="N3069" i="12"/>
  <c r="O3069" i="12" s="1"/>
  <c r="S3069" i="12" s="1"/>
  <c r="P3069" i="12"/>
  <c r="Q3069" i="12"/>
  <c r="N3070" i="12"/>
  <c r="O3070" i="12" s="1"/>
  <c r="S3070" i="12" s="1"/>
  <c r="P3070" i="12"/>
  <c r="Q3070" i="12"/>
  <c r="N3071" i="12"/>
  <c r="O3071" i="12" s="1"/>
  <c r="S3071" i="12" s="1"/>
  <c r="P3071" i="12"/>
  <c r="Q3071" i="12"/>
  <c r="N3072" i="12"/>
  <c r="O3072" i="12" s="1"/>
  <c r="S3072" i="12" s="1"/>
  <c r="P3072" i="12"/>
  <c r="Q3072" i="12"/>
  <c r="N3073" i="12"/>
  <c r="O3073" i="12" s="1"/>
  <c r="S3073" i="12" s="1"/>
  <c r="P3073" i="12"/>
  <c r="Q3073" i="12"/>
  <c r="N3074" i="12"/>
  <c r="O3074" i="12" s="1"/>
  <c r="S3074" i="12" s="1"/>
  <c r="P3074" i="12"/>
  <c r="Q3074" i="12"/>
  <c r="N3075" i="12"/>
  <c r="O3075" i="12" s="1"/>
  <c r="S3075" i="12" s="1"/>
  <c r="P3075" i="12"/>
  <c r="Q3075" i="12"/>
  <c r="N3076" i="12"/>
  <c r="O3076" i="12" s="1"/>
  <c r="S3076" i="12" s="1"/>
  <c r="P3076" i="12"/>
  <c r="Q3076" i="12"/>
  <c r="N3077" i="12"/>
  <c r="O3077" i="12" s="1"/>
  <c r="S3077" i="12" s="1"/>
  <c r="P3077" i="12"/>
  <c r="Q3077" i="12"/>
  <c r="N3078" i="12"/>
  <c r="O3078" i="12" s="1"/>
  <c r="S3078" i="12" s="1"/>
  <c r="P3078" i="12"/>
  <c r="Q3078" i="12"/>
  <c r="N3079" i="12"/>
  <c r="O3079" i="12" s="1"/>
  <c r="S3079" i="12" s="1"/>
  <c r="P3079" i="12"/>
  <c r="Q3079" i="12"/>
  <c r="N3080" i="12"/>
  <c r="O3080" i="12" s="1"/>
  <c r="S3080" i="12" s="1"/>
  <c r="P3080" i="12"/>
  <c r="Q3080" i="12"/>
  <c r="N3081" i="12"/>
  <c r="O3081" i="12" s="1"/>
  <c r="S3081" i="12" s="1"/>
  <c r="P3081" i="12"/>
  <c r="Q3081" i="12"/>
  <c r="N3082" i="12"/>
  <c r="O3082" i="12" s="1"/>
  <c r="S3082" i="12" s="1"/>
  <c r="P3082" i="12"/>
  <c r="Q3082" i="12"/>
  <c r="N3083" i="12"/>
  <c r="O3083" i="12" s="1"/>
  <c r="S3083" i="12" s="1"/>
  <c r="P3083" i="12"/>
  <c r="Q3083" i="12"/>
  <c r="N3084" i="12"/>
  <c r="O3084" i="12" s="1"/>
  <c r="S3084" i="12" s="1"/>
  <c r="P3084" i="12"/>
  <c r="Q3084" i="12"/>
  <c r="N3085" i="12"/>
  <c r="O3085" i="12" s="1"/>
  <c r="S3085" i="12" s="1"/>
  <c r="P3085" i="12"/>
  <c r="Q3085" i="12"/>
  <c r="N3086" i="12"/>
  <c r="O3086" i="12" s="1"/>
  <c r="S3086" i="12" s="1"/>
  <c r="P3086" i="12"/>
  <c r="Q3086" i="12"/>
  <c r="N3087" i="12"/>
  <c r="O3087" i="12" s="1"/>
  <c r="S3087" i="12" s="1"/>
  <c r="P3087" i="12"/>
  <c r="Q3087" i="12"/>
  <c r="N3088" i="12"/>
  <c r="O3088" i="12" s="1"/>
  <c r="S3088" i="12" s="1"/>
  <c r="P3088" i="12"/>
  <c r="Q3088" i="12"/>
  <c r="N3089" i="12"/>
  <c r="O3089" i="12" s="1"/>
  <c r="S3089" i="12" s="1"/>
  <c r="P3089" i="12"/>
  <c r="Q3089" i="12"/>
  <c r="N3090" i="12"/>
  <c r="O3090" i="12" s="1"/>
  <c r="S3090" i="12" s="1"/>
  <c r="P3090" i="12"/>
  <c r="Q3090" i="12"/>
  <c r="N3091" i="12"/>
  <c r="O3091" i="12" s="1"/>
  <c r="S3091" i="12" s="1"/>
  <c r="P3091" i="12"/>
  <c r="Q3091" i="12"/>
  <c r="N3092" i="12"/>
  <c r="O3092" i="12" s="1"/>
  <c r="S3092" i="12" s="1"/>
  <c r="P3092" i="12"/>
  <c r="Q3092" i="12"/>
  <c r="N3093" i="12"/>
  <c r="O3093" i="12" s="1"/>
  <c r="S3093" i="12" s="1"/>
  <c r="P3093" i="12"/>
  <c r="Q3093" i="12"/>
  <c r="N3094" i="12"/>
  <c r="O3094" i="12" s="1"/>
  <c r="S3094" i="12" s="1"/>
  <c r="P3094" i="12"/>
  <c r="Q3094" i="12"/>
  <c r="N3095" i="12"/>
  <c r="O3095" i="12" s="1"/>
  <c r="S3095" i="12" s="1"/>
  <c r="P3095" i="12"/>
  <c r="Q3095" i="12"/>
  <c r="N3096" i="12"/>
  <c r="O3096" i="12" s="1"/>
  <c r="S3096" i="12" s="1"/>
  <c r="P3096" i="12"/>
  <c r="Q3096" i="12"/>
  <c r="N3097" i="12"/>
  <c r="O3097" i="12" s="1"/>
  <c r="S3097" i="12" s="1"/>
  <c r="P3097" i="12"/>
  <c r="Q3097" i="12"/>
  <c r="N3098" i="12"/>
  <c r="O3098" i="12" s="1"/>
  <c r="S3098" i="12" s="1"/>
  <c r="P3098" i="12"/>
  <c r="Q3098" i="12"/>
  <c r="N3099" i="12"/>
  <c r="O3099" i="12" s="1"/>
  <c r="S3099" i="12" s="1"/>
  <c r="P3099" i="12"/>
  <c r="Q3099" i="12"/>
  <c r="N3100" i="12"/>
  <c r="O3100" i="12" s="1"/>
  <c r="S3100" i="12" s="1"/>
  <c r="P3100" i="12"/>
  <c r="Q3100" i="12"/>
  <c r="N3101" i="12"/>
  <c r="O3101" i="12" s="1"/>
  <c r="S3101" i="12" s="1"/>
  <c r="P3101" i="12"/>
  <c r="Q3101" i="12"/>
  <c r="N3102" i="12"/>
  <c r="O3102" i="12" s="1"/>
  <c r="S3102" i="12" s="1"/>
  <c r="P3102" i="12"/>
  <c r="Q3102" i="12"/>
  <c r="N3103" i="12"/>
  <c r="O3103" i="12" s="1"/>
  <c r="S3103" i="12" s="1"/>
  <c r="P3103" i="12"/>
  <c r="Q3103" i="12"/>
  <c r="N3104" i="12"/>
  <c r="O3104" i="12" s="1"/>
  <c r="S3104" i="12" s="1"/>
  <c r="P3104" i="12"/>
  <c r="Q3104" i="12"/>
  <c r="N3105" i="12"/>
  <c r="O3105" i="12" s="1"/>
  <c r="S3105" i="12" s="1"/>
  <c r="P3105" i="12"/>
  <c r="Q3105" i="12"/>
  <c r="N3106" i="12"/>
  <c r="O3106" i="12" s="1"/>
  <c r="S3106" i="12" s="1"/>
  <c r="P3106" i="12"/>
  <c r="Q3106" i="12"/>
  <c r="N3107" i="12"/>
  <c r="O3107" i="12" s="1"/>
  <c r="S3107" i="12" s="1"/>
  <c r="P3107" i="12"/>
  <c r="Q3107" i="12"/>
  <c r="N3108" i="12"/>
  <c r="O3108" i="12" s="1"/>
  <c r="S3108" i="12" s="1"/>
  <c r="P3108" i="12"/>
  <c r="Q3108" i="12"/>
  <c r="N3109" i="12"/>
  <c r="O3109" i="12" s="1"/>
  <c r="S3109" i="12" s="1"/>
  <c r="P3109" i="12"/>
  <c r="Q3109" i="12"/>
  <c r="N3110" i="12"/>
  <c r="O3110" i="12" s="1"/>
  <c r="S3110" i="12" s="1"/>
  <c r="P3110" i="12"/>
  <c r="Q3110" i="12"/>
  <c r="N3111" i="12"/>
  <c r="O3111" i="12" s="1"/>
  <c r="S3111" i="12" s="1"/>
  <c r="P3111" i="12"/>
  <c r="Q3111" i="12"/>
  <c r="N3112" i="12"/>
  <c r="O3112" i="12" s="1"/>
  <c r="S3112" i="12" s="1"/>
  <c r="P3112" i="12"/>
  <c r="Q3112" i="12"/>
  <c r="N3113" i="12"/>
  <c r="O3113" i="12" s="1"/>
  <c r="S3113" i="12" s="1"/>
  <c r="P3113" i="12"/>
  <c r="Q3113" i="12"/>
  <c r="N3114" i="12"/>
  <c r="O3114" i="12" s="1"/>
  <c r="S3114" i="12" s="1"/>
  <c r="P3114" i="12"/>
  <c r="Q3114" i="12"/>
  <c r="N3115" i="12"/>
  <c r="O3115" i="12" s="1"/>
  <c r="S3115" i="12" s="1"/>
  <c r="P3115" i="12"/>
  <c r="Q3115" i="12"/>
  <c r="N3116" i="12"/>
  <c r="O3116" i="12" s="1"/>
  <c r="S3116" i="12" s="1"/>
  <c r="P3116" i="12"/>
  <c r="Q3116" i="12"/>
  <c r="N3117" i="12"/>
  <c r="O3117" i="12" s="1"/>
  <c r="S3117" i="12" s="1"/>
  <c r="P3117" i="12"/>
  <c r="Q3117" i="12"/>
  <c r="N3118" i="12"/>
  <c r="O3118" i="12" s="1"/>
  <c r="S3118" i="12" s="1"/>
  <c r="P3118" i="12"/>
  <c r="Q3118" i="12"/>
  <c r="N3119" i="12"/>
  <c r="O3119" i="12" s="1"/>
  <c r="S3119" i="12" s="1"/>
  <c r="P3119" i="12"/>
  <c r="Q3119" i="12"/>
  <c r="N3120" i="12"/>
  <c r="O3120" i="12" s="1"/>
  <c r="S3120" i="12" s="1"/>
  <c r="P3120" i="12"/>
  <c r="Q3120" i="12"/>
  <c r="N3121" i="12"/>
  <c r="O3121" i="12" s="1"/>
  <c r="S3121" i="12" s="1"/>
  <c r="P3121" i="12"/>
  <c r="Q3121" i="12"/>
  <c r="N3122" i="12"/>
  <c r="O3122" i="12" s="1"/>
  <c r="S3122" i="12" s="1"/>
  <c r="P3122" i="12"/>
  <c r="Q3122" i="12"/>
  <c r="N3123" i="12"/>
  <c r="O3123" i="12" s="1"/>
  <c r="S3123" i="12" s="1"/>
  <c r="P3123" i="12"/>
  <c r="Q3123" i="12"/>
  <c r="N3124" i="12"/>
  <c r="O3124" i="12" s="1"/>
  <c r="S3124" i="12" s="1"/>
  <c r="P3124" i="12"/>
  <c r="Q3124" i="12"/>
  <c r="N3125" i="12"/>
  <c r="O3125" i="12" s="1"/>
  <c r="S3125" i="12" s="1"/>
  <c r="P3125" i="12"/>
  <c r="Q3125" i="12"/>
  <c r="N3126" i="12"/>
  <c r="O3126" i="12" s="1"/>
  <c r="S3126" i="12" s="1"/>
  <c r="P3126" i="12"/>
  <c r="Q3126" i="12"/>
  <c r="N3127" i="12"/>
  <c r="O3127" i="12" s="1"/>
  <c r="S3127" i="12" s="1"/>
  <c r="P3127" i="12"/>
  <c r="Q3127" i="12"/>
  <c r="N3128" i="12"/>
  <c r="O3128" i="12" s="1"/>
  <c r="S3128" i="12" s="1"/>
  <c r="P3128" i="12"/>
  <c r="Q3128" i="12"/>
  <c r="N3129" i="12"/>
  <c r="O3129" i="12" s="1"/>
  <c r="S3129" i="12" s="1"/>
  <c r="P3129" i="12"/>
  <c r="Q3129" i="12"/>
  <c r="N3130" i="12"/>
  <c r="O3130" i="12" s="1"/>
  <c r="S3130" i="12" s="1"/>
  <c r="P3130" i="12"/>
  <c r="Q3130" i="12"/>
  <c r="N3131" i="12"/>
  <c r="O3131" i="12" s="1"/>
  <c r="S3131" i="12" s="1"/>
  <c r="P3131" i="12"/>
  <c r="Q3131" i="12"/>
  <c r="N3132" i="12"/>
  <c r="O3132" i="12" s="1"/>
  <c r="S3132" i="12" s="1"/>
  <c r="P3132" i="12"/>
  <c r="Q3132" i="12"/>
  <c r="N3133" i="12"/>
  <c r="O3133" i="12" s="1"/>
  <c r="S3133" i="12" s="1"/>
  <c r="P3133" i="12"/>
  <c r="Q3133" i="12"/>
  <c r="N3134" i="12"/>
  <c r="O3134" i="12" s="1"/>
  <c r="S3134" i="12" s="1"/>
  <c r="P3134" i="12"/>
  <c r="Q3134" i="12"/>
  <c r="N3135" i="12"/>
  <c r="O3135" i="12" s="1"/>
  <c r="S3135" i="12" s="1"/>
  <c r="P3135" i="12"/>
  <c r="Q3135" i="12"/>
  <c r="N3136" i="12"/>
  <c r="O3136" i="12" s="1"/>
  <c r="S3136" i="12" s="1"/>
  <c r="P3136" i="12"/>
  <c r="Q3136" i="12"/>
  <c r="N3137" i="12"/>
  <c r="O3137" i="12" s="1"/>
  <c r="S3137" i="12" s="1"/>
  <c r="P3137" i="12"/>
  <c r="Q3137" i="12"/>
  <c r="N3138" i="12"/>
  <c r="O3138" i="12" s="1"/>
  <c r="S3138" i="12" s="1"/>
  <c r="P3138" i="12"/>
  <c r="Q3138" i="12"/>
  <c r="N3139" i="12"/>
  <c r="O3139" i="12" s="1"/>
  <c r="S3139" i="12" s="1"/>
  <c r="P3139" i="12"/>
  <c r="Q3139" i="12"/>
  <c r="N3140" i="12"/>
  <c r="O3140" i="12" s="1"/>
  <c r="S3140" i="12" s="1"/>
  <c r="P3140" i="12"/>
  <c r="Q3140" i="12"/>
  <c r="N3141" i="12"/>
  <c r="O3141" i="12" s="1"/>
  <c r="S3141" i="12" s="1"/>
  <c r="P3141" i="12"/>
  <c r="Q3141" i="12"/>
  <c r="N3142" i="12"/>
  <c r="O3142" i="12" s="1"/>
  <c r="S3142" i="12" s="1"/>
  <c r="P3142" i="12"/>
  <c r="Q3142" i="12"/>
  <c r="N3143" i="12"/>
  <c r="O3143" i="12" s="1"/>
  <c r="S3143" i="12" s="1"/>
  <c r="P3143" i="12"/>
  <c r="Q3143" i="12"/>
  <c r="N3144" i="12"/>
  <c r="O3144" i="12" s="1"/>
  <c r="S3144" i="12" s="1"/>
  <c r="P3144" i="12"/>
  <c r="Q3144" i="12"/>
  <c r="N3145" i="12"/>
  <c r="O3145" i="12" s="1"/>
  <c r="S3145" i="12" s="1"/>
  <c r="P3145" i="12"/>
  <c r="Q3145" i="12"/>
  <c r="N3146" i="12"/>
  <c r="O3146" i="12" s="1"/>
  <c r="S3146" i="12" s="1"/>
  <c r="P3146" i="12"/>
  <c r="Q3146" i="12"/>
  <c r="N3147" i="12"/>
  <c r="O3147" i="12" s="1"/>
  <c r="S3147" i="12" s="1"/>
  <c r="P3147" i="12"/>
  <c r="Q3147" i="12"/>
  <c r="N3148" i="12"/>
  <c r="O3148" i="12" s="1"/>
  <c r="S3148" i="12" s="1"/>
  <c r="P3148" i="12"/>
  <c r="Q3148" i="12"/>
  <c r="N3149" i="12"/>
  <c r="O3149" i="12" s="1"/>
  <c r="S3149" i="12" s="1"/>
  <c r="P3149" i="12"/>
  <c r="Q3149" i="12"/>
  <c r="N3150" i="12"/>
  <c r="O3150" i="12" s="1"/>
  <c r="S3150" i="12" s="1"/>
  <c r="P3150" i="12"/>
  <c r="Q3150" i="12"/>
  <c r="N3151" i="12"/>
  <c r="O3151" i="12" s="1"/>
  <c r="S3151" i="12" s="1"/>
  <c r="P3151" i="12"/>
  <c r="Q3151" i="12"/>
  <c r="N3152" i="12"/>
  <c r="O3152" i="12" s="1"/>
  <c r="S3152" i="12" s="1"/>
  <c r="P3152" i="12"/>
  <c r="Q3152" i="12"/>
  <c r="N3153" i="12"/>
  <c r="O3153" i="12" s="1"/>
  <c r="S3153" i="12" s="1"/>
  <c r="P3153" i="12"/>
  <c r="Q3153" i="12"/>
  <c r="N3154" i="12"/>
  <c r="O3154" i="12" s="1"/>
  <c r="S3154" i="12" s="1"/>
  <c r="P3154" i="12"/>
  <c r="Q3154" i="12"/>
  <c r="N3155" i="12"/>
  <c r="O3155" i="12" s="1"/>
  <c r="S3155" i="12" s="1"/>
  <c r="P3155" i="12"/>
  <c r="Q3155" i="12"/>
  <c r="N3156" i="12"/>
  <c r="O3156" i="12" s="1"/>
  <c r="S3156" i="12" s="1"/>
  <c r="P3156" i="12"/>
  <c r="Q3156" i="12"/>
  <c r="N3157" i="12"/>
  <c r="O3157" i="12" s="1"/>
  <c r="S3157" i="12" s="1"/>
  <c r="P3157" i="12"/>
  <c r="Q3157" i="12"/>
  <c r="N3158" i="12"/>
  <c r="O3158" i="12" s="1"/>
  <c r="S3158" i="12" s="1"/>
  <c r="P3158" i="12"/>
  <c r="Q3158" i="12"/>
  <c r="N3159" i="12"/>
  <c r="O3159" i="12" s="1"/>
  <c r="S3159" i="12" s="1"/>
  <c r="P3159" i="12"/>
  <c r="Q3159" i="12"/>
  <c r="N3160" i="12"/>
  <c r="O3160" i="12" s="1"/>
  <c r="S3160" i="12" s="1"/>
  <c r="P3160" i="12"/>
  <c r="Q3160" i="12"/>
  <c r="N3161" i="12"/>
  <c r="O3161" i="12" s="1"/>
  <c r="S3161" i="12" s="1"/>
  <c r="P3161" i="12"/>
  <c r="Q3161" i="12"/>
  <c r="N3162" i="12"/>
  <c r="O3162" i="12" s="1"/>
  <c r="S3162" i="12" s="1"/>
  <c r="P3162" i="12"/>
  <c r="Q3162" i="12"/>
  <c r="N3163" i="12"/>
  <c r="O3163" i="12" s="1"/>
  <c r="S3163" i="12" s="1"/>
  <c r="P3163" i="12"/>
  <c r="Q3163" i="12"/>
  <c r="N3164" i="12"/>
  <c r="O3164" i="12" s="1"/>
  <c r="S3164" i="12" s="1"/>
  <c r="P3164" i="12"/>
  <c r="Q3164" i="12"/>
  <c r="N3165" i="12"/>
  <c r="O3165" i="12" s="1"/>
  <c r="S3165" i="12" s="1"/>
  <c r="P3165" i="12"/>
  <c r="Q3165" i="12"/>
  <c r="N3166" i="12"/>
  <c r="O3166" i="12" s="1"/>
  <c r="S3166" i="12" s="1"/>
  <c r="P3166" i="12"/>
  <c r="Q3166" i="12"/>
  <c r="N3167" i="12"/>
  <c r="O3167" i="12" s="1"/>
  <c r="S3167" i="12" s="1"/>
  <c r="P3167" i="12"/>
  <c r="Q3167" i="12"/>
  <c r="N3168" i="12"/>
  <c r="O3168" i="12" s="1"/>
  <c r="S3168" i="12" s="1"/>
  <c r="P3168" i="12"/>
  <c r="Q3168" i="12"/>
  <c r="N3169" i="12"/>
  <c r="O3169" i="12" s="1"/>
  <c r="S3169" i="12" s="1"/>
  <c r="P3169" i="12"/>
  <c r="Q3169" i="12"/>
  <c r="N3170" i="12"/>
  <c r="O3170" i="12" s="1"/>
  <c r="S3170" i="12" s="1"/>
  <c r="P3170" i="12"/>
  <c r="Q3170" i="12"/>
  <c r="N3171" i="12"/>
  <c r="O3171" i="12" s="1"/>
  <c r="S3171" i="12" s="1"/>
  <c r="P3171" i="12"/>
  <c r="Q3171" i="12"/>
  <c r="N3172" i="12"/>
  <c r="O3172" i="12" s="1"/>
  <c r="S3172" i="12" s="1"/>
  <c r="P3172" i="12"/>
  <c r="Q3172" i="12"/>
  <c r="N3173" i="12"/>
  <c r="O3173" i="12" s="1"/>
  <c r="S3173" i="12" s="1"/>
  <c r="P3173" i="12"/>
  <c r="Q3173" i="12"/>
  <c r="N3174" i="12"/>
  <c r="O3174" i="12" s="1"/>
  <c r="S3174" i="12" s="1"/>
  <c r="P3174" i="12"/>
  <c r="Q3174" i="12"/>
  <c r="N3175" i="12"/>
  <c r="O3175" i="12" s="1"/>
  <c r="S3175" i="12" s="1"/>
  <c r="P3175" i="12"/>
  <c r="Q3175" i="12"/>
  <c r="N3176" i="12"/>
  <c r="O3176" i="12" s="1"/>
  <c r="S3176" i="12" s="1"/>
  <c r="P3176" i="12"/>
  <c r="Q3176" i="12"/>
  <c r="N3177" i="12"/>
  <c r="O3177" i="12" s="1"/>
  <c r="S3177" i="12" s="1"/>
  <c r="P3177" i="12"/>
  <c r="Q3177" i="12"/>
  <c r="N3178" i="12"/>
  <c r="O3178" i="12" s="1"/>
  <c r="S3178" i="12" s="1"/>
  <c r="P3178" i="12"/>
  <c r="Q3178" i="12"/>
  <c r="N3179" i="12"/>
  <c r="O3179" i="12" s="1"/>
  <c r="S3179" i="12" s="1"/>
  <c r="P3179" i="12"/>
  <c r="Q3179" i="12"/>
  <c r="N3180" i="12"/>
  <c r="O3180" i="12" s="1"/>
  <c r="S3180" i="12" s="1"/>
  <c r="P3180" i="12"/>
  <c r="Q3180" i="12"/>
  <c r="N3181" i="12"/>
  <c r="O3181" i="12" s="1"/>
  <c r="S3181" i="12" s="1"/>
  <c r="P3181" i="12"/>
  <c r="Q3181" i="12"/>
  <c r="N3182" i="12"/>
  <c r="O3182" i="12" s="1"/>
  <c r="S3182" i="12" s="1"/>
  <c r="P3182" i="12"/>
  <c r="Q3182" i="12"/>
  <c r="N3183" i="12"/>
  <c r="O3183" i="12" s="1"/>
  <c r="S3183" i="12" s="1"/>
  <c r="P3183" i="12"/>
  <c r="Q3183" i="12"/>
  <c r="N3184" i="12"/>
  <c r="O3184" i="12" s="1"/>
  <c r="S3184" i="12" s="1"/>
  <c r="P3184" i="12"/>
  <c r="Q3184" i="12"/>
  <c r="N3185" i="12"/>
  <c r="O3185" i="12" s="1"/>
  <c r="S3185" i="12" s="1"/>
  <c r="P3185" i="12"/>
  <c r="Q3185" i="12"/>
  <c r="N3186" i="12"/>
  <c r="O3186" i="12" s="1"/>
  <c r="S3186" i="12" s="1"/>
  <c r="P3186" i="12"/>
  <c r="Q3186" i="12"/>
  <c r="N3187" i="12"/>
  <c r="O3187" i="12" s="1"/>
  <c r="S3187" i="12" s="1"/>
  <c r="P3187" i="12"/>
  <c r="Q3187" i="12"/>
  <c r="N3188" i="12"/>
  <c r="O3188" i="12" s="1"/>
  <c r="S3188" i="12" s="1"/>
  <c r="P3188" i="12"/>
  <c r="Q3188" i="12"/>
  <c r="N3189" i="12"/>
  <c r="O3189" i="12" s="1"/>
  <c r="S3189" i="12" s="1"/>
  <c r="P3189" i="12"/>
  <c r="Q3189" i="12"/>
  <c r="N3190" i="12"/>
  <c r="O3190" i="12" s="1"/>
  <c r="S3190" i="12" s="1"/>
  <c r="P3190" i="12"/>
  <c r="Q3190" i="12"/>
  <c r="N3191" i="12"/>
  <c r="O3191" i="12" s="1"/>
  <c r="S3191" i="12" s="1"/>
  <c r="P3191" i="12"/>
  <c r="Q3191" i="12"/>
  <c r="N3192" i="12"/>
  <c r="O3192" i="12" s="1"/>
  <c r="S3192" i="12" s="1"/>
  <c r="P3192" i="12"/>
  <c r="Q3192" i="12"/>
  <c r="N3193" i="12"/>
  <c r="O3193" i="12" s="1"/>
  <c r="S3193" i="12" s="1"/>
  <c r="P3193" i="12"/>
  <c r="Q3193" i="12"/>
  <c r="N3194" i="12"/>
  <c r="O3194" i="12" s="1"/>
  <c r="S3194" i="12" s="1"/>
  <c r="P3194" i="12"/>
  <c r="Q3194" i="12"/>
  <c r="N3195" i="12"/>
  <c r="O3195" i="12" s="1"/>
  <c r="S3195" i="12" s="1"/>
  <c r="P3195" i="12"/>
  <c r="Q3195" i="12"/>
  <c r="N3196" i="12"/>
  <c r="O3196" i="12" s="1"/>
  <c r="S3196" i="12" s="1"/>
  <c r="P3196" i="12"/>
  <c r="Q3196" i="12"/>
  <c r="N3197" i="12"/>
  <c r="O3197" i="12" s="1"/>
  <c r="S3197" i="12" s="1"/>
  <c r="P3197" i="12"/>
  <c r="Q3197" i="12"/>
  <c r="N3198" i="12"/>
  <c r="O3198" i="12" s="1"/>
  <c r="S3198" i="12" s="1"/>
  <c r="P3198" i="12"/>
  <c r="Q3198" i="12"/>
  <c r="N3199" i="12"/>
  <c r="O3199" i="12" s="1"/>
  <c r="S3199" i="12" s="1"/>
  <c r="P3199" i="12"/>
  <c r="Q3199" i="12"/>
  <c r="N3200" i="12"/>
  <c r="O3200" i="12" s="1"/>
  <c r="S3200" i="12" s="1"/>
  <c r="P3200" i="12"/>
  <c r="Q3200" i="12"/>
  <c r="N3201" i="12"/>
  <c r="O3201" i="12" s="1"/>
  <c r="S3201" i="12" s="1"/>
  <c r="P3201" i="12"/>
  <c r="Q3201" i="12"/>
  <c r="N3202" i="12"/>
  <c r="O3202" i="12" s="1"/>
  <c r="S3202" i="12" s="1"/>
  <c r="P3202" i="12"/>
  <c r="Q3202" i="12"/>
  <c r="N3203" i="12"/>
  <c r="O3203" i="12" s="1"/>
  <c r="S3203" i="12" s="1"/>
  <c r="P3203" i="12"/>
  <c r="Q3203" i="12"/>
  <c r="N3204" i="12"/>
  <c r="O3204" i="12" s="1"/>
  <c r="S3204" i="12" s="1"/>
  <c r="P3204" i="12"/>
  <c r="Q3204" i="12"/>
  <c r="N3205" i="12"/>
  <c r="O3205" i="12" s="1"/>
  <c r="S3205" i="12" s="1"/>
  <c r="P3205" i="12"/>
  <c r="Q3205" i="12"/>
  <c r="N3206" i="12"/>
  <c r="O3206" i="12" s="1"/>
  <c r="S3206" i="12" s="1"/>
  <c r="P3206" i="12"/>
  <c r="Q3206" i="12"/>
  <c r="N3207" i="12"/>
  <c r="O3207" i="12" s="1"/>
  <c r="S3207" i="12" s="1"/>
  <c r="P3207" i="12"/>
  <c r="Q3207" i="12"/>
  <c r="N3208" i="12"/>
  <c r="O3208" i="12" s="1"/>
  <c r="S3208" i="12" s="1"/>
  <c r="P3208" i="12"/>
  <c r="Q3208" i="12"/>
  <c r="N3209" i="12"/>
  <c r="O3209" i="12" s="1"/>
  <c r="S3209" i="12" s="1"/>
  <c r="P3209" i="12"/>
  <c r="Q3209" i="12"/>
  <c r="N3210" i="12"/>
  <c r="O3210" i="12" s="1"/>
  <c r="S3210" i="12" s="1"/>
  <c r="P3210" i="12"/>
  <c r="Q3210" i="12"/>
  <c r="N3211" i="12"/>
  <c r="O3211" i="12" s="1"/>
  <c r="S3211" i="12" s="1"/>
  <c r="P3211" i="12"/>
  <c r="Q3211" i="12"/>
  <c r="N3212" i="12"/>
  <c r="O3212" i="12" s="1"/>
  <c r="S3212" i="12" s="1"/>
  <c r="P3212" i="12"/>
  <c r="Q3212" i="12"/>
  <c r="N3213" i="12"/>
  <c r="O3213" i="12" s="1"/>
  <c r="S3213" i="12" s="1"/>
  <c r="P3213" i="12"/>
  <c r="Q3213" i="12"/>
  <c r="N3214" i="12"/>
  <c r="O3214" i="12" s="1"/>
  <c r="S3214" i="12" s="1"/>
  <c r="P3214" i="12"/>
  <c r="Q3214" i="12"/>
  <c r="N3215" i="12"/>
  <c r="O3215" i="12" s="1"/>
  <c r="S3215" i="12" s="1"/>
  <c r="P3215" i="12"/>
  <c r="Q3215" i="12"/>
  <c r="N3216" i="12"/>
  <c r="O3216" i="12" s="1"/>
  <c r="S3216" i="12" s="1"/>
  <c r="P3216" i="12"/>
  <c r="Q3216" i="12"/>
  <c r="N3217" i="12"/>
  <c r="O3217" i="12" s="1"/>
  <c r="S3217" i="12" s="1"/>
  <c r="P3217" i="12"/>
  <c r="Q3217" i="12"/>
  <c r="N3218" i="12"/>
  <c r="O3218" i="12" s="1"/>
  <c r="S3218" i="12" s="1"/>
  <c r="P3218" i="12"/>
  <c r="Q3218" i="12"/>
  <c r="N3219" i="12"/>
  <c r="O3219" i="12" s="1"/>
  <c r="S3219" i="12" s="1"/>
  <c r="P3219" i="12"/>
  <c r="Q3219" i="12"/>
  <c r="N3220" i="12"/>
  <c r="O3220" i="12" s="1"/>
  <c r="S3220" i="12" s="1"/>
  <c r="P3220" i="12"/>
  <c r="Q3220" i="12"/>
  <c r="N3221" i="12"/>
  <c r="O3221" i="12" s="1"/>
  <c r="S3221" i="12" s="1"/>
  <c r="P3221" i="12"/>
  <c r="Q3221" i="12"/>
  <c r="N3222" i="12"/>
  <c r="O3222" i="12" s="1"/>
  <c r="S3222" i="12" s="1"/>
  <c r="P3222" i="12"/>
  <c r="Q3222" i="12"/>
  <c r="N3223" i="12"/>
  <c r="O3223" i="12" s="1"/>
  <c r="S3223" i="12" s="1"/>
  <c r="P3223" i="12"/>
  <c r="Q3223" i="12"/>
  <c r="N3224" i="12"/>
  <c r="O3224" i="12" s="1"/>
  <c r="S3224" i="12" s="1"/>
  <c r="P3224" i="12"/>
  <c r="Q3224" i="12"/>
  <c r="N3225" i="12"/>
  <c r="O3225" i="12" s="1"/>
  <c r="S3225" i="12" s="1"/>
  <c r="P3225" i="12"/>
  <c r="Q3225" i="12"/>
  <c r="N3226" i="12"/>
  <c r="O3226" i="12" s="1"/>
  <c r="S3226" i="12" s="1"/>
  <c r="P3226" i="12"/>
  <c r="Q3226" i="12"/>
  <c r="N3227" i="12"/>
  <c r="O3227" i="12" s="1"/>
  <c r="S3227" i="12" s="1"/>
  <c r="P3227" i="12"/>
  <c r="Q3227" i="12"/>
  <c r="N3228" i="12"/>
  <c r="O3228" i="12" s="1"/>
  <c r="S3228" i="12" s="1"/>
  <c r="P3228" i="12"/>
  <c r="Q3228" i="12"/>
  <c r="N3229" i="12"/>
  <c r="O3229" i="12" s="1"/>
  <c r="S3229" i="12" s="1"/>
  <c r="P3229" i="12"/>
  <c r="Q3229" i="12"/>
  <c r="N3230" i="12"/>
  <c r="O3230" i="12" s="1"/>
  <c r="S3230" i="12" s="1"/>
  <c r="P3230" i="12"/>
  <c r="Q3230" i="12"/>
  <c r="N3231" i="12"/>
  <c r="O3231" i="12" s="1"/>
  <c r="S3231" i="12" s="1"/>
  <c r="P3231" i="12"/>
  <c r="Q3231" i="12"/>
  <c r="N3232" i="12"/>
  <c r="O3232" i="12" s="1"/>
  <c r="S3232" i="12" s="1"/>
  <c r="P3232" i="12"/>
  <c r="Q3232" i="12"/>
  <c r="N3233" i="12"/>
  <c r="O3233" i="12" s="1"/>
  <c r="S3233" i="12" s="1"/>
  <c r="P3233" i="12"/>
  <c r="Q3233" i="12"/>
  <c r="N3234" i="12"/>
  <c r="O3234" i="12" s="1"/>
  <c r="S3234" i="12" s="1"/>
  <c r="P3234" i="12"/>
  <c r="Q3234" i="12"/>
  <c r="N3235" i="12"/>
  <c r="O3235" i="12" s="1"/>
  <c r="S3235" i="12" s="1"/>
  <c r="P3235" i="12"/>
  <c r="Q3235" i="12"/>
  <c r="N3236" i="12"/>
  <c r="O3236" i="12" s="1"/>
  <c r="S3236" i="12" s="1"/>
  <c r="P3236" i="12"/>
  <c r="Q3236" i="12"/>
  <c r="N3237" i="12"/>
  <c r="O3237" i="12" s="1"/>
  <c r="S3237" i="12" s="1"/>
  <c r="P3237" i="12"/>
  <c r="Q3237" i="12"/>
  <c r="N3238" i="12"/>
  <c r="O3238" i="12" s="1"/>
  <c r="S3238" i="12" s="1"/>
  <c r="P3238" i="12"/>
  <c r="Q3238" i="12"/>
  <c r="N3239" i="12"/>
  <c r="O3239" i="12" s="1"/>
  <c r="S3239" i="12" s="1"/>
  <c r="P3239" i="12"/>
  <c r="Q3239" i="12"/>
  <c r="N3240" i="12"/>
  <c r="O3240" i="12" s="1"/>
  <c r="S3240" i="12" s="1"/>
  <c r="P3240" i="12"/>
  <c r="Q3240" i="12"/>
  <c r="N3241" i="12"/>
  <c r="O3241" i="12" s="1"/>
  <c r="S3241" i="12" s="1"/>
  <c r="P3241" i="12"/>
  <c r="Q3241" i="12"/>
  <c r="N3242" i="12"/>
  <c r="O3242" i="12" s="1"/>
  <c r="S3242" i="12" s="1"/>
  <c r="P3242" i="12"/>
  <c r="Q3242" i="12"/>
  <c r="N3243" i="12"/>
  <c r="O3243" i="12" s="1"/>
  <c r="S3243" i="12" s="1"/>
  <c r="P3243" i="12"/>
  <c r="Q3243" i="12"/>
  <c r="N3244" i="12"/>
  <c r="O3244" i="12" s="1"/>
  <c r="S3244" i="12" s="1"/>
  <c r="P3244" i="12"/>
  <c r="Q3244" i="12"/>
  <c r="N3245" i="12"/>
  <c r="O3245" i="12" s="1"/>
  <c r="S3245" i="12" s="1"/>
  <c r="P3245" i="12"/>
  <c r="Q3245" i="12"/>
  <c r="N3246" i="12"/>
  <c r="O3246" i="12" s="1"/>
  <c r="S3246" i="12" s="1"/>
  <c r="P3246" i="12"/>
  <c r="Q3246" i="12"/>
  <c r="N3247" i="12"/>
  <c r="O3247" i="12" s="1"/>
  <c r="S3247" i="12" s="1"/>
  <c r="P3247" i="12"/>
  <c r="Q3247" i="12"/>
  <c r="N3248" i="12"/>
  <c r="O3248" i="12" s="1"/>
  <c r="S3248" i="12" s="1"/>
  <c r="P3248" i="12"/>
  <c r="Q3248" i="12"/>
  <c r="N3249" i="12"/>
  <c r="O3249" i="12" s="1"/>
  <c r="S3249" i="12" s="1"/>
  <c r="P3249" i="12"/>
  <c r="Q3249" i="12"/>
  <c r="N3250" i="12"/>
  <c r="O3250" i="12" s="1"/>
  <c r="S3250" i="12" s="1"/>
  <c r="P3250" i="12"/>
  <c r="Q3250" i="12"/>
  <c r="N3251" i="12"/>
  <c r="O3251" i="12" s="1"/>
  <c r="S3251" i="12" s="1"/>
  <c r="P3251" i="12"/>
  <c r="Q3251" i="12"/>
  <c r="N3252" i="12"/>
  <c r="O3252" i="12" s="1"/>
  <c r="S3252" i="12" s="1"/>
  <c r="P3252" i="12"/>
  <c r="Q3252" i="12"/>
  <c r="N3253" i="12"/>
  <c r="O3253" i="12" s="1"/>
  <c r="S3253" i="12" s="1"/>
  <c r="P3253" i="12"/>
  <c r="Q3253" i="12"/>
  <c r="N3254" i="12"/>
  <c r="O3254" i="12" s="1"/>
  <c r="S3254" i="12" s="1"/>
  <c r="P3254" i="12"/>
  <c r="Q3254" i="12"/>
  <c r="N3255" i="12"/>
  <c r="O3255" i="12" s="1"/>
  <c r="S3255" i="12" s="1"/>
  <c r="P3255" i="12"/>
  <c r="Q3255" i="12"/>
  <c r="N3256" i="12"/>
  <c r="O3256" i="12" s="1"/>
  <c r="S3256" i="12" s="1"/>
  <c r="P3256" i="12"/>
  <c r="Q3256" i="12"/>
  <c r="N3257" i="12"/>
  <c r="O3257" i="12" s="1"/>
  <c r="S3257" i="12" s="1"/>
  <c r="P3257" i="12"/>
  <c r="Q3257" i="12"/>
  <c r="N3258" i="12"/>
  <c r="O3258" i="12" s="1"/>
  <c r="S3258" i="12" s="1"/>
  <c r="P3258" i="12"/>
  <c r="Q3258" i="12"/>
  <c r="N3259" i="12"/>
  <c r="O3259" i="12" s="1"/>
  <c r="S3259" i="12" s="1"/>
  <c r="P3259" i="12"/>
  <c r="Q3259" i="12"/>
  <c r="N3260" i="12"/>
  <c r="O3260" i="12" s="1"/>
  <c r="S3260" i="12" s="1"/>
  <c r="P3260" i="12"/>
  <c r="Q3260" i="12"/>
  <c r="N3261" i="12"/>
  <c r="O3261" i="12" s="1"/>
  <c r="S3261" i="12" s="1"/>
  <c r="P3261" i="12"/>
  <c r="Q3261" i="12"/>
  <c r="N3262" i="12"/>
  <c r="O3262" i="12" s="1"/>
  <c r="S3262" i="12" s="1"/>
  <c r="P3262" i="12"/>
  <c r="Q3262" i="12"/>
  <c r="N3263" i="12"/>
  <c r="O3263" i="12" s="1"/>
  <c r="S3263" i="12" s="1"/>
  <c r="P3263" i="12"/>
  <c r="Q3263" i="12"/>
  <c r="N3264" i="12"/>
  <c r="O3264" i="12" s="1"/>
  <c r="S3264" i="12" s="1"/>
  <c r="P3264" i="12"/>
  <c r="Q3264" i="12"/>
  <c r="N3265" i="12"/>
  <c r="O3265" i="12" s="1"/>
  <c r="S3265" i="12" s="1"/>
  <c r="P3265" i="12"/>
  <c r="Q3265" i="12"/>
  <c r="N3266" i="12"/>
  <c r="O3266" i="12" s="1"/>
  <c r="S3266" i="12" s="1"/>
  <c r="P3266" i="12"/>
  <c r="Q3266" i="12"/>
  <c r="N3267" i="12"/>
  <c r="O3267" i="12" s="1"/>
  <c r="S3267" i="12" s="1"/>
  <c r="P3267" i="12"/>
  <c r="Q3267" i="12"/>
  <c r="N3268" i="12"/>
  <c r="O3268" i="12" s="1"/>
  <c r="S3268" i="12" s="1"/>
  <c r="P3268" i="12"/>
  <c r="Q3268" i="12"/>
  <c r="N3269" i="12"/>
  <c r="O3269" i="12" s="1"/>
  <c r="S3269" i="12" s="1"/>
  <c r="P3269" i="12"/>
  <c r="Q3269" i="12"/>
  <c r="N3270" i="12"/>
  <c r="O3270" i="12" s="1"/>
  <c r="S3270" i="12" s="1"/>
  <c r="P3270" i="12"/>
  <c r="Q3270" i="12"/>
  <c r="N3271" i="12"/>
  <c r="O3271" i="12" s="1"/>
  <c r="S3271" i="12" s="1"/>
  <c r="P3271" i="12"/>
  <c r="Q3271" i="12"/>
  <c r="N3272" i="12"/>
  <c r="O3272" i="12" s="1"/>
  <c r="S3272" i="12" s="1"/>
  <c r="P3272" i="12"/>
  <c r="Q3272" i="12"/>
  <c r="N3273" i="12"/>
  <c r="O3273" i="12" s="1"/>
  <c r="S3273" i="12" s="1"/>
  <c r="P3273" i="12"/>
  <c r="Q3273" i="12"/>
  <c r="N3274" i="12"/>
  <c r="O3274" i="12" s="1"/>
  <c r="S3274" i="12" s="1"/>
  <c r="P3274" i="12"/>
  <c r="Q3274" i="12"/>
  <c r="N3275" i="12"/>
  <c r="O3275" i="12" s="1"/>
  <c r="S3275" i="12" s="1"/>
  <c r="P3275" i="12"/>
  <c r="Q3275" i="12"/>
  <c r="N3276" i="12"/>
  <c r="O3276" i="12" s="1"/>
  <c r="S3276" i="12" s="1"/>
  <c r="P3276" i="12"/>
  <c r="Q3276" i="12"/>
  <c r="N3277" i="12"/>
  <c r="O3277" i="12" s="1"/>
  <c r="S3277" i="12" s="1"/>
  <c r="P3277" i="12"/>
  <c r="Q3277" i="12"/>
  <c r="N3278" i="12"/>
  <c r="O3278" i="12" s="1"/>
  <c r="S3278" i="12" s="1"/>
  <c r="P3278" i="12"/>
  <c r="Q3278" i="12"/>
  <c r="N3279" i="12"/>
  <c r="O3279" i="12" s="1"/>
  <c r="S3279" i="12" s="1"/>
  <c r="P3279" i="12"/>
  <c r="Q3279" i="12"/>
  <c r="N3280" i="12"/>
  <c r="O3280" i="12" s="1"/>
  <c r="S3280" i="12" s="1"/>
  <c r="P3280" i="12"/>
  <c r="Q3280" i="12"/>
  <c r="N3281" i="12"/>
  <c r="O3281" i="12" s="1"/>
  <c r="S3281" i="12" s="1"/>
  <c r="P3281" i="12"/>
  <c r="Q3281" i="12"/>
  <c r="N3282" i="12"/>
  <c r="O3282" i="12" s="1"/>
  <c r="S3282" i="12" s="1"/>
  <c r="P3282" i="12"/>
  <c r="Q3282" i="12"/>
  <c r="N3283" i="12"/>
  <c r="O3283" i="12" s="1"/>
  <c r="S3283" i="12" s="1"/>
  <c r="P3283" i="12"/>
  <c r="Q3283" i="12"/>
  <c r="N3284" i="12"/>
  <c r="O3284" i="12" s="1"/>
  <c r="S3284" i="12" s="1"/>
  <c r="P3284" i="12"/>
  <c r="Q3284" i="12"/>
  <c r="N3285" i="12"/>
  <c r="O3285" i="12" s="1"/>
  <c r="S3285" i="12" s="1"/>
  <c r="P3285" i="12"/>
  <c r="Q3285" i="12"/>
  <c r="N3286" i="12"/>
  <c r="O3286" i="12" s="1"/>
  <c r="S3286" i="12" s="1"/>
  <c r="P3286" i="12"/>
  <c r="Q3286" i="12"/>
  <c r="N3287" i="12"/>
  <c r="O3287" i="12" s="1"/>
  <c r="S3287" i="12" s="1"/>
  <c r="P3287" i="12"/>
  <c r="Q3287" i="12"/>
  <c r="N3288" i="12"/>
  <c r="O3288" i="12" s="1"/>
  <c r="S3288" i="12" s="1"/>
  <c r="P3288" i="12"/>
  <c r="Q3288" i="12"/>
  <c r="N3289" i="12"/>
  <c r="O3289" i="12" s="1"/>
  <c r="S3289" i="12" s="1"/>
  <c r="P3289" i="12"/>
  <c r="Q3289" i="12"/>
  <c r="N3290" i="12"/>
  <c r="O3290" i="12" s="1"/>
  <c r="S3290" i="12" s="1"/>
  <c r="P3290" i="12"/>
  <c r="Q3290" i="12"/>
  <c r="N3291" i="12"/>
  <c r="O3291" i="12" s="1"/>
  <c r="S3291" i="12" s="1"/>
  <c r="P3291" i="12"/>
  <c r="Q3291" i="12"/>
  <c r="N3292" i="12"/>
  <c r="O3292" i="12" s="1"/>
  <c r="S3292" i="12" s="1"/>
  <c r="P3292" i="12"/>
  <c r="Q3292" i="12"/>
  <c r="N3293" i="12"/>
  <c r="O3293" i="12" s="1"/>
  <c r="S3293" i="12" s="1"/>
  <c r="P3293" i="12"/>
  <c r="Q3293" i="12"/>
  <c r="N3294" i="12"/>
  <c r="O3294" i="12" s="1"/>
  <c r="S3294" i="12" s="1"/>
  <c r="P3294" i="12"/>
  <c r="Q3294" i="12"/>
  <c r="N3295" i="12"/>
  <c r="O3295" i="12" s="1"/>
  <c r="S3295" i="12" s="1"/>
  <c r="P3295" i="12"/>
  <c r="Q3295" i="12"/>
  <c r="N3296" i="12"/>
  <c r="O3296" i="12" s="1"/>
  <c r="S3296" i="12" s="1"/>
  <c r="P3296" i="12"/>
  <c r="Q3296" i="12"/>
  <c r="N3297" i="12"/>
  <c r="O3297" i="12" s="1"/>
  <c r="S3297" i="12" s="1"/>
  <c r="P3297" i="12"/>
  <c r="Q3297" i="12"/>
  <c r="N3298" i="12"/>
  <c r="O3298" i="12" s="1"/>
  <c r="S3298" i="12" s="1"/>
  <c r="P3298" i="12"/>
  <c r="Q3298" i="12"/>
  <c r="N3299" i="12"/>
  <c r="O3299" i="12" s="1"/>
  <c r="S3299" i="12" s="1"/>
  <c r="P3299" i="12"/>
  <c r="Q3299" i="12"/>
  <c r="N3300" i="12"/>
  <c r="O3300" i="12" s="1"/>
  <c r="S3300" i="12" s="1"/>
  <c r="P3300" i="12"/>
  <c r="Q3300" i="12"/>
  <c r="N3301" i="12"/>
  <c r="O3301" i="12" s="1"/>
  <c r="S3301" i="12" s="1"/>
  <c r="P3301" i="12"/>
  <c r="Q3301" i="12"/>
  <c r="N3302" i="12"/>
  <c r="O3302" i="12" s="1"/>
  <c r="S3302" i="12" s="1"/>
  <c r="P3302" i="12"/>
  <c r="Q3302" i="12"/>
  <c r="N3303" i="12"/>
  <c r="O3303" i="12" s="1"/>
  <c r="S3303" i="12" s="1"/>
  <c r="P3303" i="12"/>
  <c r="Q3303" i="12"/>
  <c r="N3304" i="12"/>
  <c r="O3304" i="12" s="1"/>
  <c r="S3304" i="12" s="1"/>
  <c r="P3304" i="12"/>
  <c r="Q3304" i="12"/>
  <c r="N3305" i="12"/>
  <c r="O3305" i="12" s="1"/>
  <c r="S3305" i="12" s="1"/>
  <c r="P3305" i="12"/>
  <c r="Q3305" i="12"/>
  <c r="N3306" i="12"/>
  <c r="O3306" i="12" s="1"/>
  <c r="S3306" i="12" s="1"/>
  <c r="P3306" i="12"/>
  <c r="Q3306" i="12"/>
  <c r="N3307" i="12"/>
  <c r="O3307" i="12" s="1"/>
  <c r="S3307" i="12" s="1"/>
  <c r="P3307" i="12"/>
  <c r="Q3307" i="12"/>
  <c r="N3308" i="12"/>
  <c r="O3308" i="12" s="1"/>
  <c r="S3308" i="12" s="1"/>
  <c r="P3308" i="12"/>
  <c r="Q3308" i="12"/>
  <c r="N3309" i="12"/>
  <c r="O3309" i="12" s="1"/>
  <c r="S3309" i="12" s="1"/>
  <c r="P3309" i="12"/>
  <c r="Q3309" i="12"/>
  <c r="N3310" i="12"/>
  <c r="O3310" i="12" s="1"/>
  <c r="S3310" i="12" s="1"/>
  <c r="P3310" i="12"/>
  <c r="Q3310" i="12"/>
  <c r="N3311" i="12"/>
  <c r="O3311" i="12" s="1"/>
  <c r="S3311" i="12" s="1"/>
  <c r="P3311" i="12"/>
  <c r="Q3311" i="12"/>
  <c r="N3312" i="12"/>
  <c r="O3312" i="12" s="1"/>
  <c r="S3312" i="12" s="1"/>
  <c r="P3312" i="12"/>
  <c r="Q3312" i="12"/>
  <c r="N3313" i="12"/>
  <c r="O3313" i="12" s="1"/>
  <c r="S3313" i="12" s="1"/>
  <c r="P3313" i="12"/>
  <c r="Q3313" i="12"/>
  <c r="N3314" i="12"/>
  <c r="O3314" i="12" s="1"/>
  <c r="S3314" i="12" s="1"/>
  <c r="P3314" i="12"/>
  <c r="Q3314" i="12"/>
  <c r="N3315" i="12"/>
  <c r="O3315" i="12" s="1"/>
  <c r="S3315" i="12" s="1"/>
  <c r="P3315" i="12"/>
  <c r="Q3315" i="12"/>
  <c r="N3316" i="12"/>
  <c r="O3316" i="12" s="1"/>
  <c r="S3316" i="12" s="1"/>
  <c r="P3316" i="12"/>
  <c r="Q3316" i="12"/>
  <c r="N3317" i="12"/>
  <c r="O3317" i="12" s="1"/>
  <c r="S3317" i="12" s="1"/>
  <c r="P3317" i="12"/>
  <c r="Q3317" i="12"/>
  <c r="N3318" i="12"/>
  <c r="O3318" i="12" s="1"/>
  <c r="S3318" i="12" s="1"/>
  <c r="P3318" i="12"/>
  <c r="Q3318" i="12"/>
  <c r="N3319" i="12"/>
  <c r="O3319" i="12" s="1"/>
  <c r="S3319" i="12" s="1"/>
  <c r="P3319" i="12"/>
  <c r="Q3319" i="12"/>
  <c r="N3320" i="12"/>
  <c r="O3320" i="12" s="1"/>
  <c r="S3320" i="12" s="1"/>
  <c r="P3320" i="12"/>
  <c r="Q3320" i="12"/>
  <c r="N3321" i="12"/>
  <c r="O3321" i="12" s="1"/>
  <c r="S3321" i="12" s="1"/>
  <c r="P3321" i="12"/>
  <c r="Q3321" i="12"/>
  <c r="N3322" i="12"/>
  <c r="O3322" i="12" s="1"/>
  <c r="S3322" i="12" s="1"/>
  <c r="P3322" i="12"/>
  <c r="Q3322" i="12"/>
  <c r="N3323" i="12"/>
  <c r="O3323" i="12" s="1"/>
  <c r="S3323" i="12" s="1"/>
  <c r="P3323" i="12"/>
  <c r="Q3323" i="12"/>
  <c r="N3324" i="12"/>
  <c r="O3324" i="12" s="1"/>
  <c r="S3324" i="12" s="1"/>
  <c r="P3324" i="12"/>
  <c r="Q3324" i="12"/>
  <c r="N3325" i="12"/>
  <c r="O3325" i="12" s="1"/>
  <c r="S3325" i="12" s="1"/>
  <c r="P3325" i="12"/>
  <c r="Q3325" i="12"/>
  <c r="N3326" i="12"/>
  <c r="O3326" i="12" s="1"/>
  <c r="S3326" i="12" s="1"/>
  <c r="P3326" i="12"/>
  <c r="Q3326" i="12"/>
  <c r="N3327" i="12"/>
  <c r="O3327" i="12" s="1"/>
  <c r="S3327" i="12" s="1"/>
  <c r="P3327" i="12"/>
  <c r="Q3327" i="12"/>
  <c r="N3328" i="12"/>
  <c r="O3328" i="12" s="1"/>
  <c r="S3328" i="12" s="1"/>
  <c r="P3328" i="12"/>
  <c r="Q3328" i="12"/>
  <c r="N3329" i="12"/>
  <c r="O3329" i="12" s="1"/>
  <c r="S3329" i="12" s="1"/>
  <c r="P3329" i="12"/>
  <c r="Q3329" i="12"/>
  <c r="N3330" i="12"/>
  <c r="O3330" i="12" s="1"/>
  <c r="S3330" i="12" s="1"/>
  <c r="P3330" i="12"/>
  <c r="Q3330" i="12"/>
  <c r="N3331" i="12"/>
  <c r="O3331" i="12" s="1"/>
  <c r="S3331" i="12" s="1"/>
  <c r="P3331" i="12"/>
  <c r="Q3331" i="12"/>
  <c r="N3332" i="12"/>
  <c r="O3332" i="12" s="1"/>
  <c r="S3332" i="12" s="1"/>
  <c r="P3332" i="12"/>
  <c r="Q3332" i="12"/>
  <c r="N3333" i="12"/>
  <c r="O3333" i="12" s="1"/>
  <c r="S3333" i="12" s="1"/>
  <c r="P3333" i="12"/>
  <c r="Q3333" i="12"/>
  <c r="N3334" i="12"/>
  <c r="O3334" i="12" s="1"/>
  <c r="S3334" i="12" s="1"/>
  <c r="P3334" i="12"/>
  <c r="Q3334" i="12"/>
  <c r="N3335" i="12"/>
  <c r="O3335" i="12" s="1"/>
  <c r="S3335" i="12" s="1"/>
  <c r="P3335" i="12"/>
  <c r="Q3335" i="12"/>
  <c r="N3336" i="12"/>
  <c r="O3336" i="12" s="1"/>
  <c r="S3336" i="12" s="1"/>
  <c r="P3336" i="12"/>
  <c r="Q3336" i="12"/>
  <c r="N3337" i="12"/>
  <c r="O3337" i="12" s="1"/>
  <c r="S3337" i="12" s="1"/>
  <c r="P3337" i="12"/>
  <c r="Q3337" i="12"/>
  <c r="N3338" i="12"/>
  <c r="O3338" i="12" s="1"/>
  <c r="S3338" i="12" s="1"/>
  <c r="P3338" i="12"/>
  <c r="Q3338" i="12"/>
  <c r="N3339" i="12"/>
  <c r="O3339" i="12" s="1"/>
  <c r="S3339" i="12" s="1"/>
  <c r="P3339" i="12"/>
  <c r="Q3339" i="12"/>
  <c r="N3340" i="12"/>
  <c r="O3340" i="12" s="1"/>
  <c r="S3340" i="12" s="1"/>
  <c r="P3340" i="12"/>
  <c r="Q3340" i="12"/>
  <c r="N3341" i="12"/>
  <c r="O3341" i="12" s="1"/>
  <c r="S3341" i="12" s="1"/>
  <c r="P3341" i="12"/>
  <c r="Q3341" i="12"/>
  <c r="N3342" i="12"/>
  <c r="O3342" i="12" s="1"/>
  <c r="S3342" i="12" s="1"/>
  <c r="P3342" i="12"/>
  <c r="Q3342" i="12"/>
  <c r="N3343" i="12"/>
  <c r="O3343" i="12" s="1"/>
  <c r="S3343" i="12" s="1"/>
  <c r="P3343" i="12"/>
  <c r="Q3343" i="12"/>
  <c r="N3344" i="12"/>
  <c r="O3344" i="12" s="1"/>
  <c r="S3344" i="12" s="1"/>
  <c r="P3344" i="12"/>
  <c r="Q3344" i="12"/>
  <c r="N3345" i="12"/>
  <c r="O3345" i="12" s="1"/>
  <c r="S3345" i="12" s="1"/>
  <c r="P3345" i="12"/>
  <c r="Q3345" i="12"/>
  <c r="N3346" i="12"/>
  <c r="O3346" i="12" s="1"/>
  <c r="S3346" i="12" s="1"/>
  <c r="P3346" i="12"/>
  <c r="Q3346" i="12"/>
  <c r="N3347" i="12"/>
  <c r="O3347" i="12" s="1"/>
  <c r="S3347" i="12" s="1"/>
  <c r="P3347" i="12"/>
  <c r="Q3347" i="12"/>
  <c r="N3348" i="12"/>
  <c r="O3348" i="12" s="1"/>
  <c r="S3348" i="12" s="1"/>
  <c r="P3348" i="12"/>
  <c r="Q3348" i="12"/>
  <c r="N3349" i="12"/>
  <c r="O3349" i="12" s="1"/>
  <c r="S3349" i="12" s="1"/>
  <c r="P3349" i="12"/>
  <c r="Q3349" i="12"/>
  <c r="N3350" i="12"/>
  <c r="O3350" i="12" s="1"/>
  <c r="S3350" i="12" s="1"/>
  <c r="P3350" i="12"/>
  <c r="Q3350" i="12"/>
  <c r="N3351" i="12"/>
  <c r="O3351" i="12" s="1"/>
  <c r="S3351" i="12" s="1"/>
  <c r="P3351" i="12"/>
  <c r="Q3351" i="12"/>
  <c r="N3352" i="12"/>
  <c r="O3352" i="12" s="1"/>
  <c r="S3352" i="12" s="1"/>
  <c r="P3352" i="12"/>
  <c r="Q3352" i="12"/>
  <c r="N3353" i="12"/>
  <c r="O3353" i="12" s="1"/>
  <c r="S3353" i="12" s="1"/>
  <c r="P3353" i="12"/>
  <c r="Q3353" i="12"/>
  <c r="N3354" i="12"/>
  <c r="O3354" i="12" s="1"/>
  <c r="S3354" i="12" s="1"/>
  <c r="P3354" i="12"/>
  <c r="Q3354" i="12"/>
  <c r="N3355" i="12"/>
  <c r="O3355" i="12" s="1"/>
  <c r="S3355" i="12" s="1"/>
  <c r="P3355" i="12"/>
  <c r="Q3355" i="12"/>
  <c r="N3356" i="12"/>
  <c r="O3356" i="12" s="1"/>
  <c r="S3356" i="12" s="1"/>
  <c r="P3356" i="12"/>
  <c r="Q3356" i="12"/>
  <c r="N3357" i="12"/>
  <c r="O3357" i="12" s="1"/>
  <c r="S3357" i="12" s="1"/>
  <c r="P3357" i="12"/>
  <c r="Q3357" i="12"/>
  <c r="N3358" i="12"/>
  <c r="O3358" i="12" s="1"/>
  <c r="S3358" i="12" s="1"/>
  <c r="P3358" i="12"/>
  <c r="Q3358" i="12"/>
  <c r="N3359" i="12"/>
  <c r="O3359" i="12" s="1"/>
  <c r="S3359" i="12" s="1"/>
  <c r="P3359" i="12"/>
  <c r="Q3359" i="12"/>
  <c r="N3360" i="12"/>
  <c r="O3360" i="12" s="1"/>
  <c r="S3360" i="12" s="1"/>
  <c r="P3360" i="12"/>
  <c r="Q3360" i="12"/>
  <c r="N3361" i="12"/>
  <c r="O3361" i="12" s="1"/>
  <c r="S3361" i="12" s="1"/>
  <c r="P3361" i="12"/>
  <c r="Q3361" i="12"/>
  <c r="N3362" i="12"/>
  <c r="O3362" i="12" s="1"/>
  <c r="S3362" i="12" s="1"/>
  <c r="P3362" i="12"/>
  <c r="Q3362" i="12"/>
  <c r="N3363" i="12"/>
  <c r="O3363" i="12" s="1"/>
  <c r="S3363" i="12" s="1"/>
  <c r="P3363" i="12"/>
  <c r="Q3363" i="12"/>
  <c r="N3364" i="12"/>
  <c r="O3364" i="12" s="1"/>
  <c r="S3364" i="12" s="1"/>
  <c r="P3364" i="12"/>
  <c r="Q3364" i="12"/>
  <c r="N3365" i="12"/>
  <c r="O3365" i="12" s="1"/>
  <c r="S3365" i="12" s="1"/>
  <c r="P3365" i="12"/>
  <c r="Q3365" i="12"/>
  <c r="N3366" i="12"/>
  <c r="O3366" i="12" s="1"/>
  <c r="S3366" i="12" s="1"/>
  <c r="P3366" i="12"/>
  <c r="Q3366" i="12"/>
  <c r="N3367" i="12"/>
  <c r="O3367" i="12" s="1"/>
  <c r="S3367" i="12" s="1"/>
  <c r="P3367" i="12"/>
  <c r="Q3367" i="12"/>
  <c r="N3368" i="12"/>
  <c r="O3368" i="12" s="1"/>
  <c r="S3368" i="12" s="1"/>
  <c r="P3368" i="12"/>
  <c r="Q3368" i="12"/>
  <c r="N3369" i="12"/>
  <c r="O3369" i="12" s="1"/>
  <c r="S3369" i="12" s="1"/>
  <c r="P3369" i="12"/>
  <c r="Q3369" i="12"/>
  <c r="N3370" i="12"/>
  <c r="O3370" i="12" s="1"/>
  <c r="S3370" i="12" s="1"/>
  <c r="P3370" i="12"/>
  <c r="Q3370" i="12"/>
  <c r="N3371" i="12"/>
  <c r="O3371" i="12" s="1"/>
  <c r="S3371" i="12" s="1"/>
  <c r="P3371" i="12"/>
  <c r="Q3371" i="12"/>
  <c r="N3372" i="12"/>
  <c r="O3372" i="12" s="1"/>
  <c r="S3372" i="12" s="1"/>
  <c r="P3372" i="12"/>
  <c r="Q3372" i="12"/>
  <c r="N3373" i="12"/>
  <c r="O3373" i="12" s="1"/>
  <c r="S3373" i="12" s="1"/>
  <c r="P3373" i="12"/>
  <c r="Q3373" i="12"/>
  <c r="N3374" i="12"/>
  <c r="O3374" i="12" s="1"/>
  <c r="S3374" i="12" s="1"/>
  <c r="P3374" i="12"/>
  <c r="Q3374" i="12"/>
  <c r="N3375" i="12"/>
  <c r="O3375" i="12" s="1"/>
  <c r="S3375" i="12" s="1"/>
  <c r="P3375" i="12"/>
  <c r="Q3375" i="12"/>
  <c r="N3376" i="12"/>
  <c r="O3376" i="12" s="1"/>
  <c r="S3376" i="12" s="1"/>
  <c r="P3376" i="12"/>
  <c r="Q3376" i="12"/>
  <c r="N3377" i="12"/>
  <c r="O3377" i="12" s="1"/>
  <c r="S3377" i="12" s="1"/>
  <c r="P3377" i="12"/>
  <c r="Q3377" i="12"/>
  <c r="N3378" i="12"/>
  <c r="O3378" i="12" s="1"/>
  <c r="S3378" i="12" s="1"/>
  <c r="P3378" i="12"/>
  <c r="Q3378" i="12"/>
  <c r="N3379" i="12"/>
  <c r="O3379" i="12" s="1"/>
  <c r="S3379" i="12" s="1"/>
  <c r="P3379" i="12"/>
  <c r="Q3379" i="12"/>
  <c r="N3380" i="12"/>
  <c r="O3380" i="12" s="1"/>
  <c r="S3380" i="12" s="1"/>
  <c r="P3380" i="12"/>
  <c r="Q3380" i="12"/>
  <c r="N3381" i="12"/>
  <c r="O3381" i="12" s="1"/>
  <c r="S3381" i="12" s="1"/>
  <c r="P3381" i="12"/>
  <c r="Q3381" i="12"/>
  <c r="N3382" i="12"/>
  <c r="O3382" i="12" s="1"/>
  <c r="S3382" i="12" s="1"/>
  <c r="P3382" i="12"/>
  <c r="Q3382" i="12"/>
  <c r="N3383" i="12"/>
  <c r="O3383" i="12" s="1"/>
  <c r="S3383" i="12" s="1"/>
  <c r="P3383" i="12"/>
  <c r="Q3383" i="12"/>
  <c r="N3384" i="12"/>
  <c r="O3384" i="12" s="1"/>
  <c r="S3384" i="12" s="1"/>
  <c r="P3384" i="12"/>
  <c r="Q3384" i="12"/>
  <c r="N3385" i="12"/>
  <c r="O3385" i="12" s="1"/>
  <c r="S3385" i="12" s="1"/>
  <c r="P3385" i="12"/>
  <c r="Q3385" i="12"/>
  <c r="N3386" i="12"/>
  <c r="O3386" i="12" s="1"/>
  <c r="S3386" i="12" s="1"/>
  <c r="P3386" i="12"/>
  <c r="Q3386" i="12"/>
  <c r="N3387" i="12"/>
  <c r="O3387" i="12" s="1"/>
  <c r="S3387" i="12" s="1"/>
  <c r="P3387" i="12"/>
  <c r="Q3387" i="12"/>
  <c r="N3388" i="12"/>
  <c r="O3388" i="12" s="1"/>
  <c r="S3388" i="12" s="1"/>
  <c r="P3388" i="12"/>
  <c r="Q3388" i="12"/>
  <c r="N3389" i="12"/>
  <c r="O3389" i="12" s="1"/>
  <c r="S3389" i="12" s="1"/>
  <c r="P3389" i="12"/>
  <c r="Q3389" i="12"/>
  <c r="N3390" i="12"/>
  <c r="O3390" i="12" s="1"/>
  <c r="S3390" i="12" s="1"/>
  <c r="P3390" i="12"/>
  <c r="Q3390" i="12"/>
  <c r="N3391" i="12"/>
  <c r="O3391" i="12" s="1"/>
  <c r="S3391" i="12" s="1"/>
  <c r="P3391" i="12"/>
  <c r="Q3391" i="12"/>
  <c r="N3392" i="12"/>
  <c r="O3392" i="12" s="1"/>
  <c r="S3392" i="12" s="1"/>
  <c r="P3392" i="12"/>
  <c r="Q3392" i="12"/>
  <c r="N3393" i="12"/>
  <c r="O3393" i="12" s="1"/>
  <c r="S3393" i="12" s="1"/>
  <c r="P3393" i="12"/>
  <c r="Q3393" i="12"/>
  <c r="N3394" i="12"/>
  <c r="O3394" i="12" s="1"/>
  <c r="S3394" i="12" s="1"/>
  <c r="P3394" i="12"/>
  <c r="Q3394" i="12"/>
  <c r="N3395" i="12"/>
  <c r="O3395" i="12" s="1"/>
  <c r="S3395" i="12" s="1"/>
  <c r="P3395" i="12"/>
  <c r="Q3395" i="12"/>
  <c r="N3396" i="12"/>
  <c r="O3396" i="12" s="1"/>
  <c r="S3396" i="12" s="1"/>
  <c r="P3396" i="12"/>
  <c r="Q3396" i="12"/>
  <c r="N3397" i="12"/>
  <c r="O3397" i="12" s="1"/>
  <c r="S3397" i="12" s="1"/>
  <c r="P3397" i="12"/>
  <c r="Q3397" i="12"/>
  <c r="N3398" i="12"/>
  <c r="O3398" i="12" s="1"/>
  <c r="S3398" i="12" s="1"/>
  <c r="P3398" i="12"/>
  <c r="Q3398" i="12"/>
  <c r="N3399" i="12"/>
  <c r="O3399" i="12" s="1"/>
  <c r="S3399" i="12" s="1"/>
  <c r="P3399" i="12"/>
  <c r="Q3399" i="12"/>
  <c r="N3400" i="12"/>
  <c r="O3400" i="12" s="1"/>
  <c r="S3400" i="12" s="1"/>
  <c r="P3400" i="12"/>
  <c r="Q3400" i="12"/>
  <c r="N3401" i="12"/>
  <c r="O3401" i="12" s="1"/>
  <c r="S3401" i="12" s="1"/>
  <c r="P3401" i="12"/>
  <c r="Q3401" i="12"/>
  <c r="N3402" i="12"/>
  <c r="O3402" i="12" s="1"/>
  <c r="S3402" i="12" s="1"/>
  <c r="P3402" i="12"/>
  <c r="Q3402" i="12"/>
  <c r="N3403" i="12"/>
  <c r="O3403" i="12" s="1"/>
  <c r="S3403" i="12" s="1"/>
  <c r="P3403" i="12"/>
  <c r="Q3403" i="12"/>
  <c r="N3404" i="12"/>
  <c r="O3404" i="12" s="1"/>
  <c r="S3404" i="12" s="1"/>
  <c r="P3404" i="12"/>
  <c r="Q3404" i="12"/>
  <c r="N3405" i="12"/>
  <c r="O3405" i="12" s="1"/>
  <c r="S3405" i="12" s="1"/>
  <c r="P3405" i="12"/>
  <c r="Q3405" i="12"/>
  <c r="N3406" i="12"/>
  <c r="O3406" i="12" s="1"/>
  <c r="S3406" i="12" s="1"/>
  <c r="P3406" i="12"/>
  <c r="Q3406" i="12"/>
  <c r="N3407" i="12"/>
  <c r="O3407" i="12" s="1"/>
  <c r="S3407" i="12" s="1"/>
  <c r="P3407" i="12"/>
  <c r="Q3407" i="12"/>
  <c r="N3408" i="12"/>
  <c r="O3408" i="12" s="1"/>
  <c r="S3408" i="12" s="1"/>
  <c r="P3408" i="12"/>
  <c r="Q3408" i="12"/>
  <c r="N3409" i="12"/>
  <c r="O3409" i="12" s="1"/>
  <c r="S3409" i="12" s="1"/>
  <c r="P3409" i="12"/>
  <c r="Q3409" i="12"/>
  <c r="N3410" i="12"/>
  <c r="O3410" i="12" s="1"/>
  <c r="S3410" i="12" s="1"/>
  <c r="P3410" i="12"/>
  <c r="Q3410" i="12"/>
  <c r="N3411" i="12"/>
  <c r="O3411" i="12" s="1"/>
  <c r="S3411" i="12" s="1"/>
  <c r="P3411" i="12"/>
  <c r="Q3411" i="12"/>
  <c r="N3412" i="12"/>
  <c r="O3412" i="12" s="1"/>
  <c r="S3412" i="12" s="1"/>
  <c r="P3412" i="12"/>
  <c r="Q3412" i="12"/>
  <c r="N3413" i="12"/>
  <c r="O3413" i="12" s="1"/>
  <c r="S3413" i="12" s="1"/>
  <c r="P3413" i="12"/>
  <c r="Q3413" i="12"/>
  <c r="N3414" i="12"/>
  <c r="O3414" i="12" s="1"/>
  <c r="S3414" i="12" s="1"/>
  <c r="P3414" i="12"/>
  <c r="Q3414" i="12"/>
  <c r="N3415" i="12"/>
  <c r="O3415" i="12" s="1"/>
  <c r="S3415" i="12" s="1"/>
  <c r="P3415" i="12"/>
  <c r="Q3415" i="12"/>
  <c r="N3416" i="12"/>
  <c r="O3416" i="12" s="1"/>
  <c r="S3416" i="12" s="1"/>
  <c r="P3416" i="12"/>
  <c r="Q3416" i="12"/>
  <c r="N3417" i="12"/>
  <c r="O3417" i="12" s="1"/>
  <c r="S3417" i="12" s="1"/>
  <c r="P3417" i="12"/>
  <c r="Q3417" i="12"/>
  <c r="N3418" i="12"/>
  <c r="O3418" i="12" s="1"/>
  <c r="S3418" i="12" s="1"/>
  <c r="P3418" i="12"/>
  <c r="Q3418" i="12"/>
  <c r="N3419" i="12"/>
  <c r="O3419" i="12" s="1"/>
  <c r="S3419" i="12" s="1"/>
  <c r="P3419" i="12"/>
  <c r="Q3419" i="12"/>
  <c r="N3420" i="12"/>
  <c r="O3420" i="12" s="1"/>
  <c r="S3420" i="12" s="1"/>
  <c r="P3420" i="12"/>
  <c r="Q3420" i="12"/>
  <c r="N3421" i="12"/>
  <c r="O3421" i="12" s="1"/>
  <c r="S3421" i="12" s="1"/>
  <c r="P3421" i="12"/>
  <c r="Q3421" i="12"/>
  <c r="N3422" i="12"/>
  <c r="O3422" i="12" s="1"/>
  <c r="S3422" i="12" s="1"/>
  <c r="P3422" i="12"/>
  <c r="Q3422" i="12"/>
  <c r="N3423" i="12"/>
  <c r="O3423" i="12" s="1"/>
  <c r="S3423" i="12" s="1"/>
  <c r="P3423" i="12"/>
  <c r="Q3423" i="12"/>
  <c r="N3424" i="12"/>
  <c r="O3424" i="12" s="1"/>
  <c r="S3424" i="12" s="1"/>
  <c r="P3424" i="12"/>
  <c r="Q3424" i="12"/>
  <c r="N3425" i="12"/>
  <c r="O3425" i="12" s="1"/>
  <c r="S3425" i="12" s="1"/>
  <c r="P3425" i="12"/>
  <c r="Q3425" i="12"/>
  <c r="N3426" i="12"/>
  <c r="O3426" i="12" s="1"/>
  <c r="S3426" i="12" s="1"/>
  <c r="P3426" i="12"/>
  <c r="Q3426" i="12"/>
  <c r="N3427" i="12"/>
  <c r="O3427" i="12" s="1"/>
  <c r="S3427" i="12" s="1"/>
  <c r="P3427" i="12"/>
  <c r="Q3427" i="12"/>
  <c r="N3428" i="12"/>
  <c r="O3428" i="12" s="1"/>
  <c r="S3428" i="12" s="1"/>
  <c r="P3428" i="12"/>
  <c r="Q3428" i="12"/>
  <c r="N3429" i="12"/>
  <c r="O3429" i="12" s="1"/>
  <c r="S3429" i="12" s="1"/>
  <c r="P3429" i="12"/>
  <c r="Q3429" i="12"/>
  <c r="N3430" i="12"/>
  <c r="O3430" i="12" s="1"/>
  <c r="S3430" i="12" s="1"/>
  <c r="P3430" i="12"/>
  <c r="Q3430" i="12"/>
  <c r="N3431" i="12"/>
  <c r="O3431" i="12" s="1"/>
  <c r="S3431" i="12" s="1"/>
  <c r="P3431" i="12"/>
  <c r="Q3431" i="12"/>
  <c r="N3432" i="12"/>
  <c r="O3432" i="12" s="1"/>
  <c r="S3432" i="12" s="1"/>
  <c r="P3432" i="12"/>
  <c r="Q3432" i="12"/>
  <c r="N3433" i="12"/>
  <c r="O3433" i="12" s="1"/>
  <c r="S3433" i="12" s="1"/>
  <c r="P3433" i="12"/>
  <c r="Q3433" i="12"/>
  <c r="N3434" i="12"/>
  <c r="O3434" i="12" s="1"/>
  <c r="S3434" i="12" s="1"/>
  <c r="P3434" i="12"/>
  <c r="Q3434" i="12"/>
  <c r="N3435" i="12"/>
  <c r="O3435" i="12" s="1"/>
  <c r="S3435" i="12" s="1"/>
  <c r="P3435" i="12"/>
  <c r="Q3435" i="12"/>
  <c r="N3436" i="12"/>
  <c r="O3436" i="12" s="1"/>
  <c r="S3436" i="12" s="1"/>
  <c r="P3436" i="12"/>
  <c r="Q3436" i="12"/>
  <c r="N3437" i="12"/>
  <c r="O3437" i="12" s="1"/>
  <c r="S3437" i="12" s="1"/>
  <c r="P3437" i="12"/>
  <c r="Q3437" i="12"/>
  <c r="N3438" i="12"/>
  <c r="O3438" i="12" s="1"/>
  <c r="S3438" i="12" s="1"/>
  <c r="P3438" i="12"/>
  <c r="Q3438" i="12"/>
  <c r="N3439" i="12"/>
  <c r="O3439" i="12" s="1"/>
  <c r="S3439" i="12" s="1"/>
  <c r="P3439" i="12"/>
  <c r="Q3439" i="12"/>
  <c r="N3440" i="12"/>
  <c r="O3440" i="12" s="1"/>
  <c r="S3440" i="12" s="1"/>
  <c r="P3440" i="12"/>
  <c r="Q3440" i="12"/>
  <c r="N3441" i="12"/>
  <c r="O3441" i="12" s="1"/>
  <c r="S3441" i="12" s="1"/>
  <c r="P3441" i="12"/>
  <c r="Q3441" i="12"/>
  <c r="N3442" i="12"/>
  <c r="O3442" i="12" s="1"/>
  <c r="S3442" i="12" s="1"/>
  <c r="P3442" i="12"/>
  <c r="Q3442" i="12"/>
  <c r="N3443" i="12"/>
  <c r="O3443" i="12" s="1"/>
  <c r="S3443" i="12" s="1"/>
  <c r="P3443" i="12"/>
  <c r="Q3443" i="12"/>
  <c r="N3444" i="12"/>
  <c r="O3444" i="12" s="1"/>
  <c r="S3444" i="12" s="1"/>
  <c r="P3444" i="12"/>
  <c r="Q3444" i="12"/>
  <c r="N3445" i="12"/>
  <c r="O3445" i="12" s="1"/>
  <c r="S3445" i="12" s="1"/>
  <c r="P3445" i="12"/>
  <c r="Q3445" i="12"/>
  <c r="N3446" i="12"/>
  <c r="O3446" i="12" s="1"/>
  <c r="S3446" i="12" s="1"/>
  <c r="P3446" i="12"/>
  <c r="Q3446" i="12"/>
  <c r="N3447" i="12"/>
  <c r="O3447" i="12" s="1"/>
  <c r="S3447" i="12" s="1"/>
  <c r="P3447" i="12"/>
  <c r="Q3447" i="12"/>
  <c r="N3448" i="12"/>
  <c r="O3448" i="12" s="1"/>
  <c r="S3448" i="12" s="1"/>
  <c r="P3448" i="12"/>
  <c r="Q3448" i="12"/>
  <c r="N3449" i="12"/>
  <c r="O3449" i="12" s="1"/>
  <c r="S3449" i="12" s="1"/>
  <c r="P3449" i="12"/>
  <c r="Q3449" i="12"/>
  <c r="N3450" i="12"/>
  <c r="O3450" i="12" s="1"/>
  <c r="S3450" i="12" s="1"/>
  <c r="P3450" i="12"/>
  <c r="Q3450" i="12"/>
  <c r="N3451" i="12"/>
  <c r="O3451" i="12" s="1"/>
  <c r="S3451" i="12" s="1"/>
  <c r="P3451" i="12"/>
  <c r="Q3451" i="12"/>
  <c r="N3452" i="12"/>
  <c r="O3452" i="12" s="1"/>
  <c r="S3452" i="12" s="1"/>
  <c r="P3452" i="12"/>
  <c r="Q3452" i="12"/>
  <c r="N3453" i="12"/>
  <c r="O3453" i="12" s="1"/>
  <c r="S3453" i="12" s="1"/>
  <c r="P3453" i="12"/>
  <c r="Q3453" i="12"/>
  <c r="N3454" i="12"/>
  <c r="O3454" i="12" s="1"/>
  <c r="S3454" i="12" s="1"/>
  <c r="P3454" i="12"/>
  <c r="Q3454" i="12"/>
  <c r="N3455" i="12"/>
  <c r="O3455" i="12" s="1"/>
  <c r="S3455" i="12" s="1"/>
  <c r="P3455" i="12"/>
  <c r="Q3455" i="12"/>
  <c r="N3456" i="12"/>
  <c r="O3456" i="12" s="1"/>
  <c r="S3456" i="12" s="1"/>
  <c r="P3456" i="12"/>
  <c r="Q3456" i="12"/>
  <c r="N3457" i="12"/>
  <c r="O3457" i="12" s="1"/>
  <c r="S3457" i="12" s="1"/>
  <c r="P3457" i="12"/>
  <c r="Q3457" i="12"/>
  <c r="N3458" i="12"/>
  <c r="O3458" i="12" s="1"/>
  <c r="S3458" i="12" s="1"/>
  <c r="P3458" i="12"/>
  <c r="Q3458" i="12"/>
  <c r="N3459" i="12"/>
  <c r="O3459" i="12" s="1"/>
  <c r="S3459" i="12" s="1"/>
  <c r="P3459" i="12"/>
  <c r="Q3459" i="12"/>
  <c r="N3460" i="12"/>
  <c r="O3460" i="12" s="1"/>
  <c r="S3460" i="12" s="1"/>
  <c r="P3460" i="12"/>
  <c r="Q3460" i="12"/>
  <c r="N3461" i="12"/>
  <c r="O3461" i="12" s="1"/>
  <c r="S3461" i="12" s="1"/>
  <c r="P3461" i="12"/>
  <c r="Q3461" i="12"/>
  <c r="N3462" i="12"/>
  <c r="O3462" i="12" s="1"/>
  <c r="S3462" i="12" s="1"/>
  <c r="P3462" i="12"/>
  <c r="Q3462" i="12"/>
  <c r="N3463" i="12"/>
  <c r="O3463" i="12" s="1"/>
  <c r="S3463" i="12" s="1"/>
  <c r="P3463" i="12"/>
  <c r="Q3463" i="12"/>
  <c r="N3464" i="12"/>
  <c r="O3464" i="12" s="1"/>
  <c r="S3464" i="12" s="1"/>
  <c r="P3464" i="12"/>
  <c r="Q3464" i="12"/>
  <c r="N3465" i="12"/>
  <c r="O3465" i="12" s="1"/>
  <c r="S3465" i="12" s="1"/>
  <c r="P3465" i="12"/>
  <c r="Q3465" i="12"/>
  <c r="N3466" i="12"/>
  <c r="O3466" i="12" s="1"/>
  <c r="S3466" i="12" s="1"/>
  <c r="P3466" i="12"/>
  <c r="Q3466" i="12"/>
  <c r="N3467" i="12"/>
  <c r="O3467" i="12" s="1"/>
  <c r="S3467" i="12" s="1"/>
  <c r="P3467" i="12"/>
  <c r="Q3467" i="12"/>
  <c r="N3468" i="12"/>
  <c r="O3468" i="12" s="1"/>
  <c r="S3468" i="12" s="1"/>
  <c r="P3468" i="12"/>
  <c r="Q3468" i="12"/>
  <c r="N3469" i="12"/>
  <c r="O3469" i="12" s="1"/>
  <c r="S3469" i="12" s="1"/>
  <c r="P3469" i="12"/>
  <c r="Q3469" i="12"/>
  <c r="N3470" i="12"/>
  <c r="O3470" i="12" s="1"/>
  <c r="S3470" i="12" s="1"/>
  <c r="P3470" i="12"/>
  <c r="Q3470" i="12"/>
  <c r="N3471" i="12"/>
  <c r="O3471" i="12" s="1"/>
  <c r="S3471" i="12" s="1"/>
  <c r="P3471" i="12"/>
  <c r="Q3471" i="12"/>
  <c r="N3472" i="12"/>
  <c r="O3472" i="12" s="1"/>
  <c r="S3472" i="12" s="1"/>
  <c r="P3472" i="12"/>
  <c r="Q3472" i="12"/>
  <c r="N3473" i="12"/>
  <c r="O3473" i="12" s="1"/>
  <c r="S3473" i="12" s="1"/>
  <c r="P3473" i="12"/>
  <c r="Q3473" i="12"/>
  <c r="N3474" i="12"/>
  <c r="O3474" i="12" s="1"/>
  <c r="S3474" i="12" s="1"/>
  <c r="P3474" i="12"/>
  <c r="Q3474" i="12"/>
  <c r="N3475" i="12"/>
  <c r="O3475" i="12" s="1"/>
  <c r="S3475" i="12" s="1"/>
  <c r="P3475" i="12"/>
  <c r="Q3475" i="12"/>
  <c r="N3476" i="12"/>
  <c r="O3476" i="12" s="1"/>
  <c r="S3476" i="12" s="1"/>
  <c r="P3476" i="12"/>
  <c r="Q3476" i="12"/>
  <c r="N3477" i="12"/>
  <c r="O3477" i="12" s="1"/>
  <c r="S3477" i="12" s="1"/>
  <c r="P3477" i="12"/>
  <c r="Q3477" i="12"/>
  <c r="N3478" i="12"/>
  <c r="O3478" i="12" s="1"/>
  <c r="S3478" i="12" s="1"/>
  <c r="P3478" i="12"/>
  <c r="Q3478" i="12"/>
  <c r="N3479" i="12"/>
  <c r="O3479" i="12" s="1"/>
  <c r="S3479" i="12" s="1"/>
  <c r="P3479" i="12"/>
  <c r="Q3479" i="12"/>
  <c r="N3480" i="12"/>
  <c r="O3480" i="12" s="1"/>
  <c r="S3480" i="12" s="1"/>
  <c r="P3480" i="12"/>
  <c r="Q3480" i="12"/>
  <c r="N3481" i="12"/>
  <c r="O3481" i="12" s="1"/>
  <c r="S3481" i="12" s="1"/>
  <c r="P3481" i="12"/>
  <c r="Q3481" i="12"/>
  <c r="N3482" i="12"/>
  <c r="O3482" i="12" s="1"/>
  <c r="S3482" i="12" s="1"/>
  <c r="P3482" i="12"/>
  <c r="Q3482" i="12"/>
  <c r="N3483" i="12"/>
  <c r="O3483" i="12" s="1"/>
  <c r="S3483" i="12" s="1"/>
  <c r="P3483" i="12"/>
  <c r="Q3483" i="12"/>
  <c r="N3484" i="12"/>
  <c r="O3484" i="12" s="1"/>
  <c r="S3484" i="12" s="1"/>
  <c r="P3484" i="12"/>
  <c r="Q3484" i="12"/>
  <c r="N3485" i="12"/>
  <c r="O3485" i="12" s="1"/>
  <c r="S3485" i="12" s="1"/>
  <c r="P3485" i="12"/>
  <c r="Q3485" i="12"/>
  <c r="N3486" i="12"/>
  <c r="O3486" i="12" s="1"/>
  <c r="S3486" i="12" s="1"/>
  <c r="P3486" i="12"/>
  <c r="Q3486" i="12"/>
  <c r="N3487" i="12"/>
  <c r="O3487" i="12" s="1"/>
  <c r="S3487" i="12" s="1"/>
  <c r="P3487" i="12"/>
  <c r="Q3487" i="12"/>
  <c r="N3488" i="12"/>
  <c r="O3488" i="12" s="1"/>
  <c r="S3488" i="12" s="1"/>
  <c r="P3488" i="12"/>
  <c r="Q3488" i="12"/>
  <c r="N3489" i="12"/>
  <c r="O3489" i="12" s="1"/>
  <c r="S3489" i="12" s="1"/>
  <c r="P3489" i="12"/>
  <c r="Q3489" i="12"/>
  <c r="N3490" i="12"/>
  <c r="O3490" i="12" s="1"/>
  <c r="S3490" i="12" s="1"/>
  <c r="P3490" i="12"/>
  <c r="Q3490" i="12"/>
  <c r="N3491" i="12"/>
  <c r="O3491" i="12" s="1"/>
  <c r="S3491" i="12" s="1"/>
  <c r="P3491" i="12"/>
  <c r="Q3491" i="12"/>
  <c r="N3492" i="12"/>
  <c r="O3492" i="12" s="1"/>
  <c r="S3492" i="12" s="1"/>
  <c r="P3492" i="12"/>
  <c r="Q3492" i="12"/>
  <c r="N3493" i="12"/>
  <c r="O3493" i="12" s="1"/>
  <c r="S3493" i="12" s="1"/>
  <c r="P3493" i="12"/>
  <c r="Q3493" i="12"/>
  <c r="N3494" i="12"/>
  <c r="O3494" i="12" s="1"/>
  <c r="S3494" i="12" s="1"/>
  <c r="P3494" i="12"/>
  <c r="Q3494" i="12"/>
  <c r="N3495" i="12"/>
  <c r="O3495" i="12" s="1"/>
  <c r="S3495" i="12" s="1"/>
  <c r="P3495" i="12"/>
  <c r="Q3495" i="12"/>
  <c r="N3496" i="12"/>
  <c r="O3496" i="12" s="1"/>
  <c r="S3496" i="12" s="1"/>
  <c r="P3496" i="12"/>
  <c r="Q3496" i="12"/>
  <c r="N3497" i="12"/>
  <c r="O3497" i="12" s="1"/>
  <c r="S3497" i="12" s="1"/>
  <c r="P3497" i="12"/>
  <c r="Q3497" i="12"/>
  <c r="N3498" i="12"/>
  <c r="O3498" i="12" s="1"/>
  <c r="S3498" i="12" s="1"/>
  <c r="P3498" i="12"/>
  <c r="Q3498" i="12"/>
  <c r="N3499" i="12"/>
  <c r="O3499" i="12" s="1"/>
  <c r="S3499" i="12" s="1"/>
  <c r="P3499" i="12"/>
  <c r="Q3499" i="12"/>
  <c r="N3500" i="12"/>
  <c r="O3500" i="12" s="1"/>
  <c r="S3500" i="12" s="1"/>
  <c r="P3500" i="12"/>
  <c r="Q3500" i="12"/>
  <c r="N3501" i="12"/>
  <c r="O3501" i="12" s="1"/>
  <c r="S3501" i="12" s="1"/>
  <c r="P3501" i="12"/>
  <c r="Q3501" i="12"/>
  <c r="N3502" i="12"/>
  <c r="O3502" i="12" s="1"/>
  <c r="S3502" i="12" s="1"/>
  <c r="P3502" i="12"/>
  <c r="Q3502" i="12"/>
  <c r="N3503" i="12"/>
  <c r="O3503" i="12" s="1"/>
  <c r="S3503" i="12" s="1"/>
  <c r="P3503" i="12"/>
  <c r="Q3503" i="12"/>
  <c r="N3504" i="12"/>
  <c r="O3504" i="12" s="1"/>
  <c r="S3504" i="12" s="1"/>
  <c r="P3504" i="12"/>
  <c r="Q3504" i="12"/>
  <c r="N3505" i="12"/>
  <c r="O3505" i="12" s="1"/>
  <c r="S3505" i="12" s="1"/>
  <c r="P3505" i="12"/>
  <c r="Q3505" i="12"/>
  <c r="N3506" i="12"/>
  <c r="O3506" i="12" s="1"/>
  <c r="S3506" i="12" s="1"/>
  <c r="P3506" i="12"/>
  <c r="Q3506" i="12"/>
  <c r="N3507" i="12"/>
  <c r="O3507" i="12" s="1"/>
  <c r="S3507" i="12" s="1"/>
  <c r="P3507" i="12"/>
  <c r="Q3507" i="12"/>
  <c r="N3508" i="12"/>
  <c r="O3508" i="12" s="1"/>
  <c r="S3508" i="12" s="1"/>
  <c r="P3508" i="12"/>
  <c r="Q3508" i="12"/>
  <c r="N3509" i="12"/>
  <c r="O3509" i="12" s="1"/>
  <c r="S3509" i="12" s="1"/>
  <c r="P3509" i="12"/>
  <c r="Q3509" i="12"/>
  <c r="N3510" i="12"/>
  <c r="O3510" i="12" s="1"/>
  <c r="S3510" i="12" s="1"/>
  <c r="P3510" i="12"/>
  <c r="Q3510" i="12"/>
  <c r="N3511" i="12"/>
  <c r="O3511" i="12" s="1"/>
  <c r="S3511" i="12" s="1"/>
  <c r="P3511" i="12"/>
  <c r="Q3511" i="12"/>
  <c r="N3512" i="12"/>
  <c r="O3512" i="12" s="1"/>
  <c r="S3512" i="12" s="1"/>
  <c r="P3512" i="12"/>
  <c r="Q3512" i="12"/>
  <c r="N3513" i="12"/>
  <c r="O3513" i="12" s="1"/>
  <c r="S3513" i="12" s="1"/>
  <c r="P3513" i="12"/>
  <c r="Q3513" i="12"/>
  <c r="N3514" i="12"/>
  <c r="O3514" i="12" s="1"/>
  <c r="S3514" i="12" s="1"/>
  <c r="P3514" i="12"/>
  <c r="Q3514" i="12"/>
  <c r="N3515" i="12"/>
  <c r="O3515" i="12" s="1"/>
  <c r="S3515" i="12" s="1"/>
  <c r="P3515" i="12"/>
  <c r="Q3515" i="12"/>
  <c r="N3516" i="12"/>
  <c r="O3516" i="12" s="1"/>
  <c r="S3516" i="12" s="1"/>
  <c r="P3516" i="12"/>
  <c r="Q3516" i="12"/>
  <c r="N3517" i="12"/>
  <c r="O3517" i="12" s="1"/>
  <c r="S3517" i="12" s="1"/>
  <c r="P3517" i="12"/>
  <c r="Q3517" i="12"/>
  <c r="N3518" i="12"/>
  <c r="O3518" i="12" s="1"/>
  <c r="S3518" i="12" s="1"/>
  <c r="P3518" i="12"/>
  <c r="Q3518" i="12"/>
  <c r="N3519" i="12"/>
  <c r="O3519" i="12" s="1"/>
  <c r="S3519" i="12" s="1"/>
  <c r="P3519" i="12"/>
  <c r="Q3519" i="12"/>
  <c r="N3520" i="12"/>
  <c r="O3520" i="12" s="1"/>
  <c r="S3520" i="12" s="1"/>
  <c r="P3520" i="12"/>
  <c r="Q3520" i="12"/>
  <c r="N3521" i="12"/>
  <c r="O3521" i="12" s="1"/>
  <c r="S3521" i="12" s="1"/>
  <c r="P3521" i="12"/>
  <c r="Q3521" i="12"/>
  <c r="N3522" i="12"/>
  <c r="O3522" i="12" s="1"/>
  <c r="S3522" i="12" s="1"/>
  <c r="P3522" i="12"/>
  <c r="Q3522" i="12"/>
  <c r="N3523" i="12"/>
  <c r="O3523" i="12" s="1"/>
  <c r="S3523" i="12" s="1"/>
  <c r="P3523" i="12"/>
  <c r="Q3523" i="12"/>
  <c r="N3524" i="12"/>
  <c r="O3524" i="12" s="1"/>
  <c r="S3524" i="12" s="1"/>
  <c r="P3524" i="12"/>
  <c r="Q3524" i="12"/>
  <c r="N3525" i="12"/>
  <c r="O3525" i="12" s="1"/>
  <c r="S3525" i="12" s="1"/>
  <c r="P3525" i="12"/>
  <c r="Q3525" i="12"/>
  <c r="N3526" i="12"/>
  <c r="O3526" i="12" s="1"/>
  <c r="S3526" i="12" s="1"/>
  <c r="P3526" i="12"/>
  <c r="Q3526" i="12"/>
  <c r="N3527" i="12"/>
  <c r="O3527" i="12" s="1"/>
  <c r="S3527" i="12" s="1"/>
  <c r="P3527" i="12"/>
  <c r="Q3527" i="12"/>
  <c r="N3528" i="12"/>
  <c r="O3528" i="12" s="1"/>
  <c r="S3528" i="12" s="1"/>
  <c r="P3528" i="12"/>
  <c r="Q3528" i="12"/>
  <c r="N3529" i="12"/>
  <c r="O3529" i="12" s="1"/>
  <c r="S3529" i="12" s="1"/>
  <c r="P3529" i="12"/>
  <c r="Q3529" i="12"/>
  <c r="N3530" i="12"/>
  <c r="O3530" i="12" s="1"/>
  <c r="S3530" i="12" s="1"/>
  <c r="P3530" i="12"/>
  <c r="Q3530" i="12"/>
  <c r="N3531" i="12"/>
  <c r="O3531" i="12" s="1"/>
  <c r="S3531" i="12" s="1"/>
  <c r="P3531" i="12"/>
  <c r="Q3531" i="12"/>
  <c r="N3532" i="12"/>
  <c r="O3532" i="12" s="1"/>
  <c r="S3532" i="12" s="1"/>
  <c r="P3532" i="12"/>
  <c r="Q3532" i="12"/>
  <c r="N3533" i="12"/>
  <c r="O3533" i="12" s="1"/>
  <c r="S3533" i="12" s="1"/>
  <c r="P3533" i="12"/>
  <c r="Q3533" i="12"/>
  <c r="N3534" i="12"/>
  <c r="O3534" i="12" s="1"/>
  <c r="S3534" i="12" s="1"/>
  <c r="P3534" i="12"/>
  <c r="Q3534" i="12"/>
  <c r="N3535" i="12"/>
  <c r="O3535" i="12" s="1"/>
  <c r="S3535" i="12" s="1"/>
  <c r="P3535" i="12"/>
  <c r="Q3535" i="12"/>
  <c r="N3536" i="12"/>
  <c r="O3536" i="12" s="1"/>
  <c r="S3536" i="12" s="1"/>
  <c r="P3536" i="12"/>
  <c r="Q3536" i="12"/>
  <c r="N3537" i="12"/>
  <c r="O3537" i="12" s="1"/>
  <c r="S3537" i="12" s="1"/>
  <c r="P3537" i="12"/>
  <c r="Q3537" i="12"/>
  <c r="N3538" i="12"/>
  <c r="O3538" i="12" s="1"/>
  <c r="S3538" i="12" s="1"/>
  <c r="P3538" i="12"/>
  <c r="Q3538" i="12"/>
  <c r="N3539" i="12"/>
  <c r="O3539" i="12" s="1"/>
  <c r="S3539" i="12" s="1"/>
  <c r="P3539" i="12"/>
  <c r="Q3539" i="12"/>
  <c r="N3540" i="12"/>
  <c r="O3540" i="12" s="1"/>
  <c r="S3540" i="12" s="1"/>
  <c r="P3540" i="12"/>
  <c r="Q3540" i="12"/>
  <c r="N3541" i="12"/>
  <c r="O3541" i="12" s="1"/>
  <c r="S3541" i="12" s="1"/>
  <c r="P3541" i="12"/>
  <c r="Q3541" i="12"/>
  <c r="N3542" i="12"/>
  <c r="O3542" i="12" s="1"/>
  <c r="S3542" i="12" s="1"/>
  <c r="P3542" i="12"/>
  <c r="Q3542" i="12"/>
  <c r="N3543" i="12"/>
  <c r="O3543" i="12" s="1"/>
  <c r="S3543" i="12" s="1"/>
  <c r="P3543" i="12"/>
  <c r="Q3543" i="12"/>
  <c r="N3544" i="12"/>
  <c r="O3544" i="12" s="1"/>
  <c r="S3544" i="12" s="1"/>
  <c r="P3544" i="12"/>
  <c r="Q3544" i="12"/>
  <c r="N3545" i="12"/>
  <c r="O3545" i="12" s="1"/>
  <c r="S3545" i="12" s="1"/>
  <c r="P3545" i="12"/>
  <c r="Q3545" i="12"/>
  <c r="N3546" i="12"/>
  <c r="O3546" i="12" s="1"/>
  <c r="S3546" i="12" s="1"/>
  <c r="P3546" i="12"/>
  <c r="Q3546" i="12"/>
  <c r="N3547" i="12"/>
  <c r="O3547" i="12" s="1"/>
  <c r="S3547" i="12" s="1"/>
  <c r="P3547" i="12"/>
  <c r="Q3547" i="12"/>
  <c r="N3548" i="12"/>
  <c r="O3548" i="12" s="1"/>
  <c r="S3548" i="12" s="1"/>
  <c r="P3548" i="12"/>
  <c r="Q3548" i="12"/>
  <c r="N3549" i="12"/>
  <c r="O3549" i="12" s="1"/>
  <c r="S3549" i="12" s="1"/>
  <c r="P3549" i="12"/>
  <c r="Q3549" i="12"/>
  <c r="N3550" i="12"/>
  <c r="O3550" i="12" s="1"/>
  <c r="S3550" i="12" s="1"/>
  <c r="P3550" i="12"/>
  <c r="Q3550" i="12"/>
  <c r="N3551" i="12"/>
  <c r="O3551" i="12" s="1"/>
  <c r="S3551" i="12" s="1"/>
  <c r="P3551" i="12"/>
  <c r="Q3551" i="12"/>
  <c r="N3552" i="12"/>
  <c r="O3552" i="12" s="1"/>
  <c r="S3552" i="12" s="1"/>
  <c r="P3552" i="12"/>
  <c r="Q3552" i="12"/>
  <c r="N3553" i="12"/>
  <c r="O3553" i="12" s="1"/>
  <c r="S3553" i="12" s="1"/>
  <c r="P3553" i="12"/>
  <c r="Q3553" i="12"/>
  <c r="N3554" i="12"/>
  <c r="O3554" i="12" s="1"/>
  <c r="S3554" i="12" s="1"/>
  <c r="P3554" i="12"/>
  <c r="Q3554" i="12"/>
  <c r="N3555" i="12"/>
  <c r="O3555" i="12" s="1"/>
  <c r="S3555" i="12" s="1"/>
  <c r="P3555" i="12"/>
  <c r="Q3555" i="12"/>
  <c r="N3556" i="12"/>
  <c r="O3556" i="12" s="1"/>
  <c r="S3556" i="12" s="1"/>
  <c r="P3556" i="12"/>
  <c r="Q3556" i="12"/>
  <c r="N3557" i="12"/>
  <c r="O3557" i="12" s="1"/>
  <c r="S3557" i="12" s="1"/>
  <c r="P3557" i="12"/>
  <c r="Q3557" i="12"/>
  <c r="N3558" i="12"/>
  <c r="O3558" i="12" s="1"/>
  <c r="S3558" i="12" s="1"/>
  <c r="P3558" i="12"/>
  <c r="Q3558" i="12"/>
  <c r="N3559" i="12"/>
  <c r="O3559" i="12" s="1"/>
  <c r="S3559" i="12" s="1"/>
  <c r="P3559" i="12"/>
  <c r="Q3559" i="12"/>
  <c r="N3560" i="12"/>
  <c r="O3560" i="12" s="1"/>
  <c r="S3560" i="12" s="1"/>
  <c r="P3560" i="12"/>
  <c r="Q3560" i="12"/>
  <c r="N3561" i="12"/>
  <c r="O3561" i="12" s="1"/>
  <c r="S3561" i="12" s="1"/>
  <c r="P3561" i="12"/>
  <c r="Q3561" i="12"/>
  <c r="N3562" i="12"/>
  <c r="O3562" i="12" s="1"/>
  <c r="S3562" i="12" s="1"/>
  <c r="P3562" i="12"/>
  <c r="Q3562" i="12"/>
  <c r="N3563" i="12"/>
  <c r="O3563" i="12" s="1"/>
  <c r="S3563" i="12" s="1"/>
  <c r="P3563" i="12"/>
  <c r="Q3563" i="12"/>
  <c r="N3564" i="12"/>
  <c r="O3564" i="12" s="1"/>
  <c r="S3564" i="12" s="1"/>
  <c r="P3564" i="12"/>
  <c r="Q3564" i="12"/>
  <c r="N3565" i="12"/>
  <c r="O3565" i="12" s="1"/>
  <c r="S3565" i="12" s="1"/>
  <c r="P3565" i="12"/>
  <c r="Q3565" i="12"/>
  <c r="N3566" i="12"/>
  <c r="O3566" i="12" s="1"/>
  <c r="S3566" i="12" s="1"/>
  <c r="P3566" i="12"/>
  <c r="Q3566" i="12"/>
  <c r="N3567" i="12"/>
  <c r="O3567" i="12" s="1"/>
  <c r="S3567" i="12" s="1"/>
  <c r="P3567" i="12"/>
  <c r="Q3567" i="12"/>
  <c r="N3568" i="12"/>
  <c r="O3568" i="12" s="1"/>
  <c r="S3568" i="12" s="1"/>
  <c r="P3568" i="12"/>
  <c r="Q3568" i="12"/>
  <c r="N3569" i="12"/>
  <c r="O3569" i="12" s="1"/>
  <c r="S3569" i="12" s="1"/>
  <c r="P3569" i="12"/>
  <c r="Q3569" i="12"/>
  <c r="N3570" i="12"/>
  <c r="O3570" i="12" s="1"/>
  <c r="S3570" i="12" s="1"/>
  <c r="P3570" i="12"/>
  <c r="Q3570" i="12"/>
  <c r="N3571" i="12"/>
  <c r="O3571" i="12" s="1"/>
  <c r="S3571" i="12" s="1"/>
  <c r="P3571" i="12"/>
  <c r="Q3571" i="12"/>
  <c r="N3572" i="12"/>
  <c r="O3572" i="12" s="1"/>
  <c r="S3572" i="12" s="1"/>
  <c r="P3572" i="12"/>
  <c r="Q3572" i="12"/>
  <c r="N3573" i="12"/>
  <c r="O3573" i="12" s="1"/>
  <c r="S3573" i="12" s="1"/>
  <c r="P3573" i="12"/>
  <c r="Q3573" i="12"/>
  <c r="N3574" i="12"/>
  <c r="O3574" i="12" s="1"/>
  <c r="S3574" i="12" s="1"/>
  <c r="P3574" i="12"/>
  <c r="Q3574" i="12"/>
  <c r="N3575" i="12"/>
  <c r="O3575" i="12" s="1"/>
  <c r="S3575" i="12" s="1"/>
  <c r="P3575" i="12"/>
  <c r="Q3575" i="12"/>
  <c r="N3576" i="12"/>
  <c r="O3576" i="12" s="1"/>
  <c r="S3576" i="12" s="1"/>
  <c r="P3576" i="12"/>
  <c r="Q3576" i="12"/>
  <c r="N3577" i="12"/>
  <c r="O3577" i="12" s="1"/>
  <c r="S3577" i="12" s="1"/>
  <c r="P3577" i="12"/>
  <c r="Q3577" i="12"/>
  <c r="N3578" i="12"/>
  <c r="O3578" i="12" s="1"/>
  <c r="S3578" i="12" s="1"/>
  <c r="P3578" i="12"/>
  <c r="Q3578" i="12"/>
  <c r="N3579" i="12"/>
  <c r="O3579" i="12" s="1"/>
  <c r="S3579" i="12" s="1"/>
  <c r="P3579" i="12"/>
  <c r="Q3579" i="12"/>
  <c r="N3580" i="12"/>
  <c r="O3580" i="12" s="1"/>
  <c r="S3580" i="12" s="1"/>
  <c r="P3580" i="12"/>
  <c r="Q3580" i="12"/>
  <c r="N3581" i="12"/>
  <c r="O3581" i="12" s="1"/>
  <c r="S3581" i="12" s="1"/>
  <c r="P3581" i="12"/>
  <c r="Q3581" i="12"/>
  <c r="N3582" i="12"/>
  <c r="O3582" i="12" s="1"/>
  <c r="S3582" i="12" s="1"/>
  <c r="P3582" i="12"/>
  <c r="Q3582" i="12"/>
  <c r="N3583" i="12"/>
  <c r="O3583" i="12" s="1"/>
  <c r="S3583" i="12" s="1"/>
  <c r="P3583" i="12"/>
  <c r="Q3583" i="12"/>
  <c r="N3584" i="12"/>
  <c r="O3584" i="12" s="1"/>
  <c r="S3584" i="12" s="1"/>
  <c r="P3584" i="12"/>
  <c r="Q3584" i="12"/>
  <c r="N3585" i="12"/>
  <c r="O3585" i="12" s="1"/>
  <c r="S3585" i="12" s="1"/>
  <c r="P3585" i="12"/>
  <c r="Q3585" i="12"/>
  <c r="N3586" i="12"/>
  <c r="O3586" i="12" s="1"/>
  <c r="S3586" i="12" s="1"/>
  <c r="P3586" i="12"/>
  <c r="Q3586" i="12"/>
  <c r="N3587" i="12"/>
  <c r="O3587" i="12" s="1"/>
  <c r="S3587" i="12" s="1"/>
  <c r="P3587" i="12"/>
  <c r="Q3587" i="12"/>
  <c r="N3588" i="12"/>
  <c r="O3588" i="12" s="1"/>
  <c r="S3588" i="12" s="1"/>
  <c r="P3588" i="12"/>
  <c r="Q3588" i="12"/>
  <c r="N3589" i="12"/>
  <c r="O3589" i="12" s="1"/>
  <c r="S3589" i="12" s="1"/>
  <c r="P3589" i="12"/>
  <c r="Q3589" i="12"/>
  <c r="N3590" i="12"/>
  <c r="O3590" i="12" s="1"/>
  <c r="S3590" i="12" s="1"/>
  <c r="P3590" i="12"/>
  <c r="Q3590" i="12"/>
  <c r="N3591" i="12"/>
  <c r="O3591" i="12" s="1"/>
  <c r="S3591" i="12" s="1"/>
  <c r="P3591" i="12"/>
  <c r="Q3591" i="12"/>
  <c r="N3592" i="12"/>
  <c r="O3592" i="12" s="1"/>
  <c r="S3592" i="12" s="1"/>
  <c r="P3592" i="12"/>
  <c r="Q3592" i="12"/>
  <c r="N3593" i="12"/>
  <c r="O3593" i="12" s="1"/>
  <c r="S3593" i="12" s="1"/>
  <c r="P3593" i="12"/>
  <c r="Q3593" i="12"/>
  <c r="N3594" i="12"/>
  <c r="O3594" i="12" s="1"/>
  <c r="S3594" i="12" s="1"/>
  <c r="P3594" i="12"/>
  <c r="Q3594" i="12"/>
  <c r="N3595" i="12"/>
  <c r="O3595" i="12" s="1"/>
  <c r="S3595" i="12" s="1"/>
  <c r="P3595" i="12"/>
  <c r="Q3595" i="12"/>
  <c r="N3596" i="12"/>
  <c r="O3596" i="12" s="1"/>
  <c r="S3596" i="12" s="1"/>
  <c r="P3596" i="12"/>
  <c r="Q3596" i="12"/>
  <c r="N3597" i="12"/>
  <c r="O3597" i="12" s="1"/>
  <c r="S3597" i="12" s="1"/>
  <c r="P3597" i="12"/>
  <c r="Q3597" i="12"/>
  <c r="N3598" i="12"/>
  <c r="O3598" i="12" s="1"/>
  <c r="S3598" i="12" s="1"/>
  <c r="P3598" i="12"/>
  <c r="Q3598" i="12"/>
  <c r="N3599" i="12"/>
  <c r="O3599" i="12" s="1"/>
  <c r="S3599" i="12" s="1"/>
  <c r="P3599" i="12"/>
  <c r="Q3599" i="12"/>
  <c r="N3600" i="12"/>
  <c r="O3600" i="12" s="1"/>
  <c r="S3600" i="12" s="1"/>
  <c r="P3600" i="12"/>
  <c r="Q3600" i="12"/>
  <c r="N3601" i="12"/>
  <c r="O3601" i="12" s="1"/>
  <c r="S3601" i="12" s="1"/>
  <c r="P3601" i="12"/>
  <c r="Q3601" i="12"/>
  <c r="N3602" i="12"/>
  <c r="O3602" i="12" s="1"/>
  <c r="S3602" i="12" s="1"/>
  <c r="P3602" i="12"/>
  <c r="Q3602" i="12"/>
  <c r="N3603" i="12"/>
  <c r="O3603" i="12" s="1"/>
  <c r="S3603" i="12" s="1"/>
  <c r="P3603" i="12"/>
  <c r="Q3603" i="12"/>
  <c r="N3604" i="12"/>
  <c r="O3604" i="12" s="1"/>
  <c r="S3604" i="12" s="1"/>
  <c r="P3604" i="12"/>
  <c r="Q3604" i="12"/>
  <c r="N3605" i="12"/>
  <c r="O3605" i="12" s="1"/>
  <c r="S3605" i="12" s="1"/>
  <c r="P3605" i="12"/>
  <c r="Q3605" i="12"/>
  <c r="N3606" i="12"/>
  <c r="O3606" i="12" s="1"/>
  <c r="S3606" i="12" s="1"/>
  <c r="P3606" i="12"/>
  <c r="Q3606" i="12"/>
  <c r="N3607" i="12"/>
  <c r="O3607" i="12" s="1"/>
  <c r="S3607" i="12" s="1"/>
  <c r="P3607" i="12"/>
  <c r="Q3607" i="12"/>
  <c r="N3608" i="12"/>
  <c r="O3608" i="12" s="1"/>
  <c r="S3608" i="12" s="1"/>
  <c r="P3608" i="12"/>
  <c r="Q3608" i="12"/>
  <c r="N3609" i="12"/>
  <c r="O3609" i="12" s="1"/>
  <c r="S3609" i="12" s="1"/>
  <c r="P3609" i="12"/>
  <c r="Q3609" i="12"/>
  <c r="N3610" i="12"/>
  <c r="O3610" i="12" s="1"/>
  <c r="S3610" i="12" s="1"/>
  <c r="P3610" i="12"/>
  <c r="Q3610" i="12"/>
  <c r="N3611" i="12"/>
  <c r="O3611" i="12" s="1"/>
  <c r="S3611" i="12" s="1"/>
  <c r="P3611" i="12"/>
  <c r="Q3611" i="12"/>
  <c r="N3612" i="12"/>
  <c r="O3612" i="12" s="1"/>
  <c r="S3612" i="12" s="1"/>
  <c r="P3612" i="12"/>
  <c r="Q3612" i="12"/>
  <c r="N3613" i="12"/>
  <c r="O3613" i="12" s="1"/>
  <c r="S3613" i="12" s="1"/>
  <c r="P3613" i="12"/>
  <c r="Q3613" i="12"/>
  <c r="N3614" i="12"/>
  <c r="O3614" i="12" s="1"/>
  <c r="S3614" i="12" s="1"/>
  <c r="P3614" i="12"/>
  <c r="Q3614" i="12"/>
  <c r="N3615" i="12"/>
  <c r="O3615" i="12" s="1"/>
  <c r="S3615" i="12" s="1"/>
  <c r="P3615" i="12"/>
  <c r="Q3615" i="12"/>
  <c r="N3616" i="12"/>
  <c r="O3616" i="12" s="1"/>
  <c r="S3616" i="12" s="1"/>
  <c r="P3616" i="12"/>
  <c r="Q3616" i="12"/>
  <c r="N3617" i="12"/>
  <c r="O3617" i="12" s="1"/>
  <c r="S3617" i="12" s="1"/>
  <c r="P3617" i="12"/>
  <c r="Q3617" i="12"/>
  <c r="N3618" i="12"/>
  <c r="O3618" i="12" s="1"/>
  <c r="S3618" i="12" s="1"/>
  <c r="P3618" i="12"/>
  <c r="Q3618" i="12"/>
  <c r="N3619" i="12"/>
  <c r="O3619" i="12" s="1"/>
  <c r="S3619" i="12" s="1"/>
  <c r="P3619" i="12"/>
  <c r="Q3619" i="12"/>
  <c r="N3620" i="12"/>
  <c r="O3620" i="12" s="1"/>
  <c r="S3620" i="12" s="1"/>
  <c r="P3620" i="12"/>
  <c r="Q3620" i="12"/>
  <c r="N3621" i="12"/>
  <c r="O3621" i="12" s="1"/>
  <c r="S3621" i="12" s="1"/>
  <c r="P3621" i="12"/>
  <c r="Q3621" i="12"/>
  <c r="N3622" i="12"/>
  <c r="O3622" i="12" s="1"/>
  <c r="S3622" i="12" s="1"/>
  <c r="P3622" i="12"/>
  <c r="Q3622" i="12"/>
  <c r="N3623" i="12"/>
  <c r="O3623" i="12" s="1"/>
  <c r="S3623" i="12" s="1"/>
  <c r="P3623" i="12"/>
  <c r="Q3623" i="12"/>
  <c r="N3624" i="12"/>
  <c r="O3624" i="12" s="1"/>
  <c r="S3624" i="12" s="1"/>
  <c r="P3624" i="12"/>
  <c r="Q3624" i="12"/>
  <c r="N3625" i="12"/>
  <c r="O3625" i="12" s="1"/>
  <c r="S3625" i="12" s="1"/>
  <c r="P3625" i="12"/>
  <c r="Q3625" i="12"/>
  <c r="N3626" i="12"/>
  <c r="O3626" i="12" s="1"/>
  <c r="S3626" i="12" s="1"/>
  <c r="P3626" i="12"/>
  <c r="Q3626" i="12"/>
  <c r="N3627" i="12"/>
  <c r="O3627" i="12" s="1"/>
  <c r="S3627" i="12" s="1"/>
  <c r="P3627" i="12"/>
  <c r="Q3627" i="12"/>
  <c r="N3628" i="12"/>
  <c r="O3628" i="12" s="1"/>
  <c r="S3628" i="12" s="1"/>
  <c r="P3628" i="12"/>
  <c r="Q3628" i="12"/>
  <c r="N3629" i="12"/>
  <c r="O3629" i="12" s="1"/>
  <c r="S3629" i="12" s="1"/>
  <c r="P3629" i="12"/>
  <c r="Q3629" i="12"/>
  <c r="N3630" i="12"/>
  <c r="O3630" i="12" s="1"/>
  <c r="S3630" i="12" s="1"/>
  <c r="P3630" i="12"/>
  <c r="Q3630" i="12"/>
  <c r="N3631" i="12"/>
  <c r="O3631" i="12" s="1"/>
  <c r="S3631" i="12" s="1"/>
  <c r="P3631" i="12"/>
  <c r="Q3631" i="12"/>
  <c r="N3632" i="12"/>
  <c r="O3632" i="12" s="1"/>
  <c r="S3632" i="12" s="1"/>
  <c r="P3632" i="12"/>
  <c r="Q3632" i="12"/>
  <c r="N3633" i="12"/>
  <c r="O3633" i="12" s="1"/>
  <c r="S3633" i="12" s="1"/>
  <c r="P3633" i="12"/>
  <c r="Q3633" i="12"/>
  <c r="N3634" i="12"/>
  <c r="O3634" i="12" s="1"/>
  <c r="S3634" i="12" s="1"/>
  <c r="P3634" i="12"/>
  <c r="Q3634" i="12"/>
  <c r="N3635" i="12"/>
  <c r="O3635" i="12" s="1"/>
  <c r="S3635" i="12" s="1"/>
  <c r="P3635" i="12"/>
  <c r="Q3635" i="12"/>
  <c r="N3636" i="12"/>
  <c r="O3636" i="12" s="1"/>
  <c r="S3636" i="12" s="1"/>
  <c r="P3636" i="12"/>
  <c r="Q3636" i="12"/>
  <c r="N3637" i="12"/>
  <c r="O3637" i="12" s="1"/>
  <c r="S3637" i="12" s="1"/>
  <c r="P3637" i="12"/>
  <c r="Q3637" i="12"/>
  <c r="N3638" i="12"/>
  <c r="O3638" i="12" s="1"/>
  <c r="S3638" i="12" s="1"/>
  <c r="P3638" i="12"/>
  <c r="Q3638" i="12"/>
  <c r="N3639" i="12"/>
  <c r="O3639" i="12" s="1"/>
  <c r="S3639" i="12" s="1"/>
  <c r="P3639" i="12"/>
  <c r="Q3639" i="12"/>
  <c r="N3640" i="12"/>
  <c r="O3640" i="12" s="1"/>
  <c r="S3640" i="12" s="1"/>
  <c r="P3640" i="12"/>
  <c r="Q3640" i="12"/>
  <c r="N3641" i="12"/>
  <c r="O3641" i="12" s="1"/>
  <c r="S3641" i="12" s="1"/>
  <c r="P3641" i="12"/>
  <c r="Q3641" i="12"/>
  <c r="N3642" i="12"/>
  <c r="O3642" i="12" s="1"/>
  <c r="S3642" i="12" s="1"/>
  <c r="P3642" i="12"/>
  <c r="Q3642" i="12"/>
  <c r="N3643" i="12"/>
  <c r="O3643" i="12" s="1"/>
  <c r="S3643" i="12" s="1"/>
  <c r="P3643" i="12"/>
  <c r="Q3643" i="12"/>
  <c r="N3644" i="12"/>
  <c r="O3644" i="12" s="1"/>
  <c r="S3644" i="12" s="1"/>
  <c r="P3644" i="12"/>
  <c r="Q3644" i="12"/>
  <c r="N3645" i="12"/>
  <c r="O3645" i="12" s="1"/>
  <c r="S3645" i="12" s="1"/>
  <c r="P3645" i="12"/>
  <c r="Q3645" i="12"/>
  <c r="N3646" i="12"/>
  <c r="O3646" i="12" s="1"/>
  <c r="S3646" i="12" s="1"/>
  <c r="P3646" i="12"/>
  <c r="Q3646" i="12"/>
  <c r="N3647" i="12"/>
  <c r="O3647" i="12" s="1"/>
  <c r="S3647" i="12" s="1"/>
  <c r="P3647" i="12"/>
  <c r="Q3647" i="12"/>
  <c r="N3648" i="12"/>
  <c r="O3648" i="12" s="1"/>
  <c r="S3648" i="12" s="1"/>
  <c r="P3648" i="12"/>
  <c r="Q3648" i="12"/>
  <c r="N3649" i="12"/>
  <c r="O3649" i="12" s="1"/>
  <c r="S3649" i="12" s="1"/>
  <c r="P3649" i="12"/>
  <c r="Q3649" i="12"/>
  <c r="N3650" i="12"/>
  <c r="O3650" i="12" s="1"/>
  <c r="S3650" i="12" s="1"/>
  <c r="P3650" i="12"/>
  <c r="Q3650" i="12"/>
  <c r="N3651" i="12"/>
  <c r="O3651" i="12" s="1"/>
  <c r="S3651" i="12" s="1"/>
  <c r="P3651" i="12"/>
  <c r="Q3651" i="12"/>
  <c r="N3652" i="12"/>
  <c r="O3652" i="12" s="1"/>
  <c r="S3652" i="12" s="1"/>
  <c r="P3652" i="12"/>
  <c r="Q3652" i="12"/>
  <c r="N3653" i="12"/>
  <c r="O3653" i="12" s="1"/>
  <c r="S3653" i="12" s="1"/>
  <c r="P3653" i="12"/>
  <c r="Q3653" i="12"/>
  <c r="N3654" i="12"/>
  <c r="O3654" i="12" s="1"/>
  <c r="S3654" i="12" s="1"/>
  <c r="P3654" i="12"/>
  <c r="Q3654" i="12"/>
  <c r="N3655" i="12"/>
  <c r="O3655" i="12" s="1"/>
  <c r="S3655" i="12" s="1"/>
  <c r="P3655" i="12"/>
  <c r="Q3655" i="12"/>
  <c r="N3656" i="12"/>
  <c r="O3656" i="12" s="1"/>
  <c r="S3656" i="12" s="1"/>
  <c r="P3656" i="12"/>
  <c r="Q3656" i="12"/>
  <c r="N3657" i="12"/>
  <c r="O3657" i="12" s="1"/>
  <c r="S3657" i="12" s="1"/>
  <c r="P3657" i="12"/>
  <c r="Q3657" i="12"/>
  <c r="N3658" i="12"/>
  <c r="O3658" i="12" s="1"/>
  <c r="S3658" i="12" s="1"/>
  <c r="P3658" i="12"/>
  <c r="Q3658" i="12"/>
  <c r="N3659" i="12"/>
  <c r="O3659" i="12" s="1"/>
  <c r="S3659" i="12" s="1"/>
  <c r="P3659" i="12"/>
  <c r="Q3659" i="12"/>
  <c r="N3660" i="12"/>
  <c r="O3660" i="12" s="1"/>
  <c r="S3660" i="12" s="1"/>
  <c r="P3660" i="12"/>
  <c r="Q3660" i="12"/>
  <c r="N3661" i="12"/>
  <c r="O3661" i="12" s="1"/>
  <c r="S3661" i="12" s="1"/>
  <c r="P3661" i="12"/>
  <c r="Q3661" i="12"/>
  <c r="N3662" i="12"/>
  <c r="O3662" i="12" s="1"/>
  <c r="S3662" i="12" s="1"/>
  <c r="P3662" i="12"/>
  <c r="Q3662" i="12"/>
  <c r="N3663" i="12"/>
  <c r="O3663" i="12" s="1"/>
  <c r="S3663" i="12" s="1"/>
  <c r="P3663" i="12"/>
  <c r="Q3663" i="12"/>
  <c r="N3664" i="12"/>
  <c r="O3664" i="12" s="1"/>
  <c r="S3664" i="12" s="1"/>
  <c r="P3664" i="12"/>
  <c r="Q3664" i="12"/>
  <c r="N3665" i="12"/>
  <c r="O3665" i="12" s="1"/>
  <c r="S3665" i="12" s="1"/>
  <c r="P3665" i="12"/>
  <c r="Q3665" i="12"/>
  <c r="N3666" i="12"/>
  <c r="O3666" i="12" s="1"/>
  <c r="S3666" i="12" s="1"/>
  <c r="P3666" i="12"/>
  <c r="Q3666" i="12"/>
  <c r="N3667" i="12"/>
  <c r="O3667" i="12" s="1"/>
  <c r="S3667" i="12" s="1"/>
  <c r="P3667" i="12"/>
  <c r="Q3667" i="12"/>
  <c r="N3668" i="12"/>
  <c r="O3668" i="12" s="1"/>
  <c r="S3668" i="12" s="1"/>
  <c r="P3668" i="12"/>
  <c r="Q3668" i="12"/>
  <c r="N3669" i="12"/>
  <c r="O3669" i="12" s="1"/>
  <c r="S3669" i="12" s="1"/>
  <c r="P3669" i="12"/>
  <c r="Q3669" i="12"/>
  <c r="N3670" i="12"/>
  <c r="O3670" i="12" s="1"/>
  <c r="S3670" i="12" s="1"/>
  <c r="P3670" i="12"/>
  <c r="Q3670" i="12"/>
  <c r="N3671" i="12"/>
  <c r="O3671" i="12" s="1"/>
  <c r="S3671" i="12" s="1"/>
  <c r="P3671" i="12"/>
  <c r="Q3671" i="12"/>
  <c r="N3672" i="12"/>
  <c r="O3672" i="12" s="1"/>
  <c r="S3672" i="12" s="1"/>
  <c r="P3672" i="12"/>
  <c r="Q3672" i="12"/>
  <c r="N3673" i="12"/>
  <c r="O3673" i="12" s="1"/>
  <c r="S3673" i="12" s="1"/>
  <c r="P3673" i="12"/>
  <c r="Q3673" i="12"/>
  <c r="N3674" i="12"/>
  <c r="O3674" i="12" s="1"/>
  <c r="S3674" i="12" s="1"/>
  <c r="P3674" i="12"/>
  <c r="Q3674" i="12"/>
  <c r="N3675" i="12"/>
  <c r="O3675" i="12" s="1"/>
  <c r="S3675" i="12" s="1"/>
  <c r="P3675" i="12"/>
  <c r="Q3675" i="12"/>
  <c r="N3676" i="12"/>
  <c r="O3676" i="12" s="1"/>
  <c r="S3676" i="12" s="1"/>
  <c r="P3676" i="12"/>
  <c r="Q3676" i="12"/>
  <c r="N3677" i="12"/>
  <c r="O3677" i="12" s="1"/>
  <c r="S3677" i="12" s="1"/>
  <c r="P3677" i="12"/>
  <c r="Q3677" i="12"/>
  <c r="N3678" i="12"/>
  <c r="O3678" i="12" s="1"/>
  <c r="S3678" i="12" s="1"/>
  <c r="P3678" i="12"/>
  <c r="Q3678" i="12"/>
  <c r="N3679" i="12"/>
  <c r="O3679" i="12" s="1"/>
  <c r="S3679" i="12" s="1"/>
  <c r="P3679" i="12"/>
  <c r="Q3679" i="12"/>
  <c r="N3680" i="12"/>
  <c r="O3680" i="12" s="1"/>
  <c r="S3680" i="12" s="1"/>
  <c r="P3680" i="12"/>
  <c r="Q3680" i="12"/>
  <c r="N3681" i="12"/>
  <c r="O3681" i="12" s="1"/>
  <c r="S3681" i="12" s="1"/>
  <c r="P3681" i="12"/>
  <c r="Q3681" i="12"/>
  <c r="N3682" i="12"/>
  <c r="O3682" i="12" s="1"/>
  <c r="S3682" i="12" s="1"/>
  <c r="P3682" i="12"/>
  <c r="Q3682" i="12"/>
  <c r="N3683" i="12"/>
  <c r="O3683" i="12" s="1"/>
  <c r="S3683" i="12" s="1"/>
  <c r="P3683" i="12"/>
  <c r="Q3683" i="12"/>
  <c r="N3684" i="12"/>
  <c r="O3684" i="12" s="1"/>
  <c r="S3684" i="12" s="1"/>
  <c r="P3684" i="12"/>
  <c r="Q3684" i="12"/>
  <c r="N3685" i="12"/>
  <c r="O3685" i="12" s="1"/>
  <c r="S3685" i="12" s="1"/>
  <c r="P3685" i="12"/>
  <c r="Q3685" i="12"/>
  <c r="N3686" i="12"/>
  <c r="O3686" i="12" s="1"/>
  <c r="S3686" i="12" s="1"/>
  <c r="P3686" i="12"/>
  <c r="Q3686" i="12"/>
  <c r="N3687" i="12"/>
  <c r="O3687" i="12" s="1"/>
  <c r="S3687" i="12" s="1"/>
  <c r="P3687" i="12"/>
  <c r="Q3687" i="12"/>
  <c r="N3688" i="12"/>
  <c r="O3688" i="12" s="1"/>
  <c r="S3688" i="12" s="1"/>
  <c r="P3688" i="12"/>
  <c r="Q3688" i="12"/>
  <c r="N3689" i="12"/>
  <c r="O3689" i="12" s="1"/>
  <c r="S3689" i="12" s="1"/>
  <c r="P3689" i="12"/>
  <c r="Q3689" i="12"/>
  <c r="N3690" i="12"/>
  <c r="O3690" i="12" s="1"/>
  <c r="S3690" i="12" s="1"/>
  <c r="P3690" i="12"/>
  <c r="Q3690" i="12"/>
  <c r="N3691" i="12"/>
  <c r="O3691" i="12" s="1"/>
  <c r="S3691" i="12" s="1"/>
  <c r="P3691" i="12"/>
  <c r="Q3691" i="12"/>
  <c r="N3692" i="12"/>
  <c r="O3692" i="12" s="1"/>
  <c r="S3692" i="12" s="1"/>
  <c r="P3692" i="12"/>
  <c r="Q3692" i="12"/>
  <c r="N3693" i="12"/>
  <c r="O3693" i="12" s="1"/>
  <c r="S3693" i="12" s="1"/>
  <c r="P3693" i="12"/>
  <c r="Q3693" i="12"/>
  <c r="N3694" i="12"/>
  <c r="O3694" i="12" s="1"/>
  <c r="S3694" i="12" s="1"/>
  <c r="P3694" i="12"/>
  <c r="Q3694" i="12"/>
  <c r="N3695" i="12"/>
  <c r="O3695" i="12" s="1"/>
  <c r="S3695" i="12" s="1"/>
  <c r="P3695" i="12"/>
  <c r="Q3695" i="12"/>
  <c r="N3696" i="12"/>
  <c r="O3696" i="12" s="1"/>
  <c r="S3696" i="12" s="1"/>
  <c r="P3696" i="12"/>
  <c r="Q3696" i="12"/>
  <c r="N3697" i="12"/>
  <c r="O3697" i="12" s="1"/>
  <c r="S3697" i="12" s="1"/>
  <c r="P3697" i="12"/>
  <c r="Q3697" i="12"/>
  <c r="N3698" i="12"/>
  <c r="O3698" i="12" s="1"/>
  <c r="S3698" i="12" s="1"/>
  <c r="P3698" i="12"/>
  <c r="Q3698" i="12"/>
  <c r="N3699" i="12"/>
  <c r="O3699" i="12" s="1"/>
  <c r="S3699" i="12" s="1"/>
  <c r="P3699" i="12"/>
  <c r="Q3699" i="12"/>
  <c r="N3700" i="12"/>
  <c r="O3700" i="12" s="1"/>
  <c r="S3700" i="12" s="1"/>
  <c r="P3700" i="12"/>
  <c r="Q3700" i="12"/>
  <c r="N3701" i="12"/>
  <c r="O3701" i="12" s="1"/>
  <c r="S3701" i="12" s="1"/>
  <c r="P3701" i="12"/>
  <c r="Q3701" i="12"/>
  <c r="N3702" i="12"/>
  <c r="O3702" i="12" s="1"/>
  <c r="S3702" i="12" s="1"/>
  <c r="P3702" i="12"/>
  <c r="Q3702" i="12"/>
  <c r="N3703" i="12"/>
  <c r="O3703" i="12" s="1"/>
  <c r="S3703" i="12" s="1"/>
  <c r="P3703" i="12"/>
  <c r="Q3703" i="12"/>
  <c r="N3704" i="12"/>
  <c r="O3704" i="12" s="1"/>
  <c r="S3704" i="12" s="1"/>
  <c r="P3704" i="12"/>
  <c r="Q3704" i="12"/>
  <c r="N3705" i="12"/>
  <c r="O3705" i="12" s="1"/>
  <c r="S3705" i="12" s="1"/>
  <c r="P3705" i="12"/>
  <c r="Q3705" i="12"/>
  <c r="N3706" i="12"/>
  <c r="O3706" i="12" s="1"/>
  <c r="S3706" i="12" s="1"/>
  <c r="P3706" i="12"/>
  <c r="Q3706" i="12"/>
  <c r="N3707" i="12"/>
  <c r="O3707" i="12" s="1"/>
  <c r="S3707" i="12" s="1"/>
  <c r="P3707" i="12"/>
  <c r="Q3707" i="12"/>
  <c r="N3708" i="12"/>
  <c r="O3708" i="12" s="1"/>
  <c r="S3708" i="12" s="1"/>
  <c r="P3708" i="12"/>
  <c r="Q3708" i="12"/>
  <c r="N3709" i="12"/>
  <c r="O3709" i="12" s="1"/>
  <c r="S3709" i="12" s="1"/>
  <c r="P3709" i="12"/>
  <c r="Q3709" i="12"/>
  <c r="N3710" i="12"/>
  <c r="O3710" i="12" s="1"/>
  <c r="S3710" i="12" s="1"/>
  <c r="P3710" i="12"/>
  <c r="Q3710" i="12"/>
  <c r="N3711" i="12"/>
  <c r="O3711" i="12" s="1"/>
  <c r="S3711" i="12" s="1"/>
  <c r="P3711" i="12"/>
  <c r="Q3711" i="12"/>
  <c r="N3712" i="12"/>
  <c r="O3712" i="12" s="1"/>
  <c r="S3712" i="12" s="1"/>
  <c r="P3712" i="12"/>
  <c r="Q3712" i="12"/>
  <c r="N3713" i="12"/>
  <c r="O3713" i="12" s="1"/>
  <c r="S3713" i="12" s="1"/>
  <c r="P3713" i="12"/>
  <c r="Q3713" i="12"/>
  <c r="N3714" i="12"/>
  <c r="O3714" i="12" s="1"/>
  <c r="S3714" i="12" s="1"/>
  <c r="P3714" i="12"/>
  <c r="Q3714" i="12"/>
  <c r="N3715" i="12"/>
  <c r="O3715" i="12" s="1"/>
  <c r="S3715" i="12" s="1"/>
  <c r="P3715" i="12"/>
  <c r="Q3715" i="12"/>
  <c r="N3716" i="12"/>
  <c r="O3716" i="12" s="1"/>
  <c r="S3716" i="12" s="1"/>
  <c r="P3716" i="12"/>
  <c r="Q3716" i="12"/>
  <c r="N3717" i="12"/>
  <c r="O3717" i="12" s="1"/>
  <c r="S3717" i="12" s="1"/>
  <c r="P3717" i="12"/>
  <c r="Q3717" i="12"/>
  <c r="N3718" i="12"/>
  <c r="O3718" i="12" s="1"/>
  <c r="S3718" i="12" s="1"/>
  <c r="P3718" i="12"/>
  <c r="Q3718" i="12"/>
  <c r="N3719" i="12"/>
  <c r="O3719" i="12" s="1"/>
  <c r="S3719" i="12" s="1"/>
  <c r="P3719" i="12"/>
  <c r="Q3719" i="12"/>
  <c r="N3720" i="12"/>
  <c r="O3720" i="12" s="1"/>
  <c r="S3720" i="12" s="1"/>
  <c r="P3720" i="12"/>
  <c r="Q3720" i="12"/>
  <c r="N3721" i="12"/>
  <c r="O3721" i="12" s="1"/>
  <c r="S3721" i="12" s="1"/>
  <c r="P3721" i="12"/>
  <c r="Q3721" i="12"/>
  <c r="N3722" i="12"/>
  <c r="O3722" i="12" s="1"/>
  <c r="S3722" i="12" s="1"/>
  <c r="P3722" i="12"/>
  <c r="Q3722" i="12"/>
  <c r="N3723" i="12"/>
  <c r="O3723" i="12" s="1"/>
  <c r="S3723" i="12" s="1"/>
  <c r="P3723" i="12"/>
  <c r="Q3723" i="12"/>
  <c r="N3724" i="12"/>
  <c r="O3724" i="12" s="1"/>
  <c r="S3724" i="12" s="1"/>
  <c r="P3724" i="12"/>
  <c r="Q3724" i="12"/>
  <c r="N3725" i="12"/>
  <c r="O3725" i="12" s="1"/>
  <c r="S3725" i="12" s="1"/>
  <c r="P3725" i="12"/>
  <c r="Q3725" i="12"/>
  <c r="N3726" i="12"/>
  <c r="O3726" i="12" s="1"/>
  <c r="S3726" i="12" s="1"/>
  <c r="P3726" i="12"/>
  <c r="Q3726" i="12"/>
  <c r="N3727" i="12"/>
  <c r="O3727" i="12" s="1"/>
  <c r="S3727" i="12" s="1"/>
  <c r="P3727" i="12"/>
  <c r="Q3727" i="12"/>
  <c r="N3728" i="12"/>
  <c r="O3728" i="12" s="1"/>
  <c r="S3728" i="12" s="1"/>
  <c r="P3728" i="12"/>
  <c r="Q3728" i="12"/>
  <c r="N3729" i="12"/>
  <c r="O3729" i="12" s="1"/>
  <c r="S3729" i="12" s="1"/>
  <c r="P3729" i="12"/>
  <c r="Q3729" i="12"/>
  <c r="N3730" i="12"/>
  <c r="O3730" i="12" s="1"/>
  <c r="S3730" i="12" s="1"/>
  <c r="P3730" i="12"/>
  <c r="Q3730" i="12"/>
  <c r="N3731" i="12"/>
  <c r="O3731" i="12" s="1"/>
  <c r="S3731" i="12" s="1"/>
  <c r="P3731" i="12"/>
  <c r="Q3731" i="12"/>
  <c r="N3732" i="12"/>
  <c r="O3732" i="12" s="1"/>
  <c r="S3732" i="12" s="1"/>
  <c r="P3732" i="12"/>
  <c r="Q3732" i="12"/>
  <c r="N3733" i="12"/>
  <c r="O3733" i="12" s="1"/>
  <c r="S3733" i="12" s="1"/>
  <c r="P3733" i="12"/>
  <c r="Q3733" i="12"/>
  <c r="N3734" i="12"/>
  <c r="O3734" i="12" s="1"/>
  <c r="S3734" i="12" s="1"/>
  <c r="P3734" i="12"/>
  <c r="Q3734" i="12"/>
  <c r="N3735" i="12"/>
  <c r="O3735" i="12" s="1"/>
  <c r="S3735" i="12" s="1"/>
  <c r="P3735" i="12"/>
  <c r="Q3735" i="12"/>
  <c r="N3736" i="12"/>
  <c r="O3736" i="12" s="1"/>
  <c r="S3736" i="12" s="1"/>
  <c r="P3736" i="12"/>
  <c r="Q3736" i="12"/>
  <c r="N3737" i="12"/>
  <c r="O3737" i="12" s="1"/>
  <c r="S3737" i="12" s="1"/>
  <c r="P3737" i="12"/>
  <c r="Q3737" i="12"/>
  <c r="N3738" i="12"/>
  <c r="O3738" i="12" s="1"/>
  <c r="S3738" i="12" s="1"/>
  <c r="P3738" i="12"/>
  <c r="Q3738" i="12"/>
  <c r="N3739" i="12"/>
  <c r="O3739" i="12" s="1"/>
  <c r="S3739" i="12" s="1"/>
  <c r="P3739" i="12"/>
  <c r="Q3739" i="12"/>
  <c r="N3740" i="12"/>
  <c r="O3740" i="12" s="1"/>
  <c r="S3740" i="12" s="1"/>
  <c r="P3740" i="12"/>
  <c r="Q3740" i="12"/>
  <c r="N3741" i="12"/>
  <c r="O3741" i="12" s="1"/>
  <c r="S3741" i="12" s="1"/>
  <c r="P3741" i="12"/>
  <c r="Q3741" i="12"/>
  <c r="N3742" i="12"/>
  <c r="O3742" i="12" s="1"/>
  <c r="S3742" i="12" s="1"/>
  <c r="P3742" i="12"/>
  <c r="Q3742" i="12"/>
  <c r="N3743" i="12"/>
  <c r="O3743" i="12" s="1"/>
  <c r="S3743" i="12" s="1"/>
  <c r="P3743" i="12"/>
  <c r="Q3743" i="12"/>
  <c r="N3744" i="12"/>
  <c r="O3744" i="12" s="1"/>
  <c r="S3744" i="12" s="1"/>
  <c r="P3744" i="12"/>
  <c r="Q3744" i="12"/>
  <c r="N3745" i="12"/>
  <c r="O3745" i="12" s="1"/>
  <c r="S3745" i="12" s="1"/>
  <c r="P3745" i="12"/>
  <c r="Q3745" i="12"/>
  <c r="N3746" i="12"/>
  <c r="O3746" i="12" s="1"/>
  <c r="S3746" i="12" s="1"/>
  <c r="P3746" i="12"/>
  <c r="Q3746" i="12"/>
  <c r="N3747" i="12"/>
  <c r="O3747" i="12" s="1"/>
  <c r="S3747" i="12" s="1"/>
  <c r="P3747" i="12"/>
  <c r="Q3747" i="12"/>
  <c r="N3748" i="12"/>
  <c r="O3748" i="12" s="1"/>
  <c r="S3748" i="12" s="1"/>
  <c r="P3748" i="12"/>
  <c r="Q3748" i="12"/>
  <c r="N3749" i="12"/>
  <c r="O3749" i="12" s="1"/>
  <c r="S3749" i="12" s="1"/>
  <c r="P3749" i="12"/>
  <c r="Q3749" i="12"/>
  <c r="N3750" i="12"/>
  <c r="O3750" i="12" s="1"/>
  <c r="S3750" i="12" s="1"/>
  <c r="P3750" i="12"/>
  <c r="Q3750" i="12"/>
  <c r="N3751" i="12"/>
  <c r="O3751" i="12" s="1"/>
  <c r="S3751" i="12" s="1"/>
  <c r="P3751" i="12"/>
  <c r="Q3751" i="12"/>
  <c r="N3752" i="12"/>
  <c r="O3752" i="12" s="1"/>
  <c r="S3752" i="12" s="1"/>
  <c r="P3752" i="12"/>
  <c r="Q3752" i="12"/>
  <c r="N3753" i="12"/>
  <c r="O3753" i="12" s="1"/>
  <c r="S3753" i="12" s="1"/>
  <c r="P3753" i="12"/>
  <c r="Q3753" i="12"/>
  <c r="N3754" i="12"/>
  <c r="O3754" i="12" s="1"/>
  <c r="S3754" i="12" s="1"/>
  <c r="P3754" i="12"/>
  <c r="Q3754" i="12"/>
  <c r="N3755" i="12"/>
  <c r="O3755" i="12" s="1"/>
  <c r="S3755" i="12" s="1"/>
  <c r="P3755" i="12"/>
  <c r="Q3755" i="12"/>
  <c r="N3756" i="12"/>
  <c r="O3756" i="12" s="1"/>
  <c r="S3756" i="12" s="1"/>
  <c r="P3756" i="12"/>
  <c r="Q3756" i="12"/>
  <c r="N3757" i="12"/>
  <c r="O3757" i="12" s="1"/>
  <c r="S3757" i="12" s="1"/>
  <c r="P3757" i="12"/>
  <c r="Q3757" i="12"/>
  <c r="N3758" i="12"/>
  <c r="O3758" i="12" s="1"/>
  <c r="S3758" i="12" s="1"/>
  <c r="P3758" i="12"/>
  <c r="Q3758" i="12"/>
  <c r="N3759" i="12"/>
  <c r="O3759" i="12" s="1"/>
  <c r="S3759" i="12" s="1"/>
  <c r="P3759" i="12"/>
  <c r="Q3759" i="12"/>
  <c r="N3760" i="12"/>
  <c r="O3760" i="12" s="1"/>
  <c r="S3760" i="12" s="1"/>
  <c r="P3760" i="12"/>
  <c r="Q3760" i="12"/>
  <c r="N3761" i="12"/>
  <c r="O3761" i="12" s="1"/>
  <c r="S3761" i="12" s="1"/>
  <c r="P3761" i="12"/>
  <c r="Q3761" i="12"/>
  <c r="N3762" i="12"/>
  <c r="O3762" i="12" s="1"/>
  <c r="S3762" i="12" s="1"/>
  <c r="P3762" i="12"/>
  <c r="Q3762" i="12"/>
  <c r="N3763" i="12"/>
  <c r="O3763" i="12" s="1"/>
  <c r="S3763" i="12" s="1"/>
  <c r="P3763" i="12"/>
  <c r="Q3763" i="12"/>
  <c r="N3764" i="12"/>
  <c r="O3764" i="12" s="1"/>
  <c r="S3764" i="12" s="1"/>
  <c r="P3764" i="12"/>
  <c r="Q3764" i="12"/>
  <c r="N3765" i="12"/>
  <c r="O3765" i="12" s="1"/>
  <c r="S3765" i="12" s="1"/>
  <c r="P3765" i="12"/>
  <c r="Q3765" i="12"/>
  <c r="N3766" i="12"/>
  <c r="O3766" i="12" s="1"/>
  <c r="S3766" i="12" s="1"/>
  <c r="P3766" i="12"/>
  <c r="Q3766" i="12"/>
  <c r="N3767" i="12"/>
  <c r="O3767" i="12" s="1"/>
  <c r="S3767" i="12" s="1"/>
  <c r="P3767" i="12"/>
  <c r="Q3767" i="12"/>
  <c r="N3768" i="12"/>
  <c r="O3768" i="12" s="1"/>
  <c r="S3768" i="12" s="1"/>
  <c r="P3768" i="12"/>
  <c r="Q3768" i="12"/>
  <c r="N3769" i="12"/>
  <c r="O3769" i="12" s="1"/>
  <c r="S3769" i="12" s="1"/>
  <c r="P3769" i="12"/>
  <c r="Q3769" i="12"/>
  <c r="N3770" i="12"/>
  <c r="O3770" i="12" s="1"/>
  <c r="S3770" i="12" s="1"/>
  <c r="P3770" i="12"/>
  <c r="Q3770" i="12"/>
  <c r="N3771" i="12"/>
  <c r="O3771" i="12" s="1"/>
  <c r="S3771" i="12" s="1"/>
  <c r="P3771" i="12"/>
  <c r="Q3771" i="12"/>
  <c r="N3772" i="12"/>
  <c r="O3772" i="12" s="1"/>
  <c r="S3772" i="12" s="1"/>
  <c r="P3772" i="12"/>
  <c r="Q3772" i="12"/>
  <c r="N3773" i="12"/>
  <c r="O3773" i="12" s="1"/>
  <c r="S3773" i="12" s="1"/>
  <c r="P3773" i="12"/>
  <c r="Q3773" i="12"/>
  <c r="N3774" i="12"/>
  <c r="O3774" i="12" s="1"/>
  <c r="S3774" i="12" s="1"/>
  <c r="P3774" i="12"/>
  <c r="Q3774" i="12"/>
  <c r="N3775" i="12"/>
  <c r="O3775" i="12" s="1"/>
  <c r="S3775" i="12" s="1"/>
  <c r="P3775" i="12"/>
  <c r="Q3775" i="12"/>
  <c r="N3776" i="12"/>
  <c r="O3776" i="12" s="1"/>
  <c r="S3776" i="12" s="1"/>
  <c r="P3776" i="12"/>
  <c r="Q3776" i="12"/>
  <c r="N3777" i="12"/>
  <c r="O3777" i="12" s="1"/>
  <c r="S3777" i="12" s="1"/>
  <c r="P3777" i="12"/>
  <c r="Q3777" i="12"/>
  <c r="N3778" i="12"/>
  <c r="O3778" i="12" s="1"/>
  <c r="S3778" i="12" s="1"/>
  <c r="P3778" i="12"/>
  <c r="Q3778" i="12"/>
  <c r="N3779" i="12"/>
  <c r="O3779" i="12" s="1"/>
  <c r="S3779" i="12" s="1"/>
  <c r="P3779" i="12"/>
  <c r="Q3779" i="12"/>
  <c r="N3780" i="12"/>
  <c r="O3780" i="12" s="1"/>
  <c r="S3780" i="12" s="1"/>
  <c r="P3780" i="12"/>
  <c r="Q3780" i="12"/>
  <c r="N3781" i="12"/>
  <c r="O3781" i="12" s="1"/>
  <c r="S3781" i="12" s="1"/>
  <c r="P3781" i="12"/>
  <c r="Q3781" i="12"/>
  <c r="N3782" i="12"/>
  <c r="O3782" i="12" s="1"/>
  <c r="S3782" i="12" s="1"/>
  <c r="P3782" i="12"/>
  <c r="Q3782" i="12"/>
  <c r="N3783" i="12"/>
  <c r="O3783" i="12" s="1"/>
  <c r="S3783" i="12" s="1"/>
  <c r="P3783" i="12"/>
  <c r="Q3783" i="12"/>
  <c r="N3784" i="12"/>
  <c r="O3784" i="12" s="1"/>
  <c r="S3784" i="12" s="1"/>
  <c r="P3784" i="12"/>
  <c r="Q3784" i="12"/>
  <c r="N3785" i="12"/>
  <c r="O3785" i="12" s="1"/>
  <c r="S3785" i="12" s="1"/>
  <c r="P3785" i="12"/>
  <c r="Q3785" i="12"/>
  <c r="N3786" i="12"/>
  <c r="O3786" i="12" s="1"/>
  <c r="S3786" i="12" s="1"/>
  <c r="P3786" i="12"/>
  <c r="Q3786" i="12"/>
  <c r="N3787" i="12"/>
  <c r="O3787" i="12" s="1"/>
  <c r="S3787" i="12" s="1"/>
  <c r="P3787" i="12"/>
  <c r="Q3787" i="12"/>
  <c r="N3788" i="12"/>
  <c r="O3788" i="12" s="1"/>
  <c r="S3788" i="12" s="1"/>
  <c r="P3788" i="12"/>
  <c r="Q3788" i="12"/>
  <c r="N3789" i="12"/>
  <c r="O3789" i="12" s="1"/>
  <c r="S3789" i="12" s="1"/>
  <c r="P3789" i="12"/>
  <c r="Q3789" i="12"/>
  <c r="N3790" i="12"/>
  <c r="O3790" i="12" s="1"/>
  <c r="S3790" i="12" s="1"/>
  <c r="P3790" i="12"/>
  <c r="Q3790" i="12"/>
  <c r="N3791" i="12"/>
  <c r="O3791" i="12" s="1"/>
  <c r="S3791" i="12" s="1"/>
  <c r="P3791" i="12"/>
  <c r="Q3791" i="12"/>
  <c r="N3792" i="12"/>
  <c r="O3792" i="12" s="1"/>
  <c r="S3792" i="12" s="1"/>
  <c r="P3792" i="12"/>
  <c r="Q3792" i="12"/>
  <c r="N3793" i="12"/>
  <c r="O3793" i="12" s="1"/>
  <c r="S3793" i="12" s="1"/>
  <c r="P3793" i="12"/>
  <c r="Q3793" i="12"/>
  <c r="N3794" i="12"/>
  <c r="O3794" i="12" s="1"/>
  <c r="S3794" i="12" s="1"/>
  <c r="P3794" i="12"/>
  <c r="Q3794" i="12"/>
  <c r="N3795" i="12"/>
  <c r="O3795" i="12" s="1"/>
  <c r="S3795" i="12" s="1"/>
  <c r="P3795" i="12"/>
  <c r="Q3795" i="12"/>
  <c r="N3796" i="12"/>
  <c r="O3796" i="12" s="1"/>
  <c r="S3796" i="12" s="1"/>
  <c r="P3796" i="12"/>
  <c r="Q3796" i="12"/>
  <c r="N3797" i="12"/>
  <c r="O3797" i="12" s="1"/>
  <c r="S3797" i="12" s="1"/>
  <c r="P3797" i="12"/>
  <c r="Q3797" i="12"/>
  <c r="N3798" i="12"/>
  <c r="O3798" i="12" s="1"/>
  <c r="S3798" i="12" s="1"/>
  <c r="P3798" i="12"/>
  <c r="Q3798" i="12"/>
  <c r="N3799" i="12"/>
  <c r="O3799" i="12" s="1"/>
  <c r="S3799" i="12" s="1"/>
  <c r="P3799" i="12"/>
  <c r="Q3799" i="12"/>
  <c r="N3800" i="12"/>
  <c r="O3800" i="12" s="1"/>
  <c r="S3800" i="12" s="1"/>
  <c r="P3800" i="12"/>
  <c r="Q3800" i="12"/>
  <c r="N3801" i="12"/>
  <c r="O3801" i="12" s="1"/>
  <c r="S3801" i="12" s="1"/>
  <c r="P3801" i="12"/>
  <c r="Q3801" i="12"/>
  <c r="N3802" i="12"/>
  <c r="O3802" i="12" s="1"/>
  <c r="S3802" i="12" s="1"/>
  <c r="P3802" i="12"/>
  <c r="Q3802" i="12"/>
  <c r="N3803" i="12"/>
  <c r="O3803" i="12" s="1"/>
  <c r="S3803" i="12" s="1"/>
  <c r="P3803" i="12"/>
  <c r="Q3803" i="12"/>
  <c r="N3804" i="12"/>
  <c r="O3804" i="12" s="1"/>
  <c r="S3804" i="12" s="1"/>
  <c r="P3804" i="12"/>
  <c r="Q3804" i="12"/>
  <c r="N3805" i="12"/>
  <c r="O3805" i="12" s="1"/>
  <c r="S3805" i="12" s="1"/>
  <c r="P3805" i="12"/>
  <c r="Q3805" i="12"/>
  <c r="N3806" i="12"/>
  <c r="O3806" i="12" s="1"/>
  <c r="S3806" i="12" s="1"/>
  <c r="P3806" i="12"/>
  <c r="Q3806" i="12"/>
  <c r="N3807" i="12"/>
  <c r="O3807" i="12" s="1"/>
  <c r="S3807" i="12" s="1"/>
  <c r="P3807" i="12"/>
  <c r="Q3807" i="12"/>
  <c r="N3808" i="12"/>
  <c r="O3808" i="12" s="1"/>
  <c r="S3808" i="12" s="1"/>
  <c r="P3808" i="12"/>
  <c r="Q3808" i="12"/>
  <c r="N3809" i="12"/>
  <c r="O3809" i="12" s="1"/>
  <c r="S3809" i="12" s="1"/>
  <c r="P3809" i="12"/>
  <c r="Q3809" i="12"/>
  <c r="N3810" i="12"/>
  <c r="O3810" i="12" s="1"/>
  <c r="S3810" i="12" s="1"/>
  <c r="P3810" i="12"/>
  <c r="Q3810" i="12"/>
  <c r="N3811" i="12"/>
  <c r="O3811" i="12" s="1"/>
  <c r="S3811" i="12" s="1"/>
  <c r="P3811" i="12"/>
  <c r="Q3811" i="12"/>
  <c r="N3812" i="12"/>
  <c r="O3812" i="12" s="1"/>
  <c r="S3812" i="12" s="1"/>
  <c r="P3812" i="12"/>
  <c r="Q3812" i="12"/>
  <c r="N3813" i="12"/>
  <c r="O3813" i="12" s="1"/>
  <c r="S3813" i="12" s="1"/>
  <c r="P3813" i="12"/>
  <c r="Q3813" i="12"/>
  <c r="N3814" i="12"/>
  <c r="O3814" i="12" s="1"/>
  <c r="S3814" i="12" s="1"/>
  <c r="P3814" i="12"/>
  <c r="Q3814" i="12"/>
  <c r="N3815" i="12"/>
  <c r="O3815" i="12" s="1"/>
  <c r="S3815" i="12" s="1"/>
  <c r="P3815" i="12"/>
  <c r="Q3815" i="12"/>
  <c r="N3816" i="12"/>
  <c r="O3816" i="12" s="1"/>
  <c r="S3816" i="12" s="1"/>
  <c r="P3816" i="12"/>
  <c r="Q3816" i="12"/>
  <c r="N3817" i="12"/>
  <c r="O3817" i="12" s="1"/>
  <c r="S3817" i="12" s="1"/>
  <c r="P3817" i="12"/>
  <c r="Q3817" i="12"/>
  <c r="N3818" i="12"/>
  <c r="O3818" i="12" s="1"/>
  <c r="S3818" i="12" s="1"/>
  <c r="P3818" i="12"/>
  <c r="Q3818" i="12"/>
  <c r="N3819" i="12"/>
  <c r="O3819" i="12" s="1"/>
  <c r="S3819" i="12" s="1"/>
  <c r="P3819" i="12"/>
  <c r="Q3819" i="12"/>
  <c r="N3820" i="12"/>
  <c r="O3820" i="12" s="1"/>
  <c r="S3820" i="12" s="1"/>
  <c r="P3820" i="12"/>
  <c r="Q3820" i="12"/>
  <c r="N3821" i="12"/>
  <c r="O3821" i="12" s="1"/>
  <c r="S3821" i="12" s="1"/>
  <c r="P3821" i="12"/>
  <c r="Q3821" i="12"/>
  <c r="N3822" i="12"/>
  <c r="O3822" i="12" s="1"/>
  <c r="S3822" i="12" s="1"/>
  <c r="P3822" i="12"/>
  <c r="Q3822" i="12"/>
  <c r="N3823" i="12"/>
  <c r="O3823" i="12" s="1"/>
  <c r="S3823" i="12" s="1"/>
  <c r="P3823" i="12"/>
  <c r="Q3823" i="12"/>
  <c r="N3824" i="12"/>
  <c r="O3824" i="12" s="1"/>
  <c r="S3824" i="12" s="1"/>
  <c r="P3824" i="12"/>
  <c r="Q3824" i="12"/>
  <c r="N3825" i="12"/>
  <c r="O3825" i="12" s="1"/>
  <c r="S3825" i="12" s="1"/>
  <c r="P3825" i="12"/>
  <c r="Q3825" i="12"/>
  <c r="N3826" i="12"/>
  <c r="O3826" i="12" s="1"/>
  <c r="S3826" i="12" s="1"/>
  <c r="P3826" i="12"/>
  <c r="Q3826" i="12"/>
  <c r="N3827" i="12"/>
  <c r="O3827" i="12" s="1"/>
  <c r="S3827" i="12" s="1"/>
  <c r="P3827" i="12"/>
  <c r="Q3827" i="12"/>
  <c r="N3828" i="12"/>
  <c r="O3828" i="12" s="1"/>
  <c r="S3828" i="12" s="1"/>
  <c r="P3828" i="12"/>
  <c r="Q3828" i="12"/>
  <c r="N3829" i="12"/>
  <c r="O3829" i="12" s="1"/>
  <c r="S3829" i="12" s="1"/>
  <c r="P3829" i="12"/>
  <c r="Q3829" i="12"/>
  <c r="N3830" i="12"/>
  <c r="O3830" i="12" s="1"/>
  <c r="S3830" i="12" s="1"/>
  <c r="P3830" i="12"/>
  <c r="Q3830" i="12"/>
  <c r="N3831" i="12"/>
  <c r="O3831" i="12" s="1"/>
  <c r="S3831" i="12" s="1"/>
  <c r="P3831" i="12"/>
  <c r="Q3831" i="12"/>
  <c r="N3832" i="12"/>
  <c r="O3832" i="12" s="1"/>
  <c r="S3832" i="12" s="1"/>
  <c r="P3832" i="12"/>
  <c r="Q3832" i="12"/>
  <c r="N3833" i="12"/>
  <c r="O3833" i="12" s="1"/>
  <c r="S3833" i="12" s="1"/>
  <c r="P3833" i="12"/>
  <c r="Q3833" i="12"/>
  <c r="N3834" i="12"/>
  <c r="O3834" i="12" s="1"/>
  <c r="S3834" i="12" s="1"/>
  <c r="P3834" i="12"/>
  <c r="Q3834" i="12"/>
  <c r="N3835" i="12"/>
  <c r="O3835" i="12" s="1"/>
  <c r="S3835" i="12" s="1"/>
  <c r="P3835" i="12"/>
  <c r="Q3835" i="12"/>
  <c r="N3836" i="12"/>
  <c r="O3836" i="12" s="1"/>
  <c r="S3836" i="12" s="1"/>
  <c r="P3836" i="12"/>
  <c r="Q3836" i="12"/>
  <c r="N3837" i="12"/>
  <c r="O3837" i="12" s="1"/>
  <c r="S3837" i="12" s="1"/>
  <c r="P3837" i="12"/>
  <c r="Q3837" i="12"/>
  <c r="N3838" i="12"/>
  <c r="O3838" i="12" s="1"/>
  <c r="S3838" i="12" s="1"/>
  <c r="P3838" i="12"/>
  <c r="Q3838" i="12"/>
  <c r="N3839" i="12"/>
  <c r="O3839" i="12" s="1"/>
  <c r="S3839" i="12" s="1"/>
  <c r="P3839" i="12"/>
  <c r="Q3839" i="12"/>
  <c r="N3840" i="12"/>
  <c r="O3840" i="12" s="1"/>
  <c r="S3840" i="12" s="1"/>
  <c r="P3840" i="12"/>
  <c r="Q3840" i="12"/>
  <c r="N3841" i="12"/>
  <c r="O3841" i="12" s="1"/>
  <c r="S3841" i="12" s="1"/>
  <c r="P3841" i="12"/>
  <c r="Q3841" i="12"/>
  <c r="N3842" i="12"/>
  <c r="O3842" i="12" s="1"/>
  <c r="S3842" i="12" s="1"/>
  <c r="P3842" i="12"/>
  <c r="Q3842" i="12"/>
  <c r="N3843" i="12"/>
  <c r="O3843" i="12" s="1"/>
  <c r="S3843" i="12" s="1"/>
  <c r="P3843" i="12"/>
  <c r="Q3843" i="12"/>
  <c r="N3844" i="12"/>
  <c r="O3844" i="12" s="1"/>
  <c r="S3844" i="12" s="1"/>
  <c r="P3844" i="12"/>
  <c r="Q3844" i="12"/>
  <c r="N3845" i="12"/>
  <c r="O3845" i="12" s="1"/>
  <c r="S3845" i="12" s="1"/>
  <c r="P3845" i="12"/>
  <c r="Q3845" i="12"/>
  <c r="N3846" i="12"/>
  <c r="O3846" i="12" s="1"/>
  <c r="S3846" i="12" s="1"/>
  <c r="P3846" i="12"/>
  <c r="Q3846" i="12"/>
  <c r="N3847" i="12"/>
  <c r="O3847" i="12" s="1"/>
  <c r="S3847" i="12" s="1"/>
  <c r="P3847" i="12"/>
  <c r="Q3847" i="12"/>
  <c r="N3848" i="12"/>
  <c r="O3848" i="12" s="1"/>
  <c r="S3848" i="12" s="1"/>
  <c r="P3848" i="12"/>
  <c r="Q3848" i="12"/>
  <c r="N3849" i="12"/>
  <c r="O3849" i="12" s="1"/>
  <c r="S3849" i="12" s="1"/>
  <c r="P3849" i="12"/>
  <c r="Q3849" i="12"/>
  <c r="N3850" i="12"/>
  <c r="O3850" i="12" s="1"/>
  <c r="S3850" i="12" s="1"/>
  <c r="P3850" i="12"/>
  <c r="Q3850" i="12"/>
  <c r="N3851" i="12"/>
  <c r="O3851" i="12" s="1"/>
  <c r="S3851" i="12" s="1"/>
  <c r="P3851" i="12"/>
  <c r="Q3851" i="12"/>
  <c r="N3852" i="12"/>
  <c r="O3852" i="12" s="1"/>
  <c r="S3852" i="12" s="1"/>
  <c r="P3852" i="12"/>
  <c r="Q3852" i="12"/>
  <c r="N3853" i="12"/>
  <c r="O3853" i="12" s="1"/>
  <c r="S3853" i="12" s="1"/>
  <c r="P3853" i="12"/>
  <c r="Q3853" i="12"/>
  <c r="N3854" i="12"/>
  <c r="O3854" i="12" s="1"/>
  <c r="S3854" i="12" s="1"/>
  <c r="P3854" i="12"/>
  <c r="Q3854" i="12"/>
  <c r="N3855" i="12"/>
  <c r="O3855" i="12" s="1"/>
  <c r="S3855" i="12" s="1"/>
  <c r="P3855" i="12"/>
  <c r="Q3855" i="12"/>
  <c r="N3856" i="12"/>
  <c r="O3856" i="12" s="1"/>
  <c r="S3856" i="12" s="1"/>
  <c r="P3856" i="12"/>
  <c r="Q3856" i="12"/>
  <c r="N3857" i="12"/>
  <c r="O3857" i="12" s="1"/>
  <c r="S3857" i="12" s="1"/>
  <c r="P3857" i="12"/>
  <c r="Q3857" i="12"/>
  <c r="N3858" i="12"/>
  <c r="O3858" i="12" s="1"/>
  <c r="S3858" i="12" s="1"/>
  <c r="P3858" i="12"/>
  <c r="Q3858" i="12"/>
  <c r="N3859" i="12"/>
  <c r="O3859" i="12" s="1"/>
  <c r="S3859" i="12" s="1"/>
  <c r="P3859" i="12"/>
  <c r="Q3859" i="12"/>
  <c r="N3860" i="12"/>
  <c r="O3860" i="12" s="1"/>
  <c r="S3860" i="12" s="1"/>
  <c r="P3860" i="12"/>
  <c r="Q3860" i="12"/>
  <c r="N3861" i="12"/>
  <c r="O3861" i="12" s="1"/>
  <c r="S3861" i="12" s="1"/>
  <c r="P3861" i="12"/>
  <c r="Q3861" i="12"/>
  <c r="N3862" i="12"/>
  <c r="O3862" i="12" s="1"/>
  <c r="S3862" i="12" s="1"/>
  <c r="P3862" i="12"/>
  <c r="Q3862" i="12"/>
  <c r="N3863" i="12"/>
  <c r="O3863" i="12" s="1"/>
  <c r="S3863" i="12" s="1"/>
  <c r="P3863" i="12"/>
  <c r="Q3863" i="12"/>
  <c r="N3864" i="12"/>
  <c r="O3864" i="12" s="1"/>
  <c r="S3864" i="12" s="1"/>
  <c r="P3864" i="12"/>
  <c r="Q3864" i="12"/>
  <c r="N3865" i="12"/>
  <c r="O3865" i="12" s="1"/>
  <c r="S3865" i="12" s="1"/>
  <c r="P3865" i="12"/>
  <c r="Q3865" i="12"/>
  <c r="N3866" i="12"/>
  <c r="O3866" i="12" s="1"/>
  <c r="S3866" i="12" s="1"/>
  <c r="P3866" i="12"/>
  <c r="Q3866" i="12"/>
  <c r="N3867" i="12"/>
  <c r="O3867" i="12" s="1"/>
  <c r="S3867" i="12" s="1"/>
  <c r="P3867" i="12"/>
  <c r="Q3867" i="12"/>
  <c r="N3868" i="12"/>
  <c r="O3868" i="12" s="1"/>
  <c r="S3868" i="12" s="1"/>
  <c r="P3868" i="12"/>
  <c r="Q3868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145" i="12"/>
  <c r="Q146" i="12"/>
  <c r="Q147" i="12"/>
  <c r="Q148" i="12"/>
  <c r="Q149" i="12"/>
  <c r="Q150" i="12"/>
  <c r="Q151" i="12"/>
  <c r="Q152" i="12"/>
  <c r="Q153" i="12"/>
  <c r="Q154" i="12"/>
  <c r="Q155" i="12"/>
  <c r="Q156" i="12"/>
  <c r="Q157" i="12"/>
  <c r="Q158" i="12"/>
  <c r="Q159" i="12"/>
  <c r="Q160" i="12"/>
  <c r="Q161" i="12"/>
  <c r="Q162" i="12"/>
  <c r="Q163" i="12"/>
  <c r="Q164" i="12"/>
  <c r="Q165" i="12"/>
  <c r="Q166" i="12"/>
  <c r="Q167" i="12"/>
  <c r="Q168" i="12"/>
  <c r="Q169" i="12"/>
  <c r="Q170" i="12"/>
  <c r="Q171" i="12"/>
  <c r="Q172" i="12"/>
  <c r="Q173" i="12"/>
  <c r="Q174" i="12"/>
  <c r="Q175" i="12"/>
  <c r="Q176" i="12"/>
  <c r="Q177" i="12"/>
  <c r="Q178" i="12"/>
  <c r="Q179" i="12"/>
  <c r="Q180" i="12"/>
  <c r="Q181" i="12"/>
  <c r="Q182" i="12"/>
  <c r="Q183" i="12"/>
  <c r="Q184" i="12"/>
  <c r="Q185" i="12"/>
  <c r="Q186" i="12"/>
  <c r="Q187" i="12"/>
  <c r="Q188" i="12"/>
  <c r="Q189" i="12"/>
  <c r="Q190" i="12"/>
  <c r="Q191" i="12"/>
  <c r="Q192" i="12"/>
  <c r="Q193" i="12"/>
  <c r="Q194" i="12"/>
  <c r="Q195" i="12"/>
  <c r="Q196" i="12"/>
  <c r="Q197" i="12"/>
  <c r="Q198" i="12"/>
  <c r="Q199" i="12"/>
  <c r="Q200" i="12"/>
  <c r="Q201" i="12"/>
  <c r="Q202" i="12"/>
  <c r="Q203" i="12"/>
  <c r="Q204" i="12"/>
  <c r="Q205" i="12"/>
  <c r="Q206" i="12"/>
  <c r="Q207" i="12"/>
  <c r="Q208" i="12"/>
  <c r="Q209" i="12"/>
  <c r="Q210" i="12"/>
  <c r="Q211" i="12"/>
  <c r="Q212" i="12"/>
  <c r="Q213" i="12"/>
  <c r="Q214" i="12"/>
  <c r="Q215" i="12"/>
  <c r="Q216" i="12"/>
  <c r="Q217" i="12"/>
  <c r="Q218" i="12"/>
  <c r="Q219" i="12"/>
  <c r="Q220" i="12"/>
  <c r="Q221" i="12"/>
  <c r="Q222" i="12"/>
  <c r="Q223" i="12"/>
  <c r="Q224" i="12"/>
  <c r="Q225" i="12"/>
  <c r="Q226" i="12"/>
  <c r="Q227" i="12"/>
  <c r="Q228" i="12"/>
  <c r="Q229" i="12"/>
  <c r="Q230" i="12"/>
  <c r="Q231" i="12"/>
  <c r="Q232" i="12"/>
  <c r="Q233" i="12"/>
  <c r="Q234" i="12"/>
  <c r="Q235" i="12"/>
  <c r="Q236" i="12"/>
  <c r="Q237" i="12"/>
  <c r="Q238" i="12"/>
  <c r="Q239" i="12"/>
  <c r="Q240" i="12"/>
  <c r="Q241" i="12"/>
  <c r="Q242" i="12"/>
  <c r="Q243" i="12"/>
  <c r="Q244" i="12"/>
  <c r="Q245" i="12"/>
  <c r="Q246" i="12"/>
  <c r="Q247" i="12"/>
  <c r="Q248" i="12"/>
  <c r="Q249" i="12"/>
  <c r="Q250" i="12"/>
  <c r="Q251" i="12"/>
  <c r="Q252" i="12"/>
  <c r="Q253" i="12"/>
  <c r="Q254" i="12"/>
  <c r="Q255" i="12"/>
  <c r="Q256" i="12"/>
  <c r="Q257" i="12"/>
  <c r="Q258" i="12"/>
  <c r="Q259" i="12"/>
  <c r="Q260" i="12"/>
  <c r="Q261" i="12"/>
  <c r="Q262" i="12"/>
  <c r="Q263" i="12"/>
  <c r="Q264" i="12"/>
  <c r="Q265" i="12"/>
  <c r="Q266" i="12"/>
  <c r="Q267" i="12"/>
  <c r="Q268" i="12"/>
  <c r="Q269" i="12"/>
  <c r="Q270" i="12"/>
  <c r="Q271" i="12"/>
  <c r="Q272" i="12"/>
  <c r="Q273" i="12"/>
  <c r="Q274" i="12"/>
  <c r="Q275" i="12"/>
  <c r="Q276" i="12"/>
  <c r="Q277" i="12"/>
  <c r="Q278" i="12"/>
  <c r="Q279" i="12"/>
  <c r="Q280" i="12"/>
  <c r="Q281" i="12"/>
  <c r="Q282" i="12"/>
  <c r="Q283" i="12"/>
  <c r="Q284" i="12"/>
  <c r="Q285" i="12"/>
  <c r="Q286" i="12"/>
  <c r="Q287" i="12"/>
  <c r="Q288" i="12"/>
  <c r="Q289" i="12"/>
  <c r="Q290" i="12"/>
  <c r="Q291" i="12"/>
  <c r="Q292" i="12"/>
  <c r="Q293" i="12"/>
  <c r="Q294" i="12"/>
  <c r="Q295" i="12"/>
  <c r="Q296" i="12"/>
  <c r="Q297" i="12"/>
  <c r="Q298" i="12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318" i="12"/>
  <c r="Q319" i="12"/>
  <c r="Q320" i="12"/>
  <c r="Q321" i="12"/>
  <c r="Q322" i="12"/>
  <c r="Q323" i="12"/>
  <c r="Q324" i="12"/>
  <c r="Q325" i="12"/>
  <c r="Q326" i="12"/>
  <c r="Q327" i="12"/>
  <c r="Q328" i="12"/>
  <c r="Q329" i="12"/>
  <c r="Q330" i="12"/>
  <c r="Q331" i="12"/>
  <c r="Q332" i="12"/>
  <c r="Q333" i="12"/>
  <c r="Q334" i="12"/>
  <c r="Q335" i="12"/>
  <c r="Q336" i="12"/>
  <c r="Q337" i="12"/>
  <c r="Q338" i="12"/>
  <c r="Q339" i="12"/>
  <c r="Q340" i="12"/>
  <c r="Q341" i="12"/>
  <c r="Q342" i="12"/>
  <c r="Q343" i="12"/>
  <c r="Q344" i="12"/>
  <c r="Q345" i="12"/>
  <c r="Q346" i="12"/>
  <c r="Q347" i="12"/>
  <c r="Q348" i="12"/>
  <c r="Q349" i="12"/>
  <c r="Q350" i="12"/>
  <c r="Q351" i="12"/>
  <c r="Q352" i="12"/>
  <c r="Q353" i="12"/>
  <c r="Q354" i="12"/>
  <c r="Q355" i="12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Q371" i="12"/>
  <c r="Q372" i="12"/>
  <c r="Q373" i="12"/>
  <c r="Q374" i="12"/>
  <c r="Q375" i="12"/>
  <c r="Q376" i="12"/>
  <c r="Q377" i="12"/>
  <c r="Q378" i="12"/>
  <c r="Q379" i="12"/>
  <c r="Q380" i="12"/>
  <c r="Q381" i="12"/>
  <c r="Q382" i="12"/>
  <c r="Q383" i="12"/>
  <c r="Q384" i="12"/>
  <c r="Q385" i="12"/>
  <c r="Q386" i="12"/>
  <c r="Q387" i="12"/>
  <c r="Q388" i="12"/>
  <c r="Q389" i="12"/>
  <c r="Q390" i="12"/>
  <c r="Q391" i="12"/>
  <c r="Q392" i="12"/>
  <c r="Q393" i="12"/>
  <c r="Q394" i="12"/>
  <c r="Q395" i="12"/>
  <c r="Q396" i="12"/>
  <c r="Q397" i="12"/>
  <c r="Q398" i="12"/>
  <c r="Q399" i="12"/>
  <c r="Q400" i="12"/>
  <c r="Q401" i="12"/>
  <c r="Q402" i="12"/>
  <c r="Q403" i="12"/>
  <c r="Q404" i="12"/>
  <c r="Q405" i="12"/>
  <c r="Q406" i="12"/>
  <c r="Q407" i="12"/>
  <c r="Q408" i="12"/>
  <c r="Q409" i="12"/>
  <c r="Q410" i="12"/>
  <c r="Q411" i="12"/>
  <c r="Q412" i="12"/>
  <c r="Q413" i="12"/>
  <c r="Q414" i="12"/>
  <c r="Q415" i="12"/>
  <c r="Q416" i="12"/>
  <c r="Q417" i="12"/>
  <c r="Q418" i="12"/>
  <c r="Q419" i="12"/>
  <c r="Q420" i="12"/>
  <c r="Q421" i="12"/>
  <c r="Q422" i="12"/>
  <c r="Q423" i="12"/>
  <c r="Q424" i="12"/>
  <c r="Q425" i="12"/>
  <c r="Q426" i="12"/>
  <c r="Q427" i="12"/>
  <c r="Q428" i="12"/>
  <c r="Q429" i="12"/>
  <c r="Q430" i="12"/>
  <c r="Q431" i="12"/>
  <c r="Q432" i="12"/>
  <c r="Q433" i="12"/>
  <c r="Q434" i="12"/>
  <c r="Q435" i="12"/>
  <c r="Q436" i="12"/>
  <c r="Q437" i="12"/>
  <c r="Q438" i="12"/>
  <c r="Q439" i="12"/>
  <c r="Q440" i="12"/>
  <c r="Q441" i="12"/>
  <c r="Q442" i="12"/>
  <c r="Q443" i="12"/>
  <c r="Q444" i="12"/>
  <c r="Q445" i="12"/>
  <c r="Q446" i="12"/>
  <c r="Q447" i="12"/>
  <c r="Q448" i="12"/>
  <c r="Q449" i="12"/>
  <c r="Q450" i="12"/>
  <c r="Q451" i="12"/>
  <c r="Q452" i="12"/>
  <c r="Q453" i="12"/>
  <c r="Q454" i="12"/>
  <c r="Q455" i="12"/>
  <c r="Q456" i="12"/>
  <c r="Q457" i="12"/>
  <c r="Q458" i="12"/>
  <c r="Q459" i="12"/>
  <c r="Q460" i="12"/>
  <c r="Q461" i="12"/>
  <c r="Q462" i="12"/>
  <c r="Q463" i="12"/>
  <c r="Q464" i="12"/>
  <c r="Q465" i="12"/>
  <c r="Q466" i="12"/>
  <c r="Q467" i="12"/>
  <c r="Q468" i="12"/>
  <c r="Q469" i="12"/>
  <c r="Q470" i="12"/>
  <c r="Q471" i="12"/>
  <c r="Q472" i="12"/>
  <c r="Q473" i="12"/>
  <c r="Q474" i="12"/>
  <c r="Q475" i="12"/>
  <c r="Q476" i="12"/>
  <c r="Q477" i="12"/>
  <c r="Q478" i="12"/>
  <c r="Q479" i="12"/>
  <c r="Q480" i="12"/>
  <c r="Q481" i="12"/>
  <c r="Q482" i="12"/>
  <c r="Q483" i="12"/>
  <c r="Q484" i="12"/>
  <c r="Q485" i="12"/>
  <c r="Q486" i="12"/>
  <c r="Q487" i="12"/>
  <c r="Q488" i="12"/>
  <c r="Q489" i="12"/>
  <c r="Q490" i="12"/>
  <c r="Q491" i="12"/>
  <c r="Q492" i="12"/>
  <c r="Q493" i="12"/>
  <c r="Q494" i="12"/>
  <c r="Q495" i="12"/>
  <c r="Q496" i="12"/>
  <c r="Q497" i="12"/>
  <c r="Q498" i="12"/>
  <c r="Q499" i="12"/>
  <c r="Q500" i="12"/>
  <c r="Q501" i="12"/>
  <c r="Q502" i="12"/>
  <c r="Q503" i="12"/>
  <c r="Q504" i="12"/>
  <c r="Q505" i="12"/>
  <c r="Q506" i="12"/>
  <c r="Q507" i="12"/>
  <c r="Q508" i="12"/>
  <c r="Q509" i="12"/>
  <c r="Q510" i="12"/>
  <c r="Q511" i="12"/>
  <c r="Q512" i="12"/>
  <c r="Q513" i="12"/>
  <c r="Q514" i="12"/>
  <c r="Q515" i="12"/>
  <c r="Q516" i="12"/>
  <c r="Q517" i="12"/>
  <c r="Q518" i="12"/>
  <c r="Q519" i="12"/>
  <c r="Q520" i="12"/>
  <c r="Q521" i="12"/>
  <c r="Q522" i="12"/>
  <c r="Q523" i="12"/>
  <c r="Q524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Q547" i="12"/>
  <c r="Q548" i="12"/>
  <c r="Q549" i="12"/>
  <c r="Q550" i="12"/>
  <c r="Q551" i="12"/>
  <c r="Q552" i="12"/>
  <c r="Q553" i="12"/>
  <c r="Q554" i="12"/>
  <c r="Q555" i="12"/>
  <c r="Q556" i="12"/>
  <c r="Q557" i="12"/>
  <c r="Q558" i="12"/>
  <c r="Q559" i="12"/>
  <c r="Q560" i="12"/>
  <c r="Q561" i="12"/>
  <c r="Q562" i="12"/>
  <c r="Q563" i="12"/>
  <c r="Q564" i="12"/>
  <c r="Q565" i="12"/>
  <c r="Q566" i="12"/>
  <c r="Q567" i="12"/>
  <c r="Q568" i="12"/>
  <c r="Q569" i="12"/>
  <c r="Q570" i="12"/>
  <c r="Q571" i="12"/>
  <c r="Q572" i="12"/>
  <c r="Q573" i="12"/>
  <c r="Q574" i="12"/>
  <c r="Q575" i="12"/>
  <c r="Q576" i="12"/>
  <c r="Q577" i="12"/>
  <c r="Q578" i="12"/>
  <c r="Q579" i="12"/>
  <c r="Q580" i="12"/>
  <c r="Q581" i="12"/>
  <c r="Q582" i="12"/>
  <c r="Q583" i="12"/>
  <c r="Q584" i="12"/>
  <c r="Q585" i="12"/>
  <c r="Q586" i="12"/>
  <c r="Q587" i="12"/>
  <c r="Q588" i="12"/>
  <c r="Q589" i="12"/>
  <c r="Q590" i="12"/>
  <c r="Q591" i="12"/>
  <c r="Q592" i="12"/>
  <c r="Q593" i="12"/>
  <c r="Q594" i="12"/>
  <c r="Q595" i="12"/>
  <c r="Q596" i="12"/>
  <c r="Q597" i="12"/>
  <c r="Q598" i="12"/>
  <c r="Q599" i="12"/>
  <c r="Q600" i="12"/>
  <c r="Q601" i="12"/>
  <c r="Q602" i="12"/>
  <c r="Q603" i="12"/>
  <c r="Q604" i="12"/>
  <c r="Q605" i="12"/>
  <c r="Q606" i="12"/>
  <c r="Q607" i="12"/>
  <c r="Q608" i="12"/>
  <c r="Q609" i="12"/>
  <c r="Q610" i="12"/>
  <c r="Q611" i="12"/>
  <c r="Q612" i="12"/>
  <c r="Q613" i="12"/>
  <c r="Q614" i="12"/>
  <c r="Q615" i="12"/>
  <c r="Q616" i="12"/>
  <c r="Q617" i="12"/>
  <c r="Q618" i="12"/>
  <c r="Q619" i="12"/>
  <c r="Q620" i="12"/>
  <c r="Q621" i="12"/>
  <c r="Q622" i="12"/>
  <c r="Q623" i="12"/>
  <c r="Q624" i="12"/>
  <c r="Q625" i="12"/>
  <c r="Q626" i="12"/>
  <c r="Q627" i="12"/>
  <c r="Q628" i="12"/>
  <c r="Q629" i="12"/>
  <c r="Q630" i="12"/>
  <c r="Q631" i="12"/>
  <c r="Q632" i="12"/>
  <c r="Q633" i="12"/>
  <c r="Q634" i="12"/>
  <c r="Q635" i="12"/>
  <c r="Q636" i="12"/>
  <c r="Q637" i="12"/>
  <c r="Q638" i="12"/>
  <c r="Q639" i="12"/>
  <c r="Q640" i="12"/>
  <c r="Q641" i="12"/>
  <c r="Q642" i="12"/>
  <c r="Q643" i="12"/>
  <c r="Q644" i="12"/>
  <c r="Q645" i="12"/>
  <c r="Q646" i="12"/>
  <c r="Q647" i="12"/>
  <c r="Q648" i="12"/>
  <c r="Q649" i="12"/>
  <c r="Q650" i="12"/>
  <c r="Q651" i="12"/>
  <c r="Q652" i="12"/>
  <c r="Q653" i="12"/>
  <c r="Q654" i="12"/>
  <c r="Q655" i="12"/>
  <c r="Q656" i="12"/>
  <c r="Q657" i="12"/>
  <c r="Q658" i="12"/>
  <c r="Q659" i="12"/>
  <c r="Q660" i="12"/>
  <c r="Q661" i="12"/>
  <c r="Q662" i="12"/>
  <c r="Q663" i="12"/>
  <c r="Q664" i="12"/>
  <c r="Q665" i="12"/>
  <c r="Q666" i="12"/>
  <c r="Q667" i="12"/>
  <c r="Q668" i="12"/>
  <c r="Q669" i="12"/>
  <c r="Q670" i="12"/>
  <c r="Q671" i="12"/>
  <c r="Q672" i="12"/>
  <c r="Q673" i="12"/>
  <c r="Q674" i="12"/>
  <c r="Q675" i="12"/>
  <c r="Q676" i="12"/>
  <c r="Q677" i="12"/>
  <c r="Q678" i="12"/>
  <c r="Q679" i="12"/>
  <c r="Q680" i="12"/>
  <c r="Q681" i="12"/>
  <c r="Q682" i="12"/>
  <c r="Q683" i="12"/>
  <c r="Q684" i="12"/>
  <c r="Q685" i="12"/>
  <c r="Q686" i="12"/>
  <c r="Q687" i="12"/>
  <c r="Q688" i="12"/>
  <c r="Q689" i="12"/>
  <c r="Q690" i="12"/>
  <c r="Q691" i="12"/>
  <c r="Q692" i="12"/>
  <c r="Q693" i="12"/>
  <c r="Q694" i="12"/>
  <c r="Q695" i="12"/>
  <c r="Q696" i="12"/>
  <c r="Q697" i="12"/>
  <c r="Q698" i="12"/>
  <c r="Q699" i="12"/>
  <c r="Q700" i="12"/>
  <c r="Q701" i="12"/>
  <c r="Q702" i="12"/>
  <c r="Q703" i="12"/>
  <c r="Q704" i="12"/>
  <c r="Q705" i="12"/>
  <c r="Q706" i="12"/>
  <c r="Q707" i="12"/>
  <c r="Q708" i="12"/>
  <c r="Q709" i="12"/>
  <c r="Q710" i="12"/>
  <c r="Q711" i="12"/>
  <c r="Q712" i="12"/>
  <c r="Q713" i="12"/>
  <c r="Q714" i="12"/>
  <c r="Q715" i="12"/>
  <c r="Q716" i="12"/>
  <c r="Q717" i="12"/>
  <c r="Q718" i="12"/>
  <c r="Q719" i="12"/>
  <c r="Q720" i="12"/>
  <c r="Q721" i="12"/>
  <c r="Q722" i="12"/>
  <c r="Q723" i="12"/>
  <c r="Q724" i="12"/>
  <c r="Q725" i="12"/>
  <c r="Q726" i="12"/>
  <c r="Q727" i="12"/>
  <c r="Q728" i="12"/>
  <c r="Q729" i="12"/>
  <c r="Q730" i="12"/>
  <c r="Q731" i="12"/>
  <c r="Q732" i="12"/>
  <c r="Q733" i="12"/>
  <c r="Q734" i="12"/>
  <c r="Q735" i="12"/>
  <c r="Q736" i="12"/>
  <c r="Q737" i="12"/>
  <c r="Q738" i="12"/>
  <c r="Q739" i="12"/>
  <c r="Q740" i="12"/>
  <c r="Q741" i="12"/>
  <c r="Q742" i="12"/>
  <c r="Q743" i="12"/>
  <c r="Q744" i="12"/>
  <c r="Q745" i="12"/>
  <c r="Q746" i="12"/>
  <c r="Q747" i="12"/>
  <c r="Q748" i="12"/>
  <c r="Q749" i="12"/>
  <c r="Q750" i="12"/>
  <c r="Q751" i="12"/>
  <c r="Q752" i="12"/>
  <c r="Q753" i="12"/>
  <c r="Q754" i="12"/>
  <c r="Q755" i="12"/>
  <c r="Q756" i="12"/>
  <c r="Q757" i="12"/>
  <c r="Q758" i="12"/>
  <c r="Q759" i="12"/>
  <c r="Q760" i="12"/>
  <c r="Q761" i="12"/>
  <c r="Q762" i="12"/>
  <c r="Q763" i="12"/>
  <c r="Q764" i="12"/>
  <c r="Q765" i="12"/>
  <c r="Q766" i="12"/>
  <c r="Q767" i="12"/>
  <c r="Q768" i="12"/>
  <c r="Q769" i="12"/>
  <c r="Q770" i="12"/>
  <c r="Q771" i="12"/>
  <c r="Q772" i="12"/>
  <c r="Q773" i="12"/>
  <c r="Q774" i="12"/>
  <c r="Q775" i="12"/>
  <c r="Q776" i="12"/>
  <c r="Q777" i="12"/>
  <c r="Q778" i="12"/>
  <c r="Q779" i="12"/>
  <c r="Q780" i="12"/>
  <c r="Q781" i="12"/>
  <c r="Q782" i="12"/>
  <c r="Q783" i="12"/>
  <c r="Q784" i="12"/>
  <c r="Q785" i="12"/>
  <c r="Q786" i="12"/>
  <c r="Q787" i="12"/>
  <c r="Q788" i="12"/>
  <c r="Q789" i="12"/>
  <c r="Q790" i="12"/>
  <c r="Q791" i="12"/>
  <c r="Q792" i="12"/>
  <c r="Q793" i="12"/>
  <c r="Q794" i="12"/>
  <c r="Q795" i="12"/>
  <c r="Q796" i="12"/>
  <c r="Q797" i="12"/>
  <c r="Q798" i="12"/>
  <c r="Q799" i="12"/>
  <c r="Q800" i="12"/>
  <c r="Q801" i="12"/>
  <c r="Q802" i="12"/>
  <c r="Q803" i="12"/>
  <c r="Q804" i="12"/>
  <c r="Q805" i="12"/>
  <c r="Q806" i="12"/>
  <c r="Q807" i="12"/>
  <c r="Q808" i="12"/>
  <c r="Q809" i="12"/>
  <c r="Q810" i="12"/>
  <c r="Q811" i="12"/>
  <c r="Q812" i="12"/>
  <c r="Q813" i="12"/>
  <c r="Q814" i="12"/>
  <c r="Q815" i="12"/>
  <c r="Q816" i="12"/>
  <c r="Q817" i="12"/>
  <c r="Q818" i="12"/>
  <c r="Q819" i="12"/>
  <c r="Q820" i="12"/>
  <c r="Q821" i="12"/>
  <c r="Q822" i="12"/>
  <c r="Q823" i="12"/>
  <c r="Q824" i="12"/>
  <c r="Q825" i="12"/>
  <c r="Q826" i="12"/>
  <c r="Q827" i="12"/>
  <c r="Q828" i="12"/>
  <c r="Q829" i="12"/>
  <c r="Q830" i="12"/>
  <c r="Q831" i="12"/>
  <c r="Q832" i="12"/>
  <c r="Q833" i="12"/>
  <c r="Q834" i="12"/>
  <c r="Q835" i="12"/>
  <c r="Q836" i="12"/>
  <c r="Q837" i="12"/>
  <c r="Q838" i="12"/>
  <c r="Q839" i="12"/>
  <c r="Q840" i="12"/>
  <c r="Q841" i="12"/>
  <c r="Q842" i="12"/>
  <c r="Q843" i="12"/>
  <c r="Q844" i="12"/>
  <c r="Q845" i="12"/>
  <c r="Q846" i="12"/>
  <c r="Q847" i="12"/>
  <c r="Q848" i="12"/>
  <c r="Q849" i="12"/>
  <c r="Q850" i="12"/>
  <c r="Q851" i="12"/>
  <c r="Q852" i="12"/>
  <c r="Q853" i="12"/>
  <c r="Q854" i="12"/>
  <c r="Q855" i="12"/>
  <c r="Q856" i="12"/>
  <c r="Q857" i="12"/>
  <c r="Q858" i="12"/>
  <c r="Q859" i="12"/>
  <c r="Q860" i="12"/>
  <c r="Q861" i="12"/>
  <c r="Q862" i="12"/>
  <c r="Q863" i="12"/>
  <c r="Q864" i="12"/>
  <c r="Q865" i="12"/>
  <c r="Q866" i="12"/>
  <c r="Q867" i="12"/>
  <c r="Q868" i="12"/>
  <c r="Q869" i="12"/>
  <c r="Q870" i="12"/>
  <c r="Q871" i="12"/>
  <c r="Q872" i="12"/>
  <c r="Q873" i="12"/>
  <c r="Q874" i="12"/>
  <c r="Q875" i="12"/>
  <c r="Q876" i="12"/>
  <c r="Q877" i="12"/>
  <c r="Q878" i="12"/>
  <c r="Q879" i="12"/>
  <c r="Q880" i="12"/>
  <c r="Q881" i="12"/>
  <c r="Q882" i="12"/>
  <c r="Q883" i="12"/>
  <c r="Q884" i="12"/>
  <c r="Q885" i="12"/>
  <c r="Q886" i="12"/>
  <c r="Q887" i="12"/>
  <c r="Q888" i="12"/>
  <c r="Q889" i="12"/>
  <c r="Q890" i="12"/>
  <c r="Q891" i="12"/>
  <c r="Q892" i="12"/>
  <c r="Q893" i="12"/>
  <c r="Q894" i="12"/>
  <c r="Q895" i="12"/>
  <c r="Q896" i="12"/>
  <c r="Q897" i="12"/>
  <c r="Q898" i="12"/>
  <c r="Q899" i="12"/>
  <c r="Q900" i="12"/>
  <c r="Q901" i="12"/>
  <c r="Q902" i="12"/>
  <c r="Q903" i="12"/>
  <c r="Q904" i="12"/>
  <c r="Q905" i="12"/>
  <c r="Q906" i="12"/>
  <c r="Q907" i="12"/>
  <c r="Q908" i="12"/>
  <c r="Q909" i="12"/>
  <c r="Q910" i="12"/>
  <c r="Q911" i="12"/>
  <c r="Q912" i="12"/>
  <c r="Q913" i="12"/>
  <c r="Q914" i="12"/>
  <c r="Q915" i="12"/>
  <c r="Q916" i="12"/>
  <c r="Q917" i="12"/>
  <c r="Q918" i="12"/>
  <c r="Q919" i="12"/>
  <c r="Q920" i="12"/>
  <c r="Q921" i="12"/>
  <c r="Q922" i="12"/>
  <c r="Q923" i="12"/>
  <c r="Q924" i="12"/>
  <c r="Q925" i="12"/>
  <c r="Q926" i="12"/>
  <c r="Q927" i="12"/>
  <c r="Q928" i="12"/>
  <c r="Q929" i="12"/>
  <c r="Q930" i="12"/>
  <c r="Q931" i="12"/>
  <c r="Q932" i="12"/>
  <c r="Q933" i="12"/>
  <c r="Q934" i="12"/>
  <c r="Q935" i="12"/>
  <c r="Q936" i="12"/>
  <c r="Q937" i="12"/>
  <c r="Q938" i="12"/>
  <c r="Q939" i="12"/>
  <c r="Q940" i="12"/>
  <c r="Q941" i="12"/>
  <c r="Q942" i="12"/>
  <c r="Q943" i="12"/>
  <c r="Q944" i="12"/>
  <c r="Q945" i="12"/>
  <c r="Q946" i="12"/>
  <c r="Q947" i="12"/>
  <c r="Q948" i="12"/>
  <c r="Q949" i="12"/>
  <c r="Q950" i="12"/>
  <c r="Q951" i="12"/>
  <c r="Q952" i="12"/>
  <c r="Q953" i="12"/>
  <c r="Q954" i="12"/>
  <c r="Q955" i="12"/>
  <c r="Q956" i="12"/>
  <c r="Q957" i="12"/>
  <c r="Q958" i="12"/>
  <c r="Q959" i="12"/>
  <c r="Q960" i="12"/>
  <c r="Q961" i="12"/>
  <c r="Q962" i="12"/>
  <c r="Q963" i="12"/>
  <c r="Q964" i="12"/>
  <c r="Q965" i="12"/>
  <c r="Q966" i="12"/>
  <c r="Q967" i="12"/>
  <c r="Q968" i="12"/>
  <c r="Q969" i="12"/>
  <c r="Q970" i="12"/>
  <c r="Q971" i="12"/>
  <c r="Q972" i="12"/>
  <c r="Q973" i="12"/>
  <c r="Q974" i="12"/>
  <c r="Q975" i="12"/>
  <c r="Q976" i="12"/>
  <c r="Q977" i="12"/>
  <c r="Q978" i="12"/>
  <c r="Q979" i="12"/>
  <c r="Q980" i="12"/>
  <c r="Q981" i="12"/>
  <c r="Q982" i="12"/>
  <c r="Q983" i="12"/>
  <c r="Q984" i="12"/>
  <c r="Q985" i="12"/>
  <c r="Q986" i="12"/>
  <c r="Q987" i="12"/>
  <c r="Q988" i="12"/>
  <c r="Q989" i="12"/>
  <c r="Q990" i="12"/>
  <c r="Q991" i="12"/>
  <c r="Q992" i="12"/>
  <c r="Q993" i="12"/>
  <c r="Q994" i="12"/>
  <c r="Q995" i="12"/>
  <c r="Q996" i="12"/>
  <c r="Q997" i="12"/>
  <c r="Q998" i="12"/>
  <c r="Q999" i="12"/>
  <c r="Q1000" i="12"/>
  <c r="Q1001" i="12"/>
  <c r="Q1002" i="12"/>
  <c r="Q1003" i="12"/>
  <c r="Q1004" i="12"/>
  <c r="Q1005" i="12"/>
  <c r="Q1006" i="12"/>
  <c r="Q1007" i="12"/>
  <c r="Q1008" i="12"/>
  <c r="Q1009" i="12"/>
  <c r="Q1010" i="12"/>
  <c r="Q1011" i="12"/>
  <c r="Q1012" i="12"/>
  <c r="Q1013" i="12"/>
  <c r="Q1014" i="12"/>
  <c r="Q1015" i="12"/>
  <c r="Q1016" i="12"/>
  <c r="Q1017" i="12"/>
  <c r="Q1018" i="12"/>
  <c r="Q1019" i="12"/>
  <c r="Q1020" i="12"/>
  <c r="Q1021" i="12"/>
  <c r="Q1022" i="12"/>
  <c r="Q1023" i="12"/>
  <c r="Q1024" i="12"/>
  <c r="Q1025" i="12"/>
  <c r="Q1026" i="12"/>
  <c r="Q1027" i="12"/>
  <c r="Q1028" i="12"/>
  <c r="Q1029" i="12"/>
  <c r="Q1030" i="12"/>
  <c r="Q1031" i="12"/>
  <c r="Q1032" i="12"/>
  <c r="Q1033" i="12"/>
  <c r="Q1034" i="12"/>
  <c r="Q1035" i="12"/>
  <c r="Q1036" i="12"/>
  <c r="Q1037" i="12"/>
  <c r="Q1038" i="12"/>
  <c r="Q1039" i="12"/>
  <c r="Q1040" i="12"/>
  <c r="Q1041" i="12"/>
  <c r="Q1042" i="12"/>
  <c r="Q1043" i="12"/>
  <c r="Q1044" i="12"/>
  <c r="Q1045" i="12"/>
  <c r="Q1046" i="12"/>
  <c r="Q1047" i="12"/>
  <c r="Q1048" i="12"/>
  <c r="Q1049" i="12"/>
  <c r="Q1050" i="12"/>
  <c r="Q1051" i="12"/>
  <c r="Q1052" i="12"/>
  <c r="Q1053" i="12"/>
  <c r="Q1054" i="12"/>
  <c r="Q1055" i="12"/>
  <c r="Q1056" i="12"/>
  <c r="Q1057" i="12"/>
  <c r="Q1058" i="12"/>
  <c r="Q1059" i="12"/>
  <c r="Q1060" i="12"/>
  <c r="Q1061" i="12"/>
  <c r="Q1062" i="12"/>
  <c r="Q1063" i="12"/>
  <c r="Q1064" i="12"/>
  <c r="Q1065" i="12"/>
  <c r="Q1066" i="12"/>
  <c r="Q1067" i="12"/>
  <c r="Q1068" i="12"/>
  <c r="Q1069" i="12"/>
  <c r="Q1070" i="12"/>
  <c r="Q1071" i="12"/>
  <c r="Q1072" i="12"/>
  <c r="Q1073" i="12"/>
  <c r="Q1074" i="12"/>
  <c r="Q1075" i="12"/>
  <c r="Q1076" i="12"/>
  <c r="Q1077" i="12"/>
  <c r="Q1078" i="12"/>
  <c r="Q1079" i="12"/>
  <c r="Q1080" i="12"/>
  <c r="Q1081" i="12"/>
  <c r="Q1082" i="12"/>
  <c r="Q1083" i="12"/>
  <c r="Q1084" i="12"/>
  <c r="Q1085" i="12"/>
  <c r="Q1086" i="12"/>
  <c r="Q1087" i="12"/>
  <c r="Q1088" i="12"/>
  <c r="Q1089" i="12"/>
  <c r="Q1090" i="12"/>
  <c r="Q1091" i="12"/>
  <c r="Q1092" i="12"/>
  <c r="Q1093" i="12"/>
  <c r="Q1094" i="12"/>
  <c r="Q1095" i="12"/>
  <c r="Q1096" i="12"/>
  <c r="Q1097" i="12"/>
  <c r="Q1098" i="12"/>
  <c r="Q1099" i="12"/>
  <c r="Q1100" i="12"/>
  <c r="Q1101" i="12"/>
  <c r="Q1102" i="12"/>
  <c r="Q1103" i="12"/>
  <c r="Q1104" i="12"/>
  <c r="Q1105" i="12"/>
  <c r="Q1106" i="12"/>
  <c r="Q1107" i="12"/>
  <c r="Q1108" i="12"/>
  <c r="Q1109" i="12"/>
  <c r="Q1110" i="12"/>
  <c r="Q1111" i="12"/>
  <c r="Q1112" i="12"/>
  <c r="Q1113" i="12"/>
  <c r="Q1114" i="12"/>
  <c r="Q1115" i="12"/>
  <c r="Q1116" i="12"/>
  <c r="Q1117" i="12"/>
  <c r="Q1118" i="12"/>
  <c r="Q1119" i="12"/>
  <c r="Q1120" i="12"/>
  <c r="Q1121" i="12"/>
  <c r="Q1122" i="12"/>
  <c r="Q1123" i="12"/>
  <c r="Q1124" i="12"/>
  <c r="Q1125" i="12"/>
  <c r="Q1126" i="12"/>
  <c r="Q1127" i="12"/>
  <c r="Q1128" i="12"/>
  <c r="Q1129" i="12"/>
  <c r="Q1130" i="12"/>
  <c r="Q1131" i="12"/>
  <c r="Q1132" i="12"/>
  <c r="Q1133" i="12"/>
  <c r="Q1134" i="12"/>
  <c r="Q1135" i="12"/>
  <c r="Q1136" i="12"/>
  <c r="Q1137" i="12"/>
  <c r="Q1138" i="12"/>
  <c r="Q1139" i="12"/>
  <c r="Q1140" i="12"/>
  <c r="Q1141" i="12"/>
  <c r="Q1142" i="12"/>
  <c r="Q1143" i="12"/>
  <c r="Q1144" i="12"/>
  <c r="Q1145" i="12"/>
  <c r="Q1146" i="12"/>
  <c r="Q1147" i="12"/>
  <c r="Q1148" i="12"/>
  <c r="Q1149" i="12"/>
  <c r="Q1150" i="12"/>
  <c r="Q1151" i="12"/>
  <c r="Q1152" i="12"/>
  <c r="Q1153" i="12"/>
  <c r="Q1154" i="12"/>
  <c r="Q1155" i="12"/>
  <c r="Q1156" i="12"/>
  <c r="Q1157" i="12"/>
  <c r="Q1158" i="12"/>
  <c r="Q1159" i="12"/>
  <c r="Q1160" i="12"/>
  <c r="Q1161" i="12"/>
  <c r="Q1162" i="12"/>
  <c r="Q1163" i="12"/>
  <c r="Q1164" i="12"/>
  <c r="Q1165" i="12"/>
  <c r="Q1166" i="12"/>
  <c r="Q1167" i="12"/>
  <c r="Q1168" i="12"/>
  <c r="Q1169" i="12"/>
  <c r="Q1170" i="12"/>
  <c r="Q1171" i="12"/>
  <c r="Q1172" i="12"/>
  <c r="Q1173" i="12"/>
  <c r="Q1174" i="12"/>
  <c r="Q1175" i="12"/>
  <c r="Q1176" i="12"/>
  <c r="Q1177" i="12"/>
  <c r="Q1178" i="12"/>
  <c r="Q1179" i="12"/>
  <c r="Q1180" i="12"/>
  <c r="Q1181" i="12"/>
  <c r="Q1182" i="12"/>
  <c r="Q1183" i="12"/>
  <c r="Q1184" i="12"/>
  <c r="Q1185" i="12"/>
  <c r="Q1186" i="12"/>
  <c r="Q1187" i="12"/>
  <c r="Q1188" i="12"/>
  <c r="Q1189" i="12"/>
  <c r="Q1190" i="12"/>
  <c r="Q1191" i="12"/>
  <c r="Q1192" i="12"/>
  <c r="Q1193" i="12"/>
  <c r="Q1194" i="12"/>
  <c r="Q1195" i="12"/>
  <c r="Q1196" i="12"/>
  <c r="Q1197" i="12"/>
  <c r="Q1198" i="12"/>
  <c r="Q1199" i="12"/>
  <c r="Q1200" i="12"/>
  <c r="Q1201" i="12"/>
  <c r="Q1202" i="12"/>
  <c r="Q1203" i="12"/>
  <c r="Q1204" i="12"/>
  <c r="Q1205" i="12"/>
  <c r="Q1206" i="12"/>
  <c r="Q1207" i="12"/>
  <c r="Q1208" i="12"/>
  <c r="Q1209" i="12"/>
  <c r="Q1210" i="12"/>
  <c r="Q1211" i="12"/>
  <c r="Q1212" i="12"/>
  <c r="Q1213" i="12"/>
  <c r="Q1214" i="12"/>
  <c r="Q1215" i="12"/>
  <c r="Q1216" i="12"/>
  <c r="Q1217" i="12"/>
  <c r="Q1218" i="12"/>
  <c r="Q1219" i="12"/>
  <c r="Q1220" i="12"/>
  <c r="Q1221" i="12"/>
  <c r="Q1222" i="12"/>
  <c r="Q1223" i="12"/>
  <c r="Q1224" i="12"/>
  <c r="Q1225" i="12"/>
  <c r="Q1226" i="12"/>
  <c r="Q1227" i="12"/>
  <c r="Q1228" i="12"/>
  <c r="Q1229" i="12"/>
  <c r="Q1230" i="12"/>
  <c r="Q1231" i="12"/>
  <c r="Q1232" i="12"/>
  <c r="Q1233" i="12"/>
  <c r="Q1234" i="12"/>
  <c r="Q1235" i="12"/>
  <c r="Q1236" i="12"/>
  <c r="Q1237" i="12"/>
  <c r="Q1238" i="12"/>
  <c r="Q1239" i="12"/>
  <c r="Q1240" i="12"/>
  <c r="Q1241" i="12"/>
  <c r="Q1242" i="12"/>
  <c r="Q1243" i="12"/>
  <c r="Q1244" i="12"/>
  <c r="Q1245" i="12"/>
  <c r="Q1246" i="12"/>
  <c r="Q1247" i="12"/>
  <c r="Q1248" i="12"/>
  <c r="Q1249" i="12"/>
  <c r="Q1250" i="12"/>
  <c r="Q1251" i="12"/>
  <c r="Q1252" i="12"/>
  <c r="Q1253" i="12"/>
  <c r="Q1254" i="12"/>
  <c r="Q1255" i="12"/>
  <c r="Q1256" i="12"/>
  <c r="Q1257" i="12"/>
  <c r="Q1258" i="12"/>
  <c r="Q1259" i="12"/>
  <c r="Q1260" i="12"/>
  <c r="Q1261" i="12"/>
  <c r="Q1262" i="12"/>
  <c r="Q1263" i="12"/>
  <c r="Q1264" i="12"/>
  <c r="Q1265" i="12"/>
  <c r="Q1266" i="12"/>
  <c r="Q1267" i="12"/>
  <c r="Q1268" i="12"/>
  <c r="Q1269" i="12"/>
  <c r="Q1270" i="12"/>
  <c r="Q1271" i="12"/>
  <c r="Q1272" i="12"/>
  <c r="Q1273" i="12"/>
  <c r="Q1274" i="12"/>
  <c r="Q1275" i="12"/>
  <c r="Q1276" i="12"/>
  <c r="Q1277" i="12"/>
  <c r="Q1278" i="12"/>
  <c r="Q1279" i="12"/>
  <c r="Q1280" i="12"/>
  <c r="Q1281" i="12"/>
  <c r="Q1282" i="12"/>
  <c r="Q1283" i="12"/>
  <c r="Q1284" i="12"/>
  <c r="Q1285" i="12"/>
  <c r="Q1286" i="12"/>
  <c r="Q1287" i="12"/>
  <c r="Q1288" i="12"/>
  <c r="Q1289" i="12"/>
  <c r="Q1290" i="12"/>
  <c r="Q1291" i="12"/>
  <c r="Q1292" i="12"/>
  <c r="Q1293" i="12"/>
  <c r="Q1294" i="12"/>
  <c r="Q1295" i="12"/>
  <c r="Q1296" i="12"/>
  <c r="Q1297" i="12"/>
  <c r="Q1298" i="12"/>
  <c r="Q1299" i="12"/>
  <c r="Q1300" i="12"/>
  <c r="Q1301" i="12"/>
  <c r="Q1302" i="12"/>
  <c r="Q1303" i="12"/>
  <c r="Q1304" i="12"/>
  <c r="Q1305" i="12"/>
  <c r="Q1306" i="12"/>
  <c r="Q1307" i="12"/>
  <c r="Q1308" i="12"/>
  <c r="Q1309" i="12"/>
  <c r="Q1310" i="12"/>
  <c r="Q1311" i="12"/>
  <c r="Q1312" i="12"/>
  <c r="Q1313" i="12"/>
  <c r="Q1314" i="12"/>
  <c r="Q1315" i="12"/>
  <c r="Q1316" i="12"/>
  <c r="Q1317" i="12"/>
  <c r="Q1318" i="12"/>
  <c r="Q1319" i="12"/>
  <c r="Q1320" i="12"/>
  <c r="Q1321" i="12"/>
  <c r="Q1322" i="12"/>
  <c r="Q1323" i="12"/>
  <c r="Q1324" i="12"/>
  <c r="Q1325" i="12"/>
  <c r="Q1326" i="12"/>
  <c r="Q1327" i="12"/>
  <c r="Q1328" i="12"/>
  <c r="Q1329" i="12"/>
  <c r="Q1330" i="12"/>
  <c r="Q1331" i="12"/>
  <c r="Q1332" i="12"/>
  <c r="Q1333" i="12"/>
  <c r="Q1334" i="12"/>
  <c r="Q1335" i="12"/>
  <c r="Q1336" i="12"/>
  <c r="Q1337" i="12"/>
  <c r="Q1338" i="12"/>
  <c r="Q1339" i="12"/>
  <c r="Q1340" i="12"/>
  <c r="Q1341" i="12"/>
  <c r="Q1342" i="12"/>
  <c r="Q1343" i="12"/>
  <c r="Q1344" i="12"/>
  <c r="Q1345" i="12"/>
  <c r="Q1346" i="12"/>
  <c r="Q1347" i="12"/>
  <c r="Q1348" i="12"/>
  <c r="Q1349" i="12"/>
  <c r="Q1350" i="12"/>
  <c r="Q1351" i="12"/>
  <c r="Q1352" i="12"/>
  <c r="Q1353" i="12"/>
  <c r="Q1354" i="12"/>
  <c r="Q1355" i="12"/>
  <c r="Q1356" i="12"/>
  <c r="Q1357" i="12"/>
  <c r="Q1358" i="12"/>
  <c r="Q1359" i="12"/>
  <c r="Q1360" i="12"/>
  <c r="Q1361" i="12"/>
  <c r="Q1362" i="12"/>
  <c r="Q1363" i="12"/>
  <c r="Q1364" i="12"/>
  <c r="Q1365" i="12"/>
  <c r="Q1366" i="12"/>
  <c r="Q1367" i="12"/>
  <c r="Q1368" i="12"/>
  <c r="Q1369" i="12"/>
  <c r="Q1370" i="12"/>
  <c r="Q1371" i="12"/>
  <c r="Q1372" i="12"/>
  <c r="Q1373" i="12"/>
  <c r="Q1374" i="12"/>
  <c r="Q1375" i="12"/>
  <c r="Q1376" i="12"/>
  <c r="Q1377" i="12"/>
  <c r="Q1378" i="12"/>
  <c r="Q1379" i="12"/>
  <c r="Q1380" i="12"/>
  <c r="Q1381" i="12"/>
  <c r="Q1382" i="12"/>
  <c r="Q1383" i="12"/>
  <c r="Q1384" i="12"/>
  <c r="Q1385" i="12"/>
  <c r="Q1386" i="12"/>
  <c r="Q1387" i="12"/>
  <c r="Q1388" i="12"/>
  <c r="Q1389" i="12"/>
  <c r="Q1390" i="12"/>
  <c r="Q1391" i="12"/>
  <c r="Q1392" i="12"/>
  <c r="Q1393" i="12"/>
  <c r="Q1394" i="12"/>
  <c r="Q1395" i="12"/>
  <c r="Q1396" i="12"/>
  <c r="Q1397" i="12"/>
  <c r="Q1398" i="12"/>
  <c r="Q1399" i="12"/>
  <c r="Q1400" i="12"/>
  <c r="Q1401" i="12"/>
  <c r="Q1402" i="12"/>
  <c r="Q1403" i="12"/>
  <c r="Q1404" i="12"/>
  <c r="Q1405" i="12"/>
  <c r="Q1406" i="12"/>
  <c r="Q1407" i="12"/>
  <c r="Q1408" i="12"/>
  <c r="Q1409" i="12"/>
  <c r="Q1410" i="12"/>
  <c r="Q1411" i="12"/>
  <c r="Q1412" i="12"/>
  <c r="Q1413" i="12"/>
  <c r="Q1414" i="12"/>
  <c r="Q1415" i="12"/>
  <c r="Q1416" i="12"/>
  <c r="Q1417" i="12"/>
  <c r="Q1418" i="12"/>
  <c r="Q1419" i="12"/>
  <c r="Q1420" i="12"/>
  <c r="Q1421" i="12"/>
  <c r="Q1422" i="12"/>
  <c r="Q1423" i="12"/>
  <c r="Q1424" i="12"/>
  <c r="Q1425" i="12"/>
  <c r="Q1426" i="12"/>
  <c r="Q1427" i="12"/>
  <c r="Q1428" i="12"/>
  <c r="Q1429" i="12"/>
  <c r="Q1430" i="12"/>
  <c r="Q1431" i="12"/>
  <c r="Q1432" i="12"/>
  <c r="Q1433" i="12"/>
  <c r="Q1434" i="12"/>
  <c r="Q1435" i="12"/>
  <c r="Q1436" i="12"/>
  <c r="Q1437" i="12"/>
  <c r="Q1438" i="12"/>
  <c r="Q1439" i="12"/>
  <c r="Q1440" i="12"/>
  <c r="Q1441" i="12"/>
  <c r="Q1442" i="12"/>
  <c r="Q1443" i="12"/>
  <c r="Q1444" i="12"/>
  <c r="Q1445" i="12"/>
  <c r="Q1446" i="12"/>
  <c r="Q1447" i="12"/>
  <c r="Q1448" i="12"/>
  <c r="Q1449" i="12"/>
  <c r="Q1450" i="12"/>
  <c r="Q1451" i="12"/>
  <c r="Q1452" i="12"/>
  <c r="Q1453" i="12"/>
  <c r="Q1454" i="12"/>
  <c r="Q1455" i="12"/>
  <c r="Q1456" i="12"/>
  <c r="Q1457" i="12"/>
  <c r="Q1458" i="12"/>
  <c r="Q1459" i="12"/>
  <c r="Q1460" i="12"/>
  <c r="Q1461" i="12"/>
  <c r="Q1462" i="12"/>
  <c r="Q1463" i="12"/>
  <c r="Q1464" i="12"/>
  <c r="Q1465" i="12"/>
  <c r="Q1466" i="12"/>
  <c r="Q1467" i="12"/>
  <c r="Q1468" i="12"/>
  <c r="Q1469" i="12"/>
  <c r="Q1470" i="12"/>
  <c r="Q1471" i="12"/>
  <c r="Q1472" i="12"/>
  <c r="Q1473" i="12"/>
  <c r="Q1474" i="12"/>
  <c r="Q1475" i="12"/>
  <c r="Q1476" i="12"/>
  <c r="Q1477" i="12"/>
  <c r="Q1478" i="12"/>
  <c r="Q1479" i="12"/>
  <c r="Q1480" i="12"/>
  <c r="Q1481" i="12"/>
  <c r="Q1482" i="12"/>
  <c r="Q1483" i="12"/>
  <c r="Q1484" i="12"/>
  <c r="Q1485" i="12"/>
  <c r="Q1486" i="12"/>
  <c r="Q1487" i="12"/>
  <c r="Q1488" i="12"/>
  <c r="Q1489" i="12"/>
  <c r="Q1490" i="12"/>
  <c r="Q1491" i="12"/>
  <c r="Q1492" i="12"/>
  <c r="Q1493" i="12"/>
  <c r="Q1494" i="12"/>
  <c r="Q1495" i="12"/>
  <c r="Q1496" i="12"/>
  <c r="Q1497" i="12"/>
  <c r="Q1498" i="12"/>
  <c r="Q1499" i="12"/>
  <c r="Q1500" i="12"/>
  <c r="Q1501" i="12"/>
  <c r="Q1502" i="12"/>
  <c r="Q1503" i="12"/>
  <c r="Q1504" i="12"/>
  <c r="Q1505" i="12"/>
  <c r="Q1506" i="12"/>
  <c r="Q1507" i="12"/>
  <c r="Q1508" i="12"/>
  <c r="Q1509" i="12"/>
  <c r="Q1510" i="12"/>
  <c r="Q1511" i="12"/>
  <c r="Q1512" i="12"/>
  <c r="Q1513" i="12"/>
  <c r="Q1514" i="12"/>
  <c r="Q1515" i="12"/>
  <c r="Q1516" i="12"/>
  <c r="Q1517" i="12"/>
  <c r="Q1518" i="12"/>
  <c r="Q1519" i="12"/>
  <c r="Q1520" i="12"/>
  <c r="Q1521" i="12"/>
  <c r="Q1522" i="12"/>
  <c r="Q1523" i="12"/>
  <c r="Q1524" i="12"/>
  <c r="Q1525" i="12"/>
  <c r="Q1526" i="12"/>
  <c r="Q1527" i="12"/>
  <c r="Q1528" i="12"/>
  <c r="Q1529" i="12"/>
  <c r="Q1530" i="12"/>
  <c r="Q1531" i="12"/>
  <c r="Q1532" i="12"/>
  <c r="Q1533" i="12"/>
  <c r="Q1534" i="12"/>
  <c r="Q1535" i="12"/>
  <c r="Q1536" i="12"/>
  <c r="Q1537" i="12"/>
  <c r="Q1538" i="12"/>
  <c r="Q1539" i="12"/>
  <c r="Q1540" i="12"/>
  <c r="Q1541" i="12"/>
  <c r="Q1542" i="12"/>
  <c r="Q1543" i="12"/>
  <c r="Q1544" i="12"/>
  <c r="Q1545" i="12"/>
  <c r="Q1546" i="12"/>
  <c r="Q1547" i="12"/>
  <c r="Q1548" i="12"/>
  <c r="Q1549" i="12"/>
  <c r="Q1550" i="12"/>
  <c r="Q1551" i="12"/>
  <c r="Q1552" i="12"/>
  <c r="Q1553" i="12"/>
  <c r="Q1554" i="12"/>
  <c r="Q1555" i="12"/>
  <c r="Q1556" i="12"/>
  <c r="Q1557" i="12"/>
  <c r="Q1558" i="12"/>
  <c r="Q1559" i="12"/>
  <c r="Q1560" i="12"/>
  <c r="Q1561" i="12"/>
  <c r="Q1562" i="12"/>
  <c r="Q1563" i="12"/>
  <c r="Q1564" i="12"/>
  <c r="Q1565" i="12"/>
  <c r="Q1566" i="12"/>
  <c r="Q1567" i="12"/>
  <c r="Q1568" i="12"/>
  <c r="Q1569" i="12"/>
  <c r="Q1570" i="12"/>
  <c r="Q1571" i="12"/>
  <c r="Q1572" i="12"/>
  <c r="Q1573" i="12"/>
  <c r="Q1574" i="12"/>
  <c r="Q1575" i="12"/>
  <c r="Q1576" i="12"/>
  <c r="Q1577" i="12"/>
  <c r="Q1578" i="12"/>
  <c r="Q1579" i="12"/>
  <c r="Q1580" i="12"/>
  <c r="Q1581" i="12"/>
  <c r="Q1582" i="12"/>
  <c r="Q1583" i="12"/>
  <c r="Q1584" i="12"/>
  <c r="Q1585" i="12"/>
  <c r="Q1586" i="12"/>
  <c r="Q1587" i="12"/>
  <c r="Q1588" i="12"/>
  <c r="Q1589" i="12"/>
  <c r="Q1590" i="12"/>
  <c r="Q1591" i="12"/>
  <c r="Q1592" i="12"/>
  <c r="Q1593" i="12"/>
  <c r="Q1594" i="12"/>
  <c r="Q1595" i="12"/>
  <c r="Q1596" i="12"/>
  <c r="Q1597" i="12"/>
  <c r="Q1598" i="12"/>
  <c r="Q1599" i="12"/>
  <c r="Q1600" i="12"/>
  <c r="Q1601" i="12"/>
  <c r="Q1602" i="12"/>
  <c r="Q1603" i="12"/>
  <c r="Q1604" i="12"/>
  <c r="Q1605" i="12"/>
  <c r="Q1606" i="12"/>
  <c r="Q1607" i="12"/>
  <c r="Q1608" i="12"/>
  <c r="Q1609" i="12"/>
  <c r="Q1610" i="12"/>
  <c r="Q1611" i="12"/>
  <c r="Q1612" i="12"/>
  <c r="Q1613" i="12"/>
  <c r="Q1614" i="12"/>
  <c r="Q1615" i="12"/>
  <c r="Q1616" i="12"/>
  <c r="Q1617" i="12"/>
  <c r="Q1618" i="12"/>
  <c r="Q1619" i="12"/>
  <c r="Q1620" i="12"/>
  <c r="Q1621" i="12"/>
  <c r="Q1622" i="12"/>
  <c r="Q1623" i="12"/>
  <c r="Q1624" i="12"/>
  <c r="Q1625" i="12"/>
  <c r="Q1626" i="12"/>
  <c r="Q1627" i="12"/>
  <c r="Q1628" i="12"/>
  <c r="Q1629" i="12"/>
  <c r="Q1630" i="12"/>
  <c r="Q1631" i="12"/>
  <c r="Q1632" i="12"/>
  <c r="Q1633" i="12"/>
  <c r="Q1634" i="12"/>
  <c r="Q1635" i="12"/>
  <c r="Q1636" i="12"/>
  <c r="Q1637" i="12"/>
  <c r="Q1638" i="12"/>
  <c r="Q1639" i="12"/>
  <c r="Q1640" i="12"/>
  <c r="Q1641" i="12"/>
  <c r="Q1642" i="12"/>
  <c r="Q1643" i="12"/>
  <c r="Q1644" i="12"/>
  <c r="Q1645" i="12"/>
  <c r="Q1646" i="12"/>
  <c r="Q1647" i="12"/>
  <c r="Q1648" i="12"/>
  <c r="Q1649" i="12"/>
  <c r="Q1650" i="12"/>
  <c r="Q1651" i="12"/>
  <c r="Q1652" i="12"/>
  <c r="Q1653" i="12"/>
  <c r="Q1654" i="12"/>
  <c r="Q1655" i="12"/>
  <c r="Q1656" i="12"/>
  <c r="Q1657" i="12"/>
  <c r="Q1658" i="12"/>
  <c r="Q1659" i="12"/>
  <c r="Q1660" i="12"/>
  <c r="Q1661" i="12"/>
  <c r="Q1662" i="12"/>
  <c r="Q1663" i="12"/>
  <c r="Q1664" i="12"/>
  <c r="Q1665" i="12"/>
  <c r="Q1666" i="12"/>
  <c r="Q1667" i="12"/>
  <c r="Q1668" i="12"/>
  <c r="Q1669" i="12"/>
  <c r="Q1670" i="12"/>
  <c r="Q1671" i="12"/>
  <c r="Q1672" i="12"/>
  <c r="Q1673" i="12"/>
  <c r="Q1674" i="12"/>
  <c r="Q1675" i="12"/>
  <c r="Q1676" i="12"/>
  <c r="Q1677" i="12"/>
  <c r="Q1678" i="12"/>
  <c r="Q1679" i="12"/>
  <c r="Q1680" i="12"/>
  <c r="Q1681" i="12"/>
  <c r="Q1682" i="12"/>
  <c r="Q1683" i="12"/>
  <c r="Q1684" i="12"/>
  <c r="Q1685" i="12"/>
  <c r="Q1686" i="12"/>
  <c r="Q1687" i="12"/>
  <c r="Q1688" i="12"/>
  <c r="Q1689" i="12"/>
  <c r="Q1690" i="12"/>
  <c r="Q1691" i="12"/>
  <c r="Q1692" i="12"/>
  <c r="Q1693" i="12"/>
  <c r="Q1694" i="12"/>
  <c r="Q1695" i="12"/>
  <c r="Q1696" i="12"/>
  <c r="Q1697" i="12"/>
  <c r="Q1698" i="12"/>
  <c r="Q1699" i="12"/>
  <c r="Q1700" i="12"/>
  <c r="Q1701" i="12"/>
  <c r="Q1702" i="12"/>
  <c r="Q1703" i="12"/>
  <c r="Q1704" i="12"/>
  <c r="Q1705" i="12"/>
  <c r="Q1706" i="12"/>
  <c r="Q1707" i="12"/>
  <c r="Q1708" i="12"/>
  <c r="Q1709" i="12"/>
  <c r="Q1710" i="12"/>
  <c r="Q1711" i="12"/>
  <c r="Q1712" i="12"/>
  <c r="Q1713" i="12"/>
  <c r="Q1714" i="12"/>
  <c r="Q1715" i="12"/>
  <c r="Q1716" i="12"/>
  <c r="Q1717" i="12"/>
  <c r="Q1718" i="12"/>
  <c r="Q1719" i="12"/>
  <c r="Q1720" i="12"/>
  <c r="Q1721" i="12"/>
  <c r="Q1722" i="12"/>
  <c r="Q1723" i="12"/>
  <c r="Q1724" i="12"/>
  <c r="Q1725" i="12"/>
  <c r="Q1726" i="12"/>
  <c r="Q1727" i="12"/>
  <c r="Q1728" i="12"/>
  <c r="Q1729" i="12"/>
  <c r="Q1730" i="12"/>
  <c r="Q1731" i="12"/>
  <c r="Q1732" i="12"/>
  <c r="Q1733" i="12"/>
  <c r="Q1734" i="12"/>
  <c r="Q1735" i="12"/>
  <c r="Q1736" i="12"/>
  <c r="Q1737" i="12"/>
  <c r="Q1738" i="12"/>
  <c r="Q1739" i="12"/>
  <c r="Q1740" i="12"/>
  <c r="Q1741" i="12"/>
  <c r="Q1742" i="12"/>
  <c r="Q1743" i="12"/>
  <c r="Q1744" i="12"/>
  <c r="Q1745" i="12"/>
  <c r="Q1746" i="12"/>
  <c r="Q1747" i="12"/>
  <c r="Q1748" i="12"/>
  <c r="Q1749" i="12"/>
  <c r="Q1750" i="12"/>
  <c r="Q1751" i="12"/>
  <c r="Q1752" i="12"/>
  <c r="Q1753" i="12"/>
  <c r="Q1754" i="12"/>
  <c r="Q1755" i="12"/>
  <c r="Q1756" i="12"/>
  <c r="Q1757" i="12"/>
  <c r="Q1758" i="12"/>
  <c r="Q1759" i="12"/>
  <c r="Q1760" i="12"/>
  <c r="Q1761" i="12"/>
  <c r="Q1762" i="12"/>
  <c r="Q1763" i="12"/>
  <c r="Q1764" i="12"/>
  <c r="Q1765" i="12"/>
  <c r="Q1766" i="12"/>
  <c r="Q1767" i="12"/>
  <c r="Q1768" i="12"/>
  <c r="Q1769" i="12"/>
  <c r="Q1770" i="12"/>
  <c r="Q1771" i="12"/>
  <c r="Q1772" i="12"/>
  <c r="Q1773" i="12"/>
  <c r="Q1774" i="12"/>
  <c r="Q1775" i="12"/>
  <c r="Q1776" i="12"/>
  <c r="Q1777" i="12"/>
  <c r="Q1778" i="12"/>
  <c r="Q1779" i="12"/>
  <c r="Q1780" i="12"/>
  <c r="Q1781" i="12"/>
  <c r="Q1782" i="12"/>
  <c r="Q1783" i="12"/>
  <c r="Q1784" i="12"/>
  <c r="Q1785" i="12"/>
  <c r="Q1786" i="12"/>
  <c r="Q1787" i="12"/>
  <c r="Q1788" i="12"/>
  <c r="Q1789" i="12"/>
  <c r="Q1790" i="12"/>
  <c r="Q1791" i="12"/>
  <c r="Q1792" i="12"/>
  <c r="Q1793" i="12"/>
  <c r="Q1794" i="12"/>
  <c r="Q1795" i="12"/>
  <c r="Q1796" i="12"/>
  <c r="Q1797" i="12"/>
  <c r="Q1798" i="12"/>
  <c r="Q1799" i="12"/>
  <c r="Q1800" i="12"/>
  <c r="Q1801" i="12"/>
  <c r="Q1802" i="12"/>
  <c r="Q1803" i="12"/>
  <c r="Q1804" i="12"/>
  <c r="Q1805" i="12"/>
  <c r="Q1806" i="12"/>
  <c r="Q1807" i="12"/>
  <c r="Q1808" i="12"/>
  <c r="Q1809" i="12"/>
  <c r="Q1810" i="12"/>
  <c r="Q1811" i="12"/>
  <c r="Q1812" i="12"/>
  <c r="Q1813" i="12"/>
  <c r="Q1814" i="12"/>
  <c r="Q1815" i="12"/>
  <c r="Q1816" i="12"/>
  <c r="Q1817" i="12"/>
  <c r="Q1818" i="12"/>
  <c r="Q1819" i="12"/>
  <c r="Q1820" i="12"/>
  <c r="Q1821" i="12"/>
  <c r="Q1822" i="12"/>
  <c r="Q1823" i="12"/>
  <c r="Q1824" i="12"/>
  <c r="Q1825" i="12"/>
  <c r="Q1826" i="12"/>
  <c r="Q1827" i="12"/>
  <c r="Q1828" i="12"/>
  <c r="Q1829" i="12"/>
  <c r="Q1830" i="12"/>
  <c r="Q1831" i="12"/>
  <c r="Q1832" i="12"/>
  <c r="Q1833" i="12"/>
  <c r="Q1834" i="12"/>
  <c r="Q1835" i="12"/>
  <c r="Q1836" i="12"/>
  <c r="Q1837" i="12"/>
  <c r="Q1838" i="12"/>
  <c r="Q1839" i="12"/>
  <c r="Q1840" i="12"/>
  <c r="Q1841" i="12"/>
  <c r="Q1842" i="12"/>
  <c r="Q1843" i="12"/>
  <c r="Q1844" i="12"/>
  <c r="Q1845" i="12"/>
  <c r="Q1846" i="12"/>
  <c r="Q1847" i="12"/>
  <c r="Q1848" i="12"/>
  <c r="Q1849" i="12"/>
  <c r="Q1850" i="12"/>
  <c r="Q1851" i="12"/>
  <c r="Q1852" i="12"/>
  <c r="Q1853" i="12"/>
  <c r="Q1854" i="12"/>
  <c r="Q1855" i="12"/>
  <c r="Q1856" i="12"/>
  <c r="Q1857" i="12"/>
  <c r="Q1858" i="12"/>
  <c r="Q1859" i="12"/>
  <c r="Q1860" i="12"/>
  <c r="Q1861" i="12"/>
  <c r="Q1862" i="12"/>
  <c r="Q1863" i="12"/>
  <c r="Q1864" i="12"/>
  <c r="Q1865" i="12"/>
  <c r="Q1866" i="12"/>
  <c r="Q1867" i="12"/>
  <c r="Q1868" i="12"/>
  <c r="Q1869" i="12"/>
  <c r="Q1870" i="12"/>
  <c r="Q1871" i="12"/>
  <c r="Q1872" i="12"/>
  <c r="Q1873" i="12"/>
  <c r="Q1874" i="12"/>
  <c r="Q1875" i="12"/>
  <c r="Q1876" i="12"/>
  <c r="Q1877" i="12"/>
  <c r="Q1878" i="12"/>
  <c r="Q1879" i="12"/>
  <c r="Q1880" i="12"/>
  <c r="Q1881" i="12"/>
  <c r="Q1882" i="12"/>
  <c r="Q1883" i="12"/>
  <c r="Q1884" i="12"/>
  <c r="Q1885" i="12"/>
  <c r="Q1886" i="12"/>
  <c r="Q1887" i="12"/>
  <c r="Q1888" i="12"/>
  <c r="Q1889" i="12"/>
  <c r="Q1890" i="12"/>
  <c r="Q1891" i="12"/>
  <c r="Q1892" i="12"/>
  <c r="Q1893" i="12"/>
  <c r="Q1894" i="12"/>
  <c r="Q1895" i="12"/>
  <c r="Q1896" i="12"/>
  <c r="Q1897" i="12"/>
  <c r="Q1898" i="12"/>
  <c r="Q1899" i="12"/>
  <c r="Q1900" i="12"/>
  <c r="Q1901" i="12"/>
  <c r="Q1902" i="12"/>
  <c r="Q1903" i="12"/>
  <c r="Q1904" i="12"/>
  <c r="Q1905" i="12"/>
  <c r="Q1906" i="12"/>
  <c r="Q1907" i="12"/>
  <c r="Q1908" i="12"/>
  <c r="Q1909" i="12"/>
  <c r="Q1910" i="12"/>
  <c r="Q1911" i="12"/>
  <c r="Q1912" i="12"/>
  <c r="Q1913" i="12"/>
  <c r="Q1914" i="12"/>
  <c r="Q1915" i="12"/>
  <c r="Q1916" i="12"/>
  <c r="Q1917" i="12"/>
  <c r="Q1918" i="12"/>
  <c r="Q1919" i="12"/>
  <c r="Q1920" i="12"/>
  <c r="Q1921" i="12"/>
  <c r="Q1922" i="12"/>
  <c r="Q1923" i="12"/>
  <c r="Q1924" i="12"/>
  <c r="Q1925" i="12"/>
  <c r="Q1926" i="12"/>
  <c r="Q1927" i="12"/>
  <c r="Q1928" i="12"/>
  <c r="Q1929" i="12"/>
  <c r="Q1930" i="12"/>
  <c r="Q1931" i="12"/>
  <c r="Q1932" i="12"/>
  <c r="Q1933" i="12"/>
  <c r="Q1934" i="12"/>
  <c r="Q1935" i="12"/>
  <c r="Q1936" i="12"/>
  <c r="Q1937" i="12"/>
  <c r="Q1938" i="12"/>
  <c r="Q1939" i="12"/>
  <c r="Q1940" i="12"/>
  <c r="Q1941" i="12"/>
  <c r="Q1942" i="12"/>
  <c r="Q1943" i="12"/>
  <c r="Q1944" i="12"/>
  <c r="Q1945" i="12"/>
  <c r="Q1946" i="12"/>
  <c r="Q1947" i="12"/>
  <c r="Q1948" i="12"/>
  <c r="Q1949" i="12"/>
  <c r="Q1950" i="12"/>
  <c r="Q1951" i="12"/>
  <c r="Q1952" i="12"/>
  <c r="Q1953" i="12"/>
  <c r="Q1954" i="12"/>
  <c r="Q1955" i="12"/>
  <c r="Q1956" i="12"/>
  <c r="Q1957" i="12"/>
  <c r="Q1958" i="12"/>
  <c r="Q1959" i="12"/>
  <c r="Q1960" i="12"/>
  <c r="Q1961" i="12"/>
  <c r="Q1962" i="12"/>
  <c r="Q1963" i="12"/>
  <c r="Q1964" i="12"/>
  <c r="Q1965" i="12"/>
  <c r="Q1966" i="12"/>
  <c r="Q1967" i="12"/>
  <c r="Q1968" i="12"/>
  <c r="Q1969" i="12"/>
  <c r="Q1970" i="12"/>
  <c r="Q1971" i="12"/>
  <c r="Q1972" i="12"/>
  <c r="Q1973" i="12"/>
  <c r="Q1974" i="12"/>
  <c r="Q1975" i="12"/>
  <c r="Q1976" i="12"/>
  <c r="Q1977" i="12"/>
  <c r="Q1978" i="12"/>
  <c r="Q1979" i="12"/>
  <c r="Q1980" i="12"/>
  <c r="Q1981" i="12"/>
  <c r="Q1982" i="12"/>
  <c r="Q1983" i="12"/>
  <c r="Q1984" i="12"/>
  <c r="Q1985" i="12"/>
  <c r="Q1986" i="12"/>
  <c r="Q1987" i="12"/>
  <c r="Q1988" i="12"/>
  <c r="Q1989" i="12"/>
  <c r="Q1990" i="12"/>
  <c r="Q1991" i="12"/>
  <c r="Q1992" i="12"/>
  <c r="Q1993" i="12"/>
  <c r="Q1994" i="12"/>
  <c r="Q1995" i="12"/>
  <c r="Q1996" i="12"/>
  <c r="Q1997" i="12"/>
  <c r="Q1998" i="12"/>
  <c r="Q1999" i="12"/>
  <c r="Q2000" i="12"/>
  <c r="Q2001" i="12"/>
  <c r="Q2002" i="12"/>
  <c r="Q2003" i="12"/>
  <c r="Q2004" i="12"/>
  <c r="Q2005" i="12"/>
  <c r="Q2006" i="12"/>
  <c r="Q2007" i="12"/>
  <c r="Q2008" i="12"/>
  <c r="Q2009" i="12"/>
  <c r="Q2010" i="12"/>
  <c r="Q2011" i="12"/>
  <c r="Q2012" i="12"/>
  <c r="Q2013" i="12"/>
  <c r="Q2014" i="12"/>
  <c r="Q2015" i="12"/>
  <c r="Q2016" i="12"/>
  <c r="Q2017" i="12"/>
  <c r="Q2018" i="12"/>
  <c r="Q2019" i="12"/>
  <c r="Q2020" i="12"/>
  <c r="Q2021" i="12"/>
  <c r="Q2022" i="12"/>
  <c r="Q2023" i="12"/>
  <c r="Q2024" i="12"/>
  <c r="Q2025" i="12"/>
  <c r="Q2026" i="12"/>
  <c r="Q2027" i="12"/>
  <c r="Q2028" i="12"/>
  <c r="Q2029" i="12"/>
  <c r="Q2030" i="12"/>
  <c r="Q2031" i="12"/>
  <c r="Q2032" i="12"/>
  <c r="Q2033" i="12"/>
  <c r="Q2034" i="12"/>
  <c r="Q2035" i="12"/>
  <c r="Q2036" i="12"/>
  <c r="Q2037" i="12"/>
  <c r="Q2038" i="12"/>
  <c r="Q2039" i="12"/>
  <c r="Q2040" i="12"/>
  <c r="Q2041" i="12"/>
  <c r="Q2042" i="12"/>
  <c r="Q2043" i="12"/>
  <c r="Q2044" i="12"/>
  <c r="Q2045" i="12"/>
  <c r="Q2046" i="12"/>
  <c r="Q2047" i="12"/>
  <c r="Q2048" i="12"/>
  <c r="Q2049" i="12"/>
  <c r="Q2050" i="12"/>
  <c r="Q2051" i="12"/>
  <c r="Q2052" i="12"/>
  <c r="Q2053" i="12"/>
  <c r="Q2054" i="12"/>
  <c r="Q2055" i="12"/>
  <c r="Q2056" i="12"/>
  <c r="Q2057" i="12"/>
  <c r="Q2058" i="12"/>
  <c r="Q2059" i="12"/>
  <c r="Q2060" i="12"/>
  <c r="Q2061" i="12"/>
  <c r="Q2062" i="12"/>
  <c r="Q2063" i="12"/>
  <c r="Q2064" i="12"/>
  <c r="Q2065" i="12"/>
  <c r="Q2066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515" i="12"/>
  <c r="P516" i="12"/>
  <c r="P517" i="12"/>
  <c r="P518" i="12"/>
  <c r="P519" i="12"/>
  <c r="P520" i="12"/>
  <c r="P521" i="12"/>
  <c r="P522" i="12"/>
  <c r="P523" i="12"/>
  <c r="P524" i="12"/>
  <c r="P525" i="12"/>
  <c r="P526" i="12"/>
  <c r="P527" i="12"/>
  <c r="P528" i="12"/>
  <c r="P529" i="12"/>
  <c r="P530" i="12"/>
  <c r="P531" i="12"/>
  <c r="P532" i="12"/>
  <c r="P533" i="12"/>
  <c r="P534" i="12"/>
  <c r="P535" i="12"/>
  <c r="P536" i="12"/>
  <c r="P537" i="12"/>
  <c r="P538" i="12"/>
  <c r="P539" i="12"/>
  <c r="P540" i="12"/>
  <c r="P541" i="12"/>
  <c r="P542" i="12"/>
  <c r="P543" i="12"/>
  <c r="P544" i="12"/>
  <c r="P545" i="12"/>
  <c r="P546" i="12"/>
  <c r="P547" i="12"/>
  <c r="P548" i="12"/>
  <c r="P549" i="12"/>
  <c r="P550" i="12"/>
  <c r="P551" i="12"/>
  <c r="P552" i="12"/>
  <c r="P553" i="12"/>
  <c r="P554" i="12"/>
  <c r="P555" i="12"/>
  <c r="P556" i="12"/>
  <c r="P557" i="12"/>
  <c r="P558" i="12"/>
  <c r="P559" i="12"/>
  <c r="P560" i="12"/>
  <c r="P561" i="12"/>
  <c r="P562" i="12"/>
  <c r="P563" i="12"/>
  <c r="P564" i="12"/>
  <c r="P565" i="12"/>
  <c r="P566" i="12"/>
  <c r="P567" i="12"/>
  <c r="P568" i="12"/>
  <c r="P569" i="12"/>
  <c r="P570" i="12"/>
  <c r="P571" i="12"/>
  <c r="P572" i="12"/>
  <c r="P573" i="12"/>
  <c r="P574" i="12"/>
  <c r="P575" i="12"/>
  <c r="P576" i="12"/>
  <c r="P577" i="12"/>
  <c r="P578" i="12"/>
  <c r="P579" i="12"/>
  <c r="P580" i="12"/>
  <c r="P581" i="12"/>
  <c r="P582" i="12"/>
  <c r="P583" i="12"/>
  <c r="P584" i="12"/>
  <c r="P585" i="12"/>
  <c r="P586" i="12"/>
  <c r="P587" i="12"/>
  <c r="P588" i="12"/>
  <c r="P589" i="12"/>
  <c r="P590" i="12"/>
  <c r="P591" i="12"/>
  <c r="P592" i="12"/>
  <c r="P593" i="12"/>
  <c r="P594" i="12"/>
  <c r="P595" i="12"/>
  <c r="P596" i="12"/>
  <c r="P597" i="12"/>
  <c r="P598" i="12"/>
  <c r="P599" i="12"/>
  <c r="P600" i="12"/>
  <c r="P601" i="12"/>
  <c r="P602" i="12"/>
  <c r="P603" i="12"/>
  <c r="P604" i="12"/>
  <c r="P605" i="12"/>
  <c r="P606" i="12"/>
  <c r="P607" i="12"/>
  <c r="P608" i="12"/>
  <c r="P609" i="12"/>
  <c r="P610" i="12"/>
  <c r="P611" i="12"/>
  <c r="P612" i="12"/>
  <c r="P613" i="12"/>
  <c r="P614" i="12"/>
  <c r="P615" i="12"/>
  <c r="P616" i="12"/>
  <c r="P617" i="12"/>
  <c r="P618" i="12"/>
  <c r="P619" i="12"/>
  <c r="P620" i="12"/>
  <c r="P621" i="12"/>
  <c r="P622" i="12"/>
  <c r="P623" i="12"/>
  <c r="P624" i="12"/>
  <c r="P625" i="12"/>
  <c r="P626" i="12"/>
  <c r="P627" i="12"/>
  <c r="P628" i="12"/>
  <c r="P629" i="12"/>
  <c r="P630" i="12"/>
  <c r="P631" i="12"/>
  <c r="P632" i="12"/>
  <c r="P633" i="12"/>
  <c r="P634" i="12"/>
  <c r="P635" i="12"/>
  <c r="P636" i="12"/>
  <c r="P637" i="12"/>
  <c r="P638" i="12"/>
  <c r="P639" i="12"/>
  <c r="P640" i="12"/>
  <c r="P641" i="12"/>
  <c r="P642" i="12"/>
  <c r="P643" i="12"/>
  <c r="P644" i="12"/>
  <c r="P645" i="12"/>
  <c r="P646" i="12"/>
  <c r="P647" i="12"/>
  <c r="P648" i="12"/>
  <c r="P649" i="12"/>
  <c r="P650" i="12"/>
  <c r="P651" i="12"/>
  <c r="P652" i="12"/>
  <c r="P653" i="12"/>
  <c r="P654" i="12"/>
  <c r="P655" i="12"/>
  <c r="P656" i="12"/>
  <c r="P657" i="12"/>
  <c r="P658" i="12"/>
  <c r="P659" i="12"/>
  <c r="P660" i="12"/>
  <c r="P661" i="12"/>
  <c r="P662" i="12"/>
  <c r="P663" i="12"/>
  <c r="P664" i="12"/>
  <c r="P665" i="12"/>
  <c r="P666" i="12"/>
  <c r="P667" i="12"/>
  <c r="P668" i="12"/>
  <c r="P669" i="12"/>
  <c r="P670" i="12"/>
  <c r="P671" i="12"/>
  <c r="P672" i="12"/>
  <c r="P673" i="12"/>
  <c r="P674" i="12"/>
  <c r="P675" i="12"/>
  <c r="P676" i="12"/>
  <c r="P677" i="12"/>
  <c r="P678" i="12"/>
  <c r="P679" i="12"/>
  <c r="P680" i="12"/>
  <c r="P681" i="12"/>
  <c r="P682" i="12"/>
  <c r="P683" i="12"/>
  <c r="P684" i="12"/>
  <c r="P685" i="12"/>
  <c r="P686" i="12"/>
  <c r="P687" i="12"/>
  <c r="P688" i="12"/>
  <c r="P689" i="12"/>
  <c r="P690" i="12"/>
  <c r="P691" i="12"/>
  <c r="P692" i="12"/>
  <c r="P693" i="12"/>
  <c r="P694" i="12"/>
  <c r="P695" i="12"/>
  <c r="P696" i="12"/>
  <c r="P697" i="12"/>
  <c r="P698" i="12"/>
  <c r="P699" i="12"/>
  <c r="P700" i="12"/>
  <c r="P701" i="12"/>
  <c r="P702" i="12"/>
  <c r="P703" i="12"/>
  <c r="P704" i="12"/>
  <c r="P705" i="12"/>
  <c r="P706" i="12"/>
  <c r="P707" i="12"/>
  <c r="P708" i="12"/>
  <c r="P709" i="12"/>
  <c r="P710" i="12"/>
  <c r="P711" i="12"/>
  <c r="P712" i="12"/>
  <c r="P713" i="12"/>
  <c r="P714" i="12"/>
  <c r="P715" i="12"/>
  <c r="P716" i="12"/>
  <c r="P717" i="12"/>
  <c r="P718" i="12"/>
  <c r="P719" i="12"/>
  <c r="P720" i="12"/>
  <c r="P721" i="12"/>
  <c r="P722" i="12"/>
  <c r="P723" i="12"/>
  <c r="P724" i="12"/>
  <c r="P725" i="12"/>
  <c r="P726" i="12"/>
  <c r="P727" i="12"/>
  <c r="P728" i="12"/>
  <c r="P729" i="12"/>
  <c r="P730" i="12"/>
  <c r="P731" i="12"/>
  <c r="P732" i="12"/>
  <c r="P733" i="12"/>
  <c r="P734" i="12"/>
  <c r="P735" i="12"/>
  <c r="P736" i="12"/>
  <c r="P737" i="12"/>
  <c r="P738" i="12"/>
  <c r="P739" i="12"/>
  <c r="P740" i="12"/>
  <c r="P741" i="12"/>
  <c r="P742" i="12"/>
  <c r="P743" i="12"/>
  <c r="P744" i="12"/>
  <c r="P745" i="12"/>
  <c r="P746" i="12"/>
  <c r="P747" i="12"/>
  <c r="P748" i="12"/>
  <c r="P749" i="12"/>
  <c r="P750" i="12"/>
  <c r="P751" i="12"/>
  <c r="P752" i="12"/>
  <c r="P753" i="12"/>
  <c r="P754" i="12"/>
  <c r="P755" i="12"/>
  <c r="P756" i="12"/>
  <c r="P757" i="12"/>
  <c r="P758" i="12"/>
  <c r="P759" i="12"/>
  <c r="P760" i="12"/>
  <c r="P761" i="12"/>
  <c r="P762" i="12"/>
  <c r="P763" i="12"/>
  <c r="P764" i="12"/>
  <c r="P765" i="12"/>
  <c r="P766" i="12"/>
  <c r="P767" i="12"/>
  <c r="P768" i="12"/>
  <c r="P769" i="12"/>
  <c r="P770" i="12"/>
  <c r="P771" i="12"/>
  <c r="P772" i="12"/>
  <c r="P773" i="12"/>
  <c r="P774" i="12"/>
  <c r="P775" i="12"/>
  <c r="P776" i="12"/>
  <c r="P777" i="12"/>
  <c r="P778" i="12"/>
  <c r="P779" i="12"/>
  <c r="P780" i="12"/>
  <c r="P781" i="12"/>
  <c r="P782" i="12"/>
  <c r="P783" i="12"/>
  <c r="P784" i="12"/>
  <c r="P785" i="12"/>
  <c r="P786" i="12"/>
  <c r="P787" i="12"/>
  <c r="P788" i="12"/>
  <c r="P789" i="12"/>
  <c r="P790" i="12"/>
  <c r="P791" i="12"/>
  <c r="P792" i="12"/>
  <c r="P793" i="12"/>
  <c r="P794" i="12"/>
  <c r="P795" i="12"/>
  <c r="P796" i="12"/>
  <c r="P797" i="12"/>
  <c r="P798" i="12"/>
  <c r="P799" i="12"/>
  <c r="P800" i="12"/>
  <c r="P801" i="12"/>
  <c r="P802" i="12"/>
  <c r="P803" i="12"/>
  <c r="P804" i="12"/>
  <c r="P805" i="12"/>
  <c r="P806" i="12"/>
  <c r="P807" i="12"/>
  <c r="P808" i="12"/>
  <c r="P809" i="12"/>
  <c r="P810" i="12"/>
  <c r="P811" i="12"/>
  <c r="P812" i="12"/>
  <c r="P813" i="12"/>
  <c r="P814" i="12"/>
  <c r="P815" i="12"/>
  <c r="P816" i="12"/>
  <c r="P817" i="12"/>
  <c r="P818" i="12"/>
  <c r="P819" i="12"/>
  <c r="P820" i="12"/>
  <c r="P821" i="12"/>
  <c r="P822" i="12"/>
  <c r="P823" i="12"/>
  <c r="P824" i="12"/>
  <c r="P825" i="12"/>
  <c r="P826" i="12"/>
  <c r="P827" i="12"/>
  <c r="P828" i="12"/>
  <c r="P829" i="12"/>
  <c r="P830" i="12"/>
  <c r="P831" i="12"/>
  <c r="P832" i="12"/>
  <c r="P833" i="12"/>
  <c r="P834" i="12"/>
  <c r="P835" i="12"/>
  <c r="P836" i="12"/>
  <c r="P837" i="12"/>
  <c r="P838" i="12"/>
  <c r="P839" i="12"/>
  <c r="P840" i="12"/>
  <c r="P841" i="12"/>
  <c r="P842" i="12"/>
  <c r="P843" i="12"/>
  <c r="P844" i="12"/>
  <c r="P845" i="12"/>
  <c r="P846" i="12"/>
  <c r="P847" i="12"/>
  <c r="P848" i="12"/>
  <c r="P849" i="12"/>
  <c r="P850" i="12"/>
  <c r="P851" i="12"/>
  <c r="P852" i="12"/>
  <c r="P853" i="12"/>
  <c r="P854" i="12"/>
  <c r="P855" i="12"/>
  <c r="P856" i="12"/>
  <c r="P857" i="12"/>
  <c r="P858" i="12"/>
  <c r="P859" i="12"/>
  <c r="P860" i="12"/>
  <c r="P861" i="12"/>
  <c r="P862" i="12"/>
  <c r="P863" i="12"/>
  <c r="P864" i="12"/>
  <c r="P865" i="12"/>
  <c r="P866" i="12"/>
  <c r="P867" i="12"/>
  <c r="P868" i="12"/>
  <c r="P869" i="12"/>
  <c r="P870" i="12"/>
  <c r="P871" i="12"/>
  <c r="P872" i="12"/>
  <c r="P873" i="12"/>
  <c r="P874" i="12"/>
  <c r="P875" i="12"/>
  <c r="P876" i="12"/>
  <c r="P877" i="12"/>
  <c r="P878" i="12"/>
  <c r="P879" i="12"/>
  <c r="P880" i="12"/>
  <c r="P881" i="12"/>
  <c r="P882" i="12"/>
  <c r="P883" i="12"/>
  <c r="P884" i="12"/>
  <c r="P885" i="12"/>
  <c r="P886" i="12"/>
  <c r="P887" i="12"/>
  <c r="P888" i="12"/>
  <c r="P889" i="12"/>
  <c r="P890" i="12"/>
  <c r="P891" i="12"/>
  <c r="P892" i="12"/>
  <c r="P893" i="12"/>
  <c r="P894" i="12"/>
  <c r="P895" i="12"/>
  <c r="P896" i="12"/>
  <c r="P897" i="12"/>
  <c r="P898" i="12"/>
  <c r="P899" i="12"/>
  <c r="P900" i="12"/>
  <c r="P901" i="12"/>
  <c r="P902" i="12"/>
  <c r="P903" i="12"/>
  <c r="P904" i="12"/>
  <c r="P905" i="12"/>
  <c r="P906" i="12"/>
  <c r="P907" i="12"/>
  <c r="P908" i="12"/>
  <c r="P909" i="12"/>
  <c r="P910" i="12"/>
  <c r="P911" i="12"/>
  <c r="P912" i="12"/>
  <c r="P913" i="12"/>
  <c r="P914" i="12"/>
  <c r="P915" i="12"/>
  <c r="P916" i="12"/>
  <c r="P917" i="12"/>
  <c r="P918" i="12"/>
  <c r="P919" i="12"/>
  <c r="P920" i="12"/>
  <c r="P921" i="12"/>
  <c r="P922" i="12"/>
  <c r="P923" i="12"/>
  <c r="P924" i="12"/>
  <c r="P925" i="12"/>
  <c r="P926" i="12"/>
  <c r="P927" i="12"/>
  <c r="P928" i="12"/>
  <c r="P929" i="12"/>
  <c r="P930" i="12"/>
  <c r="P931" i="12"/>
  <c r="P932" i="12"/>
  <c r="P933" i="12"/>
  <c r="P934" i="12"/>
  <c r="P935" i="12"/>
  <c r="P936" i="12"/>
  <c r="P937" i="12"/>
  <c r="P938" i="12"/>
  <c r="P939" i="12"/>
  <c r="P940" i="12"/>
  <c r="P941" i="12"/>
  <c r="P942" i="12"/>
  <c r="P943" i="12"/>
  <c r="P944" i="12"/>
  <c r="P945" i="12"/>
  <c r="P946" i="12"/>
  <c r="P947" i="12"/>
  <c r="P948" i="12"/>
  <c r="P949" i="12"/>
  <c r="P950" i="12"/>
  <c r="P951" i="12"/>
  <c r="P952" i="12"/>
  <c r="P953" i="12"/>
  <c r="P954" i="12"/>
  <c r="P955" i="12"/>
  <c r="P956" i="12"/>
  <c r="P957" i="12"/>
  <c r="P958" i="12"/>
  <c r="P959" i="12"/>
  <c r="P960" i="12"/>
  <c r="P961" i="12"/>
  <c r="P962" i="12"/>
  <c r="P963" i="12"/>
  <c r="P964" i="12"/>
  <c r="P965" i="12"/>
  <c r="P966" i="12"/>
  <c r="P967" i="12"/>
  <c r="P968" i="12"/>
  <c r="P969" i="12"/>
  <c r="P970" i="12"/>
  <c r="P971" i="12"/>
  <c r="P972" i="12"/>
  <c r="P973" i="12"/>
  <c r="P974" i="12"/>
  <c r="P975" i="12"/>
  <c r="P976" i="12"/>
  <c r="P977" i="12"/>
  <c r="P978" i="12"/>
  <c r="P979" i="12"/>
  <c r="P980" i="12"/>
  <c r="P981" i="12"/>
  <c r="P982" i="12"/>
  <c r="P983" i="12"/>
  <c r="P984" i="12"/>
  <c r="P985" i="12"/>
  <c r="P986" i="12"/>
  <c r="P987" i="12"/>
  <c r="P988" i="12"/>
  <c r="P989" i="12"/>
  <c r="P990" i="12"/>
  <c r="P991" i="12"/>
  <c r="P992" i="12"/>
  <c r="P993" i="12"/>
  <c r="P994" i="12"/>
  <c r="P995" i="12"/>
  <c r="P996" i="12"/>
  <c r="P997" i="12"/>
  <c r="P998" i="12"/>
  <c r="P999" i="12"/>
  <c r="P1000" i="12"/>
  <c r="P1001" i="12"/>
  <c r="P1002" i="12"/>
  <c r="P1003" i="12"/>
  <c r="P1004" i="12"/>
  <c r="P1005" i="12"/>
  <c r="P1006" i="12"/>
  <c r="P1007" i="12"/>
  <c r="P1008" i="12"/>
  <c r="P1009" i="12"/>
  <c r="P1010" i="12"/>
  <c r="P1011" i="12"/>
  <c r="P1012" i="12"/>
  <c r="P1013" i="12"/>
  <c r="P1014" i="12"/>
  <c r="P1015" i="12"/>
  <c r="P1016" i="12"/>
  <c r="P1017" i="12"/>
  <c r="P1018" i="12"/>
  <c r="P1019" i="12"/>
  <c r="P1020" i="12"/>
  <c r="P1021" i="12"/>
  <c r="P1022" i="12"/>
  <c r="P1023" i="12"/>
  <c r="P1024" i="12"/>
  <c r="P1025" i="12"/>
  <c r="P1026" i="12"/>
  <c r="P1027" i="12"/>
  <c r="P1028" i="12"/>
  <c r="P1029" i="12"/>
  <c r="P1030" i="12"/>
  <c r="P1031" i="12"/>
  <c r="P1032" i="12"/>
  <c r="P1033" i="12"/>
  <c r="P1034" i="12"/>
  <c r="P1035" i="12"/>
  <c r="P1036" i="12"/>
  <c r="P1037" i="12"/>
  <c r="P1038" i="12"/>
  <c r="P1039" i="12"/>
  <c r="P1040" i="12"/>
  <c r="P1041" i="12"/>
  <c r="P1042" i="12"/>
  <c r="P1043" i="12"/>
  <c r="P1044" i="12"/>
  <c r="P1045" i="12"/>
  <c r="P1046" i="12"/>
  <c r="P1047" i="12"/>
  <c r="P1048" i="12"/>
  <c r="P1049" i="12"/>
  <c r="P1050" i="12"/>
  <c r="P1051" i="12"/>
  <c r="P1052" i="12"/>
  <c r="P1053" i="12"/>
  <c r="P1054" i="12"/>
  <c r="P1055" i="12"/>
  <c r="P1056" i="12"/>
  <c r="P1057" i="12"/>
  <c r="P1058" i="12"/>
  <c r="P1059" i="12"/>
  <c r="P1060" i="12"/>
  <c r="P1061" i="12"/>
  <c r="P1062" i="12"/>
  <c r="P1063" i="12"/>
  <c r="P1064" i="12"/>
  <c r="P1065" i="12"/>
  <c r="P1066" i="12"/>
  <c r="P1067" i="12"/>
  <c r="P1068" i="12"/>
  <c r="P1069" i="12"/>
  <c r="P1070" i="12"/>
  <c r="P1071" i="12"/>
  <c r="P1072" i="12"/>
  <c r="P1073" i="12"/>
  <c r="P1074" i="12"/>
  <c r="P1075" i="12"/>
  <c r="P1076" i="12"/>
  <c r="P1077" i="12"/>
  <c r="P1078" i="12"/>
  <c r="P1079" i="12"/>
  <c r="P1080" i="12"/>
  <c r="P1081" i="12"/>
  <c r="P1082" i="12"/>
  <c r="P1083" i="12"/>
  <c r="P1084" i="12"/>
  <c r="P1085" i="12"/>
  <c r="P1086" i="12"/>
  <c r="P1087" i="12"/>
  <c r="P1088" i="12"/>
  <c r="P1089" i="12"/>
  <c r="P1090" i="12"/>
  <c r="P1091" i="12"/>
  <c r="P1092" i="12"/>
  <c r="P1093" i="12"/>
  <c r="P1094" i="12"/>
  <c r="P1095" i="12"/>
  <c r="P1096" i="12"/>
  <c r="P1097" i="12"/>
  <c r="P1098" i="12"/>
  <c r="P1099" i="12"/>
  <c r="P1100" i="12"/>
  <c r="P1101" i="12"/>
  <c r="P1102" i="12"/>
  <c r="P1103" i="12"/>
  <c r="P1104" i="12"/>
  <c r="P1105" i="12"/>
  <c r="P1106" i="12"/>
  <c r="P1107" i="12"/>
  <c r="P1108" i="12"/>
  <c r="P1109" i="12"/>
  <c r="P1110" i="12"/>
  <c r="P1111" i="12"/>
  <c r="P1112" i="12"/>
  <c r="P1113" i="12"/>
  <c r="P1114" i="12"/>
  <c r="P1115" i="12"/>
  <c r="P1116" i="12"/>
  <c r="P1117" i="12"/>
  <c r="P1118" i="12"/>
  <c r="P1119" i="12"/>
  <c r="P1120" i="12"/>
  <c r="P1121" i="12"/>
  <c r="P1122" i="12"/>
  <c r="P1123" i="12"/>
  <c r="P1124" i="12"/>
  <c r="P1125" i="12"/>
  <c r="P1126" i="12"/>
  <c r="P1127" i="12"/>
  <c r="P1128" i="12"/>
  <c r="P1129" i="12"/>
  <c r="P1130" i="12"/>
  <c r="P1131" i="12"/>
  <c r="P1132" i="12"/>
  <c r="P1133" i="12"/>
  <c r="P1134" i="12"/>
  <c r="P1135" i="12"/>
  <c r="P1136" i="12"/>
  <c r="P1137" i="12"/>
  <c r="P1138" i="12"/>
  <c r="P1139" i="12"/>
  <c r="P1140" i="12"/>
  <c r="P1141" i="12"/>
  <c r="P1142" i="12"/>
  <c r="P1143" i="12"/>
  <c r="P1144" i="12"/>
  <c r="P1145" i="12"/>
  <c r="P1146" i="12"/>
  <c r="P1147" i="12"/>
  <c r="P1148" i="12"/>
  <c r="P1149" i="12"/>
  <c r="P1150" i="12"/>
  <c r="P1151" i="12"/>
  <c r="P1152" i="12"/>
  <c r="P1153" i="12"/>
  <c r="P1154" i="12"/>
  <c r="P1155" i="12"/>
  <c r="P1156" i="12"/>
  <c r="P1157" i="12"/>
  <c r="P1158" i="12"/>
  <c r="P1159" i="12"/>
  <c r="P1160" i="12"/>
  <c r="P1161" i="12"/>
  <c r="P1162" i="12"/>
  <c r="P1163" i="12"/>
  <c r="P1164" i="12"/>
  <c r="P1165" i="12"/>
  <c r="P1166" i="12"/>
  <c r="P1167" i="12"/>
  <c r="P1168" i="12"/>
  <c r="P1169" i="12"/>
  <c r="P1170" i="12"/>
  <c r="P1171" i="12"/>
  <c r="P1172" i="12"/>
  <c r="P1173" i="12"/>
  <c r="P1174" i="12"/>
  <c r="P1175" i="12"/>
  <c r="P1176" i="12"/>
  <c r="P1177" i="12"/>
  <c r="P1178" i="12"/>
  <c r="P1179" i="12"/>
  <c r="P1180" i="12"/>
  <c r="P1181" i="12"/>
  <c r="P1182" i="12"/>
  <c r="P1183" i="12"/>
  <c r="P1184" i="12"/>
  <c r="P1185" i="12"/>
  <c r="P1186" i="12"/>
  <c r="P1187" i="12"/>
  <c r="P1188" i="12"/>
  <c r="P1189" i="12"/>
  <c r="P1190" i="12"/>
  <c r="P1191" i="12"/>
  <c r="P1192" i="12"/>
  <c r="P1193" i="12"/>
  <c r="P1194" i="12"/>
  <c r="P1195" i="12"/>
  <c r="P1196" i="12"/>
  <c r="P1197" i="12"/>
  <c r="P1198" i="12"/>
  <c r="P1199" i="12"/>
  <c r="P1200" i="12"/>
  <c r="P1201" i="12"/>
  <c r="P1202" i="12"/>
  <c r="P1203" i="12"/>
  <c r="P1204" i="12"/>
  <c r="P1205" i="12"/>
  <c r="P1206" i="12"/>
  <c r="P1207" i="12"/>
  <c r="P1208" i="12"/>
  <c r="P1209" i="12"/>
  <c r="P1210" i="12"/>
  <c r="P1211" i="12"/>
  <c r="P1212" i="12"/>
  <c r="P1213" i="12"/>
  <c r="P1214" i="12"/>
  <c r="P1215" i="12"/>
  <c r="P1216" i="12"/>
  <c r="P1217" i="12"/>
  <c r="P1218" i="12"/>
  <c r="P1219" i="12"/>
  <c r="P1220" i="12"/>
  <c r="P1221" i="12"/>
  <c r="P1222" i="12"/>
  <c r="P1223" i="12"/>
  <c r="P1224" i="12"/>
  <c r="P1225" i="12"/>
  <c r="P1226" i="12"/>
  <c r="P1227" i="12"/>
  <c r="P1228" i="12"/>
  <c r="P1229" i="12"/>
  <c r="P1230" i="12"/>
  <c r="P1231" i="12"/>
  <c r="P1232" i="12"/>
  <c r="P1233" i="12"/>
  <c r="P1234" i="12"/>
  <c r="P1235" i="12"/>
  <c r="P1236" i="12"/>
  <c r="P1237" i="12"/>
  <c r="P1238" i="12"/>
  <c r="P1239" i="12"/>
  <c r="P1240" i="12"/>
  <c r="P1241" i="12"/>
  <c r="P1242" i="12"/>
  <c r="P1243" i="12"/>
  <c r="P1244" i="12"/>
  <c r="P1245" i="12"/>
  <c r="P1246" i="12"/>
  <c r="P1247" i="12"/>
  <c r="P1248" i="12"/>
  <c r="P1249" i="12"/>
  <c r="P1250" i="12"/>
  <c r="P1251" i="12"/>
  <c r="P1252" i="12"/>
  <c r="P1253" i="12"/>
  <c r="P1254" i="12"/>
  <c r="P1255" i="12"/>
  <c r="P1256" i="12"/>
  <c r="P1257" i="12"/>
  <c r="P1258" i="12"/>
  <c r="P1259" i="12"/>
  <c r="P1260" i="12"/>
  <c r="P1261" i="12"/>
  <c r="P1262" i="12"/>
  <c r="P1263" i="12"/>
  <c r="P1264" i="12"/>
  <c r="P1265" i="12"/>
  <c r="P1266" i="12"/>
  <c r="P1267" i="12"/>
  <c r="P1268" i="12"/>
  <c r="P1269" i="12"/>
  <c r="P1270" i="12"/>
  <c r="P1271" i="12"/>
  <c r="P1272" i="12"/>
  <c r="P1273" i="12"/>
  <c r="P1274" i="12"/>
  <c r="P1275" i="12"/>
  <c r="P1276" i="12"/>
  <c r="P1277" i="12"/>
  <c r="P1278" i="12"/>
  <c r="P1279" i="12"/>
  <c r="P1280" i="12"/>
  <c r="P1281" i="12"/>
  <c r="P1282" i="12"/>
  <c r="P1283" i="12"/>
  <c r="P1284" i="12"/>
  <c r="P1285" i="12"/>
  <c r="P1286" i="12"/>
  <c r="P1287" i="12"/>
  <c r="P1288" i="12"/>
  <c r="P1289" i="12"/>
  <c r="P1290" i="12"/>
  <c r="P1291" i="12"/>
  <c r="P1292" i="12"/>
  <c r="P1293" i="12"/>
  <c r="P1294" i="12"/>
  <c r="P1295" i="12"/>
  <c r="P1296" i="12"/>
  <c r="P1297" i="12"/>
  <c r="P1298" i="12"/>
  <c r="P1299" i="12"/>
  <c r="P1300" i="12"/>
  <c r="P1301" i="12"/>
  <c r="P1302" i="12"/>
  <c r="P1303" i="12"/>
  <c r="P1304" i="12"/>
  <c r="P1305" i="12"/>
  <c r="P1306" i="12"/>
  <c r="P1307" i="12"/>
  <c r="P1308" i="12"/>
  <c r="P1309" i="12"/>
  <c r="P1310" i="12"/>
  <c r="P1311" i="12"/>
  <c r="P1312" i="12"/>
  <c r="P1313" i="12"/>
  <c r="P1314" i="12"/>
  <c r="P1315" i="12"/>
  <c r="P1316" i="12"/>
  <c r="P1317" i="12"/>
  <c r="P1318" i="12"/>
  <c r="P1319" i="12"/>
  <c r="P1320" i="12"/>
  <c r="P1321" i="12"/>
  <c r="P1322" i="12"/>
  <c r="P1323" i="12"/>
  <c r="P1324" i="12"/>
  <c r="P1325" i="12"/>
  <c r="P1326" i="12"/>
  <c r="P1327" i="12"/>
  <c r="P1328" i="12"/>
  <c r="P1329" i="12"/>
  <c r="P1330" i="12"/>
  <c r="P1331" i="12"/>
  <c r="P1332" i="12"/>
  <c r="P1333" i="12"/>
  <c r="P1334" i="12"/>
  <c r="P1335" i="12"/>
  <c r="P1336" i="12"/>
  <c r="P1337" i="12"/>
  <c r="P1338" i="12"/>
  <c r="P1339" i="12"/>
  <c r="P1340" i="12"/>
  <c r="P1341" i="12"/>
  <c r="P1342" i="12"/>
  <c r="P1343" i="12"/>
  <c r="P1344" i="12"/>
  <c r="P1345" i="12"/>
  <c r="P1346" i="12"/>
  <c r="P1347" i="12"/>
  <c r="P1348" i="12"/>
  <c r="P1349" i="12"/>
  <c r="P1350" i="12"/>
  <c r="P1351" i="12"/>
  <c r="P1352" i="12"/>
  <c r="P1353" i="12"/>
  <c r="P1354" i="12"/>
  <c r="P1355" i="12"/>
  <c r="P1356" i="12"/>
  <c r="P1357" i="12"/>
  <c r="P1358" i="12"/>
  <c r="P1359" i="12"/>
  <c r="P1360" i="12"/>
  <c r="P1361" i="12"/>
  <c r="P1362" i="12"/>
  <c r="P1363" i="12"/>
  <c r="P1364" i="12"/>
  <c r="P1365" i="12"/>
  <c r="P1366" i="12"/>
  <c r="P1367" i="12"/>
  <c r="P1368" i="12"/>
  <c r="P1369" i="12"/>
  <c r="P1370" i="12"/>
  <c r="P1371" i="12"/>
  <c r="P1372" i="12"/>
  <c r="P1373" i="12"/>
  <c r="P1374" i="12"/>
  <c r="P1375" i="12"/>
  <c r="P1376" i="12"/>
  <c r="P1377" i="12"/>
  <c r="P1378" i="12"/>
  <c r="P1379" i="12"/>
  <c r="P1380" i="12"/>
  <c r="P1381" i="12"/>
  <c r="P1382" i="12"/>
  <c r="P1383" i="12"/>
  <c r="P1384" i="12"/>
  <c r="P1385" i="12"/>
  <c r="P1386" i="12"/>
  <c r="P1387" i="12"/>
  <c r="P1388" i="12"/>
  <c r="P1389" i="12"/>
  <c r="P1390" i="12"/>
  <c r="P1391" i="12"/>
  <c r="P1392" i="12"/>
  <c r="P1393" i="12"/>
  <c r="P1394" i="12"/>
  <c r="P1395" i="12"/>
  <c r="P1396" i="12"/>
  <c r="P1397" i="12"/>
  <c r="P1398" i="12"/>
  <c r="P1399" i="12"/>
  <c r="P1400" i="12"/>
  <c r="P1401" i="12"/>
  <c r="P1402" i="12"/>
  <c r="P1403" i="12"/>
  <c r="P1404" i="12"/>
  <c r="P1405" i="12"/>
  <c r="P1406" i="12"/>
  <c r="P1407" i="12"/>
  <c r="P1408" i="12"/>
  <c r="P1409" i="12"/>
  <c r="P1410" i="12"/>
  <c r="P1411" i="12"/>
  <c r="P1412" i="12"/>
  <c r="P1413" i="12"/>
  <c r="P1414" i="12"/>
  <c r="P1415" i="12"/>
  <c r="P1416" i="12"/>
  <c r="P1417" i="12"/>
  <c r="P1418" i="12"/>
  <c r="P1419" i="12"/>
  <c r="P1420" i="12"/>
  <c r="P1421" i="12"/>
  <c r="P1422" i="12"/>
  <c r="P1423" i="12"/>
  <c r="P1424" i="12"/>
  <c r="P1425" i="12"/>
  <c r="P1426" i="12"/>
  <c r="P1427" i="12"/>
  <c r="P1428" i="12"/>
  <c r="P1429" i="12"/>
  <c r="P1430" i="12"/>
  <c r="P1431" i="12"/>
  <c r="P1432" i="12"/>
  <c r="P1433" i="12"/>
  <c r="P1434" i="12"/>
  <c r="P1435" i="12"/>
  <c r="P1436" i="12"/>
  <c r="P1437" i="12"/>
  <c r="P1438" i="12"/>
  <c r="P1439" i="12"/>
  <c r="P1440" i="12"/>
  <c r="P1441" i="12"/>
  <c r="P1442" i="12"/>
  <c r="P1443" i="12"/>
  <c r="P1444" i="12"/>
  <c r="P1445" i="12"/>
  <c r="P1446" i="12"/>
  <c r="P1447" i="12"/>
  <c r="P1448" i="12"/>
  <c r="P1449" i="12"/>
  <c r="P1450" i="12"/>
  <c r="P1451" i="12"/>
  <c r="P1452" i="12"/>
  <c r="P1453" i="12"/>
  <c r="P1454" i="12"/>
  <c r="P1455" i="12"/>
  <c r="P1456" i="12"/>
  <c r="P1457" i="12"/>
  <c r="P1458" i="12"/>
  <c r="P1459" i="12"/>
  <c r="P1460" i="12"/>
  <c r="P1461" i="12"/>
  <c r="P1462" i="12"/>
  <c r="P1463" i="12"/>
  <c r="P1464" i="12"/>
  <c r="P1465" i="12"/>
  <c r="P1466" i="12"/>
  <c r="P1467" i="12"/>
  <c r="P1468" i="12"/>
  <c r="P1469" i="12"/>
  <c r="P1470" i="12"/>
  <c r="P1471" i="12"/>
  <c r="P1472" i="12"/>
  <c r="P1473" i="12"/>
  <c r="P1474" i="12"/>
  <c r="P1475" i="12"/>
  <c r="P1476" i="12"/>
  <c r="P1477" i="12"/>
  <c r="P1478" i="12"/>
  <c r="P1479" i="12"/>
  <c r="P1480" i="12"/>
  <c r="P1481" i="12"/>
  <c r="P1482" i="12"/>
  <c r="P1483" i="12"/>
  <c r="P1484" i="12"/>
  <c r="P1485" i="12"/>
  <c r="P1486" i="12"/>
  <c r="P1487" i="12"/>
  <c r="P1488" i="12"/>
  <c r="P1489" i="12"/>
  <c r="P1490" i="12"/>
  <c r="P1491" i="12"/>
  <c r="P1492" i="12"/>
  <c r="P1493" i="12"/>
  <c r="P1494" i="12"/>
  <c r="P1495" i="12"/>
  <c r="P1496" i="12"/>
  <c r="P1497" i="12"/>
  <c r="P1498" i="12"/>
  <c r="P1499" i="12"/>
  <c r="P1500" i="12"/>
  <c r="P1501" i="12"/>
  <c r="P1502" i="12"/>
  <c r="P1503" i="12"/>
  <c r="P1504" i="12"/>
  <c r="P1505" i="12"/>
  <c r="P1506" i="12"/>
  <c r="P1507" i="12"/>
  <c r="P1508" i="12"/>
  <c r="P1509" i="12"/>
  <c r="P1510" i="12"/>
  <c r="P1511" i="12"/>
  <c r="P1512" i="12"/>
  <c r="P1513" i="12"/>
  <c r="P1514" i="12"/>
  <c r="P1515" i="12"/>
  <c r="P1516" i="12"/>
  <c r="P1517" i="12"/>
  <c r="P1518" i="12"/>
  <c r="P1519" i="12"/>
  <c r="P1520" i="12"/>
  <c r="P1521" i="12"/>
  <c r="P1522" i="12"/>
  <c r="P1523" i="12"/>
  <c r="P1524" i="12"/>
  <c r="P1525" i="12"/>
  <c r="P1526" i="12"/>
  <c r="P1527" i="12"/>
  <c r="P1528" i="12"/>
  <c r="P1529" i="12"/>
  <c r="P1530" i="12"/>
  <c r="P1531" i="12"/>
  <c r="P1532" i="12"/>
  <c r="P1533" i="12"/>
  <c r="P1534" i="12"/>
  <c r="P1535" i="12"/>
  <c r="P1536" i="12"/>
  <c r="P1537" i="12"/>
  <c r="P1538" i="12"/>
  <c r="P1539" i="12"/>
  <c r="P1540" i="12"/>
  <c r="P1541" i="12"/>
  <c r="P1542" i="12"/>
  <c r="P1543" i="12"/>
  <c r="P1544" i="12"/>
  <c r="P1545" i="12"/>
  <c r="P1546" i="12"/>
  <c r="P1547" i="12"/>
  <c r="P1548" i="12"/>
  <c r="P1549" i="12"/>
  <c r="P1550" i="12"/>
  <c r="P1551" i="12"/>
  <c r="P1552" i="12"/>
  <c r="P1553" i="12"/>
  <c r="P1554" i="12"/>
  <c r="P1555" i="12"/>
  <c r="P1556" i="12"/>
  <c r="P1557" i="12"/>
  <c r="P1558" i="12"/>
  <c r="P1559" i="12"/>
  <c r="P1560" i="12"/>
  <c r="P1561" i="12"/>
  <c r="P1562" i="12"/>
  <c r="P1563" i="12"/>
  <c r="P1564" i="12"/>
  <c r="P1565" i="12"/>
  <c r="P1566" i="12"/>
  <c r="P1567" i="12"/>
  <c r="P1568" i="12"/>
  <c r="P1569" i="12"/>
  <c r="P1570" i="12"/>
  <c r="P1571" i="12"/>
  <c r="P1572" i="12"/>
  <c r="P1573" i="12"/>
  <c r="P1574" i="12"/>
  <c r="P1575" i="12"/>
  <c r="P1576" i="12"/>
  <c r="P1577" i="12"/>
  <c r="P1578" i="12"/>
  <c r="P1579" i="12"/>
  <c r="P1580" i="12"/>
  <c r="P1581" i="12"/>
  <c r="P1582" i="12"/>
  <c r="P1583" i="12"/>
  <c r="P1584" i="12"/>
  <c r="P1585" i="12"/>
  <c r="P1586" i="12"/>
  <c r="P1587" i="12"/>
  <c r="P1588" i="12"/>
  <c r="P1589" i="12"/>
  <c r="P1590" i="12"/>
  <c r="P1591" i="12"/>
  <c r="P1592" i="12"/>
  <c r="P1593" i="12"/>
  <c r="P1594" i="12"/>
  <c r="P1595" i="12"/>
  <c r="P1596" i="12"/>
  <c r="P1597" i="12"/>
  <c r="P1598" i="12"/>
  <c r="P1599" i="12"/>
  <c r="P1600" i="12"/>
  <c r="P1601" i="12"/>
  <c r="P1602" i="12"/>
  <c r="P1603" i="12"/>
  <c r="P1604" i="12"/>
  <c r="P1605" i="12"/>
  <c r="P1606" i="12"/>
  <c r="P1607" i="12"/>
  <c r="P1608" i="12"/>
  <c r="P1609" i="12"/>
  <c r="P1610" i="12"/>
  <c r="P1611" i="12"/>
  <c r="P1612" i="12"/>
  <c r="P1613" i="12"/>
  <c r="P1614" i="12"/>
  <c r="P1615" i="12"/>
  <c r="P1616" i="12"/>
  <c r="P1617" i="12"/>
  <c r="P1618" i="12"/>
  <c r="P1619" i="12"/>
  <c r="P1620" i="12"/>
  <c r="P1621" i="12"/>
  <c r="P1622" i="12"/>
  <c r="P1623" i="12"/>
  <c r="P1624" i="12"/>
  <c r="P1625" i="12"/>
  <c r="P1626" i="12"/>
  <c r="P1627" i="12"/>
  <c r="P1628" i="12"/>
  <c r="P1629" i="12"/>
  <c r="P1630" i="12"/>
  <c r="P1631" i="12"/>
  <c r="P1632" i="12"/>
  <c r="P1633" i="12"/>
  <c r="P1634" i="12"/>
  <c r="P1635" i="12"/>
  <c r="P1636" i="12"/>
  <c r="P1637" i="12"/>
  <c r="P1638" i="12"/>
  <c r="P1639" i="12"/>
  <c r="P1640" i="12"/>
  <c r="P1641" i="12"/>
  <c r="P1642" i="12"/>
  <c r="P1643" i="12"/>
  <c r="P1644" i="12"/>
  <c r="P1645" i="12"/>
  <c r="P1646" i="12"/>
  <c r="P1647" i="12"/>
  <c r="P1648" i="12"/>
  <c r="P1649" i="12"/>
  <c r="P1650" i="12"/>
  <c r="P1651" i="12"/>
  <c r="P1652" i="12"/>
  <c r="P1653" i="12"/>
  <c r="P1654" i="12"/>
  <c r="P1655" i="12"/>
  <c r="P1656" i="12"/>
  <c r="P1657" i="12"/>
  <c r="P1658" i="12"/>
  <c r="P1659" i="12"/>
  <c r="P1660" i="12"/>
  <c r="P1661" i="12"/>
  <c r="P1662" i="12"/>
  <c r="P1663" i="12"/>
  <c r="P1664" i="12"/>
  <c r="P1665" i="12"/>
  <c r="P1666" i="12"/>
  <c r="P1667" i="12"/>
  <c r="P1668" i="12"/>
  <c r="P1669" i="12"/>
  <c r="P1670" i="12"/>
  <c r="P1671" i="12"/>
  <c r="P1672" i="12"/>
  <c r="P1673" i="12"/>
  <c r="P1674" i="12"/>
  <c r="P1675" i="12"/>
  <c r="P1676" i="12"/>
  <c r="P1677" i="12"/>
  <c r="P1678" i="12"/>
  <c r="P1679" i="12"/>
  <c r="P1680" i="12"/>
  <c r="P1681" i="12"/>
  <c r="P1682" i="12"/>
  <c r="P1683" i="12"/>
  <c r="P1684" i="12"/>
  <c r="P1685" i="12"/>
  <c r="P1686" i="12"/>
  <c r="P1687" i="12"/>
  <c r="P1688" i="12"/>
  <c r="P1689" i="12"/>
  <c r="P1690" i="12"/>
  <c r="P1691" i="12"/>
  <c r="P1692" i="12"/>
  <c r="P1693" i="12"/>
  <c r="P1694" i="12"/>
  <c r="P1695" i="12"/>
  <c r="P1696" i="12"/>
  <c r="P1697" i="12"/>
  <c r="P1698" i="12"/>
  <c r="P1699" i="12"/>
  <c r="P1700" i="12"/>
  <c r="P1701" i="12"/>
  <c r="P1702" i="12"/>
  <c r="P1703" i="12"/>
  <c r="P1704" i="12"/>
  <c r="P1705" i="12"/>
  <c r="P1706" i="12"/>
  <c r="P1707" i="12"/>
  <c r="P1708" i="12"/>
  <c r="P1709" i="12"/>
  <c r="P1710" i="12"/>
  <c r="P1711" i="12"/>
  <c r="P1712" i="12"/>
  <c r="P1713" i="12"/>
  <c r="P1714" i="12"/>
  <c r="P1715" i="12"/>
  <c r="P1716" i="12"/>
  <c r="P1717" i="12"/>
  <c r="P1718" i="12"/>
  <c r="P1719" i="12"/>
  <c r="P1720" i="12"/>
  <c r="P1721" i="12"/>
  <c r="P1722" i="12"/>
  <c r="P1723" i="12"/>
  <c r="P1724" i="12"/>
  <c r="P1725" i="12"/>
  <c r="P1726" i="12"/>
  <c r="P1727" i="12"/>
  <c r="P1728" i="12"/>
  <c r="P1729" i="12"/>
  <c r="P1730" i="12"/>
  <c r="P1731" i="12"/>
  <c r="P1732" i="12"/>
  <c r="P1733" i="12"/>
  <c r="P1734" i="12"/>
  <c r="P1735" i="12"/>
  <c r="P1736" i="12"/>
  <c r="P1737" i="12"/>
  <c r="P1738" i="12"/>
  <c r="P1739" i="12"/>
  <c r="P1740" i="12"/>
  <c r="P1741" i="12"/>
  <c r="P1742" i="12"/>
  <c r="P1743" i="12"/>
  <c r="P1744" i="12"/>
  <c r="P1745" i="12"/>
  <c r="P1746" i="12"/>
  <c r="P1747" i="12"/>
  <c r="P1748" i="12"/>
  <c r="P1749" i="12"/>
  <c r="P1750" i="12"/>
  <c r="P1751" i="12"/>
  <c r="P1752" i="12"/>
  <c r="P1753" i="12"/>
  <c r="P1754" i="12"/>
  <c r="P1755" i="12"/>
  <c r="P1756" i="12"/>
  <c r="P1757" i="12"/>
  <c r="P1758" i="12"/>
  <c r="P1759" i="12"/>
  <c r="P1760" i="12"/>
  <c r="P1761" i="12"/>
  <c r="P1762" i="12"/>
  <c r="P1763" i="12"/>
  <c r="P1764" i="12"/>
  <c r="P1765" i="12"/>
  <c r="P1766" i="12"/>
  <c r="P1767" i="12"/>
  <c r="P1768" i="12"/>
  <c r="P1769" i="12"/>
  <c r="P1770" i="12"/>
  <c r="P1771" i="12"/>
  <c r="P1772" i="12"/>
  <c r="P1773" i="12"/>
  <c r="P1774" i="12"/>
  <c r="P1775" i="12"/>
  <c r="P1776" i="12"/>
  <c r="P1777" i="12"/>
  <c r="P1778" i="12"/>
  <c r="P1779" i="12"/>
  <c r="P1780" i="12"/>
  <c r="P1781" i="12"/>
  <c r="P1782" i="12"/>
  <c r="P1783" i="12"/>
  <c r="P1784" i="12"/>
  <c r="P1785" i="12"/>
  <c r="P1786" i="12"/>
  <c r="P1787" i="12"/>
  <c r="P1788" i="12"/>
  <c r="P1789" i="12"/>
  <c r="P1790" i="12"/>
  <c r="P1791" i="12"/>
  <c r="P1792" i="12"/>
  <c r="P1793" i="12"/>
  <c r="P1794" i="12"/>
  <c r="P1795" i="12"/>
  <c r="P1796" i="12"/>
  <c r="P1797" i="12"/>
  <c r="P1798" i="12"/>
  <c r="P1799" i="12"/>
  <c r="P1800" i="12"/>
  <c r="P1801" i="12"/>
  <c r="P1802" i="12"/>
  <c r="P1803" i="12"/>
  <c r="P1804" i="12"/>
  <c r="P1805" i="12"/>
  <c r="P1806" i="12"/>
  <c r="P1807" i="12"/>
  <c r="P1808" i="12"/>
  <c r="P1809" i="12"/>
  <c r="P1810" i="12"/>
  <c r="P1811" i="12"/>
  <c r="P1812" i="12"/>
  <c r="P1813" i="12"/>
  <c r="P1814" i="12"/>
  <c r="P1815" i="12"/>
  <c r="P1816" i="12"/>
  <c r="P1817" i="12"/>
  <c r="P1818" i="12"/>
  <c r="P1819" i="12"/>
  <c r="P1820" i="12"/>
  <c r="P1821" i="12"/>
  <c r="P1822" i="12"/>
  <c r="P1823" i="12"/>
  <c r="P1824" i="12"/>
  <c r="P1825" i="12"/>
  <c r="P1826" i="12"/>
  <c r="P1827" i="12"/>
  <c r="P1828" i="12"/>
  <c r="P1829" i="12"/>
  <c r="P1830" i="12"/>
  <c r="P1831" i="12"/>
  <c r="P1832" i="12"/>
  <c r="P1833" i="12"/>
  <c r="P1834" i="12"/>
  <c r="P1835" i="12"/>
  <c r="P1836" i="12"/>
  <c r="P1837" i="12"/>
  <c r="P1838" i="12"/>
  <c r="P1839" i="12"/>
  <c r="P1840" i="12"/>
  <c r="P1841" i="12"/>
  <c r="P1842" i="12"/>
  <c r="P1843" i="12"/>
  <c r="P1844" i="12"/>
  <c r="P1845" i="12"/>
  <c r="P1846" i="12"/>
  <c r="P1847" i="12"/>
  <c r="P1848" i="12"/>
  <c r="P1849" i="12"/>
  <c r="P1850" i="12"/>
  <c r="P1851" i="12"/>
  <c r="P1852" i="12"/>
  <c r="P1853" i="12"/>
  <c r="P1854" i="12"/>
  <c r="P1855" i="12"/>
  <c r="P1856" i="12"/>
  <c r="P1857" i="12"/>
  <c r="P1858" i="12"/>
  <c r="P1859" i="12"/>
  <c r="P1860" i="12"/>
  <c r="P1861" i="12"/>
  <c r="P1862" i="12"/>
  <c r="P1863" i="12"/>
  <c r="P1864" i="12"/>
  <c r="P1865" i="12"/>
  <c r="P1866" i="12"/>
  <c r="P1867" i="12"/>
  <c r="P1868" i="12"/>
  <c r="P1869" i="12"/>
  <c r="P1870" i="12"/>
  <c r="P1871" i="12"/>
  <c r="P1872" i="12"/>
  <c r="P1873" i="12"/>
  <c r="P1874" i="12"/>
  <c r="P1875" i="12"/>
  <c r="P1876" i="12"/>
  <c r="P1877" i="12"/>
  <c r="P1878" i="12"/>
  <c r="P1879" i="12"/>
  <c r="P1880" i="12"/>
  <c r="P1881" i="12"/>
  <c r="P1882" i="12"/>
  <c r="P1883" i="12"/>
  <c r="P1884" i="12"/>
  <c r="P1885" i="12"/>
  <c r="P1886" i="12"/>
  <c r="P1887" i="12"/>
  <c r="P1888" i="12"/>
  <c r="P1889" i="12"/>
  <c r="P1890" i="12"/>
  <c r="P1891" i="12"/>
  <c r="P1892" i="12"/>
  <c r="P1893" i="12"/>
  <c r="P1894" i="12"/>
  <c r="P1895" i="12"/>
  <c r="P1896" i="12"/>
  <c r="P1897" i="12"/>
  <c r="P1898" i="12"/>
  <c r="P1899" i="12"/>
  <c r="P1900" i="12"/>
  <c r="P1901" i="12"/>
  <c r="P1902" i="12"/>
  <c r="P1903" i="12"/>
  <c r="P1904" i="12"/>
  <c r="P1905" i="12"/>
  <c r="P1906" i="12"/>
  <c r="P1907" i="12"/>
  <c r="P1908" i="12"/>
  <c r="P1909" i="12"/>
  <c r="P1910" i="12"/>
  <c r="P1911" i="12"/>
  <c r="P1912" i="12"/>
  <c r="P1913" i="12"/>
  <c r="P1914" i="12"/>
  <c r="P1915" i="12"/>
  <c r="P1916" i="12"/>
  <c r="P1917" i="12"/>
  <c r="P1918" i="12"/>
  <c r="P1919" i="12"/>
  <c r="P1920" i="12"/>
  <c r="P1921" i="12"/>
  <c r="P1922" i="12"/>
  <c r="P1923" i="12"/>
  <c r="P1924" i="12"/>
  <c r="P1925" i="12"/>
  <c r="P1926" i="12"/>
  <c r="P1927" i="12"/>
  <c r="P1928" i="12"/>
  <c r="P1929" i="12"/>
  <c r="P1930" i="12"/>
  <c r="P1931" i="12"/>
  <c r="P1932" i="12"/>
  <c r="P1933" i="12"/>
  <c r="P1934" i="12"/>
  <c r="P1935" i="12"/>
  <c r="P1936" i="12"/>
  <c r="P1937" i="12"/>
  <c r="P1938" i="12"/>
  <c r="P1939" i="12"/>
  <c r="P1940" i="12"/>
  <c r="P1941" i="12"/>
  <c r="P1942" i="12"/>
  <c r="P1943" i="12"/>
  <c r="P1944" i="12"/>
  <c r="P1945" i="12"/>
  <c r="P1946" i="12"/>
  <c r="P1947" i="12"/>
  <c r="P1948" i="12"/>
  <c r="P1949" i="12"/>
  <c r="P1950" i="12"/>
  <c r="P1951" i="12"/>
  <c r="P1952" i="12"/>
  <c r="P1953" i="12"/>
  <c r="P1954" i="12"/>
  <c r="P1955" i="12"/>
  <c r="P1956" i="12"/>
  <c r="P1957" i="12"/>
  <c r="P1958" i="12"/>
  <c r="P1959" i="12"/>
  <c r="P1960" i="12"/>
  <c r="P1961" i="12"/>
  <c r="P1962" i="12"/>
  <c r="P1963" i="12"/>
  <c r="P1964" i="12"/>
  <c r="P1965" i="12"/>
  <c r="P1966" i="12"/>
  <c r="P1967" i="12"/>
  <c r="P1968" i="12"/>
  <c r="P1969" i="12"/>
  <c r="P1970" i="12"/>
  <c r="P1971" i="12"/>
  <c r="P1972" i="12"/>
  <c r="P1973" i="12"/>
  <c r="P1974" i="12"/>
  <c r="P1975" i="12"/>
  <c r="P1976" i="12"/>
  <c r="P1977" i="12"/>
  <c r="P1978" i="12"/>
  <c r="P1979" i="12"/>
  <c r="P1980" i="12"/>
  <c r="P1981" i="12"/>
  <c r="P1982" i="12"/>
  <c r="P1983" i="12"/>
  <c r="P1984" i="12"/>
  <c r="P1985" i="12"/>
  <c r="P1986" i="12"/>
  <c r="P1987" i="12"/>
  <c r="P1988" i="12"/>
  <c r="P1989" i="12"/>
  <c r="P1990" i="12"/>
  <c r="P1991" i="12"/>
  <c r="P1992" i="12"/>
  <c r="P1993" i="12"/>
  <c r="P1994" i="12"/>
  <c r="P1995" i="12"/>
  <c r="P1996" i="12"/>
  <c r="P1997" i="12"/>
  <c r="P1998" i="12"/>
  <c r="P1999" i="12"/>
  <c r="P2000" i="12"/>
  <c r="P2001" i="12"/>
  <c r="P2002" i="12"/>
  <c r="P2003" i="12"/>
  <c r="P2004" i="12"/>
  <c r="P2005" i="12"/>
  <c r="P2006" i="12"/>
  <c r="P2007" i="12"/>
  <c r="P2008" i="12"/>
  <c r="P2009" i="12"/>
  <c r="P2010" i="12"/>
  <c r="P2011" i="12"/>
  <c r="P2012" i="12"/>
  <c r="P2013" i="12"/>
  <c r="P2014" i="12"/>
  <c r="P2015" i="12"/>
  <c r="P2016" i="12"/>
  <c r="P2017" i="12"/>
  <c r="P2018" i="12"/>
  <c r="P2019" i="12"/>
  <c r="P2020" i="12"/>
  <c r="P2021" i="12"/>
  <c r="P2022" i="12"/>
  <c r="P2023" i="12"/>
  <c r="P2024" i="12"/>
  <c r="P2025" i="12"/>
  <c r="P2026" i="12"/>
  <c r="P2027" i="12"/>
  <c r="P2028" i="12"/>
  <c r="P2029" i="12"/>
  <c r="P2030" i="12"/>
  <c r="P2031" i="12"/>
  <c r="P2032" i="12"/>
  <c r="P2033" i="12"/>
  <c r="P2034" i="12"/>
  <c r="P2035" i="12"/>
  <c r="P2036" i="12"/>
  <c r="P2037" i="12"/>
  <c r="P2038" i="12"/>
  <c r="P2039" i="12"/>
  <c r="P2040" i="12"/>
  <c r="P2041" i="12"/>
  <c r="P2042" i="12"/>
  <c r="P2043" i="12"/>
  <c r="P2044" i="12"/>
  <c r="P2045" i="12"/>
  <c r="P2046" i="12"/>
  <c r="P2047" i="12"/>
  <c r="P2048" i="12"/>
  <c r="P2049" i="12"/>
  <c r="P2050" i="12"/>
  <c r="P2051" i="12"/>
  <c r="P2052" i="12"/>
  <c r="P2053" i="12"/>
  <c r="P2054" i="12"/>
  <c r="P2055" i="12"/>
  <c r="P2056" i="12"/>
  <c r="P2057" i="12"/>
  <c r="P2058" i="12"/>
  <c r="P2059" i="12"/>
  <c r="P2060" i="12"/>
  <c r="P2061" i="12"/>
  <c r="P2062" i="12"/>
  <c r="P2063" i="12"/>
  <c r="P2064" i="12"/>
  <c r="P2065" i="12"/>
  <c r="P2066" i="12"/>
  <c r="Q4" i="12"/>
  <c r="M8" i="1" s="1"/>
  <c r="P4" i="12"/>
  <c r="K8" i="1" s="1"/>
  <c r="N2005" i="12"/>
  <c r="O2005" i="12" s="1"/>
  <c r="S2005" i="12" s="1"/>
  <c r="N2006" i="12"/>
  <c r="O2006" i="12" s="1"/>
  <c r="S2006" i="12" s="1"/>
  <c r="N2007" i="12"/>
  <c r="O2007" i="12" s="1"/>
  <c r="S2007" i="12" s="1"/>
  <c r="N2008" i="12"/>
  <c r="O2008" i="12" s="1"/>
  <c r="S2008" i="12" s="1"/>
  <c r="N2009" i="12"/>
  <c r="O2009" i="12" s="1"/>
  <c r="S2009" i="12" s="1"/>
  <c r="N2010" i="12"/>
  <c r="O2010" i="12" s="1"/>
  <c r="S2010" i="12" s="1"/>
  <c r="N2011" i="12"/>
  <c r="O2011" i="12" s="1"/>
  <c r="S2011" i="12" s="1"/>
  <c r="N2012" i="12"/>
  <c r="O2012" i="12" s="1"/>
  <c r="S2012" i="12" s="1"/>
  <c r="N2013" i="12"/>
  <c r="O2013" i="12" s="1"/>
  <c r="S2013" i="12" s="1"/>
  <c r="N2014" i="12"/>
  <c r="O2014" i="12" s="1"/>
  <c r="S2014" i="12" s="1"/>
  <c r="N2015" i="12"/>
  <c r="O2015" i="12" s="1"/>
  <c r="S2015" i="12" s="1"/>
  <c r="N2016" i="12"/>
  <c r="O2016" i="12" s="1"/>
  <c r="S2016" i="12" s="1"/>
  <c r="N2017" i="12"/>
  <c r="O2017" i="12" s="1"/>
  <c r="S2017" i="12" s="1"/>
  <c r="N2018" i="12"/>
  <c r="O2018" i="12" s="1"/>
  <c r="S2018" i="12" s="1"/>
  <c r="N2019" i="12"/>
  <c r="O2019" i="12" s="1"/>
  <c r="S2019" i="12" s="1"/>
  <c r="N2020" i="12"/>
  <c r="O2020" i="12" s="1"/>
  <c r="S2020" i="12" s="1"/>
  <c r="N2021" i="12"/>
  <c r="O2021" i="12" s="1"/>
  <c r="S2021" i="12" s="1"/>
  <c r="N2022" i="12"/>
  <c r="O2022" i="12" s="1"/>
  <c r="S2022" i="12" s="1"/>
  <c r="N2023" i="12"/>
  <c r="O2023" i="12" s="1"/>
  <c r="S2023" i="12" s="1"/>
  <c r="N2024" i="12"/>
  <c r="O2024" i="12" s="1"/>
  <c r="S2024" i="12" s="1"/>
  <c r="N2025" i="12"/>
  <c r="O2025" i="12" s="1"/>
  <c r="S2025" i="12" s="1"/>
  <c r="N2026" i="12"/>
  <c r="O2026" i="12" s="1"/>
  <c r="S2026" i="12" s="1"/>
  <c r="N2027" i="12"/>
  <c r="O2027" i="12" s="1"/>
  <c r="S2027" i="12" s="1"/>
  <c r="N2028" i="12"/>
  <c r="O2028" i="12" s="1"/>
  <c r="S2028" i="12" s="1"/>
  <c r="N2029" i="12"/>
  <c r="O2029" i="12" s="1"/>
  <c r="S2029" i="12" s="1"/>
  <c r="N2030" i="12"/>
  <c r="O2030" i="12" s="1"/>
  <c r="S2030" i="12" s="1"/>
  <c r="N2031" i="12"/>
  <c r="O2031" i="12" s="1"/>
  <c r="S2031" i="12" s="1"/>
  <c r="N2032" i="12"/>
  <c r="O2032" i="12" s="1"/>
  <c r="S2032" i="12" s="1"/>
  <c r="N2033" i="12"/>
  <c r="O2033" i="12" s="1"/>
  <c r="S2033" i="12" s="1"/>
  <c r="N2034" i="12"/>
  <c r="O2034" i="12" s="1"/>
  <c r="S2034" i="12" s="1"/>
  <c r="N2035" i="12"/>
  <c r="O2035" i="12" s="1"/>
  <c r="S2035" i="12" s="1"/>
  <c r="N2036" i="12"/>
  <c r="O2036" i="12" s="1"/>
  <c r="S2036" i="12" s="1"/>
  <c r="N2037" i="12"/>
  <c r="O2037" i="12" s="1"/>
  <c r="S2037" i="12" s="1"/>
  <c r="N2038" i="12"/>
  <c r="O2038" i="12" s="1"/>
  <c r="S2038" i="12" s="1"/>
  <c r="N2039" i="12"/>
  <c r="O2039" i="12" s="1"/>
  <c r="S2039" i="12" s="1"/>
  <c r="N2040" i="12"/>
  <c r="O2040" i="12" s="1"/>
  <c r="S2040" i="12" s="1"/>
  <c r="N2041" i="12"/>
  <c r="O2041" i="12" s="1"/>
  <c r="S2041" i="12" s="1"/>
  <c r="N2042" i="12"/>
  <c r="O2042" i="12" s="1"/>
  <c r="S2042" i="12" s="1"/>
  <c r="N2043" i="12"/>
  <c r="O2043" i="12" s="1"/>
  <c r="S2043" i="12" s="1"/>
  <c r="N2044" i="12"/>
  <c r="O2044" i="12" s="1"/>
  <c r="S2044" i="12" s="1"/>
  <c r="N2045" i="12"/>
  <c r="O2045" i="12" s="1"/>
  <c r="S2045" i="12" s="1"/>
  <c r="N2046" i="12"/>
  <c r="O2046" i="12" s="1"/>
  <c r="S2046" i="12" s="1"/>
  <c r="N2047" i="12"/>
  <c r="O2047" i="12" s="1"/>
  <c r="S2047" i="12" s="1"/>
  <c r="N2048" i="12"/>
  <c r="O2048" i="12" s="1"/>
  <c r="S2048" i="12" s="1"/>
  <c r="N2049" i="12"/>
  <c r="O2049" i="12" s="1"/>
  <c r="S2049" i="12" s="1"/>
  <c r="N2050" i="12"/>
  <c r="O2050" i="12" s="1"/>
  <c r="S2050" i="12" s="1"/>
  <c r="N2051" i="12"/>
  <c r="O2051" i="12" s="1"/>
  <c r="S2051" i="12" s="1"/>
  <c r="N2052" i="12"/>
  <c r="O2052" i="12" s="1"/>
  <c r="S2052" i="12" s="1"/>
  <c r="N2053" i="12"/>
  <c r="O2053" i="12" s="1"/>
  <c r="S2053" i="12" s="1"/>
  <c r="N2054" i="12"/>
  <c r="O2054" i="12" s="1"/>
  <c r="S2054" i="12" s="1"/>
  <c r="N2055" i="12"/>
  <c r="O2055" i="12" s="1"/>
  <c r="S2055" i="12" s="1"/>
  <c r="N2056" i="12"/>
  <c r="O2056" i="12" s="1"/>
  <c r="S2056" i="12" s="1"/>
  <c r="N2057" i="12"/>
  <c r="O2057" i="12" s="1"/>
  <c r="S2057" i="12" s="1"/>
  <c r="N2058" i="12"/>
  <c r="O2058" i="12" s="1"/>
  <c r="S2058" i="12" s="1"/>
  <c r="N2059" i="12"/>
  <c r="O2059" i="12" s="1"/>
  <c r="S2059" i="12" s="1"/>
  <c r="N2060" i="12"/>
  <c r="O2060" i="12" s="1"/>
  <c r="S2060" i="12" s="1"/>
  <c r="N2061" i="12"/>
  <c r="O2061" i="12" s="1"/>
  <c r="S2061" i="12" s="1"/>
  <c r="N2062" i="12"/>
  <c r="O2062" i="12" s="1"/>
  <c r="S2062" i="12" s="1"/>
  <c r="N2063" i="12"/>
  <c r="O2063" i="12" s="1"/>
  <c r="S2063" i="12" s="1"/>
  <c r="N2064" i="12"/>
  <c r="O2064" i="12" s="1"/>
  <c r="S2064" i="12" s="1"/>
  <c r="N2065" i="12"/>
  <c r="O2065" i="12" s="1"/>
  <c r="S2065" i="12" s="1"/>
  <c r="N2066" i="12"/>
  <c r="O2066" i="12" s="1"/>
  <c r="S2066" i="12" s="1"/>
  <c r="N2004" i="12"/>
  <c r="O2004" i="12" s="1"/>
  <c r="S2004" i="12" s="1"/>
  <c r="O546" i="1"/>
  <c r="G539" i="14" s="1"/>
  <c r="C539" i="14" s="1"/>
  <c r="O574" i="1"/>
  <c r="G567" i="14" s="1"/>
  <c r="C567" i="14" s="1"/>
  <c r="Z9" i="1"/>
  <c r="Z10" i="1"/>
  <c r="O83" i="1"/>
  <c r="G76" i="14" s="1"/>
  <c r="C76" i="14" s="1"/>
  <c r="O84" i="1"/>
  <c r="O85" i="1"/>
  <c r="O86" i="1"/>
  <c r="G79" i="14" s="1"/>
  <c r="C79" i="14" s="1"/>
  <c r="O87" i="1"/>
  <c r="G80" i="14" s="1"/>
  <c r="C80" i="14" s="1"/>
  <c r="O88" i="1"/>
  <c r="G81" i="14" s="1"/>
  <c r="C81" i="14" s="1"/>
  <c r="O89" i="1"/>
  <c r="O90" i="1"/>
  <c r="G83" i="14" s="1"/>
  <c r="C83" i="14" s="1"/>
  <c r="O91" i="1"/>
  <c r="G84" i="14" s="1"/>
  <c r="C84" i="14" s="1"/>
  <c r="O772" i="1"/>
  <c r="O773" i="1"/>
  <c r="O11" i="1"/>
  <c r="G4" i="14" s="1"/>
  <c r="C4" i="14" s="1"/>
  <c r="O12" i="1"/>
  <c r="O13" i="1"/>
  <c r="O14" i="1"/>
  <c r="G7" i="14" s="1"/>
  <c r="C7" i="14" s="1"/>
  <c r="O730" i="1"/>
  <c r="G723" i="14" s="1"/>
  <c r="C723" i="14" s="1"/>
  <c r="O731" i="1"/>
  <c r="G724" i="14" s="1"/>
  <c r="C724" i="14" s="1"/>
  <c r="O733" i="1"/>
  <c r="O842" i="1"/>
  <c r="G835" i="14" s="1"/>
  <c r="C835" i="14" s="1"/>
  <c r="O847" i="1"/>
  <c r="G840" i="14" s="1"/>
  <c r="C840" i="14" s="1"/>
  <c r="O466" i="1"/>
  <c r="G459" i="14" s="1"/>
  <c r="C459" i="14" s="1"/>
  <c r="O467" i="1"/>
  <c r="G460" i="14" s="1"/>
  <c r="C460" i="14" s="1"/>
  <c r="O468" i="1"/>
  <c r="O469" i="1"/>
  <c r="O241" i="1"/>
  <c r="O242" i="1"/>
  <c r="G235" i="14" s="1"/>
  <c r="C235" i="14" s="1"/>
  <c r="O243" i="1"/>
  <c r="G236" i="14" s="1"/>
  <c r="C236" i="14" s="1"/>
  <c r="O244" i="1"/>
  <c r="O245" i="1"/>
  <c r="O246" i="1"/>
  <c r="G239" i="14" s="1"/>
  <c r="C239" i="14" s="1"/>
  <c r="O247" i="1"/>
  <c r="G240" i="14" s="1"/>
  <c r="C240" i="14" s="1"/>
  <c r="O248" i="1"/>
  <c r="G241" i="14" s="1"/>
  <c r="C241" i="14" s="1"/>
  <c r="O249" i="1"/>
  <c r="O250" i="1"/>
  <c r="G243" i="14" s="1"/>
  <c r="C243" i="14" s="1"/>
  <c r="O251" i="1"/>
  <c r="G244" i="14" s="1"/>
  <c r="C244" i="14" s="1"/>
  <c r="O252" i="1"/>
  <c r="O714" i="1"/>
  <c r="G707" i="14" s="1"/>
  <c r="C707" i="14" s="1"/>
  <c r="O715" i="1"/>
  <c r="G708" i="14" s="1"/>
  <c r="C708" i="14" s="1"/>
  <c r="O716" i="1"/>
  <c r="O566" i="1"/>
  <c r="G559" i="14" s="1"/>
  <c r="C559" i="14" s="1"/>
  <c r="O567" i="1"/>
  <c r="G560" i="14" s="1"/>
  <c r="C560" i="14" s="1"/>
  <c r="O565" i="1"/>
  <c r="O569" i="1"/>
  <c r="O570" i="1"/>
  <c r="G563" i="14" s="1"/>
  <c r="C563" i="14" s="1"/>
  <c r="O568" i="1"/>
  <c r="O229" i="1"/>
  <c r="O230" i="1"/>
  <c r="G223" i="14" s="1"/>
  <c r="C223" i="14" s="1"/>
  <c r="O231" i="1"/>
  <c r="G224" i="14" s="1"/>
  <c r="C224" i="14" s="1"/>
  <c r="O232" i="1"/>
  <c r="G225" i="14" s="1"/>
  <c r="C225" i="14" s="1"/>
  <c r="O233" i="1"/>
  <c r="O234" i="1"/>
  <c r="G227" i="14" s="1"/>
  <c r="C227" i="14" s="1"/>
  <c r="O235" i="1"/>
  <c r="G228" i="14" s="1"/>
  <c r="C228" i="14" s="1"/>
  <c r="O236" i="1"/>
  <c r="O237" i="1"/>
  <c r="O238" i="1"/>
  <c r="G231" i="14" s="1"/>
  <c r="C231" i="14" s="1"/>
  <c r="O239" i="1"/>
  <c r="G232" i="14" s="1"/>
  <c r="C232" i="14" s="1"/>
  <c r="O240" i="1"/>
  <c r="G233" i="14" s="1"/>
  <c r="C233" i="14" s="1"/>
  <c r="O470" i="1"/>
  <c r="G463" i="14" s="1"/>
  <c r="C463" i="14" s="1"/>
  <c r="O471" i="1"/>
  <c r="G464" i="14" s="1"/>
  <c r="C464" i="14" s="1"/>
  <c r="O472" i="1"/>
  <c r="O473" i="1"/>
  <c r="O594" i="1"/>
  <c r="G587" i="14" s="1"/>
  <c r="C587" i="14" s="1"/>
  <c r="O595" i="1"/>
  <c r="G588" i="14" s="1"/>
  <c r="C588" i="14" s="1"/>
  <c r="O596" i="1"/>
  <c r="G589" i="14" s="1"/>
  <c r="C589" i="14" s="1"/>
  <c r="O37" i="1"/>
  <c r="O38" i="1"/>
  <c r="G31" i="14" s="1"/>
  <c r="C31" i="14" s="1"/>
  <c r="O39" i="1"/>
  <c r="G32" i="14" s="1"/>
  <c r="C32" i="14" s="1"/>
  <c r="O40" i="1"/>
  <c r="O41" i="1"/>
  <c r="O42" i="1"/>
  <c r="G35" i="14" s="1"/>
  <c r="C35" i="14" s="1"/>
  <c r="O43" i="1"/>
  <c r="G36" i="14" s="1"/>
  <c r="C36" i="14" s="1"/>
  <c r="O44" i="1"/>
  <c r="G37" i="14" s="1"/>
  <c r="C37" i="14" s="1"/>
  <c r="O45" i="1"/>
  <c r="O32" i="1"/>
  <c r="O33" i="1"/>
  <c r="G26" i="14" s="1"/>
  <c r="C26" i="14" s="1"/>
  <c r="O34" i="1"/>
  <c r="G27" i="14" s="1"/>
  <c r="C27" i="14" s="1"/>
  <c r="O35" i="1"/>
  <c r="G28" i="14" s="1"/>
  <c r="C28" i="14" s="1"/>
  <c r="O36" i="1"/>
  <c r="O46" i="1"/>
  <c r="G39" i="14" s="1"/>
  <c r="C39" i="14" s="1"/>
  <c r="O54" i="1"/>
  <c r="G47" i="14" s="1"/>
  <c r="C47" i="14" s="1"/>
  <c r="O55" i="1"/>
  <c r="G48" i="14" s="1"/>
  <c r="C48" i="14" s="1"/>
  <c r="O65" i="1"/>
  <c r="O66" i="1"/>
  <c r="G59" i="14" s="1"/>
  <c r="C59" i="14" s="1"/>
  <c r="O67" i="1"/>
  <c r="G60" i="14" s="1"/>
  <c r="C60" i="14" s="1"/>
  <c r="O47" i="1"/>
  <c r="G40" i="14" s="1"/>
  <c r="C40" i="14" s="1"/>
  <c r="O48" i="1"/>
  <c r="O49" i="1"/>
  <c r="O762" i="1"/>
  <c r="G755" i="14" s="1"/>
  <c r="C755" i="14" s="1"/>
  <c r="O763" i="1"/>
  <c r="G756" i="14" s="1"/>
  <c r="C756" i="14" s="1"/>
  <c r="O311" i="1"/>
  <c r="G304" i="14" s="1"/>
  <c r="C304" i="14" s="1"/>
  <c r="O312" i="1"/>
  <c r="O313" i="1"/>
  <c r="O314" i="1"/>
  <c r="G307" i="14" s="1"/>
  <c r="C307" i="14" s="1"/>
  <c r="O484" i="1"/>
  <c r="O485" i="1"/>
  <c r="O486" i="1"/>
  <c r="G479" i="14" s="1"/>
  <c r="C479" i="14" s="1"/>
  <c r="O487" i="1"/>
  <c r="G480" i="14" s="1"/>
  <c r="C480" i="14" s="1"/>
  <c r="O488" i="1"/>
  <c r="G481" i="14" s="1"/>
  <c r="C481" i="14" s="1"/>
  <c r="O489" i="1"/>
  <c r="O766" i="1"/>
  <c r="G759" i="14" s="1"/>
  <c r="C759" i="14" s="1"/>
  <c r="O767" i="1"/>
  <c r="G760" i="14" s="1"/>
  <c r="C760" i="14" s="1"/>
  <c r="O768" i="1"/>
  <c r="O769" i="1"/>
  <c r="O770" i="1"/>
  <c r="G763" i="14" s="1"/>
  <c r="C763" i="14" s="1"/>
  <c r="O771" i="1"/>
  <c r="G764" i="14" s="1"/>
  <c r="C764" i="14" s="1"/>
  <c r="O92" i="1"/>
  <c r="G85" i="14" s="1"/>
  <c r="C85" i="14" s="1"/>
  <c r="O93" i="1"/>
  <c r="O94" i="1"/>
  <c r="G87" i="14" s="1"/>
  <c r="C87" i="14" s="1"/>
  <c r="O95" i="1"/>
  <c r="G88" i="14" s="1"/>
  <c r="C88" i="14" s="1"/>
  <c r="O96" i="1"/>
  <c r="O97" i="1"/>
  <c r="O9" i="1"/>
  <c r="G2" i="14" s="1"/>
  <c r="C2" i="14" s="1"/>
  <c r="O10" i="1"/>
  <c r="G3" i="14" s="1"/>
  <c r="C3" i="14" s="1"/>
  <c r="O72" i="1"/>
  <c r="G65" i="14" s="1"/>
  <c r="C65" i="14" s="1"/>
  <c r="O73" i="1"/>
  <c r="O74" i="1"/>
  <c r="G67" i="14" s="1"/>
  <c r="C67" i="14" s="1"/>
  <c r="O75" i="1"/>
  <c r="G68" i="14" s="1"/>
  <c r="C68" i="14" s="1"/>
  <c r="O76" i="1"/>
  <c r="O253" i="1"/>
  <c r="O254" i="1"/>
  <c r="G247" i="14" s="1"/>
  <c r="C247" i="14" s="1"/>
  <c r="O255" i="1"/>
  <c r="G248" i="14" s="1"/>
  <c r="C248" i="14" s="1"/>
  <c r="O256" i="1"/>
  <c r="G249" i="14" s="1"/>
  <c r="C249" i="14" s="1"/>
  <c r="O110" i="1"/>
  <c r="G103" i="14" s="1"/>
  <c r="C103" i="14" s="1"/>
  <c r="O111" i="1"/>
  <c r="G104" i="14" s="1"/>
  <c r="C104" i="14" s="1"/>
  <c r="O744" i="1"/>
  <c r="O745" i="1"/>
  <c r="G738" i="14" s="1"/>
  <c r="C738" i="14" s="1"/>
  <c r="O794" i="1"/>
  <c r="G787" i="14" s="1"/>
  <c r="C787" i="14" s="1"/>
  <c r="O795" i="1"/>
  <c r="G788" i="14" s="1"/>
  <c r="C788" i="14" s="1"/>
  <c r="O796" i="1"/>
  <c r="O797" i="1"/>
  <c r="O418" i="1"/>
  <c r="G411" i="14" s="1"/>
  <c r="C411" i="14" s="1"/>
  <c r="O419" i="1"/>
  <c r="G412" i="14" s="1"/>
  <c r="C412" i="14" s="1"/>
  <c r="O420" i="1"/>
  <c r="G413" i="14" s="1"/>
  <c r="C413" i="14" s="1"/>
  <c r="O421" i="1"/>
  <c r="O422" i="1"/>
  <c r="G415" i="14" s="1"/>
  <c r="C415" i="14" s="1"/>
  <c r="O750" i="1"/>
  <c r="G743" i="14" s="1"/>
  <c r="C743" i="14" s="1"/>
  <c r="O751" i="1"/>
  <c r="G744" i="14" s="1"/>
  <c r="C744" i="14" s="1"/>
  <c r="O752" i="1"/>
  <c r="O753" i="1"/>
  <c r="O742" i="1"/>
  <c r="G735" i="14" s="1"/>
  <c r="C735" i="14" s="1"/>
  <c r="O743" i="1"/>
  <c r="G736" i="14" s="1"/>
  <c r="C736" i="14" s="1"/>
  <c r="O502" i="1"/>
  <c r="G495" i="14" s="1"/>
  <c r="C495" i="14" s="1"/>
  <c r="O503" i="1"/>
  <c r="G496" i="14" s="1"/>
  <c r="C496" i="14" s="1"/>
  <c r="O504" i="1"/>
  <c r="O505" i="1"/>
  <c r="O506" i="1"/>
  <c r="G499" i="14" s="1"/>
  <c r="C499" i="14" s="1"/>
  <c r="O507" i="1"/>
  <c r="G500" i="14" s="1"/>
  <c r="C500" i="14" s="1"/>
  <c r="O508" i="1"/>
  <c r="O509" i="1"/>
  <c r="G502" i="14" s="1"/>
  <c r="C502" i="14" s="1"/>
  <c r="O510" i="1"/>
  <c r="G503" i="14" s="1"/>
  <c r="C503" i="14" s="1"/>
  <c r="O511" i="1"/>
  <c r="G504" i="14" s="1"/>
  <c r="C504" i="14" s="1"/>
  <c r="O512" i="1"/>
  <c r="O423" i="1"/>
  <c r="G416" i="14" s="1"/>
  <c r="C416" i="14" s="1"/>
  <c r="O424" i="1"/>
  <c r="G417" i="14" s="1"/>
  <c r="C417" i="14" s="1"/>
  <c r="O425" i="1"/>
  <c r="O426" i="1"/>
  <c r="G419" i="14" s="1"/>
  <c r="C419" i="14" s="1"/>
  <c r="O427" i="1"/>
  <c r="G420" i="14" s="1"/>
  <c r="C420" i="14" s="1"/>
  <c r="O428" i="1"/>
  <c r="O429" i="1"/>
  <c r="O430" i="1"/>
  <c r="G423" i="14" s="1"/>
  <c r="C423" i="14" s="1"/>
  <c r="O431" i="1"/>
  <c r="G424" i="14" s="1"/>
  <c r="C424" i="14" s="1"/>
  <c r="O432" i="1"/>
  <c r="G425" i="14" s="1"/>
  <c r="C425" i="14" s="1"/>
  <c r="O433" i="1"/>
  <c r="O527" i="1"/>
  <c r="G520" i="14" s="1"/>
  <c r="C520" i="14" s="1"/>
  <c r="O528" i="1"/>
  <c r="G521" i="14" s="1"/>
  <c r="C521" i="14" s="1"/>
  <c r="O529" i="1"/>
  <c r="O530" i="1"/>
  <c r="G523" i="14" s="1"/>
  <c r="C523" i="14" s="1"/>
  <c r="O531" i="1"/>
  <c r="G524" i="14" s="1"/>
  <c r="C524" i="14" s="1"/>
  <c r="O532" i="1"/>
  <c r="O629" i="1"/>
  <c r="G622" i="14" s="1"/>
  <c r="C622" i="14" s="1"/>
  <c r="O630" i="1"/>
  <c r="G623" i="14" s="1"/>
  <c r="C623" i="14" s="1"/>
  <c r="O631" i="1"/>
  <c r="G624" i="14" s="1"/>
  <c r="C624" i="14" s="1"/>
  <c r="O632" i="1"/>
  <c r="G625" i="14" s="1"/>
  <c r="C625" i="14" s="1"/>
  <c r="O633" i="1"/>
  <c r="O634" i="1"/>
  <c r="G627" i="14" s="1"/>
  <c r="C627" i="14" s="1"/>
  <c r="O635" i="1"/>
  <c r="G628" i="14" s="1"/>
  <c r="C628" i="14" s="1"/>
  <c r="O636" i="1"/>
  <c r="O637" i="1"/>
  <c r="G630" i="14" s="1"/>
  <c r="C630" i="14" s="1"/>
  <c r="O638" i="1"/>
  <c r="G631" i="14" s="1"/>
  <c r="C631" i="14" s="1"/>
  <c r="O639" i="1"/>
  <c r="G632" i="14" s="1"/>
  <c r="C632" i="14" s="1"/>
  <c r="O640" i="1"/>
  <c r="G633" i="14" s="1"/>
  <c r="C633" i="14" s="1"/>
  <c r="O618" i="1"/>
  <c r="G611" i="14" s="1"/>
  <c r="C611" i="14" s="1"/>
  <c r="O619" i="1"/>
  <c r="G612" i="14" s="1"/>
  <c r="C612" i="14" s="1"/>
  <c r="O620" i="1"/>
  <c r="O621" i="1"/>
  <c r="O622" i="1"/>
  <c r="G615" i="14" s="1"/>
  <c r="C615" i="14" s="1"/>
  <c r="O623" i="1"/>
  <c r="G616" i="14" s="1"/>
  <c r="C616" i="14" s="1"/>
  <c r="O624" i="1"/>
  <c r="G617" i="14" s="1"/>
  <c r="C617" i="14" s="1"/>
  <c r="O625" i="1"/>
  <c r="O626" i="1"/>
  <c r="G619" i="14" s="1"/>
  <c r="C619" i="14" s="1"/>
  <c r="O627" i="1"/>
  <c r="G620" i="14" s="1"/>
  <c r="C620" i="14" s="1"/>
  <c r="O628" i="1"/>
  <c r="O465" i="1"/>
  <c r="O474" i="1"/>
  <c r="G467" i="14" s="1"/>
  <c r="C467" i="14" s="1"/>
  <c r="O475" i="1"/>
  <c r="G468" i="14" s="1"/>
  <c r="C468" i="14" s="1"/>
  <c r="O476" i="1"/>
  <c r="G469" i="14" s="1"/>
  <c r="C469" i="14" s="1"/>
  <c r="O477" i="1"/>
  <c r="O491" i="1"/>
  <c r="G484" i="14" s="1"/>
  <c r="C484" i="14" s="1"/>
  <c r="O492" i="1"/>
  <c r="O493" i="1"/>
  <c r="O494" i="1"/>
  <c r="G487" i="14" s="1"/>
  <c r="C487" i="14" s="1"/>
  <c r="O495" i="1"/>
  <c r="G488" i="14" s="1"/>
  <c r="C488" i="14" s="1"/>
  <c r="O496" i="1"/>
  <c r="O497" i="1"/>
  <c r="O498" i="1"/>
  <c r="G491" i="14" s="1"/>
  <c r="C491" i="14" s="1"/>
  <c r="O499" i="1"/>
  <c r="G492" i="14" s="1"/>
  <c r="C492" i="14" s="1"/>
  <c r="O500" i="1"/>
  <c r="O501" i="1"/>
  <c r="O610" i="1"/>
  <c r="G603" i="14" s="1"/>
  <c r="C603" i="14" s="1"/>
  <c r="O611" i="1"/>
  <c r="G604" i="14" s="1"/>
  <c r="C604" i="14" s="1"/>
  <c r="O612" i="1"/>
  <c r="O613" i="1"/>
  <c r="O614" i="1"/>
  <c r="G607" i="14" s="1"/>
  <c r="C607" i="14" s="1"/>
  <c r="O615" i="1"/>
  <c r="G608" i="14" s="1"/>
  <c r="C608" i="14" s="1"/>
  <c r="O616" i="1"/>
  <c r="O641" i="1"/>
  <c r="O578" i="1"/>
  <c r="G571" i="14" s="1"/>
  <c r="C571" i="14" s="1"/>
  <c r="O579" i="1"/>
  <c r="G572" i="14" s="1"/>
  <c r="C572" i="14" s="1"/>
  <c r="O580" i="1"/>
  <c r="O581" i="1"/>
  <c r="O598" i="1"/>
  <c r="G591" i="14" s="1"/>
  <c r="C591" i="14" s="1"/>
  <c r="O599" i="1"/>
  <c r="G592" i="14" s="1"/>
  <c r="C592" i="14" s="1"/>
  <c r="O600" i="1"/>
  <c r="O601" i="1"/>
  <c r="O490" i="1"/>
  <c r="G483" i="14" s="1"/>
  <c r="C483" i="14" s="1"/>
  <c r="O449" i="1"/>
  <c r="G442" i="14" s="1"/>
  <c r="C442" i="14" s="1"/>
  <c r="O450" i="1"/>
  <c r="G443" i="14" s="1"/>
  <c r="C443" i="14" s="1"/>
  <c r="O451" i="1"/>
  <c r="G444" i="14" s="1"/>
  <c r="C444" i="14" s="1"/>
  <c r="O452" i="1"/>
  <c r="G445" i="14" s="1"/>
  <c r="C445" i="14" s="1"/>
  <c r="O783" i="1"/>
  <c r="G776" i="14" s="1"/>
  <c r="C776" i="14" s="1"/>
  <c r="O784" i="1"/>
  <c r="O785" i="1"/>
  <c r="O786" i="1"/>
  <c r="G779" i="14" s="1"/>
  <c r="C779" i="14" s="1"/>
  <c r="O787" i="1"/>
  <c r="G780" i="14" s="1"/>
  <c r="C780" i="14" s="1"/>
  <c r="O788" i="1"/>
  <c r="O617" i="1"/>
  <c r="O782" i="1"/>
  <c r="G775" i="14" s="1"/>
  <c r="C775" i="14" s="1"/>
  <c r="O746" i="1"/>
  <c r="G739" i="14" s="1"/>
  <c r="C739" i="14" s="1"/>
  <c r="O747" i="1"/>
  <c r="G740" i="14" s="1"/>
  <c r="C740" i="14" s="1"/>
  <c r="O748" i="1"/>
  <c r="O749" i="1"/>
  <c r="O843" i="1"/>
  <c r="G836" i="14" s="1"/>
  <c r="C836" i="14" s="1"/>
  <c r="O844" i="1"/>
  <c r="O845" i="1"/>
  <c r="O846" i="1"/>
  <c r="G839" i="14" s="1"/>
  <c r="C839" i="14" s="1"/>
  <c r="O520" i="1"/>
  <c r="O521" i="1"/>
  <c r="O522" i="1"/>
  <c r="G515" i="14" s="1"/>
  <c r="C515" i="14" s="1"/>
  <c r="O523" i="1"/>
  <c r="G516" i="14" s="1"/>
  <c r="C516" i="14" s="1"/>
  <c r="O524" i="1"/>
  <c r="G517" i="14" s="1"/>
  <c r="C517" i="14" s="1"/>
  <c r="O525" i="1"/>
  <c r="O526" i="1"/>
  <c r="G519" i="14" s="1"/>
  <c r="C519" i="14" s="1"/>
  <c r="O513" i="1"/>
  <c r="O514" i="1"/>
  <c r="G507" i="14" s="1"/>
  <c r="C507" i="14" s="1"/>
  <c r="O515" i="1"/>
  <c r="G508" i="14" s="1"/>
  <c r="C508" i="14" s="1"/>
  <c r="O516" i="1"/>
  <c r="O517" i="1"/>
  <c r="O518" i="1"/>
  <c r="G511" i="14" s="1"/>
  <c r="C511" i="14" s="1"/>
  <c r="O519" i="1"/>
  <c r="G512" i="14" s="1"/>
  <c r="C512" i="14" s="1"/>
  <c r="O441" i="1"/>
  <c r="O442" i="1"/>
  <c r="G435" i="14" s="1"/>
  <c r="C435" i="14" s="1"/>
  <c r="O443" i="1"/>
  <c r="G436" i="14" s="1"/>
  <c r="C436" i="14" s="1"/>
  <c r="O444" i="1"/>
  <c r="O445" i="1"/>
  <c r="O446" i="1"/>
  <c r="G439" i="14" s="1"/>
  <c r="C439" i="14" s="1"/>
  <c r="O447" i="1"/>
  <c r="G440" i="14" s="1"/>
  <c r="C440" i="14" s="1"/>
  <c r="O448" i="1"/>
  <c r="O533" i="1"/>
  <c r="O434" i="1"/>
  <c r="G427" i="14" s="1"/>
  <c r="C427" i="14" s="1"/>
  <c r="O435" i="1"/>
  <c r="G428" i="14" s="1"/>
  <c r="C428" i="14" s="1"/>
  <c r="O436" i="1"/>
  <c r="O437" i="1"/>
  <c r="O438" i="1"/>
  <c r="G431" i="14" s="1"/>
  <c r="C431" i="14" s="1"/>
  <c r="O439" i="1"/>
  <c r="G432" i="14" s="1"/>
  <c r="C432" i="14" s="1"/>
  <c r="O440" i="1"/>
  <c r="O453" i="1"/>
  <c r="O454" i="1"/>
  <c r="G447" i="14" s="1"/>
  <c r="C447" i="14" s="1"/>
  <c r="O455" i="1"/>
  <c r="G448" i="14" s="1"/>
  <c r="C448" i="14" s="1"/>
  <c r="O456" i="1"/>
  <c r="O457" i="1"/>
  <c r="O458" i="1"/>
  <c r="G451" i="14" s="1"/>
  <c r="C451" i="14" s="1"/>
  <c r="O459" i="1"/>
  <c r="G452" i="14" s="1"/>
  <c r="C452" i="14" s="1"/>
  <c r="O460" i="1"/>
  <c r="O461" i="1"/>
  <c r="O462" i="1"/>
  <c r="G455" i="14" s="1"/>
  <c r="C455" i="14" s="1"/>
  <c r="O463" i="1"/>
  <c r="G456" i="14" s="1"/>
  <c r="C456" i="14" s="1"/>
  <c r="O464" i="1"/>
  <c r="O791" i="1"/>
  <c r="G784" i="14" s="1"/>
  <c r="C784" i="14" s="1"/>
  <c r="O792" i="1"/>
  <c r="G785" i="14" s="1"/>
  <c r="C785" i="14" s="1"/>
  <c r="O793" i="1"/>
  <c r="O798" i="1"/>
  <c r="G791" i="14" s="1"/>
  <c r="C791" i="14" s="1"/>
  <c r="O799" i="1"/>
  <c r="G792" i="14" s="1"/>
  <c r="C792" i="14" s="1"/>
  <c r="O800" i="1"/>
  <c r="O789" i="1"/>
  <c r="G782" i="14" s="1"/>
  <c r="C782" i="14" s="1"/>
  <c r="O790" i="1"/>
  <c r="G783" i="14" s="1"/>
  <c r="C783" i="14" s="1"/>
  <c r="O803" i="1"/>
  <c r="G796" i="14" s="1"/>
  <c r="C796" i="14" s="1"/>
  <c r="O804" i="1"/>
  <c r="O805" i="1"/>
  <c r="O806" i="1"/>
  <c r="G799" i="14" s="1"/>
  <c r="C799" i="14" s="1"/>
  <c r="O807" i="1"/>
  <c r="G800" i="14" s="1"/>
  <c r="C800" i="14" s="1"/>
  <c r="O808" i="1"/>
  <c r="G801" i="14" s="1"/>
  <c r="C801" i="14" s="1"/>
  <c r="O801" i="1"/>
  <c r="O802" i="1"/>
  <c r="G795" i="14" s="1"/>
  <c r="C795" i="14" s="1"/>
  <c r="O838" i="1"/>
  <c r="G831" i="14" s="1"/>
  <c r="C831" i="14" s="1"/>
  <c r="O839" i="1"/>
  <c r="G832" i="14" s="1"/>
  <c r="C832" i="14" s="1"/>
  <c r="O840" i="1"/>
  <c r="O841" i="1"/>
  <c r="O557" i="1"/>
  <c r="G550" i="14" s="1"/>
  <c r="C550" i="14" s="1"/>
  <c r="O662" i="1"/>
  <c r="G655" i="14" s="1"/>
  <c r="C655" i="14" s="1"/>
  <c r="O660" i="1"/>
  <c r="O552" i="1"/>
  <c r="O553" i="1"/>
  <c r="O551" i="1"/>
  <c r="G544" i="14" s="1"/>
  <c r="C544" i="14" s="1"/>
  <c r="O555" i="1"/>
  <c r="G548" i="14" s="1"/>
  <c r="C548" i="14" s="1"/>
  <c r="O556" i="1"/>
  <c r="O554" i="1"/>
  <c r="G547" i="14" s="1"/>
  <c r="C547" i="14" s="1"/>
  <c r="O558" i="1"/>
  <c r="G551" i="14" s="1"/>
  <c r="C551" i="14" s="1"/>
  <c r="O559" i="1"/>
  <c r="G552" i="14" s="1"/>
  <c r="C552" i="14" s="1"/>
  <c r="O647" i="1"/>
  <c r="G640" i="14" s="1"/>
  <c r="C640" i="14" s="1"/>
  <c r="O561" i="1"/>
  <c r="O560" i="1"/>
  <c r="G553" i="14" s="1"/>
  <c r="C553" i="14" s="1"/>
  <c r="O664" i="1"/>
  <c r="O665" i="1"/>
  <c r="O663" i="1"/>
  <c r="G656" i="14" s="1"/>
  <c r="C656" i="14" s="1"/>
  <c r="O643" i="1"/>
  <c r="G636" i="14" s="1"/>
  <c r="C636" i="14" s="1"/>
  <c r="O644" i="1"/>
  <c r="O642" i="1"/>
  <c r="G635" i="14" s="1"/>
  <c r="C635" i="14" s="1"/>
  <c r="O646" i="1"/>
  <c r="G639" i="14" s="1"/>
  <c r="C639" i="14" s="1"/>
  <c r="O661" i="1"/>
  <c r="O547" i="1"/>
  <c r="G540" i="14" s="1"/>
  <c r="C540" i="14" s="1"/>
  <c r="O577" i="1"/>
  <c r="O549" i="1"/>
  <c r="G542" i="14" s="1"/>
  <c r="C542" i="14" s="1"/>
  <c r="O550" i="1"/>
  <c r="G543" i="14" s="1"/>
  <c r="C543" i="14" s="1"/>
  <c r="O548" i="1"/>
  <c r="O655" i="1"/>
  <c r="G648" i="14" s="1"/>
  <c r="C648" i="14" s="1"/>
  <c r="O656" i="1"/>
  <c r="G649" i="14" s="1"/>
  <c r="C649" i="14" s="1"/>
  <c r="O654" i="1"/>
  <c r="G647" i="14" s="1"/>
  <c r="C647" i="14" s="1"/>
  <c r="O658" i="1"/>
  <c r="G651" i="14" s="1"/>
  <c r="C651" i="14" s="1"/>
  <c r="O659" i="1"/>
  <c r="G652" i="14" s="1"/>
  <c r="C652" i="14" s="1"/>
  <c r="O657" i="1"/>
  <c r="G650" i="14" s="1"/>
  <c r="C650" i="14" s="1"/>
  <c r="O684" i="1"/>
  <c r="O645" i="1"/>
  <c r="O678" i="1"/>
  <c r="G671" i="14" s="1"/>
  <c r="C671" i="14" s="1"/>
  <c r="O679" i="1"/>
  <c r="G672" i="14" s="1"/>
  <c r="C672" i="14" s="1"/>
  <c r="O680" i="1"/>
  <c r="G673" i="14" s="1"/>
  <c r="C673" i="14" s="1"/>
  <c r="O681" i="1"/>
  <c r="O682" i="1"/>
  <c r="G675" i="14" s="1"/>
  <c r="C675" i="14" s="1"/>
  <c r="O683" i="1"/>
  <c r="G676" i="14" s="1"/>
  <c r="C676" i="14" s="1"/>
  <c r="N1672" i="12"/>
  <c r="O1672" i="12" s="1"/>
  <c r="S1672" i="12" s="1"/>
  <c r="N1673" i="12"/>
  <c r="O1673" i="12" s="1"/>
  <c r="S1673" i="12" s="1"/>
  <c r="N1674" i="12"/>
  <c r="O1674" i="12" s="1"/>
  <c r="S1674" i="12" s="1"/>
  <c r="N1675" i="12"/>
  <c r="O1675" i="12" s="1"/>
  <c r="S1675" i="12" s="1"/>
  <c r="N1676" i="12"/>
  <c r="O1676" i="12" s="1"/>
  <c r="S1676" i="12" s="1"/>
  <c r="N1677" i="12"/>
  <c r="O1677" i="12" s="1"/>
  <c r="S1677" i="12" s="1"/>
  <c r="N1678" i="12"/>
  <c r="O1678" i="12" s="1"/>
  <c r="S1678" i="12" s="1"/>
  <c r="N1679" i="12"/>
  <c r="O1679" i="12" s="1"/>
  <c r="S1679" i="12" s="1"/>
  <c r="N1680" i="12"/>
  <c r="O1680" i="12" s="1"/>
  <c r="S1680" i="12" s="1"/>
  <c r="N1681" i="12"/>
  <c r="O1681" i="12" s="1"/>
  <c r="S1681" i="12" s="1"/>
  <c r="N1682" i="12"/>
  <c r="O1682" i="12" s="1"/>
  <c r="S1682" i="12" s="1"/>
  <c r="N1683" i="12"/>
  <c r="O1683" i="12" s="1"/>
  <c r="S1683" i="12" s="1"/>
  <c r="N1684" i="12"/>
  <c r="O1684" i="12" s="1"/>
  <c r="S1684" i="12" s="1"/>
  <c r="N1685" i="12"/>
  <c r="O1685" i="12" s="1"/>
  <c r="S1685" i="12" s="1"/>
  <c r="N1686" i="12"/>
  <c r="O1686" i="12" s="1"/>
  <c r="S1686" i="12" s="1"/>
  <c r="N1687" i="12"/>
  <c r="O1687" i="12" s="1"/>
  <c r="S1687" i="12" s="1"/>
  <c r="N1688" i="12"/>
  <c r="O1688" i="12" s="1"/>
  <c r="S1688" i="12" s="1"/>
  <c r="N1689" i="12"/>
  <c r="O1689" i="12" s="1"/>
  <c r="S1689" i="12" s="1"/>
  <c r="N1690" i="12"/>
  <c r="O1690" i="12" s="1"/>
  <c r="S1690" i="12" s="1"/>
  <c r="N1691" i="12"/>
  <c r="O1691" i="12" s="1"/>
  <c r="S1691" i="12" s="1"/>
  <c r="N1692" i="12"/>
  <c r="O1692" i="12" s="1"/>
  <c r="S1692" i="12" s="1"/>
  <c r="N1693" i="12"/>
  <c r="O1693" i="12" s="1"/>
  <c r="S1693" i="12" s="1"/>
  <c r="N1694" i="12"/>
  <c r="O1694" i="12" s="1"/>
  <c r="S1694" i="12" s="1"/>
  <c r="N1695" i="12"/>
  <c r="O1695" i="12" s="1"/>
  <c r="S1695" i="12" s="1"/>
  <c r="N1696" i="12"/>
  <c r="O1696" i="12" s="1"/>
  <c r="S1696" i="12" s="1"/>
  <c r="N1697" i="12"/>
  <c r="O1697" i="12" s="1"/>
  <c r="S1697" i="12" s="1"/>
  <c r="N1698" i="12"/>
  <c r="O1698" i="12" s="1"/>
  <c r="S1698" i="12" s="1"/>
  <c r="N1699" i="12"/>
  <c r="O1699" i="12" s="1"/>
  <c r="S1699" i="12" s="1"/>
  <c r="N1700" i="12"/>
  <c r="O1700" i="12" s="1"/>
  <c r="S1700" i="12" s="1"/>
  <c r="N1701" i="12"/>
  <c r="O1701" i="12" s="1"/>
  <c r="S1701" i="12" s="1"/>
  <c r="N1702" i="12"/>
  <c r="O1702" i="12" s="1"/>
  <c r="S1702" i="12" s="1"/>
  <c r="N1703" i="12"/>
  <c r="O1703" i="12" s="1"/>
  <c r="S1703" i="12" s="1"/>
  <c r="N1704" i="12"/>
  <c r="O1704" i="12" s="1"/>
  <c r="S1704" i="12" s="1"/>
  <c r="N1705" i="12"/>
  <c r="O1705" i="12" s="1"/>
  <c r="S1705" i="12" s="1"/>
  <c r="N1706" i="12"/>
  <c r="O1706" i="12" s="1"/>
  <c r="S1706" i="12" s="1"/>
  <c r="N1707" i="12"/>
  <c r="O1707" i="12" s="1"/>
  <c r="S1707" i="12" s="1"/>
  <c r="N1708" i="12"/>
  <c r="O1708" i="12" s="1"/>
  <c r="S1708" i="12" s="1"/>
  <c r="N1709" i="12"/>
  <c r="O1709" i="12" s="1"/>
  <c r="S1709" i="12" s="1"/>
  <c r="N1710" i="12"/>
  <c r="O1710" i="12" s="1"/>
  <c r="S1710" i="12" s="1"/>
  <c r="N1711" i="12"/>
  <c r="O1711" i="12" s="1"/>
  <c r="S1711" i="12" s="1"/>
  <c r="N1712" i="12"/>
  <c r="O1712" i="12" s="1"/>
  <c r="S1712" i="12" s="1"/>
  <c r="N1713" i="12"/>
  <c r="O1713" i="12" s="1"/>
  <c r="S1713" i="12" s="1"/>
  <c r="N1714" i="12"/>
  <c r="O1714" i="12" s="1"/>
  <c r="S1714" i="12" s="1"/>
  <c r="N1715" i="12"/>
  <c r="O1715" i="12" s="1"/>
  <c r="S1715" i="12" s="1"/>
  <c r="N1716" i="12"/>
  <c r="O1716" i="12" s="1"/>
  <c r="S1716" i="12" s="1"/>
  <c r="N1717" i="12"/>
  <c r="O1717" i="12" s="1"/>
  <c r="S1717" i="12" s="1"/>
  <c r="N1718" i="12"/>
  <c r="O1718" i="12" s="1"/>
  <c r="S1718" i="12" s="1"/>
  <c r="N1719" i="12"/>
  <c r="O1719" i="12" s="1"/>
  <c r="S1719" i="12" s="1"/>
  <c r="N1720" i="12"/>
  <c r="O1720" i="12" s="1"/>
  <c r="S1720" i="12" s="1"/>
  <c r="N1721" i="12"/>
  <c r="O1721" i="12" s="1"/>
  <c r="S1721" i="12" s="1"/>
  <c r="N1722" i="12"/>
  <c r="O1722" i="12" s="1"/>
  <c r="S1722" i="12" s="1"/>
  <c r="N1723" i="12"/>
  <c r="O1723" i="12" s="1"/>
  <c r="S1723" i="12" s="1"/>
  <c r="N1724" i="12"/>
  <c r="O1724" i="12" s="1"/>
  <c r="S1724" i="12" s="1"/>
  <c r="N1725" i="12"/>
  <c r="O1725" i="12" s="1"/>
  <c r="S1725" i="12" s="1"/>
  <c r="N1726" i="12"/>
  <c r="O1726" i="12" s="1"/>
  <c r="S1726" i="12" s="1"/>
  <c r="N1727" i="12"/>
  <c r="O1727" i="12" s="1"/>
  <c r="S1727" i="12" s="1"/>
  <c r="N1728" i="12"/>
  <c r="O1728" i="12" s="1"/>
  <c r="S1728" i="12" s="1"/>
  <c r="N1729" i="12"/>
  <c r="O1729" i="12" s="1"/>
  <c r="S1729" i="12" s="1"/>
  <c r="N1730" i="12"/>
  <c r="O1730" i="12" s="1"/>
  <c r="S1730" i="12" s="1"/>
  <c r="N1731" i="12"/>
  <c r="O1731" i="12" s="1"/>
  <c r="S1731" i="12" s="1"/>
  <c r="N1732" i="12"/>
  <c r="O1732" i="12" s="1"/>
  <c r="S1732" i="12" s="1"/>
  <c r="N1733" i="12"/>
  <c r="O1733" i="12" s="1"/>
  <c r="S1733" i="12" s="1"/>
  <c r="N1734" i="12"/>
  <c r="O1734" i="12" s="1"/>
  <c r="S1734" i="12" s="1"/>
  <c r="N1735" i="12"/>
  <c r="O1735" i="12" s="1"/>
  <c r="S1735" i="12" s="1"/>
  <c r="N1736" i="12"/>
  <c r="O1736" i="12" s="1"/>
  <c r="S1736" i="12" s="1"/>
  <c r="N1737" i="12"/>
  <c r="O1737" i="12" s="1"/>
  <c r="S1737" i="12" s="1"/>
  <c r="N1738" i="12"/>
  <c r="O1738" i="12" s="1"/>
  <c r="S1738" i="12" s="1"/>
  <c r="N1739" i="12"/>
  <c r="O1739" i="12" s="1"/>
  <c r="S1739" i="12" s="1"/>
  <c r="N1740" i="12"/>
  <c r="O1740" i="12" s="1"/>
  <c r="S1740" i="12" s="1"/>
  <c r="N1741" i="12"/>
  <c r="O1741" i="12" s="1"/>
  <c r="S1741" i="12" s="1"/>
  <c r="N1742" i="12"/>
  <c r="O1742" i="12" s="1"/>
  <c r="S1742" i="12" s="1"/>
  <c r="N1743" i="12"/>
  <c r="O1743" i="12" s="1"/>
  <c r="S1743" i="12" s="1"/>
  <c r="N1744" i="12"/>
  <c r="O1744" i="12" s="1"/>
  <c r="S1744" i="12" s="1"/>
  <c r="N1745" i="12"/>
  <c r="O1745" i="12" s="1"/>
  <c r="S1745" i="12" s="1"/>
  <c r="N1746" i="12"/>
  <c r="O1746" i="12" s="1"/>
  <c r="S1746" i="12" s="1"/>
  <c r="N1747" i="12"/>
  <c r="O1747" i="12" s="1"/>
  <c r="S1747" i="12" s="1"/>
  <c r="N1748" i="12"/>
  <c r="O1748" i="12" s="1"/>
  <c r="S1748" i="12" s="1"/>
  <c r="N1749" i="12"/>
  <c r="O1749" i="12" s="1"/>
  <c r="S1749" i="12" s="1"/>
  <c r="N1750" i="12"/>
  <c r="O1750" i="12" s="1"/>
  <c r="S1750" i="12" s="1"/>
  <c r="N1751" i="12"/>
  <c r="O1751" i="12" s="1"/>
  <c r="S1751" i="12" s="1"/>
  <c r="N1752" i="12"/>
  <c r="O1752" i="12" s="1"/>
  <c r="S1752" i="12" s="1"/>
  <c r="N1753" i="12"/>
  <c r="O1753" i="12" s="1"/>
  <c r="S1753" i="12" s="1"/>
  <c r="N1754" i="12"/>
  <c r="O1754" i="12" s="1"/>
  <c r="S1754" i="12" s="1"/>
  <c r="N1755" i="12"/>
  <c r="O1755" i="12" s="1"/>
  <c r="S1755" i="12" s="1"/>
  <c r="N1756" i="12"/>
  <c r="O1756" i="12" s="1"/>
  <c r="S1756" i="12" s="1"/>
  <c r="N1757" i="12"/>
  <c r="O1757" i="12" s="1"/>
  <c r="S1757" i="12" s="1"/>
  <c r="N1758" i="12"/>
  <c r="O1758" i="12" s="1"/>
  <c r="S1758" i="12" s="1"/>
  <c r="N1759" i="12"/>
  <c r="O1759" i="12" s="1"/>
  <c r="S1759" i="12" s="1"/>
  <c r="N1760" i="12"/>
  <c r="O1760" i="12" s="1"/>
  <c r="S1760" i="12" s="1"/>
  <c r="N1761" i="12"/>
  <c r="O1761" i="12" s="1"/>
  <c r="S1761" i="12" s="1"/>
  <c r="N1762" i="12"/>
  <c r="O1762" i="12" s="1"/>
  <c r="S1762" i="12" s="1"/>
  <c r="N1763" i="12"/>
  <c r="O1763" i="12" s="1"/>
  <c r="S1763" i="12" s="1"/>
  <c r="N1764" i="12"/>
  <c r="O1764" i="12" s="1"/>
  <c r="S1764" i="12" s="1"/>
  <c r="N1765" i="12"/>
  <c r="O1765" i="12" s="1"/>
  <c r="S1765" i="12" s="1"/>
  <c r="N1766" i="12"/>
  <c r="O1766" i="12" s="1"/>
  <c r="S1766" i="12" s="1"/>
  <c r="N1767" i="12"/>
  <c r="O1767" i="12" s="1"/>
  <c r="S1767" i="12" s="1"/>
  <c r="N1768" i="12"/>
  <c r="O1768" i="12" s="1"/>
  <c r="S1768" i="12" s="1"/>
  <c r="N1769" i="12"/>
  <c r="O1769" i="12" s="1"/>
  <c r="S1769" i="12" s="1"/>
  <c r="N1770" i="12"/>
  <c r="O1770" i="12" s="1"/>
  <c r="S1770" i="12" s="1"/>
  <c r="N1771" i="12"/>
  <c r="O1771" i="12" s="1"/>
  <c r="S1771" i="12" s="1"/>
  <c r="N1772" i="12"/>
  <c r="O1772" i="12" s="1"/>
  <c r="S1772" i="12" s="1"/>
  <c r="N1773" i="12"/>
  <c r="O1773" i="12" s="1"/>
  <c r="S1773" i="12" s="1"/>
  <c r="N1774" i="12"/>
  <c r="O1774" i="12" s="1"/>
  <c r="S1774" i="12" s="1"/>
  <c r="N1775" i="12"/>
  <c r="O1775" i="12" s="1"/>
  <c r="S1775" i="12" s="1"/>
  <c r="N1776" i="12"/>
  <c r="O1776" i="12" s="1"/>
  <c r="S1776" i="12" s="1"/>
  <c r="N1777" i="12"/>
  <c r="O1777" i="12" s="1"/>
  <c r="S1777" i="12" s="1"/>
  <c r="N1778" i="12"/>
  <c r="O1778" i="12" s="1"/>
  <c r="S1778" i="12" s="1"/>
  <c r="N1779" i="12"/>
  <c r="O1779" i="12" s="1"/>
  <c r="S1779" i="12" s="1"/>
  <c r="N1780" i="12"/>
  <c r="O1780" i="12" s="1"/>
  <c r="S1780" i="12" s="1"/>
  <c r="N1781" i="12"/>
  <c r="O1781" i="12" s="1"/>
  <c r="S1781" i="12" s="1"/>
  <c r="N1782" i="12"/>
  <c r="O1782" i="12" s="1"/>
  <c r="S1782" i="12" s="1"/>
  <c r="N1783" i="12"/>
  <c r="O1783" i="12" s="1"/>
  <c r="S1783" i="12" s="1"/>
  <c r="N1784" i="12"/>
  <c r="O1784" i="12" s="1"/>
  <c r="S1784" i="12" s="1"/>
  <c r="N1785" i="12"/>
  <c r="O1785" i="12" s="1"/>
  <c r="S1785" i="12" s="1"/>
  <c r="N1786" i="12"/>
  <c r="O1786" i="12" s="1"/>
  <c r="S1786" i="12" s="1"/>
  <c r="N1787" i="12"/>
  <c r="O1787" i="12" s="1"/>
  <c r="S1787" i="12" s="1"/>
  <c r="N1788" i="12"/>
  <c r="O1788" i="12" s="1"/>
  <c r="S1788" i="12" s="1"/>
  <c r="N1789" i="12"/>
  <c r="O1789" i="12" s="1"/>
  <c r="S1789" i="12" s="1"/>
  <c r="N1790" i="12"/>
  <c r="O1790" i="12" s="1"/>
  <c r="S1790" i="12" s="1"/>
  <c r="N1791" i="12"/>
  <c r="O1791" i="12" s="1"/>
  <c r="S1791" i="12" s="1"/>
  <c r="N1792" i="12"/>
  <c r="O1792" i="12" s="1"/>
  <c r="S1792" i="12" s="1"/>
  <c r="N1793" i="12"/>
  <c r="O1793" i="12" s="1"/>
  <c r="S1793" i="12" s="1"/>
  <c r="N1794" i="12"/>
  <c r="O1794" i="12" s="1"/>
  <c r="S1794" i="12" s="1"/>
  <c r="N1795" i="12"/>
  <c r="O1795" i="12" s="1"/>
  <c r="S1795" i="12" s="1"/>
  <c r="N1796" i="12"/>
  <c r="O1796" i="12" s="1"/>
  <c r="S1796" i="12" s="1"/>
  <c r="N1797" i="12"/>
  <c r="O1797" i="12" s="1"/>
  <c r="S1797" i="12" s="1"/>
  <c r="N1798" i="12"/>
  <c r="O1798" i="12" s="1"/>
  <c r="S1798" i="12" s="1"/>
  <c r="N1799" i="12"/>
  <c r="O1799" i="12" s="1"/>
  <c r="S1799" i="12" s="1"/>
  <c r="N1800" i="12"/>
  <c r="O1800" i="12" s="1"/>
  <c r="S1800" i="12" s="1"/>
  <c r="N1801" i="12"/>
  <c r="O1801" i="12" s="1"/>
  <c r="S1801" i="12" s="1"/>
  <c r="N1802" i="12"/>
  <c r="O1802" i="12" s="1"/>
  <c r="S1802" i="12" s="1"/>
  <c r="N1803" i="12"/>
  <c r="O1803" i="12" s="1"/>
  <c r="S1803" i="12" s="1"/>
  <c r="N1804" i="12"/>
  <c r="O1804" i="12" s="1"/>
  <c r="S1804" i="12" s="1"/>
  <c r="N1805" i="12"/>
  <c r="O1805" i="12" s="1"/>
  <c r="S1805" i="12" s="1"/>
  <c r="N1806" i="12"/>
  <c r="O1806" i="12" s="1"/>
  <c r="S1806" i="12" s="1"/>
  <c r="N1807" i="12"/>
  <c r="O1807" i="12" s="1"/>
  <c r="S1807" i="12" s="1"/>
  <c r="N1808" i="12"/>
  <c r="O1808" i="12" s="1"/>
  <c r="S1808" i="12" s="1"/>
  <c r="N1809" i="12"/>
  <c r="O1809" i="12" s="1"/>
  <c r="S1809" i="12" s="1"/>
  <c r="N1810" i="12"/>
  <c r="O1810" i="12" s="1"/>
  <c r="S1810" i="12" s="1"/>
  <c r="N1811" i="12"/>
  <c r="O1811" i="12" s="1"/>
  <c r="S1811" i="12" s="1"/>
  <c r="N1812" i="12"/>
  <c r="O1812" i="12" s="1"/>
  <c r="S1812" i="12" s="1"/>
  <c r="N1813" i="12"/>
  <c r="O1813" i="12" s="1"/>
  <c r="S1813" i="12" s="1"/>
  <c r="N1814" i="12"/>
  <c r="O1814" i="12" s="1"/>
  <c r="S1814" i="12" s="1"/>
  <c r="N1815" i="12"/>
  <c r="O1815" i="12" s="1"/>
  <c r="S1815" i="12" s="1"/>
  <c r="N1816" i="12"/>
  <c r="O1816" i="12" s="1"/>
  <c r="S1816" i="12" s="1"/>
  <c r="N1817" i="12"/>
  <c r="O1817" i="12" s="1"/>
  <c r="S1817" i="12" s="1"/>
  <c r="N1818" i="12"/>
  <c r="O1818" i="12" s="1"/>
  <c r="S1818" i="12" s="1"/>
  <c r="N1819" i="12"/>
  <c r="O1819" i="12" s="1"/>
  <c r="S1819" i="12" s="1"/>
  <c r="N1820" i="12"/>
  <c r="O1820" i="12" s="1"/>
  <c r="S1820" i="12" s="1"/>
  <c r="N1821" i="12"/>
  <c r="O1821" i="12" s="1"/>
  <c r="S1821" i="12" s="1"/>
  <c r="N1822" i="12"/>
  <c r="O1822" i="12" s="1"/>
  <c r="S1822" i="12" s="1"/>
  <c r="N1823" i="12"/>
  <c r="O1823" i="12" s="1"/>
  <c r="S1823" i="12" s="1"/>
  <c r="N1824" i="12"/>
  <c r="O1824" i="12" s="1"/>
  <c r="S1824" i="12" s="1"/>
  <c r="N1825" i="12"/>
  <c r="O1825" i="12" s="1"/>
  <c r="S1825" i="12" s="1"/>
  <c r="N1826" i="12"/>
  <c r="O1826" i="12" s="1"/>
  <c r="S1826" i="12" s="1"/>
  <c r="N1827" i="12"/>
  <c r="O1827" i="12" s="1"/>
  <c r="S1827" i="12" s="1"/>
  <c r="N1828" i="12"/>
  <c r="O1828" i="12" s="1"/>
  <c r="S1828" i="12" s="1"/>
  <c r="N1829" i="12"/>
  <c r="O1829" i="12" s="1"/>
  <c r="S1829" i="12" s="1"/>
  <c r="N1830" i="12"/>
  <c r="O1830" i="12" s="1"/>
  <c r="S1830" i="12" s="1"/>
  <c r="N1831" i="12"/>
  <c r="O1831" i="12" s="1"/>
  <c r="S1831" i="12" s="1"/>
  <c r="N1832" i="12"/>
  <c r="O1832" i="12" s="1"/>
  <c r="S1832" i="12" s="1"/>
  <c r="N1833" i="12"/>
  <c r="O1833" i="12" s="1"/>
  <c r="S1833" i="12" s="1"/>
  <c r="N1834" i="12"/>
  <c r="O1834" i="12" s="1"/>
  <c r="S1834" i="12" s="1"/>
  <c r="N1835" i="12"/>
  <c r="O1835" i="12" s="1"/>
  <c r="S1835" i="12" s="1"/>
  <c r="N1836" i="12"/>
  <c r="O1836" i="12" s="1"/>
  <c r="S1836" i="12" s="1"/>
  <c r="N1837" i="12"/>
  <c r="O1837" i="12" s="1"/>
  <c r="S1837" i="12" s="1"/>
  <c r="N1838" i="12"/>
  <c r="O1838" i="12" s="1"/>
  <c r="S1838" i="12" s="1"/>
  <c r="N1839" i="12"/>
  <c r="O1839" i="12" s="1"/>
  <c r="S1839" i="12" s="1"/>
  <c r="N1840" i="12"/>
  <c r="O1840" i="12" s="1"/>
  <c r="S1840" i="12" s="1"/>
  <c r="N1841" i="12"/>
  <c r="O1841" i="12" s="1"/>
  <c r="S1841" i="12" s="1"/>
  <c r="N1842" i="12"/>
  <c r="O1842" i="12" s="1"/>
  <c r="S1842" i="12" s="1"/>
  <c r="N1843" i="12"/>
  <c r="O1843" i="12" s="1"/>
  <c r="S1843" i="12" s="1"/>
  <c r="N1844" i="12"/>
  <c r="O1844" i="12" s="1"/>
  <c r="S1844" i="12" s="1"/>
  <c r="N1845" i="12"/>
  <c r="O1845" i="12" s="1"/>
  <c r="S1845" i="12" s="1"/>
  <c r="N1846" i="12"/>
  <c r="O1846" i="12" s="1"/>
  <c r="S1846" i="12" s="1"/>
  <c r="N1847" i="12"/>
  <c r="O1847" i="12" s="1"/>
  <c r="S1847" i="12" s="1"/>
  <c r="N1848" i="12"/>
  <c r="O1848" i="12" s="1"/>
  <c r="S1848" i="12" s="1"/>
  <c r="N1849" i="12"/>
  <c r="O1849" i="12" s="1"/>
  <c r="S1849" i="12" s="1"/>
  <c r="N1850" i="12"/>
  <c r="O1850" i="12" s="1"/>
  <c r="S1850" i="12" s="1"/>
  <c r="N1851" i="12"/>
  <c r="O1851" i="12" s="1"/>
  <c r="S1851" i="12" s="1"/>
  <c r="N1852" i="12"/>
  <c r="O1852" i="12" s="1"/>
  <c r="S1852" i="12" s="1"/>
  <c r="N1853" i="12"/>
  <c r="O1853" i="12" s="1"/>
  <c r="S1853" i="12" s="1"/>
  <c r="N1854" i="12"/>
  <c r="O1854" i="12" s="1"/>
  <c r="S1854" i="12" s="1"/>
  <c r="N1855" i="12"/>
  <c r="O1855" i="12" s="1"/>
  <c r="S1855" i="12" s="1"/>
  <c r="N1856" i="12"/>
  <c r="O1856" i="12" s="1"/>
  <c r="S1856" i="12" s="1"/>
  <c r="N1857" i="12"/>
  <c r="O1857" i="12" s="1"/>
  <c r="S1857" i="12" s="1"/>
  <c r="N1858" i="12"/>
  <c r="O1858" i="12" s="1"/>
  <c r="S1858" i="12" s="1"/>
  <c r="N1859" i="12"/>
  <c r="O1859" i="12" s="1"/>
  <c r="S1859" i="12" s="1"/>
  <c r="N1860" i="12"/>
  <c r="O1860" i="12" s="1"/>
  <c r="S1860" i="12" s="1"/>
  <c r="N1861" i="12"/>
  <c r="O1861" i="12" s="1"/>
  <c r="S1861" i="12" s="1"/>
  <c r="N1862" i="12"/>
  <c r="O1862" i="12" s="1"/>
  <c r="S1862" i="12" s="1"/>
  <c r="N1863" i="12"/>
  <c r="O1863" i="12" s="1"/>
  <c r="S1863" i="12" s="1"/>
  <c r="N1864" i="12"/>
  <c r="O1864" i="12" s="1"/>
  <c r="S1864" i="12" s="1"/>
  <c r="N1865" i="12"/>
  <c r="O1865" i="12" s="1"/>
  <c r="S1865" i="12" s="1"/>
  <c r="N1866" i="12"/>
  <c r="O1866" i="12" s="1"/>
  <c r="S1866" i="12" s="1"/>
  <c r="N1867" i="12"/>
  <c r="O1867" i="12" s="1"/>
  <c r="S1867" i="12" s="1"/>
  <c r="N1868" i="12"/>
  <c r="O1868" i="12" s="1"/>
  <c r="S1868" i="12" s="1"/>
  <c r="N1869" i="12"/>
  <c r="O1869" i="12" s="1"/>
  <c r="S1869" i="12" s="1"/>
  <c r="N1870" i="12"/>
  <c r="O1870" i="12" s="1"/>
  <c r="S1870" i="12" s="1"/>
  <c r="N1871" i="12"/>
  <c r="O1871" i="12" s="1"/>
  <c r="S1871" i="12" s="1"/>
  <c r="N1872" i="12"/>
  <c r="O1872" i="12" s="1"/>
  <c r="S1872" i="12" s="1"/>
  <c r="N1873" i="12"/>
  <c r="O1873" i="12" s="1"/>
  <c r="S1873" i="12" s="1"/>
  <c r="N1874" i="12"/>
  <c r="O1874" i="12" s="1"/>
  <c r="S1874" i="12" s="1"/>
  <c r="N1875" i="12"/>
  <c r="O1875" i="12" s="1"/>
  <c r="S1875" i="12" s="1"/>
  <c r="N1876" i="12"/>
  <c r="O1876" i="12" s="1"/>
  <c r="S1876" i="12" s="1"/>
  <c r="N1877" i="12"/>
  <c r="O1877" i="12" s="1"/>
  <c r="S1877" i="12" s="1"/>
  <c r="N1878" i="12"/>
  <c r="O1878" i="12" s="1"/>
  <c r="S1878" i="12" s="1"/>
  <c r="N1879" i="12"/>
  <c r="O1879" i="12" s="1"/>
  <c r="S1879" i="12" s="1"/>
  <c r="N1880" i="12"/>
  <c r="O1880" i="12" s="1"/>
  <c r="S1880" i="12" s="1"/>
  <c r="N1881" i="12"/>
  <c r="O1881" i="12" s="1"/>
  <c r="S1881" i="12" s="1"/>
  <c r="N1882" i="12"/>
  <c r="O1882" i="12" s="1"/>
  <c r="S1882" i="12" s="1"/>
  <c r="N1883" i="12"/>
  <c r="O1883" i="12" s="1"/>
  <c r="S1883" i="12" s="1"/>
  <c r="N1884" i="12"/>
  <c r="O1884" i="12" s="1"/>
  <c r="S1884" i="12" s="1"/>
  <c r="N1885" i="12"/>
  <c r="O1885" i="12" s="1"/>
  <c r="S1885" i="12" s="1"/>
  <c r="N1886" i="12"/>
  <c r="O1886" i="12" s="1"/>
  <c r="S1886" i="12" s="1"/>
  <c r="N1887" i="12"/>
  <c r="O1887" i="12" s="1"/>
  <c r="S1887" i="12" s="1"/>
  <c r="N1888" i="12"/>
  <c r="O1888" i="12" s="1"/>
  <c r="S1888" i="12" s="1"/>
  <c r="N1889" i="12"/>
  <c r="O1889" i="12" s="1"/>
  <c r="S1889" i="12" s="1"/>
  <c r="N1890" i="12"/>
  <c r="O1890" i="12" s="1"/>
  <c r="S1890" i="12" s="1"/>
  <c r="N1891" i="12"/>
  <c r="O1891" i="12" s="1"/>
  <c r="S1891" i="12" s="1"/>
  <c r="N1892" i="12"/>
  <c r="O1892" i="12" s="1"/>
  <c r="S1892" i="12" s="1"/>
  <c r="N1893" i="12"/>
  <c r="O1893" i="12" s="1"/>
  <c r="S1893" i="12" s="1"/>
  <c r="N1894" i="12"/>
  <c r="O1894" i="12" s="1"/>
  <c r="S1894" i="12" s="1"/>
  <c r="N1895" i="12"/>
  <c r="O1895" i="12" s="1"/>
  <c r="S1895" i="12" s="1"/>
  <c r="N1896" i="12"/>
  <c r="O1896" i="12" s="1"/>
  <c r="S1896" i="12" s="1"/>
  <c r="N1897" i="12"/>
  <c r="O1897" i="12" s="1"/>
  <c r="S1897" i="12" s="1"/>
  <c r="N1898" i="12"/>
  <c r="O1898" i="12" s="1"/>
  <c r="S1898" i="12" s="1"/>
  <c r="N1899" i="12"/>
  <c r="O1899" i="12" s="1"/>
  <c r="S1899" i="12" s="1"/>
  <c r="N1900" i="12"/>
  <c r="O1900" i="12" s="1"/>
  <c r="S1900" i="12" s="1"/>
  <c r="N1901" i="12"/>
  <c r="O1901" i="12" s="1"/>
  <c r="S1901" i="12" s="1"/>
  <c r="N1902" i="12"/>
  <c r="O1902" i="12" s="1"/>
  <c r="S1902" i="12" s="1"/>
  <c r="N1903" i="12"/>
  <c r="O1903" i="12" s="1"/>
  <c r="S1903" i="12" s="1"/>
  <c r="N1904" i="12"/>
  <c r="O1904" i="12" s="1"/>
  <c r="S1904" i="12" s="1"/>
  <c r="N1905" i="12"/>
  <c r="O1905" i="12" s="1"/>
  <c r="S1905" i="12" s="1"/>
  <c r="N1906" i="12"/>
  <c r="O1906" i="12" s="1"/>
  <c r="S1906" i="12" s="1"/>
  <c r="N1907" i="12"/>
  <c r="O1907" i="12" s="1"/>
  <c r="S1907" i="12" s="1"/>
  <c r="N1908" i="12"/>
  <c r="O1908" i="12" s="1"/>
  <c r="S1908" i="12" s="1"/>
  <c r="N1909" i="12"/>
  <c r="O1909" i="12" s="1"/>
  <c r="S1909" i="12" s="1"/>
  <c r="N1910" i="12"/>
  <c r="O1910" i="12" s="1"/>
  <c r="S1910" i="12" s="1"/>
  <c r="N1911" i="12"/>
  <c r="O1911" i="12" s="1"/>
  <c r="S1911" i="12" s="1"/>
  <c r="N1912" i="12"/>
  <c r="O1912" i="12" s="1"/>
  <c r="S1912" i="12" s="1"/>
  <c r="N1913" i="12"/>
  <c r="O1913" i="12" s="1"/>
  <c r="S1913" i="12" s="1"/>
  <c r="N1914" i="12"/>
  <c r="O1914" i="12" s="1"/>
  <c r="S1914" i="12" s="1"/>
  <c r="N1915" i="12"/>
  <c r="O1915" i="12" s="1"/>
  <c r="S1915" i="12" s="1"/>
  <c r="N1916" i="12"/>
  <c r="O1916" i="12" s="1"/>
  <c r="S1916" i="12" s="1"/>
  <c r="N1917" i="12"/>
  <c r="O1917" i="12" s="1"/>
  <c r="S1917" i="12" s="1"/>
  <c r="N1918" i="12"/>
  <c r="O1918" i="12" s="1"/>
  <c r="S1918" i="12" s="1"/>
  <c r="N1919" i="12"/>
  <c r="O1919" i="12" s="1"/>
  <c r="S1919" i="12" s="1"/>
  <c r="N1920" i="12"/>
  <c r="O1920" i="12" s="1"/>
  <c r="S1920" i="12" s="1"/>
  <c r="N1921" i="12"/>
  <c r="O1921" i="12" s="1"/>
  <c r="S1921" i="12" s="1"/>
  <c r="N1922" i="12"/>
  <c r="O1922" i="12" s="1"/>
  <c r="S1922" i="12" s="1"/>
  <c r="N1923" i="12"/>
  <c r="O1923" i="12" s="1"/>
  <c r="S1923" i="12" s="1"/>
  <c r="N1924" i="12"/>
  <c r="O1924" i="12" s="1"/>
  <c r="S1924" i="12" s="1"/>
  <c r="N1925" i="12"/>
  <c r="O1925" i="12" s="1"/>
  <c r="S1925" i="12" s="1"/>
  <c r="N1926" i="12"/>
  <c r="O1926" i="12" s="1"/>
  <c r="S1926" i="12" s="1"/>
  <c r="N1927" i="12"/>
  <c r="O1927" i="12" s="1"/>
  <c r="S1927" i="12" s="1"/>
  <c r="N1928" i="12"/>
  <c r="O1928" i="12" s="1"/>
  <c r="S1928" i="12" s="1"/>
  <c r="N1929" i="12"/>
  <c r="O1929" i="12" s="1"/>
  <c r="S1929" i="12" s="1"/>
  <c r="N1930" i="12"/>
  <c r="O1930" i="12" s="1"/>
  <c r="S1930" i="12" s="1"/>
  <c r="N1931" i="12"/>
  <c r="O1931" i="12" s="1"/>
  <c r="S1931" i="12" s="1"/>
  <c r="N1932" i="12"/>
  <c r="O1932" i="12" s="1"/>
  <c r="S1932" i="12" s="1"/>
  <c r="N1933" i="12"/>
  <c r="O1933" i="12" s="1"/>
  <c r="S1933" i="12" s="1"/>
  <c r="N1934" i="12"/>
  <c r="O1934" i="12" s="1"/>
  <c r="S1934" i="12" s="1"/>
  <c r="N1935" i="12"/>
  <c r="O1935" i="12" s="1"/>
  <c r="S1935" i="12" s="1"/>
  <c r="N1936" i="12"/>
  <c r="O1936" i="12" s="1"/>
  <c r="S1936" i="12" s="1"/>
  <c r="N1937" i="12"/>
  <c r="O1937" i="12" s="1"/>
  <c r="S1937" i="12" s="1"/>
  <c r="N1938" i="12"/>
  <c r="O1938" i="12" s="1"/>
  <c r="S1938" i="12" s="1"/>
  <c r="N1939" i="12"/>
  <c r="O1939" i="12" s="1"/>
  <c r="S1939" i="12" s="1"/>
  <c r="N1940" i="12"/>
  <c r="O1940" i="12" s="1"/>
  <c r="S1940" i="12" s="1"/>
  <c r="N1941" i="12"/>
  <c r="O1941" i="12" s="1"/>
  <c r="S1941" i="12" s="1"/>
  <c r="N1942" i="12"/>
  <c r="O1942" i="12" s="1"/>
  <c r="S1942" i="12" s="1"/>
  <c r="N1943" i="12"/>
  <c r="O1943" i="12" s="1"/>
  <c r="S1943" i="12" s="1"/>
  <c r="N1944" i="12"/>
  <c r="O1944" i="12" s="1"/>
  <c r="S1944" i="12" s="1"/>
  <c r="N1945" i="12"/>
  <c r="O1945" i="12" s="1"/>
  <c r="S1945" i="12" s="1"/>
  <c r="N1946" i="12"/>
  <c r="O1946" i="12" s="1"/>
  <c r="S1946" i="12" s="1"/>
  <c r="N1947" i="12"/>
  <c r="O1947" i="12" s="1"/>
  <c r="S1947" i="12" s="1"/>
  <c r="N1948" i="12"/>
  <c r="O1948" i="12" s="1"/>
  <c r="S1948" i="12" s="1"/>
  <c r="N1949" i="12"/>
  <c r="O1949" i="12" s="1"/>
  <c r="S1949" i="12" s="1"/>
  <c r="N1950" i="12"/>
  <c r="O1950" i="12" s="1"/>
  <c r="S1950" i="12" s="1"/>
  <c r="N1951" i="12"/>
  <c r="O1951" i="12" s="1"/>
  <c r="S1951" i="12" s="1"/>
  <c r="N1952" i="12"/>
  <c r="O1952" i="12" s="1"/>
  <c r="S1952" i="12" s="1"/>
  <c r="N1953" i="12"/>
  <c r="O1953" i="12" s="1"/>
  <c r="S1953" i="12" s="1"/>
  <c r="N1954" i="12"/>
  <c r="O1954" i="12" s="1"/>
  <c r="S1954" i="12" s="1"/>
  <c r="N1955" i="12"/>
  <c r="O1955" i="12" s="1"/>
  <c r="S1955" i="12" s="1"/>
  <c r="N1956" i="12"/>
  <c r="O1956" i="12" s="1"/>
  <c r="S1956" i="12" s="1"/>
  <c r="N1957" i="12"/>
  <c r="O1957" i="12" s="1"/>
  <c r="S1957" i="12" s="1"/>
  <c r="N1958" i="12"/>
  <c r="O1958" i="12" s="1"/>
  <c r="S1958" i="12" s="1"/>
  <c r="N1959" i="12"/>
  <c r="O1959" i="12" s="1"/>
  <c r="S1959" i="12" s="1"/>
  <c r="N1960" i="12"/>
  <c r="O1960" i="12" s="1"/>
  <c r="S1960" i="12" s="1"/>
  <c r="N1961" i="12"/>
  <c r="O1961" i="12" s="1"/>
  <c r="S1961" i="12" s="1"/>
  <c r="N1962" i="12"/>
  <c r="O1962" i="12" s="1"/>
  <c r="S1962" i="12" s="1"/>
  <c r="N1963" i="12"/>
  <c r="O1963" i="12" s="1"/>
  <c r="S1963" i="12" s="1"/>
  <c r="N1964" i="12"/>
  <c r="O1964" i="12" s="1"/>
  <c r="S1964" i="12" s="1"/>
  <c r="N1965" i="12"/>
  <c r="O1965" i="12" s="1"/>
  <c r="S1965" i="12" s="1"/>
  <c r="N1966" i="12"/>
  <c r="O1966" i="12" s="1"/>
  <c r="S1966" i="12" s="1"/>
  <c r="N1967" i="12"/>
  <c r="O1967" i="12" s="1"/>
  <c r="S1967" i="12" s="1"/>
  <c r="N1968" i="12"/>
  <c r="O1968" i="12" s="1"/>
  <c r="S1968" i="12" s="1"/>
  <c r="N1969" i="12"/>
  <c r="O1969" i="12" s="1"/>
  <c r="S1969" i="12" s="1"/>
  <c r="N1970" i="12"/>
  <c r="O1970" i="12" s="1"/>
  <c r="S1970" i="12" s="1"/>
  <c r="N1971" i="12"/>
  <c r="O1971" i="12" s="1"/>
  <c r="S1971" i="12" s="1"/>
  <c r="N1972" i="12"/>
  <c r="O1972" i="12" s="1"/>
  <c r="S1972" i="12" s="1"/>
  <c r="N1973" i="12"/>
  <c r="O1973" i="12" s="1"/>
  <c r="S1973" i="12" s="1"/>
  <c r="N1974" i="12"/>
  <c r="O1974" i="12" s="1"/>
  <c r="S1974" i="12" s="1"/>
  <c r="N1975" i="12"/>
  <c r="O1975" i="12" s="1"/>
  <c r="S1975" i="12" s="1"/>
  <c r="N1976" i="12"/>
  <c r="O1976" i="12" s="1"/>
  <c r="S1976" i="12" s="1"/>
  <c r="N1977" i="12"/>
  <c r="O1977" i="12" s="1"/>
  <c r="S1977" i="12" s="1"/>
  <c r="N1978" i="12"/>
  <c r="O1978" i="12" s="1"/>
  <c r="S1978" i="12" s="1"/>
  <c r="N1979" i="12"/>
  <c r="O1979" i="12" s="1"/>
  <c r="S1979" i="12" s="1"/>
  <c r="N1980" i="12"/>
  <c r="O1980" i="12" s="1"/>
  <c r="S1980" i="12" s="1"/>
  <c r="N1981" i="12"/>
  <c r="O1981" i="12" s="1"/>
  <c r="S1981" i="12" s="1"/>
  <c r="N1982" i="12"/>
  <c r="O1982" i="12" s="1"/>
  <c r="S1982" i="12" s="1"/>
  <c r="N1983" i="12"/>
  <c r="O1983" i="12" s="1"/>
  <c r="S1983" i="12" s="1"/>
  <c r="N1984" i="12"/>
  <c r="O1984" i="12" s="1"/>
  <c r="S1984" i="12" s="1"/>
  <c r="N1985" i="12"/>
  <c r="O1985" i="12" s="1"/>
  <c r="S1985" i="12" s="1"/>
  <c r="N1986" i="12"/>
  <c r="O1986" i="12" s="1"/>
  <c r="S1986" i="12" s="1"/>
  <c r="N1987" i="12"/>
  <c r="O1987" i="12" s="1"/>
  <c r="S1987" i="12" s="1"/>
  <c r="N1988" i="12"/>
  <c r="O1988" i="12" s="1"/>
  <c r="S1988" i="12" s="1"/>
  <c r="N1989" i="12"/>
  <c r="O1989" i="12" s="1"/>
  <c r="S1989" i="12" s="1"/>
  <c r="N1990" i="12"/>
  <c r="O1990" i="12" s="1"/>
  <c r="S1990" i="12" s="1"/>
  <c r="N1991" i="12"/>
  <c r="O1991" i="12" s="1"/>
  <c r="S1991" i="12" s="1"/>
  <c r="N1992" i="12"/>
  <c r="O1992" i="12" s="1"/>
  <c r="S1992" i="12" s="1"/>
  <c r="N1993" i="12"/>
  <c r="O1993" i="12" s="1"/>
  <c r="S1993" i="12" s="1"/>
  <c r="N1994" i="12"/>
  <c r="O1994" i="12" s="1"/>
  <c r="S1994" i="12" s="1"/>
  <c r="N1995" i="12"/>
  <c r="O1995" i="12" s="1"/>
  <c r="S1995" i="12" s="1"/>
  <c r="N1996" i="12"/>
  <c r="O1996" i="12" s="1"/>
  <c r="S1996" i="12" s="1"/>
  <c r="N1997" i="12"/>
  <c r="O1997" i="12" s="1"/>
  <c r="S1997" i="12" s="1"/>
  <c r="N1998" i="12"/>
  <c r="O1998" i="12" s="1"/>
  <c r="S1998" i="12" s="1"/>
  <c r="N1999" i="12"/>
  <c r="O1999" i="12" s="1"/>
  <c r="S1999" i="12" s="1"/>
  <c r="N2000" i="12"/>
  <c r="O2000" i="12" s="1"/>
  <c r="S2000" i="12" s="1"/>
  <c r="N2001" i="12"/>
  <c r="O2001" i="12" s="1"/>
  <c r="S2001" i="12" s="1"/>
  <c r="N2002" i="12"/>
  <c r="O2002" i="12" s="1"/>
  <c r="S2002" i="12" s="1"/>
  <c r="N2003" i="12"/>
  <c r="O2003" i="12" s="1"/>
  <c r="S2003" i="12" s="1"/>
  <c r="O756" i="1"/>
  <c r="C3" i="8"/>
  <c r="M1813" i="13"/>
  <c r="M1812" i="13"/>
  <c r="M1811" i="13"/>
  <c r="M1810" i="13"/>
  <c r="M1809" i="13"/>
  <c r="M1808" i="13"/>
  <c r="M1807" i="13"/>
  <c r="M1806" i="13"/>
  <c r="M1805" i="13"/>
  <c r="M1804" i="13"/>
  <c r="M1803" i="13"/>
  <c r="M1802" i="13"/>
  <c r="M1801" i="13"/>
  <c r="M1800" i="13"/>
  <c r="M1799" i="13"/>
  <c r="M1798" i="13"/>
  <c r="M1797" i="13"/>
  <c r="M1796" i="13"/>
  <c r="M1795" i="13"/>
  <c r="M1794" i="13"/>
  <c r="M1793" i="13"/>
  <c r="M1792" i="13"/>
  <c r="M1791" i="13"/>
  <c r="M1790" i="13"/>
  <c r="M1789" i="13"/>
  <c r="M1788" i="13"/>
  <c r="M1787" i="13"/>
  <c r="M1786" i="13"/>
  <c r="M1785" i="13"/>
  <c r="M1784" i="13"/>
  <c r="M1783" i="13"/>
  <c r="M1782" i="13"/>
  <c r="M1781" i="13"/>
  <c r="M1780" i="13"/>
  <c r="M1779" i="13"/>
  <c r="M1778" i="13"/>
  <c r="M1777" i="13"/>
  <c r="M1776" i="13"/>
  <c r="M1775" i="13"/>
  <c r="M1774" i="13"/>
  <c r="M1773" i="13"/>
  <c r="M1772" i="13"/>
  <c r="M1771" i="13"/>
  <c r="M1770" i="13"/>
  <c r="M1769" i="13"/>
  <c r="M1768" i="13"/>
  <c r="M1767" i="13"/>
  <c r="M1766" i="13"/>
  <c r="M1765" i="13"/>
  <c r="M1764" i="13"/>
  <c r="M1763" i="13"/>
  <c r="M1762" i="13"/>
  <c r="M1761" i="13"/>
  <c r="M1760" i="13"/>
  <c r="M1759" i="13"/>
  <c r="M1758" i="13"/>
  <c r="M1757" i="13"/>
  <c r="M1756" i="13"/>
  <c r="M1755" i="13"/>
  <c r="M1754" i="13"/>
  <c r="M1753" i="13"/>
  <c r="M1752" i="13"/>
  <c r="M1751" i="13"/>
  <c r="M1750" i="13"/>
  <c r="M1749" i="13"/>
  <c r="M1748" i="13"/>
  <c r="M1747" i="13"/>
  <c r="M1746" i="13"/>
  <c r="M1745" i="13"/>
  <c r="M1744" i="13"/>
  <c r="M1743" i="13"/>
  <c r="M1742" i="13"/>
  <c r="M1741" i="13"/>
  <c r="M1740" i="13"/>
  <c r="M1739" i="13"/>
  <c r="M1738" i="13"/>
  <c r="M1737" i="13"/>
  <c r="M1736" i="13"/>
  <c r="M1735" i="13"/>
  <c r="M1734" i="13"/>
  <c r="M1733" i="13"/>
  <c r="M1732" i="13"/>
  <c r="M1731" i="13"/>
  <c r="M1730" i="13"/>
  <c r="M1729" i="13"/>
  <c r="M1728" i="13"/>
  <c r="M1727" i="13"/>
  <c r="M1726" i="13"/>
  <c r="M1725" i="13"/>
  <c r="M1724" i="13"/>
  <c r="M1723" i="13"/>
  <c r="M1722" i="13"/>
  <c r="M1721" i="13"/>
  <c r="M1720" i="13"/>
  <c r="M1719" i="13"/>
  <c r="M1718" i="13"/>
  <c r="M1717" i="13"/>
  <c r="M1716" i="13"/>
  <c r="M1715" i="13"/>
  <c r="M1714" i="13"/>
  <c r="M1713" i="13"/>
  <c r="M1712" i="13"/>
  <c r="M1711" i="13"/>
  <c r="M1710" i="13"/>
  <c r="M1709" i="13"/>
  <c r="M1708" i="13"/>
  <c r="M1707" i="13"/>
  <c r="M1706" i="13"/>
  <c r="M1705" i="13"/>
  <c r="M1704" i="13"/>
  <c r="M1703" i="13"/>
  <c r="M1702" i="13"/>
  <c r="M1701" i="13"/>
  <c r="M1700" i="13"/>
  <c r="M1699" i="13"/>
  <c r="M1698" i="13"/>
  <c r="M1697" i="13"/>
  <c r="M1696" i="13"/>
  <c r="M1695" i="13"/>
  <c r="M1694" i="13"/>
  <c r="M1693" i="13"/>
  <c r="M1692" i="13"/>
  <c r="M1691" i="13"/>
  <c r="M1690" i="13"/>
  <c r="M1689" i="13"/>
  <c r="M1688" i="13"/>
  <c r="M1687" i="13"/>
  <c r="M1686" i="13"/>
  <c r="M1685" i="13"/>
  <c r="M1684" i="13"/>
  <c r="M1683" i="13"/>
  <c r="M1682" i="13"/>
  <c r="M1681" i="13"/>
  <c r="M1680" i="13"/>
  <c r="M1679" i="13"/>
  <c r="M1678" i="13"/>
  <c r="M1677" i="13"/>
  <c r="M1676" i="13"/>
  <c r="M1675" i="13"/>
  <c r="M1674" i="13"/>
  <c r="M1673" i="13"/>
  <c r="M1672" i="13"/>
  <c r="M1671" i="13"/>
  <c r="M1670" i="13"/>
  <c r="M1669" i="13"/>
  <c r="M1668" i="13"/>
  <c r="M1667" i="13"/>
  <c r="M1666" i="13"/>
  <c r="M1665" i="13"/>
  <c r="M1664" i="13"/>
  <c r="M1663" i="13"/>
  <c r="M1662" i="13"/>
  <c r="M1661" i="13"/>
  <c r="M1660" i="13"/>
  <c r="M1659" i="13"/>
  <c r="M1658" i="13"/>
  <c r="M1657" i="13"/>
  <c r="M1656" i="13"/>
  <c r="M1655" i="13"/>
  <c r="M1654" i="13"/>
  <c r="M1653" i="13"/>
  <c r="M1652" i="13"/>
  <c r="M1651" i="13"/>
  <c r="M1650" i="13"/>
  <c r="M1649" i="13"/>
  <c r="M1648" i="13"/>
  <c r="M1647" i="13"/>
  <c r="M1646" i="13"/>
  <c r="M1645" i="13"/>
  <c r="M1644" i="13"/>
  <c r="M1643" i="13"/>
  <c r="M1642" i="13"/>
  <c r="M1641" i="13"/>
  <c r="M1640" i="13"/>
  <c r="M1639" i="13"/>
  <c r="M1638" i="13"/>
  <c r="M1637" i="13"/>
  <c r="M1636" i="13"/>
  <c r="M1635" i="13"/>
  <c r="M1634" i="13"/>
  <c r="M1633" i="13"/>
  <c r="M1632" i="13"/>
  <c r="M1631" i="13"/>
  <c r="M1630" i="13"/>
  <c r="M1629" i="13"/>
  <c r="M1628" i="13"/>
  <c r="M1627" i="13"/>
  <c r="M1626" i="13"/>
  <c r="M1625" i="13"/>
  <c r="M1624" i="13"/>
  <c r="M1623" i="13"/>
  <c r="M1622" i="13"/>
  <c r="M1621" i="13"/>
  <c r="M1620" i="13"/>
  <c r="M1619" i="13"/>
  <c r="M1618" i="13"/>
  <c r="M1617" i="13"/>
  <c r="M1616" i="13"/>
  <c r="M1615" i="13"/>
  <c r="M1614" i="13"/>
  <c r="M1613" i="13"/>
  <c r="M1612" i="13"/>
  <c r="M1611" i="13"/>
  <c r="M1610" i="13"/>
  <c r="M1609" i="13"/>
  <c r="M1608" i="13"/>
  <c r="M1607" i="13"/>
  <c r="M1606" i="13"/>
  <c r="M1605" i="13"/>
  <c r="M1604" i="13"/>
  <c r="M1603" i="13"/>
  <c r="M1602" i="13"/>
  <c r="M1601" i="13"/>
  <c r="M1600" i="13"/>
  <c r="M1599" i="13"/>
  <c r="M1598" i="13"/>
  <c r="M1597" i="13"/>
  <c r="M1596" i="13"/>
  <c r="M1595" i="13"/>
  <c r="M1594" i="13"/>
  <c r="M1593" i="13"/>
  <c r="M1592" i="13"/>
  <c r="M1591" i="13"/>
  <c r="M1590" i="13"/>
  <c r="M1589" i="13"/>
  <c r="M1588" i="13"/>
  <c r="M1587" i="13"/>
  <c r="M1586" i="13"/>
  <c r="M1585" i="13"/>
  <c r="M1584" i="13"/>
  <c r="M1583" i="13"/>
  <c r="M1582" i="13"/>
  <c r="M1581" i="13"/>
  <c r="M1580" i="13"/>
  <c r="M1579" i="13"/>
  <c r="M1578" i="13"/>
  <c r="M1577" i="13"/>
  <c r="M1576" i="13"/>
  <c r="M1575" i="13"/>
  <c r="M1574" i="13"/>
  <c r="M1573" i="13"/>
  <c r="M1572" i="13"/>
  <c r="M1571" i="13"/>
  <c r="M1570" i="13"/>
  <c r="M1569" i="13"/>
  <c r="M1568" i="13"/>
  <c r="M1567" i="13"/>
  <c r="M1566" i="13"/>
  <c r="M1565" i="13"/>
  <c r="M1564" i="13"/>
  <c r="M1563" i="13"/>
  <c r="M1562" i="13"/>
  <c r="M1561" i="13"/>
  <c r="M1560" i="13"/>
  <c r="M1559" i="13"/>
  <c r="M1558" i="13"/>
  <c r="M1557" i="13"/>
  <c r="M1556" i="13"/>
  <c r="M1555" i="13"/>
  <c r="M1554" i="13"/>
  <c r="M1553" i="13"/>
  <c r="M1552" i="13"/>
  <c r="M1551" i="13"/>
  <c r="M1550" i="13"/>
  <c r="M1549" i="13"/>
  <c r="M1548" i="13"/>
  <c r="M1547" i="13"/>
  <c r="M1546" i="13"/>
  <c r="M1545" i="13"/>
  <c r="M1544" i="13"/>
  <c r="M1543" i="13"/>
  <c r="M1542" i="13"/>
  <c r="M1541" i="13"/>
  <c r="M1540" i="13"/>
  <c r="M1539" i="13"/>
  <c r="M1538" i="13"/>
  <c r="M1537" i="13"/>
  <c r="M1536" i="13"/>
  <c r="M1535" i="13"/>
  <c r="M1534" i="13"/>
  <c r="M1533" i="13"/>
  <c r="M1532" i="13"/>
  <c r="M1531" i="13"/>
  <c r="M1530" i="13"/>
  <c r="M1529" i="13"/>
  <c r="M1528" i="13"/>
  <c r="M1527" i="13"/>
  <c r="M1526" i="13"/>
  <c r="M1525" i="13"/>
  <c r="M1524" i="13"/>
  <c r="M1523" i="13"/>
  <c r="M1522" i="13"/>
  <c r="M1521" i="13"/>
  <c r="M1520" i="13"/>
  <c r="M1519" i="13"/>
  <c r="M1518" i="13"/>
  <c r="M1517" i="13"/>
  <c r="M1516" i="13"/>
  <c r="M1515" i="13"/>
  <c r="M1514" i="13"/>
  <c r="M1513" i="13"/>
  <c r="M1512" i="13"/>
  <c r="M1511" i="13"/>
  <c r="M1510" i="13"/>
  <c r="M1509" i="13"/>
  <c r="M1508" i="13"/>
  <c r="M1507" i="13"/>
  <c r="M1506" i="13"/>
  <c r="M1505" i="13"/>
  <c r="M1504" i="13"/>
  <c r="M1503" i="13"/>
  <c r="M1502" i="13"/>
  <c r="M1501" i="13"/>
  <c r="M1500" i="13"/>
  <c r="M1499" i="13"/>
  <c r="M1498" i="13"/>
  <c r="M1497" i="13"/>
  <c r="M1496" i="13"/>
  <c r="M1495" i="13"/>
  <c r="M1494" i="13"/>
  <c r="M1493" i="13"/>
  <c r="M1492" i="13"/>
  <c r="M1491" i="13"/>
  <c r="M1490" i="13"/>
  <c r="M1489" i="13"/>
  <c r="M1488" i="13"/>
  <c r="M1487" i="13"/>
  <c r="M1486" i="13"/>
  <c r="M1485" i="13"/>
  <c r="M1484" i="13"/>
  <c r="M1483" i="13"/>
  <c r="M1482" i="13"/>
  <c r="M1481" i="13"/>
  <c r="M1480" i="13"/>
  <c r="M1479" i="13"/>
  <c r="M1478" i="13"/>
  <c r="M1477" i="13"/>
  <c r="M1476" i="13"/>
  <c r="M1475" i="13"/>
  <c r="M1474" i="13"/>
  <c r="M1473" i="13"/>
  <c r="M1472" i="13"/>
  <c r="M1471" i="13"/>
  <c r="M1470" i="13"/>
  <c r="M1469" i="13"/>
  <c r="M1468" i="13"/>
  <c r="M1467" i="13"/>
  <c r="M1466" i="13"/>
  <c r="M1465" i="13"/>
  <c r="M1464" i="13"/>
  <c r="M1463" i="13"/>
  <c r="M1462" i="13"/>
  <c r="M1461" i="13"/>
  <c r="M1460" i="13"/>
  <c r="M1459" i="13"/>
  <c r="M1458" i="13"/>
  <c r="M1457" i="13"/>
  <c r="M1456" i="13"/>
  <c r="M1455" i="13"/>
  <c r="M1454" i="13"/>
  <c r="M1453" i="13"/>
  <c r="M1452" i="13"/>
  <c r="M1451" i="13"/>
  <c r="M1450" i="13"/>
  <c r="M1449" i="13"/>
  <c r="M1448" i="13"/>
  <c r="M1447" i="13"/>
  <c r="M1446" i="13"/>
  <c r="M1445" i="13"/>
  <c r="M1444" i="13"/>
  <c r="M1443" i="13"/>
  <c r="M1442" i="13"/>
  <c r="M1441" i="13"/>
  <c r="M1440" i="13"/>
  <c r="M1439" i="13"/>
  <c r="M1438" i="13"/>
  <c r="M1437" i="13"/>
  <c r="M1436" i="13"/>
  <c r="M1435" i="13"/>
  <c r="M1434" i="13"/>
  <c r="M1433" i="13"/>
  <c r="M1432" i="13"/>
  <c r="M1431" i="13"/>
  <c r="M1430" i="13"/>
  <c r="M1429" i="13"/>
  <c r="M1428" i="13"/>
  <c r="M1427" i="13"/>
  <c r="M1426" i="13"/>
  <c r="M1425" i="13"/>
  <c r="M1424" i="13"/>
  <c r="M1423" i="13"/>
  <c r="M1422" i="13"/>
  <c r="M1421" i="13"/>
  <c r="M1420" i="13"/>
  <c r="M1419" i="13"/>
  <c r="M1418" i="13"/>
  <c r="M1417" i="13"/>
  <c r="M1416" i="13"/>
  <c r="M1415" i="13"/>
  <c r="M1414" i="13"/>
  <c r="M1413" i="13"/>
  <c r="M1412" i="13"/>
  <c r="M1411" i="13"/>
  <c r="M1410" i="13"/>
  <c r="M1409" i="13"/>
  <c r="M1408" i="13"/>
  <c r="M1407" i="13"/>
  <c r="M1406" i="13"/>
  <c r="M1405" i="13"/>
  <c r="M1404" i="13"/>
  <c r="M1403" i="13"/>
  <c r="M1402" i="13"/>
  <c r="M1401" i="13"/>
  <c r="M1400" i="13"/>
  <c r="M1399" i="13"/>
  <c r="M1398" i="13"/>
  <c r="M1397" i="13"/>
  <c r="M1396" i="13"/>
  <c r="M1395" i="13"/>
  <c r="M1394" i="13"/>
  <c r="M1393" i="13"/>
  <c r="M1392" i="13"/>
  <c r="M1391" i="13"/>
  <c r="M1390" i="13"/>
  <c r="M1389" i="13"/>
  <c r="M1388" i="13"/>
  <c r="M1387" i="13"/>
  <c r="M1386" i="13"/>
  <c r="M1385" i="13"/>
  <c r="M1384" i="13"/>
  <c r="M1383" i="13"/>
  <c r="M1382" i="13"/>
  <c r="M1381" i="13"/>
  <c r="M1380" i="13"/>
  <c r="M1379" i="13"/>
  <c r="M1378" i="13"/>
  <c r="M1377" i="13"/>
  <c r="M1376" i="13"/>
  <c r="M1375" i="13"/>
  <c r="M1374" i="13"/>
  <c r="M1373" i="13"/>
  <c r="M1372" i="13"/>
  <c r="M1371" i="13"/>
  <c r="M1370" i="13"/>
  <c r="M1369" i="13"/>
  <c r="M1368" i="13"/>
  <c r="M1367" i="13"/>
  <c r="M1366" i="13"/>
  <c r="M1365" i="13"/>
  <c r="M1364" i="13"/>
  <c r="M1363" i="13"/>
  <c r="M1362" i="13"/>
  <c r="M1361" i="13"/>
  <c r="M1360" i="13"/>
  <c r="M1359" i="13"/>
  <c r="M1358" i="13"/>
  <c r="M1357" i="13"/>
  <c r="M1356" i="13"/>
  <c r="M1355" i="13"/>
  <c r="M1354" i="13"/>
  <c r="M1353" i="13"/>
  <c r="M1352" i="13"/>
  <c r="M1351" i="13"/>
  <c r="M1350" i="13"/>
  <c r="M1349" i="13"/>
  <c r="M1348" i="13"/>
  <c r="M1347" i="13"/>
  <c r="M1346" i="13"/>
  <c r="M1345" i="13"/>
  <c r="M1344" i="13"/>
  <c r="M1343" i="13"/>
  <c r="M1342" i="13"/>
  <c r="M1341" i="13"/>
  <c r="M1340" i="13"/>
  <c r="M1339" i="13"/>
  <c r="M1338" i="13"/>
  <c r="M1337" i="13"/>
  <c r="M1336" i="13"/>
  <c r="M1335" i="13"/>
  <c r="M1334" i="13"/>
  <c r="M1333" i="13"/>
  <c r="M1332" i="13"/>
  <c r="M1331" i="13"/>
  <c r="M1330" i="13"/>
  <c r="M1329" i="13"/>
  <c r="M1328" i="13"/>
  <c r="M1327" i="13"/>
  <c r="M1326" i="13"/>
  <c r="M1325" i="13"/>
  <c r="M1324" i="13"/>
  <c r="M1323" i="13"/>
  <c r="M1322" i="13"/>
  <c r="M1321" i="13"/>
  <c r="M1320" i="13"/>
  <c r="M1319" i="13"/>
  <c r="M1318" i="13"/>
  <c r="M1317" i="13"/>
  <c r="M1316" i="13"/>
  <c r="M1315" i="13"/>
  <c r="M1314" i="13"/>
  <c r="M1313" i="13"/>
  <c r="M1312" i="13"/>
  <c r="M1311" i="13"/>
  <c r="M1310" i="13"/>
  <c r="M1309" i="13"/>
  <c r="M1308" i="13"/>
  <c r="M1307" i="13"/>
  <c r="M1306" i="13"/>
  <c r="M1305" i="13"/>
  <c r="M1304" i="13"/>
  <c r="M1303" i="13"/>
  <c r="M1302" i="13"/>
  <c r="M1301" i="13"/>
  <c r="M1300" i="13"/>
  <c r="M1299" i="13"/>
  <c r="M1298" i="13"/>
  <c r="M1297" i="13"/>
  <c r="M1296" i="13"/>
  <c r="M1295" i="13"/>
  <c r="M1294" i="13"/>
  <c r="M1293" i="13"/>
  <c r="M1292" i="13"/>
  <c r="M1291" i="13"/>
  <c r="M1290" i="13"/>
  <c r="M1289" i="13"/>
  <c r="M1288" i="13"/>
  <c r="M1287" i="13"/>
  <c r="M1286" i="13"/>
  <c r="M1285" i="13"/>
  <c r="M1284" i="13"/>
  <c r="M1283" i="13"/>
  <c r="M1282" i="13"/>
  <c r="M1281" i="13"/>
  <c r="M1280" i="13"/>
  <c r="M1279" i="13"/>
  <c r="M1278" i="13"/>
  <c r="M1277" i="13"/>
  <c r="M1276" i="13"/>
  <c r="M1275" i="13"/>
  <c r="M1274" i="13"/>
  <c r="M1273" i="13"/>
  <c r="M1272" i="13"/>
  <c r="M1271" i="13"/>
  <c r="M1270" i="13"/>
  <c r="M1269" i="13"/>
  <c r="M1268" i="13"/>
  <c r="M1267" i="13"/>
  <c r="M1266" i="13"/>
  <c r="M1265" i="13"/>
  <c r="M1264" i="13"/>
  <c r="M1263" i="13"/>
  <c r="M1262" i="13"/>
  <c r="M1261" i="13"/>
  <c r="M1260" i="13"/>
  <c r="M1259" i="13"/>
  <c r="M1258" i="13"/>
  <c r="M1257" i="13"/>
  <c r="M1256" i="13"/>
  <c r="M1255" i="13"/>
  <c r="M1254" i="13"/>
  <c r="M1253" i="13"/>
  <c r="M1252" i="13"/>
  <c r="M1251" i="13"/>
  <c r="M1250" i="13"/>
  <c r="M1249" i="13"/>
  <c r="M1248" i="13"/>
  <c r="M1247" i="13"/>
  <c r="M1246" i="13"/>
  <c r="M1245" i="13"/>
  <c r="M1244" i="13"/>
  <c r="M1243" i="13"/>
  <c r="M1242" i="13"/>
  <c r="M1241" i="13"/>
  <c r="M1240" i="13"/>
  <c r="M1239" i="13"/>
  <c r="M1238" i="13"/>
  <c r="M1237" i="13"/>
  <c r="M1236" i="13"/>
  <c r="M1235" i="13"/>
  <c r="M1234" i="13"/>
  <c r="M1233" i="13"/>
  <c r="M1232" i="13"/>
  <c r="M1231" i="13"/>
  <c r="M1230" i="13"/>
  <c r="M1229" i="13"/>
  <c r="M1228" i="13"/>
  <c r="M1227" i="13"/>
  <c r="M1226" i="13"/>
  <c r="M1225" i="13"/>
  <c r="M1224" i="13"/>
  <c r="M1223" i="13"/>
  <c r="M1222" i="13"/>
  <c r="M1221" i="13"/>
  <c r="M1220" i="13"/>
  <c r="M1219" i="13"/>
  <c r="M1218" i="13"/>
  <c r="M1217" i="13"/>
  <c r="M1216" i="13"/>
  <c r="M1215" i="13"/>
  <c r="M1214" i="13"/>
  <c r="M1213" i="13"/>
  <c r="M1212" i="13"/>
  <c r="M1211" i="13"/>
  <c r="M1210" i="13"/>
  <c r="M1209" i="13"/>
  <c r="M1208" i="13"/>
  <c r="M1207" i="13"/>
  <c r="M1206" i="13"/>
  <c r="M1205" i="13"/>
  <c r="M1204" i="13"/>
  <c r="M1203" i="13"/>
  <c r="M1202" i="13"/>
  <c r="M1201" i="13"/>
  <c r="M1200" i="13"/>
  <c r="M1199" i="13"/>
  <c r="M1198" i="13"/>
  <c r="M1197" i="13"/>
  <c r="M1196" i="13"/>
  <c r="M1195" i="13"/>
  <c r="M1194" i="13"/>
  <c r="M1193" i="13"/>
  <c r="M1192" i="13"/>
  <c r="M1191" i="13"/>
  <c r="M1190" i="13"/>
  <c r="M1189" i="13"/>
  <c r="M1188" i="13"/>
  <c r="M1187" i="13"/>
  <c r="M1186" i="13"/>
  <c r="M1185" i="13"/>
  <c r="M1184" i="13"/>
  <c r="M1183" i="13"/>
  <c r="M1182" i="13"/>
  <c r="M1181" i="13"/>
  <c r="M1180" i="13"/>
  <c r="M1179" i="13"/>
  <c r="M1178" i="13"/>
  <c r="M1177" i="13"/>
  <c r="M1176" i="13"/>
  <c r="M1175" i="13"/>
  <c r="M1174" i="13"/>
  <c r="M1173" i="13"/>
  <c r="M1172" i="13"/>
  <c r="M1171" i="13"/>
  <c r="M1170" i="13"/>
  <c r="M1169" i="13"/>
  <c r="M1168" i="13"/>
  <c r="M1167" i="13"/>
  <c r="M1166" i="13"/>
  <c r="M1165" i="13"/>
  <c r="M1164" i="13"/>
  <c r="M1163" i="13"/>
  <c r="M1162" i="13"/>
  <c r="M1161" i="13"/>
  <c r="M1160" i="13"/>
  <c r="M1159" i="13"/>
  <c r="M1158" i="13"/>
  <c r="M1157" i="13"/>
  <c r="M1156" i="13"/>
  <c r="M1155" i="13"/>
  <c r="M1154" i="13"/>
  <c r="M1153" i="13"/>
  <c r="M1152" i="13"/>
  <c r="M1151" i="13"/>
  <c r="M1150" i="13"/>
  <c r="M1149" i="13"/>
  <c r="M1148" i="13"/>
  <c r="M1147" i="13"/>
  <c r="M1146" i="13"/>
  <c r="M1145" i="13"/>
  <c r="M1144" i="13"/>
  <c r="M1143" i="13"/>
  <c r="M1142" i="13"/>
  <c r="M1141" i="13"/>
  <c r="M1140" i="13"/>
  <c r="M1139" i="13"/>
  <c r="M1138" i="13"/>
  <c r="M1137" i="13"/>
  <c r="M1136" i="13"/>
  <c r="M1135" i="13"/>
  <c r="M1134" i="13"/>
  <c r="M1133" i="13"/>
  <c r="M1132" i="13"/>
  <c r="M1131" i="13"/>
  <c r="M1130" i="13"/>
  <c r="M1129" i="13"/>
  <c r="M1128" i="13"/>
  <c r="M1127" i="13"/>
  <c r="M1126" i="13"/>
  <c r="M1125" i="13"/>
  <c r="M1124" i="13"/>
  <c r="M1123" i="13"/>
  <c r="M1122" i="13"/>
  <c r="M1121" i="13"/>
  <c r="M1120" i="13"/>
  <c r="M1119" i="13"/>
  <c r="M1118" i="13"/>
  <c r="M1117" i="13"/>
  <c r="M1116" i="13"/>
  <c r="M1115" i="13"/>
  <c r="M1114" i="13"/>
  <c r="M1113" i="13"/>
  <c r="M1112" i="13"/>
  <c r="M1111" i="13"/>
  <c r="M1110" i="13"/>
  <c r="M1109" i="13"/>
  <c r="M1108" i="13"/>
  <c r="M1107" i="13"/>
  <c r="M1106" i="13"/>
  <c r="M1105" i="13"/>
  <c r="M1104" i="13"/>
  <c r="M1103" i="13"/>
  <c r="M1102" i="13"/>
  <c r="M1101" i="13"/>
  <c r="M1100" i="13"/>
  <c r="M1099" i="13"/>
  <c r="M1098" i="13"/>
  <c r="M1097" i="13"/>
  <c r="M1096" i="13"/>
  <c r="M1095" i="13"/>
  <c r="M1094" i="13"/>
  <c r="M1093" i="13"/>
  <c r="M1092" i="13"/>
  <c r="M1091" i="13"/>
  <c r="M1090" i="13"/>
  <c r="M1089" i="13"/>
  <c r="M1088" i="13"/>
  <c r="M1087" i="13"/>
  <c r="M1086" i="13"/>
  <c r="M1085" i="13"/>
  <c r="M1084" i="13"/>
  <c r="M1083" i="13"/>
  <c r="M1082" i="13"/>
  <c r="M1081" i="13"/>
  <c r="M1080" i="13"/>
  <c r="M1079" i="13"/>
  <c r="M1078" i="13"/>
  <c r="M1077" i="13"/>
  <c r="M1076" i="13"/>
  <c r="M1075" i="13"/>
  <c r="M1074" i="13"/>
  <c r="M1073" i="13"/>
  <c r="M1072" i="13"/>
  <c r="M1071" i="13"/>
  <c r="M1070" i="13"/>
  <c r="M1069" i="13"/>
  <c r="M1068" i="13"/>
  <c r="M1067" i="13"/>
  <c r="M1066" i="13"/>
  <c r="M1065" i="13"/>
  <c r="M1064" i="13"/>
  <c r="M1063" i="13"/>
  <c r="M1062" i="13"/>
  <c r="M1061" i="13"/>
  <c r="M1060" i="13"/>
  <c r="M1059" i="13"/>
  <c r="M1058" i="13"/>
  <c r="M1057" i="13"/>
  <c r="M1056" i="13"/>
  <c r="M1055" i="13"/>
  <c r="M1054" i="13"/>
  <c r="M1053" i="13"/>
  <c r="M1052" i="13"/>
  <c r="M1051" i="13"/>
  <c r="M1050" i="13"/>
  <c r="M1049" i="13"/>
  <c r="M1048" i="13"/>
  <c r="M1047" i="13"/>
  <c r="M1046" i="13"/>
  <c r="M1045" i="13"/>
  <c r="M1044" i="13"/>
  <c r="M1043" i="13"/>
  <c r="M1042" i="13"/>
  <c r="M1041" i="13"/>
  <c r="M1040" i="13"/>
  <c r="M1039" i="13"/>
  <c r="M1038" i="13"/>
  <c r="M1037" i="13"/>
  <c r="M1036" i="13"/>
  <c r="M1035" i="13"/>
  <c r="M1034" i="13"/>
  <c r="M1033" i="13"/>
  <c r="M1032" i="13"/>
  <c r="M1031" i="13"/>
  <c r="M1030" i="13"/>
  <c r="M1029" i="13"/>
  <c r="M1028" i="13"/>
  <c r="M1027" i="13"/>
  <c r="M1026" i="13"/>
  <c r="M1025" i="13"/>
  <c r="M1024" i="13"/>
  <c r="M1023" i="13"/>
  <c r="M1022" i="13"/>
  <c r="M1021" i="13"/>
  <c r="M1020" i="13"/>
  <c r="M1019" i="13"/>
  <c r="M1018" i="13"/>
  <c r="M1017" i="13"/>
  <c r="M1016" i="13"/>
  <c r="M1015" i="13"/>
  <c r="M1014" i="13"/>
  <c r="M1013" i="13"/>
  <c r="M1012" i="13"/>
  <c r="M1011" i="13"/>
  <c r="M1010" i="13"/>
  <c r="M1009" i="13"/>
  <c r="M1008" i="13"/>
  <c r="M1007" i="13"/>
  <c r="M1006" i="13"/>
  <c r="M1005" i="13"/>
  <c r="M1004" i="13"/>
  <c r="M1003" i="13"/>
  <c r="M1002" i="13"/>
  <c r="M1001" i="13"/>
  <c r="M1000" i="13"/>
  <c r="M999" i="13"/>
  <c r="M998" i="13"/>
  <c r="M997" i="13"/>
  <c r="M996" i="13"/>
  <c r="M995" i="13"/>
  <c r="M994" i="13"/>
  <c r="M993" i="13"/>
  <c r="M992" i="13"/>
  <c r="M991" i="13"/>
  <c r="M990" i="13"/>
  <c r="M989" i="13"/>
  <c r="M988" i="13"/>
  <c r="M987" i="13"/>
  <c r="M986" i="13"/>
  <c r="M985" i="13"/>
  <c r="M984" i="13"/>
  <c r="M983" i="13"/>
  <c r="M982" i="13"/>
  <c r="M981" i="13"/>
  <c r="M980" i="13"/>
  <c r="M979" i="13"/>
  <c r="M978" i="13"/>
  <c r="M977" i="13"/>
  <c r="M976" i="13"/>
  <c r="M975" i="13"/>
  <c r="M974" i="13"/>
  <c r="M973" i="13"/>
  <c r="M972" i="13"/>
  <c r="M971" i="13"/>
  <c r="M970" i="13"/>
  <c r="M969" i="13"/>
  <c r="M968" i="13"/>
  <c r="M967" i="13"/>
  <c r="M966" i="13"/>
  <c r="M965" i="13"/>
  <c r="M964" i="13"/>
  <c r="M963" i="13"/>
  <c r="M962" i="13"/>
  <c r="M961" i="13"/>
  <c r="M960" i="13"/>
  <c r="M959" i="13"/>
  <c r="M958" i="13"/>
  <c r="M957" i="13"/>
  <c r="M956" i="13"/>
  <c r="M955" i="13"/>
  <c r="M954" i="13"/>
  <c r="M953" i="13"/>
  <c r="M952" i="13"/>
  <c r="M951" i="13"/>
  <c r="M950" i="13"/>
  <c r="M949" i="13"/>
  <c r="M948" i="13"/>
  <c r="M947" i="13"/>
  <c r="M946" i="13"/>
  <c r="M945" i="13"/>
  <c r="M944" i="13"/>
  <c r="M943" i="13"/>
  <c r="M942" i="13"/>
  <c r="M941" i="13"/>
  <c r="M940" i="13"/>
  <c r="M939" i="13"/>
  <c r="M938" i="13"/>
  <c r="M937" i="13"/>
  <c r="M936" i="13"/>
  <c r="M935" i="13"/>
  <c r="M934" i="13"/>
  <c r="M933" i="13"/>
  <c r="M932" i="13"/>
  <c r="M931" i="13"/>
  <c r="M930" i="13"/>
  <c r="M929" i="13"/>
  <c r="M928" i="13"/>
  <c r="M927" i="13"/>
  <c r="M926" i="13"/>
  <c r="M925" i="13"/>
  <c r="M924" i="13"/>
  <c r="M923" i="13"/>
  <c r="M922" i="13"/>
  <c r="M921" i="13"/>
  <c r="M920" i="13"/>
  <c r="M919" i="13"/>
  <c r="M918" i="13"/>
  <c r="M917" i="13"/>
  <c r="M916" i="13"/>
  <c r="M915" i="13"/>
  <c r="M914" i="13"/>
  <c r="M913" i="13"/>
  <c r="M912" i="13"/>
  <c r="M911" i="13"/>
  <c r="M910" i="13"/>
  <c r="M909" i="13"/>
  <c r="M908" i="13"/>
  <c r="M907" i="13"/>
  <c r="M906" i="13"/>
  <c r="M905" i="13"/>
  <c r="M904" i="13"/>
  <c r="M903" i="13"/>
  <c r="M902" i="13"/>
  <c r="M901" i="13"/>
  <c r="M900" i="13"/>
  <c r="M899" i="13"/>
  <c r="M898" i="13"/>
  <c r="M897" i="13"/>
  <c r="M896" i="13"/>
  <c r="M895" i="13"/>
  <c r="M894" i="13"/>
  <c r="M893" i="13"/>
  <c r="M892" i="13"/>
  <c r="M891" i="13"/>
  <c r="M890" i="13"/>
  <c r="M889" i="13"/>
  <c r="M888" i="13"/>
  <c r="M887" i="13"/>
  <c r="M886" i="13"/>
  <c r="M885" i="13"/>
  <c r="M884" i="13"/>
  <c r="M883" i="13"/>
  <c r="M882" i="13"/>
  <c r="M881" i="13"/>
  <c r="M880" i="13"/>
  <c r="M879" i="13"/>
  <c r="M878" i="13"/>
  <c r="M877" i="13"/>
  <c r="M876" i="13"/>
  <c r="M875" i="13"/>
  <c r="M874" i="13"/>
  <c r="M873" i="13"/>
  <c r="M872" i="13"/>
  <c r="M871" i="13"/>
  <c r="M870" i="13"/>
  <c r="M869" i="13"/>
  <c r="M868" i="13"/>
  <c r="M867" i="13"/>
  <c r="M866" i="13"/>
  <c r="M865" i="13"/>
  <c r="M864" i="13"/>
  <c r="M863" i="13"/>
  <c r="M862" i="13"/>
  <c r="M861" i="13"/>
  <c r="M860" i="13"/>
  <c r="M859" i="13"/>
  <c r="M858" i="13"/>
  <c r="M857" i="13"/>
  <c r="M856" i="13"/>
  <c r="M855" i="13"/>
  <c r="M854" i="13"/>
  <c r="M853" i="13"/>
  <c r="M852" i="13"/>
  <c r="M851" i="13"/>
  <c r="M850" i="13"/>
  <c r="M849" i="13"/>
  <c r="M848" i="13"/>
  <c r="M847" i="13"/>
  <c r="M846" i="13"/>
  <c r="M845" i="13"/>
  <c r="M844" i="13"/>
  <c r="M843" i="13"/>
  <c r="M842" i="13"/>
  <c r="M841" i="13"/>
  <c r="M840" i="13"/>
  <c r="M839" i="13"/>
  <c r="M838" i="13"/>
  <c r="M837" i="13"/>
  <c r="M836" i="13"/>
  <c r="M835" i="13"/>
  <c r="M834" i="13"/>
  <c r="M833" i="13"/>
  <c r="M832" i="13"/>
  <c r="M831" i="13"/>
  <c r="M830" i="13"/>
  <c r="M829" i="13"/>
  <c r="M828" i="13"/>
  <c r="M827" i="13"/>
  <c r="M826" i="13"/>
  <c r="M825" i="13"/>
  <c r="M824" i="13"/>
  <c r="M823" i="13"/>
  <c r="M822" i="13"/>
  <c r="M821" i="13"/>
  <c r="M820" i="13"/>
  <c r="M819" i="13"/>
  <c r="M818" i="13"/>
  <c r="M817" i="13"/>
  <c r="M816" i="13"/>
  <c r="M815" i="13"/>
  <c r="M814" i="13"/>
  <c r="M813" i="13"/>
  <c r="M812" i="13"/>
  <c r="M811" i="13"/>
  <c r="M810" i="13"/>
  <c r="M809" i="13"/>
  <c r="M808" i="13"/>
  <c r="M807" i="13"/>
  <c r="M806" i="13"/>
  <c r="M805" i="13"/>
  <c r="M804" i="13"/>
  <c r="M803" i="13"/>
  <c r="M802" i="13"/>
  <c r="M801" i="13"/>
  <c r="M800" i="13"/>
  <c r="M799" i="13"/>
  <c r="M798" i="13"/>
  <c r="M797" i="13"/>
  <c r="M796" i="13"/>
  <c r="M795" i="13"/>
  <c r="M794" i="13"/>
  <c r="M793" i="13"/>
  <c r="M792" i="13"/>
  <c r="M791" i="13"/>
  <c r="M790" i="13"/>
  <c r="M789" i="13"/>
  <c r="M788" i="13"/>
  <c r="M787" i="13"/>
  <c r="M786" i="13"/>
  <c r="M785" i="13"/>
  <c r="M784" i="13"/>
  <c r="M783" i="13"/>
  <c r="M782" i="13"/>
  <c r="M781" i="13"/>
  <c r="M780" i="13"/>
  <c r="M779" i="13"/>
  <c r="M778" i="13"/>
  <c r="M777" i="13"/>
  <c r="M776" i="13"/>
  <c r="M775" i="13"/>
  <c r="M774" i="13"/>
  <c r="M773" i="13"/>
  <c r="M772" i="13"/>
  <c r="M771" i="13"/>
  <c r="M770" i="13"/>
  <c r="M769" i="13"/>
  <c r="M768" i="13"/>
  <c r="M767" i="13"/>
  <c r="M766" i="13"/>
  <c r="M765" i="13"/>
  <c r="M764" i="13"/>
  <c r="M763" i="13"/>
  <c r="M762" i="13"/>
  <c r="M761" i="13"/>
  <c r="M760" i="13"/>
  <c r="M759" i="13"/>
  <c r="M758" i="13"/>
  <c r="M757" i="13"/>
  <c r="M756" i="13"/>
  <c r="M755" i="13"/>
  <c r="M754" i="13"/>
  <c r="M753" i="13"/>
  <c r="M752" i="13"/>
  <c r="M751" i="13"/>
  <c r="M750" i="13"/>
  <c r="M749" i="13"/>
  <c r="M748" i="13"/>
  <c r="M747" i="13"/>
  <c r="M746" i="13"/>
  <c r="M745" i="13"/>
  <c r="M744" i="13"/>
  <c r="M743" i="13"/>
  <c r="M742" i="13"/>
  <c r="M741" i="13"/>
  <c r="M740" i="13"/>
  <c r="M739" i="13"/>
  <c r="M738" i="13"/>
  <c r="M737" i="13"/>
  <c r="M736" i="13"/>
  <c r="M735" i="13"/>
  <c r="M734" i="13"/>
  <c r="M733" i="13"/>
  <c r="M732" i="13"/>
  <c r="M731" i="13"/>
  <c r="M730" i="13"/>
  <c r="M729" i="13"/>
  <c r="M728" i="13"/>
  <c r="M727" i="13"/>
  <c r="M726" i="13"/>
  <c r="M725" i="13"/>
  <c r="M724" i="13"/>
  <c r="M723" i="13"/>
  <c r="M722" i="13"/>
  <c r="M721" i="13"/>
  <c r="M720" i="13"/>
  <c r="M719" i="13"/>
  <c r="M718" i="13"/>
  <c r="M717" i="13"/>
  <c r="M716" i="13"/>
  <c r="M715" i="13"/>
  <c r="M714" i="13"/>
  <c r="M713" i="13"/>
  <c r="M712" i="13"/>
  <c r="M711" i="13"/>
  <c r="M710" i="13"/>
  <c r="M709" i="13"/>
  <c r="M708" i="13"/>
  <c r="M707" i="13"/>
  <c r="M706" i="13"/>
  <c r="M705" i="13"/>
  <c r="M704" i="13"/>
  <c r="M703" i="13"/>
  <c r="M702" i="13"/>
  <c r="M701" i="13"/>
  <c r="M700" i="13"/>
  <c r="M699" i="13"/>
  <c r="M698" i="13"/>
  <c r="M697" i="13"/>
  <c r="M696" i="13"/>
  <c r="M695" i="13"/>
  <c r="M694" i="13"/>
  <c r="M693" i="13"/>
  <c r="M692" i="13"/>
  <c r="M691" i="13"/>
  <c r="M690" i="13"/>
  <c r="M689" i="13"/>
  <c r="M688" i="13"/>
  <c r="M687" i="13"/>
  <c r="M686" i="13"/>
  <c r="M685" i="13"/>
  <c r="M684" i="13"/>
  <c r="M683" i="13"/>
  <c r="M682" i="13"/>
  <c r="M681" i="13"/>
  <c r="M680" i="13"/>
  <c r="M679" i="13"/>
  <c r="M678" i="13"/>
  <c r="M677" i="13"/>
  <c r="M676" i="13"/>
  <c r="M675" i="13"/>
  <c r="M674" i="13"/>
  <c r="M673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1" i="13"/>
  <c r="M280" i="13"/>
  <c r="M279" i="13"/>
  <c r="M278" i="13"/>
  <c r="M277" i="13"/>
  <c r="M276" i="13"/>
  <c r="M275" i="13"/>
  <c r="M274" i="13"/>
  <c r="M273" i="13"/>
  <c r="M27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M4" i="13"/>
  <c r="M3" i="13"/>
  <c r="M2" i="13"/>
  <c r="O61" i="1"/>
  <c r="O60" i="1"/>
  <c r="O59" i="1"/>
  <c r="G52" i="14" s="1"/>
  <c r="C52" i="14" s="1"/>
  <c r="O597" i="1"/>
  <c r="G590" i="14" s="1"/>
  <c r="C590" i="14" s="1"/>
  <c r="O3" i="12"/>
  <c r="N5" i="12"/>
  <c r="O5" i="12" s="1"/>
  <c r="N6" i="12"/>
  <c r="O6" i="12"/>
  <c r="S6" i="12"/>
  <c r="N7" i="12"/>
  <c r="O7" i="12" s="1"/>
  <c r="N8" i="12"/>
  <c r="O8" i="12"/>
  <c r="S8" i="12"/>
  <c r="N9" i="12"/>
  <c r="O9" i="12" s="1"/>
  <c r="S9" i="12" s="1"/>
  <c r="N10" i="12"/>
  <c r="O10" i="12"/>
  <c r="S10" i="12" s="1"/>
  <c r="N11" i="12"/>
  <c r="O11" i="12" s="1"/>
  <c r="S11" i="12" s="1"/>
  <c r="N12" i="12"/>
  <c r="O12" i="12"/>
  <c r="S12" i="12" s="1"/>
  <c r="N14" i="12"/>
  <c r="O14" i="12" s="1"/>
  <c r="S14" i="12" s="1"/>
  <c r="N16" i="12"/>
  <c r="O16" i="12" s="1"/>
  <c r="S16" i="12" s="1"/>
  <c r="N18" i="12"/>
  <c r="O18" i="12" s="1"/>
  <c r="S18" i="12" s="1"/>
  <c r="N19" i="12"/>
  <c r="O19" i="12" s="1"/>
  <c r="N20" i="12"/>
  <c r="O20" i="12" s="1"/>
  <c r="S20" i="12" s="1"/>
  <c r="N21" i="12"/>
  <c r="O21" i="12" s="1"/>
  <c r="S21" i="12" s="1"/>
  <c r="N22" i="12"/>
  <c r="O22" i="12" s="1"/>
  <c r="S22" i="12" s="1"/>
  <c r="N23" i="12"/>
  <c r="O23" i="12" s="1"/>
  <c r="S23" i="12" s="1"/>
  <c r="N24" i="12"/>
  <c r="O24" i="12" s="1"/>
  <c r="S24" i="12" s="1"/>
  <c r="N25" i="12"/>
  <c r="O25" i="12"/>
  <c r="S25" i="12"/>
  <c r="N26" i="12"/>
  <c r="O26" i="12" s="1"/>
  <c r="S26" i="12" s="1"/>
  <c r="N27" i="12"/>
  <c r="O27" i="12" s="1"/>
  <c r="S27" i="12" s="1"/>
  <c r="N29" i="12"/>
  <c r="O29" i="12" s="1"/>
  <c r="S29" i="12"/>
  <c r="N30" i="12"/>
  <c r="O30" i="12" s="1"/>
  <c r="S30" i="12" s="1"/>
  <c r="N32" i="12"/>
  <c r="O32" i="12" s="1"/>
  <c r="S32" i="12" s="1"/>
  <c r="N33" i="12"/>
  <c r="O33" i="12" s="1"/>
  <c r="S33" i="12" s="1"/>
  <c r="N34" i="12"/>
  <c r="O34" i="12" s="1"/>
  <c r="S34" i="12" s="1"/>
  <c r="N36" i="12"/>
  <c r="O36" i="12" s="1"/>
  <c r="S36" i="12" s="1"/>
  <c r="N37" i="12"/>
  <c r="O37" i="12" s="1"/>
  <c r="S37" i="12" s="1"/>
  <c r="N38" i="12"/>
  <c r="O38" i="12" s="1"/>
  <c r="S38" i="12" s="1"/>
  <c r="N40" i="12"/>
  <c r="O40" i="12" s="1"/>
  <c r="S40" i="12" s="1"/>
  <c r="N41" i="12"/>
  <c r="O41" i="12" s="1"/>
  <c r="S41" i="12" s="1"/>
  <c r="N42" i="12"/>
  <c r="O42" i="12" s="1"/>
  <c r="S42" i="12" s="1"/>
  <c r="N43" i="12"/>
  <c r="O43" i="12" s="1"/>
  <c r="S43" i="12" s="1"/>
  <c r="N44" i="12"/>
  <c r="O44" i="12" s="1"/>
  <c r="S44" i="12" s="1"/>
  <c r="N45" i="12"/>
  <c r="O45" i="12" s="1"/>
  <c r="S45" i="12" s="1"/>
  <c r="N46" i="12"/>
  <c r="O46" i="12" s="1"/>
  <c r="S46" i="12" s="1"/>
  <c r="N47" i="12"/>
  <c r="O47" i="12" s="1"/>
  <c r="S47" i="12" s="1"/>
  <c r="N48" i="12"/>
  <c r="O48" i="12" s="1"/>
  <c r="S48" i="12" s="1"/>
  <c r="N49" i="12"/>
  <c r="O49" i="12" s="1"/>
  <c r="S49" i="12" s="1"/>
  <c r="N50" i="12"/>
  <c r="O50" i="12" s="1"/>
  <c r="N51" i="12"/>
  <c r="O51" i="12" s="1"/>
  <c r="S51" i="12" s="1"/>
  <c r="N52" i="12"/>
  <c r="O52" i="12" s="1"/>
  <c r="S52" i="12" s="1"/>
  <c r="N53" i="12"/>
  <c r="O53" i="12" s="1"/>
  <c r="S53" i="12" s="1"/>
  <c r="N55" i="12"/>
  <c r="O55" i="12" s="1"/>
  <c r="S55" i="12" s="1"/>
  <c r="N56" i="12"/>
  <c r="O56" i="12" s="1"/>
  <c r="S56" i="12" s="1"/>
  <c r="N57" i="12"/>
  <c r="O57" i="12" s="1"/>
  <c r="S57" i="12" s="1"/>
  <c r="N59" i="12"/>
  <c r="O59" i="12" s="1"/>
  <c r="S59" i="12" s="1"/>
  <c r="N60" i="12"/>
  <c r="O60" i="12" s="1"/>
  <c r="S60" i="12" s="1"/>
  <c r="N61" i="12"/>
  <c r="O61" i="12" s="1"/>
  <c r="S61" i="12" s="1"/>
  <c r="N62" i="12"/>
  <c r="O62" i="12" s="1"/>
  <c r="S62" i="12" s="1"/>
  <c r="N63" i="12"/>
  <c r="O63" i="12" s="1"/>
  <c r="S63" i="12" s="1"/>
  <c r="N64" i="12"/>
  <c r="O64" i="12" s="1"/>
  <c r="S64" i="12" s="1"/>
  <c r="N65" i="12"/>
  <c r="O65" i="12" s="1"/>
  <c r="S65" i="12" s="1"/>
  <c r="N66" i="12"/>
  <c r="O66" i="12" s="1"/>
  <c r="S66" i="12" s="1"/>
  <c r="N67" i="12"/>
  <c r="O67" i="12" s="1"/>
  <c r="S67" i="12" s="1"/>
  <c r="N68" i="12"/>
  <c r="O68" i="12" s="1"/>
  <c r="S68" i="12" s="1"/>
  <c r="N69" i="12"/>
  <c r="O69" i="12" s="1"/>
  <c r="S69" i="12" s="1"/>
  <c r="N70" i="12"/>
  <c r="O70" i="12" s="1"/>
  <c r="S70" i="12" s="1"/>
  <c r="N71" i="12"/>
  <c r="O71" i="12" s="1"/>
  <c r="S71" i="12" s="1"/>
  <c r="N72" i="12"/>
  <c r="O72" i="12" s="1"/>
  <c r="S72" i="12" s="1"/>
  <c r="N73" i="12"/>
  <c r="O73" i="12" s="1"/>
  <c r="S73" i="12" s="1"/>
  <c r="N74" i="12"/>
  <c r="O74" i="12" s="1"/>
  <c r="S74" i="12" s="1"/>
  <c r="N75" i="12"/>
  <c r="O75" i="12" s="1"/>
  <c r="S75" i="12" s="1"/>
  <c r="N76" i="12"/>
  <c r="O76" i="12" s="1"/>
  <c r="S76" i="12" s="1"/>
  <c r="N77" i="12"/>
  <c r="O77" i="12" s="1"/>
  <c r="S77" i="12" s="1"/>
  <c r="N78" i="12"/>
  <c r="O78" i="12" s="1"/>
  <c r="S78" i="12" s="1"/>
  <c r="N79" i="12"/>
  <c r="O79" i="12" s="1"/>
  <c r="S79" i="12" s="1"/>
  <c r="N80" i="12"/>
  <c r="O80" i="12" s="1"/>
  <c r="S80" i="12" s="1"/>
  <c r="N81" i="12"/>
  <c r="O81" i="12" s="1"/>
  <c r="S81" i="12" s="1"/>
  <c r="N82" i="12"/>
  <c r="O82" i="12" s="1"/>
  <c r="S82" i="12" s="1"/>
  <c r="N83" i="12"/>
  <c r="O83" i="12" s="1"/>
  <c r="S83" i="12" s="1"/>
  <c r="N84" i="12"/>
  <c r="O84" i="12" s="1"/>
  <c r="S84" i="12" s="1"/>
  <c r="N85" i="12"/>
  <c r="O85" i="12" s="1"/>
  <c r="S85" i="12" s="1"/>
  <c r="N86" i="12"/>
  <c r="O86" i="12" s="1"/>
  <c r="S86" i="12" s="1"/>
  <c r="N87" i="12"/>
  <c r="O87" i="12" s="1"/>
  <c r="S87" i="12" s="1"/>
  <c r="N88" i="12"/>
  <c r="O88" i="12" s="1"/>
  <c r="S88" i="12" s="1"/>
  <c r="N89" i="12"/>
  <c r="O89" i="12" s="1"/>
  <c r="S89" i="12" s="1"/>
  <c r="N90" i="12"/>
  <c r="O90" i="12" s="1"/>
  <c r="S90" i="12" s="1"/>
  <c r="N91" i="12"/>
  <c r="O91" i="12" s="1"/>
  <c r="S91" i="12" s="1"/>
  <c r="N92" i="12"/>
  <c r="O92" i="12" s="1"/>
  <c r="S92" i="12" s="1"/>
  <c r="N93" i="12"/>
  <c r="O93" i="12" s="1"/>
  <c r="S93" i="12" s="1"/>
  <c r="N94" i="12"/>
  <c r="O94" i="12" s="1"/>
  <c r="S94" i="12" s="1"/>
  <c r="N96" i="12"/>
  <c r="O96" i="12" s="1"/>
  <c r="S96" i="12" s="1"/>
  <c r="N97" i="12"/>
  <c r="O97" i="12" s="1"/>
  <c r="S97" i="12" s="1"/>
  <c r="N99" i="12"/>
  <c r="O99" i="12" s="1"/>
  <c r="S99" i="12" s="1"/>
  <c r="N100" i="12"/>
  <c r="O100" i="12" s="1"/>
  <c r="S100" i="12" s="1"/>
  <c r="N102" i="12"/>
  <c r="O102" i="12" s="1"/>
  <c r="S102" i="12" s="1"/>
  <c r="N103" i="12"/>
  <c r="O103" i="12" s="1"/>
  <c r="S103" i="12" s="1"/>
  <c r="N104" i="12"/>
  <c r="O104" i="12" s="1"/>
  <c r="S104" i="12" s="1"/>
  <c r="N106" i="12"/>
  <c r="O106" i="12" s="1"/>
  <c r="S106" i="12" s="1"/>
  <c r="N107" i="12"/>
  <c r="O107" i="12" s="1"/>
  <c r="S107" i="12" s="1"/>
  <c r="N108" i="12"/>
  <c r="O108" i="12" s="1"/>
  <c r="S108" i="12" s="1"/>
  <c r="N110" i="12"/>
  <c r="O110" i="12" s="1"/>
  <c r="S110" i="12" s="1"/>
  <c r="N111" i="12"/>
  <c r="O111" i="12" s="1"/>
  <c r="S111" i="12" s="1"/>
  <c r="N112" i="12"/>
  <c r="O112" i="12" s="1"/>
  <c r="S112" i="12" s="1"/>
  <c r="N114" i="12"/>
  <c r="O114" i="12" s="1"/>
  <c r="S114" i="12" s="1"/>
  <c r="N115" i="12"/>
  <c r="O115" i="12" s="1"/>
  <c r="S115" i="12" s="1"/>
  <c r="N116" i="12"/>
  <c r="O116" i="12" s="1"/>
  <c r="S116" i="12" s="1"/>
  <c r="N118" i="12"/>
  <c r="O118" i="12" s="1"/>
  <c r="S118" i="12" s="1"/>
  <c r="N119" i="12"/>
  <c r="O119" i="12" s="1"/>
  <c r="S119" i="12" s="1"/>
  <c r="N121" i="12"/>
  <c r="O121" i="12" s="1"/>
  <c r="S121" i="12" s="1"/>
  <c r="N122" i="12"/>
  <c r="O122" i="12" s="1"/>
  <c r="S122" i="12" s="1"/>
  <c r="N123" i="12"/>
  <c r="O123" i="12" s="1"/>
  <c r="S123" i="12" s="1"/>
  <c r="N124" i="12"/>
  <c r="O124" i="12" s="1"/>
  <c r="S124" i="12" s="1"/>
  <c r="N125" i="12"/>
  <c r="O125" i="12" s="1"/>
  <c r="S125" i="12" s="1"/>
  <c r="N127" i="12"/>
  <c r="O127" i="12" s="1"/>
  <c r="S127" i="12" s="1"/>
  <c r="N128" i="12"/>
  <c r="O128" i="12" s="1"/>
  <c r="S128" i="12" s="1"/>
  <c r="N130" i="12"/>
  <c r="O130" i="12" s="1"/>
  <c r="S130" i="12" s="1"/>
  <c r="N131" i="12"/>
  <c r="O131" i="12" s="1"/>
  <c r="S131" i="12" s="1"/>
  <c r="N132" i="12"/>
  <c r="O132" i="12" s="1"/>
  <c r="S132" i="12" s="1"/>
  <c r="N133" i="12"/>
  <c r="O133" i="12" s="1"/>
  <c r="S133" i="12" s="1"/>
  <c r="N135" i="12"/>
  <c r="O135" i="12" s="1"/>
  <c r="S135" i="12" s="1"/>
  <c r="N137" i="12"/>
  <c r="O137" i="12" s="1"/>
  <c r="S137" i="12" s="1"/>
  <c r="N139" i="12"/>
  <c r="O139" i="12" s="1"/>
  <c r="S139" i="12" s="1"/>
  <c r="N141" i="12"/>
  <c r="O141" i="12" s="1"/>
  <c r="S141" i="12" s="1"/>
  <c r="N143" i="12"/>
  <c r="O143" i="12" s="1"/>
  <c r="S143" i="12" s="1"/>
  <c r="N145" i="12"/>
  <c r="O145" i="12" s="1"/>
  <c r="S145" i="12" s="1"/>
  <c r="N146" i="12"/>
  <c r="O146" i="12" s="1"/>
  <c r="S146" i="12" s="1"/>
  <c r="N147" i="12"/>
  <c r="O147" i="12" s="1"/>
  <c r="S147" i="12" s="1"/>
  <c r="N149" i="12"/>
  <c r="O149" i="12" s="1"/>
  <c r="S149" i="12" s="1"/>
  <c r="N151" i="12"/>
  <c r="O151" i="12" s="1"/>
  <c r="S151" i="12" s="1"/>
  <c r="N152" i="12"/>
  <c r="O152" i="12" s="1"/>
  <c r="S152" i="12" s="1"/>
  <c r="N153" i="12"/>
  <c r="O153" i="12" s="1"/>
  <c r="S153" i="12" s="1"/>
  <c r="N155" i="12"/>
  <c r="O155" i="12" s="1"/>
  <c r="S155" i="12" s="1"/>
  <c r="N157" i="12"/>
  <c r="O157" i="12" s="1"/>
  <c r="S157" i="12" s="1"/>
  <c r="N159" i="12"/>
  <c r="O159" i="12" s="1"/>
  <c r="S159" i="12" s="1"/>
  <c r="N161" i="12"/>
  <c r="O161" i="12" s="1"/>
  <c r="S161" i="12" s="1"/>
  <c r="N163" i="12"/>
  <c r="O163" i="12" s="1"/>
  <c r="S163" i="12" s="1"/>
  <c r="N165" i="12"/>
  <c r="O165" i="12" s="1"/>
  <c r="S165" i="12" s="1"/>
  <c r="N167" i="12"/>
  <c r="O167" i="12" s="1"/>
  <c r="S167" i="12" s="1"/>
  <c r="N169" i="12"/>
  <c r="O169" i="12" s="1"/>
  <c r="S169" i="12" s="1"/>
  <c r="N170" i="12"/>
  <c r="O170" i="12" s="1"/>
  <c r="S170" i="12" s="1"/>
  <c r="N171" i="12"/>
  <c r="O171" i="12" s="1"/>
  <c r="S171" i="12" s="1"/>
  <c r="N172" i="12"/>
  <c r="O172" i="12" s="1"/>
  <c r="S172" i="12" s="1"/>
  <c r="N173" i="12"/>
  <c r="O173" i="12" s="1"/>
  <c r="S173" i="12" s="1"/>
  <c r="N174" i="12"/>
  <c r="O174" i="12" s="1"/>
  <c r="S174" i="12" s="1"/>
  <c r="N175" i="12"/>
  <c r="O175" i="12" s="1"/>
  <c r="S175" i="12" s="1"/>
  <c r="N176" i="12"/>
  <c r="O176" i="12" s="1"/>
  <c r="S176" i="12" s="1"/>
  <c r="N178" i="12"/>
  <c r="O178" i="12" s="1"/>
  <c r="S178" i="12" s="1"/>
  <c r="N179" i="12"/>
  <c r="O179" i="12" s="1"/>
  <c r="S179" i="12" s="1"/>
  <c r="N180" i="12"/>
  <c r="O180" i="12" s="1"/>
  <c r="S180" i="12" s="1"/>
  <c r="N181" i="12"/>
  <c r="O181" i="12" s="1"/>
  <c r="S181" i="12" s="1"/>
  <c r="N182" i="12"/>
  <c r="O182" i="12" s="1"/>
  <c r="S182" i="12" s="1"/>
  <c r="N183" i="12"/>
  <c r="O183" i="12" s="1"/>
  <c r="S183" i="12" s="1"/>
  <c r="N184" i="12"/>
  <c r="O184" i="12" s="1"/>
  <c r="S184" i="12" s="1"/>
  <c r="N185" i="12"/>
  <c r="O185" i="12" s="1"/>
  <c r="S185" i="12" s="1"/>
  <c r="N187" i="12"/>
  <c r="O187" i="12" s="1"/>
  <c r="S187" i="12" s="1"/>
  <c r="N188" i="12"/>
  <c r="O188" i="12" s="1"/>
  <c r="S188" i="12" s="1"/>
  <c r="N189" i="12"/>
  <c r="O189" i="12" s="1"/>
  <c r="S189" i="12" s="1"/>
  <c r="N191" i="12"/>
  <c r="O191" i="12" s="1"/>
  <c r="S191" i="12" s="1"/>
  <c r="N193" i="12"/>
  <c r="O193" i="12" s="1"/>
  <c r="S193" i="12" s="1"/>
  <c r="N195" i="12"/>
  <c r="O195" i="12" s="1"/>
  <c r="S195" i="12" s="1"/>
  <c r="N196" i="12"/>
  <c r="O196" i="12" s="1"/>
  <c r="S196" i="12" s="1"/>
  <c r="N197" i="12"/>
  <c r="O197" i="12" s="1"/>
  <c r="S197" i="12" s="1"/>
  <c r="N199" i="12"/>
  <c r="O199" i="12" s="1"/>
  <c r="S199" i="12" s="1"/>
  <c r="N201" i="12"/>
  <c r="O201" i="12" s="1"/>
  <c r="S201" i="12" s="1"/>
  <c r="N203" i="12"/>
  <c r="O203" i="12" s="1"/>
  <c r="S203" i="12" s="1"/>
  <c r="N204" i="12"/>
  <c r="O204" i="12" s="1"/>
  <c r="S204" i="12" s="1"/>
  <c r="N205" i="12"/>
  <c r="O205" i="12" s="1"/>
  <c r="S205" i="12" s="1"/>
  <c r="N207" i="12"/>
  <c r="O207" i="12" s="1"/>
  <c r="S207" i="12" s="1"/>
  <c r="N209" i="12"/>
  <c r="O209" i="12" s="1"/>
  <c r="S209" i="12" s="1"/>
  <c r="N211" i="12"/>
  <c r="O211" i="12" s="1"/>
  <c r="S211" i="12" s="1"/>
  <c r="N213" i="12"/>
  <c r="O213" i="12" s="1"/>
  <c r="S213" i="12" s="1"/>
  <c r="N215" i="12"/>
  <c r="O215" i="12" s="1"/>
  <c r="S215" i="12" s="1"/>
  <c r="N217" i="12"/>
  <c r="O217" i="12" s="1"/>
  <c r="S217" i="12" s="1"/>
  <c r="N219" i="12"/>
  <c r="O219" i="12" s="1"/>
  <c r="S219" i="12" s="1"/>
  <c r="N221" i="12"/>
  <c r="O221" i="12" s="1"/>
  <c r="S221" i="12" s="1"/>
  <c r="N222" i="12"/>
  <c r="O222" i="12" s="1"/>
  <c r="S222" i="12" s="1"/>
  <c r="N224" i="12"/>
  <c r="O224" i="12" s="1"/>
  <c r="S224" i="12" s="1"/>
  <c r="N226" i="12"/>
  <c r="O226" i="12" s="1"/>
  <c r="S226" i="12" s="1"/>
  <c r="N228" i="12"/>
  <c r="O228" i="12" s="1"/>
  <c r="S228" i="12" s="1"/>
  <c r="N230" i="12"/>
  <c r="O230" i="12" s="1"/>
  <c r="S230" i="12" s="1"/>
  <c r="N231" i="12"/>
  <c r="O231" i="12" s="1"/>
  <c r="S231" i="12" s="1"/>
  <c r="N232" i="12"/>
  <c r="O232" i="12" s="1"/>
  <c r="S232" i="12" s="1"/>
  <c r="N233" i="12"/>
  <c r="O233" i="12" s="1"/>
  <c r="S233" i="12" s="1"/>
  <c r="N235" i="12"/>
  <c r="O235" i="12" s="1"/>
  <c r="S235" i="12" s="1"/>
  <c r="N236" i="12"/>
  <c r="O236" i="12" s="1"/>
  <c r="S236" i="12" s="1"/>
  <c r="N237" i="12"/>
  <c r="O237" i="12" s="1"/>
  <c r="S237" i="12" s="1"/>
  <c r="N238" i="12"/>
  <c r="O238" i="12" s="1"/>
  <c r="S238" i="12" s="1"/>
  <c r="N240" i="12"/>
  <c r="O240" i="12" s="1"/>
  <c r="S240" i="12" s="1"/>
  <c r="N241" i="12"/>
  <c r="O241" i="12" s="1"/>
  <c r="S241" i="12" s="1"/>
  <c r="N242" i="12"/>
  <c r="O242" i="12" s="1"/>
  <c r="S242" i="12" s="1"/>
  <c r="N243" i="12"/>
  <c r="O243" i="12" s="1"/>
  <c r="S243" i="12" s="1"/>
  <c r="N244" i="12"/>
  <c r="O244" i="12" s="1"/>
  <c r="S244" i="12" s="1"/>
  <c r="N245" i="12"/>
  <c r="O245" i="12" s="1"/>
  <c r="S245" i="12" s="1"/>
  <c r="N246" i="12"/>
  <c r="O246" i="12" s="1"/>
  <c r="S246" i="12" s="1"/>
  <c r="N247" i="12"/>
  <c r="O247" i="12" s="1"/>
  <c r="S247" i="12" s="1"/>
  <c r="N249" i="12"/>
  <c r="O249" i="12" s="1"/>
  <c r="S249" i="12" s="1"/>
  <c r="N250" i="12"/>
  <c r="O250" i="12" s="1"/>
  <c r="S250" i="12" s="1"/>
  <c r="N251" i="12"/>
  <c r="O251" i="12" s="1"/>
  <c r="S251" i="12" s="1"/>
  <c r="N252" i="12"/>
  <c r="O252" i="12" s="1"/>
  <c r="S252" i="12" s="1"/>
  <c r="N253" i="12"/>
  <c r="O253" i="12" s="1"/>
  <c r="S253" i="12" s="1"/>
  <c r="N254" i="12"/>
  <c r="O254" i="12" s="1"/>
  <c r="S254" i="12" s="1"/>
  <c r="N255" i="12"/>
  <c r="O255" i="12" s="1"/>
  <c r="S255" i="12" s="1"/>
  <c r="N256" i="12"/>
  <c r="O256" i="12" s="1"/>
  <c r="S256" i="12" s="1"/>
  <c r="N258" i="12"/>
  <c r="O258" i="12" s="1"/>
  <c r="S258" i="12" s="1"/>
  <c r="N259" i="12"/>
  <c r="O259" i="12" s="1"/>
  <c r="S259" i="12" s="1"/>
  <c r="N260" i="12"/>
  <c r="O260" i="12" s="1"/>
  <c r="S260" i="12" s="1"/>
  <c r="N261" i="12"/>
  <c r="O261" i="12" s="1"/>
  <c r="S261" i="12" s="1"/>
  <c r="N263" i="12"/>
  <c r="O263" i="12" s="1"/>
  <c r="S263" i="12" s="1"/>
  <c r="N264" i="12"/>
  <c r="O264" i="12" s="1"/>
  <c r="S264" i="12" s="1"/>
  <c r="N265" i="12"/>
  <c r="O265" i="12" s="1"/>
  <c r="S265" i="12" s="1"/>
  <c r="N266" i="12"/>
  <c r="O266" i="12" s="1"/>
  <c r="S266" i="12" s="1"/>
  <c r="N268" i="12"/>
  <c r="O268" i="12" s="1"/>
  <c r="S268" i="12" s="1"/>
  <c r="N269" i="12"/>
  <c r="O269" i="12" s="1"/>
  <c r="S269" i="12" s="1"/>
  <c r="N270" i="12"/>
  <c r="O270" i="12" s="1"/>
  <c r="S270" i="12" s="1"/>
  <c r="N271" i="12"/>
  <c r="O271" i="12" s="1"/>
  <c r="S271" i="12" s="1"/>
  <c r="N273" i="12"/>
  <c r="O273" i="12" s="1"/>
  <c r="S273" i="12" s="1"/>
  <c r="N274" i="12"/>
  <c r="O274" i="12" s="1"/>
  <c r="S274" i="12" s="1"/>
  <c r="N275" i="12"/>
  <c r="O275" i="12" s="1"/>
  <c r="S275" i="12" s="1"/>
  <c r="N276" i="12"/>
  <c r="O276" i="12" s="1"/>
  <c r="S276" i="12" s="1"/>
  <c r="N277" i="12"/>
  <c r="O277" i="12" s="1"/>
  <c r="S277" i="12" s="1"/>
  <c r="N278" i="12"/>
  <c r="O278" i="12" s="1"/>
  <c r="S278" i="12" s="1"/>
  <c r="N279" i="12"/>
  <c r="O279" i="12" s="1"/>
  <c r="S279" i="12" s="1"/>
  <c r="N280" i="12"/>
  <c r="O280" i="12" s="1"/>
  <c r="S280" i="12" s="1"/>
  <c r="N282" i="12"/>
  <c r="O282" i="12" s="1"/>
  <c r="S282" i="12" s="1"/>
  <c r="N283" i="12"/>
  <c r="O283" i="12" s="1"/>
  <c r="S283" i="12" s="1"/>
  <c r="N284" i="12"/>
  <c r="O284" i="12" s="1"/>
  <c r="S284" i="12" s="1"/>
  <c r="N285" i="12"/>
  <c r="O285" i="12" s="1"/>
  <c r="S285" i="12" s="1"/>
  <c r="N286" i="12"/>
  <c r="O286" i="12" s="1"/>
  <c r="S286" i="12" s="1"/>
  <c r="N287" i="12"/>
  <c r="O287" i="12" s="1"/>
  <c r="S287" i="12" s="1"/>
  <c r="N288" i="12"/>
  <c r="O288" i="12" s="1"/>
  <c r="S288" i="12" s="1"/>
  <c r="N289" i="12"/>
  <c r="O289" i="12" s="1"/>
  <c r="S289" i="12" s="1"/>
  <c r="N291" i="12"/>
  <c r="O291" i="12" s="1"/>
  <c r="S291" i="12" s="1"/>
  <c r="N292" i="12"/>
  <c r="O292" i="12" s="1"/>
  <c r="S292" i="12" s="1"/>
  <c r="N293" i="12"/>
  <c r="O293" i="12" s="1"/>
  <c r="S293" i="12" s="1"/>
  <c r="N294" i="12"/>
  <c r="O294" i="12" s="1"/>
  <c r="S294" i="12" s="1"/>
  <c r="N295" i="12"/>
  <c r="O295" i="12" s="1"/>
  <c r="S295" i="12" s="1"/>
  <c r="N296" i="12"/>
  <c r="O296" i="12" s="1"/>
  <c r="S296" i="12" s="1"/>
  <c r="N297" i="12"/>
  <c r="O297" i="12" s="1"/>
  <c r="S297" i="12" s="1"/>
  <c r="N298" i="12"/>
  <c r="O298" i="12" s="1"/>
  <c r="S298" i="12" s="1"/>
  <c r="N300" i="12"/>
  <c r="O300" i="12" s="1"/>
  <c r="S300" i="12" s="1"/>
  <c r="N301" i="12"/>
  <c r="O301" i="12" s="1"/>
  <c r="S301" i="12" s="1"/>
  <c r="N302" i="12"/>
  <c r="O302" i="12" s="1"/>
  <c r="S302" i="12" s="1"/>
  <c r="N303" i="12"/>
  <c r="O303" i="12" s="1"/>
  <c r="S303" i="12" s="1"/>
  <c r="N304" i="12"/>
  <c r="O304" i="12" s="1"/>
  <c r="S304" i="12" s="1"/>
  <c r="N305" i="12"/>
  <c r="O305" i="12" s="1"/>
  <c r="S305" i="12" s="1"/>
  <c r="N306" i="12"/>
  <c r="O306" i="12" s="1"/>
  <c r="S306" i="12" s="1"/>
  <c r="N307" i="12"/>
  <c r="O307" i="12" s="1"/>
  <c r="S307" i="12" s="1"/>
  <c r="N309" i="12"/>
  <c r="O309" i="12" s="1"/>
  <c r="S309" i="12" s="1"/>
  <c r="N310" i="12"/>
  <c r="O310" i="12" s="1"/>
  <c r="S310" i="12" s="1"/>
  <c r="N311" i="12"/>
  <c r="O311" i="12" s="1"/>
  <c r="S311" i="12" s="1"/>
  <c r="N312" i="12"/>
  <c r="O312" i="12" s="1"/>
  <c r="S312" i="12" s="1"/>
  <c r="N313" i="12"/>
  <c r="O313" i="12" s="1"/>
  <c r="S313" i="12" s="1"/>
  <c r="N314" i="12"/>
  <c r="O314" i="12" s="1"/>
  <c r="S314" i="12" s="1"/>
  <c r="N315" i="12"/>
  <c r="O315" i="12" s="1"/>
  <c r="S315" i="12" s="1"/>
  <c r="N316" i="12"/>
  <c r="O316" i="12" s="1"/>
  <c r="S316" i="12" s="1"/>
  <c r="N318" i="12"/>
  <c r="O318" i="12" s="1"/>
  <c r="S318" i="12" s="1"/>
  <c r="N319" i="12"/>
  <c r="O319" i="12" s="1"/>
  <c r="S319" i="12" s="1"/>
  <c r="N320" i="12"/>
  <c r="O320" i="12" s="1"/>
  <c r="S320" i="12" s="1"/>
  <c r="N321" i="12"/>
  <c r="O321" i="12" s="1"/>
  <c r="S321" i="12" s="1"/>
  <c r="N322" i="12"/>
  <c r="O322" i="12" s="1"/>
  <c r="S322" i="12" s="1"/>
  <c r="N323" i="12"/>
  <c r="O323" i="12" s="1"/>
  <c r="S323" i="12" s="1"/>
  <c r="N324" i="12"/>
  <c r="O324" i="12" s="1"/>
  <c r="S324" i="12" s="1"/>
  <c r="N325" i="12"/>
  <c r="O325" i="12" s="1"/>
  <c r="S325" i="12" s="1"/>
  <c r="N326" i="12"/>
  <c r="O326" i="12" s="1"/>
  <c r="S326" i="12" s="1"/>
  <c r="N327" i="12"/>
  <c r="O327" i="12" s="1"/>
  <c r="S327" i="12" s="1"/>
  <c r="N328" i="12"/>
  <c r="O328" i="12" s="1"/>
  <c r="S328" i="12" s="1"/>
  <c r="N329" i="12"/>
  <c r="O329" i="12" s="1"/>
  <c r="S329" i="12" s="1"/>
  <c r="N330" i="12"/>
  <c r="O330" i="12" s="1"/>
  <c r="S330" i="12" s="1"/>
  <c r="N331" i="12"/>
  <c r="O331" i="12" s="1"/>
  <c r="S331" i="12" s="1"/>
  <c r="N332" i="12"/>
  <c r="O332" i="12" s="1"/>
  <c r="S332" i="12" s="1"/>
  <c r="N333" i="12"/>
  <c r="O333" i="12" s="1"/>
  <c r="S333" i="12" s="1"/>
  <c r="N335" i="12"/>
  <c r="O335" i="12" s="1"/>
  <c r="S335" i="12" s="1"/>
  <c r="N336" i="12"/>
  <c r="O336" i="12" s="1"/>
  <c r="S336" i="12" s="1"/>
  <c r="N337" i="12"/>
  <c r="O337" i="12" s="1"/>
  <c r="S337" i="12" s="1"/>
  <c r="N338" i="12"/>
  <c r="O338" i="12" s="1"/>
  <c r="S338" i="12" s="1"/>
  <c r="N339" i="12"/>
  <c r="O339" i="12" s="1"/>
  <c r="S339" i="12" s="1"/>
  <c r="N340" i="12"/>
  <c r="O340" i="12" s="1"/>
  <c r="S340" i="12" s="1"/>
  <c r="N341" i="12"/>
  <c r="O341" i="12" s="1"/>
  <c r="S341" i="12" s="1"/>
  <c r="N342" i="12"/>
  <c r="O342" i="12" s="1"/>
  <c r="S342" i="12" s="1"/>
  <c r="N343" i="12"/>
  <c r="O343" i="12" s="1"/>
  <c r="S343" i="12" s="1"/>
  <c r="N344" i="12"/>
  <c r="O344" i="12" s="1"/>
  <c r="S344" i="12" s="1"/>
  <c r="N345" i="12"/>
  <c r="O345" i="12" s="1"/>
  <c r="S345" i="12" s="1"/>
  <c r="N346" i="12"/>
  <c r="O346" i="12" s="1"/>
  <c r="S346" i="12" s="1"/>
  <c r="N348" i="12"/>
  <c r="O348" i="12" s="1"/>
  <c r="S348" i="12" s="1"/>
  <c r="N349" i="12"/>
  <c r="O349" i="12" s="1"/>
  <c r="S349" i="12" s="1"/>
  <c r="N350" i="12"/>
  <c r="O350" i="12" s="1"/>
  <c r="S350" i="12" s="1"/>
  <c r="N351" i="12"/>
  <c r="O351" i="12" s="1"/>
  <c r="S351" i="12" s="1"/>
  <c r="N352" i="12"/>
  <c r="O352" i="12" s="1"/>
  <c r="S352" i="12" s="1"/>
  <c r="N353" i="12"/>
  <c r="O353" i="12" s="1"/>
  <c r="S353" i="12" s="1"/>
  <c r="N354" i="12"/>
  <c r="O354" i="12" s="1"/>
  <c r="S354" i="12" s="1"/>
  <c r="N355" i="12"/>
  <c r="O355" i="12" s="1"/>
  <c r="S355" i="12" s="1"/>
  <c r="N356" i="12"/>
  <c r="O356" i="12" s="1"/>
  <c r="S356" i="12" s="1"/>
  <c r="N357" i="12"/>
  <c r="O357" i="12" s="1"/>
  <c r="S357" i="12" s="1"/>
  <c r="N358" i="12"/>
  <c r="O358" i="12" s="1"/>
  <c r="S358" i="12" s="1"/>
  <c r="N359" i="12"/>
  <c r="O359" i="12" s="1"/>
  <c r="S359" i="12" s="1"/>
  <c r="N361" i="12"/>
  <c r="O361" i="12" s="1"/>
  <c r="S361" i="12" s="1"/>
  <c r="N362" i="12"/>
  <c r="O362" i="12" s="1"/>
  <c r="S362" i="12" s="1"/>
  <c r="N363" i="12"/>
  <c r="O363" i="12" s="1"/>
  <c r="S363" i="12" s="1"/>
  <c r="N364" i="12"/>
  <c r="O364" i="12" s="1"/>
  <c r="S364" i="12" s="1"/>
  <c r="N365" i="12"/>
  <c r="O365" i="12" s="1"/>
  <c r="S365" i="12" s="1"/>
  <c r="N366" i="12"/>
  <c r="O366" i="12" s="1"/>
  <c r="S366" i="12" s="1"/>
  <c r="N367" i="12"/>
  <c r="O367" i="12" s="1"/>
  <c r="S367" i="12" s="1"/>
  <c r="N368" i="12"/>
  <c r="O368" i="12" s="1"/>
  <c r="S368" i="12" s="1"/>
  <c r="N370" i="12"/>
  <c r="O370" i="12" s="1"/>
  <c r="S370" i="12" s="1"/>
  <c r="N371" i="12"/>
  <c r="O371" i="12" s="1"/>
  <c r="S371" i="12" s="1"/>
  <c r="N372" i="12"/>
  <c r="O372" i="12" s="1"/>
  <c r="S372" i="12" s="1"/>
  <c r="N373" i="12"/>
  <c r="O373" i="12" s="1"/>
  <c r="S373" i="12" s="1"/>
  <c r="N374" i="12"/>
  <c r="O374" i="12" s="1"/>
  <c r="S374" i="12" s="1"/>
  <c r="N375" i="12"/>
  <c r="O375" i="12" s="1"/>
  <c r="S375" i="12" s="1"/>
  <c r="N376" i="12"/>
  <c r="O376" i="12" s="1"/>
  <c r="S376" i="12" s="1"/>
  <c r="N377" i="12"/>
  <c r="O377" i="12" s="1"/>
  <c r="S377" i="12" s="1"/>
  <c r="N378" i="12"/>
  <c r="O378" i="12" s="1"/>
  <c r="S378" i="12" s="1"/>
  <c r="N379" i="12"/>
  <c r="O379" i="12" s="1"/>
  <c r="S379" i="12" s="1"/>
  <c r="N380" i="12"/>
  <c r="O380" i="12" s="1"/>
  <c r="S380" i="12" s="1"/>
  <c r="N381" i="12"/>
  <c r="O381" i="12" s="1"/>
  <c r="S381" i="12" s="1"/>
  <c r="N383" i="12"/>
  <c r="O383" i="12" s="1"/>
  <c r="S383" i="12" s="1"/>
  <c r="N384" i="12"/>
  <c r="O384" i="12" s="1"/>
  <c r="S384" i="12" s="1"/>
  <c r="N385" i="12"/>
  <c r="O385" i="12" s="1"/>
  <c r="S385" i="12" s="1"/>
  <c r="N386" i="12"/>
  <c r="O386" i="12" s="1"/>
  <c r="S386" i="12" s="1"/>
  <c r="N387" i="12"/>
  <c r="O387" i="12" s="1"/>
  <c r="S387" i="12" s="1"/>
  <c r="N388" i="12"/>
  <c r="O388" i="12" s="1"/>
  <c r="S388" i="12" s="1"/>
  <c r="N389" i="12"/>
  <c r="O389" i="12" s="1"/>
  <c r="S389" i="12" s="1"/>
  <c r="N390" i="12"/>
  <c r="O390" i="12" s="1"/>
  <c r="S390" i="12" s="1"/>
  <c r="N391" i="12"/>
  <c r="O391" i="12" s="1"/>
  <c r="S391" i="12" s="1"/>
  <c r="N392" i="12"/>
  <c r="O392" i="12" s="1"/>
  <c r="S392" i="12" s="1"/>
  <c r="N393" i="12"/>
  <c r="O393" i="12" s="1"/>
  <c r="S393" i="12" s="1"/>
  <c r="N394" i="12"/>
  <c r="O394" i="12" s="1"/>
  <c r="S394" i="12" s="1"/>
  <c r="N396" i="12"/>
  <c r="O396" i="12" s="1"/>
  <c r="S396" i="12" s="1"/>
  <c r="N397" i="12"/>
  <c r="O397" i="12" s="1"/>
  <c r="S397" i="12" s="1"/>
  <c r="N398" i="12"/>
  <c r="O398" i="12" s="1"/>
  <c r="S398" i="12" s="1"/>
  <c r="N399" i="12"/>
  <c r="O399" i="12" s="1"/>
  <c r="S399" i="12" s="1"/>
  <c r="N400" i="12"/>
  <c r="O400" i="12" s="1"/>
  <c r="S400" i="12" s="1"/>
  <c r="N401" i="12"/>
  <c r="O401" i="12" s="1"/>
  <c r="S401" i="12" s="1"/>
  <c r="N402" i="12"/>
  <c r="O402" i="12" s="1"/>
  <c r="S402" i="12" s="1"/>
  <c r="N403" i="12"/>
  <c r="O403" i="12" s="1"/>
  <c r="S403" i="12" s="1"/>
  <c r="N404" i="12"/>
  <c r="O404" i="12" s="1"/>
  <c r="S404" i="12" s="1"/>
  <c r="N405" i="12"/>
  <c r="O405" i="12" s="1"/>
  <c r="S405" i="12" s="1"/>
  <c r="N406" i="12"/>
  <c r="O406" i="12" s="1"/>
  <c r="S406" i="12" s="1"/>
  <c r="N407" i="12"/>
  <c r="O407" i="12" s="1"/>
  <c r="S407" i="12" s="1"/>
  <c r="N408" i="12"/>
  <c r="O408" i="12" s="1"/>
  <c r="S408" i="12" s="1"/>
  <c r="N409" i="12"/>
  <c r="O409" i="12" s="1"/>
  <c r="S409" i="12" s="1"/>
  <c r="N410" i="12"/>
  <c r="O410" i="12" s="1"/>
  <c r="S410" i="12" s="1"/>
  <c r="N411" i="12"/>
  <c r="O411" i="12" s="1"/>
  <c r="S411" i="12" s="1"/>
  <c r="N412" i="12"/>
  <c r="O412" i="12" s="1"/>
  <c r="S412" i="12" s="1"/>
  <c r="N413" i="12"/>
  <c r="O413" i="12" s="1"/>
  <c r="S413" i="12" s="1"/>
  <c r="N414" i="12"/>
  <c r="O414" i="12" s="1"/>
  <c r="S414" i="12" s="1"/>
  <c r="N415" i="12"/>
  <c r="O415" i="12" s="1"/>
  <c r="S415" i="12" s="1"/>
  <c r="N417" i="12"/>
  <c r="O417" i="12" s="1"/>
  <c r="S417" i="12" s="1"/>
  <c r="N418" i="12"/>
  <c r="O418" i="12" s="1"/>
  <c r="S418" i="12" s="1"/>
  <c r="N419" i="12"/>
  <c r="O419" i="12" s="1"/>
  <c r="S419" i="12" s="1"/>
  <c r="N420" i="12"/>
  <c r="O420" i="12" s="1"/>
  <c r="S420" i="12" s="1"/>
  <c r="N421" i="12"/>
  <c r="O421" i="12" s="1"/>
  <c r="S421" i="12" s="1"/>
  <c r="N422" i="12"/>
  <c r="O422" i="12" s="1"/>
  <c r="S422" i="12" s="1"/>
  <c r="N423" i="12"/>
  <c r="O423" i="12" s="1"/>
  <c r="S423" i="12" s="1"/>
  <c r="N424" i="12"/>
  <c r="O424" i="12" s="1"/>
  <c r="S424" i="12" s="1"/>
  <c r="N425" i="12"/>
  <c r="O425" i="12" s="1"/>
  <c r="S425" i="12" s="1"/>
  <c r="N426" i="12"/>
  <c r="O426" i="12" s="1"/>
  <c r="S426" i="12" s="1"/>
  <c r="N427" i="12"/>
  <c r="O427" i="12" s="1"/>
  <c r="S427" i="12" s="1"/>
  <c r="N428" i="12"/>
  <c r="O428" i="12" s="1"/>
  <c r="S428" i="12" s="1"/>
  <c r="N430" i="12"/>
  <c r="O430" i="12" s="1"/>
  <c r="S430" i="12" s="1"/>
  <c r="N431" i="12"/>
  <c r="O431" i="12" s="1"/>
  <c r="S431" i="12" s="1"/>
  <c r="N432" i="12"/>
  <c r="O432" i="12" s="1"/>
  <c r="S432" i="12" s="1"/>
  <c r="N433" i="12"/>
  <c r="O433" i="12" s="1"/>
  <c r="S433" i="12" s="1"/>
  <c r="N434" i="12"/>
  <c r="O434" i="12" s="1"/>
  <c r="S434" i="12" s="1"/>
  <c r="N435" i="12"/>
  <c r="O435" i="12" s="1"/>
  <c r="S435" i="12" s="1"/>
  <c r="N436" i="12"/>
  <c r="O436" i="12" s="1"/>
  <c r="S436" i="12" s="1"/>
  <c r="N437" i="12"/>
  <c r="O437" i="12" s="1"/>
  <c r="S437" i="12" s="1"/>
  <c r="N438" i="12"/>
  <c r="O438" i="12" s="1"/>
  <c r="S438" i="12" s="1"/>
  <c r="N439" i="12"/>
  <c r="O439" i="12" s="1"/>
  <c r="S439" i="12" s="1"/>
  <c r="N440" i="12"/>
  <c r="O440" i="12" s="1"/>
  <c r="S440" i="12" s="1"/>
  <c r="N441" i="12"/>
  <c r="O441" i="12" s="1"/>
  <c r="S441" i="12" s="1"/>
  <c r="N442" i="12"/>
  <c r="O442" i="12" s="1"/>
  <c r="S442" i="12" s="1"/>
  <c r="N443" i="12"/>
  <c r="O443" i="12" s="1"/>
  <c r="S443" i="12" s="1"/>
  <c r="N444" i="12"/>
  <c r="O444" i="12" s="1"/>
  <c r="S444" i="12" s="1"/>
  <c r="N445" i="12"/>
  <c r="O445" i="12" s="1"/>
  <c r="S445" i="12" s="1"/>
  <c r="N446" i="12"/>
  <c r="O446" i="12" s="1"/>
  <c r="S446" i="12" s="1"/>
  <c r="N447" i="12"/>
  <c r="O447" i="12" s="1"/>
  <c r="S447" i="12" s="1"/>
  <c r="N448" i="12"/>
  <c r="O448" i="12" s="1"/>
  <c r="S448" i="12" s="1"/>
  <c r="N449" i="12"/>
  <c r="O449" i="12" s="1"/>
  <c r="S449" i="12" s="1"/>
  <c r="N450" i="12"/>
  <c r="O450" i="12" s="1"/>
  <c r="S450" i="12" s="1"/>
  <c r="N451" i="12"/>
  <c r="O451" i="12" s="1"/>
  <c r="S451" i="12" s="1"/>
  <c r="N452" i="12"/>
  <c r="O452" i="12" s="1"/>
  <c r="S452" i="12" s="1"/>
  <c r="N453" i="12"/>
  <c r="O453" i="12" s="1"/>
  <c r="S453" i="12" s="1"/>
  <c r="N455" i="12"/>
  <c r="O455" i="12" s="1"/>
  <c r="S455" i="12" s="1"/>
  <c r="N456" i="12"/>
  <c r="O456" i="12" s="1"/>
  <c r="S456" i="12" s="1"/>
  <c r="N457" i="12"/>
  <c r="O457" i="12" s="1"/>
  <c r="S457" i="12" s="1"/>
  <c r="N458" i="12"/>
  <c r="O458" i="12" s="1"/>
  <c r="S458" i="12" s="1"/>
  <c r="N459" i="12"/>
  <c r="O459" i="12" s="1"/>
  <c r="S459" i="12" s="1"/>
  <c r="N460" i="12"/>
  <c r="O460" i="12" s="1"/>
  <c r="S460" i="12" s="1"/>
  <c r="N461" i="12"/>
  <c r="O461" i="12" s="1"/>
  <c r="S461" i="12" s="1"/>
  <c r="N462" i="12"/>
  <c r="O462" i="12" s="1"/>
  <c r="S462" i="12" s="1"/>
  <c r="N463" i="12"/>
  <c r="O463" i="12" s="1"/>
  <c r="S463" i="12" s="1"/>
  <c r="N464" i="12"/>
  <c r="O464" i="12" s="1"/>
  <c r="S464" i="12" s="1"/>
  <c r="N465" i="12"/>
  <c r="O465" i="12" s="1"/>
  <c r="S465" i="12" s="1"/>
  <c r="N466" i="12"/>
  <c r="O466" i="12" s="1"/>
  <c r="S466" i="12" s="1"/>
  <c r="N467" i="12"/>
  <c r="O467" i="12" s="1"/>
  <c r="S467" i="12" s="1"/>
  <c r="N468" i="12"/>
  <c r="O468" i="12" s="1"/>
  <c r="S468" i="12" s="1"/>
  <c r="N469" i="12"/>
  <c r="O469" i="12" s="1"/>
  <c r="S469" i="12" s="1"/>
  <c r="N470" i="12"/>
  <c r="O470" i="12" s="1"/>
  <c r="S470" i="12" s="1"/>
  <c r="N472" i="12"/>
  <c r="O472" i="12" s="1"/>
  <c r="S472" i="12" s="1"/>
  <c r="N473" i="12"/>
  <c r="O473" i="12" s="1"/>
  <c r="S473" i="12" s="1"/>
  <c r="N474" i="12"/>
  <c r="O474" i="12" s="1"/>
  <c r="S474" i="12" s="1"/>
  <c r="N475" i="12"/>
  <c r="O475" i="12" s="1"/>
  <c r="S475" i="12" s="1"/>
  <c r="N476" i="12"/>
  <c r="O476" i="12" s="1"/>
  <c r="S476" i="12" s="1"/>
  <c r="N477" i="12"/>
  <c r="O477" i="12" s="1"/>
  <c r="S477" i="12" s="1"/>
  <c r="N478" i="12"/>
  <c r="O478" i="12" s="1"/>
  <c r="S478" i="12" s="1"/>
  <c r="N479" i="12"/>
  <c r="O479" i="12" s="1"/>
  <c r="S479" i="12" s="1"/>
  <c r="N480" i="12"/>
  <c r="O480" i="12" s="1"/>
  <c r="S480" i="12" s="1"/>
  <c r="N481" i="12"/>
  <c r="O481" i="12" s="1"/>
  <c r="S481" i="12" s="1"/>
  <c r="N482" i="12"/>
  <c r="O482" i="12" s="1"/>
  <c r="S482" i="12" s="1"/>
  <c r="N483" i="12"/>
  <c r="O483" i="12" s="1"/>
  <c r="S483" i="12" s="1"/>
  <c r="N485" i="12"/>
  <c r="O485" i="12" s="1"/>
  <c r="S485" i="12" s="1"/>
  <c r="N486" i="12"/>
  <c r="O486" i="12" s="1"/>
  <c r="S486" i="12" s="1"/>
  <c r="N487" i="12"/>
  <c r="O487" i="12" s="1"/>
  <c r="S487" i="12" s="1"/>
  <c r="N488" i="12"/>
  <c r="O488" i="12" s="1"/>
  <c r="S488" i="12" s="1"/>
  <c r="N489" i="12"/>
  <c r="O489" i="12" s="1"/>
  <c r="S489" i="12" s="1"/>
  <c r="N490" i="12"/>
  <c r="O490" i="12" s="1"/>
  <c r="S490" i="12" s="1"/>
  <c r="N491" i="12"/>
  <c r="O491" i="12" s="1"/>
  <c r="S491" i="12" s="1"/>
  <c r="N492" i="12"/>
  <c r="O492" i="12" s="1"/>
  <c r="S492" i="12" s="1"/>
  <c r="N493" i="12"/>
  <c r="O493" i="12" s="1"/>
  <c r="S493" i="12" s="1"/>
  <c r="N494" i="12"/>
  <c r="O494" i="12" s="1"/>
  <c r="S494" i="12" s="1"/>
  <c r="N495" i="12"/>
  <c r="O495" i="12" s="1"/>
  <c r="S495" i="12" s="1"/>
  <c r="N496" i="12"/>
  <c r="O496" i="12" s="1"/>
  <c r="S496" i="12" s="1"/>
  <c r="N497" i="12"/>
  <c r="O497" i="12" s="1"/>
  <c r="S497" i="12" s="1"/>
  <c r="N498" i="12"/>
  <c r="O498" i="12" s="1"/>
  <c r="S498" i="12" s="1"/>
  <c r="N499" i="12"/>
  <c r="O499" i="12" s="1"/>
  <c r="S499" i="12" s="1"/>
  <c r="N500" i="12"/>
  <c r="O500" i="12" s="1"/>
  <c r="S500" i="12" s="1"/>
  <c r="N502" i="12"/>
  <c r="O502" i="12" s="1"/>
  <c r="S502" i="12" s="1"/>
  <c r="N503" i="12"/>
  <c r="O503" i="12" s="1"/>
  <c r="S503" i="12" s="1"/>
  <c r="N504" i="12"/>
  <c r="O504" i="12" s="1"/>
  <c r="S504" i="12" s="1"/>
  <c r="N505" i="12"/>
  <c r="O505" i="12" s="1"/>
  <c r="S505" i="12" s="1"/>
  <c r="N507" i="12"/>
  <c r="O507" i="12" s="1"/>
  <c r="S507" i="12" s="1"/>
  <c r="N508" i="12"/>
  <c r="O508" i="12" s="1"/>
  <c r="S508" i="12" s="1"/>
  <c r="N509" i="12"/>
  <c r="O509" i="12" s="1"/>
  <c r="S509" i="12" s="1"/>
  <c r="N510" i="12"/>
  <c r="O510" i="12" s="1"/>
  <c r="S510" i="12" s="1"/>
  <c r="N511" i="12"/>
  <c r="O511" i="12" s="1"/>
  <c r="S511" i="12" s="1"/>
  <c r="N512" i="12"/>
  <c r="O512" i="12" s="1"/>
  <c r="S512" i="12" s="1"/>
  <c r="N515" i="12"/>
  <c r="O515" i="12" s="1"/>
  <c r="S515" i="12" s="1"/>
  <c r="N516" i="12"/>
  <c r="O516" i="12" s="1"/>
  <c r="S516" i="12" s="1"/>
  <c r="N517" i="12"/>
  <c r="O517" i="12" s="1"/>
  <c r="S517" i="12" s="1"/>
  <c r="N518" i="12"/>
  <c r="O518" i="12" s="1"/>
  <c r="S518" i="12" s="1"/>
  <c r="N519" i="12"/>
  <c r="O519" i="12" s="1"/>
  <c r="S519" i="12" s="1"/>
  <c r="N520" i="12"/>
  <c r="O520" i="12" s="1"/>
  <c r="S520" i="12" s="1"/>
  <c r="N521" i="12"/>
  <c r="O521" i="12" s="1"/>
  <c r="S521" i="12" s="1"/>
  <c r="N522" i="12"/>
  <c r="O522" i="12" s="1"/>
  <c r="S522" i="12" s="1"/>
  <c r="N523" i="12"/>
  <c r="O523" i="12" s="1"/>
  <c r="S523" i="12" s="1"/>
  <c r="N524" i="12"/>
  <c r="O524" i="12" s="1"/>
  <c r="S524" i="12" s="1"/>
  <c r="N525" i="12"/>
  <c r="O525" i="12" s="1"/>
  <c r="S525" i="12" s="1"/>
  <c r="N526" i="12"/>
  <c r="O526" i="12" s="1"/>
  <c r="S526" i="12" s="1"/>
  <c r="N527" i="12"/>
  <c r="O527" i="12" s="1"/>
  <c r="S527" i="12" s="1"/>
  <c r="N528" i="12"/>
  <c r="O528" i="12" s="1"/>
  <c r="S528" i="12" s="1"/>
  <c r="N529" i="12"/>
  <c r="O529" i="12" s="1"/>
  <c r="S529" i="12" s="1"/>
  <c r="N530" i="12"/>
  <c r="O530" i="12" s="1"/>
  <c r="S530" i="12" s="1"/>
  <c r="N532" i="12"/>
  <c r="O532" i="12" s="1"/>
  <c r="S532" i="12" s="1"/>
  <c r="N533" i="12"/>
  <c r="O533" i="12" s="1"/>
  <c r="S533" i="12" s="1"/>
  <c r="N534" i="12"/>
  <c r="O534" i="12" s="1"/>
  <c r="S534" i="12" s="1"/>
  <c r="N535" i="12"/>
  <c r="O535" i="12" s="1"/>
  <c r="S535" i="12" s="1"/>
  <c r="N536" i="12"/>
  <c r="O536" i="12" s="1"/>
  <c r="S536" i="12" s="1"/>
  <c r="N537" i="12"/>
  <c r="O537" i="12" s="1"/>
  <c r="S537" i="12" s="1"/>
  <c r="N538" i="12"/>
  <c r="O538" i="12" s="1"/>
  <c r="S538" i="12" s="1"/>
  <c r="N539" i="12"/>
  <c r="O539" i="12" s="1"/>
  <c r="S539" i="12" s="1"/>
  <c r="N540" i="12"/>
  <c r="O540" i="12" s="1"/>
  <c r="S540" i="12" s="1"/>
  <c r="N541" i="12"/>
  <c r="O541" i="12" s="1"/>
  <c r="S541" i="12" s="1"/>
  <c r="N542" i="12"/>
  <c r="O542" i="12" s="1"/>
  <c r="S542" i="12" s="1"/>
  <c r="N543" i="12"/>
  <c r="O543" i="12" s="1"/>
  <c r="S543" i="12" s="1"/>
  <c r="N545" i="12"/>
  <c r="O545" i="12" s="1"/>
  <c r="S545" i="12" s="1"/>
  <c r="N546" i="12"/>
  <c r="O546" i="12" s="1"/>
  <c r="S546" i="12" s="1"/>
  <c r="N547" i="12"/>
  <c r="O547" i="12" s="1"/>
  <c r="S547" i="12" s="1"/>
  <c r="N548" i="12"/>
  <c r="O548" i="12" s="1"/>
  <c r="S548" i="12" s="1"/>
  <c r="N549" i="12"/>
  <c r="O549" i="12" s="1"/>
  <c r="S549" i="12" s="1"/>
  <c r="N551" i="12"/>
  <c r="O551" i="12" s="1"/>
  <c r="S551" i="12" s="1"/>
  <c r="N552" i="12"/>
  <c r="O552" i="12" s="1"/>
  <c r="S552" i="12" s="1"/>
  <c r="N553" i="12"/>
  <c r="O553" i="12" s="1"/>
  <c r="S553" i="12" s="1"/>
  <c r="N554" i="12"/>
  <c r="O554" i="12" s="1"/>
  <c r="S554" i="12" s="1"/>
  <c r="N555" i="12"/>
  <c r="O555" i="12" s="1"/>
  <c r="S555" i="12" s="1"/>
  <c r="N557" i="12"/>
  <c r="O557" i="12" s="1"/>
  <c r="S557" i="12" s="1"/>
  <c r="N559" i="12"/>
  <c r="O559" i="12" s="1"/>
  <c r="S559" i="12" s="1"/>
  <c r="N561" i="12"/>
  <c r="O561" i="12" s="1"/>
  <c r="S561" i="12" s="1"/>
  <c r="N562" i="12"/>
  <c r="O562" i="12" s="1"/>
  <c r="S562" i="12" s="1"/>
  <c r="N563" i="12"/>
  <c r="O563" i="12" s="1"/>
  <c r="S563" i="12" s="1"/>
  <c r="N565" i="12"/>
  <c r="O565" i="12" s="1"/>
  <c r="S565" i="12" s="1"/>
  <c r="N567" i="12"/>
  <c r="O567" i="12" s="1"/>
  <c r="S567" i="12" s="1"/>
  <c r="N568" i="12"/>
  <c r="O568" i="12" s="1"/>
  <c r="S568" i="12" s="1"/>
  <c r="N569" i="12"/>
  <c r="O569" i="12" s="1"/>
  <c r="S569" i="12" s="1"/>
  <c r="N571" i="12"/>
  <c r="O571" i="12" s="1"/>
  <c r="S571" i="12" s="1"/>
  <c r="N572" i="12"/>
  <c r="O572" i="12" s="1"/>
  <c r="S572" i="12" s="1"/>
  <c r="N573" i="12"/>
  <c r="O573" i="12" s="1"/>
  <c r="S573" i="12" s="1"/>
  <c r="N574" i="12"/>
  <c r="O574" i="12" s="1"/>
  <c r="S574" i="12" s="1"/>
  <c r="N575" i="12"/>
  <c r="O575" i="12" s="1"/>
  <c r="S575" i="12" s="1"/>
  <c r="N576" i="12"/>
  <c r="O576" i="12" s="1"/>
  <c r="S576" i="12" s="1"/>
  <c r="N577" i="12"/>
  <c r="O577" i="12" s="1"/>
  <c r="S577" i="12" s="1"/>
  <c r="N578" i="12"/>
  <c r="O578" i="12" s="1"/>
  <c r="S578" i="12" s="1"/>
  <c r="N579" i="12"/>
  <c r="O579" i="12" s="1"/>
  <c r="S579" i="12" s="1"/>
  <c r="N580" i="12"/>
  <c r="O580" i="12" s="1"/>
  <c r="S580" i="12" s="1"/>
  <c r="N581" i="12"/>
  <c r="O581" i="12" s="1"/>
  <c r="S581" i="12" s="1"/>
  <c r="N582" i="12"/>
  <c r="O582" i="12" s="1"/>
  <c r="S582" i="12" s="1"/>
  <c r="N583" i="12"/>
  <c r="O583" i="12" s="1"/>
  <c r="S583" i="12" s="1"/>
  <c r="N584" i="12"/>
  <c r="O584" i="12" s="1"/>
  <c r="S584" i="12" s="1"/>
  <c r="N585" i="12"/>
  <c r="O585" i="12" s="1"/>
  <c r="S585" i="12" s="1"/>
  <c r="N586" i="12"/>
  <c r="O586" i="12" s="1"/>
  <c r="S586" i="12" s="1"/>
  <c r="N587" i="12"/>
  <c r="O587" i="12" s="1"/>
  <c r="S587" i="12" s="1"/>
  <c r="N588" i="12"/>
  <c r="O588" i="12" s="1"/>
  <c r="S588" i="12" s="1"/>
  <c r="N589" i="12"/>
  <c r="O589" i="12" s="1"/>
  <c r="S589" i="12" s="1"/>
  <c r="N590" i="12"/>
  <c r="O590" i="12" s="1"/>
  <c r="S590" i="12" s="1"/>
  <c r="N592" i="12"/>
  <c r="O592" i="12" s="1"/>
  <c r="S592" i="12" s="1"/>
  <c r="N593" i="12"/>
  <c r="O593" i="12" s="1"/>
  <c r="S593" i="12" s="1"/>
  <c r="N594" i="12"/>
  <c r="O594" i="12" s="1"/>
  <c r="S594" i="12" s="1"/>
  <c r="N595" i="12"/>
  <c r="O595" i="12" s="1"/>
  <c r="S595" i="12" s="1"/>
  <c r="N596" i="12"/>
  <c r="O596" i="12" s="1"/>
  <c r="S596" i="12" s="1"/>
  <c r="N597" i="12"/>
  <c r="O597" i="12" s="1"/>
  <c r="S597" i="12" s="1"/>
  <c r="N598" i="12"/>
  <c r="O598" i="12" s="1"/>
  <c r="S598" i="12" s="1"/>
  <c r="N599" i="12"/>
  <c r="O599" i="12" s="1"/>
  <c r="S599" i="12" s="1"/>
  <c r="N601" i="12"/>
  <c r="O601" i="12" s="1"/>
  <c r="S601" i="12" s="1"/>
  <c r="N602" i="12"/>
  <c r="O602" i="12" s="1"/>
  <c r="S602" i="12" s="1"/>
  <c r="N603" i="12"/>
  <c r="O603" i="12" s="1"/>
  <c r="S603" i="12" s="1"/>
  <c r="N604" i="12"/>
  <c r="O604" i="12" s="1"/>
  <c r="S604" i="12" s="1"/>
  <c r="N605" i="12"/>
  <c r="O605" i="12" s="1"/>
  <c r="S605" i="12" s="1"/>
  <c r="N606" i="12"/>
  <c r="O606" i="12" s="1"/>
  <c r="S606" i="12" s="1"/>
  <c r="N607" i="12"/>
  <c r="O607" i="12" s="1"/>
  <c r="S607" i="12" s="1"/>
  <c r="N608" i="12"/>
  <c r="O608" i="12" s="1"/>
  <c r="S608" i="12" s="1"/>
  <c r="N609" i="12"/>
  <c r="O609" i="12" s="1"/>
  <c r="S609" i="12" s="1"/>
  <c r="N610" i="12"/>
  <c r="O610" i="12" s="1"/>
  <c r="S610" i="12" s="1"/>
  <c r="N611" i="12"/>
  <c r="O611" i="12" s="1"/>
  <c r="S611" i="12" s="1"/>
  <c r="N612" i="12"/>
  <c r="O612" i="12" s="1"/>
  <c r="S612" i="12" s="1"/>
  <c r="N613" i="12"/>
  <c r="O613" i="12" s="1"/>
  <c r="S613" i="12" s="1"/>
  <c r="N614" i="12"/>
  <c r="O614" i="12" s="1"/>
  <c r="S614" i="12" s="1"/>
  <c r="N615" i="12"/>
  <c r="O615" i="12" s="1"/>
  <c r="S615" i="12" s="1"/>
  <c r="N616" i="12"/>
  <c r="O616" i="12" s="1"/>
  <c r="S616" i="12" s="1"/>
  <c r="N617" i="12"/>
  <c r="O617" i="12" s="1"/>
  <c r="S617" i="12" s="1"/>
  <c r="N618" i="12"/>
  <c r="O618" i="12" s="1"/>
  <c r="S618" i="12" s="1"/>
  <c r="N619" i="12"/>
  <c r="O619" i="12" s="1"/>
  <c r="S619" i="12" s="1"/>
  <c r="N620" i="12"/>
  <c r="O620" i="12" s="1"/>
  <c r="S620" i="12" s="1"/>
  <c r="N621" i="12"/>
  <c r="O621" i="12" s="1"/>
  <c r="S621" i="12" s="1"/>
  <c r="N622" i="12"/>
  <c r="O622" i="12" s="1"/>
  <c r="S622" i="12" s="1"/>
  <c r="N623" i="12"/>
  <c r="O623" i="12" s="1"/>
  <c r="S623" i="12" s="1"/>
  <c r="N624" i="12"/>
  <c r="O624" i="12" s="1"/>
  <c r="S624" i="12" s="1"/>
  <c r="N626" i="12"/>
  <c r="O626" i="12" s="1"/>
  <c r="S626" i="12" s="1"/>
  <c r="N627" i="12"/>
  <c r="O627" i="12" s="1"/>
  <c r="S627" i="12" s="1"/>
  <c r="N628" i="12"/>
  <c r="O628" i="12" s="1"/>
  <c r="S628" i="12" s="1"/>
  <c r="N629" i="12"/>
  <c r="O629" i="12" s="1"/>
  <c r="S629" i="12" s="1"/>
  <c r="N630" i="12"/>
  <c r="O630" i="12" s="1"/>
  <c r="S630" i="12" s="1"/>
  <c r="N631" i="12"/>
  <c r="O631" i="12" s="1"/>
  <c r="S631" i="12" s="1"/>
  <c r="N632" i="12"/>
  <c r="O632" i="12" s="1"/>
  <c r="S632" i="12" s="1"/>
  <c r="N633" i="12"/>
  <c r="O633" i="12" s="1"/>
  <c r="S633" i="12" s="1"/>
  <c r="N634" i="12"/>
  <c r="O634" i="12" s="1"/>
  <c r="S634" i="12" s="1"/>
  <c r="N635" i="12"/>
  <c r="O635" i="12" s="1"/>
  <c r="S635" i="12" s="1"/>
  <c r="N636" i="12"/>
  <c r="O636" i="12" s="1"/>
  <c r="S636" i="12" s="1"/>
  <c r="N637" i="12"/>
  <c r="O637" i="12" s="1"/>
  <c r="S637" i="12" s="1"/>
  <c r="N638" i="12"/>
  <c r="O638" i="12" s="1"/>
  <c r="S638" i="12" s="1"/>
  <c r="N639" i="12"/>
  <c r="O639" i="12" s="1"/>
  <c r="S639" i="12" s="1"/>
  <c r="N640" i="12"/>
  <c r="O640" i="12" s="1"/>
  <c r="S640" i="12" s="1"/>
  <c r="N641" i="12"/>
  <c r="O641" i="12" s="1"/>
  <c r="S641" i="12" s="1"/>
  <c r="N642" i="12"/>
  <c r="O642" i="12" s="1"/>
  <c r="S642" i="12" s="1"/>
  <c r="N643" i="12"/>
  <c r="O643" i="12" s="1"/>
  <c r="S643" i="12" s="1"/>
  <c r="N644" i="12"/>
  <c r="O644" i="12" s="1"/>
  <c r="S644" i="12" s="1"/>
  <c r="N645" i="12"/>
  <c r="O645" i="12" s="1"/>
  <c r="S645" i="12" s="1"/>
  <c r="N647" i="12"/>
  <c r="O647" i="12" s="1"/>
  <c r="S647" i="12" s="1"/>
  <c r="N648" i="12"/>
  <c r="O648" i="12" s="1"/>
  <c r="S648" i="12" s="1"/>
  <c r="N649" i="12"/>
  <c r="O649" i="12" s="1"/>
  <c r="S649" i="12" s="1"/>
  <c r="N650" i="12"/>
  <c r="O650" i="12" s="1"/>
  <c r="S650" i="12" s="1"/>
  <c r="N651" i="12"/>
  <c r="O651" i="12" s="1"/>
  <c r="S651" i="12" s="1"/>
  <c r="N652" i="12"/>
  <c r="O652" i="12" s="1"/>
  <c r="S652" i="12" s="1"/>
  <c r="N653" i="12"/>
  <c r="O653" i="12" s="1"/>
  <c r="S653" i="12" s="1"/>
  <c r="N654" i="12"/>
  <c r="O654" i="12" s="1"/>
  <c r="S654" i="12" s="1"/>
  <c r="N656" i="12"/>
  <c r="O656" i="12" s="1"/>
  <c r="S656" i="12" s="1"/>
  <c r="N657" i="12"/>
  <c r="O657" i="12" s="1"/>
  <c r="S657" i="12" s="1"/>
  <c r="N658" i="12"/>
  <c r="O658" i="12" s="1"/>
  <c r="S658" i="12" s="1"/>
  <c r="N659" i="12"/>
  <c r="O659" i="12" s="1"/>
  <c r="S659" i="12" s="1"/>
  <c r="N660" i="12"/>
  <c r="O660" i="12" s="1"/>
  <c r="S660" i="12" s="1"/>
  <c r="N661" i="12"/>
  <c r="O661" i="12" s="1"/>
  <c r="S661" i="12" s="1"/>
  <c r="N662" i="12"/>
  <c r="O662" i="12" s="1"/>
  <c r="S662" i="12" s="1"/>
  <c r="N663" i="12"/>
  <c r="O663" i="12" s="1"/>
  <c r="S663" i="12" s="1"/>
  <c r="N664" i="12"/>
  <c r="O664" i="12" s="1"/>
  <c r="S664" i="12" s="1"/>
  <c r="N665" i="12"/>
  <c r="O665" i="12" s="1"/>
  <c r="S665" i="12" s="1"/>
  <c r="N666" i="12"/>
  <c r="O666" i="12" s="1"/>
  <c r="S666" i="12" s="1"/>
  <c r="N667" i="12"/>
  <c r="O667" i="12" s="1"/>
  <c r="S667" i="12" s="1"/>
  <c r="N668" i="12"/>
  <c r="O668" i="12" s="1"/>
  <c r="S668" i="12" s="1"/>
  <c r="N669" i="12"/>
  <c r="O669" i="12" s="1"/>
  <c r="S669" i="12" s="1"/>
  <c r="N670" i="12"/>
  <c r="O670" i="12" s="1"/>
  <c r="S670" i="12" s="1"/>
  <c r="N671" i="12"/>
  <c r="O671" i="12" s="1"/>
  <c r="S671" i="12" s="1"/>
  <c r="N672" i="12"/>
  <c r="O672" i="12" s="1"/>
  <c r="S672" i="12" s="1"/>
  <c r="N674" i="12"/>
  <c r="O674" i="12" s="1"/>
  <c r="S674" i="12" s="1"/>
  <c r="N675" i="12"/>
  <c r="O675" i="12" s="1"/>
  <c r="S675" i="12" s="1"/>
  <c r="N676" i="12"/>
  <c r="O676" i="12" s="1"/>
  <c r="S676" i="12" s="1"/>
  <c r="N677" i="12"/>
  <c r="O677" i="12" s="1"/>
  <c r="S677" i="12" s="1"/>
  <c r="N678" i="12"/>
  <c r="O678" i="12" s="1"/>
  <c r="S678" i="12" s="1"/>
  <c r="N679" i="12"/>
  <c r="O679" i="12" s="1"/>
  <c r="S679" i="12" s="1"/>
  <c r="N681" i="12"/>
  <c r="O681" i="12" s="1"/>
  <c r="S681" i="12" s="1"/>
  <c r="N682" i="12"/>
  <c r="O682" i="12" s="1"/>
  <c r="S682" i="12" s="1"/>
  <c r="N684" i="12"/>
  <c r="O684" i="12" s="1"/>
  <c r="S684" i="12" s="1"/>
  <c r="N685" i="12"/>
  <c r="O685" i="12" s="1"/>
  <c r="S685" i="12" s="1"/>
  <c r="N686" i="12"/>
  <c r="O686" i="12" s="1"/>
  <c r="S686" i="12" s="1"/>
  <c r="N687" i="12"/>
  <c r="O687" i="12" s="1"/>
  <c r="S687" i="12" s="1"/>
  <c r="N689" i="12"/>
  <c r="O689" i="12" s="1"/>
  <c r="S689" i="12" s="1"/>
  <c r="N690" i="12"/>
  <c r="O690" i="12" s="1"/>
  <c r="S690" i="12" s="1"/>
  <c r="N691" i="12"/>
  <c r="O691" i="12" s="1"/>
  <c r="S691" i="12" s="1"/>
  <c r="N692" i="12"/>
  <c r="O692" i="12" s="1"/>
  <c r="S692" i="12" s="1"/>
  <c r="N693" i="12"/>
  <c r="O693" i="12" s="1"/>
  <c r="S693" i="12" s="1"/>
  <c r="N694" i="12"/>
  <c r="O694" i="12" s="1"/>
  <c r="S694" i="12" s="1"/>
  <c r="N697" i="12"/>
  <c r="O697" i="12" s="1"/>
  <c r="S697" i="12" s="1"/>
  <c r="N698" i="12"/>
  <c r="O698" i="12" s="1"/>
  <c r="S698" i="12" s="1"/>
  <c r="N699" i="12"/>
  <c r="O699" i="12" s="1"/>
  <c r="S699" i="12" s="1"/>
  <c r="N700" i="12"/>
  <c r="O700" i="12" s="1"/>
  <c r="S700" i="12" s="1"/>
  <c r="N702" i="12"/>
  <c r="O702" i="12" s="1"/>
  <c r="S702" i="12" s="1"/>
  <c r="N704" i="12"/>
  <c r="O704" i="12" s="1"/>
  <c r="S704" i="12" s="1"/>
  <c r="N706" i="12"/>
  <c r="O706" i="12" s="1"/>
  <c r="S706" i="12" s="1"/>
  <c r="N707" i="12"/>
  <c r="O707" i="12" s="1"/>
  <c r="S707" i="12" s="1"/>
  <c r="N708" i="12"/>
  <c r="O708" i="12" s="1"/>
  <c r="S708" i="12" s="1"/>
  <c r="N709" i="12"/>
  <c r="O709" i="12" s="1"/>
  <c r="S709" i="12" s="1"/>
  <c r="N710" i="12"/>
  <c r="O710" i="12" s="1"/>
  <c r="S710" i="12" s="1"/>
  <c r="N711" i="12"/>
  <c r="O711" i="12" s="1"/>
  <c r="S711" i="12" s="1"/>
  <c r="N712" i="12"/>
  <c r="O712" i="12" s="1"/>
  <c r="S712" i="12" s="1"/>
  <c r="N713" i="12"/>
  <c r="O713" i="12" s="1"/>
  <c r="S713" i="12" s="1"/>
  <c r="N715" i="12"/>
  <c r="O715" i="12" s="1"/>
  <c r="S715" i="12" s="1"/>
  <c r="N716" i="12"/>
  <c r="O716" i="12" s="1"/>
  <c r="S716" i="12" s="1"/>
  <c r="N717" i="12"/>
  <c r="O717" i="12" s="1"/>
  <c r="S717" i="12" s="1"/>
  <c r="N718" i="12"/>
  <c r="O718" i="12" s="1"/>
  <c r="S718" i="12" s="1"/>
  <c r="N720" i="12"/>
  <c r="O720" i="12" s="1"/>
  <c r="S720" i="12" s="1"/>
  <c r="N721" i="12"/>
  <c r="O721" i="12" s="1"/>
  <c r="S721" i="12" s="1"/>
  <c r="N722" i="12"/>
  <c r="O722" i="12" s="1"/>
  <c r="S722" i="12" s="1"/>
  <c r="N723" i="12"/>
  <c r="O723" i="12" s="1"/>
  <c r="S723" i="12" s="1"/>
  <c r="N724" i="12"/>
  <c r="O724" i="12" s="1"/>
  <c r="S724" i="12" s="1"/>
  <c r="N725" i="12"/>
  <c r="O725" i="12" s="1"/>
  <c r="S725" i="12" s="1"/>
  <c r="N726" i="12"/>
  <c r="O726" i="12" s="1"/>
  <c r="S726" i="12" s="1"/>
  <c r="N727" i="12"/>
  <c r="O727" i="12" s="1"/>
  <c r="S727" i="12" s="1"/>
  <c r="N729" i="12"/>
  <c r="O729" i="12" s="1"/>
  <c r="S729" i="12" s="1"/>
  <c r="N730" i="12"/>
  <c r="O730" i="12" s="1"/>
  <c r="S730" i="12" s="1"/>
  <c r="N731" i="12"/>
  <c r="O731" i="12" s="1"/>
  <c r="S731" i="12" s="1"/>
  <c r="N732" i="12"/>
  <c r="O732" i="12" s="1"/>
  <c r="S732" i="12" s="1"/>
  <c r="N733" i="12"/>
  <c r="O733" i="12" s="1"/>
  <c r="S733" i="12" s="1"/>
  <c r="N734" i="12"/>
  <c r="O734" i="12" s="1"/>
  <c r="S734" i="12" s="1"/>
  <c r="N735" i="12"/>
  <c r="O735" i="12" s="1"/>
  <c r="S735" i="12" s="1"/>
  <c r="N736" i="12"/>
  <c r="O736" i="12" s="1"/>
  <c r="S736" i="12" s="1"/>
  <c r="N740" i="12"/>
  <c r="O740" i="12" s="1"/>
  <c r="S740" i="12" s="1"/>
  <c r="N741" i="12"/>
  <c r="O741" i="12" s="1"/>
  <c r="S741" i="12" s="1"/>
  <c r="N742" i="12"/>
  <c r="O742" i="12" s="1"/>
  <c r="S742" i="12" s="1"/>
  <c r="N743" i="12"/>
  <c r="O743" i="12" s="1"/>
  <c r="S743" i="12" s="1"/>
  <c r="N744" i="12"/>
  <c r="O744" i="12" s="1"/>
  <c r="S744" i="12" s="1"/>
  <c r="N745" i="12"/>
  <c r="O745" i="12" s="1"/>
  <c r="S745" i="12" s="1"/>
  <c r="N746" i="12"/>
  <c r="O746" i="12" s="1"/>
  <c r="S746" i="12" s="1"/>
  <c r="N747" i="12"/>
  <c r="O747" i="12" s="1"/>
  <c r="S747" i="12" s="1"/>
  <c r="N749" i="12"/>
  <c r="O749" i="12" s="1"/>
  <c r="S749" i="12" s="1"/>
  <c r="N750" i="12"/>
  <c r="O750" i="12" s="1"/>
  <c r="S750" i="12" s="1"/>
  <c r="N751" i="12"/>
  <c r="O751" i="12" s="1"/>
  <c r="S751" i="12" s="1"/>
  <c r="N752" i="12"/>
  <c r="O752" i="12" s="1"/>
  <c r="S752" i="12" s="1"/>
  <c r="N754" i="12"/>
  <c r="O754" i="12" s="1"/>
  <c r="S754" i="12" s="1"/>
  <c r="N755" i="12"/>
  <c r="O755" i="12" s="1"/>
  <c r="S755" i="12" s="1"/>
  <c r="N756" i="12"/>
  <c r="O756" i="12" s="1"/>
  <c r="S756" i="12" s="1"/>
  <c r="N757" i="12"/>
  <c r="O757" i="12" s="1"/>
  <c r="S757" i="12" s="1"/>
  <c r="N759" i="12"/>
  <c r="O759" i="12" s="1"/>
  <c r="S759" i="12" s="1"/>
  <c r="N760" i="12"/>
  <c r="O760" i="12" s="1"/>
  <c r="S760" i="12" s="1"/>
  <c r="N761" i="12"/>
  <c r="O761" i="12" s="1"/>
  <c r="S761" i="12" s="1"/>
  <c r="N762" i="12"/>
  <c r="O762" i="12" s="1"/>
  <c r="S762" i="12" s="1"/>
  <c r="N763" i="12"/>
  <c r="O763" i="12" s="1"/>
  <c r="S763" i="12" s="1"/>
  <c r="N764" i="12"/>
  <c r="O764" i="12" s="1"/>
  <c r="S764" i="12" s="1"/>
  <c r="N765" i="12"/>
  <c r="O765" i="12" s="1"/>
  <c r="S765" i="12" s="1"/>
  <c r="N766" i="12"/>
  <c r="O766" i="12" s="1"/>
  <c r="S766" i="12" s="1"/>
  <c r="N768" i="12"/>
  <c r="O768" i="12" s="1"/>
  <c r="S768" i="12" s="1"/>
  <c r="N769" i="12"/>
  <c r="O769" i="12" s="1"/>
  <c r="S769" i="12" s="1"/>
  <c r="N770" i="12"/>
  <c r="O770" i="12" s="1"/>
  <c r="S770" i="12" s="1"/>
  <c r="N771" i="12"/>
  <c r="O771" i="12" s="1"/>
  <c r="S771" i="12" s="1"/>
  <c r="N772" i="12"/>
  <c r="O772" i="12" s="1"/>
  <c r="S772" i="12" s="1"/>
  <c r="N773" i="12"/>
  <c r="O773" i="12" s="1"/>
  <c r="S773" i="12" s="1"/>
  <c r="N774" i="12"/>
  <c r="O774" i="12" s="1"/>
  <c r="S774" i="12" s="1"/>
  <c r="N775" i="12"/>
  <c r="O775" i="12" s="1"/>
  <c r="S775" i="12" s="1"/>
  <c r="N777" i="12"/>
  <c r="O777" i="12" s="1"/>
  <c r="S777" i="12" s="1"/>
  <c r="N779" i="12"/>
  <c r="O779" i="12" s="1"/>
  <c r="S779" i="12" s="1"/>
  <c r="N781" i="12"/>
  <c r="O781" i="12" s="1"/>
  <c r="S781" i="12" s="1"/>
  <c r="N782" i="12"/>
  <c r="O782" i="12" s="1"/>
  <c r="S782" i="12" s="1"/>
  <c r="N783" i="12"/>
  <c r="O783" i="12" s="1"/>
  <c r="S783" i="12" s="1"/>
  <c r="N784" i="12"/>
  <c r="O784" i="12" s="1"/>
  <c r="S784" i="12" s="1"/>
  <c r="N786" i="12"/>
  <c r="O786" i="12" s="1"/>
  <c r="S786" i="12" s="1"/>
  <c r="N787" i="12"/>
  <c r="O787" i="12" s="1"/>
  <c r="S787" i="12" s="1"/>
  <c r="N788" i="12"/>
  <c r="O788" i="12" s="1"/>
  <c r="S788" i="12" s="1"/>
  <c r="N790" i="12"/>
  <c r="O790" i="12" s="1"/>
  <c r="S790" i="12" s="1"/>
  <c r="N791" i="12"/>
  <c r="O791" i="12" s="1"/>
  <c r="S791" i="12" s="1"/>
  <c r="N792" i="12"/>
  <c r="O792" i="12" s="1"/>
  <c r="S792" i="12" s="1"/>
  <c r="N794" i="12"/>
  <c r="O794" i="12" s="1"/>
  <c r="S794" i="12" s="1"/>
  <c r="N795" i="12"/>
  <c r="O795" i="12" s="1"/>
  <c r="S795" i="12" s="1"/>
  <c r="N796" i="12"/>
  <c r="O796" i="12" s="1"/>
  <c r="S796" i="12" s="1"/>
  <c r="N798" i="12"/>
  <c r="O798" i="12" s="1"/>
  <c r="S798" i="12" s="1"/>
  <c r="N799" i="12"/>
  <c r="O799" i="12" s="1"/>
  <c r="S799" i="12" s="1"/>
  <c r="N800" i="12"/>
  <c r="O800" i="12" s="1"/>
  <c r="S800" i="12" s="1"/>
  <c r="N802" i="12"/>
  <c r="O802" i="12" s="1"/>
  <c r="S802" i="12" s="1"/>
  <c r="N803" i="12"/>
  <c r="O803" i="12" s="1"/>
  <c r="S803" i="12" s="1"/>
  <c r="N804" i="12"/>
  <c r="O804" i="12" s="1"/>
  <c r="S804" i="12" s="1"/>
  <c r="N806" i="12"/>
  <c r="O806" i="12" s="1"/>
  <c r="S806" i="12" s="1"/>
  <c r="N807" i="12"/>
  <c r="O807" i="12" s="1"/>
  <c r="S807" i="12" s="1"/>
  <c r="N808" i="12"/>
  <c r="O808" i="12" s="1"/>
  <c r="S808" i="12" s="1"/>
  <c r="N810" i="12"/>
  <c r="O810" i="12" s="1"/>
  <c r="S810" i="12" s="1"/>
  <c r="N811" i="12"/>
  <c r="O811" i="12" s="1"/>
  <c r="S811" i="12" s="1"/>
  <c r="N812" i="12"/>
  <c r="O812" i="12" s="1"/>
  <c r="S812" i="12" s="1"/>
  <c r="N814" i="12"/>
  <c r="O814" i="12" s="1"/>
  <c r="S814" i="12" s="1"/>
  <c r="N815" i="12"/>
  <c r="O815" i="12" s="1"/>
  <c r="S815" i="12" s="1"/>
  <c r="N816" i="12"/>
  <c r="O816" i="12" s="1"/>
  <c r="S816" i="12" s="1"/>
  <c r="N817" i="12"/>
  <c r="O817" i="12" s="1"/>
  <c r="S817" i="12" s="1"/>
  <c r="N818" i="12"/>
  <c r="O818" i="12" s="1"/>
  <c r="S818" i="12" s="1"/>
  <c r="N819" i="12"/>
  <c r="O819" i="12" s="1"/>
  <c r="S819" i="12" s="1"/>
  <c r="N820" i="12"/>
  <c r="O820" i="12" s="1"/>
  <c r="S820" i="12" s="1"/>
  <c r="N821" i="12"/>
  <c r="O821" i="12" s="1"/>
  <c r="S821" i="12" s="1"/>
  <c r="N823" i="12"/>
  <c r="O823" i="12" s="1"/>
  <c r="S823" i="12" s="1"/>
  <c r="N824" i="12"/>
  <c r="O824" i="12" s="1"/>
  <c r="S824" i="12" s="1"/>
  <c r="N825" i="12"/>
  <c r="O825" i="12" s="1"/>
  <c r="S825" i="12" s="1"/>
  <c r="N826" i="12"/>
  <c r="O826" i="12" s="1"/>
  <c r="S826" i="12" s="1"/>
  <c r="N827" i="12"/>
  <c r="O827" i="12" s="1"/>
  <c r="S827" i="12" s="1"/>
  <c r="N828" i="12"/>
  <c r="O828" i="12" s="1"/>
  <c r="S828" i="12" s="1"/>
  <c r="N829" i="12"/>
  <c r="O829" i="12" s="1"/>
  <c r="S829" i="12" s="1"/>
  <c r="N830" i="12"/>
  <c r="O830" i="12" s="1"/>
  <c r="S830" i="12" s="1"/>
  <c r="N832" i="12"/>
  <c r="O832" i="12" s="1"/>
  <c r="S832" i="12" s="1"/>
  <c r="N833" i="12"/>
  <c r="O833" i="12" s="1"/>
  <c r="S833" i="12" s="1"/>
  <c r="N834" i="12"/>
  <c r="O834" i="12" s="1"/>
  <c r="S834" i="12" s="1"/>
  <c r="N835" i="12"/>
  <c r="O835" i="12" s="1"/>
  <c r="S835" i="12" s="1"/>
  <c r="N836" i="12"/>
  <c r="O836" i="12" s="1"/>
  <c r="S836" i="12" s="1"/>
  <c r="N837" i="12"/>
  <c r="O837" i="12" s="1"/>
  <c r="S837" i="12" s="1"/>
  <c r="N838" i="12"/>
  <c r="O838" i="12" s="1"/>
  <c r="S838" i="12" s="1"/>
  <c r="N839" i="12"/>
  <c r="O839" i="12" s="1"/>
  <c r="S839" i="12" s="1"/>
  <c r="N841" i="12"/>
  <c r="O841" i="12" s="1"/>
  <c r="S841" i="12" s="1"/>
  <c r="N842" i="12"/>
  <c r="O842" i="12" s="1"/>
  <c r="S842" i="12" s="1"/>
  <c r="N843" i="12"/>
  <c r="O843" i="12" s="1"/>
  <c r="S843" i="12" s="1"/>
  <c r="N844" i="12"/>
  <c r="O844" i="12" s="1"/>
  <c r="S844" i="12" s="1"/>
  <c r="N845" i="12"/>
  <c r="O845" i="12" s="1"/>
  <c r="S845" i="12" s="1"/>
  <c r="N846" i="12"/>
  <c r="O846" i="12" s="1"/>
  <c r="S846" i="12" s="1"/>
  <c r="N847" i="12"/>
  <c r="O847" i="12" s="1"/>
  <c r="S847" i="12" s="1"/>
  <c r="N848" i="12"/>
  <c r="O848" i="12" s="1"/>
  <c r="S848" i="12" s="1"/>
  <c r="N850" i="12"/>
  <c r="O850" i="12" s="1"/>
  <c r="S850" i="12" s="1"/>
  <c r="N851" i="12"/>
  <c r="O851" i="12" s="1"/>
  <c r="S851" i="12" s="1"/>
  <c r="N852" i="12"/>
  <c r="O852" i="12" s="1"/>
  <c r="S852" i="12" s="1"/>
  <c r="N853" i="12"/>
  <c r="O853" i="12" s="1"/>
  <c r="S853" i="12" s="1"/>
  <c r="N854" i="12"/>
  <c r="O854" i="12" s="1"/>
  <c r="S854" i="12" s="1"/>
  <c r="N855" i="12"/>
  <c r="O855" i="12" s="1"/>
  <c r="S855" i="12" s="1"/>
  <c r="N856" i="12"/>
  <c r="O856" i="12" s="1"/>
  <c r="S856" i="12" s="1"/>
  <c r="N857" i="12"/>
  <c r="O857" i="12" s="1"/>
  <c r="S857" i="12" s="1"/>
  <c r="N858" i="12"/>
  <c r="O858" i="12" s="1"/>
  <c r="S858" i="12" s="1"/>
  <c r="N859" i="12"/>
  <c r="O859" i="12" s="1"/>
  <c r="S859" i="12" s="1"/>
  <c r="N860" i="12"/>
  <c r="O860" i="12" s="1"/>
  <c r="S860" i="12" s="1"/>
  <c r="N861" i="12"/>
  <c r="O861" i="12" s="1"/>
  <c r="S861" i="12" s="1"/>
  <c r="N863" i="12"/>
  <c r="O863" i="12" s="1"/>
  <c r="S863" i="12" s="1"/>
  <c r="N864" i="12"/>
  <c r="O864" i="12" s="1"/>
  <c r="S864" i="12" s="1"/>
  <c r="N865" i="12"/>
  <c r="O865" i="12" s="1"/>
  <c r="S865" i="12" s="1"/>
  <c r="N866" i="12"/>
  <c r="O866" i="12" s="1"/>
  <c r="S866" i="12" s="1"/>
  <c r="N867" i="12"/>
  <c r="O867" i="12" s="1"/>
  <c r="S867" i="12" s="1"/>
  <c r="N868" i="12"/>
  <c r="O868" i="12" s="1"/>
  <c r="S868" i="12" s="1"/>
  <c r="N869" i="12"/>
  <c r="O869" i="12" s="1"/>
  <c r="S869" i="12" s="1"/>
  <c r="N870" i="12"/>
  <c r="O870" i="12" s="1"/>
  <c r="S870" i="12" s="1"/>
  <c r="N871" i="12"/>
  <c r="O871" i="12" s="1"/>
  <c r="S871" i="12" s="1"/>
  <c r="N872" i="12"/>
  <c r="O872" i="12" s="1"/>
  <c r="S872" i="12" s="1"/>
  <c r="N873" i="12"/>
  <c r="O873" i="12" s="1"/>
  <c r="S873" i="12" s="1"/>
  <c r="N874" i="12"/>
  <c r="O874" i="12" s="1"/>
  <c r="S874" i="12" s="1"/>
  <c r="N876" i="12"/>
  <c r="O876" i="12" s="1"/>
  <c r="S876" i="12" s="1"/>
  <c r="N877" i="12"/>
  <c r="O877" i="12" s="1"/>
  <c r="S877" i="12" s="1"/>
  <c r="N878" i="12"/>
  <c r="O878" i="12" s="1"/>
  <c r="S878" i="12" s="1"/>
  <c r="N879" i="12"/>
  <c r="O879" i="12" s="1"/>
  <c r="S879" i="12" s="1"/>
  <c r="N881" i="12"/>
  <c r="O881" i="12" s="1"/>
  <c r="S881" i="12" s="1"/>
  <c r="N882" i="12"/>
  <c r="O882" i="12" s="1"/>
  <c r="S882" i="12" s="1"/>
  <c r="N883" i="12"/>
  <c r="O883" i="12" s="1"/>
  <c r="S883" i="12" s="1"/>
  <c r="N884" i="12"/>
  <c r="O884" i="12" s="1"/>
  <c r="S884" i="12" s="1"/>
  <c r="N886" i="12"/>
  <c r="O886" i="12" s="1"/>
  <c r="S886" i="12" s="1"/>
  <c r="N887" i="12"/>
  <c r="O887" i="12" s="1"/>
  <c r="S887" i="12" s="1"/>
  <c r="N888" i="12"/>
  <c r="O888" i="12" s="1"/>
  <c r="S888" i="12" s="1"/>
  <c r="N889" i="12"/>
  <c r="O889" i="12" s="1"/>
  <c r="S889" i="12" s="1"/>
  <c r="N891" i="12"/>
  <c r="O891" i="12" s="1"/>
  <c r="S891" i="12" s="1"/>
  <c r="N892" i="12"/>
  <c r="O892" i="12" s="1"/>
  <c r="S892" i="12" s="1"/>
  <c r="N893" i="12"/>
  <c r="O893" i="12" s="1"/>
  <c r="S893" i="12" s="1"/>
  <c r="N894" i="12"/>
  <c r="O894" i="12" s="1"/>
  <c r="S894" i="12" s="1"/>
  <c r="N896" i="12"/>
  <c r="O896" i="12" s="1"/>
  <c r="S896" i="12" s="1"/>
  <c r="N897" i="12"/>
  <c r="O897" i="12" s="1"/>
  <c r="S897" i="12" s="1"/>
  <c r="N898" i="12"/>
  <c r="O898" i="12" s="1"/>
  <c r="S898" i="12" s="1"/>
  <c r="N899" i="12"/>
  <c r="O899" i="12" s="1"/>
  <c r="S899" i="12" s="1"/>
  <c r="N900" i="12"/>
  <c r="O900" i="12" s="1"/>
  <c r="S900" i="12" s="1"/>
  <c r="N901" i="12"/>
  <c r="O901" i="12" s="1"/>
  <c r="S901" i="12" s="1"/>
  <c r="N902" i="12"/>
  <c r="O902" i="12" s="1"/>
  <c r="S902" i="12" s="1"/>
  <c r="N903" i="12"/>
  <c r="O903" i="12" s="1"/>
  <c r="S903" i="12" s="1"/>
  <c r="N905" i="12"/>
  <c r="O905" i="12" s="1"/>
  <c r="S905" i="12" s="1"/>
  <c r="N906" i="12"/>
  <c r="O906" i="12" s="1"/>
  <c r="S906" i="12" s="1"/>
  <c r="N907" i="12"/>
  <c r="O907" i="12" s="1"/>
  <c r="S907" i="12" s="1"/>
  <c r="N908" i="12"/>
  <c r="O908" i="12" s="1"/>
  <c r="S908" i="12" s="1"/>
  <c r="N909" i="12"/>
  <c r="O909" i="12" s="1"/>
  <c r="S909" i="12" s="1"/>
  <c r="N910" i="12"/>
  <c r="O910" i="12" s="1"/>
  <c r="S910" i="12" s="1"/>
  <c r="N911" i="12"/>
  <c r="O911" i="12" s="1"/>
  <c r="S911" i="12" s="1"/>
  <c r="N912" i="12"/>
  <c r="O912" i="12" s="1"/>
  <c r="S912" i="12" s="1"/>
  <c r="N914" i="12"/>
  <c r="O914" i="12" s="1"/>
  <c r="S914" i="12" s="1"/>
  <c r="N915" i="12"/>
  <c r="O915" i="12" s="1"/>
  <c r="S915" i="12" s="1"/>
  <c r="N916" i="12"/>
  <c r="O916" i="12" s="1"/>
  <c r="S916" i="12" s="1"/>
  <c r="N917" i="12"/>
  <c r="O917" i="12" s="1"/>
  <c r="S917" i="12" s="1"/>
  <c r="N918" i="12"/>
  <c r="O918" i="12" s="1"/>
  <c r="S918" i="12" s="1"/>
  <c r="N919" i="12"/>
  <c r="O919" i="12" s="1"/>
  <c r="S919" i="12" s="1"/>
  <c r="N920" i="12"/>
  <c r="O920" i="12" s="1"/>
  <c r="S920" i="12" s="1"/>
  <c r="N921" i="12"/>
  <c r="O921" i="12" s="1"/>
  <c r="S921" i="12" s="1"/>
  <c r="N922" i="12"/>
  <c r="O922" i="12" s="1"/>
  <c r="S922" i="12" s="1"/>
  <c r="N923" i="12"/>
  <c r="O923" i="12" s="1"/>
  <c r="S923" i="12" s="1"/>
  <c r="N924" i="12"/>
  <c r="O924" i="12" s="1"/>
  <c r="S924" i="12" s="1"/>
  <c r="N925" i="12"/>
  <c r="O925" i="12" s="1"/>
  <c r="S925" i="12" s="1"/>
  <c r="N927" i="12"/>
  <c r="O927" i="12" s="1"/>
  <c r="S927" i="12" s="1"/>
  <c r="N928" i="12"/>
  <c r="O928" i="12" s="1"/>
  <c r="S928" i="12" s="1"/>
  <c r="N929" i="12"/>
  <c r="O929" i="12" s="1"/>
  <c r="S929" i="12" s="1"/>
  <c r="N930" i="12"/>
  <c r="O930" i="12" s="1"/>
  <c r="S930" i="12" s="1"/>
  <c r="N931" i="12"/>
  <c r="O931" i="12" s="1"/>
  <c r="S931" i="12" s="1"/>
  <c r="N932" i="12"/>
  <c r="O932" i="12" s="1"/>
  <c r="S932" i="12" s="1"/>
  <c r="N933" i="12"/>
  <c r="O933" i="12" s="1"/>
  <c r="S933" i="12" s="1"/>
  <c r="N934" i="12"/>
  <c r="O934" i="12" s="1"/>
  <c r="S934" i="12" s="1"/>
  <c r="N935" i="12"/>
  <c r="O935" i="12" s="1"/>
  <c r="S935" i="12" s="1"/>
  <c r="N936" i="12"/>
  <c r="O936" i="12" s="1"/>
  <c r="S936" i="12" s="1"/>
  <c r="N937" i="12"/>
  <c r="O937" i="12" s="1"/>
  <c r="S937" i="12" s="1"/>
  <c r="N938" i="12"/>
  <c r="O938" i="12" s="1"/>
  <c r="S938" i="12" s="1"/>
  <c r="N940" i="12"/>
  <c r="O940" i="12" s="1"/>
  <c r="S940" i="12" s="1"/>
  <c r="N941" i="12"/>
  <c r="O941" i="12" s="1"/>
  <c r="S941" i="12" s="1"/>
  <c r="N942" i="12"/>
  <c r="O942" i="12" s="1"/>
  <c r="S942" i="12" s="1"/>
  <c r="N943" i="12"/>
  <c r="O943" i="12" s="1"/>
  <c r="S943" i="12" s="1"/>
  <c r="N945" i="12"/>
  <c r="O945" i="12" s="1"/>
  <c r="S945" i="12" s="1"/>
  <c r="N946" i="12"/>
  <c r="O946" i="12" s="1"/>
  <c r="S946" i="12" s="1"/>
  <c r="N947" i="12"/>
  <c r="O947" i="12" s="1"/>
  <c r="S947" i="12" s="1"/>
  <c r="N948" i="12"/>
  <c r="O948" i="12" s="1"/>
  <c r="S948" i="12" s="1"/>
  <c r="N950" i="12"/>
  <c r="O950" i="12" s="1"/>
  <c r="S950" i="12" s="1"/>
  <c r="N951" i="12"/>
  <c r="O951" i="12" s="1"/>
  <c r="S951" i="12" s="1"/>
  <c r="N952" i="12"/>
  <c r="O952" i="12" s="1"/>
  <c r="S952" i="12" s="1"/>
  <c r="N953" i="12"/>
  <c r="O953" i="12" s="1"/>
  <c r="S953" i="12" s="1"/>
  <c r="N964" i="12"/>
  <c r="O964" i="12" s="1"/>
  <c r="S964" i="12" s="1"/>
  <c r="N965" i="12"/>
  <c r="O965" i="12" s="1"/>
  <c r="S965" i="12" s="1"/>
  <c r="N966" i="12"/>
  <c r="O966" i="12" s="1"/>
  <c r="S966" i="12" s="1"/>
  <c r="N967" i="12"/>
  <c r="O967" i="12" s="1"/>
  <c r="S967" i="12" s="1"/>
  <c r="N968" i="12"/>
  <c r="O968" i="12" s="1"/>
  <c r="S968" i="12" s="1"/>
  <c r="N969" i="12"/>
  <c r="O969" i="12" s="1"/>
  <c r="S969" i="12" s="1"/>
  <c r="N970" i="12"/>
  <c r="O970" i="12" s="1"/>
  <c r="S970" i="12" s="1"/>
  <c r="N971" i="12"/>
  <c r="O971" i="12" s="1"/>
  <c r="S971" i="12" s="1"/>
  <c r="N973" i="12"/>
  <c r="O973" i="12" s="1"/>
  <c r="S973" i="12" s="1"/>
  <c r="N974" i="12"/>
  <c r="O974" i="12" s="1"/>
  <c r="S974" i="12" s="1"/>
  <c r="N975" i="12"/>
  <c r="O975" i="12" s="1"/>
  <c r="S975" i="12" s="1"/>
  <c r="N976" i="12"/>
  <c r="O976" i="12" s="1"/>
  <c r="S976" i="12" s="1"/>
  <c r="N982" i="12"/>
  <c r="O982" i="12" s="1"/>
  <c r="S982" i="12" s="1"/>
  <c r="N983" i="12"/>
  <c r="O983" i="12" s="1"/>
  <c r="S983" i="12" s="1"/>
  <c r="N984" i="12"/>
  <c r="O984" i="12" s="1"/>
  <c r="S984" i="12" s="1"/>
  <c r="N985" i="12"/>
  <c r="O985" i="12" s="1"/>
  <c r="S985" i="12" s="1"/>
  <c r="N986" i="12"/>
  <c r="O986" i="12" s="1"/>
  <c r="S986" i="12" s="1"/>
  <c r="N987" i="12"/>
  <c r="O987" i="12" s="1"/>
  <c r="S987" i="12" s="1"/>
  <c r="N988" i="12"/>
  <c r="O988" i="12" s="1"/>
  <c r="S988" i="12" s="1"/>
  <c r="N989" i="12"/>
  <c r="O989" i="12" s="1"/>
  <c r="S989" i="12" s="1"/>
  <c r="N990" i="12"/>
  <c r="O990" i="12" s="1"/>
  <c r="S990" i="12" s="1"/>
  <c r="N991" i="12"/>
  <c r="O991" i="12" s="1"/>
  <c r="S991" i="12" s="1"/>
  <c r="N992" i="12"/>
  <c r="O992" i="12" s="1"/>
  <c r="S992" i="12" s="1"/>
  <c r="N993" i="12"/>
  <c r="O993" i="12" s="1"/>
  <c r="S993" i="12" s="1"/>
  <c r="N994" i="12"/>
  <c r="O994" i="12" s="1"/>
  <c r="S994" i="12" s="1"/>
  <c r="N995" i="12"/>
  <c r="O995" i="12" s="1"/>
  <c r="S995" i="12" s="1"/>
  <c r="N996" i="12"/>
  <c r="O996" i="12" s="1"/>
  <c r="S996" i="12" s="1"/>
  <c r="N997" i="12"/>
  <c r="O997" i="12" s="1"/>
  <c r="S997" i="12" s="1"/>
  <c r="N998" i="12"/>
  <c r="O998" i="12" s="1"/>
  <c r="S998" i="12" s="1"/>
  <c r="N999" i="12"/>
  <c r="O999" i="12" s="1"/>
  <c r="S999" i="12" s="1"/>
  <c r="N1000" i="12"/>
  <c r="O1000" i="12" s="1"/>
  <c r="S1000" i="12" s="1"/>
  <c r="N1001" i="12"/>
  <c r="O1001" i="12" s="1"/>
  <c r="S1001" i="12" s="1"/>
  <c r="N1002" i="12"/>
  <c r="O1002" i="12" s="1"/>
  <c r="S1002" i="12" s="1"/>
  <c r="N1003" i="12"/>
  <c r="O1003" i="12" s="1"/>
  <c r="S1003" i="12" s="1"/>
  <c r="N1004" i="12"/>
  <c r="O1004" i="12" s="1"/>
  <c r="S1004" i="12" s="1"/>
  <c r="N1005" i="12"/>
  <c r="O1005" i="12" s="1"/>
  <c r="S1005" i="12" s="1"/>
  <c r="N1007" i="12"/>
  <c r="O1007" i="12" s="1"/>
  <c r="S1007" i="12" s="1"/>
  <c r="N1008" i="12"/>
  <c r="O1008" i="12" s="1"/>
  <c r="S1008" i="12" s="1"/>
  <c r="N1009" i="12"/>
  <c r="O1009" i="12" s="1"/>
  <c r="S1009" i="12" s="1"/>
  <c r="N1010" i="12"/>
  <c r="O1010" i="12" s="1"/>
  <c r="S1010" i="12" s="1"/>
  <c r="N1011" i="12"/>
  <c r="O1011" i="12" s="1"/>
  <c r="S1011" i="12" s="1"/>
  <c r="N1012" i="12"/>
  <c r="O1012" i="12" s="1"/>
  <c r="S1012" i="12" s="1"/>
  <c r="N1013" i="12"/>
  <c r="O1013" i="12" s="1"/>
  <c r="S1013" i="12" s="1"/>
  <c r="N1014" i="12"/>
  <c r="O1014" i="12" s="1"/>
  <c r="S1014" i="12" s="1"/>
  <c r="N1015" i="12"/>
  <c r="O1015" i="12" s="1"/>
  <c r="S1015" i="12" s="1"/>
  <c r="N1016" i="12"/>
  <c r="O1016" i="12" s="1"/>
  <c r="S1016" i="12" s="1"/>
  <c r="N1017" i="12"/>
  <c r="O1017" i="12" s="1"/>
  <c r="S1017" i="12" s="1"/>
  <c r="N1018" i="12"/>
  <c r="O1018" i="12" s="1"/>
  <c r="S1018" i="12" s="1"/>
  <c r="N1019" i="12"/>
  <c r="O1019" i="12" s="1"/>
  <c r="S1019" i="12" s="1"/>
  <c r="N1020" i="12"/>
  <c r="O1020" i="12" s="1"/>
  <c r="S1020" i="12" s="1"/>
  <c r="N1021" i="12"/>
  <c r="O1021" i="12" s="1"/>
  <c r="S1021" i="12" s="1"/>
  <c r="N1022" i="12"/>
  <c r="O1022" i="12" s="1"/>
  <c r="S1022" i="12" s="1"/>
  <c r="N1024" i="12"/>
  <c r="O1024" i="12" s="1"/>
  <c r="S1024" i="12" s="1"/>
  <c r="N1025" i="12"/>
  <c r="O1025" i="12" s="1"/>
  <c r="S1025" i="12" s="1"/>
  <c r="N1026" i="12"/>
  <c r="O1026" i="12" s="1"/>
  <c r="S1026" i="12" s="1"/>
  <c r="N1027" i="12"/>
  <c r="O1027" i="12" s="1"/>
  <c r="S1027" i="12" s="1"/>
  <c r="N1028" i="12"/>
  <c r="O1028" i="12" s="1"/>
  <c r="S1028" i="12" s="1"/>
  <c r="N1029" i="12"/>
  <c r="O1029" i="12" s="1"/>
  <c r="S1029" i="12" s="1"/>
  <c r="N1031" i="12"/>
  <c r="O1031" i="12" s="1"/>
  <c r="S1031" i="12" s="1"/>
  <c r="N1033" i="12"/>
  <c r="O1033" i="12" s="1"/>
  <c r="S1033" i="12" s="1"/>
  <c r="N1035" i="12"/>
  <c r="O1035" i="12" s="1"/>
  <c r="S1035" i="12" s="1"/>
  <c r="N1036" i="12"/>
  <c r="O1036" i="12" s="1"/>
  <c r="S1036" i="12" s="1"/>
  <c r="N1037" i="12"/>
  <c r="O1037" i="12" s="1"/>
  <c r="S1037" i="12" s="1"/>
  <c r="N1039" i="12"/>
  <c r="O1039" i="12" s="1"/>
  <c r="S1039" i="12" s="1"/>
  <c r="N1041" i="12"/>
  <c r="O1041" i="12" s="1"/>
  <c r="S1041" i="12" s="1"/>
  <c r="N1042" i="12"/>
  <c r="O1042" i="12" s="1"/>
  <c r="S1042" i="12" s="1"/>
  <c r="N1043" i="12"/>
  <c r="O1043" i="12" s="1"/>
  <c r="S1043" i="12" s="1"/>
  <c r="N1045" i="12"/>
  <c r="O1045" i="12" s="1"/>
  <c r="S1045" i="12" s="1"/>
  <c r="N1047" i="12"/>
  <c r="O1047" i="12" s="1"/>
  <c r="S1047" i="12" s="1"/>
  <c r="N1049" i="12"/>
  <c r="O1049" i="12" s="1"/>
  <c r="S1049" i="12" s="1"/>
  <c r="N1050" i="12"/>
  <c r="O1050" i="12" s="1"/>
  <c r="S1050" i="12" s="1"/>
  <c r="N1051" i="12"/>
  <c r="O1051" i="12" s="1"/>
  <c r="S1051" i="12" s="1"/>
  <c r="N1052" i="12"/>
  <c r="O1052" i="12" s="1"/>
  <c r="S1052" i="12" s="1"/>
  <c r="N1053" i="12"/>
  <c r="O1053" i="12" s="1"/>
  <c r="S1053" i="12" s="1"/>
  <c r="N1054" i="12"/>
  <c r="O1054" i="12" s="1"/>
  <c r="S1054" i="12" s="1"/>
  <c r="N1055" i="12"/>
  <c r="O1055" i="12" s="1"/>
  <c r="S1055" i="12" s="1"/>
  <c r="N1056" i="12"/>
  <c r="O1056" i="12" s="1"/>
  <c r="S1056" i="12" s="1"/>
  <c r="N1057" i="12"/>
  <c r="O1057" i="12" s="1"/>
  <c r="S1057" i="12" s="1"/>
  <c r="N1058" i="12"/>
  <c r="O1058" i="12" s="1"/>
  <c r="S1058" i="12" s="1"/>
  <c r="N1059" i="12"/>
  <c r="O1059" i="12" s="1"/>
  <c r="S1059" i="12" s="1"/>
  <c r="N1060" i="12"/>
  <c r="O1060" i="12" s="1"/>
  <c r="S1060" i="12" s="1"/>
  <c r="N1061" i="12"/>
  <c r="O1061" i="12" s="1"/>
  <c r="S1061" i="12" s="1"/>
  <c r="N1062" i="12"/>
  <c r="O1062" i="12" s="1"/>
  <c r="S1062" i="12" s="1"/>
  <c r="N1063" i="12"/>
  <c r="O1063" i="12" s="1"/>
  <c r="S1063" i="12" s="1"/>
  <c r="N1064" i="12"/>
  <c r="O1064" i="12" s="1"/>
  <c r="S1064" i="12" s="1"/>
  <c r="N1066" i="12"/>
  <c r="O1066" i="12" s="1"/>
  <c r="S1066" i="12" s="1"/>
  <c r="N1067" i="12"/>
  <c r="O1067" i="12" s="1"/>
  <c r="S1067" i="12" s="1"/>
  <c r="N1068" i="12"/>
  <c r="O1068" i="12" s="1"/>
  <c r="S1068" i="12" s="1"/>
  <c r="N1069" i="12"/>
  <c r="O1069" i="12" s="1"/>
  <c r="S1069" i="12" s="1"/>
  <c r="N1070" i="12"/>
  <c r="O1070" i="12" s="1"/>
  <c r="S1070" i="12" s="1"/>
  <c r="N1071" i="12"/>
  <c r="O1071" i="12" s="1"/>
  <c r="S1071" i="12" s="1"/>
  <c r="N1072" i="12"/>
  <c r="O1072" i="12" s="1"/>
  <c r="S1072" i="12" s="1"/>
  <c r="N1073" i="12"/>
  <c r="O1073" i="12" s="1"/>
  <c r="S1073" i="12" s="1"/>
  <c r="N1074" i="12"/>
  <c r="O1074" i="12" s="1"/>
  <c r="S1074" i="12" s="1"/>
  <c r="N1075" i="12"/>
  <c r="O1075" i="12" s="1"/>
  <c r="S1075" i="12" s="1"/>
  <c r="N1076" i="12"/>
  <c r="O1076" i="12" s="1"/>
  <c r="S1076" i="12" s="1"/>
  <c r="N1077" i="12"/>
  <c r="O1077" i="12" s="1"/>
  <c r="S1077" i="12" s="1"/>
  <c r="N1079" i="12"/>
  <c r="O1079" i="12" s="1"/>
  <c r="S1079" i="12" s="1"/>
  <c r="N1080" i="12"/>
  <c r="O1080" i="12" s="1"/>
  <c r="S1080" i="12" s="1"/>
  <c r="N1081" i="12"/>
  <c r="O1081" i="12" s="1"/>
  <c r="S1081" i="12" s="1"/>
  <c r="N1082" i="12"/>
  <c r="O1082" i="12" s="1"/>
  <c r="S1082" i="12" s="1"/>
  <c r="N1083" i="12"/>
  <c r="O1083" i="12" s="1"/>
  <c r="S1083" i="12" s="1"/>
  <c r="N1084" i="12"/>
  <c r="O1084" i="12" s="1"/>
  <c r="S1084" i="12" s="1"/>
  <c r="N1085" i="12"/>
  <c r="O1085" i="12" s="1"/>
  <c r="S1085" i="12" s="1"/>
  <c r="N1086" i="12"/>
  <c r="O1086" i="12" s="1"/>
  <c r="S1086" i="12" s="1"/>
  <c r="N1087" i="12"/>
  <c r="O1087" i="12" s="1"/>
  <c r="S1087" i="12" s="1"/>
  <c r="N1088" i="12"/>
  <c r="O1088" i="12" s="1"/>
  <c r="S1088" i="12" s="1"/>
  <c r="N1089" i="12"/>
  <c r="O1089" i="12" s="1"/>
  <c r="S1089" i="12" s="1"/>
  <c r="N1090" i="12"/>
  <c r="O1090" i="12" s="1"/>
  <c r="S1090" i="12" s="1"/>
  <c r="N1092" i="12"/>
  <c r="O1092" i="12" s="1"/>
  <c r="S1092" i="12" s="1"/>
  <c r="N1093" i="12"/>
  <c r="O1093" i="12" s="1"/>
  <c r="S1093" i="12" s="1"/>
  <c r="N1094" i="12"/>
  <c r="O1094" i="12" s="1"/>
  <c r="S1094" i="12" s="1"/>
  <c r="N1095" i="12"/>
  <c r="O1095" i="12" s="1"/>
  <c r="S1095" i="12" s="1"/>
  <c r="N1096" i="12"/>
  <c r="O1096" i="12" s="1"/>
  <c r="S1096" i="12" s="1"/>
  <c r="N1097" i="12"/>
  <c r="O1097" i="12" s="1"/>
  <c r="S1097" i="12" s="1"/>
  <c r="N1098" i="12"/>
  <c r="O1098" i="12" s="1"/>
  <c r="S1098" i="12" s="1"/>
  <c r="N1099" i="12"/>
  <c r="O1099" i="12" s="1"/>
  <c r="S1099" i="12" s="1"/>
  <c r="N1100" i="12"/>
  <c r="O1100" i="12" s="1"/>
  <c r="S1100" i="12" s="1"/>
  <c r="N1101" i="12"/>
  <c r="O1101" i="12" s="1"/>
  <c r="S1101" i="12" s="1"/>
  <c r="N1102" i="12"/>
  <c r="O1102" i="12" s="1"/>
  <c r="S1102" i="12" s="1"/>
  <c r="N1103" i="12"/>
  <c r="O1103" i="12" s="1"/>
  <c r="S1103" i="12" s="1"/>
  <c r="N1104" i="12"/>
  <c r="O1104" i="12" s="1"/>
  <c r="S1104" i="12" s="1"/>
  <c r="N1105" i="12"/>
  <c r="O1105" i="12" s="1"/>
  <c r="S1105" i="12" s="1"/>
  <c r="N1106" i="12"/>
  <c r="O1106" i="12" s="1"/>
  <c r="S1106" i="12" s="1"/>
  <c r="N1107" i="12"/>
  <c r="O1107" i="12" s="1"/>
  <c r="S1107" i="12" s="1"/>
  <c r="N1108" i="12"/>
  <c r="O1108" i="12" s="1"/>
  <c r="S1108" i="12" s="1"/>
  <c r="N1110" i="12"/>
  <c r="O1110" i="12" s="1"/>
  <c r="S1110" i="12" s="1"/>
  <c r="N1111" i="12"/>
  <c r="O1111" i="12" s="1"/>
  <c r="S1111" i="12" s="1"/>
  <c r="N1112" i="12"/>
  <c r="O1112" i="12" s="1"/>
  <c r="S1112" i="12" s="1"/>
  <c r="N1113" i="12"/>
  <c r="O1113" i="12" s="1"/>
  <c r="S1113" i="12" s="1"/>
  <c r="N1114" i="12"/>
  <c r="O1114" i="12" s="1"/>
  <c r="S1114" i="12" s="1"/>
  <c r="N1115" i="12"/>
  <c r="O1115" i="12" s="1"/>
  <c r="S1115" i="12" s="1"/>
  <c r="N1116" i="12"/>
  <c r="O1116" i="12" s="1"/>
  <c r="S1116" i="12" s="1"/>
  <c r="N1117" i="12"/>
  <c r="O1117" i="12" s="1"/>
  <c r="S1117" i="12" s="1"/>
  <c r="N1118" i="12"/>
  <c r="O1118" i="12" s="1"/>
  <c r="S1118" i="12" s="1"/>
  <c r="N1119" i="12"/>
  <c r="O1119" i="12" s="1"/>
  <c r="S1119" i="12" s="1"/>
  <c r="N1120" i="12"/>
  <c r="O1120" i="12" s="1"/>
  <c r="S1120" i="12" s="1"/>
  <c r="N1121" i="12"/>
  <c r="O1121" i="12" s="1"/>
  <c r="S1121" i="12" s="1"/>
  <c r="N1122" i="12"/>
  <c r="O1122" i="12" s="1"/>
  <c r="S1122" i="12" s="1"/>
  <c r="N1123" i="12"/>
  <c r="O1123" i="12" s="1"/>
  <c r="S1123" i="12" s="1"/>
  <c r="N1124" i="12"/>
  <c r="O1124" i="12" s="1"/>
  <c r="S1124" i="12" s="1"/>
  <c r="N1125" i="12"/>
  <c r="O1125" i="12" s="1"/>
  <c r="S1125" i="12" s="1"/>
  <c r="N1127" i="12"/>
  <c r="O1127" i="12" s="1"/>
  <c r="S1127" i="12" s="1"/>
  <c r="N1128" i="12"/>
  <c r="O1128" i="12" s="1"/>
  <c r="S1128" i="12" s="1"/>
  <c r="N1129" i="12"/>
  <c r="O1129" i="12" s="1"/>
  <c r="S1129" i="12" s="1"/>
  <c r="N1130" i="12"/>
  <c r="O1130" i="12" s="1"/>
  <c r="S1130" i="12" s="1"/>
  <c r="N1131" i="12"/>
  <c r="O1131" i="12" s="1"/>
  <c r="S1131" i="12" s="1"/>
  <c r="N1132" i="12"/>
  <c r="O1132" i="12" s="1"/>
  <c r="S1132" i="12" s="1"/>
  <c r="N1133" i="12"/>
  <c r="O1133" i="12" s="1"/>
  <c r="S1133" i="12" s="1"/>
  <c r="N1134" i="12"/>
  <c r="O1134" i="12" s="1"/>
  <c r="S1134" i="12" s="1"/>
  <c r="N1135" i="12"/>
  <c r="O1135" i="12" s="1"/>
  <c r="S1135" i="12" s="1"/>
  <c r="N1136" i="12"/>
  <c r="O1136" i="12" s="1"/>
  <c r="S1136" i="12" s="1"/>
  <c r="N1137" i="12"/>
  <c r="O1137" i="12" s="1"/>
  <c r="S1137" i="12" s="1"/>
  <c r="N1138" i="12"/>
  <c r="O1138" i="12" s="1"/>
  <c r="S1138" i="12" s="1"/>
  <c r="N1139" i="12"/>
  <c r="O1139" i="12" s="1"/>
  <c r="S1139" i="12" s="1"/>
  <c r="N1140" i="12"/>
  <c r="O1140" i="12" s="1"/>
  <c r="S1140" i="12" s="1"/>
  <c r="N1141" i="12"/>
  <c r="O1141" i="12" s="1"/>
  <c r="S1141" i="12" s="1"/>
  <c r="N1142" i="12"/>
  <c r="O1142" i="12" s="1"/>
  <c r="S1142" i="12" s="1"/>
  <c r="N1143" i="12"/>
  <c r="O1143" i="12" s="1"/>
  <c r="S1143" i="12" s="1"/>
  <c r="N1145" i="12"/>
  <c r="O1145" i="12" s="1"/>
  <c r="S1145" i="12" s="1"/>
  <c r="N1146" i="12"/>
  <c r="O1146" i="12" s="1"/>
  <c r="S1146" i="12" s="1"/>
  <c r="N1147" i="12"/>
  <c r="O1147" i="12" s="1"/>
  <c r="S1147" i="12" s="1"/>
  <c r="N1148" i="12"/>
  <c r="O1148" i="12" s="1"/>
  <c r="S1148" i="12" s="1"/>
  <c r="N1149" i="12"/>
  <c r="O1149" i="12" s="1"/>
  <c r="S1149" i="12" s="1"/>
  <c r="N1150" i="12"/>
  <c r="O1150" i="12" s="1"/>
  <c r="S1150" i="12" s="1"/>
  <c r="N1151" i="12"/>
  <c r="O1151" i="12" s="1"/>
  <c r="S1151" i="12" s="1"/>
  <c r="N1152" i="12"/>
  <c r="O1152" i="12" s="1"/>
  <c r="S1152" i="12" s="1"/>
  <c r="N1153" i="12"/>
  <c r="O1153" i="12" s="1"/>
  <c r="S1153" i="12" s="1"/>
  <c r="N1154" i="12"/>
  <c r="O1154" i="12" s="1"/>
  <c r="S1154" i="12" s="1"/>
  <c r="N1155" i="12"/>
  <c r="O1155" i="12" s="1"/>
  <c r="S1155" i="12" s="1"/>
  <c r="N1156" i="12"/>
  <c r="O1156" i="12" s="1"/>
  <c r="S1156" i="12" s="1"/>
  <c r="N1157" i="12"/>
  <c r="O1157" i="12" s="1"/>
  <c r="S1157" i="12" s="1"/>
  <c r="N1158" i="12"/>
  <c r="O1158" i="12" s="1"/>
  <c r="S1158" i="12" s="1"/>
  <c r="N1159" i="12"/>
  <c r="O1159" i="12" s="1"/>
  <c r="S1159" i="12" s="1"/>
  <c r="N1160" i="12"/>
  <c r="O1160" i="12" s="1"/>
  <c r="S1160" i="12" s="1"/>
  <c r="N1162" i="12"/>
  <c r="O1162" i="12" s="1"/>
  <c r="S1162" i="12" s="1"/>
  <c r="N1163" i="12"/>
  <c r="O1163" i="12" s="1"/>
  <c r="S1163" i="12" s="1"/>
  <c r="N1164" i="12"/>
  <c r="O1164" i="12" s="1"/>
  <c r="S1164" i="12" s="1"/>
  <c r="N1165" i="12"/>
  <c r="O1165" i="12" s="1"/>
  <c r="S1165" i="12" s="1"/>
  <c r="N1166" i="12"/>
  <c r="O1166" i="12" s="1"/>
  <c r="S1166" i="12" s="1"/>
  <c r="N1167" i="12"/>
  <c r="O1167" i="12" s="1"/>
  <c r="S1167" i="12" s="1"/>
  <c r="N1168" i="12"/>
  <c r="O1168" i="12" s="1"/>
  <c r="S1168" i="12" s="1"/>
  <c r="N1169" i="12"/>
  <c r="O1169" i="12" s="1"/>
  <c r="S1169" i="12" s="1"/>
  <c r="N1170" i="12"/>
  <c r="O1170" i="12" s="1"/>
  <c r="S1170" i="12" s="1"/>
  <c r="N1171" i="12"/>
  <c r="O1171" i="12" s="1"/>
  <c r="S1171" i="12" s="1"/>
  <c r="N1172" i="12"/>
  <c r="O1172" i="12" s="1"/>
  <c r="S1172" i="12" s="1"/>
  <c r="N1173" i="12"/>
  <c r="O1173" i="12" s="1"/>
  <c r="S1173" i="12" s="1"/>
  <c r="N1174" i="12"/>
  <c r="O1174" i="12" s="1"/>
  <c r="S1174" i="12" s="1"/>
  <c r="N1175" i="12"/>
  <c r="O1175" i="12" s="1"/>
  <c r="S1175" i="12" s="1"/>
  <c r="N1176" i="12"/>
  <c r="O1176" i="12" s="1"/>
  <c r="S1176" i="12" s="1"/>
  <c r="N1177" i="12"/>
  <c r="O1177" i="12" s="1"/>
  <c r="S1177" i="12" s="1"/>
  <c r="N1178" i="12"/>
  <c r="O1178" i="12" s="1"/>
  <c r="S1178" i="12" s="1"/>
  <c r="N1179" i="12"/>
  <c r="O1179" i="12" s="1"/>
  <c r="S1179" i="12" s="1"/>
  <c r="N1180" i="12"/>
  <c r="O1180" i="12" s="1"/>
  <c r="S1180" i="12" s="1"/>
  <c r="N1181" i="12"/>
  <c r="O1181" i="12" s="1"/>
  <c r="S1181" i="12" s="1"/>
  <c r="N1182" i="12"/>
  <c r="O1182" i="12" s="1"/>
  <c r="S1182" i="12" s="1"/>
  <c r="N1183" i="12"/>
  <c r="O1183" i="12" s="1"/>
  <c r="S1183" i="12" s="1"/>
  <c r="N1184" i="12"/>
  <c r="O1184" i="12" s="1"/>
  <c r="S1184" i="12" s="1"/>
  <c r="N1185" i="12"/>
  <c r="O1185" i="12" s="1"/>
  <c r="S1185" i="12" s="1"/>
  <c r="N1187" i="12"/>
  <c r="O1187" i="12" s="1"/>
  <c r="S1187" i="12" s="1"/>
  <c r="N1188" i="12"/>
  <c r="O1188" i="12" s="1"/>
  <c r="S1188" i="12" s="1"/>
  <c r="N1189" i="12"/>
  <c r="O1189" i="12" s="1"/>
  <c r="S1189" i="12" s="1"/>
  <c r="N1190" i="12"/>
  <c r="O1190" i="12" s="1"/>
  <c r="S1190" i="12" s="1"/>
  <c r="N1191" i="12"/>
  <c r="O1191" i="12" s="1"/>
  <c r="S1191" i="12" s="1"/>
  <c r="N1192" i="12"/>
  <c r="O1192" i="12" s="1"/>
  <c r="S1192" i="12" s="1"/>
  <c r="N1193" i="12"/>
  <c r="O1193" i="12" s="1"/>
  <c r="S1193" i="12" s="1"/>
  <c r="N1194" i="12"/>
  <c r="O1194" i="12" s="1"/>
  <c r="S1194" i="12" s="1"/>
  <c r="N1195" i="12"/>
  <c r="O1195" i="12" s="1"/>
  <c r="S1195" i="12" s="1"/>
  <c r="N1196" i="12"/>
  <c r="O1196" i="12" s="1"/>
  <c r="S1196" i="12" s="1"/>
  <c r="N1197" i="12"/>
  <c r="O1197" i="12" s="1"/>
  <c r="S1197" i="12" s="1"/>
  <c r="N1198" i="12"/>
  <c r="O1198" i="12" s="1"/>
  <c r="S1198" i="12" s="1"/>
  <c r="N1199" i="12"/>
  <c r="O1199" i="12" s="1"/>
  <c r="S1199" i="12" s="1"/>
  <c r="N1200" i="12"/>
  <c r="O1200" i="12" s="1"/>
  <c r="S1200" i="12" s="1"/>
  <c r="N1201" i="12"/>
  <c r="O1201" i="12" s="1"/>
  <c r="S1201" i="12" s="1"/>
  <c r="N1202" i="12"/>
  <c r="O1202" i="12" s="1"/>
  <c r="S1202" i="12" s="1"/>
  <c r="N1203" i="12"/>
  <c r="O1203" i="12" s="1"/>
  <c r="S1203" i="12" s="1"/>
  <c r="N1204" i="12"/>
  <c r="O1204" i="12" s="1"/>
  <c r="S1204" i="12" s="1"/>
  <c r="N1205" i="12"/>
  <c r="O1205" i="12" s="1"/>
  <c r="S1205" i="12" s="1"/>
  <c r="N1206" i="12"/>
  <c r="O1206" i="12" s="1"/>
  <c r="S1206" i="12" s="1"/>
  <c r="N1208" i="12"/>
  <c r="O1208" i="12" s="1"/>
  <c r="S1208" i="12" s="1"/>
  <c r="N1209" i="12"/>
  <c r="O1209" i="12" s="1"/>
  <c r="S1209" i="12" s="1"/>
  <c r="N1210" i="12"/>
  <c r="O1210" i="12" s="1"/>
  <c r="S1210" i="12" s="1"/>
  <c r="N1211" i="12"/>
  <c r="O1211" i="12" s="1"/>
  <c r="S1211" i="12" s="1"/>
  <c r="N1212" i="12"/>
  <c r="O1212" i="12" s="1"/>
  <c r="S1212" i="12" s="1"/>
  <c r="N1213" i="12"/>
  <c r="O1213" i="12" s="1"/>
  <c r="S1213" i="12" s="1"/>
  <c r="N1214" i="12"/>
  <c r="O1214" i="12" s="1"/>
  <c r="S1214" i="12" s="1"/>
  <c r="N1215" i="12"/>
  <c r="O1215" i="12" s="1"/>
  <c r="S1215" i="12" s="1"/>
  <c r="N1216" i="12"/>
  <c r="O1216" i="12" s="1"/>
  <c r="S1216" i="12" s="1"/>
  <c r="N1217" i="12"/>
  <c r="O1217" i="12" s="1"/>
  <c r="S1217" i="12" s="1"/>
  <c r="N1218" i="12"/>
  <c r="O1218" i="12" s="1"/>
  <c r="S1218" i="12" s="1"/>
  <c r="N1219" i="12"/>
  <c r="O1219" i="12" s="1"/>
  <c r="S1219" i="12" s="1"/>
  <c r="N1220" i="12"/>
  <c r="O1220" i="12" s="1"/>
  <c r="S1220" i="12" s="1"/>
  <c r="N1221" i="12"/>
  <c r="O1221" i="12" s="1"/>
  <c r="S1221" i="12" s="1"/>
  <c r="N1222" i="12"/>
  <c r="O1222" i="12" s="1"/>
  <c r="S1222" i="12" s="1"/>
  <c r="N1223" i="12"/>
  <c r="O1223" i="12" s="1"/>
  <c r="S1223" i="12" s="1"/>
  <c r="N1224" i="12"/>
  <c r="O1224" i="12" s="1"/>
  <c r="S1224" i="12" s="1"/>
  <c r="N1225" i="12"/>
  <c r="O1225" i="12" s="1"/>
  <c r="S1225" i="12" s="1"/>
  <c r="N1226" i="12"/>
  <c r="O1226" i="12" s="1"/>
  <c r="S1226" i="12" s="1"/>
  <c r="N1227" i="12"/>
  <c r="O1227" i="12" s="1"/>
  <c r="S1227" i="12" s="1"/>
  <c r="N1229" i="12"/>
  <c r="O1229" i="12" s="1"/>
  <c r="S1229" i="12" s="1"/>
  <c r="N1230" i="12"/>
  <c r="O1230" i="12" s="1"/>
  <c r="S1230" i="12" s="1"/>
  <c r="N1231" i="12"/>
  <c r="O1231" i="12" s="1"/>
  <c r="S1231" i="12" s="1"/>
  <c r="N1232" i="12"/>
  <c r="O1232" i="12" s="1"/>
  <c r="S1232" i="12" s="1"/>
  <c r="N1233" i="12"/>
  <c r="O1233" i="12" s="1"/>
  <c r="S1233" i="12" s="1"/>
  <c r="N1234" i="12"/>
  <c r="O1234" i="12" s="1"/>
  <c r="S1234" i="12" s="1"/>
  <c r="N1235" i="12"/>
  <c r="O1235" i="12" s="1"/>
  <c r="S1235" i="12" s="1"/>
  <c r="N1236" i="12"/>
  <c r="O1236" i="12" s="1"/>
  <c r="S1236" i="12" s="1"/>
  <c r="N1238" i="12"/>
  <c r="O1238" i="12" s="1"/>
  <c r="S1238" i="12" s="1"/>
  <c r="N1239" i="12"/>
  <c r="O1239" i="12" s="1"/>
  <c r="S1239" i="12" s="1"/>
  <c r="N1240" i="12"/>
  <c r="O1240" i="12" s="1"/>
  <c r="S1240" i="12" s="1"/>
  <c r="N1241" i="12"/>
  <c r="O1241" i="12" s="1"/>
  <c r="S1241" i="12" s="1"/>
  <c r="N1242" i="12"/>
  <c r="O1242" i="12" s="1"/>
  <c r="S1242" i="12" s="1"/>
  <c r="N1243" i="12"/>
  <c r="O1243" i="12" s="1"/>
  <c r="S1243" i="12" s="1"/>
  <c r="N1244" i="12"/>
  <c r="O1244" i="12" s="1"/>
  <c r="S1244" i="12" s="1"/>
  <c r="N1245" i="12"/>
  <c r="O1245" i="12" s="1"/>
  <c r="S1245" i="12" s="1"/>
  <c r="N1246" i="12"/>
  <c r="O1246" i="12" s="1"/>
  <c r="S1246" i="12" s="1"/>
  <c r="N1247" i="12"/>
  <c r="O1247" i="12" s="1"/>
  <c r="S1247" i="12" s="1"/>
  <c r="N1248" i="12"/>
  <c r="O1248" i="12" s="1"/>
  <c r="S1248" i="12" s="1"/>
  <c r="N1249" i="12"/>
  <c r="O1249" i="12" s="1"/>
  <c r="S1249" i="12" s="1"/>
  <c r="N1250" i="12"/>
  <c r="O1250" i="12" s="1"/>
  <c r="S1250" i="12" s="1"/>
  <c r="N1251" i="12"/>
  <c r="O1251" i="12" s="1"/>
  <c r="S1251" i="12" s="1"/>
  <c r="N1252" i="12"/>
  <c r="O1252" i="12" s="1"/>
  <c r="S1252" i="12" s="1"/>
  <c r="N1253" i="12"/>
  <c r="O1253" i="12" s="1"/>
  <c r="S1253" i="12" s="1"/>
  <c r="N1254" i="12"/>
  <c r="O1254" i="12" s="1"/>
  <c r="S1254" i="12" s="1"/>
  <c r="N1255" i="12"/>
  <c r="O1255" i="12" s="1"/>
  <c r="S1255" i="12" s="1"/>
  <c r="N1256" i="12"/>
  <c r="O1256" i="12" s="1"/>
  <c r="S1256" i="12" s="1"/>
  <c r="N1257" i="12"/>
  <c r="O1257" i="12" s="1"/>
  <c r="S1257" i="12" s="1"/>
  <c r="N1259" i="12"/>
  <c r="O1259" i="12" s="1"/>
  <c r="S1259" i="12" s="1"/>
  <c r="N1260" i="12"/>
  <c r="O1260" i="12" s="1"/>
  <c r="S1260" i="12" s="1"/>
  <c r="N1261" i="12"/>
  <c r="O1261" i="12" s="1"/>
  <c r="S1261" i="12" s="1"/>
  <c r="N1262" i="12"/>
  <c r="O1262" i="12" s="1"/>
  <c r="S1262" i="12" s="1"/>
  <c r="N1263" i="12"/>
  <c r="O1263" i="12" s="1"/>
  <c r="S1263" i="12" s="1"/>
  <c r="N1264" i="12"/>
  <c r="O1264" i="12" s="1"/>
  <c r="S1264" i="12" s="1"/>
  <c r="N1265" i="12"/>
  <c r="O1265" i="12" s="1"/>
  <c r="S1265" i="12" s="1"/>
  <c r="N1266" i="12"/>
  <c r="O1266" i="12" s="1"/>
  <c r="S1266" i="12" s="1"/>
  <c r="N1267" i="12"/>
  <c r="O1267" i="12" s="1"/>
  <c r="S1267" i="12" s="1"/>
  <c r="N1268" i="12"/>
  <c r="O1268" i="12" s="1"/>
  <c r="S1268" i="12" s="1"/>
  <c r="N1269" i="12"/>
  <c r="O1269" i="12" s="1"/>
  <c r="S1269" i="12" s="1"/>
  <c r="N1270" i="12"/>
  <c r="O1270" i="12" s="1"/>
  <c r="S1270" i="12" s="1"/>
  <c r="N1272" i="12"/>
  <c r="O1272" i="12" s="1"/>
  <c r="S1272" i="12" s="1"/>
  <c r="N1273" i="12"/>
  <c r="O1273" i="12" s="1"/>
  <c r="S1273" i="12" s="1"/>
  <c r="N1274" i="12"/>
  <c r="O1274" i="12" s="1"/>
  <c r="S1274" i="12" s="1"/>
  <c r="N1275" i="12"/>
  <c r="O1275" i="12" s="1"/>
  <c r="S1275" i="12" s="1"/>
  <c r="N1277" i="12"/>
  <c r="O1277" i="12" s="1"/>
  <c r="S1277" i="12" s="1"/>
  <c r="N1278" i="12"/>
  <c r="O1278" i="12" s="1"/>
  <c r="S1278" i="12" s="1"/>
  <c r="N1279" i="12"/>
  <c r="O1279" i="12" s="1"/>
  <c r="S1279" i="12" s="1"/>
  <c r="N1280" i="12"/>
  <c r="O1280" i="12" s="1"/>
  <c r="S1280" i="12" s="1"/>
  <c r="N1282" i="12"/>
  <c r="O1282" i="12" s="1"/>
  <c r="S1282" i="12" s="1"/>
  <c r="N1283" i="12"/>
  <c r="O1283" i="12" s="1"/>
  <c r="S1283" i="12" s="1"/>
  <c r="N1284" i="12"/>
  <c r="O1284" i="12" s="1"/>
  <c r="S1284" i="12" s="1"/>
  <c r="N1285" i="12"/>
  <c r="O1285" i="12" s="1"/>
  <c r="S1285" i="12" s="1"/>
  <c r="N1286" i="12"/>
  <c r="O1286" i="12" s="1"/>
  <c r="S1286" i="12" s="1"/>
  <c r="N1287" i="12"/>
  <c r="O1287" i="12" s="1"/>
  <c r="S1287" i="12" s="1"/>
  <c r="N1288" i="12"/>
  <c r="O1288" i="12" s="1"/>
  <c r="S1288" i="12" s="1"/>
  <c r="N1289" i="12"/>
  <c r="O1289" i="12" s="1"/>
  <c r="S1289" i="12" s="1"/>
  <c r="N1290" i="12"/>
  <c r="O1290" i="12" s="1"/>
  <c r="S1290" i="12" s="1"/>
  <c r="N1291" i="12"/>
  <c r="O1291" i="12" s="1"/>
  <c r="S1291" i="12" s="1"/>
  <c r="N1292" i="12"/>
  <c r="O1292" i="12" s="1"/>
  <c r="S1292" i="12" s="1"/>
  <c r="N1293" i="12"/>
  <c r="O1293" i="12" s="1"/>
  <c r="S1293" i="12" s="1"/>
  <c r="N1294" i="12"/>
  <c r="O1294" i="12" s="1"/>
  <c r="S1294" i="12" s="1"/>
  <c r="N1295" i="12"/>
  <c r="O1295" i="12" s="1"/>
  <c r="S1295" i="12" s="1"/>
  <c r="N1296" i="12"/>
  <c r="O1296" i="12" s="1"/>
  <c r="S1296" i="12" s="1"/>
  <c r="N1297" i="12"/>
  <c r="O1297" i="12" s="1"/>
  <c r="S1297" i="12" s="1"/>
  <c r="N1298" i="12"/>
  <c r="O1298" i="12" s="1"/>
  <c r="S1298" i="12" s="1"/>
  <c r="N1299" i="12"/>
  <c r="O1299" i="12" s="1"/>
  <c r="S1299" i="12" s="1"/>
  <c r="N1300" i="12"/>
  <c r="O1300" i="12" s="1"/>
  <c r="S1300" i="12" s="1"/>
  <c r="N1301" i="12"/>
  <c r="O1301" i="12" s="1"/>
  <c r="S1301" i="12" s="1"/>
  <c r="N1303" i="12"/>
  <c r="O1303" i="12" s="1"/>
  <c r="S1303" i="12" s="1"/>
  <c r="N1304" i="12"/>
  <c r="O1304" i="12" s="1"/>
  <c r="S1304" i="12" s="1"/>
  <c r="N1305" i="12"/>
  <c r="O1305" i="12" s="1"/>
  <c r="S1305" i="12" s="1"/>
  <c r="N1306" i="12"/>
  <c r="O1306" i="12" s="1"/>
  <c r="S1306" i="12" s="1"/>
  <c r="N1307" i="12"/>
  <c r="O1307" i="12" s="1"/>
  <c r="S1307" i="12" s="1"/>
  <c r="N1308" i="12"/>
  <c r="O1308" i="12" s="1"/>
  <c r="S1308" i="12" s="1"/>
  <c r="N1309" i="12"/>
  <c r="O1309" i="12" s="1"/>
  <c r="S1309" i="12" s="1"/>
  <c r="N1310" i="12"/>
  <c r="O1310" i="12" s="1"/>
  <c r="S1310" i="12" s="1"/>
  <c r="N1312" i="12"/>
  <c r="O1312" i="12" s="1"/>
  <c r="S1312" i="12" s="1"/>
  <c r="N1313" i="12"/>
  <c r="O1313" i="12" s="1"/>
  <c r="S1313" i="12" s="1"/>
  <c r="N1314" i="12"/>
  <c r="O1314" i="12" s="1"/>
  <c r="S1314" i="12" s="1"/>
  <c r="N1315" i="12"/>
  <c r="O1315" i="12" s="1"/>
  <c r="S1315" i="12" s="1"/>
  <c r="N1316" i="12"/>
  <c r="O1316" i="12" s="1"/>
  <c r="S1316" i="12" s="1"/>
  <c r="N1317" i="12"/>
  <c r="O1317" i="12" s="1"/>
  <c r="S1317" i="12" s="1"/>
  <c r="N1318" i="12"/>
  <c r="O1318" i="12" s="1"/>
  <c r="S1318" i="12" s="1"/>
  <c r="N1319" i="12"/>
  <c r="O1319" i="12" s="1"/>
  <c r="S1319" i="12" s="1"/>
  <c r="N1320" i="12"/>
  <c r="O1320" i="12" s="1"/>
  <c r="S1320" i="12" s="1"/>
  <c r="N1321" i="12"/>
  <c r="O1321" i="12" s="1"/>
  <c r="S1321" i="12" s="1"/>
  <c r="N1322" i="12"/>
  <c r="O1322" i="12" s="1"/>
  <c r="S1322" i="12" s="1"/>
  <c r="N1323" i="12"/>
  <c r="O1323" i="12" s="1"/>
  <c r="S1323" i="12" s="1"/>
  <c r="N1324" i="12"/>
  <c r="O1324" i="12" s="1"/>
  <c r="S1324" i="12" s="1"/>
  <c r="N1325" i="12"/>
  <c r="O1325" i="12" s="1"/>
  <c r="S1325" i="12" s="1"/>
  <c r="N1326" i="12"/>
  <c r="O1326" i="12" s="1"/>
  <c r="S1326" i="12" s="1"/>
  <c r="N1327" i="12"/>
  <c r="O1327" i="12" s="1"/>
  <c r="S1327" i="12" s="1"/>
  <c r="N1328" i="12"/>
  <c r="O1328" i="12" s="1"/>
  <c r="S1328" i="12" s="1"/>
  <c r="N1329" i="12"/>
  <c r="O1329" i="12" s="1"/>
  <c r="S1329" i="12" s="1"/>
  <c r="N1330" i="12"/>
  <c r="O1330" i="12" s="1"/>
  <c r="S1330" i="12" s="1"/>
  <c r="N1331" i="12"/>
  <c r="O1331" i="12" s="1"/>
  <c r="S1331" i="12" s="1"/>
  <c r="N1332" i="12"/>
  <c r="O1332" i="12" s="1"/>
  <c r="S1332" i="12" s="1"/>
  <c r="N1333" i="12"/>
  <c r="O1333" i="12" s="1"/>
  <c r="S1333" i="12" s="1"/>
  <c r="N1334" i="12"/>
  <c r="O1334" i="12" s="1"/>
  <c r="S1334" i="12" s="1"/>
  <c r="N1335" i="12"/>
  <c r="O1335" i="12" s="1"/>
  <c r="S1335" i="12" s="1"/>
  <c r="N1337" i="12"/>
  <c r="O1337" i="12" s="1"/>
  <c r="S1337" i="12" s="1"/>
  <c r="N1338" i="12"/>
  <c r="O1338" i="12" s="1"/>
  <c r="S1338" i="12" s="1"/>
  <c r="N1339" i="12"/>
  <c r="O1339" i="12" s="1"/>
  <c r="S1339" i="12" s="1"/>
  <c r="N1340" i="12"/>
  <c r="O1340" i="12" s="1"/>
  <c r="S1340" i="12" s="1"/>
  <c r="N1341" i="12"/>
  <c r="O1341" i="12" s="1"/>
  <c r="S1341" i="12" s="1"/>
  <c r="N1342" i="12"/>
  <c r="O1342" i="12" s="1"/>
  <c r="S1342" i="12" s="1"/>
  <c r="N1343" i="12"/>
  <c r="O1343" i="12" s="1"/>
  <c r="S1343" i="12" s="1"/>
  <c r="N1344" i="12"/>
  <c r="O1344" i="12" s="1"/>
  <c r="S1344" i="12" s="1"/>
  <c r="N1345" i="12"/>
  <c r="O1345" i="12" s="1"/>
  <c r="S1345" i="12" s="1"/>
  <c r="N1346" i="12"/>
  <c r="O1346" i="12" s="1"/>
  <c r="S1346" i="12" s="1"/>
  <c r="N1347" i="12"/>
  <c r="O1347" i="12" s="1"/>
  <c r="S1347" i="12" s="1"/>
  <c r="N1348" i="12"/>
  <c r="O1348" i="12" s="1"/>
  <c r="S1348" i="12" s="1"/>
  <c r="N1349" i="12"/>
  <c r="O1349" i="12" s="1"/>
  <c r="S1349" i="12" s="1"/>
  <c r="N1350" i="12"/>
  <c r="O1350" i="12" s="1"/>
  <c r="S1350" i="12" s="1"/>
  <c r="N1351" i="12"/>
  <c r="O1351" i="12" s="1"/>
  <c r="S1351" i="12" s="1"/>
  <c r="N1352" i="12"/>
  <c r="O1352" i="12" s="1"/>
  <c r="S1352" i="12" s="1"/>
  <c r="N1354" i="12"/>
  <c r="O1354" i="12" s="1"/>
  <c r="S1354" i="12" s="1"/>
  <c r="N1355" i="12"/>
  <c r="O1355" i="12" s="1"/>
  <c r="S1355" i="12" s="1"/>
  <c r="N1356" i="12"/>
  <c r="O1356" i="12" s="1"/>
  <c r="S1356" i="12" s="1"/>
  <c r="N1357" i="12"/>
  <c r="O1357" i="12" s="1"/>
  <c r="S1357" i="12" s="1"/>
  <c r="N1358" i="12"/>
  <c r="O1358" i="12" s="1"/>
  <c r="S1358" i="12" s="1"/>
  <c r="N1359" i="12"/>
  <c r="O1359" i="12" s="1"/>
  <c r="S1359" i="12" s="1"/>
  <c r="N1360" i="12"/>
  <c r="O1360" i="12" s="1"/>
  <c r="S1360" i="12" s="1"/>
  <c r="N1361" i="12"/>
  <c r="O1361" i="12" s="1"/>
  <c r="S1361" i="12" s="1"/>
  <c r="N1363" i="12"/>
  <c r="O1363" i="12" s="1"/>
  <c r="S1363" i="12" s="1"/>
  <c r="N1364" i="12"/>
  <c r="O1364" i="12" s="1"/>
  <c r="S1364" i="12" s="1"/>
  <c r="N1365" i="12"/>
  <c r="O1365" i="12" s="1"/>
  <c r="S1365" i="12" s="1"/>
  <c r="N1366" i="12"/>
  <c r="O1366" i="12" s="1"/>
  <c r="S1366" i="12" s="1"/>
  <c r="N1367" i="12"/>
  <c r="O1367" i="12" s="1"/>
  <c r="S1367" i="12" s="1"/>
  <c r="N1368" i="12"/>
  <c r="O1368" i="12" s="1"/>
  <c r="S1368" i="12" s="1"/>
  <c r="N1369" i="12"/>
  <c r="O1369" i="12" s="1"/>
  <c r="S1369" i="12" s="1"/>
  <c r="N1370" i="12"/>
  <c r="O1370" i="12" s="1"/>
  <c r="S1370" i="12" s="1"/>
  <c r="N1371" i="12"/>
  <c r="O1371" i="12" s="1"/>
  <c r="S1371" i="12" s="1"/>
  <c r="N1372" i="12"/>
  <c r="O1372" i="12" s="1"/>
  <c r="S1372" i="12" s="1"/>
  <c r="N1373" i="12"/>
  <c r="O1373" i="12" s="1"/>
  <c r="S1373" i="12" s="1"/>
  <c r="N1374" i="12"/>
  <c r="O1374" i="12" s="1"/>
  <c r="S1374" i="12" s="1"/>
  <c r="N1375" i="12"/>
  <c r="O1375" i="12" s="1"/>
  <c r="S1375" i="12" s="1"/>
  <c r="N1376" i="12"/>
  <c r="O1376" i="12" s="1"/>
  <c r="S1376" i="12" s="1"/>
  <c r="N1377" i="12"/>
  <c r="O1377" i="12" s="1"/>
  <c r="S1377" i="12" s="1"/>
  <c r="N1378" i="12"/>
  <c r="O1378" i="12" s="1"/>
  <c r="S1378" i="12" s="1"/>
  <c r="N1379" i="12"/>
  <c r="O1379" i="12" s="1"/>
  <c r="S1379" i="12" s="1"/>
  <c r="N1381" i="12"/>
  <c r="O1381" i="12" s="1"/>
  <c r="S1381" i="12" s="1"/>
  <c r="N1382" i="12"/>
  <c r="O1382" i="12" s="1"/>
  <c r="S1382" i="12" s="1"/>
  <c r="N1383" i="12"/>
  <c r="O1383" i="12" s="1"/>
  <c r="S1383" i="12" s="1"/>
  <c r="N1384" i="12"/>
  <c r="O1384" i="12" s="1"/>
  <c r="S1384" i="12" s="1"/>
  <c r="N1385" i="12"/>
  <c r="O1385" i="12" s="1"/>
  <c r="S1385" i="12" s="1"/>
  <c r="N1386" i="12"/>
  <c r="O1386" i="12" s="1"/>
  <c r="S1386" i="12" s="1"/>
  <c r="N1387" i="12"/>
  <c r="O1387" i="12" s="1"/>
  <c r="S1387" i="12" s="1"/>
  <c r="N1388" i="12"/>
  <c r="O1388" i="12" s="1"/>
  <c r="S1388" i="12" s="1"/>
  <c r="N1389" i="12"/>
  <c r="O1389" i="12" s="1"/>
  <c r="S1389" i="12" s="1"/>
  <c r="N1390" i="12"/>
  <c r="O1390" i="12" s="1"/>
  <c r="S1390" i="12" s="1"/>
  <c r="N1391" i="12"/>
  <c r="O1391" i="12" s="1"/>
  <c r="S1391" i="12" s="1"/>
  <c r="N1392" i="12"/>
  <c r="O1392" i="12" s="1"/>
  <c r="S1392" i="12" s="1"/>
  <c r="N1394" i="12"/>
  <c r="O1394" i="12" s="1"/>
  <c r="S1394" i="12" s="1"/>
  <c r="N1395" i="12"/>
  <c r="O1395" i="12" s="1"/>
  <c r="S1395" i="12" s="1"/>
  <c r="N1396" i="12"/>
  <c r="O1396" i="12" s="1"/>
  <c r="S1396" i="12" s="1"/>
  <c r="N1397" i="12"/>
  <c r="O1397" i="12" s="1"/>
  <c r="S1397" i="12" s="1"/>
  <c r="N1398" i="12"/>
  <c r="O1398" i="12" s="1"/>
  <c r="S1398" i="12" s="1"/>
  <c r="N1399" i="12"/>
  <c r="O1399" i="12" s="1"/>
  <c r="S1399" i="12" s="1"/>
  <c r="N1400" i="12"/>
  <c r="O1400" i="12" s="1"/>
  <c r="S1400" i="12" s="1"/>
  <c r="N1401" i="12"/>
  <c r="O1401" i="12" s="1"/>
  <c r="S1401" i="12" s="1"/>
  <c r="N1402" i="12"/>
  <c r="O1402" i="12" s="1"/>
  <c r="S1402" i="12" s="1"/>
  <c r="N1403" i="12"/>
  <c r="O1403" i="12" s="1"/>
  <c r="S1403" i="12" s="1"/>
  <c r="N1404" i="12"/>
  <c r="O1404" i="12" s="1"/>
  <c r="S1404" i="12" s="1"/>
  <c r="N1405" i="12"/>
  <c r="O1405" i="12" s="1"/>
  <c r="S1405" i="12" s="1"/>
  <c r="N1407" i="12"/>
  <c r="O1407" i="12" s="1"/>
  <c r="S1407" i="12" s="1"/>
  <c r="N1408" i="12"/>
  <c r="O1408" i="12" s="1"/>
  <c r="S1408" i="12" s="1"/>
  <c r="N1409" i="12"/>
  <c r="O1409" i="12" s="1"/>
  <c r="S1409" i="12" s="1"/>
  <c r="N1410" i="12"/>
  <c r="O1410" i="12" s="1"/>
  <c r="S1410" i="12" s="1"/>
  <c r="N1411" i="12"/>
  <c r="O1411" i="12" s="1"/>
  <c r="S1411" i="12" s="1"/>
  <c r="N1412" i="12"/>
  <c r="O1412" i="12" s="1"/>
  <c r="S1412" i="12" s="1"/>
  <c r="N1413" i="12"/>
  <c r="O1413" i="12" s="1"/>
  <c r="S1413" i="12" s="1"/>
  <c r="N1414" i="12"/>
  <c r="O1414" i="12" s="1"/>
  <c r="S1414" i="12" s="1"/>
  <c r="N1415" i="12"/>
  <c r="O1415" i="12" s="1"/>
  <c r="S1415" i="12" s="1"/>
  <c r="N1416" i="12"/>
  <c r="O1416" i="12" s="1"/>
  <c r="S1416" i="12" s="1"/>
  <c r="N1417" i="12"/>
  <c r="O1417" i="12" s="1"/>
  <c r="S1417" i="12" s="1"/>
  <c r="N1418" i="12"/>
  <c r="O1418" i="12" s="1"/>
  <c r="S1418" i="12" s="1"/>
  <c r="N1420" i="12"/>
  <c r="O1420" i="12" s="1"/>
  <c r="S1420" i="12" s="1"/>
  <c r="N1421" i="12"/>
  <c r="O1421" i="12" s="1"/>
  <c r="S1421" i="12" s="1"/>
  <c r="N1422" i="12"/>
  <c r="O1422" i="12" s="1"/>
  <c r="S1422" i="12" s="1"/>
  <c r="N1423" i="12"/>
  <c r="O1423" i="12" s="1"/>
  <c r="S1423" i="12" s="1"/>
  <c r="N1424" i="12"/>
  <c r="O1424" i="12" s="1"/>
  <c r="S1424" i="12" s="1"/>
  <c r="N1425" i="12"/>
  <c r="O1425" i="12" s="1"/>
  <c r="S1425" i="12" s="1"/>
  <c r="N1427" i="12"/>
  <c r="O1427" i="12" s="1"/>
  <c r="S1427" i="12" s="1"/>
  <c r="N1428" i="12"/>
  <c r="O1428" i="12" s="1"/>
  <c r="S1428" i="12" s="1"/>
  <c r="N1429" i="12"/>
  <c r="O1429" i="12" s="1"/>
  <c r="S1429" i="12" s="1"/>
  <c r="N1430" i="12"/>
  <c r="O1430" i="12" s="1"/>
  <c r="S1430" i="12" s="1"/>
  <c r="N1432" i="12"/>
  <c r="O1432" i="12" s="1"/>
  <c r="S1432" i="12" s="1"/>
  <c r="N1433" i="12"/>
  <c r="O1433" i="12" s="1"/>
  <c r="S1433" i="12" s="1"/>
  <c r="N1434" i="12"/>
  <c r="O1434" i="12" s="1"/>
  <c r="S1434" i="12" s="1"/>
  <c r="N1435" i="12"/>
  <c r="O1435" i="12" s="1"/>
  <c r="S1435" i="12" s="1"/>
  <c r="N1436" i="12"/>
  <c r="O1436" i="12" s="1"/>
  <c r="S1436" i="12" s="1"/>
  <c r="N1437" i="12"/>
  <c r="O1437" i="12" s="1"/>
  <c r="S1437" i="12" s="1"/>
  <c r="N1438" i="12"/>
  <c r="O1438" i="12" s="1"/>
  <c r="S1438" i="12" s="1"/>
  <c r="N1439" i="12"/>
  <c r="O1439" i="12" s="1"/>
  <c r="S1439" i="12" s="1"/>
  <c r="N1440" i="12"/>
  <c r="O1440" i="12" s="1"/>
  <c r="S1440" i="12" s="1"/>
  <c r="N1441" i="12"/>
  <c r="O1441" i="12" s="1"/>
  <c r="S1441" i="12" s="1"/>
  <c r="N1442" i="12"/>
  <c r="O1442" i="12" s="1"/>
  <c r="S1442" i="12" s="1"/>
  <c r="N1443" i="12"/>
  <c r="O1443" i="12" s="1"/>
  <c r="S1443" i="12" s="1"/>
  <c r="N1445" i="12"/>
  <c r="O1445" i="12" s="1"/>
  <c r="S1445" i="12" s="1"/>
  <c r="N1446" i="12"/>
  <c r="O1446" i="12" s="1"/>
  <c r="S1446" i="12" s="1"/>
  <c r="N1447" i="12"/>
  <c r="O1447" i="12" s="1"/>
  <c r="S1447" i="12" s="1"/>
  <c r="N1448" i="12"/>
  <c r="O1448" i="12" s="1"/>
  <c r="S1448" i="12" s="1"/>
  <c r="N1449" i="12"/>
  <c r="O1449" i="12" s="1"/>
  <c r="S1449" i="12" s="1"/>
  <c r="N1450" i="12"/>
  <c r="O1450" i="12" s="1"/>
  <c r="S1450" i="12" s="1"/>
  <c r="N1451" i="12"/>
  <c r="O1451" i="12" s="1"/>
  <c r="S1451" i="12" s="1"/>
  <c r="N1452" i="12"/>
  <c r="O1452" i="12" s="1"/>
  <c r="S1452" i="12" s="1"/>
  <c r="N1454" i="12"/>
  <c r="O1454" i="12" s="1"/>
  <c r="S1454" i="12" s="1"/>
  <c r="N1455" i="12"/>
  <c r="O1455" i="12" s="1"/>
  <c r="S1455" i="12" s="1"/>
  <c r="N1456" i="12"/>
  <c r="O1456" i="12" s="1"/>
  <c r="S1456" i="12" s="1"/>
  <c r="N1457" i="12"/>
  <c r="O1457" i="12" s="1"/>
  <c r="S1457" i="12" s="1"/>
  <c r="N1459" i="12"/>
  <c r="O1459" i="12" s="1"/>
  <c r="S1459" i="12" s="1"/>
  <c r="N1460" i="12"/>
  <c r="O1460" i="12" s="1"/>
  <c r="S1460" i="12" s="1"/>
  <c r="N1461" i="12"/>
  <c r="O1461" i="12" s="1"/>
  <c r="S1461" i="12" s="1"/>
  <c r="N1462" i="12"/>
  <c r="O1462" i="12" s="1"/>
  <c r="S1462" i="12" s="1"/>
  <c r="N1464" i="12"/>
  <c r="O1464" i="12" s="1"/>
  <c r="S1464" i="12" s="1"/>
  <c r="N1465" i="12"/>
  <c r="O1465" i="12" s="1"/>
  <c r="S1465" i="12" s="1"/>
  <c r="N1467" i="12"/>
  <c r="O1467" i="12" s="1"/>
  <c r="S1467" i="12" s="1"/>
  <c r="N1468" i="12"/>
  <c r="O1468" i="12" s="1"/>
  <c r="S1468" i="12" s="1"/>
  <c r="N1469" i="12"/>
  <c r="O1469" i="12" s="1"/>
  <c r="S1469" i="12" s="1"/>
  <c r="N1470" i="12"/>
  <c r="O1470" i="12" s="1"/>
  <c r="S1470" i="12" s="1"/>
  <c r="N1471" i="12"/>
  <c r="O1471" i="12" s="1"/>
  <c r="S1471" i="12" s="1"/>
  <c r="N1472" i="12"/>
  <c r="O1472" i="12" s="1"/>
  <c r="S1472" i="12" s="1"/>
  <c r="N1473" i="12"/>
  <c r="O1473" i="12" s="1"/>
  <c r="S1473" i="12" s="1"/>
  <c r="N1474" i="12"/>
  <c r="O1474" i="12" s="1"/>
  <c r="S1474" i="12" s="1"/>
  <c r="N1476" i="12"/>
  <c r="O1476" i="12" s="1"/>
  <c r="S1476" i="12" s="1"/>
  <c r="N1477" i="12"/>
  <c r="O1477" i="12" s="1"/>
  <c r="S1477" i="12" s="1"/>
  <c r="N1478" i="12"/>
  <c r="O1478" i="12" s="1"/>
  <c r="S1478" i="12" s="1"/>
  <c r="N1479" i="12"/>
  <c r="O1479" i="12" s="1"/>
  <c r="S1479" i="12" s="1"/>
  <c r="N1480" i="12"/>
  <c r="O1480" i="12" s="1"/>
  <c r="S1480" i="12" s="1"/>
  <c r="N1481" i="12"/>
  <c r="O1481" i="12" s="1"/>
  <c r="S1481" i="12" s="1"/>
  <c r="N1482" i="12"/>
  <c r="O1482" i="12" s="1"/>
  <c r="S1482" i="12" s="1"/>
  <c r="N1483" i="12"/>
  <c r="O1483" i="12" s="1"/>
  <c r="S1483" i="12" s="1"/>
  <c r="N1485" i="12"/>
  <c r="O1485" i="12" s="1"/>
  <c r="S1485" i="12" s="1"/>
  <c r="N1486" i="12"/>
  <c r="O1486" i="12" s="1"/>
  <c r="S1486" i="12" s="1"/>
  <c r="N1487" i="12"/>
  <c r="O1487" i="12" s="1"/>
  <c r="S1487" i="12" s="1"/>
  <c r="N1488" i="12"/>
  <c r="O1488" i="12" s="1"/>
  <c r="S1488" i="12" s="1"/>
  <c r="N1490" i="12"/>
  <c r="O1490" i="12" s="1"/>
  <c r="S1490" i="12" s="1"/>
  <c r="N1491" i="12"/>
  <c r="O1491" i="12" s="1"/>
  <c r="S1491" i="12" s="1"/>
  <c r="N1492" i="12"/>
  <c r="O1492" i="12" s="1"/>
  <c r="S1492" i="12" s="1"/>
  <c r="N1493" i="12"/>
  <c r="O1493" i="12" s="1"/>
  <c r="S1493" i="12" s="1"/>
  <c r="N1494" i="12"/>
  <c r="O1494" i="12" s="1"/>
  <c r="S1494" i="12" s="1"/>
  <c r="N1495" i="12"/>
  <c r="O1495" i="12" s="1"/>
  <c r="S1495" i="12" s="1"/>
  <c r="N1496" i="12"/>
  <c r="O1496" i="12" s="1"/>
  <c r="S1496" i="12" s="1"/>
  <c r="N1497" i="12"/>
  <c r="O1497" i="12" s="1"/>
  <c r="S1497" i="12" s="1"/>
  <c r="N1499" i="12"/>
  <c r="O1499" i="12" s="1"/>
  <c r="S1499" i="12" s="1"/>
  <c r="N1500" i="12"/>
  <c r="O1500" i="12" s="1"/>
  <c r="S1500" i="12" s="1"/>
  <c r="N1501" i="12"/>
  <c r="O1501" i="12" s="1"/>
  <c r="S1501" i="12" s="1"/>
  <c r="N1502" i="12"/>
  <c r="O1502" i="12" s="1"/>
  <c r="S1502" i="12" s="1"/>
  <c r="N1504" i="12"/>
  <c r="O1504" i="12" s="1"/>
  <c r="S1504" i="12" s="1"/>
  <c r="N1505" i="12"/>
  <c r="O1505" i="12" s="1"/>
  <c r="S1505" i="12" s="1"/>
  <c r="N1506" i="12"/>
  <c r="O1506" i="12" s="1"/>
  <c r="S1506" i="12" s="1"/>
  <c r="N1507" i="12"/>
  <c r="O1507" i="12" s="1"/>
  <c r="S1507" i="12" s="1"/>
  <c r="N1509" i="12"/>
  <c r="O1509" i="12" s="1"/>
  <c r="S1509" i="12" s="1"/>
  <c r="N1510" i="12"/>
  <c r="O1510" i="12" s="1"/>
  <c r="S1510" i="12" s="1"/>
  <c r="N1511" i="12"/>
  <c r="O1511" i="12" s="1"/>
  <c r="S1511" i="12" s="1"/>
  <c r="N1512" i="12"/>
  <c r="O1512" i="12" s="1"/>
  <c r="S1512" i="12" s="1"/>
  <c r="N1513" i="12"/>
  <c r="O1513" i="12" s="1"/>
  <c r="S1513" i="12" s="1"/>
  <c r="N1514" i="12"/>
  <c r="O1514" i="12" s="1"/>
  <c r="S1514" i="12" s="1"/>
  <c r="N1515" i="12"/>
  <c r="O1515" i="12" s="1"/>
  <c r="S1515" i="12" s="1"/>
  <c r="N1516" i="12"/>
  <c r="O1516" i="12" s="1"/>
  <c r="S1516" i="12" s="1"/>
  <c r="N1518" i="12"/>
  <c r="O1518" i="12" s="1"/>
  <c r="S1518" i="12" s="1"/>
  <c r="N1519" i="12"/>
  <c r="O1519" i="12" s="1"/>
  <c r="S1519" i="12" s="1"/>
  <c r="N1520" i="12"/>
  <c r="O1520" i="12" s="1"/>
  <c r="S1520" i="12" s="1"/>
  <c r="N1521" i="12"/>
  <c r="O1521" i="12" s="1"/>
  <c r="S1521" i="12" s="1"/>
  <c r="N1522" i="12"/>
  <c r="O1522" i="12" s="1"/>
  <c r="S1522" i="12" s="1"/>
  <c r="N1523" i="12"/>
  <c r="O1523" i="12" s="1"/>
  <c r="S1523" i="12" s="1"/>
  <c r="N1524" i="12"/>
  <c r="O1524" i="12" s="1"/>
  <c r="S1524" i="12" s="1"/>
  <c r="N1525" i="12"/>
  <c r="O1525" i="12" s="1"/>
  <c r="S1525" i="12" s="1"/>
  <c r="N1527" i="12"/>
  <c r="O1527" i="12" s="1"/>
  <c r="S1527" i="12" s="1"/>
  <c r="N1528" i="12"/>
  <c r="O1528" i="12" s="1"/>
  <c r="S1528" i="12" s="1"/>
  <c r="N1529" i="12"/>
  <c r="O1529" i="12" s="1"/>
  <c r="S1529" i="12" s="1"/>
  <c r="N1530" i="12"/>
  <c r="O1530" i="12" s="1"/>
  <c r="S1530" i="12" s="1"/>
  <c r="N1532" i="12"/>
  <c r="O1532" i="12" s="1"/>
  <c r="S1532" i="12" s="1"/>
  <c r="N1533" i="12"/>
  <c r="O1533" i="12" s="1"/>
  <c r="S1533" i="12" s="1"/>
  <c r="N1534" i="12"/>
  <c r="O1534" i="12" s="1"/>
  <c r="S1534" i="12" s="1"/>
  <c r="N1535" i="12"/>
  <c r="O1535" i="12" s="1"/>
  <c r="S1535" i="12" s="1"/>
  <c r="N1537" i="12"/>
  <c r="O1537" i="12" s="1"/>
  <c r="S1537" i="12" s="1"/>
  <c r="N1538" i="12"/>
  <c r="O1538" i="12" s="1"/>
  <c r="S1538" i="12" s="1"/>
  <c r="N1539" i="12"/>
  <c r="O1539" i="12" s="1"/>
  <c r="S1539" i="12" s="1"/>
  <c r="N1540" i="12"/>
  <c r="O1540" i="12" s="1"/>
  <c r="S1540" i="12" s="1"/>
  <c r="N1541" i="12"/>
  <c r="O1541" i="12" s="1"/>
  <c r="S1541" i="12" s="1"/>
  <c r="N1542" i="12"/>
  <c r="O1542" i="12" s="1"/>
  <c r="S1542" i="12" s="1"/>
  <c r="N1543" i="12"/>
  <c r="O1543" i="12" s="1"/>
  <c r="S1543" i="12" s="1"/>
  <c r="N1544" i="12"/>
  <c r="O1544" i="12" s="1"/>
  <c r="S1544" i="12" s="1"/>
  <c r="N1546" i="12"/>
  <c r="O1546" i="12" s="1"/>
  <c r="S1546" i="12" s="1"/>
  <c r="N1547" i="12"/>
  <c r="O1547" i="12" s="1"/>
  <c r="S1547" i="12" s="1"/>
  <c r="N1548" i="12"/>
  <c r="O1548" i="12" s="1"/>
  <c r="S1548" i="12" s="1"/>
  <c r="N1549" i="12"/>
  <c r="O1549" i="12" s="1"/>
  <c r="S1549" i="12" s="1"/>
  <c r="N1551" i="12"/>
  <c r="O1551" i="12" s="1"/>
  <c r="S1551" i="12" s="1"/>
  <c r="N1552" i="12"/>
  <c r="O1552" i="12" s="1"/>
  <c r="S1552" i="12" s="1"/>
  <c r="N1553" i="12"/>
  <c r="O1553" i="12" s="1"/>
  <c r="S1553" i="12" s="1"/>
  <c r="N1554" i="12"/>
  <c r="O1554" i="12" s="1"/>
  <c r="S1554" i="12" s="1"/>
  <c r="N1556" i="12"/>
  <c r="O1556" i="12" s="1"/>
  <c r="S1556" i="12" s="1"/>
  <c r="N1557" i="12"/>
  <c r="O1557" i="12" s="1"/>
  <c r="S1557" i="12" s="1"/>
  <c r="N1558" i="12"/>
  <c r="O1558" i="12" s="1"/>
  <c r="S1558" i="12" s="1"/>
  <c r="N1559" i="12"/>
  <c r="O1559" i="12" s="1"/>
  <c r="S1559" i="12" s="1"/>
  <c r="N1560" i="12"/>
  <c r="O1560" i="12" s="1"/>
  <c r="S1560" i="12" s="1"/>
  <c r="N1562" i="12"/>
  <c r="O1562" i="12" s="1"/>
  <c r="S1562" i="12" s="1"/>
  <c r="N1563" i="12"/>
  <c r="O1563" i="12" s="1"/>
  <c r="S1563" i="12" s="1"/>
  <c r="N1564" i="12"/>
  <c r="O1564" i="12" s="1"/>
  <c r="S1564" i="12" s="1"/>
  <c r="N1565" i="12"/>
  <c r="O1565" i="12" s="1"/>
  <c r="S1565" i="12" s="1"/>
  <c r="N1566" i="12"/>
  <c r="O1566" i="12" s="1"/>
  <c r="S1566" i="12" s="1"/>
  <c r="N1567" i="12"/>
  <c r="O1567" i="12" s="1"/>
  <c r="S1567" i="12" s="1"/>
  <c r="N1569" i="12"/>
  <c r="O1569" i="12" s="1"/>
  <c r="S1569" i="12" s="1"/>
  <c r="N1570" i="12"/>
  <c r="O1570" i="12" s="1"/>
  <c r="S1570" i="12" s="1"/>
  <c r="N1571" i="12"/>
  <c r="O1571" i="12" s="1"/>
  <c r="S1571" i="12" s="1"/>
  <c r="N1573" i="12"/>
  <c r="O1573" i="12" s="1"/>
  <c r="S1573" i="12" s="1"/>
  <c r="N1574" i="12"/>
  <c r="O1574" i="12" s="1"/>
  <c r="S1574" i="12" s="1"/>
  <c r="N1576" i="12"/>
  <c r="O1576" i="12" s="1"/>
  <c r="S1576" i="12" s="1"/>
  <c r="N1577" i="12"/>
  <c r="O1577" i="12" s="1"/>
  <c r="S1577" i="12" s="1"/>
  <c r="N1578" i="12"/>
  <c r="O1578" i="12" s="1"/>
  <c r="S1578" i="12" s="1"/>
  <c r="N1579" i="12"/>
  <c r="O1579" i="12" s="1"/>
  <c r="S1579" i="12" s="1"/>
  <c r="N1581" i="12"/>
  <c r="O1581" i="12" s="1"/>
  <c r="S1581" i="12" s="1"/>
  <c r="N1582" i="12"/>
  <c r="O1582" i="12" s="1"/>
  <c r="S1582" i="12" s="1"/>
  <c r="N1583" i="12"/>
  <c r="O1583" i="12" s="1"/>
  <c r="S1583" i="12" s="1"/>
  <c r="N1584" i="12"/>
  <c r="O1584" i="12" s="1"/>
  <c r="S1584" i="12" s="1"/>
  <c r="N1586" i="12"/>
  <c r="O1586" i="12" s="1"/>
  <c r="S1586" i="12" s="1"/>
  <c r="N1587" i="12"/>
  <c r="O1587" i="12" s="1"/>
  <c r="S1587" i="12" s="1"/>
  <c r="N1588" i="12"/>
  <c r="O1588" i="12" s="1"/>
  <c r="S1588" i="12" s="1"/>
  <c r="N1589" i="12"/>
  <c r="O1589" i="12" s="1"/>
  <c r="S1589" i="12" s="1"/>
  <c r="N1591" i="12"/>
  <c r="O1591" i="12" s="1"/>
  <c r="S1591" i="12" s="1"/>
  <c r="N1592" i="12"/>
  <c r="O1592" i="12" s="1"/>
  <c r="S1592" i="12" s="1"/>
  <c r="N1593" i="12"/>
  <c r="O1593" i="12" s="1"/>
  <c r="S1593" i="12" s="1"/>
  <c r="N1595" i="12"/>
  <c r="O1595" i="12" s="1"/>
  <c r="S1595" i="12" s="1"/>
  <c r="N1596" i="12"/>
  <c r="O1596" i="12" s="1"/>
  <c r="S1596" i="12" s="1"/>
  <c r="N1597" i="12"/>
  <c r="O1597" i="12" s="1"/>
  <c r="S1597" i="12" s="1"/>
  <c r="N1598" i="12"/>
  <c r="O1598" i="12" s="1"/>
  <c r="S1598" i="12" s="1"/>
  <c r="N1599" i="12"/>
  <c r="O1599" i="12" s="1"/>
  <c r="S1599" i="12" s="1"/>
  <c r="N1601" i="12"/>
  <c r="O1601" i="12" s="1"/>
  <c r="S1601" i="12" s="1"/>
  <c r="N1602" i="12"/>
  <c r="O1602" i="12" s="1"/>
  <c r="S1602" i="12" s="1"/>
  <c r="N1603" i="12"/>
  <c r="O1603" i="12" s="1"/>
  <c r="S1603" i="12" s="1"/>
  <c r="N1604" i="12"/>
  <c r="O1604" i="12" s="1"/>
  <c r="S1604" i="12" s="1"/>
  <c r="N1605" i="12"/>
  <c r="O1605" i="12" s="1"/>
  <c r="S1605" i="12" s="1"/>
  <c r="N1607" i="12"/>
  <c r="O1607" i="12" s="1"/>
  <c r="S1607" i="12" s="1"/>
  <c r="N1608" i="12"/>
  <c r="O1608" i="12" s="1"/>
  <c r="S1608" i="12" s="1"/>
  <c r="N1609" i="12"/>
  <c r="O1609" i="12" s="1"/>
  <c r="S1609" i="12" s="1"/>
  <c r="N1610" i="12"/>
  <c r="O1610" i="12" s="1"/>
  <c r="S1610" i="12" s="1"/>
  <c r="N1611" i="12"/>
  <c r="O1611" i="12" s="1"/>
  <c r="S1611" i="12" s="1"/>
  <c r="N1613" i="12"/>
  <c r="O1613" i="12" s="1"/>
  <c r="S1613" i="12" s="1"/>
  <c r="N1614" i="12"/>
  <c r="O1614" i="12" s="1"/>
  <c r="S1614" i="12" s="1"/>
  <c r="N1615" i="12"/>
  <c r="O1615" i="12" s="1"/>
  <c r="S1615" i="12" s="1"/>
  <c r="N1616" i="12"/>
  <c r="O1616" i="12" s="1"/>
  <c r="S1616" i="12" s="1"/>
  <c r="N1617" i="12"/>
  <c r="O1617" i="12" s="1"/>
  <c r="S1617" i="12" s="1"/>
  <c r="N1619" i="12"/>
  <c r="O1619" i="12" s="1"/>
  <c r="S1619" i="12" s="1"/>
  <c r="N1620" i="12"/>
  <c r="O1620" i="12" s="1"/>
  <c r="S1620" i="12" s="1"/>
  <c r="N1622" i="12"/>
  <c r="O1622" i="12" s="1"/>
  <c r="S1622" i="12" s="1"/>
  <c r="N1623" i="12"/>
  <c r="O1623" i="12" s="1"/>
  <c r="S1623" i="12" s="1"/>
  <c r="N1625" i="12"/>
  <c r="O1625" i="12" s="1"/>
  <c r="S1625" i="12" s="1"/>
  <c r="N1626" i="12"/>
  <c r="O1626" i="12" s="1"/>
  <c r="S1626" i="12" s="1"/>
  <c r="N1627" i="12"/>
  <c r="O1627" i="12" s="1"/>
  <c r="S1627" i="12" s="1"/>
  <c r="N1628" i="12"/>
  <c r="O1628" i="12" s="1"/>
  <c r="S1628" i="12" s="1"/>
  <c r="N1629" i="12"/>
  <c r="O1629" i="12" s="1"/>
  <c r="S1629" i="12" s="1"/>
  <c r="N1630" i="12"/>
  <c r="O1630" i="12" s="1"/>
  <c r="S1630" i="12" s="1"/>
  <c r="N1631" i="12"/>
  <c r="O1631" i="12" s="1"/>
  <c r="S1631" i="12" s="1"/>
  <c r="N1632" i="12"/>
  <c r="O1632" i="12" s="1"/>
  <c r="S1632" i="12" s="1"/>
  <c r="N1633" i="12"/>
  <c r="O1633" i="12" s="1"/>
  <c r="S1633" i="12" s="1"/>
  <c r="N1634" i="12"/>
  <c r="O1634" i="12" s="1"/>
  <c r="S1634" i="12" s="1"/>
  <c r="N1635" i="12"/>
  <c r="O1635" i="12" s="1"/>
  <c r="S1635" i="12" s="1"/>
  <c r="N1636" i="12"/>
  <c r="O1636" i="12" s="1"/>
  <c r="S1636" i="12" s="1"/>
  <c r="N1637" i="12"/>
  <c r="O1637" i="12" s="1"/>
  <c r="S1637" i="12" s="1"/>
  <c r="N1638" i="12"/>
  <c r="O1638" i="12" s="1"/>
  <c r="S1638" i="12" s="1"/>
  <c r="N1639" i="12"/>
  <c r="O1639" i="12" s="1"/>
  <c r="S1639" i="12" s="1"/>
  <c r="N1640" i="12"/>
  <c r="O1640" i="12" s="1"/>
  <c r="S1640" i="12" s="1"/>
  <c r="N1641" i="12"/>
  <c r="O1641" i="12" s="1"/>
  <c r="S1641" i="12" s="1"/>
  <c r="N1642" i="12"/>
  <c r="O1642" i="12" s="1"/>
  <c r="S1642" i="12" s="1"/>
  <c r="N1643" i="12"/>
  <c r="O1643" i="12" s="1"/>
  <c r="S1643" i="12" s="1"/>
  <c r="N1644" i="12"/>
  <c r="O1644" i="12" s="1"/>
  <c r="S1644" i="12" s="1"/>
  <c r="N1645" i="12"/>
  <c r="O1645" i="12" s="1"/>
  <c r="S1645" i="12" s="1"/>
  <c r="N1646" i="12"/>
  <c r="O1646" i="12" s="1"/>
  <c r="S1646" i="12" s="1"/>
  <c r="N1647" i="12"/>
  <c r="O1647" i="12" s="1"/>
  <c r="S1647" i="12" s="1"/>
  <c r="N1648" i="12"/>
  <c r="O1648" i="12" s="1"/>
  <c r="S1648" i="12" s="1"/>
  <c r="N1649" i="12"/>
  <c r="O1649" i="12" s="1"/>
  <c r="S1649" i="12" s="1"/>
  <c r="N1650" i="12"/>
  <c r="O1650" i="12" s="1"/>
  <c r="S1650" i="12" s="1"/>
  <c r="N1651" i="12"/>
  <c r="O1651" i="12" s="1"/>
  <c r="S1651" i="12" s="1"/>
  <c r="N1652" i="12"/>
  <c r="O1652" i="12" s="1"/>
  <c r="S1652" i="12" s="1"/>
  <c r="N1653" i="12"/>
  <c r="O1653" i="12" s="1"/>
  <c r="S1653" i="12" s="1"/>
  <c r="N1654" i="12"/>
  <c r="O1654" i="12" s="1"/>
  <c r="S1654" i="12" s="1"/>
  <c r="N1655" i="12"/>
  <c r="O1655" i="12" s="1"/>
  <c r="S1655" i="12" s="1"/>
  <c r="N1656" i="12"/>
  <c r="O1656" i="12" s="1"/>
  <c r="S1656" i="12" s="1"/>
  <c r="N1657" i="12"/>
  <c r="O1657" i="12" s="1"/>
  <c r="S1657" i="12" s="1"/>
  <c r="N1658" i="12"/>
  <c r="O1658" i="12" s="1"/>
  <c r="S1658" i="12" s="1"/>
  <c r="N1659" i="12"/>
  <c r="O1659" i="12" s="1"/>
  <c r="S1659" i="12" s="1"/>
  <c r="N1661" i="12"/>
  <c r="O1661" i="12" s="1"/>
  <c r="S1661" i="12" s="1"/>
  <c r="N1662" i="12"/>
  <c r="O1662" i="12" s="1"/>
  <c r="S1662" i="12" s="1"/>
  <c r="N1663" i="12"/>
  <c r="O1663" i="12" s="1"/>
  <c r="S1663" i="12" s="1"/>
  <c r="N1664" i="12"/>
  <c r="O1664" i="12" s="1"/>
  <c r="S1664" i="12" s="1"/>
  <c r="N1665" i="12"/>
  <c r="O1665" i="12" s="1"/>
  <c r="S1665" i="12" s="1"/>
  <c r="N1666" i="12"/>
  <c r="O1666" i="12" s="1"/>
  <c r="S1666" i="12" s="1"/>
  <c r="N1667" i="12"/>
  <c r="O1667" i="12" s="1"/>
  <c r="S1667" i="12" s="1"/>
  <c r="N1668" i="12"/>
  <c r="O1668" i="12" s="1"/>
  <c r="S1668" i="12" s="1"/>
  <c r="N1669" i="12"/>
  <c r="O1669" i="12" s="1"/>
  <c r="S1669" i="12" s="1"/>
  <c r="N1670" i="12"/>
  <c r="O1670" i="12" s="1"/>
  <c r="S1670" i="12" s="1"/>
  <c r="N1671" i="12"/>
  <c r="O1671" i="12" s="1"/>
  <c r="S1671" i="12" s="1"/>
  <c r="N13" i="12"/>
  <c r="O13" i="12" s="1"/>
  <c r="N15" i="12"/>
  <c r="O15" i="12" s="1"/>
  <c r="S15" i="12" s="1"/>
  <c r="N17" i="12"/>
  <c r="O17" i="12" s="1"/>
  <c r="N28" i="12"/>
  <c r="O28" i="12" s="1"/>
  <c r="N31" i="12"/>
  <c r="O31" i="12" s="1"/>
  <c r="S31" i="12" s="1"/>
  <c r="N35" i="12"/>
  <c r="O35" i="12" s="1"/>
  <c r="S35" i="12" s="1"/>
  <c r="N39" i="12"/>
  <c r="O39" i="12" s="1"/>
  <c r="S39" i="12" s="1"/>
  <c r="N54" i="12"/>
  <c r="O54" i="12" s="1"/>
  <c r="S54" i="12" s="1"/>
  <c r="N58" i="12"/>
  <c r="O58" i="12" s="1"/>
  <c r="S58" i="12" s="1"/>
  <c r="N95" i="12"/>
  <c r="O95" i="12" s="1"/>
  <c r="N98" i="12"/>
  <c r="O98" i="12" s="1"/>
  <c r="N101" i="12"/>
  <c r="O101" i="12" s="1"/>
  <c r="S101" i="12" s="1"/>
  <c r="N105" i="12"/>
  <c r="O105" i="12" s="1"/>
  <c r="S105" i="12" s="1"/>
  <c r="N109" i="12"/>
  <c r="O109" i="12" s="1"/>
  <c r="S109" i="12" s="1"/>
  <c r="N113" i="12"/>
  <c r="O113" i="12" s="1"/>
  <c r="S113" i="12" s="1"/>
  <c r="N117" i="12"/>
  <c r="O117" i="12" s="1"/>
  <c r="S117" i="12" s="1"/>
  <c r="N120" i="12"/>
  <c r="O120" i="12" s="1"/>
  <c r="S120" i="12" s="1"/>
  <c r="N126" i="12"/>
  <c r="O126" i="12" s="1"/>
  <c r="S126" i="12" s="1"/>
  <c r="N129" i="12"/>
  <c r="O129" i="12" s="1"/>
  <c r="S129" i="12" s="1"/>
  <c r="N134" i="12"/>
  <c r="O134" i="12" s="1"/>
  <c r="S134" i="12" s="1"/>
  <c r="N136" i="12"/>
  <c r="O136" i="12" s="1"/>
  <c r="S136" i="12" s="1"/>
  <c r="N138" i="12"/>
  <c r="O138" i="12" s="1"/>
  <c r="S138" i="12" s="1"/>
  <c r="N140" i="12"/>
  <c r="O140" i="12" s="1"/>
  <c r="S140" i="12" s="1"/>
  <c r="N142" i="12"/>
  <c r="O142" i="12" s="1"/>
  <c r="S142" i="12" s="1"/>
  <c r="N144" i="12"/>
  <c r="O144" i="12" s="1"/>
  <c r="S144" i="12" s="1"/>
  <c r="N148" i="12"/>
  <c r="O148" i="12" s="1"/>
  <c r="S148" i="12" s="1"/>
  <c r="N150" i="12"/>
  <c r="O150" i="12" s="1"/>
  <c r="S150" i="12" s="1"/>
  <c r="N154" i="12"/>
  <c r="O154" i="12" s="1"/>
  <c r="S154" i="12" s="1"/>
  <c r="N156" i="12"/>
  <c r="O156" i="12" s="1"/>
  <c r="S156" i="12" s="1"/>
  <c r="N158" i="12"/>
  <c r="O158" i="12" s="1"/>
  <c r="S158" i="12" s="1"/>
  <c r="N160" i="12"/>
  <c r="O160" i="12" s="1"/>
  <c r="S160" i="12" s="1"/>
  <c r="N162" i="12"/>
  <c r="O162" i="12" s="1"/>
  <c r="S162" i="12" s="1"/>
  <c r="N164" i="12"/>
  <c r="O164" i="12" s="1"/>
  <c r="S164" i="12" s="1"/>
  <c r="N166" i="12"/>
  <c r="O166" i="12" s="1"/>
  <c r="S166" i="12" s="1"/>
  <c r="N168" i="12"/>
  <c r="O168" i="12" s="1"/>
  <c r="S168" i="12" s="1"/>
  <c r="N177" i="12"/>
  <c r="O177" i="12" s="1"/>
  <c r="N186" i="12"/>
  <c r="O186" i="12" s="1"/>
  <c r="S186" i="12" s="1"/>
  <c r="N190" i="12"/>
  <c r="O190" i="12" s="1"/>
  <c r="S190" i="12" s="1"/>
  <c r="N192" i="12"/>
  <c r="O192" i="12" s="1"/>
  <c r="S192" i="12" s="1"/>
  <c r="N194" i="12"/>
  <c r="O194" i="12" s="1"/>
  <c r="S194" i="12" s="1"/>
  <c r="N198" i="12"/>
  <c r="O198" i="12" s="1"/>
  <c r="S198" i="12" s="1"/>
  <c r="N200" i="12"/>
  <c r="O200" i="12" s="1"/>
  <c r="S200" i="12" s="1"/>
  <c r="N202" i="12"/>
  <c r="O202" i="12" s="1"/>
  <c r="S202" i="12" s="1"/>
  <c r="N206" i="12"/>
  <c r="O206" i="12" s="1"/>
  <c r="S206" i="12" s="1"/>
  <c r="N208" i="12"/>
  <c r="O208" i="12" s="1"/>
  <c r="S208" i="12" s="1"/>
  <c r="N210" i="12"/>
  <c r="O210" i="12" s="1"/>
  <c r="S210" i="12" s="1"/>
  <c r="N212" i="12"/>
  <c r="O212" i="12" s="1"/>
  <c r="S212" i="12" s="1"/>
  <c r="N214" i="12"/>
  <c r="O214" i="12" s="1"/>
  <c r="S214" i="12" s="1"/>
  <c r="N216" i="12"/>
  <c r="O216" i="12" s="1"/>
  <c r="S216" i="12" s="1"/>
  <c r="N218" i="12"/>
  <c r="O218" i="12" s="1"/>
  <c r="S218" i="12" s="1"/>
  <c r="N220" i="12"/>
  <c r="O220" i="12" s="1"/>
  <c r="S220" i="12" s="1"/>
  <c r="N223" i="12"/>
  <c r="O223" i="12" s="1"/>
  <c r="S223" i="12" s="1"/>
  <c r="N225" i="12"/>
  <c r="O225" i="12" s="1"/>
  <c r="S225" i="12" s="1"/>
  <c r="N227" i="12"/>
  <c r="O227" i="12" s="1"/>
  <c r="S227" i="12" s="1"/>
  <c r="N229" i="12"/>
  <c r="O229" i="12" s="1"/>
  <c r="S229" i="12" s="1"/>
  <c r="N234" i="12"/>
  <c r="O234" i="12" s="1"/>
  <c r="S234" i="12" s="1"/>
  <c r="N239" i="12"/>
  <c r="O239" i="12" s="1"/>
  <c r="S239" i="12" s="1"/>
  <c r="N248" i="12"/>
  <c r="O248" i="12" s="1"/>
  <c r="S248" i="12" s="1"/>
  <c r="N257" i="12"/>
  <c r="O257" i="12" s="1"/>
  <c r="S257" i="12" s="1"/>
  <c r="N262" i="12"/>
  <c r="O262" i="12" s="1"/>
  <c r="S262" i="12" s="1"/>
  <c r="N267" i="12"/>
  <c r="O267" i="12" s="1"/>
  <c r="S267" i="12" s="1"/>
  <c r="N272" i="12"/>
  <c r="O272" i="12" s="1"/>
  <c r="S272" i="12" s="1"/>
  <c r="N281" i="12"/>
  <c r="O281" i="12" s="1"/>
  <c r="S281" i="12" s="1"/>
  <c r="N290" i="12"/>
  <c r="O290" i="12" s="1"/>
  <c r="S290" i="12" s="1"/>
  <c r="N299" i="12"/>
  <c r="O299" i="12" s="1"/>
  <c r="S299" i="12" s="1"/>
  <c r="N308" i="12"/>
  <c r="O308" i="12" s="1"/>
  <c r="S308" i="12" s="1"/>
  <c r="N317" i="12"/>
  <c r="O317" i="12" s="1"/>
  <c r="S317" i="12" s="1"/>
  <c r="N334" i="12"/>
  <c r="O334" i="12" s="1"/>
  <c r="S334" i="12" s="1"/>
  <c r="N347" i="12"/>
  <c r="O347" i="12" s="1"/>
  <c r="S347" i="12" s="1"/>
  <c r="N360" i="12"/>
  <c r="O360" i="12" s="1"/>
  <c r="S360" i="12" s="1"/>
  <c r="N369" i="12"/>
  <c r="O369" i="12" s="1"/>
  <c r="S369" i="12" s="1"/>
  <c r="N382" i="12"/>
  <c r="O382" i="12" s="1"/>
  <c r="S382" i="12" s="1"/>
  <c r="N395" i="12"/>
  <c r="O395" i="12" s="1"/>
  <c r="S395" i="12" s="1"/>
  <c r="N416" i="12"/>
  <c r="O416" i="12" s="1"/>
  <c r="S416" i="12" s="1"/>
  <c r="N429" i="12"/>
  <c r="O429" i="12" s="1"/>
  <c r="S429" i="12" s="1"/>
  <c r="N454" i="12"/>
  <c r="O454" i="12" s="1"/>
  <c r="S454" i="12" s="1"/>
  <c r="N471" i="12"/>
  <c r="O471" i="12" s="1"/>
  <c r="S471" i="12" s="1"/>
  <c r="N484" i="12"/>
  <c r="O484" i="12" s="1"/>
  <c r="S484" i="12" s="1"/>
  <c r="N501" i="12"/>
  <c r="O501" i="12" s="1"/>
  <c r="S501" i="12" s="1"/>
  <c r="N506" i="12"/>
  <c r="O506" i="12" s="1"/>
  <c r="S506" i="12" s="1"/>
  <c r="N513" i="12"/>
  <c r="O513" i="12" s="1"/>
  <c r="S513" i="12" s="1"/>
  <c r="N514" i="12"/>
  <c r="O514" i="12" s="1"/>
  <c r="S514" i="12" s="1"/>
  <c r="N531" i="12"/>
  <c r="O531" i="12" s="1"/>
  <c r="S531" i="12" s="1"/>
  <c r="N544" i="12"/>
  <c r="O544" i="12" s="1"/>
  <c r="S544" i="12" s="1"/>
  <c r="N550" i="12"/>
  <c r="O550" i="12" s="1"/>
  <c r="S550" i="12" s="1"/>
  <c r="N556" i="12"/>
  <c r="O556" i="12" s="1"/>
  <c r="S556" i="12" s="1"/>
  <c r="N558" i="12"/>
  <c r="O558" i="12" s="1"/>
  <c r="S558" i="12" s="1"/>
  <c r="N560" i="12"/>
  <c r="O560" i="12" s="1"/>
  <c r="S560" i="12" s="1"/>
  <c r="N564" i="12"/>
  <c r="O564" i="12" s="1"/>
  <c r="S564" i="12" s="1"/>
  <c r="N566" i="12"/>
  <c r="O566" i="12" s="1"/>
  <c r="S566" i="12" s="1"/>
  <c r="N570" i="12"/>
  <c r="O570" i="12" s="1"/>
  <c r="S570" i="12" s="1"/>
  <c r="N591" i="12"/>
  <c r="O591" i="12" s="1"/>
  <c r="S591" i="12" s="1"/>
  <c r="N600" i="12"/>
  <c r="O600" i="12" s="1"/>
  <c r="S600" i="12" s="1"/>
  <c r="N625" i="12"/>
  <c r="O625" i="12" s="1"/>
  <c r="S625" i="12" s="1"/>
  <c r="N646" i="12"/>
  <c r="O646" i="12" s="1"/>
  <c r="S646" i="12" s="1"/>
  <c r="N655" i="12"/>
  <c r="O655" i="12" s="1"/>
  <c r="S655" i="12" s="1"/>
  <c r="N673" i="12"/>
  <c r="O673" i="12" s="1"/>
  <c r="S673" i="12" s="1"/>
  <c r="N680" i="12"/>
  <c r="O680" i="12" s="1"/>
  <c r="S680" i="12" s="1"/>
  <c r="N683" i="12"/>
  <c r="O683" i="12" s="1"/>
  <c r="S683" i="12" s="1"/>
  <c r="N688" i="12"/>
  <c r="O688" i="12" s="1"/>
  <c r="S688" i="12" s="1"/>
  <c r="N695" i="12"/>
  <c r="O695" i="12" s="1"/>
  <c r="S695" i="12" s="1"/>
  <c r="N696" i="12"/>
  <c r="O696" i="12" s="1"/>
  <c r="S696" i="12" s="1"/>
  <c r="N701" i="12"/>
  <c r="O701" i="12" s="1"/>
  <c r="S701" i="12" s="1"/>
  <c r="N703" i="12"/>
  <c r="O703" i="12" s="1"/>
  <c r="S703" i="12" s="1"/>
  <c r="N705" i="12"/>
  <c r="O705" i="12" s="1"/>
  <c r="S705" i="12" s="1"/>
  <c r="N714" i="12"/>
  <c r="O714" i="12" s="1"/>
  <c r="S714" i="12" s="1"/>
  <c r="N719" i="12"/>
  <c r="O719" i="12" s="1"/>
  <c r="S719" i="12" s="1"/>
  <c r="N728" i="12"/>
  <c r="O728" i="12" s="1"/>
  <c r="S728" i="12" s="1"/>
  <c r="N737" i="12"/>
  <c r="O737" i="12" s="1"/>
  <c r="S737" i="12" s="1"/>
  <c r="N738" i="12"/>
  <c r="O738" i="12" s="1"/>
  <c r="S738" i="12" s="1"/>
  <c r="N739" i="12"/>
  <c r="O739" i="12" s="1"/>
  <c r="S739" i="12" s="1"/>
  <c r="N748" i="12"/>
  <c r="O748" i="12" s="1"/>
  <c r="S748" i="12" s="1"/>
  <c r="N753" i="12"/>
  <c r="O753" i="12" s="1"/>
  <c r="S753" i="12" s="1"/>
  <c r="N758" i="12"/>
  <c r="O758" i="12" s="1"/>
  <c r="S758" i="12" s="1"/>
  <c r="N767" i="12"/>
  <c r="O767" i="12" s="1"/>
  <c r="S767" i="12" s="1"/>
  <c r="N776" i="12"/>
  <c r="O776" i="12" s="1"/>
  <c r="S776" i="12" s="1"/>
  <c r="N778" i="12"/>
  <c r="O778" i="12" s="1"/>
  <c r="S778" i="12" s="1"/>
  <c r="N780" i="12"/>
  <c r="O780" i="12" s="1"/>
  <c r="S780" i="12" s="1"/>
  <c r="N785" i="12"/>
  <c r="O785" i="12" s="1"/>
  <c r="S785" i="12" s="1"/>
  <c r="N789" i="12"/>
  <c r="O789" i="12" s="1"/>
  <c r="S789" i="12" s="1"/>
  <c r="N793" i="12"/>
  <c r="O793" i="12" s="1"/>
  <c r="S793" i="12" s="1"/>
  <c r="N797" i="12"/>
  <c r="O797" i="12" s="1"/>
  <c r="S797" i="12" s="1"/>
  <c r="N801" i="12"/>
  <c r="O801" i="12" s="1"/>
  <c r="S801" i="12" s="1"/>
  <c r="N805" i="12"/>
  <c r="O805" i="12" s="1"/>
  <c r="S805" i="12" s="1"/>
  <c r="N809" i="12"/>
  <c r="O809" i="12" s="1"/>
  <c r="S809" i="12" s="1"/>
  <c r="N813" i="12"/>
  <c r="O813" i="12" s="1"/>
  <c r="S813" i="12" s="1"/>
  <c r="N822" i="12"/>
  <c r="O822" i="12" s="1"/>
  <c r="S822" i="12" s="1"/>
  <c r="N831" i="12"/>
  <c r="O831" i="12" s="1"/>
  <c r="S831" i="12" s="1"/>
  <c r="N840" i="12"/>
  <c r="O840" i="12" s="1"/>
  <c r="S840" i="12" s="1"/>
  <c r="N849" i="12"/>
  <c r="O849" i="12" s="1"/>
  <c r="S849" i="12" s="1"/>
  <c r="N862" i="12"/>
  <c r="O862" i="12" s="1"/>
  <c r="S862" i="12" s="1"/>
  <c r="N875" i="12"/>
  <c r="O875" i="12" s="1"/>
  <c r="S875" i="12" s="1"/>
  <c r="N880" i="12"/>
  <c r="O880" i="12" s="1"/>
  <c r="S880" i="12" s="1"/>
  <c r="N885" i="12"/>
  <c r="O885" i="12" s="1"/>
  <c r="S885" i="12" s="1"/>
  <c r="N890" i="12"/>
  <c r="O890" i="12" s="1"/>
  <c r="S890" i="12" s="1"/>
  <c r="N895" i="12"/>
  <c r="O895" i="12" s="1"/>
  <c r="S895" i="12" s="1"/>
  <c r="N904" i="12"/>
  <c r="O904" i="12" s="1"/>
  <c r="S904" i="12" s="1"/>
  <c r="N913" i="12"/>
  <c r="O913" i="12" s="1"/>
  <c r="S913" i="12" s="1"/>
  <c r="N926" i="12"/>
  <c r="O926" i="12" s="1"/>
  <c r="S926" i="12" s="1"/>
  <c r="N939" i="12"/>
  <c r="O939" i="12" s="1"/>
  <c r="S939" i="12" s="1"/>
  <c r="N944" i="12"/>
  <c r="O944" i="12" s="1"/>
  <c r="S944" i="12" s="1"/>
  <c r="N949" i="12"/>
  <c r="O949" i="12" s="1"/>
  <c r="S949" i="12" s="1"/>
  <c r="N954" i="12"/>
  <c r="O954" i="12" s="1"/>
  <c r="S954" i="12" s="1"/>
  <c r="N955" i="12"/>
  <c r="O955" i="12" s="1"/>
  <c r="S955" i="12" s="1"/>
  <c r="N956" i="12"/>
  <c r="O956" i="12" s="1"/>
  <c r="S956" i="12" s="1"/>
  <c r="N957" i="12"/>
  <c r="O957" i="12" s="1"/>
  <c r="S957" i="12" s="1"/>
  <c r="N958" i="12"/>
  <c r="O958" i="12" s="1"/>
  <c r="S958" i="12" s="1"/>
  <c r="N959" i="12"/>
  <c r="O959" i="12" s="1"/>
  <c r="S959" i="12" s="1"/>
  <c r="N960" i="12"/>
  <c r="O960" i="12" s="1"/>
  <c r="S960" i="12" s="1"/>
  <c r="N961" i="12"/>
  <c r="O961" i="12" s="1"/>
  <c r="S961" i="12" s="1"/>
  <c r="N962" i="12"/>
  <c r="O962" i="12" s="1"/>
  <c r="S962" i="12" s="1"/>
  <c r="N963" i="12"/>
  <c r="O963" i="12" s="1"/>
  <c r="S963" i="12" s="1"/>
  <c r="N972" i="12"/>
  <c r="O972" i="12" s="1"/>
  <c r="S972" i="12" s="1"/>
  <c r="N977" i="12"/>
  <c r="O977" i="12" s="1"/>
  <c r="S977" i="12" s="1"/>
  <c r="N978" i="12"/>
  <c r="O978" i="12" s="1"/>
  <c r="S978" i="12" s="1"/>
  <c r="N979" i="12"/>
  <c r="O979" i="12" s="1"/>
  <c r="S979" i="12" s="1"/>
  <c r="N980" i="12"/>
  <c r="O980" i="12" s="1"/>
  <c r="S980" i="12" s="1"/>
  <c r="N981" i="12"/>
  <c r="O981" i="12" s="1"/>
  <c r="S981" i="12" s="1"/>
  <c r="N1006" i="12"/>
  <c r="O1006" i="12" s="1"/>
  <c r="S1006" i="12" s="1"/>
  <c r="N1023" i="12"/>
  <c r="O1023" i="12" s="1"/>
  <c r="S1023" i="12" s="1"/>
  <c r="N1030" i="12"/>
  <c r="O1030" i="12" s="1"/>
  <c r="S1030" i="12" s="1"/>
  <c r="N1032" i="12"/>
  <c r="O1032" i="12" s="1"/>
  <c r="S1032" i="12" s="1"/>
  <c r="N1034" i="12"/>
  <c r="O1034" i="12" s="1"/>
  <c r="S1034" i="12" s="1"/>
  <c r="N1038" i="12"/>
  <c r="O1038" i="12" s="1"/>
  <c r="S1038" i="12" s="1"/>
  <c r="N1040" i="12"/>
  <c r="O1040" i="12" s="1"/>
  <c r="S1040" i="12" s="1"/>
  <c r="N1044" i="12"/>
  <c r="O1044" i="12" s="1"/>
  <c r="S1044" i="12" s="1"/>
  <c r="N1046" i="12"/>
  <c r="O1046" i="12" s="1"/>
  <c r="S1046" i="12" s="1"/>
  <c r="N1048" i="12"/>
  <c r="O1048" i="12" s="1"/>
  <c r="S1048" i="12" s="1"/>
  <c r="N1065" i="12"/>
  <c r="O1065" i="12" s="1"/>
  <c r="S1065" i="12" s="1"/>
  <c r="N1078" i="12"/>
  <c r="O1078" i="12" s="1"/>
  <c r="S1078" i="12" s="1"/>
  <c r="N1091" i="12"/>
  <c r="O1091" i="12" s="1"/>
  <c r="S1091" i="12" s="1"/>
  <c r="N1109" i="12"/>
  <c r="O1109" i="12" s="1"/>
  <c r="S1109" i="12" s="1"/>
  <c r="N1126" i="12"/>
  <c r="O1126" i="12" s="1"/>
  <c r="S1126" i="12" s="1"/>
  <c r="N1144" i="12"/>
  <c r="O1144" i="12" s="1"/>
  <c r="S1144" i="12" s="1"/>
  <c r="N1161" i="12"/>
  <c r="O1161" i="12" s="1"/>
  <c r="S1161" i="12" s="1"/>
  <c r="N1186" i="12"/>
  <c r="O1186" i="12" s="1"/>
  <c r="S1186" i="12" s="1"/>
  <c r="N1207" i="12"/>
  <c r="O1207" i="12" s="1"/>
  <c r="S1207" i="12" s="1"/>
  <c r="N1228" i="12"/>
  <c r="O1228" i="12" s="1"/>
  <c r="S1228" i="12" s="1"/>
  <c r="N1237" i="12"/>
  <c r="O1237" i="12" s="1"/>
  <c r="S1237" i="12" s="1"/>
  <c r="N1258" i="12"/>
  <c r="O1258" i="12" s="1"/>
  <c r="S1258" i="12" s="1"/>
  <c r="N1271" i="12"/>
  <c r="O1271" i="12" s="1"/>
  <c r="S1271" i="12" s="1"/>
  <c r="N1276" i="12"/>
  <c r="O1276" i="12" s="1"/>
  <c r="S1276" i="12" s="1"/>
  <c r="N1281" i="12"/>
  <c r="O1281" i="12" s="1"/>
  <c r="S1281" i="12" s="1"/>
  <c r="N1302" i="12"/>
  <c r="O1302" i="12" s="1"/>
  <c r="S1302" i="12" s="1"/>
  <c r="N1311" i="12"/>
  <c r="O1311" i="12" s="1"/>
  <c r="S1311" i="12" s="1"/>
  <c r="N1336" i="12"/>
  <c r="O1336" i="12" s="1"/>
  <c r="S1336" i="12" s="1"/>
  <c r="N1353" i="12"/>
  <c r="O1353" i="12" s="1"/>
  <c r="S1353" i="12" s="1"/>
  <c r="N1362" i="12"/>
  <c r="O1362" i="12" s="1"/>
  <c r="S1362" i="12" s="1"/>
  <c r="N1380" i="12"/>
  <c r="O1380" i="12" s="1"/>
  <c r="S1380" i="12" s="1"/>
  <c r="N1393" i="12"/>
  <c r="O1393" i="12" s="1"/>
  <c r="S1393" i="12" s="1"/>
  <c r="N1406" i="12"/>
  <c r="O1406" i="12" s="1"/>
  <c r="S1406" i="12" s="1"/>
  <c r="N1419" i="12"/>
  <c r="O1419" i="12" s="1"/>
  <c r="S1419" i="12" s="1"/>
  <c r="N1426" i="12"/>
  <c r="O1426" i="12" s="1"/>
  <c r="S1426" i="12" s="1"/>
  <c r="N1431" i="12"/>
  <c r="O1431" i="12" s="1"/>
  <c r="S1431" i="12" s="1"/>
  <c r="N1444" i="12"/>
  <c r="O1444" i="12" s="1"/>
  <c r="S1444" i="12" s="1"/>
  <c r="N1453" i="12"/>
  <c r="O1453" i="12" s="1"/>
  <c r="S1453" i="12" s="1"/>
  <c r="N1458" i="12"/>
  <c r="O1458" i="12" s="1"/>
  <c r="S1458" i="12" s="1"/>
  <c r="N1463" i="12"/>
  <c r="O1463" i="12" s="1"/>
  <c r="S1463" i="12" s="1"/>
  <c r="N1466" i="12"/>
  <c r="O1466" i="12" s="1"/>
  <c r="S1466" i="12" s="1"/>
  <c r="N1475" i="12"/>
  <c r="O1475" i="12" s="1"/>
  <c r="S1475" i="12" s="1"/>
  <c r="N1484" i="12"/>
  <c r="O1484" i="12" s="1"/>
  <c r="S1484" i="12" s="1"/>
  <c r="N1489" i="12"/>
  <c r="O1489" i="12" s="1"/>
  <c r="S1489" i="12" s="1"/>
  <c r="N1498" i="12"/>
  <c r="O1498" i="12" s="1"/>
  <c r="S1498" i="12" s="1"/>
  <c r="N1503" i="12"/>
  <c r="O1503" i="12" s="1"/>
  <c r="S1503" i="12" s="1"/>
  <c r="N1508" i="12"/>
  <c r="O1508" i="12" s="1"/>
  <c r="S1508" i="12" s="1"/>
  <c r="N1517" i="12"/>
  <c r="O1517" i="12" s="1"/>
  <c r="S1517" i="12" s="1"/>
  <c r="N1526" i="12"/>
  <c r="O1526" i="12" s="1"/>
  <c r="S1526" i="12" s="1"/>
  <c r="N1531" i="12"/>
  <c r="O1531" i="12" s="1"/>
  <c r="S1531" i="12" s="1"/>
  <c r="N1536" i="12"/>
  <c r="O1536" i="12" s="1"/>
  <c r="S1536" i="12" s="1"/>
  <c r="N1545" i="12"/>
  <c r="O1545" i="12" s="1"/>
  <c r="S1545" i="12" s="1"/>
  <c r="N1550" i="12"/>
  <c r="O1550" i="12" s="1"/>
  <c r="S1550" i="12" s="1"/>
  <c r="N1555" i="12"/>
  <c r="O1555" i="12" s="1"/>
  <c r="S1555" i="12" s="1"/>
  <c r="N1561" i="12"/>
  <c r="O1561" i="12" s="1"/>
  <c r="S1561" i="12" s="1"/>
  <c r="N1568" i="12"/>
  <c r="O1568" i="12" s="1"/>
  <c r="S1568" i="12" s="1"/>
  <c r="N1572" i="12"/>
  <c r="O1572" i="12" s="1"/>
  <c r="S1572" i="12" s="1"/>
  <c r="N1575" i="12"/>
  <c r="O1575" i="12" s="1"/>
  <c r="S1575" i="12" s="1"/>
  <c r="N1580" i="12"/>
  <c r="O1580" i="12" s="1"/>
  <c r="S1580" i="12" s="1"/>
  <c r="N1585" i="12"/>
  <c r="O1585" i="12" s="1"/>
  <c r="S1585" i="12" s="1"/>
  <c r="N1590" i="12"/>
  <c r="O1590" i="12" s="1"/>
  <c r="S1590" i="12" s="1"/>
  <c r="N1594" i="12"/>
  <c r="O1594" i="12" s="1"/>
  <c r="S1594" i="12" s="1"/>
  <c r="N1600" i="12"/>
  <c r="O1600" i="12" s="1"/>
  <c r="S1600" i="12" s="1"/>
  <c r="N1606" i="12"/>
  <c r="O1606" i="12" s="1"/>
  <c r="S1606" i="12" s="1"/>
  <c r="N1612" i="12"/>
  <c r="O1612" i="12" s="1"/>
  <c r="S1612" i="12" s="1"/>
  <c r="N1618" i="12"/>
  <c r="O1618" i="12" s="1"/>
  <c r="S1618" i="12" s="1"/>
  <c r="N1621" i="12"/>
  <c r="O1621" i="12" s="1"/>
  <c r="S1621" i="12" s="1"/>
  <c r="N1624" i="12"/>
  <c r="O1624" i="12" s="1"/>
  <c r="S1624" i="12" s="1"/>
  <c r="N1660" i="12"/>
  <c r="O1660" i="12" s="1"/>
  <c r="S1660" i="12" s="1"/>
  <c r="O284" i="1"/>
  <c r="C4" i="8"/>
  <c r="P8" i="1"/>
  <c r="O226" i="1"/>
  <c r="G219" i="14" s="1"/>
  <c r="C219" i="14" s="1"/>
  <c r="O227" i="1"/>
  <c r="G220" i="14" s="1"/>
  <c r="C220" i="14" s="1"/>
  <c r="O223" i="1"/>
  <c r="G216" i="14" s="1"/>
  <c r="C216" i="14" s="1"/>
  <c r="O222" i="1"/>
  <c r="G215" i="14" s="1"/>
  <c r="C215" i="14" s="1"/>
  <c r="O711" i="1"/>
  <c r="G704" i="14" s="1"/>
  <c r="C704" i="14" s="1"/>
  <c r="O710" i="1"/>
  <c r="G703" i="14" s="1"/>
  <c r="C703" i="14" s="1"/>
  <c r="O712" i="1"/>
  <c r="G705" i="14" s="1"/>
  <c r="C705" i="14" s="1"/>
  <c r="O708" i="1"/>
  <c r="G701" i="14" s="1"/>
  <c r="C701" i="14" s="1"/>
  <c r="O118" i="1"/>
  <c r="G111" i="14" s="1"/>
  <c r="C111" i="14" s="1"/>
  <c r="O119" i="1"/>
  <c r="G112" i="14" s="1"/>
  <c r="C112" i="14" s="1"/>
  <c r="O211" i="1"/>
  <c r="G204" i="14" s="1"/>
  <c r="C204" i="14" s="1"/>
  <c r="O212" i="1"/>
  <c r="O228" i="1"/>
  <c r="O604" i="1"/>
  <c r="O605" i="1"/>
  <c r="O606" i="1"/>
  <c r="G599" i="14" s="1"/>
  <c r="C599" i="14" s="1"/>
  <c r="O607" i="1"/>
  <c r="G600" i="14" s="1"/>
  <c r="C600" i="14" s="1"/>
  <c r="O593" i="1"/>
  <c r="O481" i="1"/>
  <c r="O81" i="1"/>
  <c r="O80" i="1"/>
  <c r="O591" i="1"/>
  <c r="G584" i="14" s="1"/>
  <c r="C584" i="14" s="1"/>
  <c r="O589" i="1"/>
  <c r="O587" i="1"/>
  <c r="G580" i="14" s="1"/>
  <c r="C580" i="14" s="1"/>
  <c r="O609" i="1"/>
  <c r="O588" i="1"/>
  <c r="O590" i="1"/>
  <c r="G583" i="14" s="1"/>
  <c r="C583" i="14" s="1"/>
  <c r="O608" i="1"/>
  <c r="O586" i="1"/>
  <c r="G579" i="14" s="1"/>
  <c r="C579" i="14" s="1"/>
  <c r="O216" i="1"/>
  <c r="O213" i="1"/>
  <c r="O214" i="1"/>
  <c r="G207" i="14" s="1"/>
  <c r="C207" i="14" s="1"/>
  <c r="O215" i="1"/>
  <c r="G208" i="14" s="1"/>
  <c r="C208" i="14" s="1"/>
  <c r="O603" i="1"/>
  <c r="G596" i="14" s="1"/>
  <c r="C596" i="14" s="1"/>
  <c r="O777" i="1"/>
  <c r="O779" i="1"/>
  <c r="G772" i="14" s="1"/>
  <c r="C772" i="14" s="1"/>
  <c r="O781" i="1"/>
  <c r="G774" i="14" s="1"/>
  <c r="C774" i="14" s="1"/>
  <c r="O780" i="1"/>
  <c r="O602" i="1"/>
  <c r="G595" i="14" s="1"/>
  <c r="C595" i="14" s="1"/>
  <c r="O225" i="1"/>
  <c r="O224" i="1"/>
  <c r="O220" i="1"/>
  <c r="O221" i="1"/>
  <c r="O778" i="1"/>
  <c r="G771" i="14" s="1"/>
  <c r="C771" i="14" s="1"/>
  <c r="O776" i="1"/>
  <c r="O812" i="1"/>
  <c r="G805" i="14" s="1"/>
  <c r="C805" i="14" s="1"/>
  <c r="O813" i="1"/>
  <c r="O719" i="1"/>
  <c r="G712" i="14" s="1"/>
  <c r="C712" i="14" s="1"/>
  <c r="O217" i="1"/>
  <c r="O723" i="1"/>
  <c r="G716" i="14" s="1"/>
  <c r="C716" i="14" s="1"/>
  <c r="O724" i="1"/>
  <c r="O704" i="1"/>
  <c r="O691" i="1"/>
  <c r="G684" i="14" s="1"/>
  <c r="C684" i="14" s="1"/>
  <c r="O692" i="1"/>
  <c r="G685" i="14" s="1"/>
  <c r="C685" i="14" s="1"/>
  <c r="O696" i="1"/>
  <c r="O728" i="1"/>
  <c r="O761" i="1"/>
  <c r="O774" i="1"/>
  <c r="G767" i="14" s="1"/>
  <c r="C767" i="14" s="1"/>
  <c r="O103" i="1"/>
  <c r="G96" i="14" s="1"/>
  <c r="C96" i="14" s="1"/>
  <c r="O63" i="1"/>
  <c r="G56" i="14" s="1"/>
  <c r="C56" i="14" s="1"/>
  <c r="O104" i="1"/>
  <c r="G97" i="14" s="1"/>
  <c r="C97" i="14" s="1"/>
  <c r="O105" i="1"/>
  <c r="O102" i="1"/>
  <c r="G95" i="14" s="1"/>
  <c r="C95" i="14" s="1"/>
  <c r="O56" i="1"/>
  <c r="O218" i="1"/>
  <c r="G211" i="14" s="1"/>
  <c r="C211" i="14" s="1"/>
  <c r="O50" i="1"/>
  <c r="G43" i="14" s="1"/>
  <c r="C43" i="14" s="1"/>
  <c r="O52" i="1"/>
  <c r="G45" i="14" s="1"/>
  <c r="C45" i="14" s="1"/>
  <c r="O53" i="1"/>
  <c r="O51" i="1"/>
  <c r="G44" i="14" s="1"/>
  <c r="C44" i="14" s="1"/>
  <c r="O759" i="1"/>
  <c r="G752" i="14" s="1"/>
  <c r="C752" i="14" s="1"/>
  <c r="O123" i="1"/>
  <c r="G116" i="14" s="1"/>
  <c r="C116" i="14" s="1"/>
  <c r="O122" i="1"/>
  <c r="G115" i="14" s="1"/>
  <c r="C115" i="14" s="1"/>
  <c r="O687" i="1"/>
  <c r="G680" i="14" s="1"/>
  <c r="C680" i="14" s="1"/>
  <c r="O688" i="1"/>
  <c r="G681" i="14" s="1"/>
  <c r="C681" i="14" s="1"/>
  <c r="O707" i="1"/>
  <c r="G700" i="14" s="1"/>
  <c r="C700" i="14" s="1"/>
  <c r="O703" i="1"/>
  <c r="G696" i="14" s="1"/>
  <c r="C696" i="14" s="1"/>
  <c r="O131" i="1"/>
  <c r="G124" i="14" s="1"/>
  <c r="C124" i="14" s="1"/>
  <c r="O132" i="1"/>
  <c r="O133" i="1"/>
  <c r="O686" i="1"/>
  <c r="G679" i="14" s="1"/>
  <c r="C679" i="14" s="1"/>
  <c r="O760" i="1"/>
  <c r="O757" i="1"/>
  <c r="O758" i="1"/>
  <c r="G751" i="14" s="1"/>
  <c r="C751" i="14" s="1"/>
  <c r="O71" i="1"/>
  <c r="G64" i="14" s="1"/>
  <c r="C64" i="14" s="1"/>
  <c r="O775" i="1"/>
  <c r="G768" i="14" s="1"/>
  <c r="C768" i="14" s="1"/>
  <c r="O833" i="1"/>
  <c r="O830" i="1"/>
  <c r="G823" i="14" s="1"/>
  <c r="C823" i="14" s="1"/>
  <c r="O831" i="1"/>
  <c r="G824" i="14" s="1"/>
  <c r="C824" i="14" s="1"/>
  <c r="O828" i="1"/>
  <c r="G821" i="14" s="1"/>
  <c r="C821" i="14" s="1"/>
  <c r="O690" i="1"/>
  <c r="G683" i="14" s="1"/>
  <c r="C683" i="14" s="1"/>
  <c r="O592" i="1"/>
  <c r="O706" i="1"/>
  <c r="G699" i="14" s="1"/>
  <c r="C699" i="14" s="1"/>
  <c r="O15" i="1"/>
  <c r="G8" i="14" s="1"/>
  <c r="C8" i="14" s="1"/>
  <c r="O16" i="1"/>
  <c r="O674" i="1"/>
  <c r="G667" i="14" s="1"/>
  <c r="C667" i="14" s="1"/>
  <c r="O722" i="1"/>
  <c r="G715" i="14" s="1"/>
  <c r="C715" i="14" s="1"/>
  <c r="O219" i="1"/>
  <c r="G212" i="14" s="1"/>
  <c r="C212" i="14" s="1"/>
  <c r="O576" i="1"/>
  <c r="G569" i="14" s="1"/>
  <c r="C569" i="14" s="1"/>
  <c r="O562" i="1"/>
  <c r="G555" i="14" s="1"/>
  <c r="C555" i="14" s="1"/>
  <c r="O698" i="1"/>
  <c r="G691" i="14" s="1"/>
  <c r="C691" i="14" s="1"/>
  <c r="O699" i="1"/>
  <c r="G692" i="14" s="1"/>
  <c r="C692" i="14" s="1"/>
  <c r="O718" i="1"/>
  <c r="G711" i="14" s="1"/>
  <c r="C711" i="14" s="1"/>
  <c r="O114" i="1"/>
  <c r="G107" i="14" s="1"/>
  <c r="C107" i="14" s="1"/>
  <c r="O58" i="1"/>
  <c r="G51" i="14" s="1"/>
  <c r="C51" i="14" s="1"/>
  <c r="O820" i="1"/>
  <c r="G813" i="14" s="1"/>
  <c r="C813" i="14" s="1"/>
  <c r="O826" i="1"/>
  <c r="G819" i="14" s="1"/>
  <c r="C819" i="14" s="1"/>
  <c r="N4" i="12"/>
  <c r="O4" i="12"/>
  <c r="O700" i="1"/>
  <c r="O819" i="1"/>
  <c r="G812" i="14" s="1"/>
  <c r="C812" i="14" s="1"/>
  <c r="O685" i="1"/>
  <c r="O816" i="1"/>
  <c r="O57" i="1"/>
  <c r="O62" i="1"/>
  <c r="G55" i="14" s="1"/>
  <c r="C55" i="14" s="1"/>
  <c r="O675" i="1"/>
  <c r="G668" i="14" s="1"/>
  <c r="C668" i="14" s="1"/>
  <c r="O669" i="1"/>
  <c r="G662" i="14" s="1"/>
  <c r="C662" i="14" s="1"/>
  <c r="O668" i="1"/>
  <c r="O666" i="1"/>
  <c r="G659" i="14" s="1"/>
  <c r="C659" i="14" s="1"/>
  <c r="O116" i="1"/>
  <c r="O677" i="1"/>
  <c r="O572" i="1"/>
  <c r="O670" i="1"/>
  <c r="G663" i="14" s="1"/>
  <c r="C663" i="14" s="1"/>
  <c r="O667" i="1"/>
  <c r="G660" i="14" s="1"/>
  <c r="C660" i="14" s="1"/>
  <c r="O482" i="1"/>
  <c r="G475" i="14" s="1"/>
  <c r="C475" i="14" s="1"/>
  <c r="O483" i="1"/>
  <c r="G476" i="14" s="1"/>
  <c r="C476" i="14" s="1"/>
  <c r="O702" i="1"/>
  <c r="G695" i="14" s="1"/>
  <c r="C695" i="14" s="1"/>
  <c r="O823" i="1"/>
  <c r="G816" i="14" s="1"/>
  <c r="C816" i="14" s="1"/>
  <c r="O695" i="1"/>
  <c r="G688" i="14" s="1"/>
  <c r="C688" i="14" s="1"/>
  <c r="O694" i="1"/>
  <c r="G687" i="14" s="1"/>
  <c r="C687" i="14" s="1"/>
  <c r="O563" i="1"/>
  <c r="G556" i="14" s="1"/>
  <c r="C556" i="14" s="1"/>
  <c r="O564" i="1"/>
  <c r="O283" i="1"/>
  <c r="G276" i="14" s="1"/>
  <c r="C276" i="14" s="1"/>
  <c r="O765" i="1"/>
  <c r="O124" i="1"/>
  <c r="O571" i="1"/>
  <c r="G564" i="14" s="1"/>
  <c r="C564" i="14" s="1"/>
  <c r="O575" i="1"/>
  <c r="G568" i="14" s="1"/>
  <c r="C568" i="14" s="1"/>
  <c r="O727" i="1"/>
  <c r="G720" i="14" s="1"/>
  <c r="C720" i="14" s="1"/>
  <c r="O69" i="1"/>
  <c r="O70" i="1"/>
  <c r="G63" i="14" s="1"/>
  <c r="C63" i="14" s="1"/>
  <c r="M32" i="8"/>
  <c r="O809" i="1"/>
  <c r="O82" i="1"/>
  <c r="G75" i="14" s="1"/>
  <c r="C75" i="14" s="1"/>
  <c r="O672" i="1"/>
  <c r="G665" i="14" s="1"/>
  <c r="C665" i="14" s="1"/>
  <c r="O282" i="1"/>
  <c r="G275" i="14" s="1"/>
  <c r="C275" i="14" s="1"/>
  <c r="O479" i="1"/>
  <c r="G472" i="14" s="1"/>
  <c r="C472" i="14" s="1"/>
  <c r="O68" i="1"/>
  <c r="O130" i="1"/>
  <c r="G123" i="14" s="1"/>
  <c r="C123" i="14" s="1"/>
  <c r="O676" i="1"/>
  <c r="G669" i="14" s="1"/>
  <c r="C669" i="14" s="1"/>
  <c r="O825" i="1"/>
  <c r="O822" i="1"/>
  <c r="G815" i="14" s="1"/>
  <c r="C815" i="14" s="1"/>
  <c r="O480" i="1"/>
  <c r="G473" i="14" s="1"/>
  <c r="C473" i="14" s="1"/>
  <c r="O478" i="1"/>
  <c r="G471" i="14" s="1"/>
  <c r="C471" i="14" s="1"/>
  <c r="O125" i="1"/>
  <c r="O764" i="1"/>
  <c r="O671" i="1"/>
  <c r="G664" i="14" s="1"/>
  <c r="C664" i="14" s="1"/>
  <c r="O673" i="1"/>
  <c r="O755" i="1"/>
  <c r="G748" i="14" s="1"/>
  <c r="C748" i="14" s="1"/>
  <c r="O754" i="1"/>
  <c r="G747" i="14" s="1"/>
  <c r="C747" i="14" s="1"/>
  <c r="O835" i="1"/>
  <c r="G828" i="14" s="1"/>
  <c r="C828" i="14" s="1"/>
  <c r="O837" i="1"/>
  <c r="G830" i="14" s="1"/>
  <c r="C830" i="14" s="1"/>
  <c r="O814" i="1"/>
  <c r="G807" i="14" s="1"/>
  <c r="C807" i="14" s="1"/>
  <c r="O115" i="1"/>
  <c r="G108" i="14" s="1"/>
  <c r="C108" i="14" s="1"/>
  <c r="O834" i="1"/>
  <c r="G827" i="14" s="1"/>
  <c r="C827" i="14" s="1"/>
  <c r="O64" i="1"/>
  <c r="O573" i="1"/>
  <c r="O817" i="1"/>
  <c r="O821" i="1"/>
  <c r="O827" i="1"/>
  <c r="G820" i="14" s="1"/>
  <c r="C820" i="14" s="1"/>
  <c r="O815" i="1"/>
  <c r="G808" i="14" s="1"/>
  <c r="C808" i="14" s="1"/>
  <c r="O836" i="1"/>
  <c r="O818" i="1"/>
  <c r="G811" i="14" s="1"/>
  <c r="C811" i="14" s="1"/>
  <c r="O824" i="1"/>
  <c r="G817" i="14" s="1"/>
  <c r="C817" i="14" s="1"/>
  <c r="O117" i="1"/>
  <c r="G110" i="14" s="1"/>
  <c r="C110" i="14" s="1"/>
  <c r="O726" i="1"/>
  <c r="G719" i="14" s="1"/>
  <c r="C719" i="14" s="1"/>
  <c r="O811" i="1"/>
  <c r="G804" i="14" s="1"/>
  <c r="C804" i="14" s="1"/>
  <c r="O810" i="1"/>
  <c r="G803" i="14" s="1"/>
  <c r="C803" i="14" s="1"/>
  <c r="O720" i="1"/>
  <c r="Q8" i="1"/>
  <c r="I25" i="8"/>
  <c r="H25" i="8"/>
  <c r="G25" i="8"/>
  <c r="F25" i="8"/>
  <c r="C34" i="8"/>
  <c r="S4" i="12"/>
  <c r="G74" i="14" l="1"/>
  <c r="C74" i="14" s="1"/>
  <c r="G790" i="14"/>
  <c r="C790" i="14" s="1"/>
  <c r="G238" i="14"/>
  <c r="C238" i="14" s="1"/>
  <c r="G462" i="14"/>
  <c r="C462" i="14" s="1"/>
  <c r="G798" i="14"/>
  <c r="C798" i="14" s="1"/>
  <c r="G506" i="14"/>
  <c r="C506" i="14" s="1"/>
  <c r="G458" i="14"/>
  <c r="C458" i="14" s="1"/>
  <c r="G614" i="14"/>
  <c r="C614" i="14" s="1"/>
  <c r="G682" i="14"/>
  <c r="C682" i="14" s="1"/>
  <c r="G698" i="14"/>
  <c r="C698" i="14" s="1"/>
  <c r="G146" i="14"/>
  <c r="C146" i="14" s="1"/>
  <c r="G138" i="14"/>
  <c r="C138" i="14" s="1"/>
  <c r="G130" i="14"/>
  <c r="C130" i="14" s="1"/>
  <c r="G274" i="14"/>
  <c r="C274" i="14" s="1"/>
  <c r="G730" i="14"/>
  <c r="C730" i="14" s="1"/>
  <c r="G706" i="14"/>
  <c r="C706" i="14" s="1"/>
  <c r="G722" i="14"/>
  <c r="C722" i="14" s="1"/>
  <c r="G6" i="14"/>
  <c r="C6" i="14" s="1"/>
  <c r="G302" i="14"/>
  <c r="C302" i="14" s="1"/>
  <c r="G294" i="14"/>
  <c r="C294" i="14" s="1"/>
  <c r="G310" i="14"/>
  <c r="C310" i="14" s="1"/>
  <c r="G326" i="14"/>
  <c r="C326" i="14" s="1"/>
  <c r="G198" i="14"/>
  <c r="C198" i="14" s="1"/>
  <c r="G190" i="14"/>
  <c r="C190" i="14" s="1"/>
  <c r="G182" i="14"/>
  <c r="C182" i="14" s="1"/>
  <c r="G170" i="14"/>
  <c r="C170" i="14" s="1"/>
  <c r="G162" i="14"/>
  <c r="C162" i="14" s="1"/>
  <c r="G154" i="14"/>
  <c r="C154" i="14" s="1"/>
  <c r="G686" i="14"/>
  <c r="C686" i="14" s="1"/>
  <c r="G642" i="14"/>
  <c r="C642" i="14" s="1"/>
  <c r="G646" i="14"/>
  <c r="C646" i="14" s="1"/>
  <c r="G814" i="14"/>
  <c r="C814" i="14" s="1"/>
  <c r="G826" i="14"/>
  <c r="C826" i="14" s="1"/>
  <c r="G126" i="14"/>
  <c r="C126" i="14" s="1"/>
  <c r="G754" i="14"/>
  <c r="C754" i="14" s="1"/>
  <c r="G210" i="14"/>
  <c r="C210" i="14" s="1"/>
  <c r="G214" i="14"/>
  <c r="C214" i="14" s="1"/>
  <c r="G770" i="14"/>
  <c r="C770" i="14" s="1"/>
  <c r="G474" i="14"/>
  <c r="C474" i="14" s="1"/>
  <c r="G570" i="14"/>
  <c r="C570" i="14" s="1"/>
  <c r="G658" i="14"/>
  <c r="C658" i="14" s="1"/>
  <c r="G834" i="14"/>
  <c r="C834" i="14" s="1"/>
  <c r="G454" i="14"/>
  <c r="C454" i="14" s="1"/>
  <c r="G446" i="14"/>
  <c r="C446" i="14" s="1"/>
  <c r="G526" i="14"/>
  <c r="C526" i="14" s="1"/>
  <c r="G434" i="14"/>
  <c r="C434" i="14" s="1"/>
  <c r="G838" i="14"/>
  <c r="C838" i="14" s="1"/>
  <c r="G778" i="14"/>
  <c r="C778" i="14" s="1"/>
  <c r="G594" i="14"/>
  <c r="C594" i="14" s="1"/>
  <c r="G634" i="14"/>
  <c r="C634" i="14" s="1"/>
  <c r="G494" i="14"/>
  <c r="C494" i="14" s="1"/>
  <c r="G486" i="14"/>
  <c r="C486" i="14" s="1"/>
  <c r="G306" i="14"/>
  <c r="C306" i="14" s="1"/>
  <c r="G58" i="14"/>
  <c r="C58" i="14" s="1"/>
  <c r="G562" i="14"/>
  <c r="C562" i="14" s="1"/>
  <c r="G810" i="14"/>
  <c r="C810" i="14" s="1"/>
  <c r="G670" i="14"/>
  <c r="C670" i="14" s="1"/>
  <c r="G50" i="14"/>
  <c r="C50" i="14" s="1"/>
  <c r="G586" i="14"/>
  <c r="C586" i="14" s="1"/>
  <c r="G54" i="14"/>
  <c r="C54" i="14" s="1"/>
  <c r="G674" i="14"/>
  <c r="C674" i="14" s="1"/>
  <c r="G518" i="14"/>
  <c r="C518" i="14" s="1"/>
  <c r="G426" i="14"/>
  <c r="C426" i="14" s="1"/>
  <c r="G418" i="14"/>
  <c r="C418" i="14" s="1"/>
  <c r="G66" i="14"/>
  <c r="C66" i="14" s="1"/>
  <c r="G86" i="14"/>
  <c r="C86" i="14" s="1"/>
  <c r="G482" i="14"/>
  <c r="C482" i="14" s="1"/>
  <c r="G38" i="14"/>
  <c r="C38" i="14" s="1"/>
  <c r="G30" i="14"/>
  <c r="C30" i="14" s="1"/>
  <c r="G226" i="14"/>
  <c r="C226" i="14" s="1"/>
  <c r="G558" i="14"/>
  <c r="C558" i="14" s="1"/>
  <c r="G82" i="14"/>
  <c r="C82" i="14" s="1"/>
  <c r="G378" i="14"/>
  <c r="C378" i="14" s="1"/>
  <c r="G94" i="14"/>
  <c r="C94" i="14" s="1"/>
  <c r="G114" i="14"/>
  <c r="C114" i="14" s="1"/>
  <c r="G178" i="14"/>
  <c r="C178" i="14" s="1"/>
  <c r="G734" i="14"/>
  <c r="C734" i="14" s="1"/>
  <c r="G254" i="14"/>
  <c r="C254" i="14" s="1"/>
  <c r="G262" i="14"/>
  <c r="C262" i="14" s="1"/>
  <c r="G270" i="14"/>
  <c r="C270" i="14" s="1"/>
  <c r="G710" i="14"/>
  <c r="C710" i="14" s="1"/>
  <c r="G666" i="14"/>
  <c r="C666" i="14" s="1"/>
  <c r="G282" i="14"/>
  <c r="C282" i="14" s="1"/>
  <c r="G394" i="14"/>
  <c r="C394" i="14" s="1"/>
  <c r="G386" i="14"/>
  <c r="C386" i="14" s="1"/>
  <c r="G142" i="14"/>
  <c r="C142" i="14" s="1"/>
  <c r="G134" i="14"/>
  <c r="C134" i="14" s="1"/>
  <c r="G690" i="14"/>
  <c r="C690" i="14" s="1"/>
  <c r="G654" i="14"/>
  <c r="C654" i="14" s="1"/>
  <c r="G794" i="14"/>
  <c r="C794" i="14" s="1"/>
  <c r="G786" i="14"/>
  <c r="C786" i="14" s="1"/>
  <c r="G470" i="14"/>
  <c r="C470" i="14" s="1"/>
  <c r="G618" i="14"/>
  <c r="C618" i="14" s="1"/>
  <c r="G626" i="14"/>
  <c r="C626" i="14" s="1"/>
  <c r="G522" i="14"/>
  <c r="C522" i="14" s="1"/>
  <c r="G414" i="14"/>
  <c r="C414" i="14" s="1"/>
  <c r="G242" i="14"/>
  <c r="C242" i="14" s="1"/>
  <c r="G234" i="14"/>
  <c r="C234" i="14" s="1"/>
  <c r="G678" i="14"/>
  <c r="C678" i="14" s="1"/>
  <c r="G46" i="14"/>
  <c r="C46" i="14" s="1"/>
  <c r="G98" i="14"/>
  <c r="C98" i="14" s="1"/>
  <c r="G806" i="14"/>
  <c r="C806" i="14" s="1"/>
  <c r="G218" i="14"/>
  <c r="C218" i="14" s="1"/>
  <c r="G554" i="14"/>
  <c r="C554" i="14" s="1"/>
  <c r="G546" i="14"/>
  <c r="C546" i="14" s="1"/>
  <c r="G510" i="14"/>
  <c r="C510" i="14" s="1"/>
  <c r="G742" i="14"/>
  <c r="C742" i="14" s="1"/>
  <c r="G498" i="14"/>
  <c r="C498" i="14" s="1"/>
  <c r="G42" i="14"/>
  <c r="C42" i="14" s="1"/>
  <c r="G350" i="14"/>
  <c r="C350" i="14" s="1"/>
  <c r="G390" i="14"/>
  <c r="C390" i="14" s="1"/>
  <c r="G402" i="14"/>
  <c r="C402" i="14" s="1"/>
  <c r="G314" i="14"/>
  <c r="C314" i="14" s="1"/>
  <c r="G338" i="14"/>
  <c r="C338" i="14" s="1"/>
  <c r="G374" i="14"/>
  <c r="C374" i="14" s="1"/>
  <c r="G358" i="14"/>
  <c r="C358" i="14" s="1"/>
  <c r="G410" i="14"/>
  <c r="C410" i="14" s="1"/>
  <c r="G18" i="14"/>
  <c r="C18" i="14" s="1"/>
  <c r="G10" i="14"/>
  <c r="C10" i="14" s="1"/>
  <c r="G714" i="14"/>
  <c r="C714" i="14" s="1"/>
  <c r="G822" i="14"/>
  <c r="C822" i="14" s="1"/>
  <c r="G298" i="14"/>
  <c r="C298" i="14" s="1"/>
  <c r="G290" i="14"/>
  <c r="C290" i="14" s="1"/>
  <c r="G202" i="14"/>
  <c r="C202" i="14" s="1"/>
  <c r="G194" i="14"/>
  <c r="C194" i="14" s="1"/>
  <c r="G186" i="14"/>
  <c r="C186" i="14" s="1"/>
  <c r="G166" i="14"/>
  <c r="C166" i="14" s="1"/>
  <c r="G158" i="14"/>
  <c r="C158" i="14" s="1"/>
  <c r="G150" i="14"/>
  <c r="C150" i="14" s="1"/>
  <c r="G366" i="14"/>
  <c r="C366" i="14" s="1"/>
  <c r="G70" i="14"/>
  <c r="C70" i="14" s="1"/>
  <c r="G694" i="14"/>
  <c r="C694" i="14" s="1"/>
  <c r="G534" i="14"/>
  <c r="C534" i="14" s="1"/>
  <c r="G538" i="14"/>
  <c r="C538" i="14" s="1"/>
  <c r="G530" i="14"/>
  <c r="C530" i="14" s="1"/>
  <c r="G818" i="14"/>
  <c r="C818" i="14" s="1"/>
  <c r="G802" i="14"/>
  <c r="C802" i="14" s="1"/>
  <c r="G758" i="14"/>
  <c r="C758" i="14" s="1"/>
  <c r="G602" i="14"/>
  <c r="C602" i="14" s="1"/>
  <c r="G566" i="14"/>
  <c r="C566" i="14" s="1"/>
  <c r="G206" i="14"/>
  <c r="C206" i="14" s="1"/>
  <c r="G582" i="14"/>
  <c r="C582" i="14" s="1"/>
  <c r="G598" i="14"/>
  <c r="C598" i="14" s="1"/>
  <c r="G450" i="14"/>
  <c r="C450" i="14" s="1"/>
  <c r="G430" i="14"/>
  <c r="C430" i="14" s="1"/>
  <c r="G438" i="14"/>
  <c r="C438" i="14" s="1"/>
  <c r="G610" i="14"/>
  <c r="C610" i="14" s="1"/>
  <c r="G574" i="14"/>
  <c r="C574" i="14" s="1"/>
  <c r="G606" i="14"/>
  <c r="C606" i="14" s="1"/>
  <c r="G490" i="14"/>
  <c r="C490" i="14" s="1"/>
  <c r="G726" i="14"/>
  <c r="C726" i="14" s="1"/>
  <c r="G118" i="14"/>
  <c r="C118" i="14" s="1"/>
  <c r="G62" i="14"/>
  <c r="C62" i="14" s="1"/>
  <c r="G750" i="14"/>
  <c r="C750" i="14" s="1"/>
  <c r="G638" i="14"/>
  <c r="C638" i="14" s="1"/>
  <c r="G514" i="14"/>
  <c r="C514" i="14" s="1"/>
  <c r="G422" i="14"/>
  <c r="C422" i="14" s="1"/>
  <c r="G746" i="14"/>
  <c r="C746" i="14" s="1"/>
  <c r="G246" i="14"/>
  <c r="C246" i="14" s="1"/>
  <c r="G90" i="14"/>
  <c r="C90" i="14" s="1"/>
  <c r="G762" i="14"/>
  <c r="C762" i="14" s="1"/>
  <c r="G478" i="14"/>
  <c r="C478" i="14" s="1"/>
  <c r="G34" i="14"/>
  <c r="C34" i="14" s="1"/>
  <c r="G466" i="14"/>
  <c r="C466" i="14" s="1"/>
  <c r="G230" i="14"/>
  <c r="C230" i="14" s="1"/>
  <c r="G222" i="14"/>
  <c r="C222" i="14" s="1"/>
  <c r="G766" i="14"/>
  <c r="C766" i="14" s="1"/>
  <c r="G78" i="14"/>
  <c r="C78" i="14" s="1"/>
  <c r="G330" i="14"/>
  <c r="C330" i="14" s="1"/>
  <c r="G322" i="14"/>
  <c r="C322" i="14" s="1"/>
  <c r="G102" i="14"/>
  <c r="C102" i="14" s="1"/>
  <c r="G122" i="14"/>
  <c r="C122" i="14" s="1"/>
  <c r="G578" i="14"/>
  <c r="C578" i="14" s="1"/>
  <c r="G250" i="14"/>
  <c r="C250" i="14" s="1"/>
  <c r="G258" i="14"/>
  <c r="C258" i="14" s="1"/>
  <c r="G266" i="14"/>
  <c r="C266" i="14" s="1"/>
  <c r="G702" i="14"/>
  <c r="C702" i="14" s="1"/>
  <c r="G718" i="14"/>
  <c r="C718" i="14" s="1"/>
  <c r="G809" i="14"/>
  <c r="C809" i="14" s="1"/>
  <c r="G213" i="14"/>
  <c r="C213" i="14" s="1"/>
  <c r="G345" i="14"/>
  <c r="C345" i="14" s="1"/>
  <c r="G405" i="14"/>
  <c r="C405" i="14" s="1"/>
  <c r="G341" i="14"/>
  <c r="C341" i="14" s="1"/>
  <c r="G377" i="14"/>
  <c r="C377" i="14" s="1"/>
  <c r="G353" i="14"/>
  <c r="C353" i="14" s="1"/>
  <c r="G173" i="14"/>
  <c r="C173" i="14" s="1"/>
  <c r="G21" i="14"/>
  <c r="C21" i="14" s="1"/>
  <c r="G13" i="14"/>
  <c r="C13" i="14" s="1"/>
  <c r="G369" i="14"/>
  <c r="C369" i="14" s="1"/>
  <c r="G93" i="14"/>
  <c r="C93" i="14" s="1"/>
  <c r="G113" i="14"/>
  <c r="C113" i="14" s="1"/>
  <c r="G177" i="14"/>
  <c r="C177" i="14" s="1"/>
  <c r="G733" i="14"/>
  <c r="C733" i="14" s="1"/>
  <c r="G533" i="14"/>
  <c r="C533" i="14" s="1"/>
  <c r="G537" i="14"/>
  <c r="C537" i="14" s="1"/>
  <c r="G529" i="14"/>
  <c r="C529" i="14" s="1"/>
  <c r="G61" i="14"/>
  <c r="C61" i="14" s="1"/>
  <c r="G49" i="14"/>
  <c r="C49" i="14" s="1"/>
  <c r="G721" i="14"/>
  <c r="C721" i="14" s="1"/>
  <c r="G581" i="14"/>
  <c r="C581" i="14" s="1"/>
  <c r="G549" i="14"/>
  <c r="C549" i="14" s="1"/>
  <c r="G501" i="14"/>
  <c r="C501" i="14" s="1"/>
  <c r="G25" i="14"/>
  <c r="C25" i="14" s="1"/>
  <c r="G557" i="14"/>
  <c r="C557" i="14" s="1"/>
  <c r="G661" i="14"/>
  <c r="C661" i="14" s="1"/>
  <c r="G585" i="14"/>
  <c r="C585" i="14" s="1"/>
  <c r="G689" i="14"/>
  <c r="C689" i="14" s="1"/>
  <c r="G217" i="14"/>
  <c r="C217" i="14" s="1"/>
  <c r="G657" i="14"/>
  <c r="C657" i="14" s="1"/>
  <c r="G833" i="14"/>
  <c r="C833" i="14" s="1"/>
  <c r="G453" i="14"/>
  <c r="C453" i="14" s="1"/>
  <c r="G433" i="14"/>
  <c r="C433" i="14" s="1"/>
  <c r="G441" i="14"/>
  <c r="C441" i="14" s="1"/>
  <c r="G837" i="14"/>
  <c r="C837" i="14" s="1"/>
  <c r="G777" i="14"/>
  <c r="C777" i="14" s="1"/>
  <c r="G593" i="14"/>
  <c r="C593" i="14" s="1"/>
  <c r="G609" i="14"/>
  <c r="C609" i="14" s="1"/>
  <c r="G493" i="14"/>
  <c r="C493" i="14" s="1"/>
  <c r="G485" i="14"/>
  <c r="C485" i="14" s="1"/>
  <c r="G305" i="14"/>
  <c r="C305" i="14" s="1"/>
  <c r="G5" i="14"/>
  <c r="C5" i="14" s="1"/>
  <c r="G301" i="14"/>
  <c r="C301" i="14" s="1"/>
  <c r="G293" i="14"/>
  <c r="C293" i="14" s="1"/>
  <c r="G309" i="14"/>
  <c r="C309" i="14" s="1"/>
  <c r="G389" i="14"/>
  <c r="C389" i="14" s="1"/>
  <c r="G197" i="14"/>
  <c r="C197" i="14" s="1"/>
  <c r="G189" i="14"/>
  <c r="C189" i="14" s="1"/>
  <c r="G181" i="14"/>
  <c r="C181" i="14" s="1"/>
  <c r="G169" i="14"/>
  <c r="C169" i="14" s="1"/>
  <c r="G161" i="14"/>
  <c r="C161" i="14" s="1"/>
  <c r="G153" i="14"/>
  <c r="C153" i="14" s="1"/>
  <c r="G253" i="14"/>
  <c r="C253" i="14" s="1"/>
  <c r="G725" i="14"/>
  <c r="C725" i="14" s="1"/>
  <c r="G565" i="14"/>
  <c r="C565" i="14" s="1"/>
  <c r="G753" i="14"/>
  <c r="C753" i="14" s="1"/>
  <c r="G597" i="14"/>
  <c r="C597" i="14" s="1"/>
  <c r="G497" i="14"/>
  <c r="C497" i="14" s="1"/>
  <c r="G41" i="14"/>
  <c r="C41" i="14" s="1"/>
  <c r="G709" i="14"/>
  <c r="C709" i="14" s="1"/>
  <c r="G349" i="14"/>
  <c r="C349" i="14" s="1"/>
  <c r="G401" i="14"/>
  <c r="C401" i="14" s="1"/>
  <c r="G313" i="14"/>
  <c r="C313" i="14" s="1"/>
  <c r="G337" i="14"/>
  <c r="C337" i="14" s="1"/>
  <c r="G373" i="14"/>
  <c r="C373" i="14" s="1"/>
  <c r="G357" i="14"/>
  <c r="C357" i="14" s="1"/>
  <c r="G17" i="14"/>
  <c r="C17" i="14" s="1"/>
  <c r="G101" i="14"/>
  <c r="C101" i="14" s="1"/>
  <c r="G121" i="14"/>
  <c r="C121" i="14" s="1"/>
  <c r="G577" i="14"/>
  <c r="C577" i="14" s="1"/>
  <c r="G641" i="14"/>
  <c r="C641" i="14" s="1"/>
  <c r="G645" i="14"/>
  <c r="C645" i="14" s="1"/>
  <c r="G713" i="14"/>
  <c r="C713" i="14" s="1"/>
  <c r="G509" i="14"/>
  <c r="C509" i="14" s="1"/>
  <c r="G741" i="14"/>
  <c r="C741" i="14" s="1"/>
  <c r="G505" i="14"/>
  <c r="C505" i="14" s="1"/>
  <c r="G29" i="14"/>
  <c r="C29" i="14" s="1"/>
  <c r="G829" i="14"/>
  <c r="C829" i="14" s="1"/>
  <c r="G117" i="14"/>
  <c r="C117" i="14" s="1"/>
  <c r="G693" i="14"/>
  <c r="C693" i="14" s="1"/>
  <c r="G717" i="14"/>
  <c r="C717" i="14" s="1"/>
  <c r="G769" i="14"/>
  <c r="C769" i="14" s="1"/>
  <c r="G73" i="14"/>
  <c r="C73" i="14" s="1"/>
  <c r="G221" i="14"/>
  <c r="C221" i="14" s="1"/>
  <c r="G541" i="14"/>
  <c r="C541" i="14" s="1"/>
  <c r="G637" i="14"/>
  <c r="C637" i="14" s="1"/>
  <c r="G653" i="14"/>
  <c r="C653" i="14" s="1"/>
  <c r="G457" i="14"/>
  <c r="C457" i="14" s="1"/>
  <c r="G449" i="14"/>
  <c r="C449" i="14" s="1"/>
  <c r="G429" i="14"/>
  <c r="C429" i="14" s="1"/>
  <c r="G437" i="14"/>
  <c r="C437" i="14" s="1"/>
  <c r="G781" i="14"/>
  <c r="C781" i="14" s="1"/>
  <c r="G573" i="14"/>
  <c r="C573" i="14" s="1"/>
  <c r="G605" i="14"/>
  <c r="C605" i="14" s="1"/>
  <c r="G489" i="14"/>
  <c r="C489" i="14" s="1"/>
  <c r="G297" i="14"/>
  <c r="C297" i="14" s="1"/>
  <c r="G361" i="14"/>
  <c r="C361" i="14" s="1"/>
  <c r="G201" i="14"/>
  <c r="C201" i="14" s="1"/>
  <c r="G193" i="14"/>
  <c r="C193" i="14" s="1"/>
  <c r="G185" i="14"/>
  <c r="C185" i="14" s="1"/>
  <c r="G165" i="14"/>
  <c r="C165" i="14" s="1"/>
  <c r="G157" i="14"/>
  <c r="C157" i="14" s="1"/>
  <c r="G269" i="14"/>
  <c r="C269" i="14" s="1"/>
  <c r="G265" i="14"/>
  <c r="C265" i="14" s="1"/>
  <c r="G109" i="14"/>
  <c r="C109" i="14" s="1"/>
  <c r="G601" i="14"/>
  <c r="C601" i="14" s="1"/>
  <c r="G749" i="14"/>
  <c r="C749" i="14" s="1"/>
  <c r="G677" i="14"/>
  <c r="C677" i="14" s="1"/>
  <c r="G513" i="14"/>
  <c r="C513" i="14" s="1"/>
  <c r="G421" i="14"/>
  <c r="C421" i="14" s="1"/>
  <c r="G745" i="14"/>
  <c r="C745" i="14" s="1"/>
  <c r="G69" i="14"/>
  <c r="C69" i="14" s="1"/>
  <c r="G89" i="14"/>
  <c r="C89" i="14" s="1"/>
  <c r="G761" i="14"/>
  <c r="C761" i="14" s="1"/>
  <c r="G477" i="14"/>
  <c r="C477" i="14" s="1"/>
  <c r="G33" i="14"/>
  <c r="C33" i="14" s="1"/>
  <c r="G465" i="14"/>
  <c r="C465" i="14" s="1"/>
  <c r="G229" i="14"/>
  <c r="C229" i="14" s="1"/>
  <c r="G561" i="14"/>
  <c r="C561" i="14" s="1"/>
  <c r="G765" i="14"/>
  <c r="C765" i="14" s="1"/>
  <c r="G77" i="14"/>
  <c r="C77" i="14" s="1"/>
  <c r="G329" i="14"/>
  <c r="C329" i="14" s="1"/>
  <c r="G321" i="14"/>
  <c r="C321" i="14" s="1"/>
  <c r="G105" i="14"/>
  <c r="C105" i="14" s="1"/>
  <c r="G697" i="14"/>
  <c r="C697" i="14" s="1"/>
  <c r="G773" i="14"/>
  <c r="C773" i="14" s="1"/>
  <c r="G209" i="14"/>
  <c r="C209" i="14" s="1"/>
  <c r="G277" i="14"/>
  <c r="C277" i="14" s="1"/>
  <c r="G545" i="14"/>
  <c r="C545" i="14" s="1"/>
  <c r="G9" i="14"/>
  <c r="C9" i="14" s="1"/>
  <c r="G205" i="14"/>
  <c r="C205" i="14" s="1"/>
  <c r="G57" i="14"/>
  <c r="C57" i="14" s="1"/>
  <c r="G757" i="14"/>
  <c r="C757" i="14" s="1"/>
  <c r="G125" i="14"/>
  <c r="C125" i="14" s="1"/>
  <c r="G53" i="14"/>
  <c r="C53" i="14" s="1"/>
  <c r="G797" i="14"/>
  <c r="C797" i="14" s="1"/>
  <c r="G793" i="14"/>
  <c r="C793" i="14" s="1"/>
  <c r="G621" i="14"/>
  <c r="C621" i="14" s="1"/>
  <c r="G613" i="14"/>
  <c r="C613" i="14" s="1"/>
  <c r="G629" i="14"/>
  <c r="C629" i="14" s="1"/>
  <c r="G525" i="14"/>
  <c r="C525" i="14" s="1"/>
  <c r="G789" i="14"/>
  <c r="C789" i="14" s="1"/>
  <c r="G737" i="14"/>
  <c r="C737" i="14" s="1"/>
  <c r="G245" i="14"/>
  <c r="C245" i="14" s="1"/>
  <c r="G237" i="14"/>
  <c r="C237" i="14" s="1"/>
  <c r="G461" i="14"/>
  <c r="C461" i="14" s="1"/>
  <c r="G285" i="14"/>
  <c r="C285" i="14" s="1"/>
  <c r="G397" i="14"/>
  <c r="C397" i="14" s="1"/>
  <c r="G381" i="14"/>
  <c r="C381" i="14" s="1"/>
  <c r="G145" i="14"/>
  <c r="C145" i="14" s="1"/>
  <c r="G137" i="14"/>
  <c r="C137" i="14" s="1"/>
  <c r="G129" i="14"/>
  <c r="C129" i="14" s="1"/>
  <c r="G257" i="14"/>
  <c r="C257" i="14" s="1"/>
  <c r="G273" i="14"/>
  <c r="C273" i="14" s="1"/>
  <c r="E32" i="8"/>
  <c r="C419" i="1"/>
  <c r="Q419" i="1" s="1"/>
  <c r="Y419" i="1" s="1"/>
  <c r="G682" i="1"/>
  <c r="C827" i="1"/>
  <c r="Q827" i="1" s="1"/>
  <c r="Y827" i="1" s="1"/>
  <c r="F668" i="1"/>
  <c r="AC668" i="1" s="1"/>
  <c r="D119" i="1"/>
  <c r="E765" i="1"/>
  <c r="F692" i="1"/>
  <c r="C666" i="1"/>
  <c r="AE666" i="1" s="1"/>
  <c r="F428" i="1"/>
  <c r="C70" i="1"/>
  <c r="Q70" i="1" s="1"/>
  <c r="Y70" i="1" s="1"/>
  <c r="F213" i="1"/>
  <c r="G722" i="1"/>
  <c r="D814" i="1"/>
  <c r="F116" i="1"/>
  <c r="F820" i="1"/>
  <c r="C589" i="1"/>
  <c r="AE589" i="1" s="1"/>
  <c r="E669" i="1"/>
  <c r="E219" i="1"/>
  <c r="D131" i="1"/>
  <c r="G696" i="1"/>
  <c r="D706" i="1"/>
  <c r="G282" i="1"/>
  <c r="E216" i="1"/>
  <c r="F563" i="1"/>
  <c r="F589" i="1"/>
  <c r="E778" i="1"/>
  <c r="E590" i="1"/>
  <c r="G690" i="1"/>
  <c r="C222" i="1"/>
  <c r="AE222" i="1" s="1"/>
  <c r="C221" i="1"/>
  <c r="Q221" i="1" s="1"/>
  <c r="Y221" i="1" s="1"/>
  <c r="D573" i="1"/>
  <c r="C808" i="1"/>
  <c r="G82" i="1"/>
  <c r="E56" i="1"/>
  <c r="C706" i="1"/>
  <c r="AE706" i="1" s="1"/>
  <c r="E588" i="1"/>
  <c r="G118" i="1"/>
  <c r="C15" i="1"/>
  <c r="G810" i="1"/>
  <c r="G604" i="1"/>
  <c r="C224" i="1"/>
  <c r="AE224" i="1" s="1"/>
  <c r="D605" i="1"/>
  <c r="E211" i="1"/>
  <c r="C672" i="1"/>
  <c r="AE672" i="1" s="1"/>
  <c r="F667" i="1"/>
  <c r="F774" i="1"/>
  <c r="D694" i="1"/>
  <c r="D102" i="1"/>
  <c r="C52" i="1"/>
  <c r="P52" i="1" s="1"/>
  <c r="R52" i="1" s="1"/>
  <c r="S52" i="1" s="1"/>
  <c r="G132" i="1"/>
  <c r="E699" i="1"/>
  <c r="D819" i="1"/>
  <c r="F703" i="1"/>
  <c r="C573" i="1"/>
  <c r="AE573" i="1" s="1"/>
  <c r="D53" i="1"/>
  <c r="F455" i="1"/>
  <c r="G218" i="1"/>
  <c r="C284" i="1"/>
  <c r="P284" i="1" s="1"/>
  <c r="R284" i="1" s="1"/>
  <c r="S284" i="1" s="1"/>
  <c r="C699" i="1"/>
  <c r="P699" i="1" s="1"/>
  <c r="R699" i="1" s="1"/>
  <c r="S699" i="1" s="1"/>
  <c r="S177" i="12"/>
  <c r="F606" i="1"/>
  <c r="F608" i="1"/>
  <c r="D760" i="1"/>
  <c r="E16" i="1"/>
  <c r="C609" i="1"/>
  <c r="Q609" i="1" s="1"/>
  <c r="Y609" i="1" s="1"/>
  <c r="D219" i="1"/>
  <c r="F746" i="1"/>
  <c r="D723" i="1"/>
  <c r="C719" i="1"/>
  <c r="G215" i="1"/>
  <c r="F586" i="1"/>
  <c r="F117" i="1"/>
  <c r="G217" i="1"/>
  <c r="G775" i="1"/>
  <c r="E798" i="1"/>
  <c r="E571" i="1"/>
  <c r="D609" i="1"/>
  <c r="F587" i="1"/>
  <c r="E217" i="1"/>
  <c r="G116" i="1"/>
  <c r="F80" i="1"/>
  <c r="C781" i="1"/>
  <c r="AE781" i="1" s="1"/>
  <c r="D620" i="1"/>
  <c r="C822" i="1"/>
  <c r="P822" i="1" s="1"/>
  <c r="R822" i="1" s="1"/>
  <c r="S822" i="1" s="1"/>
  <c r="T822" i="1" s="1"/>
  <c r="C556" i="1"/>
  <c r="F839" i="1"/>
  <c r="D674" i="1"/>
  <c r="F777" i="1"/>
  <c r="E212" i="1"/>
  <c r="G213" i="1"/>
  <c r="E707" i="1"/>
  <c r="C223" i="1"/>
  <c r="AB223" i="1" s="1"/>
  <c r="F199" i="1"/>
  <c r="C682" i="1"/>
  <c r="G710" i="1"/>
  <c r="F676" i="1"/>
  <c r="D831" i="1"/>
  <c r="E755" i="1"/>
  <c r="E122" i="1"/>
  <c r="F313" i="1"/>
  <c r="F222" i="1"/>
  <c r="F708" i="1"/>
  <c r="F817" i="1"/>
  <c r="F698" i="1"/>
  <c r="D482" i="1"/>
  <c r="C603" i="1"/>
  <c r="AE603" i="1" s="1"/>
  <c r="C116" i="1"/>
  <c r="AE116" i="1" s="1"/>
  <c r="E603" i="1"/>
  <c r="C119" i="1"/>
  <c r="Q119" i="1" s="1"/>
  <c r="Y119" i="1" s="1"/>
  <c r="C779" i="1"/>
  <c r="G16" i="1"/>
  <c r="G131" i="1"/>
  <c r="G603" i="1"/>
  <c r="D587" i="1"/>
  <c r="C834" i="1"/>
  <c r="D690" i="1"/>
  <c r="F284" i="1"/>
  <c r="G813" i="1"/>
  <c r="G820" i="1"/>
  <c r="C562" i="1"/>
  <c r="AE562" i="1" s="1"/>
  <c r="F226" i="1"/>
  <c r="C434" i="1"/>
  <c r="C241" i="1"/>
  <c r="AE241" i="1" s="1"/>
  <c r="F707" i="1"/>
  <c r="G588" i="1"/>
  <c r="E576" i="1"/>
  <c r="E517" i="1"/>
  <c r="D226" i="1"/>
  <c r="F675" i="1"/>
  <c r="C836" i="1"/>
  <c r="AE836" i="1" s="1"/>
  <c r="C497" i="1"/>
  <c r="G224" i="1"/>
  <c r="F778" i="1"/>
  <c r="F765" i="1"/>
  <c r="F669" i="1"/>
  <c r="E132" i="1"/>
  <c r="G757" i="1"/>
  <c r="E685" i="1"/>
  <c r="D62" i="1"/>
  <c r="D718" i="1"/>
  <c r="E284" i="1"/>
  <c r="G817" i="1"/>
  <c r="C576" i="1"/>
  <c r="AE576" i="1" s="1"/>
  <c r="F688" i="1"/>
  <c r="D812" i="1"/>
  <c r="C69" i="1"/>
  <c r="AB70" i="1" s="1"/>
  <c r="F448" i="1"/>
  <c r="F842" i="1"/>
  <c r="D82" i="1"/>
  <c r="F764" i="1"/>
  <c r="G818" i="1"/>
  <c r="D227" i="1"/>
  <c r="C105" i="1"/>
  <c r="Q105" i="1" s="1"/>
  <c r="Y105" i="1" s="1"/>
  <c r="G765" i="1"/>
  <c r="F214" i="1"/>
  <c r="C53" i="1"/>
  <c r="AE53" i="1" s="1"/>
  <c r="F758" i="1"/>
  <c r="E780" i="1"/>
  <c r="G606" i="1"/>
  <c r="C68" i="1"/>
  <c r="AE68" i="1" s="1"/>
  <c r="D676" i="1"/>
  <c r="F673" i="1"/>
  <c r="E68" i="1"/>
  <c r="D759" i="1"/>
  <c r="E775" i="1"/>
  <c r="D114" i="1"/>
  <c r="G283" i="1"/>
  <c r="F133" i="1"/>
  <c r="D132" i="1"/>
  <c r="D223" i="1"/>
  <c r="D103" i="1"/>
  <c r="C62" i="1"/>
  <c r="C815" i="1"/>
  <c r="AE815" i="1" s="1"/>
  <c r="G814" i="1"/>
  <c r="C63" i="1"/>
  <c r="G104" i="1"/>
  <c r="C825" i="1"/>
  <c r="AE825" i="1" s="1"/>
  <c r="F699" i="1"/>
  <c r="F682" i="1"/>
  <c r="AD682" i="1" s="1"/>
  <c r="G647" i="1"/>
  <c r="E356" i="1"/>
  <c r="E760" i="1"/>
  <c r="F132" i="1"/>
  <c r="G761" i="1"/>
  <c r="D592" i="1"/>
  <c r="F834" i="1"/>
  <c r="E119" i="1"/>
  <c r="C588" i="1"/>
  <c r="AE588" i="1" s="1"/>
  <c r="F212" i="1"/>
  <c r="C81" i="1"/>
  <c r="P81" i="1" s="1"/>
  <c r="R81" i="1" s="1"/>
  <c r="F760" i="1"/>
  <c r="E214" i="1"/>
  <c r="D222" i="1"/>
  <c r="G117" i="1"/>
  <c r="E124" i="1"/>
  <c r="G712" i="1"/>
  <c r="D81" i="1"/>
  <c r="F674" i="1"/>
  <c r="E221" i="1"/>
  <c r="E218" i="1"/>
  <c r="F125" i="1"/>
  <c r="E712" i="1"/>
  <c r="E694" i="1"/>
  <c r="F776" i="1"/>
  <c r="D105" i="1"/>
  <c r="E57" i="1"/>
  <c r="C688" i="1"/>
  <c r="AE688" i="1" s="1"/>
  <c r="G562" i="1"/>
  <c r="F690" i="1"/>
  <c r="C813" i="1"/>
  <c r="AE813" i="1" s="1"/>
  <c r="E827" i="1"/>
  <c r="E562" i="1"/>
  <c r="C684" i="1"/>
  <c r="F807" i="1"/>
  <c r="G401" i="1"/>
  <c r="E761" i="1"/>
  <c r="E608" i="1"/>
  <c r="C704" i="1"/>
  <c r="Q704" i="1" s="1"/>
  <c r="Y704" i="1" s="1"/>
  <c r="D70" i="1"/>
  <c r="D834" i="1"/>
  <c r="G225" i="1"/>
  <c r="D593" i="1"/>
  <c r="G670" i="1"/>
  <c r="Q589" i="1"/>
  <c r="Y589" i="1" s="1"/>
  <c r="D68" i="1"/>
  <c r="E764" i="1"/>
  <c r="E587" i="1"/>
  <c r="C757" i="1"/>
  <c r="AE757" i="1" s="1"/>
  <c r="C593" i="1"/>
  <c r="Q593" i="1" s="1"/>
  <c r="Y593" i="1" s="1"/>
  <c r="D673" i="1"/>
  <c r="G220" i="1"/>
  <c r="C677" i="1"/>
  <c r="Q677" i="1" s="1"/>
  <c r="Y677" i="1" s="1"/>
  <c r="E754" i="1"/>
  <c r="F115" i="1"/>
  <c r="AC116" i="1" s="1"/>
  <c r="G831" i="1"/>
  <c r="G671" i="1"/>
  <c r="C718" i="1"/>
  <c r="Q718" i="1" s="1"/>
  <c r="Y718" i="1" s="1"/>
  <c r="G781" i="1"/>
  <c r="C64" i="1"/>
  <c r="AE64" i="1" s="1"/>
  <c r="D695" i="1"/>
  <c r="F124" i="1"/>
  <c r="G821" i="1"/>
  <c r="E703" i="1"/>
  <c r="F821" i="1"/>
  <c r="D563" i="1"/>
  <c r="E573" i="1"/>
  <c r="C702" i="1"/>
  <c r="Q702" i="1" s="1"/>
  <c r="Y702" i="1" s="1"/>
  <c r="F438" i="1"/>
  <c r="D519" i="1"/>
  <c r="E226" i="1"/>
  <c r="E133" i="1"/>
  <c r="E835" i="1"/>
  <c r="G602" i="1"/>
  <c r="E670" i="1"/>
  <c r="F720" i="1"/>
  <c r="C674" i="1"/>
  <c r="P674" i="1" s="1"/>
  <c r="R674" i="1" s="1"/>
  <c r="G80" i="1"/>
  <c r="C780" i="1"/>
  <c r="AB780" i="1" s="1"/>
  <c r="F593" i="1"/>
  <c r="G589" i="1"/>
  <c r="F218" i="1"/>
  <c r="C675" i="1"/>
  <c r="F775" i="1"/>
  <c r="F211" i="1"/>
  <c r="F757" i="1"/>
  <c r="D115" i="1"/>
  <c r="C587" i="1"/>
  <c r="AE587" i="1" s="1"/>
  <c r="C711" i="1"/>
  <c r="AE711" i="1" s="1"/>
  <c r="C214" i="1"/>
  <c r="P214" i="1" s="1"/>
  <c r="R214" i="1" s="1"/>
  <c r="S214" i="1" s="1"/>
  <c r="G284" i="1"/>
  <c r="F283" i="1"/>
  <c r="AC284" i="1" s="1"/>
  <c r="C592" i="1"/>
  <c r="Q592" i="1" s="1"/>
  <c r="Y592" i="1" s="1"/>
  <c r="D125" i="1"/>
  <c r="E105" i="1"/>
  <c r="E63" i="1"/>
  <c r="E836" i="1"/>
  <c r="E722" i="1"/>
  <c r="D836" i="1"/>
  <c r="E833" i="1"/>
  <c r="G576" i="1"/>
  <c r="C690" i="1"/>
  <c r="F749" i="1"/>
  <c r="C749" i="1"/>
  <c r="Q749" i="1" s="1"/>
  <c r="Y749" i="1" s="1"/>
  <c r="D282" i="1"/>
  <c r="G833" i="1"/>
  <c r="E673" i="1"/>
  <c r="E824" i="1"/>
  <c r="C104" i="1"/>
  <c r="Q104" i="1" s="1"/>
  <c r="Y104" i="1" s="1"/>
  <c r="C479" i="1"/>
  <c r="Q479" i="1" s="1"/>
  <c r="Y479" i="1" s="1"/>
  <c r="D16" i="1"/>
  <c r="D117" i="1"/>
  <c r="E80" i="1"/>
  <c r="E117" i="1"/>
  <c r="C778" i="1"/>
  <c r="AE778" i="1" s="1"/>
  <c r="D228" i="1"/>
  <c r="F282" i="1"/>
  <c r="F755" i="1"/>
  <c r="F223" i="1"/>
  <c r="G777" i="1"/>
  <c r="F482" i="1"/>
  <c r="E779" i="1"/>
  <c r="C777" i="1"/>
  <c r="AE777" i="1" s="1"/>
  <c r="G214" i="1"/>
  <c r="D708" i="1"/>
  <c r="C590" i="1"/>
  <c r="F607" i="1"/>
  <c r="AC608" i="1" s="1"/>
  <c r="D608" i="1"/>
  <c r="C775" i="1"/>
  <c r="AE775" i="1" s="1"/>
  <c r="E130" i="1"/>
  <c r="G687" i="1"/>
  <c r="E674" i="1"/>
  <c r="D672" i="1"/>
  <c r="D606" i="1"/>
  <c r="E706" i="1"/>
  <c r="F706" i="1"/>
  <c r="F597" i="1"/>
  <c r="C818" i="1"/>
  <c r="P818" i="1" s="1"/>
  <c r="R818" i="1" s="1"/>
  <c r="E51" i="1"/>
  <c r="G564" i="1"/>
  <c r="F835" i="1"/>
  <c r="G675" i="1"/>
  <c r="G52" i="1"/>
  <c r="G105" i="1"/>
  <c r="D562" i="1"/>
  <c r="C125" i="1"/>
  <c r="D687" i="1"/>
  <c r="C811" i="1"/>
  <c r="P811" i="1" s="1"/>
  <c r="R811" i="1" s="1"/>
  <c r="S811" i="1" s="1"/>
  <c r="T811" i="1" s="1"/>
  <c r="F700" i="1"/>
  <c r="E50" i="1"/>
  <c r="E825" i="1"/>
  <c r="D699" i="1"/>
  <c r="G822" i="1"/>
  <c r="D815" i="1"/>
  <c r="D220" i="1"/>
  <c r="C440" i="1"/>
  <c r="E521" i="1"/>
  <c r="G548" i="1"/>
  <c r="G451" i="1"/>
  <c r="C742" i="1"/>
  <c r="S7" i="12"/>
  <c r="G453" i="1"/>
  <c r="C804" i="1"/>
  <c r="F554" i="1"/>
  <c r="D561" i="1"/>
  <c r="F655" i="1"/>
  <c r="C457" i="1"/>
  <c r="F646" i="1"/>
  <c r="G60" i="1"/>
  <c r="F483" i="1"/>
  <c r="E822" i="1"/>
  <c r="F833" i="1"/>
  <c r="G828" i="1"/>
  <c r="D456" i="1"/>
  <c r="E643" i="1"/>
  <c r="G550" i="1"/>
  <c r="D665" i="1"/>
  <c r="C657" i="1"/>
  <c r="AE657" i="1" s="1"/>
  <c r="C841" i="1"/>
  <c r="G523" i="1"/>
  <c r="D841" i="1"/>
  <c r="E446" i="1"/>
  <c r="D553" i="1"/>
  <c r="F808" i="1"/>
  <c r="E455" i="1"/>
  <c r="E657" i="1"/>
  <c r="G230" i="1"/>
  <c r="E640" i="1"/>
  <c r="D840" i="1"/>
  <c r="D790" i="1"/>
  <c r="E522" i="1"/>
  <c r="E800" i="1"/>
  <c r="E557" i="1"/>
  <c r="C838" i="1"/>
  <c r="E61" i="1"/>
  <c r="E591" i="1"/>
  <c r="D830" i="1"/>
  <c r="F702" i="1"/>
  <c r="E695" i="1"/>
  <c r="G692" i="1"/>
  <c r="G691" i="1"/>
  <c r="C837" i="1"/>
  <c r="Q837" i="1" s="1"/>
  <c r="Y837" i="1" s="1"/>
  <c r="D698" i="1"/>
  <c r="G830" i="1"/>
  <c r="E811" i="1"/>
  <c r="D724" i="1"/>
  <c r="D833" i="1"/>
  <c r="D63" i="1"/>
  <c r="E572" i="1"/>
  <c r="G571" i="1"/>
  <c r="F813" i="1"/>
  <c r="D813" i="1"/>
  <c r="C810" i="1"/>
  <c r="Q810" i="1" s="1"/>
  <c r="Y810" i="1" s="1"/>
  <c r="G819" i="1"/>
  <c r="F836" i="1"/>
  <c r="D51" i="1"/>
  <c r="E104" i="1"/>
  <c r="F687" i="1"/>
  <c r="D691" i="1"/>
  <c r="G836" i="1"/>
  <c r="G575" i="1"/>
  <c r="F828" i="1"/>
  <c r="C824" i="1"/>
  <c r="P824" i="1" s="1"/>
  <c r="R824" i="1" s="1"/>
  <c r="S824" i="1" s="1"/>
  <c r="T824" i="1" s="1"/>
  <c r="G778" i="1"/>
  <c r="D764" i="1"/>
  <c r="F603" i="1"/>
  <c r="G58" i="1"/>
  <c r="G667" i="1"/>
  <c r="D15" i="1"/>
  <c r="F671" i="1"/>
  <c r="F114" i="1"/>
  <c r="E606" i="1"/>
  <c r="E672" i="1"/>
  <c r="C211" i="1"/>
  <c r="E213" i="1"/>
  <c r="D218" i="1"/>
  <c r="E757" i="1"/>
  <c r="D133" i="1"/>
  <c r="G587" i="1"/>
  <c r="E677" i="1"/>
  <c r="G760" i="1"/>
  <c r="G666" i="1"/>
  <c r="G71" i="1"/>
  <c r="E602" i="1"/>
  <c r="D80" i="1"/>
  <c r="E592" i="1"/>
  <c r="D778" i="1"/>
  <c r="D478" i="1"/>
  <c r="E710" i="1"/>
  <c r="C118" i="1"/>
  <c r="G758" i="1"/>
  <c r="F219" i="1"/>
  <c r="D214" i="1"/>
  <c r="C215" i="1"/>
  <c r="P215" i="1" s="1"/>
  <c r="R215" i="1" s="1"/>
  <c r="S215" i="1" s="1"/>
  <c r="T215" i="1" s="1"/>
  <c r="D711" i="1"/>
  <c r="C122" i="1"/>
  <c r="P122" i="1" s="1"/>
  <c r="R122" i="1" s="1"/>
  <c r="S122" i="1" s="1"/>
  <c r="T122" i="1" s="1"/>
  <c r="F670" i="1"/>
  <c r="C608" i="1"/>
  <c r="F15" i="1"/>
  <c r="AD15" i="1" s="1"/>
  <c r="G605" i="1"/>
  <c r="E15" i="1"/>
  <c r="D284" i="1"/>
  <c r="D758" i="1"/>
  <c r="D37" i="1"/>
  <c r="E620" i="1"/>
  <c r="G841" i="1"/>
  <c r="E444" i="1"/>
  <c r="E461" i="1"/>
  <c r="D680" i="1"/>
  <c r="D547" i="1"/>
  <c r="C642" i="1"/>
  <c r="F60" i="1"/>
  <c r="D481" i="1"/>
  <c r="C696" i="1"/>
  <c r="Q696" i="1" s="1"/>
  <c r="Y696" i="1" s="1"/>
  <c r="F819" i="1"/>
  <c r="AC820" i="1" s="1"/>
  <c r="C816" i="1"/>
  <c r="E720" i="1"/>
  <c r="E818" i="1"/>
  <c r="G809" i="1"/>
  <c r="G718" i="1"/>
  <c r="F696" i="1"/>
  <c r="F695" i="1"/>
  <c r="G50" i="1"/>
  <c r="C563" i="1"/>
  <c r="E702" i="1"/>
  <c r="F686" i="1"/>
  <c r="F812" i="1"/>
  <c r="F831" i="1"/>
  <c r="D704" i="1"/>
  <c r="C691" i="1"/>
  <c r="C835" i="1"/>
  <c r="G812" i="1"/>
  <c r="F685" i="1"/>
  <c r="F52" i="1"/>
  <c r="F691" i="1"/>
  <c r="G727" i="1"/>
  <c r="D56" i="1"/>
  <c r="F62" i="1"/>
  <c r="C572" i="1"/>
  <c r="Q572" i="1" s="1"/>
  <c r="Y572" i="1" s="1"/>
  <c r="D52" i="1"/>
  <c r="G699" i="1"/>
  <c r="E575" i="1"/>
  <c r="F591" i="1"/>
  <c r="F63" i="1"/>
  <c r="E708" i="1"/>
  <c r="C669" i="1"/>
  <c r="Q669" i="1" s="1"/>
  <c r="Y669" i="1" s="1"/>
  <c r="C606" i="1"/>
  <c r="AD606" i="1" s="1"/>
  <c r="G211" i="1"/>
  <c r="G133" i="1"/>
  <c r="G673" i="1"/>
  <c r="D712" i="1"/>
  <c r="D124" i="1"/>
  <c r="C133" i="1"/>
  <c r="P133" i="1" s="1"/>
  <c r="R133" i="1" s="1"/>
  <c r="S133" i="1" s="1"/>
  <c r="F104" i="1"/>
  <c r="C114" i="1"/>
  <c r="AE114" i="1" s="1"/>
  <c r="G586" i="1"/>
  <c r="G122" i="1"/>
  <c r="F221" i="1"/>
  <c r="AD221" i="1" s="1"/>
  <c r="D215" i="1"/>
  <c r="E777" i="1"/>
  <c r="F605" i="1"/>
  <c r="AC606" i="1" s="1"/>
  <c r="G481" i="1"/>
  <c r="D707" i="1"/>
  <c r="E222" i="1"/>
  <c r="D602" i="1"/>
  <c r="D675" i="1"/>
  <c r="E478" i="1"/>
  <c r="G669" i="1"/>
  <c r="G608" i="1"/>
  <c r="D588" i="1"/>
  <c r="C483" i="1"/>
  <c r="AE483" i="1" s="1"/>
  <c r="F779" i="1"/>
  <c r="E666" i="1"/>
  <c r="E223" i="1"/>
  <c r="C602" i="1"/>
  <c r="Q602" i="1" s="1"/>
  <c r="Y602" i="1" s="1"/>
  <c r="G607" i="1"/>
  <c r="C478" i="1"/>
  <c r="Q478" i="1" s="1"/>
  <c r="Y478" i="1" s="1"/>
  <c r="D212" i="1"/>
  <c r="E70" i="1"/>
  <c r="C212" i="1"/>
  <c r="P212" i="1" s="1"/>
  <c r="R212" i="1" s="1"/>
  <c r="S212" i="1" s="1"/>
  <c r="T212" i="1" s="1"/>
  <c r="E759" i="1"/>
  <c r="G114" i="1"/>
  <c r="G162" i="1"/>
  <c r="D529" i="1"/>
  <c r="F628" i="1"/>
  <c r="C452" i="1"/>
  <c r="AE452" i="1" s="1"/>
  <c r="E790" i="1"/>
  <c r="F792" i="1"/>
  <c r="E665" i="1"/>
  <c r="G577" i="1"/>
  <c r="D61" i="1"/>
  <c r="C774" i="1"/>
  <c r="P774" i="1" s="1"/>
  <c r="R774" i="1" s="1"/>
  <c r="S774" i="1" s="1"/>
  <c r="T774" i="1" s="1"/>
  <c r="E696" i="1"/>
  <c r="C698" i="1"/>
  <c r="E823" i="1"/>
  <c r="C809" i="1"/>
  <c r="AE809" i="1" s="1"/>
  <c r="E828" i="1"/>
  <c r="E816" i="1"/>
  <c r="D822" i="1"/>
  <c r="D816" i="1"/>
  <c r="C564" i="1"/>
  <c r="G686" i="1"/>
  <c r="D810" i="1"/>
  <c r="E700" i="1"/>
  <c r="C694" i="1"/>
  <c r="Q694" i="1" s="1"/>
  <c r="Y694" i="1" s="1"/>
  <c r="D811" i="1"/>
  <c r="E687" i="1"/>
  <c r="E62" i="1"/>
  <c r="G815" i="1"/>
  <c r="G720" i="1"/>
  <c r="C671" i="1"/>
  <c r="P671" i="1" s="1"/>
  <c r="R671" i="1" s="1"/>
  <c r="S671" i="1" s="1"/>
  <c r="T671" i="1" s="1"/>
  <c r="E831" i="1"/>
  <c r="D64" i="1"/>
  <c r="G703" i="1"/>
  <c r="E723" i="1"/>
  <c r="D824" i="1"/>
  <c r="D572" i="1"/>
  <c r="C103" i="1"/>
  <c r="P103" i="1" s="1"/>
  <c r="R103" i="1" s="1"/>
  <c r="S103" i="1" s="1"/>
  <c r="T103" i="1" s="1"/>
  <c r="C695" i="1"/>
  <c r="AE695" i="1" s="1"/>
  <c r="F105" i="1"/>
  <c r="E225" i="1"/>
  <c r="D597" i="1"/>
  <c r="E781" i="1"/>
  <c r="C283" i="1"/>
  <c r="G711" i="1"/>
  <c r="F122" i="1"/>
  <c r="C668" i="1"/>
  <c r="C667" i="1"/>
  <c r="Q667" i="1" s="1"/>
  <c r="Y667" i="1" s="1"/>
  <c r="G672" i="1"/>
  <c r="F672" i="1"/>
  <c r="C123" i="1"/>
  <c r="AE123" i="1" s="1"/>
  <c r="E125" i="1"/>
  <c r="G676" i="1"/>
  <c r="F220" i="1"/>
  <c r="D686" i="1"/>
  <c r="C761" i="1"/>
  <c r="Q761" i="1" s="1"/>
  <c r="Y761" i="1" s="1"/>
  <c r="D603" i="1"/>
  <c r="D590" i="1"/>
  <c r="G593" i="1"/>
  <c r="D221" i="1"/>
  <c r="G15" i="1"/>
  <c r="E82" i="1"/>
  <c r="C707" i="1"/>
  <c r="F479" i="1"/>
  <c r="C481" i="1"/>
  <c r="P481" i="1" s="1"/>
  <c r="R481" i="1" s="1"/>
  <c r="S481" i="1" s="1"/>
  <c r="T481" i="1" s="1"/>
  <c r="D607" i="1"/>
  <c r="D118" i="1"/>
  <c r="C16" i="1"/>
  <c r="AE16" i="1" s="1"/>
  <c r="G219" i="1"/>
  <c r="F712" i="1"/>
  <c r="E605" i="1"/>
  <c r="E479" i="1"/>
  <c r="E123" i="1"/>
  <c r="G115" i="1"/>
  <c r="F130" i="1"/>
  <c r="F602" i="1"/>
  <c r="D671" i="1"/>
  <c r="C115" i="1"/>
  <c r="Q115" i="1" s="1"/>
  <c r="Y115" i="1" s="1"/>
  <c r="E306" i="1"/>
  <c r="E72" i="1"/>
  <c r="D501" i="1"/>
  <c r="D437" i="1"/>
  <c r="D560" i="1"/>
  <c r="D556" i="1"/>
  <c r="F791" i="1"/>
  <c r="F557" i="1"/>
  <c r="C681" i="1"/>
  <c r="AE681" i="1" s="1"/>
  <c r="C227" i="1"/>
  <c r="P227" i="1" s="1"/>
  <c r="R227" i="1" s="1"/>
  <c r="S227" i="1" s="1"/>
  <c r="G827" i="1"/>
  <c r="E834" i="1"/>
  <c r="F571" i="1"/>
  <c r="F576" i="1"/>
  <c r="G57" i="1"/>
  <c r="E821" i="1"/>
  <c r="E728" i="1"/>
  <c r="G702" i="1"/>
  <c r="G723" i="1"/>
  <c r="G685" i="1"/>
  <c r="E690" i="1"/>
  <c r="F562" i="1"/>
  <c r="F726" i="1"/>
  <c r="F823" i="1"/>
  <c r="G726" i="1"/>
  <c r="D702" i="1"/>
  <c r="D666" i="1"/>
  <c r="F564" i="1"/>
  <c r="D835" i="1"/>
  <c r="D720" i="1"/>
  <c r="E819" i="1"/>
  <c r="F58" i="1"/>
  <c r="D692" i="1"/>
  <c r="F722" i="1"/>
  <c r="E727" i="1"/>
  <c r="G103" i="1"/>
  <c r="F56" i="1"/>
  <c r="E589" i="1"/>
  <c r="F666" i="1"/>
  <c r="D779" i="1"/>
  <c r="D765" i="1"/>
  <c r="F781" i="1"/>
  <c r="D667" i="1"/>
  <c r="C604" i="1"/>
  <c r="AE604" i="1" s="1"/>
  <c r="C670" i="1"/>
  <c r="P670" i="1" s="1"/>
  <c r="R670" i="1" s="1"/>
  <c r="S670" i="1" s="1"/>
  <c r="T670" i="1" s="1"/>
  <c r="F216" i="1"/>
  <c r="D123" i="1"/>
  <c r="G123" i="1"/>
  <c r="C700" i="1"/>
  <c r="AE700" i="1" s="1"/>
  <c r="E114" i="1"/>
  <c r="C216" i="1"/>
  <c r="P216" i="1" s="1"/>
  <c r="R216" i="1" s="1"/>
  <c r="S216" i="1" s="1"/>
  <c r="G668" i="1"/>
  <c r="G125" i="1"/>
  <c r="G776" i="1"/>
  <c r="G592" i="1"/>
  <c r="E482" i="1"/>
  <c r="C758" i="1"/>
  <c r="Q758" i="1" s="1"/>
  <c r="Y758" i="1" s="1"/>
  <c r="D283" i="1"/>
  <c r="F711" i="1"/>
  <c r="F710" i="1"/>
  <c r="D225" i="1"/>
  <c r="G774" i="1"/>
  <c r="G609" i="1"/>
  <c r="D710" i="1"/>
  <c r="F119" i="1"/>
  <c r="AD119" i="1" s="1"/>
  <c r="F225" i="1"/>
  <c r="D761" i="1"/>
  <c r="C213" i="1"/>
  <c r="E776" i="1"/>
  <c r="D780" i="1"/>
  <c r="F227" i="1"/>
  <c r="F16" i="1"/>
  <c r="C759" i="1"/>
  <c r="Q759" i="1" s="1"/>
  <c r="Y759" i="1" s="1"/>
  <c r="F228" i="1"/>
  <c r="C605" i="1"/>
  <c r="Q605" i="1" s="1"/>
  <c r="Y605" i="1" s="1"/>
  <c r="E586" i="1"/>
  <c r="F609" i="1"/>
  <c r="AC609" i="1" s="1"/>
  <c r="G597" i="1"/>
  <c r="F811" i="1"/>
  <c r="F50" i="1"/>
  <c r="D57" i="1"/>
  <c r="G70" i="1"/>
  <c r="F529" i="1"/>
  <c r="E81" i="1"/>
  <c r="G780" i="1"/>
  <c r="E609" i="1"/>
  <c r="G222" i="1"/>
  <c r="E607" i="1"/>
  <c r="C225" i="1"/>
  <c r="D589" i="1"/>
  <c r="F118" i="1"/>
  <c r="E215" i="1"/>
  <c r="D216" i="1"/>
  <c r="D677" i="1"/>
  <c r="E774" i="1"/>
  <c r="C607" i="1"/>
  <c r="AE607" i="1" s="1"/>
  <c r="F604" i="1"/>
  <c r="C131" i="1"/>
  <c r="G591" i="1"/>
  <c r="F592" i="1"/>
  <c r="C218" i="1"/>
  <c r="C673" i="1"/>
  <c r="AE673" i="1" s="1"/>
  <c r="E758" i="1"/>
  <c r="D754" i="1"/>
  <c r="C754" i="1"/>
  <c r="P754" i="1" s="1"/>
  <c r="R754" i="1" s="1"/>
  <c r="S754" i="1" s="1"/>
  <c r="T754" i="1" s="1"/>
  <c r="E282" i="1"/>
  <c r="G754" i="1"/>
  <c r="E668" i="1"/>
  <c r="C710" i="1"/>
  <c r="Q710" i="1" s="1"/>
  <c r="Y710" i="1" s="1"/>
  <c r="E283" i="1"/>
  <c r="C282" i="1"/>
  <c r="D774" i="1"/>
  <c r="G837" i="1"/>
  <c r="G700" i="1"/>
  <c r="F814" i="1"/>
  <c r="C821" i="1"/>
  <c r="Q821" i="1" s="1"/>
  <c r="Y821" i="1" s="1"/>
  <c r="D122" i="1"/>
  <c r="D727" i="1"/>
  <c r="G835" i="1"/>
  <c r="C723" i="1"/>
  <c r="AE723" i="1" s="1"/>
  <c r="G811" i="1"/>
  <c r="C724" i="1"/>
  <c r="P724" i="1" s="1"/>
  <c r="R724" i="1" s="1"/>
  <c r="S724" i="1" s="1"/>
  <c r="T724" i="1" s="1"/>
  <c r="F728" i="1"/>
  <c r="F724" i="1"/>
  <c r="G694" i="1"/>
  <c r="G704" i="1"/>
  <c r="C817" i="1"/>
  <c r="AE817" i="1" s="1"/>
  <c r="D50" i="1"/>
  <c r="F481" i="1"/>
  <c r="F679" i="1"/>
  <c r="C647" i="1"/>
  <c r="F801" i="1"/>
  <c r="D526" i="1"/>
  <c r="E671" i="1"/>
  <c r="C50" i="1"/>
  <c r="AE50" i="1" s="1"/>
  <c r="C130" i="1"/>
  <c r="AE130" i="1" s="1"/>
  <c r="E817" i="1"/>
  <c r="F810" i="1"/>
  <c r="C438" i="1"/>
  <c r="P438" i="1" s="1"/>
  <c r="R438" i="1" s="1"/>
  <c r="E143" i="1"/>
  <c r="G677" i="1"/>
  <c r="G212" i="1"/>
  <c r="G216" i="1"/>
  <c r="C708" i="1"/>
  <c r="Q708" i="1" s="1"/>
  <c r="Y708" i="1" s="1"/>
  <c r="D670" i="1"/>
  <c r="C776" i="1"/>
  <c r="G228" i="1"/>
  <c r="E604" i="1"/>
  <c r="F677" i="1"/>
  <c r="D211" i="1"/>
  <c r="E115" i="1"/>
  <c r="D483" i="1"/>
  <c r="D669" i="1"/>
  <c r="C765" i="1"/>
  <c r="D586" i="1"/>
  <c r="G759" i="1"/>
  <c r="G779" i="1"/>
  <c r="G479" i="1"/>
  <c r="F754" i="1"/>
  <c r="E597" i="1"/>
  <c r="E116" i="1"/>
  <c r="D116" i="1"/>
  <c r="G674" i="1"/>
  <c r="C117" i="1"/>
  <c r="P117" i="1" s="1"/>
  <c r="R117" i="1" s="1"/>
  <c r="G708" i="1"/>
  <c r="D604" i="1"/>
  <c r="G764" i="1"/>
  <c r="C597" i="1"/>
  <c r="Q597" i="1" s="1"/>
  <c r="Y597" i="1" s="1"/>
  <c r="C703" i="1"/>
  <c r="AE703" i="1" s="1"/>
  <c r="F102" i="1"/>
  <c r="D818" i="1"/>
  <c r="F704" i="1"/>
  <c r="AC704" i="1" s="1"/>
  <c r="C56" i="1"/>
  <c r="Q56" i="1" s="1"/>
  <c r="Y56" i="1" s="1"/>
  <c r="C51" i="1"/>
  <c r="Q51" i="1" s="1"/>
  <c r="Y51" i="1" s="1"/>
  <c r="E837" i="1"/>
  <c r="G102" i="1"/>
  <c r="C575" i="1"/>
  <c r="AE575" i="1" s="1"/>
  <c r="F837" i="1"/>
  <c r="C571" i="1"/>
  <c r="G53" i="1"/>
  <c r="G688" i="1"/>
  <c r="C826" i="1"/>
  <c r="D703" i="1"/>
  <c r="F694" i="1"/>
  <c r="D726" i="1"/>
  <c r="C726" i="1"/>
  <c r="C480" i="1"/>
  <c r="P480" i="1" s="1"/>
  <c r="R480" i="1" s="1"/>
  <c r="S480" i="1" s="1"/>
  <c r="T480" i="1" s="1"/>
  <c r="C679" i="1"/>
  <c r="C555" i="1"/>
  <c r="F435" i="1"/>
  <c r="D617" i="1"/>
  <c r="E420" i="1"/>
  <c r="C760" i="1"/>
  <c r="C102" i="1"/>
  <c r="P102" i="1" s="1"/>
  <c r="R102" i="1" s="1"/>
  <c r="S102" i="1" s="1"/>
  <c r="T102" i="1" s="1"/>
  <c r="F815" i="1"/>
  <c r="D575" i="1"/>
  <c r="F683" i="1"/>
  <c r="D757" i="1"/>
  <c r="C676" i="1"/>
  <c r="AE676" i="1" s="1"/>
  <c r="C755" i="1"/>
  <c r="G227" i="1"/>
  <c r="D755" i="1"/>
  <c r="G590" i="1"/>
  <c r="E480" i="1"/>
  <c r="D781" i="1"/>
  <c r="C586" i="1"/>
  <c r="Q586" i="1" s="1"/>
  <c r="Y586" i="1" s="1"/>
  <c r="E691" i="1"/>
  <c r="F590" i="1"/>
  <c r="F588" i="1"/>
  <c r="AC588" i="1" s="1"/>
  <c r="D777" i="1"/>
  <c r="G706" i="1"/>
  <c r="F761" i="1"/>
  <c r="E711" i="1"/>
  <c r="D775" i="1"/>
  <c r="G755" i="1"/>
  <c r="D130" i="1"/>
  <c r="C219" i="1"/>
  <c r="AE219" i="1" s="1"/>
  <c r="G130" i="1"/>
  <c r="C132" i="1"/>
  <c r="P132" i="1" s="1"/>
  <c r="R132" i="1" s="1"/>
  <c r="S132" i="1" s="1"/>
  <c r="T132" i="1" s="1"/>
  <c r="F123" i="1"/>
  <c r="D668" i="1"/>
  <c r="C712" i="1"/>
  <c r="P712" i="1" s="1"/>
  <c r="R712" i="1" s="1"/>
  <c r="C764" i="1"/>
  <c r="E118" i="1"/>
  <c r="G62" i="1"/>
  <c r="C124" i="1"/>
  <c r="P124" i="1" s="1"/>
  <c r="R124" i="1" s="1"/>
  <c r="S124" i="1" s="1"/>
  <c r="F727" i="1"/>
  <c r="E704" i="1"/>
  <c r="G124" i="1"/>
  <c r="E103" i="1"/>
  <c r="D837" i="1"/>
  <c r="C686" i="1"/>
  <c r="P686" i="1" s="1"/>
  <c r="R686" i="1" s="1"/>
  <c r="S686" i="1" s="1"/>
  <c r="T686" i="1" s="1"/>
  <c r="F53" i="1"/>
  <c r="C727" i="1"/>
  <c r="P727" i="1" s="1"/>
  <c r="R727" i="1" s="1"/>
  <c r="S727" i="1" s="1"/>
  <c r="T727" i="1" s="1"/>
  <c r="C820" i="1"/>
  <c r="Q820" i="1" s="1"/>
  <c r="Y820" i="1" s="1"/>
  <c r="D825" i="1"/>
  <c r="G728" i="1"/>
  <c r="G719" i="1"/>
  <c r="F826" i="1"/>
  <c r="E813" i="1"/>
  <c r="E675" i="1"/>
  <c r="C802" i="1"/>
  <c r="E460" i="1"/>
  <c r="E642" i="1"/>
  <c r="F614" i="1"/>
  <c r="G484" i="1"/>
  <c r="F355" i="1"/>
  <c r="E425" i="1"/>
  <c r="E508" i="1"/>
  <c r="D768" i="1"/>
  <c r="C398" i="1"/>
  <c r="P398" i="1" s="1"/>
  <c r="R398" i="1" s="1"/>
  <c r="S398" i="1" s="1"/>
  <c r="G845" i="1"/>
  <c r="E73" i="1"/>
  <c r="D397" i="1"/>
  <c r="D844" i="1"/>
  <c r="F254" i="1"/>
  <c r="F429" i="1"/>
  <c r="G92" i="1"/>
  <c r="F2" i="14"/>
  <c r="F4" i="14" s="1"/>
  <c r="AE834" i="1"/>
  <c r="AC587" i="1"/>
  <c r="Q672" i="1"/>
  <c r="Y672" i="1" s="1"/>
  <c r="AE221" i="1"/>
  <c r="AE119" i="1"/>
  <c r="P15" i="1"/>
  <c r="R15" i="1" s="1"/>
  <c r="S15" i="1" s="1"/>
  <c r="Q15" i="1"/>
  <c r="Y15" i="1" s="1"/>
  <c r="AE15" i="1"/>
  <c r="Q719" i="1"/>
  <c r="Y719" i="1" s="1"/>
  <c r="AE719" i="1"/>
  <c r="AB222" i="1"/>
  <c r="P221" i="1"/>
  <c r="R221" i="1" s="1"/>
  <c r="S221" i="1" s="1"/>
  <c r="T221" i="1" s="1"/>
  <c r="P573" i="1"/>
  <c r="R573" i="1" s="1"/>
  <c r="S573" i="1" s="1"/>
  <c r="Q573" i="1"/>
  <c r="Y573" i="1" s="1"/>
  <c r="S28" i="12"/>
  <c r="J141" i="1"/>
  <c r="K141" i="1" s="1"/>
  <c r="L559" i="1"/>
  <c r="M559" i="1" s="1"/>
  <c r="J280" i="1"/>
  <c r="K280" i="1" s="1"/>
  <c r="J23" i="1"/>
  <c r="K23" i="1" s="1"/>
  <c r="J319" i="1"/>
  <c r="K319" i="1" s="1"/>
  <c r="J309" i="1"/>
  <c r="K309" i="1" s="1"/>
  <c r="L60" i="1"/>
  <c r="M60" i="1" s="1"/>
  <c r="J581" i="1"/>
  <c r="K581" i="1" s="1"/>
  <c r="J312" i="1"/>
  <c r="K312" i="1" s="1"/>
  <c r="J519" i="1"/>
  <c r="K519" i="1" s="1"/>
  <c r="J766" i="1"/>
  <c r="K766" i="1" s="1"/>
  <c r="J572" i="1"/>
  <c r="K572" i="1" s="1"/>
  <c r="J621" i="1"/>
  <c r="K621" i="1" s="1"/>
  <c r="J497" i="1"/>
  <c r="K497" i="1" s="1"/>
  <c r="J633" i="1"/>
  <c r="K633" i="1" s="1"/>
  <c r="J721" i="1"/>
  <c r="K721" i="1" s="1"/>
  <c r="J657" i="1"/>
  <c r="K657" i="1" s="1"/>
  <c r="J723" i="1"/>
  <c r="K723" i="1" s="1"/>
  <c r="J767" i="1"/>
  <c r="K767" i="1" s="1"/>
  <c r="J802" i="1"/>
  <c r="K802" i="1" s="1"/>
  <c r="J815" i="1"/>
  <c r="K815" i="1" s="1"/>
  <c r="J683" i="1"/>
  <c r="K683" i="1" s="1"/>
  <c r="J620" i="1"/>
  <c r="K620" i="1" s="1"/>
  <c r="D697" i="1"/>
  <c r="F709" i="1"/>
  <c r="F713" i="1"/>
  <c r="D829" i="1"/>
  <c r="C717" i="1"/>
  <c r="E725" i="1"/>
  <c r="E271" i="1"/>
  <c r="C267" i="1"/>
  <c r="F262" i="1"/>
  <c r="E272" i="1"/>
  <c r="C268" i="1"/>
  <c r="F263" i="1"/>
  <c r="E273" i="1"/>
  <c r="AF271" i="1"/>
  <c r="G733" i="1"/>
  <c r="F584" i="1"/>
  <c r="D739" i="1"/>
  <c r="AF79" i="1"/>
  <c r="E79" i="1"/>
  <c r="AF272" i="1"/>
  <c r="D98" i="1"/>
  <c r="E120" i="1"/>
  <c r="G109" i="1"/>
  <c r="C113" i="1"/>
  <c r="C184" i="1"/>
  <c r="C98" i="1"/>
  <c r="G129" i="1"/>
  <c r="G106" i="1"/>
  <c r="G134" i="1"/>
  <c r="AF184" i="1"/>
  <c r="E324" i="1"/>
  <c r="E135" i="1"/>
  <c r="AF186" i="1"/>
  <c r="D318" i="1"/>
  <c r="G376" i="1"/>
  <c r="F281" i="1"/>
  <c r="D281" i="1"/>
  <c r="AF14" i="1"/>
  <c r="AF65" i="1"/>
  <c r="AF428" i="1"/>
  <c r="AF831" i="1"/>
  <c r="AF668" i="1"/>
  <c r="AF382" i="1"/>
  <c r="AF40" i="1"/>
  <c r="AF843" i="1"/>
  <c r="AF823" i="1"/>
  <c r="AF478" i="1"/>
  <c r="AF595" i="1"/>
  <c r="L258" i="1"/>
  <c r="M258" i="1" s="1"/>
  <c r="L680" i="1"/>
  <c r="M680" i="1" s="1"/>
  <c r="J37" i="1"/>
  <c r="K37" i="1" s="1"/>
  <c r="J331" i="1"/>
  <c r="K331" i="1" s="1"/>
  <c r="J321" i="1"/>
  <c r="K321" i="1" s="1"/>
  <c r="L789" i="1"/>
  <c r="M789" i="1" s="1"/>
  <c r="J597" i="1"/>
  <c r="K597" i="1" s="1"/>
  <c r="L763" i="1"/>
  <c r="M763" i="1" s="1"/>
  <c r="J324" i="1"/>
  <c r="K324" i="1" s="1"/>
  <c r="J531" i="1"/>
  <c r="K531" i="1" s="1"/>
  <c r="J169" i="1"/>
  <c r="K169" i="1" s="1"/>
  <c r="J349" i="1"/>
  <c r="K349" i="1" s="1"/>
  <c r="J552" i="1"/>
  <c r="K552" i="1" s="1"/>
  <c r="J694" i="1"/>
  <c r="K694" i="1" s="1"/>
  <c r="J700" i="1"/>
  <c r="K700" i="1" s="1"/>
  <c r="J755" i="1"/>
  <c r="K755" i="1" s="1"/>
  <c r="J757" i="1"/>
  <c r="K757" i="1" s="1"/>
  <c r="J825" i="1"/>
  <c r="K825" i="1" s="1"/>
  <c r="J788" i="1"/>
  <c r="K788" i="1" s="1"/>
  <c r="J826" i="1"/>
  <c r="K826" i="1" s="1"/>
  <c r="J746" i="1"/>
  <c r="K746" i="1" s="1"/>
  <c r="J693" i="1"/>
  <c r="K693" i="1" s="1"/>
  <c r="AF689" i="1"/>
  <c r="D709" i="1"/>
  <c r="AF729" i="1"/>
  <c r="C721" i="1"/>
  <c r="Q721" i="1" s="1"/>
  <c r="Y721" i="1" s="1"/>
  <c r="G273" i="1"/>
  <c r="E269" i="1"/>
  <c r="C265" i="1"/>
  <c r="G274" i="1"/>
  <c r="E270" i="1"/>
  <c r="C266" i="1"/>
  <c r="P266" i="1" s="1"/>
  <c r="R266" i="1" s="1"/>
  <c r="G275" i="1"/>
  <c r="AF259" i="1"/>
  <c r="E583" i="1"/>
  <c r="G582" i="1"/>
  <c r="C739" i="1"/>
  <c r="G77" i="1"/>
  <c r="D78" i="1"/>
  <c r="AF135" i="1"/>
  <c r="D127" i="1"/>
  <c r="D113" i="1"/>
  <c r="E108" i="1"/>
  <c r="AF109" i="1"/>
  <c r="G128" i="1"/>
  <c r="E128" i="1"/>
  <c r="F128" i="1"/>
  <c r="E129" i="1"/>
  <c r="AF120" i="1"/>
  <c r="AF262" i="1"/>
  <c r="C186" i="1"/>
  <c r="D134" i="1"/>
  <c r="AF270" i="1"/>
  <c r="AF387" i="1"/>
  <c r="F374" i="1"/>
  <c r="D374" i="1"/>
  <c r="AF373" i="1"/>
  <c r="AF87" i="1"/>
  <c r="AF124" i="1"/>
  <c r="AF492" i="1"/>
  <c r="AF699" i="1"/>
  <c r="L663" i="1"/>
  <c r="M663" i="1" s="1"/>
  <c r="J483" i="1"/>
  <c r="K483" i="1" s="1"/>
  <c r="J162" i="1"/>
  <c r="K162" i="1" s="1"/>
  <c r="J777" i="1"/>
  <c r="K777" i="1" s="1"/>
  <c r="J428" i="1"/>
  <c r="K428" i="1" s="1"/>
  <c r="J707" i="1"/>
  <c r="K707" i="1" s="1"/>
  <c r="J372" i="1"/>
  <c r="K372" i="1" s="1"/>
  <c r="J610" i="1"/>
  <c r="K610" i="1" s="1"/>
  <c r="L84" i="1"/>
  <c r="M84" i="1" s="1"/>
  <c r="J181" i="1"/>
  <c r="K181" i="1" s="1"/>
  <c r="J408" i="1"/>
  <c r="K408" i="1" s="1"/>
  <c r="J710" i="1"/>
  <c r="K710" i="1" s="1"/>
  <c r="J716" i="1"/>
  <c r="K716" i="1" s="1"/>
  <c r="J795" i="1"/>
  <c r="K795" i="1" s="1"/>
  <c r="J836" i="1"/>
  <c r="K836" i="1" s="1"/>
  <c r="J797" i="1"/>
  <c r="K797" i="1" s="1"/>
  <c r="J16" i="1"/>
  <c r="K16" i="1" s="1"/>
  <c r="J838" i="1"/>
  <c r="K838" i="1" s="1"/>
  <c r="J828" i="1"/>
  <c r="K828" i="1" s="1"/>
  <c r="J709" i="1"/>
  <c r="K709" i="1" s="1"/>
  <c r="G829" i="1"/>
  <c r="F717" i="1"/>
  <c r="C262" i="1"/>
  <c r="G271" i="1"/>
  <c r="E267" i="1"/>
  <c r="C263" i="1"/>
  <c r="G272" i="1"/>
  <c r="E268" i="1"/>
  <c r="C264" i="1"/>
  <c r="AF273" i="1"/>
  <c r="G583" i="1"/>
  <c r="D582" i="1"/>
  <c r="D584" i="1"/>
  <c r="AF741" i="1"/>
  <c r="G741" i="1"/>
  <c r="G78" i="1"/>
  <c r="C77" i="1"/>
  <c r="G121" i="1"/>
  <c r="AF98" i="1"/>
  <c r="C112" i="1"/>
  <c r="F185" i="1"/>
  <c r="G101" i="1"/>
  <c r="F127" i="1"/>
  <c r="C100" i="1"/>
  <c r="E127" i="1"/>
  <c r="AF126" i="1"/>
  <c r="AF121" i="1"/>
  <c r="G135" i="1"/>
  <c r="F135" i="1"/>
  <c r="C129" i="1"/>
  <c r="C135" i="1"/>
  <c r="G373" i="1"/>
  <c r="D373" i="1"/>
  <c r="AF372" i="1"/>
  <c r="D387" i="1"/>
  <c r="AF115" i="1"/>
  <c r="AF17" i="1"/>
  <c r="AF512" i="1"/>
  <c r="AF612" i="1"/>
  <c r="AF576" i="1"/>
  <c r="AF780" i="1"/>
  <c r="AF321" i="1"/>
  <c r="AF645" i="1"/>
  <c r="AF58" i="1"/>
  <c r="AF418" i="1"/>
  <c r="AF638" i="1"/>
  <c r="AF726" i="1"/>
  <c r="AF338" i="1"/>
  <c r="L557" i="1"/>
  <c r="M557" i="1" s="1"/>
  <c r="L669" i="1"/>
  <c r="M669" i="1" s="1"/>
  <c r="J174" i="1"/>
  <c r="K174" i="1" s="1"/>
  <c r="J440" i="1"/>
  <c r="K440" i="1" s="1"/>
  <c r="J203" i="1"/>
  <c r="K203" i="1" s="1"/>
  <c r="J719" i="1"/>
  <c r="K719" i="1" s="1"/>
  <c r="J384" i="1"/>
  <c r="K384" i="1" s="1"/>
  <c r="J618" i="1"/>
  <c r="K618" i="1" s="1"/>
  <c r="L251" i="1"/>
  <c r="M251" i="1" s="1"/>
  <c r="J193" i="1"/>
  <c r="K193" i="1" s="1"/>
  <c r="J420" i="1"/>
  <c r="K420" i="1" s="1"/>
  <c r="J583" i="1"/>
  <c r="K583" i="1" s="1"/>
  <c r="J752" i="1"/>
  <c r="K752" i="1" s="1"/>
  <c r="J822" i="1"/>
  <c r="K822" i="1" s="1"/>
  <c r="J847" i="1"/>
  <c r="K847" i="1" s="1"/>
  <c r="L530" i="1"/>
  <c r="M530" i="1" s="1"/>
  <c r="J100" i="1"/>
  <c r="K100" i="1" s="1"/>
  <c r="J839" i="1"/>
  <c r="K839" i="1" s="1"/>
  <c r="J829" i="1"/>
  <c r="K829" i="1" s="1"/>
  <c r="J751" i="1"/>
  <c r="K751" i="1" s="1"/>
  <c r="E729" i="1"/>
  <c r="D713" i="1"/>
  <c r="F721" i="1"/>
  <c r="E264" i="1"/>
  <c r="D274" i="1"/>
  <c r="G269" i="1"/>
  <c r="E265" i="1"/>
  <c r="D275" i="1"/>
  <c r="G270" i="1"/>
  <c r="E266" i="1"/>
  <c r="AF261" i="1"/>
  <c r="F582" i="1"/>
  <c r="D585" i="1"/>
  <c r="C583" i="1"/>
  <c r="E740" i="1"/>
  <c r="F741" i="1"/>
  <c r="F77" i="1"/>
  <c r="D79" i="1"/>
  <c r="F120" i="1"/>
  <c r="D129" i="1"/>
  <c r="AF108" i="1"/>
  <c r="D184" i="1"/>
  <c r="F100" i="1"/>
  <c r="E126" i="1"/>
  <c r="F106" i="1"/>
  <c r="D126" i="1"/>
  <c r="AF100" i="1"/>
  <c r="G108" i="1"/>
  <c r="F134" i="1"/>
  <c r="F107" i="1"/>
  <c r="AF127" i="1"/>
  <c r="AF129" i="1"/>
  <c r="E372" i="1"/>
  <c r="AF318" i="1"/>
  <c r="F387" i="1"/>
  <c r="AF374" i="1"/>
  <c r="AF218" i="1"/>
  <c r="AF163" i="1"/>
  <c r="AF524" i="1"/>
  <c r="AF784" i="1"/>
  <c r="AF659" i="1"/>
  <c r="AF588" i="1"/>
  <c r="AF403" i="1"/>
  <c r="AF74" i="1"/>
  <c r="L624" i="1"/>
  <c r="M624" i="1" s="1"/>
  <c r="L59" i="1"/>
  <c r="M59" i="1" s="1"/>
  <c r="J221" i="1"/>
  <c r="K221" i="1" s="1"/>
  <c r="J837" i="1"/>
  <c r="K837" i="1" s="1"/>
  <c r="L48" i="1"/>
  <c r="M48" i="1" s="1"/>
  <c r="J227" i="1"/>
  <c r="K227" i="1" s="1"/>
  <c r="J731" i="1"/>
  <c r="K731" i="1" s="1"/>
  <c r="J121" i="1"/>
  <c r="K121" i="1" s="1"/>
  <c r="J395" i="1"/>
  <c r="K395" i="1" s="1"/>
  <c r="J630" i="1"/>
  <c r="K630" i="1" s="1"/>
  <c r="J444" i="1"/>
  <c r="K444" i="1" s="1"/>
  <c r="J643" i="1"/>
  <c r="K643" i="1" s="1"/>
  <c r="J832" i="1"/>
  <c r="K832" i="1" s="1"/>
  <c r="L263" i="1"/>
  <c r="M263" i="1" s="1"/>
  <c r="J834" i="1"/>
  <c r="K834" i="1" s="1"/>
  <c r="L406" i="1"/>
  <c r="M406" i="1" s="1"/>
  <c r="J88" i="1"/>
  <c r="K88" i="1" s="1"/>
  <c r="J13" i="1"/>
  <c r="K13" i="1" s="1"/>
  <c r="J195" i="1"/>
  <c r="K195" i="1" s="1"/>
  <c r="J350" i="1"/>
  <c r="K350" i="1" s="1"/>
  <c r="L719" i="1"/>
  <c r="M719" i="1" s="1"/>
  <c r="J830" i="1"/>
  <c r="K830" i="1" s="1"/>
  <c r="C725" i="1"/>
  <c r="C729" i="1"/>
  <c r="D717" i="1"/>
  <c r="AF829" i="1"/>
  <c r="G266" i="1"/>
  <c r="E262" i="1"/>
  <c r="D272" i="1"/>
  <c r="G267" i="1"/>
  <c r="E263" i="1"/>
  <c r="D273" i="1"/>
  <c r="G268" i="1"/>
  <c r="L154" i="1"/>
  <c r="M154" i="1" s="1"/>
  <c r="L226" i="1"/>
  <c r="M226" i="1" s="1"/>
  <c r="J281" i="1"/>
  <c r="K281" i="1" s="1"/>
  <c r="J577" i="1"/>
  <c r="K577" i="1" s="1"/>
  <c r="L749" i="1"/>
  <c r="M749" i="1" s="1"/>
  <c r="L788" i="1"/>
  <c r="M788" i="1" s="1"/>
  <c r="J239" i="1"/>
  <c r="K239" i="1" s="1"/>
  <c r="J749" i="1"/>
  <c r="K749" i="1" s="1"/>
  <c r="J133" i="1"/>
  <c r="K133" i="1" s="1"/>
  <c r="J419" i="1"/>
  <c r="K419" i="1" s="1"/>
  <c r="J654" i="1"/>
  <c r="K654" i="1" s="1"/>
  <c r="J205" i="1"/>
  <c r="K205" i="1" s="1"/>
  <c r="J456" i="1"/>
  <c r="K456" i="1" s="1"/>
  <c r="J673" i="1"/>
  <c r="K673" i="1" s="1"/>
  <c r="J818" i="1"/>
  <c r="K818" i="1" s="1"/>
  <c r="J843" i="1"/>
  <c r="K843" i="1" s="1"/>
  <c r="J846" i="1"/>
  <c r="K846" i="1" s="1"/>
  <c r="J183" i="1"/>
  <c r="K183" i="1" s="1"/>
  <c r="J99" i="1"/>
  <c r="K99" i="1" s="1"/>
  <c r="J267" i="1"/>
  <c r="K267" i="1" s="1"/>
  <c r="J481" i="1"/>
  <c r="K481" i="1" s="1"/>
  <c r="J47" i="1"/>
  <c r="K47" i="1" s="1"/>
  <c r="J841" i="1"/>
  <c r="K841" i="1" s="1"/>
  <c r="G709" i="1"/>
  <c r="G713" i="1"/>
  <c r="G717" i="1"/>
  <c r="AF709" i="1"/>
  <c r="F725" i="1"/>
  <c r="G701" i="1"/>
  <c r="D269" i="1"/>
  <c r="G264" i="1"/>
  <c r="F274" i="1"/>
  <c r="D270" i="1"/>
  <c r="G265" i="1"/>
  <c r="F275" i="1"/>
  <c r="D271" i="1"/>
  <c r="F583" i="1"/>
  <c r="W592" i="12"/>
  <c r="L845" i="1"/>
  <c r="M845" i="1" s="1"/>
  <c r="L250" i="1"/>
  <c r="M250" i="1" s="1"/>
  <c r="J329" i="1"/>
  <c r="K329" i="1" s="1"/>
  <c r="J726" i="1"/>
  <c r="K726" i="1" s="1"/>
  <c r="J93" i="1"/>
  <c r="K93" i="1" s="1"/>
  <c r="J95" i="1"/>
  <c r="K95" i="1" s="1"/>
  <c r="J518" i="1"/>
  <c r="K518" i="1" s="1"/>
  <c r="J789" i="1"/>
  <c r="K789" i="1" s="1"/>
  <c r="J168" i="1"/>
  <c r="K168" i="1" s="1"/>
  <c r="J479" i="1"/>
  <c r="K479" i="1" s="1"/>
  <c r="J672" i="1"/>
  <c r="K672" i="1" s="1"/>
  <c r="J12" i="1"/>
  <c r="K12" i="1" s="1"/>
  <c r="J61" i="1"/>
  <c r="K61" i="1" s="1"/>
  <c r="L108" i="1"/>
  <c r="M108" i="1" s="1"/>
  <c r="J75" i="1"/>
  <c r="K75" i="1" s="1"/>
  <c r="J315" i="1"/>
  <c r="K315" i="1" s="1"/>
  <c r="J87" i="1"/>
  <c r="K87" i="1" s="1"/>
  <c r="J327" i="1"/>
  <c r="K327" i="1" s="1"/>
  <c r="J600" i="1"/>
  <c r="K600" i="1" s="1"/>
  <c r="J410" i="1"/>
  <c r="K410" i="1" s="1"/>
  <c r="J573" i="1"/>
  <c r="K573" i="1" s="1"/>
  <c r="J422" i="1"/>
  <c r="K422" i="1" s="1"/>
  <c r="J123" i="1"/>
  <c r="K123" i="1" s="1"/>
  <c r="AF832" i="1"/>
  <c r="C697" i="1"/>
  <c r="P697" i="1" s="1"/>
  <c r="R697" i="1" s="1"/>
  <c r="E709" i="1"/>
  <c r="E713" i="1"/>
  <c r="C829" i="1"/>
  <c r="D721" i="1"/>
  <c r="G261" i="1"/>
  <c r="F271" i="1"/>
  <c r="D267" i="1"/>
  <c r="G262" i="1"/>
  <c r="F272" i="1"/>
  <c r="D268" i="1"/>
  <c r="G263" i="1"/>
  <c r="F273" i="1"/>
  <c r="X1719" i="12"/>
  <c r="L81" i="1"/>
  <c r="M81" i="1" s="1"/>
  <c r="J160" i="1"/>
  <c r="K160" i="1" s="1"/>
  <c r="J436" i="1"/>
  <c r="K436" i="1" s="1"/>
  <c r="J199" i="1"/>
  <c r="K199" i="1" s="1"/>
  <c r="L787" i="1"/>
  <c r="M787" i="1" s="1"/>
  <c r="J238" i="1"/>
  <c r="K238" i="1" s="1"/>
  <c r="J570" i="1"/>
  <c r="K570" i="1" s="1"/>
  <c r="L72" i="1"/>
  <c r="M72" i="1" s="1"/>
  <c r="J192" i="1"/>
  <c r="K192" i="1" s="1"/>
  <c r="J495" i="1"/>
  <c r="K495" i="1" s="1"/>
  <c r="J733" i="1"/>
  <c r="K733" i="1" s="1"/>
  <c r="J46" i="1"/>
  <c r="K46" i="1" s="1"/>
  <c r="J301" i="1"/>
  <c r="K301" i="1" s="1"/>
  <c r="J508" i="1"/>
  <c r="K508" i="1" s="1"/>
  <c r="J48" i="1"/>
  <c r="K48" i="1" s="1"/>
  <c r="J302" i="1"/>
  <c r="K302" i="1" s="1"/>
  <c r="J498" i="1"/>
  <c r="K498" i="1" s="1"/>
  <c r="J314" i="1"/>
  <c r="K314" i="1" s="1"/>
  <c r="J510" i="1"/>
  <c r="K510" i="1" s="1"/>
  <c r="J644" i="1"/>
  <c r="K644" i="1" s="1"/>
  <c r="J522" i="1"/>
  <c r="K522" i="1" s="1"/>
  <c r="J740" i="1"/>
  <c r="K740" i="1" s="1"/>
  <c r="J612" i="1"/>
  <c r="K612" i="1" s="1"/>
  <c r="J574" i="1"/>
  <c r="K574" i="1" s="1"/>
  <c r="D725" i="1"/>
  <c r="D729" i="1"/>
  <c r="E717" i="1"/>
  <c r="G725" i="1"/>
  <c r="F266" i="1"/>
  <c r="D262" i="1"/>
  <c r="C272" i="1"/>
  <c r="AE272" i="1" s="1"/>
  <c r="F267" i="1"/>
  <c r="D263" i="1"/>
  <c r="C273" i="1"/>
  <c r="P273" i="1" s="1"/>
  <c r="R273" i="1" s="1"/>
  <c r="S273" i="1" s="1"/>
  <c r="T273" i="1" s="1"/>
  <c r="F268" i="1"/>
  <c r="AF269" i="1"/>
  <c r="J211" i="1"/>
  <c r="K211" i="1" s="1"/>
  <c r="J240" i="1"/>
  <c r="K240" i="1" s="1"/>
  <c r="J532" i="1"/>
  <c r="K532" i="1" s="1"/>
  <c r="J585" i="1"/>
  <c r="K585" i="1" s="1"/>
  <c r="J682" i="1"/>
  <c r="K682" i="1" s="1"/>
  <c r="AF725" i="1"/>
  <c r="C269" i="1"/>
  <c r="Q269" i="1" s="1"/>
  <c r="Y269" i="1" s="1"/>
  <c r="E275" i="1"/>
  <c r="C740" i="1"/>
  <c r="AE740" i="1" s="1"/>
  <c r="G79" i="1"/>
  <c r="AF324" i="1"/>
  <c r="G185" i="1"/>
  <c r="AF274" i="1"/>
  <c r="G186" i="1"/>
  <c r="F186" i="1"/>
  <c r="AF101" i="1"/>
  <c r="F324" i="1"/>
  <c r="G98" i="1"/>
  <c r="L601" i="1"/>
  <c r="M601" i="1" s="1"/>
  <c r="J507" i="1"/>
  <c r="K507" i="1" s="1"/>
  <c r="J124" i="1"/>
  <c r="K124" i="1" s="1"/>
  <c r="J613" i="1"/>
  <c r="K613" i="1" s="1"/>
  <c r="F264" i="1"/>
  <c r="C271" i="1"/>
  <c r="Q271" i="1" s="1"/>
  <c r="Y271" i="1" s="1"/>
  <c r="E584" i="1"/>
  <c r="AF585" i="1"/>
  <c r="E739" i="1"/>
  <c r="E77" i="1"/>
  <c r="E113" i="1"/>
  <c r="G126" i="1"/>
  <c r="G127" i="1"/>
  <c r="D121" i="1"/>
  <c r="AF280" i="1"/>
  <c r="E112" i="1"/>
  <c r="C127" i="1"/>
  <c r="AF185" i="1"/>
  <c r="D108" i="1"/>
  <c r="F376" i="1"/>
  <c r="E387" i="1"/>
  <c r="AF254" i="1"/>
  <c r="AF436" i="1"/>
  <c r="AF730" i="1"/>
  <c r="AF116" i="1"/>
  <c r="AF67" i="1"/>
  <c r="J20" i="1"/>
  <c r="K20" i="1" s="1"/>
  <c r="J226" i="1"/>
  <c r="K226" i="1" s="1"/>
  <c r="J692" i="1"/>
  <c r="K692" i="1" s="1"/>
  <c r="J158" i="1"/>
  <c r="K158" i="1" s="1"/>
  <c r="J218" i="1"/>
  <c r="K218" i="1" s="1"/>
  <c r="G721" i="1"/>
  <c r="F269" i="1"/>
  <c r="C276" i="1"/>
  <c r="D583" i="1"/>
  <c r="F739" i="1"/>
  <c r="F79" i="1"/>
  <c r="D112" i="1"/>
  <c r="F121" i="1"/>
  <c r="F126" i="1"/>
  <c r="C120" i="1"/>
  <c r="AB120" i="1" s="1"/>
  <c r="AF260" i="1"/>
  <c r="G324" i="1"/>
  <c r="G107" i="1"/>
  <c r="AF268" i="1"/>
  <c r="AF134" i="1"/>
  <c r="G281" i="1"/>
  <c r="C376" i="1"/>
  <c r="AF38" i="1"/>
  <c r="AF448" i="1"/>
  <c r="AF723" i="1"/>
  <c r="AF18" i="1"/>
  <c r="L547" i="1"/>
  <c r="M547" i="1" s="1"/>
  <c r="J322" i="1"/>
  <c r="K322" i="1" s="1"/>
  <c r="J750" i="1"/>
  <c r="K750" i="1" s="1"/>
  <c r="J445" i="1"/>
  <c r="K445" i="1" s="1"/>
  <c r="J553" i="1"/>
  <c r="K553" i="1" s="1"/>
  <c r="C713" i="1"/>
  <c r="AE713" i="1" s="1"/>
  <c r="E274" i="1"/>
  <c r="AF257" i="1"/>
  <c r="G731" i="1"/>
  <c r="C582" i="1"/>
  <c r="P582" i="1" s="1"/>
  <c r="R582" i="1" s="1"/>
  <c r="E741" i="1"/>
  <c r="E78" i="1"/>
  <c r="C109" i="1"/>
  <c r="G100" i="1"/>
  <c r="E121" i="1"/>
  <c r="AF112" i="1"/>
  <c r="C121" i="1"/>
  <c r="E186" i="1"/>
  <c r="E134" i="1"/>
  <c r="F109" i="1"/>
  <c r="AF281" i="1"/>
  <c r="E374" i="1"/>
  <c r="C281" i="1"/>
  <c r="AF47" i="1"/>
  <c r="AF460" i="1"/>
  <c r="AF559" i="1"/>
  <c r="AF822" i="1"/>
  <c r="AF165" i="1"/>
  <c r="AF438" i="1"/>
  <c r="AF810" i="1"/>
  <c r="AF670" i="1"/>
  <c r="AF323" i="1"/>
  <c r="AF173" i="1"/>
  <c r="AF245" i="1"/>
  <c r="AF175" i="1"/>
  <c r="AF503" i="1"/>
  <c r="AF495" i="1"/>
  <c r="AF687" i="1"/>
  <c r="AF759" i="1"/>
  <c r="AF388" i="1"/>
  <c r="AF817" i="1"/>
  <c r="AF51" i="1"/>
  <c r="AF194" i="1"/>
  <c r="AF440" i="1"/>
  <c r="AF800" i="1"/>
  <c r="AF660" i="1"/>
  <c r="AF592" i="1"/>
  <c r="AF326" i="1"/>
  <c r="AF125" i="1"/>
  <c r="AF247" i="1"/>
  <c r="AF153" i="1"/>
  <c r="AF529" i="1"/>
  <c r="AF789" i="1"/>
  <c r="AF549" i="1"/>
  <c r="AF605" i="1"/>
  <c r="AF404" i="1"/>
  <c r="AF657" i="1"/>
  <c r="AF53" i="1"/>
  <c r="AF181" i="1"/>
  <c r="AF474" i="1"/>
  <c r="AF467" i="1"/>
  <c r="AF303" i="1"/>
  <c r="AF225" i="1"/>
  <c r="AF158" i="1"/>
  <c r="AF599" i="1"/>
  <c r="AF692" i="1"/>
  <c r="AF675" i="1"/>
  <c r="AF392" i="1"/>
  <c r="AF191" i="1"/>
  <c r="AF238" i="1"/>
  <c r="AF171" i="1"/>
  <c r="AF508" i="1"/>
  <c r="AF500" i="1"/>
  <c r="AF694" i="1"/>
  <c r="AF676" i="1"/>
  <c r="AF393" i="1"/>
  <c r="AF84" i="1"/>
  <c r="AF160" i="1"/>
  <c r="AF521" i="1"/>
  <c r="L382" i="1"/>
  <c r="M382" i="1" s="1"/>
  <c r="J530" i="1"/>
  <c r="K530" i="1" s="1"/>
  <c r="J32" i="1"/>
  <c r="K32" i="1" s="1"/>
  <c r="J674" i="1"/>
  <c r="K674" i="1" s="1"/>
  <c r="F729" i="1"/>
  <c r="D265" i="1"/>
  <c r="G584" i="1"/>
  <c r="D740" i="1"/>
  <c r="D77" i="1"/>
  <c r="AF107" i="1"/>
  <c r="F99" i="1"/>
  <c r="D120" i="1"/>
  <c r="F101" i="1"/>
  <c r="AF113" i="1"/>
  <c r="C185" i="1"/>
  <c r="E106" i="1"/>
  <c r="C324" i="1"/>
  <c r="F372" i="1"/>
  <c r="C373" i="1"/>
  <c r="G318" i="1"/>
  <c r="AF56" i="1"/>
  <c r="AF647" i="1"/>
  <c r="AF417" i="1"/>
  <c r="AF89" i="1"/>
  <c r="AF174" i="1"/>
  <c r="AF450" i="1"/>
  <c r="AF758" i="1"/>
  <c r="AF414" i="1"/>
  <c r="AF513" i="1"/>
  <c r="AF32" i="1"/>
  <c r="AF142" i="1"/>
  <c r="AF515" i="1"/>
  <c r="AF615" i="1"/>
  <c r="AF703" i="1"/>
  <c r="AF603" i="1"/>
  <c r="AF407" i="1"/>
  <c r="AF16" i="1"/>
  <c r="AF60" i="1"/>
  <c r="AF203" i="1"/>
  <c r="AF452" i="1"/>
  <c r="AF808" i="1"/>
  <c r="AF560" i="1"/>
  <c r="AF567" i="1"/>
  <c r="AF408" i="1"/>
  <c r="AF200" i="1"/>
  <c r="AF34" i="1"/>
  <c r="AF195" i="1"/>
  <c r="AF441" i="1"/>
  <c r="AF801" i="1"/>
  <c r="AF552" i="1"/>
  <c r="AF593" i="1"/>
  <c r="AF409" i="1"/>
  <c r="AF69" i="1"/>
  <c r="AF62" i="1"/>
  <c r="AF746" i="1"/>
  <c r="AF618" i="1"/>
  <c r="AF821" i="1"/>
  <c r="AF287" i="1"/>
  <c r="AF237" i="1"/>
  <c r="AF170" i="1"/>
  <c r="AF507" i="1"/>
  <c r="AF499" i="1"/>
  <c r="AF562" i="1"/>
  <c r="AF775" i="1"/>
  <c r="AF348" i="1"/>
  <c r="AF437" i="1"/>
  <c r="AF250" i="1"/>
  <c r="AF138" i="1"/>
  <c r="AF520" i="1"/>
  <c r="AF572" i="1"/>
  <c r="AF776" i="1"/>
  <c r="AF350" i="1"/>
  <c r="AF96" i="1"/>
  <c r="AF139" i="1"/>
  <c r="AF533" i="1"/>
  <c r="J184" i="1"/>
  <c r="K184" i="1" s="1"/>
  <c r="J550" i="1"/>
  <c r="K550" i="1" s="1"/>
  <c r="J60" i="1"/>
  <c r="K60" i="1" s="1"/>
  <c r="J739" i="1"/>
  <c r="K739" i="1" s="1"/>
  <c r="AF717" i="1"/>
  <c r="E721" i="1"/>
  <c r="C270" i="1"/>
  <c r="Q270" i="1" s="1"/>
  <c r="Y270" i="1" s="1"/>
  <c r="C584" i="1"/>
  <c r="D741" i="1"/>
  <c r="C78" i="1"/>
  <c r="G99" i="1"/>
  <c r="E98" i="1"/>
  <c r="E99" i="1"/>
  <c r="E100" i="1"/>
  <c r="E101" i="1"/>
  <c r="E107" i="1"/>
  <c r="G112" i="1"/>
  <c r="D135" i="1"/>
  <c r="C318" i="1"/>
  <c r="G387" i="1"/>
  <c r="C387" i="1"/>
  <c r="AF172" i="1"/>
  <c r="AF624" i="1"/>
  <c r="AF684" i="1"/>
  <c r="AF333" i="1"/>
  <c r="AF117" i="1"/>
  <c r="AF192" i="1"/>
  <c r="AF462" i="1"/>
  <c r="AF686" i="1"/>
  <c r="AF602" i="1"/>
  <c r="AF358" i="1"/>
  <c r="AF785" i="1"/>
  <c r="AF41" i="1"/>
  <c r="AF151" i="1"/>
  <c r="AF527" i="1"/>
  <c r="AF787" i="1"/>
  <c r="AF547" i="1"/>
  <c r="J341" i="1"/>
  <c r="K341" i="1" s="1"/>
  <c r="J289" i="1"/>
  <c r="K289" i="1" s="1"/>
  <c r="J170" i="1"/>
  <c r="K170" i="1" s="1"/>
  <c r="J562" i="1"/>
  <c r="K562" i="1" s="1"/>
  <c r="AF713" i="1"/>
  <c r="C275" i="1"/>
  <c r="C585" i="1"/>
  <c r="AF582" i="1"/>
  <c r="C741" i="1"/>
  <c r="C79" i="1"/>
  <c r="F98" i="1"/>
  <c r="C126" i="1"/>
  <c r="D101" i="1"/>
  <c r="D99" i="1"/>
  <c r="D100" i="1"/>
  <c r="C106" i="1"/>
  <c r="Q106" i="1" s="1"/>
  <c r="Y106" i="1" s="1"/>
  <c r="D109" i="1"/>
  <c r="C134" i="1"/>
  <c r="F373" i="1"/>
  <c r="E376" i="1"/>
  <c r="F318" i="1"/>
  <c r="AF190" i="1"/>
  <c r="AF636" i="1"/>
  <c r="AF840" i="1"/>
  <c r="AF349" i="1"/>
  <c r="AF220" i="1"/>
  <c r="AF201" i="1"/>
  <c r="AF626" i="1"/>
  <c r="J80" i="1"/>
  <c r="K80" i="1" s="1"/>
  <c r="J182" i="1"/>
  <c r="K182" i="1" s="1"/>
  <c r="F265" i="1"/>
  <c r="AF78" i="1"/>
  <c r="E185" i="1"/>
  <c r="D106" i="1"/>
  <c r="C372" i="1"/>
  <c r="AF208" i="1"/>
  <c r="AF714" i="1"/>
  <c r="AF210" i="1"/>
  <c r="AF798" i="1"/>
  <c r="AF716" i="1"/>
  <c r="AF286" i="1"/>
  <c r="AF50" i="1"/>
  <c r="AF844" i="1"/>
  <c r="AF835" i="1"/>
  <c r="AF360" i="1"/>
  <c r="AF461" i="1"/>
  <c r="AF266" i="1"/>
  <c r="AF420" i="1"/>
  <c r="AF496" i="1"/>
  <c r="AF577" i="1"/>
  <c r="AF473" i="1"/>
  <c r="AF285" i="1"/>
  <c r="AF211" i="1"/>
  <c r="AF144" i="1"/>
  <c r="AF465" i="1"/>
  <c r="AF346" i="1"/>
  <c r="AF93" i="1"/>
  <c r="AF169" i="1"/>
  <c r="AF530" i="1"/>
  <c r="AF770" i="1"/>
  <c r="AF347" i="1"/>
  <c r="AF82" i="1"/>
  <c r="AF24" i="1"/>
  <c r="AF531" i="1"/>
  <c r="AF483" i="1"/>
  <c r="AF377" i="1"/>
  <c r="AF557" i="1"/>
  <c r="AF64" i="1"/>
  <c r="AF600" i="1"/>
  <c r="AF555" i="1"/>
  <c r="AF469" i="1"/>
  <c r="AF833" i="1"/>
  <c r="AF26" i="1"/>
  <c r="AF457" i="1"/>
  <c r="AF644" i="1"/>
  <c r="AF357" i="1"/>
  <c r="AF73" i="1"/>
  <c r="AF27" i="1"/>
  <c r="AF510" i="1"/>
  <c r="AF610" i="1"/>
  <c r="AF696" i="1"/>
  <c r="AF754" i="1"/>
  <c r="AF319" i="1"/>
  <c r="AF114" i="1"/>
  <c r="AF189" i="1"/>
  <c r="AF459" i="1"/>
  <c r="AF646" i="1"/>
  <c r="AF429" i="1"/>
  <c r="AF413" i="1"/>
  <c r="AF715" i="1"/>
  <c r="F27" i="1"/>
  <c r="F140" i="1"/>
  <c r="F200" i="1"/>
  <c r="AC200" i="1" s="1"/>
  <c r="F327" i="1"/>
  <c r="F392" i="1"/>
  <c r="C26" i="1"/>
  <c r="C166" i="1"/>
  <c r="C139" i="1"/>
  <c r="C154" i="1"/>
  <c r="C199" i="1"/>
  <c r="C181" i="1"/>
  <c r="D166" i="1"/>
  <c r="J415" i="1"/>
  <c r="K415" i="1" s="1"/>
  <c r="J768" i="1"/>
  <c r="K768" i="1" s="1"/>
  <c r="F270" i="1"/>
  <c r="F184" i="1"/>
  <c r="C128" i="1"/>
  <c r="F113" i="1"/>
  <c r="D376" i="1"/>
  <c r="AF752" i="1"/>
  <c r="AF406" i="1"/>
  <c r="AF742" i="1"/>
  <c r="AF806" i="1"/>
  <c r="AF733" i="1"/>
  <c r="AF289" i="1"/>
  <c r="AF59" i="1"/>
  <c r="AF743" i="1"/>
  <c r="AF799" i="1"/>
  <c r="AF479" i="1"/>
  <c r="AF328" i="1"/>
  <c r="AF76" i="1"/>
  <c r="AF21" i="1"/>
  <c r="AF432" i="1"/>
  <c r="AF616" i="1"/>
  <c r="AF680" i="1"/>
  <c r="AF597" i="1"/>
  <c r="AF296" i="1"/>
  <c r="AF223" i="1"/>
  <c r="AF204" i="1"/>
  <c r="AF673" i="1"/>
  <c r="AF353" i="1"/>
  <c r="AF212" i="1"/>
  <c r="AF136" i="1"/>
  <c r="AF442" i="1"/>
  <c r="AF762" i="1"/>
  <c r="AF405" i="1"/>
  <c r="AF94" i="1"/>
  <c r="AF137" i="1"/>
  <c r="AF443" i="1"/>
  <c r="AF771" i="1"/>
  <c r="AF398" i="1"/>
  <c r="AF10" i="1"/>
  <c r="AF103" i="1"/>
  <c r="AF424" i="1"/>
  <c r="AF643" i="1"/>
  <c r="AF11" i="1"/>
  <c r="AF148" i="1"/>
  <c r="AF477" i="1"/>
  <c r="AF312" i="1"/>
  <c r="AF85" i="1"/>
  <c r="AF161" i="1"/>
  <c r="AF522" i="1"/>
  <c r="AF782" i="1"/>
  <c r="AF571" i="1"/>
  <c r="AF778" i="1"/>
  <c r="AF401" i="1"/>
  <c r="AF217" i="1"/>
  <c r="AF198" i="1"/>
  <c r="AF815" i="1"/>
  <c r="AF683" i="1"/>
  <c r="AF493" i="1"/>
  <c r="AF317" i="1"/>
  <c r="AF291" i="1"/>
  <c r="F30" i="1"/>
  <c r="F143" i="1"/>
  <c r="F203" i="1"/>
  <c r="F329" i="1"/>
  <c r="F384" i="1"/>
  <c r="G27" i="1"/>
  <c r="G167" i="1"/>
  <c r="G140" i="1"/>
  <c r="G155" i="1"/>
  <c r="G200" i="1"/>
  <c r="G182" i="1"/>
  <c r="D169" i="1"/>
  <c r="L717" i="1"/>
  <c r="M717" i="1" s="1"/>
  <c r="D266" i="1"/>
  <c r="C107" i="1"/>
  <c r="F108" i="1"/>
  <c r="D324" i="1"/>
  <c r="AF376" i="1"/>
  <c r="AF796" i="1"/>
  <c r="AF316" i="1"/>
  <c r="AF430" i="1"/>
  <c r="AF702" i="1"/>
  <c r="AF471" i="1"/>
  <c r="AF243" i="1"/>
  <c r="AF110" i="1"/>
  <c r="AF419" i="1"/>
  <c r="AF807" i="1"/>
  <c r="AF767" i="1"/>
  <c r="AF339" i="1"/>
  <c r="AF91" i="1"/>
  <c r="AF30" i="1"/>
  <c r="AF504" i="1"/>
  <c r="AF788" i="1"/>
  <c r="AF836" i="1"/>
  <c r="AF361" i="1"/>
  <c r="AF9" i="1"/>
  <c r="AF235" i="1"/>
  <c r="AF180" i="1"/>
  <c r="AF629" i="1"/>
  <c r="AF761" i="1"/>
  <c r="AF282" i="1"/>
  <c r="AF224" i="1"/>
  <c r="AF145" i="1"/>
  <c r="AF454" i="1"/>
  <c r="AF674" i="1"/>
  <c r="AF410" i="1"/>
  <c r="AF213" i="1"/>
  <c r="AF146" i="1"/>
  <c r="AF455" i="1"/>
  <c r="AF763" i="1"/>
  <c r="AF411" i="1"/>
  <c r="AF71" i="1"/>
  <c r="AF132" i="1"/>
  <c r="AF364" i="1"/>
  <c r="AF72" i="1"/>
  <c r="AF187" i="1"/>
  <c r="AF621" i="1"/>
  <c r="AF415" i="1"/>
  <c r="AF306" i="1"/>
  <c r="AF97" i="1"/>
  <c r="AF140" i="1"/>
  <c r="AF434" i="1"/>
  <c r="AF790" i="1"/>
  <c r="AF654" i="1"/>
  <c r="AF586" i="1"/>
  <c r="AF394" i="1"/>
  <c r="AF229" i="1"/>
  <c r="AF751" i="1"/>
  <c r="AF623" i="1"/>
  <c r="AF839" i="1"/>
  <c r="AF367" i="1"/>
  <c r="AF298" i="1"/>
  <c r="AF594" i="1"/>
  <c r="F158" i="1"/>
  <c r="F146" i="1"/>
  <c r="F206" i="1"/>
  <c r="F332" i="1"/>
  <c r="F343" i="1"/>
  <c r="C29" i="1"/>
  <c r="C169" i="1"/>
  <c r="C142" i="1"/>
  <c r="C187" i="1"/>
  <c r="C202" i="1"/>
  <c r="D17" i="1"/>
  <c r="D172" i="1"/>
  <c r="J482" i="1"/>
  <c r="K482" i="1" s="1"/>
  <c r="G739" i="1"/>
  <c r="G120" i="1"/>
  <c r="D185" i="1"/>
  <c r="AF128" i="1"/>
  <c r="E281" i="1"/>
  <c r="AF792" i="1"/>
  <c r="AF297" i="1"/>
  <c r="AF502" i="1"/>
  <c r="AF546" i="1"/>
  <c r="AF359" i="1"/>
  <c r="AF574" i="1"/>
  <c r="AF264" i="1"/>
  <c r="AF431" i="1"/>
  <c r="AF811" i="1"/>
  <c r="AF351" i="1"/>
  <c r="AF119" i="1"/>
  <c r="AF167" i="1"/>
  <c r="AF516" i="1"/>
  <c r="AF812" i="1"/>
  <c r="AF480" i="1"/>
  <c r="AF329" i="1"/>
  <c r="AF310" i="1"/>
  <c r="AF43" i="1"/>
  <c r="AF846" i="1"/>
  <c r="AF641" i="1"/>
  <c r="AF690" i="1"/>
  <c r="AF565" i="1"/>
  <c r="AF302" i="1"/>
  <c r="AF236" i="1"/>
  <c r="AF154" i="1"/>
  <c r="AF630" i="1"/>
  <c r="AF774" i="1"/>
  <c r="AF354" i="1"/>
  <c r="AF249" i="1"/>
  <c r="AF155" i="1"/>
  <c r="AF475" i="1"/>
  <c r="AF607" i="1"/>
  <c r="AF355" i="1"/>
  <c r="AF83" i="1"/>
  <c r="AF25" i="1"/>
  <c r="AF532" i="1"/>
  <c r="AF334" i="1"/>
  <c r="AF215" i="1"/>
  <c r="AF196" i="1"/>
  <c r="AF633" i="1"/>
  <c r="AF485" i="1"/>
  <c r="AF365" i="1"/>
  <c r="AF308" i="1"/>
  <c r="AF216" i="1"/>
  <c r="AF149" i="1"/>
  <c r="AF446" i="1"/>
  <c r="AF802" i="1"/>
  <c r="AF554" i="1"/>
  <c r="AF711" i="1"/>
  <c r="AF315" i="1"/>
  <c r="AF241" i="1"/>
  <c r="AF795" i="1"/>
  <c r="AF635" i="1"/>
  <c r="AF487" i="1"/>
  <c r="AF336" i="1"/>
  <c r="AF669" i="1"/>
  <c r="AF470" i="1"/>
  <c r="AF489" i="1"/>
  <c r="F161" i="1"/>
  <c r="F149" i="1"/>
  <c r="F209" i="1"/>
  <c r="F341" i="1"/>
  <c r="F345" i="1"/>
  <c r="G30" i="1"/>
  <c r="G170" i="1"/>
  <c r="G143" i="1"/>
  <c r="G188" i="1"/>
  <c r="G203" i="1"/>
  <c r="D20" i="1"/>
  <c r="D175" i="1"/>
  <c r="F585" i="1"/>
  <c r="AC586" i="1" s="1"/>
  <c r="AF258" i="1"/>
  <c r="G113" i="1"/>
  <c r="AF199" i="1"/>
  <c r="AF256" i="1"/>
  <c r="AF561" i="1"/>
  <c r="AF294" i="1"/>
  <c r="AF193" i="1"/>
  <c r="AF824" i="1"/>
  <c r="AF596" i="1"/>
  <c r="AF33" i="1"/>
  <c r="AF464" i="1"/>
  <c r="AF704" i="1"/>
  <c r="AF352" i="1"/>
  <c r="AF61" i="1"/>
  <c r="AF453" i="1"/>
  <c r="AF837" i="1"/>
  <c r="AF231" i="1"/>
  <c r="AF157" i="1"/>
  <c r="AF706" i="1"/>
  <c r="AF70" i="1"/>
  <c r="AF548" i="1"/>
  <c r="AF332" i="1"/>
  <c r="AF37" i="1"/>
  <c r="AF456" i="1"/>
  <c r="AF655" i="1"/>
  <c r="AF305" i="1"/>
  <c r="AF777" i="1"/>
  <c r="AF219" i="1"/>
  <c r="AF278" i="1"/>
  <c r="AF634" i="1"/>
  <c r="AF682" i="1"/>
  <c r="AF384" i="1"/>
  <c r="AF162" i="1"/>
  <c r="AF491" i="1"/>
  <c r="AF558" i="1"/>
  <c r="AF402" i="1"/>
  <c r="F24" i="1"/>
  <c r="F191" i="1"/>
  <c r="F340" i="1"/>
  <c r="G24" i="1"/>
  <c r="G176" i="1"/>
  <c r="G191" i="1"/>
  <c r="G179" i="1"/>
  <c r="D145" i="1"/>
  <c r="D205" i="1"/>
  <c r="E160" i="1"/>
  <c r="E148" i="1"/>
  <c r="E208" i="1"/>
  <c r="F29" i="1"/>
  <c r="F142" i="1"/>
  <c r="C19" i="1"/>
  <c r="Q19" i="1" s="1"/>
  <c r="Y19" i="1" s="1"/>
  <c r="C159" i="1"/>
  <c r="C174" i="1"/>
  <c r="P174" i="1" s="1"/>
  <c r="R174" i="1" s="1"/>
  <c r="S174" i="1" s="1"/>
  <c r="T174" i="1" s="1"/>
  <c r="D162" i="1"/>
  <c r="E22" i="1"/>
  <c r="E177" i="1"/>
  <c r="F171" i="1"/>
  <c r="C27" i="1"/>
  <c r="AE27" i="1" s="1"/>
  <c r="D27" i="1"/>
  <c r="E158" i="1"/>
  <c r="D198" i="1"/>
  <c r="C176" i="1"/>
  <c r="P176" i="1" s="1"/>
  <c r="R176" i="1" s="1"/>
  <c r="S176" i="1" s="1"/>
  <c r="T176" i="1" s="1"/>
  <c r="E198" i="1"/>
  <c r="D361" i="1"/>
  <c r="F378" i="1"/>
  <c r="E405" i="1"/>
  <c r="E140" i="1"/>
  <c r="G183" i="1"/>
  <c r="D336" i="1"/>
  <c r="F347" i="1"/>
  <c r="F351" i="1"/>
  <c r="E176" i="1"/>
  <c r="G192" i="1"/>
  <c r="C141" i="1"/>
  <c r="D416" i="1"/>
  <c r="E188" i="1"/>
  <c r="F141" i="1"/>
  <c r="C182" i="1"/>
  <c r="P182" i="1" s="1"/>
  <c r="R182" i="1" s="1"/>
  <c r="S182" i="1" s="1"/>
  <c r="T182" i="1" s="1"/>
  <c r="W1248" i="12"/>
  <c r="C709" i="1"/>
  <c r="F740" i="1"/>
  <c r="AF99" i="1"/>
  <c r="F112" i="1"/>
  <c r="AF804" i="1"/>
  <c r="AF49" i="1"/>
  <c r="AF678" i="1"/>
  <c r="AF15" i="1"/>
  <c r="AF202" i="1"/>
  <c r="AF370" i="1"/>
  <c r="AF42" i="1"/>
  <c r="AF768" i="1"/>
  <c r="AF371" i="1"/>
  <c r="AF22" i="1"/>
  <c r="AF481" i="1"/>
  <c r="AF164" i="1"/>
  <c r="AF205" i="1"/>
  <c r="AF569" i="1"/>
  <c r="AF36" i="1"/>
  <c r="AF423" i="1"/>
  <c r="AF551" i="1"/>
  <c r="AF284" i="1"/>
  <c r="AF46" i="1"/>
  <c r="AF476" i="1"/>
  <c r="AF484" i="1"/>
  <c r="AF753" i="1"/>
  <c r="AF425" i="1"/>
  <c r="AF719" i="1"/>
  <c r="AF609" i="1"/>
  <c r="AF797" i="1"/>
  <c r="AF188" i="1"/>
  <c r="AF838" i="1"/>
  <c r="AF255" i="1"/>
  <c r="AF141" i="1"/>
  <c r="AF611" i="1"/>
  <c r="AF368" i="1"/>
  <c r="AF589" i="1"/>
  <c r="F164" i="1"/>
  <c r="F194" i="1"/>
  <c r="F377" i="1"/>
  <c r="C157" i="1"/>
  <c r="C136" i="1"/>
  <c r="C193" i="1"/>
  <c r="D23" i="1"/>
  <c r="D148" i="1"/>
  <c r="D208" i="1"/>
  <c r="E163" i="1"/>
  <c r="E151" i="1"/>
  <c r="E178" i="1"/>
  <c r="F157" i="1"/>
  <c r="F145" i="1"/>
  <c r="G20" i="1"/>
  <c r="G160" i="1"/>
  <c r="G175" i="1"/>
  <c r="D165" i="1"/>
  <c r="E25" i="1"/>
  <c r="F19" i="1"/>
  <c r="F174" i="1"/>
  <c r="G28" i="1"/>
  <c r="D30" i="1"/>
  <c r="E170" i="1"/>
  <c r="C200" i="1"/>
  <c r="P200" i="1" s="1"/>
  <c r="R200" i="1" s="1"/>
  <c r="S200" i="1" s="1"/>
  <c r="T200" i="1" s="1"/>
  <c r="E137" i="1"/>
  <c r="D200" i="1"/>
  <c r="E363" i="1"/>
  <c r="G381" i="1"/>
  <c r="E400" i="1"/>
  <c r="F147" i="1"/>
  <c r="J448" i="1"/>
  <c r="K448" i="1" s="1"/>
  <c r="G740" i="1"/>
  <c r="E109" i="1"/>
  <c r="D372" i="1"/>
  <c r="AF19" i="1"/>
  <c r="AF834" i="1"/>
  <c r="AF75" i="1"/>
  <c r="AF178" i="1"/>
  <c r="AF727" i="1"/>
  <c r="AF300" i="1"/>
  <c r="AF111" i="1"/>
  <c r="AF628" i="1"/>
  <c r="AF301" i="1"/>
  <c r="AF31" i="1"/>
  <c r="AF497" i="1"/>
  <c r="AF769" i="1"/>
  <c r="AF331" i="1"/>
  <c r="AF45" i="1"/>
  <c r="AF519" i="1"/>
  <c r="AF663" i="1"/>
  <c r="AF304" i="1"/>
  <c r="AF55" i="1"/>
  <c r="AF620" i="1"/>
  <c r="AF772" i="1"/>
  <c r="AF637" i="1"/>
  <c r="AF827" i="1"/>
  <c r="AF710" i="1"/>
  <c r="AF197" i="1"/>
  <c r="AF490" i="1"/>
  <c r="AF486" i="1"/>
  <c r="AF525" i="1"/>
  <c r="AF150" i="1"/>
  <c r="AF783" i="1"/>
  <c r="AF667" i="1"/>
  <c r="AF48" i="1"/>
  <c r="AF397" i="1"/>
  <c r="F167" i="1"/>
  <c r="F197" i="1"/>
  <c r="F380" i="1"/>
  <c r="G158" i="1"/>
  <c r="G137" i="1"/>
  <c r="G194" i="1"/>
  <c r="D26" i="1"/>
  <c r="D151" i="1"/>
  <c r="D178" i="1"/>
  <c r="E166" i="1"/>
  <c r="E154" i="1"/>
  <c r="E181" i="1"/>
  <c r="F160" i="1"/>
  <c r="F148" i="1"/>
  <c r="C22" i="1"/>
  <c r="C162" i="1"/>
  <c r="C177" i="1"/>
  <c r="D168" i="1"/>
  <c r="E28" i="1"/>
  <c r="F22" i="1"/>
  <c r="F177" i="1"/>
  <c r="C30" i="1"/>
  <c r="D158" i="1"/>
  <c r="D137" i="1"/>
  <c r="F202" i="1"/>
  <c r="D140" i="1"/>
  <c r="G202" i="1"/>
  <c r="G366" i="1"/>
  <c r="C385" i="1"/>
  <c r="E403" i="1"/>
  <c r="F153" i="1"/>
  <c r="E361" i="1"/>
  <c r="F342" i="1"/>
  <c r="F321" i="1"/>
  <c r="F357" i="1"/>
  <c r="G145" i="1"/>
  <c r="G196" i="1"/>
  <c r="D150" i="1"/>
  <c r="G168" i="1"/>
  <c r="D201" i="1"/>
  <c r="F150" i="1"/>
  <c r="D360" i="1"/>
  <c r="G156" i="1"/>
  <c r="D264" i="1"/>
  <c r="AF739" i="1"/>
  <c r="C99" i="1"/>
  <c r="G374" i="1"/>
  <c r="AF816" i="1"/>
  <c r="AF514" i="1"/>
  <c r="AF766" i="1"/>
  <c r="AF90" i="1"/>
  <c r="AF439" i="1"/>
  <c r="AF662" i="1"/>
  <c r="AF295" i="1"/>
  <c r="AF176" i="1"/>
  <c r="AF640" i="1"/>
  <c r="AF672" i="1"/>
  <c r="AF39" i="1"/>
  <c r="AF168" i="1"/>
  <c r="AF617" i="1"/>
  <c r="AF466" i="1"/>
  <c r="AF793" i="1"/>
  <c r="AF422" i="1"/>
  <c r="AF691" i="1"/>
  <c r="AF375" i="1"/>
  <c r="AF54" i="1"/>
  <c r="AF619" i="1"/>
  <c r="AF288" i="1"/>
  <c r="AF159" i="1"/>
  <c r="AF632" i="1"/>
  <c r="AF764" i="1"/>
  <c r="AF227" i="1"/>
  <c r="AF509" i="1"/>
  <c r="AF695" i="1"/>
  <c r="AF335" i="1"/>
  <c r="AF700" i="1"/>
  <c r="AF750" i="1"/>
  <c r="AF613" i="1"/>
  <c r="AF427" i="1"/>
  <c r="AF791" i="1"/>
  <c r="AF755" i="1"/>
  <c r="AF343" i="1"/>
  <c r="AF731" i="1"/>
  <c r="F170" i="1"/>
  <c r="F179" i="1"/>
  <c r="F385" i="1"/>
  <c r="C160" i="1"/>
  <c r="C145" i="1"/>
  <c r="C196" i="1"/>
  <c r="P196" i="1" s="1"/>
  <c r="R196" i="1" s="1"/>
  <c r="S196" i="1" s="1"/>
  <c r="D29" i="1"/>
  <c r="D154" i="1"/>
  <c r="D181" i="1"/>
  <c r="E169" i="1"/>
  <c r="E187" i="1"/>
  <c r="E415" i="1"/>
  <c r="F163" i="1"/>
  <c r="F151" i="1"/>
  <c r="G23" i="1"/>
  <c r="G163" i="1"/>
  <c r="G136" i="1"/>
  <c r="D171" i="1"/>
  <c r="E31" i="1"/>
  <c r="F25" i="1"/>
  <c r="F138" i="1"/>
  <c r="G31" i="1"/>
  <c r="D161" i="1"/>
  <c r="C140" i="1"/>
  <c r="F204" i="1"/>
  <c r="G142" i="1"/>
  <c r="G204" i="1"/>
  <c r="C333" i="1"/>
  <c r="D389" i="1"/>
  <c r="E407" i="1"/>
  <c r="F192" i="1"/>
  <c r="G363" i="1"/>
  <c r="G378" i="1"/>
  <c r="F405" i="1"/>
  <c r="F316" i="1"/>
  <c r="G147" i="1"/>
  <c r="G198" i="1"/>
  <c r="D156" i="1"/>
  <c r="D173" i="1"/>
  <c r="C203" i="1"/>
  <c r="Q203" i="1" s="1"/>
  <c r="Y203" i="1" s="1"/>
  <c r="F156" i="1"/>
  <c r="C364" i="1"/>
  <c r="C189" i="1"/>
  <c r="G165" i="1"/>
  <c r="C209" i="1"/>
  <c r="E197" i="1"/>
  <c r="C206" i="1"/>
  <c r="D170" i="1"/>
  <c r="C194" i="1"/>
  <c r="E341" i="1"/>
  <c r="G346" i="1"/>
  <c r="G406" i="1"/>
  <c r="E291" i="1"/>
  <c r="D330" i="1"/>
  <c r="G393" i="1"/>
  <c r="J313" i="1"/>
  <c r="K313" i="1" s="1"/>
  <c r="C274" i="1"/>
  <c r="AF740" i="1"/>
  <c r="F129" i="1"/>
  <c r="E373" i="1"/>
  <c r="AF488" i="1"/>
  <c r="AF526" i="1"/>
  <c r="AF590" i="1"/>
  <c r="AF118" i="1"/>
  <c r="AF451" i="1"/>
  <c r="AF679" i="1"/>
  <c r="AF307" i="1"/>
  <c r="AF143" i="1"/>
  <c r="AF760" i="1"/>
  <c r="AF449" i="1"/>
  <c r="AF177" i="1"/>
  <c r="AF809" i="1"/>
  <c r="AF81" i="1"/>
  <c r="AF564" i="1"/>
  <c r="AF391" i="1"/>
  <c r="AF63" i="1"/>
  <c r="AF631" i="1"/>
  <c r="AF356" i="1"/>
  <c r="AF147" i="1"/>
  <c r="AF580" i="1"/>
  <c r="AF608" i="1"/>
  <c r="AF239" i="1"/>
  <c r="AF445" i="1"/>
  <c r="AF573" i="1"/>
  <c r="AF379" i="1"/>
  <c r="AF12" i="1"/>
  <c r="AF794" i="1"/>
  <c r="AF814" i="1"/>
  <c r="AF666" i="1"/>
  <c r="AF724" i="1"/>
  <c r="AF803" i="1"/>
  <c r="AF779" i="1"/>
  <c r="AF322" i="1"/>
  <c r="AF841" i="1"/>
  <c r="F173" i="1"/>
  <c r="F182" i="1"/>
  <c r="F389" i="1"/>
  <c r="G161" i="1"/>
  <c r="G146" i="1"/>
  <c r="G197" i="1"/>
  <c r="D157" i="1"/>
  <c r="D187" i="1"/>
  <c r="E17" i="1"/>
  <c r="E172" i="1"/>
  <c r="E190" i="1"/>
  <c r="E417" i="1"/>
  <c r="F166" i="1"/>
  <c r="F154" i="1"/>
  <c r="C25" i="1"/>
  <c r="C165" i="1"/>
  <c r="D19" i="1"/>
  <c r="D174" i="1"/>
  <c r="E159" i="1"/>
  <c r="F28" i="1"/>
  <c r="C18" i="1"/>
  <c r="C158" i="1"/>
  <c r="D164" i="1"/>
  <c r="D147" i="1"/>
  <c r="E206" i="1"/>
  <c r="E147" i="1"/>
  <c r="D210" i="1"/>
  <c r="D328" i="1"/>
  <c r="E392" i="1"/>
  <c r="E410" i="1"/>
  <c r="F198" i="1"/>
  <c r="C365" i="1"/>
  <c r="C380" i="1"/>
  <c r="F400" i="1"/>
  <c r="F370" i="1"/>
  <c r="C150" i="1"/>
  <c r="D207" i="1"/>
  <c r="D188" i="1"/>
  <c r="G177" i="1"/>
  <c r="F205" i="1"/>
  <c r="F195" i="1"/>
  <c r="G365" i="1"/>
  <c r="C191" i="1"/>
  <c r="G174" i="1"/>
  <c r="F178" i="1"/>
  <c r="C204" i="1"/>
  <c r="E209" i="1"/>
  <c r="C137" i="1"/>
  <c r="C198" i="1"/>
  <c r="C338" i="1"/>
  <c r="E348" i="1"/>
  <c r="D358" i="1"/>
  <c r="F285" i="1"/>
  <c r="AC285" i="1" s="1"/>
  <c r="G341" i="1"/>
  <c r="D384" i="1"/>
  <c r="C408" i="1"/>
  <c r="G299" i="1"/>
  <c r="J468" i="1"/>
  <c r="K468" i="1" s="1"/>
  <c r="F78" i="1"/>
  <c r="D107" i="1"/>
  <c r="C374" i="1"/>
  <c r="AF386" i="1"/>
  <c r="AF221" i="1"/>
  <c r="AF463" i="1"/>
  <c r="AF671" i="1"/>
  <c r="AF88" i="1"/>
  <c r="AF152" i="1"/>
  <c r="AF819" i="1"/>
  <c r="AF604" i="1"/>
  <c r="AF745" i="1"/>
  <c r="AF813" i="1"/>
  <c r="AF362" i="1"/>
  <c r="AF248" i="1"/>
  <c r="AF506" i="1"/>
  <c r="AF550" i="1"/>
  <c r="AF283" i="1"/>
  <c r="AF102" i="1"/>
  <c r="AF579" i="1"/>
  <c r="AF707" i="1"/>
  <c r="AF57" i="1"/>
  <c r="AF156" i="1"/>
  <c r="AF708" i="1"/>
  <c r="AF251" i="1"/>
  <c r="AF581" i="1"/>
  <c r="AF656" i="1"/>
  <c r="AF396" i="1"/>
  <c r="AF228" i="1"/>
  <c r="AF426" i="1"/>
  <c r="AF13" i="1"/>
  <c r="AF511" i="1"/>
  <c r="AF722" i="1"/>
  <c r="AF587" i="1"/>
  <c r="AF416" i="1"/>
  <c r="AF337" i="1"/>
  <c r="F176" i="1"/>
  <c r="F416" i="1"/>
  <c r="C17" i="1"/>
  <c r="C163" i="1"/>
  <c r="P163" i="1" s="1"/>
  <c r="R163" i="1" s="1"/>
  <c r="C148" i="1"/>
  <c r="C205" i="1"/>
  <c r="D160" i="1"/>
  <c r="D190" i="1"/>
  <c r="E20" i="1"/>
  <c r="E175" i="1"/>
  <c r="E193" i="1"/>
  <c r="E360" i="1"/>
  <c r="F169" i="1"/>
  <c r="F187" i="1"/>
  <c r="G26" i="1"/>
  <c r="G166" i="1"/>
  <c r="D22" i="1"/>
  <c r="D177" i="1"/>
  <c r="E162" i="1"/>
  <c r="F31" i="1"/>
  <c r="G19" i="1"/>
  <c r="G159" i="1"/>
  <c r="E18" i="1"/>
  <c r="D149" i="1"/>
  <c r="C210" i="1"/>
  <c r="E149" i="1"/>
  <c r="C179" i="1"/>
  <c r="E331" i="1"/>
  <c r="G384" i="1"/>
  <c r="E383" i="1"/>
  <c r="E200" i="1"/>
  <c r="D333" i="1"/>
  <c r="D385" i="1"/>
  <c r="F403" i="1"/>
  <c r="F298" i="1"/>
  <c r="G151" i="1"/>
  <c r="F208" i="1"/>
  <c r="D195" i="1"/>
  <c r="G138" i="1"/>
  <c r="F207" i="1"/>
  <c r="E201" i="1"/>
  <c r="D367" i="1"/>
  <c r="G193" i="1"/>
  <c r="C144" i="1"/>
  <c r="F180" i="1"/>
  <c r="D209" i="1"/>
  <c r="C183" i="1"/>
  <c r="G144" i="1"/>
  <c r="E204" i="1"/>
  <c r="C340" i="1"/>
  <c r="G321" i="1"/>
  <c r="E353" i="1"/>
  <c r="F288" i="1"/>
  <c r="F338" i="1"/>
  <c r="E349" i="1"/>
  <c r="F411" i="1"/>
  <c r="C301" i="1"/>
  <c r="L729" i="1"/>
  <c r="M729" i="1" s="1"/>
  <c r="AF77" i="1"/>
  <c r="G184" i="1"/>
  <c r="G372" i="1"/>
  <c r="AF756" i="1"/>
  <c r="AF494" i="1"/>
  <c r="AF344" i="1"/>
  <c r="AF233" i="1"/>
  <c r="AF591" i="1"/>
  <c r="AF209" i="1"/>
  <c r="AF179" i="1"/>
  <c r="AF825" i="1"/>
  <c r="AF847" i="1"/>
  <c r="AF68" i="1"/>
  <c r="AF421" i="1"/>
  <c r="AF820" i="1"/>
  <c r="AF330" i="1"/>
  <c r="AF35" i="1"/>
  <c r="AF518" i="1"/>
  <c r="AF553" i="1"/>
  <c r="AF311" i="1"/>
  <c r="AF131" i="1"/>
  <c r="AF570" i="1"/>
  <c r="AF805" i="1"/>
  <c r="AF207" i="1"/>
  <c r="AF568" i="1"/>
  <c r="AF104" i="1"/>
  <c r="AF601" i="1"/>
  <c r="AF556" i="1"/>
  <c r="AF325" i="1"/>
  <c r="AF240" i="1"/>
  <c r="AF86" i="1"/>
  <c r="AF523" i="1"/>
  <c r="AF830" i="1"/>
  <c r="AF712" i="1"/>
  <c r="AF757" i="1"/>
  <c r="AF685" i="1"/>
  <c r="F137" i="1"/>
  <c r="F361" i="1"/>
  <c r="G18" i="1"/>
  <c r="G164" i="1"/>
  <c r="G149" i="1"/>
  <c r="G206" i="1"/>
  <c r="D163" i="1"/>
  <c r="D193" i="1"/>
  <c r="E23" i="1"/>
  <c r="E136" i="1"/>
  <c r="E196" i="1"/>
  <c r="F17" i="1"/>
  <c r="F172" i="1"/>
  <c r="F190" i="1"/>
  <c r="C28" i="1"/>
  <c r="C168" i="1"/>
  <c r="D25" i="1"/>
  <c r="D138" i="1"/>
  <c r="E165" i="1"/>
  <c r="F159" i="1"/>
  <c r="C21" i="1"/>
  <c r="C161" i="1"/>
  <c r="E21" i="1"/>
  <c r="D153" i="1"/>
  <c r="E183" i="1"/>
  <c r="E153" i="1"/>
  <c r="F181" i="1"/>
  <c r="F335" i="1"/>
  <c r="C349" i="1"/>
  <c r="E406" i="1"/>
  <c r="C207" i="1"/>
  <c r="E328" i="1"/>
  <c r="E389" i="1"/>
  <c r="F407" i="1"/>
  <c r="F301" i="1"/>
  <c r="G153" i="1"/>
  <c r="F210" i="1"/>
  <c r="C201" i="1"/>
  <c r="E141" i="1"/>
  <c r="C180" i="1"/>
  <c r="D203" i="1"/>
  <c r="G141" i="1"/>
  <c r="G195" i="1"/>
  <c r="D146" i="1"/>
  <c r="E182" i="1"/>
  <c r="G178" i="1"/>
  <c r="F417" i="1"/>
  <c r="C147" i="1"/>
  <c r="D206" i="1"/>
  <c r="F379" i="1"/>
  <c r="D323" i="1"/>
  <c r="F356" i="1"/>
  <c r="F309" i="1"/>
  <c r="D340" i="1"/>
  <c r="D344" i="1"/>
  <c r="C383" i="1"/>
  <c r="D304" i="1"/>
  <c r="J457" i="1"/>
  <c r="K457" i="1" s="1"/>
  <c r="E184" i="1"/>
  <c r="C108" i="1"/>
  <c r="E318" i="1"/>
  <c r="AF290" i="1"/>
  <c r="AF614" i="1"/>
  <c r="AF369" i="1"/>
  <c r="AF20" i="1"/>
  <c r="AF627" i="1"/>
  <c r="AF566" i="1"/>
  <c r="AF222" i="1"/>
  <c r="AF845" i="1"/>
  <c r="AF340" i="1"/>
  <c r="AF80" i="1"/>
  <c r="AF433" i="1"/>
  <c r="AF563" i="1"/>
  <c r="AF342" i="1"/>
  <c r="AF44" i="1"/>
  <c r="AF578" i="1"/>
  <c r="AF665" i="1"/>
  <c r="AF313" i="1"/>
  <c r="AF206" i="1"/>
  <c r="AF468" i="1"/>
  <c r="AF95" i="1"/>
  <c r="AF183" i="1"/>
  <c r="AF378" i="1"/>
  <c r="AF133" i="1"/>
  <c r="AF501" i="1"/>
  <c r="AF773" i="1"/>
  <c r="AF400" i="1"/>
  <c r="AF252" i="1"/>
  <c r="AF458" i="1"/>
  <c r="AF720" i="1"/>
  <c r="AF366" i="1"/>
  <c r="AF253" i="1"/>
  <c r="AF435" i="1"/>
  <c r="AF698" i="1"/>
  <c r="AF381" i="1"/>
  <c r="AF293" i="1"/>
  <c r="AF385" i="1"/>
  <c r="F152" i="1"/>
  <c r="F363" i="1"/>
  <c r="C20" i="1"/>
  <c r="C172" i="1"/>
  <c r="C151" i="1"/>
  <c r="Q151" i="1" s="1"/>
  <c r="Y151" i="1" s="1"/>
  <c r="C208" i="1"/>
  <c r="D136" i="1"/>
  <c r="D196" i="1"/>
  <c r="E26" i="1"/>
  <c r="E139" i="1"/>
  <c r="E199" i="1"/>
  <c r="F20" i="1"/>
  <c r="F175" i="1"/>
  <c r="F193" i="1"/>
  <c r="G29" i="1"/>
  <c r="G169" i="1"/>
  <c r="D28" i="1"/>
  <c r="D141" i="1"/>
  <c r="E168" i="1"/>
  <c r="F162" i="1"/>
  <c r="G22" i="1"/>
  <c r="D18" i="1"/>
  <c r="E24" i="1"/>
  <c r="D155" i="1"/>
  <c r="D415" i="1"/>
  <c r="E155" i="1"/>
  <c r="F183" i="1"/>
  <c r="C336" i="1"/>
  <c r="E347" i="1"/>
  <c r="D167" i="1"/>
  <c r="E210" i="1"/>
  <c r="F331" i="1"/>
  <c r="G392" i="1"/>
  <c r="F410" i="1"/>
  <c r="F304" i="1"/>
  <c r="C156" i="1"/>
  <c r="E179" i="1"/>
  <c r="E207" i="1"/>
  <c r="D143" i="1"/>
  <c r="E416" i="1"/>
  <c r="G205" i="1"/>
  <c r="C146" i="1"/>
  <c r="AF230" i="1"/>
  <c r="AF639" i="1"/>
  <c r="AF389" i="1"/>
  <c r="AF130" i="1"/>
  <c r="AF399" i="1"/>
  <c r="AF105" i="1"/>
  <c r="AF447" i="1"/>
  <c r="F155" i="1"/>
  <c r="G209" i="1"/>
  <c r="E202" i="1"/>
  <c r="C171" i="1"/>
  <c r="C24" i="1"/>
  <c r="E192" i="1"/>
  <c r="D179" i="1"/>
  <c r="F406" i="1"/>
  <c r="C143" i="1"/>
  <c r="AE143" i="1" s="1"/>
  <c r="G207" i="1"/>
  <c r="E203" i="1"/>
  <c r="E144" i="1"/>
  <c r="D204" i="1"/>
  <c r="G187" i="1"/>
  <c r="C388" i="1"/>
  <c r="E411" i="1"/>
  <c r="G361" i="1"/>
  <c r="C325" i="1"/>
  <c r="D315" i="1"/>
  <c r="C295" i="1"/>
  <c r="Q295" i="1" s="1"/>
  <c r="Y295" i="1" s="1"/>
  <c r="F381" i="1"/>
  <c r="C320" i="1"/>
  <c r="C368" i="1"/>
  <c r="E304" i="1"/>
  <c r="D332" i="1"/>
  <c r="D320" i="1"/>
  <c r="D352" i="1"/>
  <c r="E287" i="1"/>
  <c r="D378" i="1"/>
  <c r="C405" i="1"/>
  <c r="C316" i="1"/>
  <c r="C362" i="1"/>
  <c r="C382" i="1"/>
  <c r="G326" i="1"/>
  <c r="F352" i="1"/>
  <c r="C292" i="1"/>
  <c r="E365" i="1"/>
  <c r="E396" i="1"/>
  <c r="G410" i="1"/>
  <c r="D300" i="1"/>
  <c r="C417" i="1"/>
  <c r="G380" i="1"/>
  <c r="C401" i="1"/>
  <c r="C369" i="1"/>
  <c r="E310" i="1"/>
  <c r="C377" i="1"/>
  <c r="D319" i="1"/>
  <c r="G397" i="1"/>
  <c r="E289" i="1"/>
  <c r="D334" i="1"/>
  <c r="G395" i="1"/>
  <c r="G412" i="1"/>
  <c r="E305" i="1"/>
  <c r="G294" i="1"/>
  <c r="E391" i="1"/>
  <c r="C403" i="1"/>
  <c r="G297" i="1"/>
  <c r="D296" i="1"/>
  <c r="F391" i="1"/>
  <c r="D403" i="1"/>
  <c r="G369" i="1"/>
  <c r="E296" i="1"/>
  <c r="F574" i="1"/>
  <c r="C90" i="1"/>
  <c r="G90" i="1"/>
  <c r="F89" i="1"/>
  <c r="G84" i="1"/>
  <c r="D468" i="1"/>
  <c r="D566" i="1"/>
  <c r="D41" i="1"/>
  <c r="D249" i="1"/>
  <c r="E472" i="1"/>
  <c r="F46" i="1"/>
  <c r="D467" i="1"/>
  <c r="E230" i="1"/>
  <c r="C39" i="1"/>
  <c r="D233" i="1"/>
  <c r="G40" i="1"/>
  <c r="G314" i="1"/>
  <c r="G242" i="1"/>
  <c r="C236" i="1"/>
  <c r="G43" i="1"/>
  <c r="C251" i="1"/>
  <c r="E471" i="1"/>
  <c r="F84" i="1"/>
  <c r="C244" i="1"/>
  <c r="D239" i="1"/>
  <c r="E42" i="1"/>
  <c r="C312" i="1"/>
  <c r="F241" i="1"/>
  <c r="E232" i="1"/>
  <c r="D38" i="1"/>
  <c r="E763" i="1"/>
  <c r="D247" i="1"/>
  <c r="F239" i="1"/>
  <c r="F45" i="1"/>
  <c r="E312" i="1"/>
  <c r="G244" i="1"/>
  <c r="D238" i="1"/>
  <c r="E41" i="1"/>
  <c r="C468" i="1"/>
  <c r="D231" i="1"/>
  <c r="E37" i="1"/>
  <c r="E762" i="1"/>
  <c r="G96" i="1"/>
  <c r="D11" i="1"/>
  <c r="F250" i="1"/>
  <c r="F54" i="1"/>
  <c r="F847" i="1"/>
  <c r="F570" i="1"/>
  <c r="C594" i="1"/>
  <c r="Q594" i="1" s="1"/>
  <c r="Y594" i="1" s="1"/>
  <c r="F49" i="1"/>
  <c r="F65" i="1"/>
  <c r="D74" i="1"/>
  <c r="D422" i="1"/>
  <c r="D511" i="1"/>
  <c r="D530" i="1"/>
  <c r="C92" i="1"/>
  <c r="E422" i="1"/>
  <c r="F96" i="1"/>
  <c r="C797" i="1"/>
  <c r="F10" i="1"/>
  <c r="G418" i="1"/>
  <c r="G507" i="1"/>
  <c r="C76" i="1"/>
  <c r="P76" i="1" s="1"/>
  <c r="R76" i="1" s="1"/>
  <c r="S76" i="1" s="1"/>
  <c r="T76" i="1" s="1"/>
  <c r="C420" i="1"/>
  <c r="C488" i="1"/>
  <c r="D254" i="1"/>
  <c r="G421" i="1"/>
  <c r="G510" i="1"/>
  <c r="G529" i="1"/>
  <c r="C110" i="1"/>
  <c r="D430" i="1"/>
  <c r="G619" i="1"/>
  <c r="D47" i="1"/>
  <c r="E634" i="1"/>
  <c r="E500" i="1"/>
  <c r="C93" i="1"/>
  <c r="D742" i="1"/>
  <c r="F631" i="1"/>
  <c r="C465" i="1"/>
  <c r="Q465" i="1" s="1"/>
  <c r="Y465" i="1" s="1"/>
  <c r="C499" i="1"/>
  <c r="E255" i="1"/>
  <c r="J458" i="1"/>
  <c r="K458" i="1" s="1"/>
  <c r="AF242" i="1"/>
  <c r="AF818" i="1"/>
  <c r="AF345" i="1"/>
  <c r="AF23" i="1"/>
  <c r="AF412" i="1"/>
  <c r="AF122" i="1"/>
  <c r="F188" i="1"/>
  <c r="C178" i="1"/>
  <c r="E205" i="1"/>
  <c r="G172" i="1"/>
  <c r="G25" i="1"/>
  <c r="E194" i="1"/>
  <c r="G181" i="1"/>
  <c r="F354" i="1"/>
  <c r="G208" i="1"/>
  <c r="D180" i="1"/>
  <c r="E180" i="1"/>
  <c r="E146" i="1"/>
  <c r="D359" i="1"/>
  <c r="G189" i="1"/>
  <c r="G391" i="1"/>
  <c r="C315" i="1"/>
  <c r="F364" i="1"/>
  <c r="E323" i="1"/>
  <c r="E317" i="1"/>
  <c r="G296" i="1"/>
  <c r="G385" i="1"/>
  <c r="F323" i="1"/>
  <c r="F358" i="1"/>
  <c r="C290" i="1"/>
  <c r="G340" i="1"/>
  <c r="G323" i="1"/>
  <c r="E355" i="1"/>
  <c r="E308" i="1"/>
  <c r="G388" i="1"/>
  <c r="E402" i="1"/>
  <c r="D370" i="1"/>
  <c r="D365" i="1"/>
  <c r="G390" i="1"/>
  <c r="D405" i="1"/>
  <c r="G355" i="1"/>
  <c r="C286" i="1"/>
  <c r="G367" i="1"/>
  <c r="D395" i="1"/>
  <c r="D412" i="1"/>
  <c r="E303" i="1"/>
  <c r="C360" i="1"/>
  <c r="E382" i="1"/>
  <c r="F413" i="1"/>
  <c r="D297" i="1"/>
  <c r="E294" i="1"/>
  <c r="F382" i="1"/>
  <c r="G322" i="1"/>
  <c r="D351" i="1"/>
  <c r="F292" i="1"/>
  <c r="F339" i="1"/>
  <c r="E343" i="1"/>
  <c r="E394" i="1"/>
  <c r="F289" i="1"/>
  <c r="C296" i="1"/>
  <c r="D393" i="1"/>
  <c r="E409" i="1"/>
  <c r="D299" i="1"/>
  <c r="C416" i="1"/>
  <c r="E393" i="1"/>
  <c r="C414" i="1"/>
  <c r="D371" i="1"/>
  <c r="AD4" i="12"/>
  <c r="E546" i="1"/>
  <c r="F91" i="1"/>
  <c r="D773" i="1"/>
  <c r="C772" i="1"/>
  <c r="D87" i="1"/>
  <c r="G469" i="1"/>
  <c r="G567" i="1"/>
  <c r="D472" i="1"/>
  <c r="G42" i="1"/>
  <c r="F13" i="1"/>
  <c r="F714" i="1"/>
  <c r="E66" i="1"/>
  <c r="C233" i="1"/>
  <c r="F40" i="1"/>
  <c r="C313" i="1"/>
  <c r="F237" i="1"/>
  <c r="F43" i="1"/>
  <c r="F486" i="1"/>
  <c r="E245" i="1"/>
  <c r="F240" i="1"/>
  <c r="C32" i="1"/>
  <c r="E12" i="1"/>
  <c r="G252" i="1"/>
  <c r="C773" i="1"/>
  <c r="F248" i="1"/>
  <c r="C470" i="1"/>
  <c r="C45" i="1"/>
  <c r="G313" i="1"/>
  <c r="E244" i="1"/>
  <c r="C235" i="1"/>
  <c r="F42" i="1"/>
  <c r="C89" i="1"/>
  <c r="C250" i="1"/>
  <c r="E470" i="1"/>
  <c r="C34" i="1"/>
  <c r="C484" i="1"/>
  <c r="E247" i="1"/>
  <c r="G239" i="1"/>
  <c r="C44" i="1"/>
  <c r="C234" i="1"/>
  <c r="P234" i="1" s="1"/>
  <c r="R234" i="1" s="1"/>
  <c r="S234" i="1" s="1"/>
  <c r="F41" i="1"/>
  <c r="C311" i="1"/>
  <c r="D10" i="1"/>
  <c r="D13" i="1"/>
  <c r="D714" i="1"/>
  <c r="C66" i="1"/>
  <c r="F468" i="1"/>
  <c r="C230" i="1"/>
  <c r="F595" i="1"/>
  <c r="E311" i="1"/>
  <c r="F110" i="1"/>
  <c r="G75" i="1"/>
  <c r="G750" i="1"/>
  <c r="G512" i="1"/>
  <c r="G531" i="1"/>
  <c r="G93" i="1"/>
  <c r="C49" i="1"/>
  <c r="E10" i="1"/>
  <c r="F418" i="1"/>
  <c r="AF721" i="1"/>
  <c r="AF232" i="1"/>
  <c r="AF842" i="1"/>
  <c r="AF92" i="1"/>
  <c r="AF598" i="1"/>
  <c r="AF276" i="1"/>
  <c r="AF575" i="1"/>
  <c r="F366" i="1"/>
  <c r="D139" i="1"/>
  <c r="F23" i="1"/>
  <c r="D31" i="1"/>
  <c r="D21" i="1"/>
  <c r="F415" i="1"/>
  <c r="G415" i="1"/>
  <c r="F291" i="1"/>
  <c r="G210" i="1"/>
  <c r="G416" i="1"/>
  <c r="D182" i="1"/>
  <c r="E152" i="1"/>
  <c r="F362" i="1"/>
  <c r="C192" i="1"/>
  <c r="F393" i="1"/>
  <c r="D317" i="1"/>
  <c r="C328" i="1"/>
  <c r="C326" i="1"/>
  <c r="F371" i="1"/>
  <c r="C359" i="1"/>
  <c r="E388" i="1"/>
  <c r="D326" i="1"/>
  <c r="C352" i="1"/>
  <c r="D287" i="1"/>
  <c r="E375" i="1"/>
  <c r="E326" i="1"/>
  <c r="F315" i="1"/>
  <c r="E295" i="1"/>
  <c r="F390" i="1"/>
  <c r="C413" i="1"/>
  <c r="E298" i="1"/>
  <c r="F367" i="1"/>
  <c r="D392" i="1"/>
  <c r="C399" i="1"/>
  <c r="C357" i="1"/>
  <c r="G287" i="1"/>
  <c r="C329" i="1"/>
  <c r="G347" i="1"/>
  <c r="G368" i="1"/>
  <c r="F306" i="1"/>
  <c r="E362" i="1"/>
  <c r="D386" i="1"/>
  <c r="C407" i="1"/>
  <c r="E300" i="1"/>
  <c r="G417" i="1"/>
  <c r="E386" i="1"/>
  <c r="C404" i="1"/>
  <c r="E354" i="1"/>
  <c r="F286" i="1"/>
  <c r="G342" i="1"/>
  <c r="D346" i="1"/>
  <c r="E351" i="1"/>
  <c r="G292" i="1"/>
  <c r="F333" i="1"/>
  <c r="G343" i="1"/>
  <c r="C411" i="1"/>
  <c r="E302" i="1"/>
  <c r="D364" i="1"/>
  <c r="F346" i="1"/>
  <c r="F409" i="1"/>
  <c r="E299" i="1"/>
  <c r="AC4" i="12"/>
  <c r="E574" i="1"/>
  <c r="F773" i="1"/>
  <c r="G88" i="1"/>
  <c r="D570" i="1"/>
  <c r="G473" i="1"/>
  <c r="D45" i="1"/>
  <c r="C730" i="1"/>
  <c r="E566" i="1"/>
  <c r="D48" i="1"/>
  <c r="G234" i="1"/>
  <c r="E43" i="1"/>
  <c r="F314" i="1"/>
  <c r="F242" i="1"/>
  <c r="E240" i="1"/>
  <c r="F33" i="1"/>
  <c r="D86" i="1"/>
  <c r="C248" i="1"/>
  <c r="D471" i="1"/>
  <c r="F36" i="1"/>
  <c r="C14" i="1"/>
  <c r="E716" i="1"/>
  <c r="D251" i="1"/>
  <c r="F471" i="1"/>
  <c r="F32" i="1"/>
  <c r="E485" i="1"/>
  <c r="C247" i="1"/>
  <c r="G236" i="1"/>
  <c r="E45" i="1"/>
  <c r="E91" i="1"/>
  <c r="F251" i="1"/>
  <c r="C473" i="1"/>
  <c r="F35" i="1"/>
  <c r="C87" i="1"/>
  <c r="P87" i="1" s="1"/>
  <c r="R87" i="1" s="1"/>
  <c r="S87" i="1" s="1"/>
  <c r="T87" i="1" s="1"/>
  <c r="D250" i="1"/>
  <c r="F470" i="1"/>
  <c r="G45" i="1"/>
  <c r="D243" i="1"/>
  <c r="F235" i="1"/>
  <c r="D44" i="1"/>
  <c r="F484" i="1"/>
  <c r="G72" i="1"/>
  <c r="F731" i="1"/>
  <c r="F567" i="1"/>
  <c r="G67" i="1"/>
  <c r="F231" i="1"/>
  <c r="D40" i="1"/>
  <c r="G767" i="1"/>
  <c r="C314" i="1"/>
  <c r="AE314" i="1" s="1"/>
  <c r="F253" i="1"/>
  <c r="D753" i="1"/>
  <c r="D425" i="1"/>
  <c r="D630" i="1"/>
  <c r="E96" i="1"/>
  <c r="D73" i="1"/>
  <c r="F762" i="1"/>
  <c r="G74" i="1"/>
  <c r="G422" i="1"/>
  <c r="G511" i="1"/>
  <c r="G530" i="1"/>
  <c r="F489" i="1"/>
  <c r="F255" i="1"/>
  <c r="C751" i="1"/>
  <c r="P751" i="1" s="1"/>
  <c r="R751" i="1" s="1"/>
  <c r="S751" i="1" s="1"/>
  <c r="T751" i="1" s="1"/>
  <c r="F768" i="1"/>
  <c r="F111" i="1"/>
  <c r="G752" i="1"/>
  <c r="G424" i="1"/>
  <c r="G629" i="1"/>
  <c r="D419" i="1"/>
  <c r="D527" i="1"/>
  <c r="G623" i="1"/>
  <c r="G493" i="1"/>
  <c r="D110" i="1"/>
  <c r="C509" i="1"/>
  <c r="P509" i="1" s="1"/>
  <c r="R509" i="1" s="1"/>
  <c r="S509" i="1" s="1"/>
  <c r="T509" i="1" s="1"/>
  <c r="E618" i="1"/>
  <c r="E616" i="1"/>
  <c r="C74" i="1"/>
  <c r="P74" i="1" s="1"/>
  <c r="R74" i="1" s="1"/>
  <c r="F504" i="1"/>
  <c r="C637" i="1"/>
  <c r="AE637" i="1" s="1"/>
  <c r="C477" i="1"/>
  <c r="C611" i="1"/>
  <c r="P611" i="1" s="1"/>
  <c r="R611" i="1" s="1"/>
  <c r="S611" i="1" s="1"/>
  <c r="T611" i="1" s="1"/>
  <c r="C599" i="1"/>
  <c r="E795" i="1"/>
  <c r="F532" i="1"/>
  <c r="E477" i="1"/>
  <c r="AF244" i="1"/>
  <c r="AF472" i="1"/>
  <c r="AF52" i="1"/>
  <c r="AF498" i="1"/>
  <c r="AF363" i="1"/>
  <c r="AF749" i="1"/>
  <c r="AF622" i="1"/>
  <c r="AF658" i="1"/>
  <c r="F337" i="1"/>
  <c r="D142" i="1"/>
  <c r="F26" i="1"/>
  <c r="D159" i="1"/>
  <c r="D24" i="1"/>
  <c r="G359" i="1"/>
  <c r="C334" i="1"/>
  <c r="Q334" i="1" s="1"/>
  <c r="Y334" i="1" s="1"/>
  <c r="E167" i="1"/>
  <c r="C164" i="1"/>
  <c r="Q164" i="1" s="1"/>
  <c r="Y164" i="1" s="1"/>
  <c r="G148" i="1"/>
  <c r="D152" i="1"/>
  <c r="E189" i="1"/>
  <c r="G364" i="1"/>
  <c r="D183" i="1"/>
  <c r="C384" i="1"/>
  <c r="E371" i="1"/>
  <c r="C375" i="1"/>
  <c r="F398" i="1"/>
  <c r="G291" i="1"/>
  <c r="C327" i="1"/>
  <c r="D390" i="1"/>
  <c r="G398" i="1"/>
  <c r="G353" i="1"/>
  <c r="D308" i="1"/>
  <c r="C378" i="1"/>
  <c r="P378" i="1" s="1"/>
  <c r="R378" i="1" s="1"/>
  <c r="G400" i="1"/>
  <c r="G317" i="1"/>
  <c r="F359" i="1"/>
  <c r="C392" i="1"/>
  <c r="F408" i="1"/>
  <c r="G301" i="1"/>
  <c r="G332" i="1"/>
  <c r="D396" i="1"/>
  <c r="F402" i="1"/>
  <c r="D316" i="1"/>
  <c r="C307" i="1"/>
  <c r="E335" i="1"/>
  <c r="D350" i="1"/>
  <c r="E397" i="1"/>
  <c r="C289" i="1"/>
  <c r="D363" i="1"/>
  <c r="F396" i="1"/>
  <c r="E412" i="1"/>
  <c r="F303" i="1"/>
  <c r="F360" i="1"/>
  <c r="C389" i="1"/>
  <c r="F399" i="1"/>
  <c r="G357" i="1"/>
  <c r="F307" i="1"/>
  <c r="D377" i="1"/>
  <c r="G350" i="1"/>
  <c r="G354" i="1"/>
  <c r="C285" i="1"/>
  <c r="G331" i="1"/>
  <c r="E346" i="1"/>
  <c r="F394" i="1"/>
  <c r="F305" i="1"/>
  <c r="D366" i="1"/>
  <c r="D348" i="1"/>
  <c r="D411" i="1"/>
  <c r="F302" i="1"/>
  <c r="X4" i="12"/>
  <c r="D546" i="1"/>
  <c r="D12" i="1"/>
  <c r="C11" i="1"/>
  <c r="D91" i="1"/>
  <c r="G241" i="1"/>
  <c r="G568" i="1"/>
  <c r="D32" i="1"/>
  <c r="C842" i="1"/>
  <c r="C569" i="1"/>
  <c r="G49" i="1"/>
  <c r="E242" i="1"/>
  <c r="E237" i="1"/>
  <c r="E33" i="1"/>
  <c r="E486" i="1"/>
  <c r="D245" i="1"/>
  <c r="C471" i="1"/>
  <c r="E36" i="1"/>
  <c r="F88" i="1"/>
  <c r="F252" i="1"/>
  <c r="C55" i="1"/>
  <c r="C733" i="1"/>
  <c r="D565" i="1"/>
  <c r="G12" i="1"/>
  <c r="C715" i="1"/>
  <c r="Q715" i="1" s="1"/>
  <c r="Y715" i="1" s="1"/>
  <c r="D35" i="1"/>
  <c r="C91" i="1"/>
  <c r="P91" i="1" s="1"/>
  <c r="R91" i="1" s="1"/>
  <c r="G248" i="1"/>
  <c r="E239" i="1"/>
  <c r="G32" i="1"/>
  <c r="G773" i="1"/>
  <c r="E715" i="1"/>
  <c r="C54" i="1"/>
  <c r="E89" i="1"/>
  <c r="G251" i="1"/>
  <c r="D473" i="1"/>
  <c r="D34" i="1"/>
  <c r="C246" i="1"/>
  <c r="E238" i="1"/>
  <c r="E34" i="1"/>
  <c r="D487" i="1"/>
  <c r="D76" i="1"/>
  <c r="E847" i="1"/>
  <c r="E570" i="1"/>
  <c r="E595" i="1"/>
  <c r="E49" i="1"/>
  <c r="C242" i="1"/>
  <c r="Q242" i="1" s="1"/>
  <c r="Y242" i="1" s="1"/>
  <c r="E234" i="1"/>
  <c r="C43" i="1"/>
  <c r="G762" i="1"/>
  <c r="E770" i="1"/>
  <c r="D485" i="1"/>
  <c r="E256" i="1"/>
  <c r="G742" i="1"/>
  <c r="G426" i="1"/>
  <c r="G631" i="1"/>
  <c r="C10" i="1"/>
  <c r="D762" i="1"/>
  <c r="F74" i="1"/>
  <c r="F312" i="1"/>
  <c r="D255" i="1"/>
  <c r="D752" i="1"/>
  <c r="D424" i="1"/>
  <c r="D629" i="1"/>
  <c r="E768" i="1"/>
  <c r="E111" i="1"/>
  <c r="F752" i="1"/>
  <c r="E771" i="1"/>
  <c r="D744" i="1"/>
  <c r="D743" i="1"/>
  <c r="D427" i="1"/>
  <c r="D632" i="1"/>
  <c r="C421" i="1"/>
  <c r="F530" i="1"/>
  <c r="D626" i="1"/>
  <c r="D496" i="1"/>
  <c r="F744" i="1"/>
  <c r="E512" i="1"/>
  <c r="E622" i="1"/>
  <c r="E580" i="1"/>
  <c r="E110" i="1"/>
  <c r="E509" i="1"/>
  <c r="F638" i="1"/>
  <c r="F612" i="1"/>
  <c r="G311" i="1"/>
  <c r="E742" i="1"/>
  <c r="E488" i="1"/>
  <c r="C503" i="1"/>
  <c r="Q503" i="1" s="1"/>
  <c r="Y503" i="1" s="1"/>
  <c r="AF584" i="1"/>
  <c r="AF786" i="1"/>
  <c r="AF234" i="1"/>
  <c r="AF505" i="1"/>
  <c r="AF482" i="1"/>
  <c r="AF214" i="1"/>
  <c r="AF828" i="1"/>
  <c r="AF395" i="1"/>
  <c r="G21" i="1"/>
  <c r="D199" i="1"/>
  <c r="F136" i="1"/>
  <c r="D144" i="1"/>
  <c r="E27" i="1"/>
  <c r="D338" i="1"/>
  <c r="G335" i="1"/>
  <c r="C138" i="1"/>
  <c r="E150" i="1"/>
  <c r="G150" i="1"/>
  <c r="D189" i="1"/>
  <c r="E191" i="1"/>
  <c r="C366" i="1"/>
  <c r="C361" i="1"/>
  <c r="C344" i="1"/>
  <c r="F299" i="1"/>
  <c r="G379" i="1"/>
  <c r="C400" i="1"/>
  <c r="G285" i="1"/>
  <c r="F328" i="1"/>
  <c r="E384" i="1"/>
  <c r="D400" i="1"/>
  <c r="D355" i="1"/>
  <c r="D295" i="1"/>
  <c r="F388" i="1"/>
  <c r="D402" i="1"/>
  <c r="C370" i="1"/>
  <c r="E367" i="1"/>
  <c r="G344" i="1"/>
  <c r="C410" i="1"/>
  <c r="C303" i="1"/>
  <c r="P303" i="1" s="1"/>
  <c r="R303" i="1" s="1"/>
  <c r="D335" i="1"/>
  <c r="C395" i="1"/>
  <c r="D413" i="1"/>
  <c r="E370" i="1"/>
  <c r="G308" i="1"/>
  <c r="F336" i="1"/>
  <c r="G320" i="1"/>
  <c r="G352" i="1"/>
  <c r="G290" i="1"/>
  <c r="F365" i="1"/>
  <c r="E395" i="1"/>
  <c r="C394" i="1"/>
  <c r="C305" i="1"/>
  <c r="P305" i="1" s="1"/>
  <c r="R305" i="1" s="1"/>
  <c r="G362" i="1"/>
  <c r="C391" i="1"/>
  <c r="D401" i="1"/>
  <c r="D369" i="1"/>
  <c r="F310" i="1"/>
  <c r="C379" i="1"/>
  <c r="E319" i="1"/>
  <c r="C356" i="1"/>
  <c r="G286" i="1"/>
  <c r="E334" i="1"/>
  <c r="C348" i="1"/>
  <c r="Q348" i="1" s="1"/>
  <c r="Y348" i="1" s="1"/>
  <c r="C406" i="1"/>
  <c r="G289" i="1"/>
  <c r="G333" i="1"/>
  <c r="G319" i="1"/>
  <c r="G394" i="1"/>
  <c r="G305" i="1"/>
  <c r="W4" i="12"/>
  <c r="D574" i="1"/>
  <c r="E86" i="1"/>
  <c r="G13" i="1"/>
  <c r="F12" i="1"/>
  <c r="G772" i="1"/>
  <c r="D244" i="1"/>
  <c r="G229" i="1"/>
  <c r="G33" i="1"/>
  <c r="D311" i="1"/>
  <c r="C467" i="1"/>
  <c r="G570" i="1"/>
  <c r="D594" i="1"/>
  <c r="C245" i="1"/>
  <c r="C240" i="1"/>
  <c r="C36" i="1"/>
  <c r="E766" i="1"/>
  <c r="F249" i="1"/>
  <c r="G472" i="1"/>
  <c r="D65" i="1"/>
  <c r="C12" i="1"/>
  <c r="D716" i="1"/>
  <c r="E65" i="1"/>
  <c r="C466" i="1"/>
  <c r="G569" i="1"/>
  <c r="E14" i="1"/>
  <c r="F716" i="1"/>
  <c r="E55" i="1"/>
  <c r="E773" i="1"/>
  <c r="E251" i="1"/>
  <c r="D470" i="1"/>
  <c r="E35" i="1"/>
  <c r="G14" i="1"/>
  <c r="C567" i="1"/>
  <c r="Q567" i="1" s="1"/>
  <c r="Y567" i="1" s="1"/>
  <c r="G55" i="1"/>
  <c r="G91" i="1"/>
  <c r="F715" i="1"/>
  <c r="C85" i="1"/>
  <c r="F247" i="1"/>
  <c r="C46" i="1"/>
  <c r="G488" i="1"/>
  <c r="G253" i="1"/>
  <c r="E468" i="1"/>
  <c r="E231" i="1"/>
  <c r="F37" i="1"/>
  <c r="F243" i="1"/>
  <c r="C237" i="1"/>
  <c r="F44" i="1"/>
  <c r="F311" i="1"/>
  <c r="D93" i="1"/>
  <c r="C487" i="1"/>
  <c r="D429" i="1"/>
  <c r="C73" i="1"/>
  <c r="D312" i="1"/>
  <c r="C255" i="1"/>
  <c r="G487" i="1"/>
  <c r="C111" i="1"/>
  <c r="G753" i="1"/>
  <c r="G425" i="1"/>
  <c r="G630" i="1"/>
  <c r="C771" i="1"/>
  <c r="C744" i="1"/>
  <c r="C743" i="1"/>
  <c r="C94" i="1"/>
  <c r="G745" i="1"/>
  <c r="G428" i="1"/>
  <c r="G633" i="1"/>
  <c r="D750" i="1"/>
  <c r="D631" i="1"/>
  <c r="G627" i="1"/>
  <c r="G497" i="1"/>
  <c r="C795" i="1"/>
  <c r="C427" i="1"/>
  <c r="E626" i="1"/>
  <c r="G744" i="1"/>
  <c r="F512" i="1"/>
  <c r="C615" i="1"/>
  <c r="D488" i="1"/>
  <c r="E767" i="1"/>
  <c r="E506" i="1"/>
  <c r="G532" i="1"/>
  <c r="E491" i="1"/>
  <c r="G585" i="1"/>
  <c r="AF661" i="1"/>
  <c r="AF246" i="1"/>
  <c r="AF517" i="1"/>
  <c r="AF606" i="1"/>
  <c r="AF226" i="1"/>
  <c r="AF642" i="1"/>
  <c r="AF320" i="1"/>
  <c r="C23" i="1"/>
  <c r="Q23" i="1" s="1"/>
  <c r="Y23" i="1" s="1"/>
  <c r="D202" i="1"/>
  <c r="F139" i="1"/>
  <c r="E19" i="1"/>
  <c r="E30" i="1"/>
  <c r="E342" i="1"/>
  <c r="E338" i="1"/>
  <c r="C188" i="1"/>
  <c r="E156" i="1"/>
  <c r="C152" i="1"/>
  <c r="P152" i="1" s="1"/>
  <c r="R152" i="1" s="1"/>
  <c r="S152" i="1" s="1"/>
  <c r="T152" i="1" s="1"/>
  <c r="D191" i="1"/>
  <c r="G180" i="1"/>
  <c r="D327" i="1"/>
  <c r="E364" i="1"/>
  <c r="G404" i="1"/>
  <c r="G302" i="1"/>
  <c r="E381" i="1"/>
  <c r="E414" i="1"/>
  <c r="C287" i="1"/>
  <c r="E330" i="1"/>
  <c r="F349" i="1"/>
  <c r="C402" i="1"/>
  <c r="E315" i="1"/>
  <c r="E359" i="1"/>
  <c r="E390" i="1"/>
  <c r="G414" i="1"/>
  <c r="D298" i="1"/>
  <c r="G327" i="1"/>
  <c r="E345" i="1"/>
  <c r="E368" i="1"/>
  <c r="D306" i="1"/>
  <c r="E336" i="1"/>
  <c r="G345" i="1"/>
  <c r="G408" i="1"/>
  <c r="G298" i="1"/>
  <c r="C310" i="1"/>
  <c r="D337" i="1"/>
  <c r="E322" i="1"/>
  <c r="C354" i="1"/>
  <c r="D292" i="1"/>
  <c r="D329" i="1"/>
  <c r="C343" i="1"/>
  <c r="F397" i="1"/>
  <c r="G306" i="1"/>
  <c r="E329" i="1"/>
  <c r="G396" i="1"/>
  <c r="G413" i="1"/>
  <c r="E297" i="1"/>
  <c r="F294" i="1"/>
  <c r="G382" i="1"/>
  <c r="D404" i="1"/>
  <c r="E369" i="1"/>
  <c r="C288" i="1"/>
  <c r="C341" i="1"/>
  <c r="F319" i="1"/>
  <c r="G351" i="1"/>
  <c r="C291" i="1"/>
  <c r="Q291" i="1" s="1"/>
  <c r="Y291" i="1" s="1"/>
  <c r="F334" i="1"/>
  <c r="D321" i="1"/>
  <c r="D406" i="1"/>
  <c r="D291" i="1"/>
  <c r="AE4" i="12"/>
  <c r="C546" i="1"/>
  <c r="E90" i="1"/>
  <c r="D731" i="1"/>
  <c r="E84" i="1"/>
  <c r="G245" i="1"/>
  <c r="D232" i="1"/>
  <c r="D36" i="1"/>
  <c r="G312" i="1"/>
  <c r="G468" i="1"/>
  <c r="D230" i="1"/>
  <c r="G595" i="1"/>
  <c r="G246" i="1"/>
  <c r="F472" i="1"/>
  <c r="C65" i="1"/>
  <c r="Q65" i="1" s="1"/>
  <c r="Y65" i="1" s="1"/>
  <c r="D88" i="1"/>
  <c r="E252" i="1"/>
  <c r="G66" i="1"/>
  <c r="F730" i="1"/>
  <c r="C565" i="1"/>
  <c r="P565" i="1" s="1"/>
  <c r="R565" i="1" s="1"/>
  <c r="S565" i="1" s="1"/>
  <c r="T565" i="1" s="1"/>
  <c r="C47" i="1"/>
  <c r="P47" i="1" s="1"/>
  <c r="R47" i="1" s="1"/>
  <c r="G467" i="1"/>
  <c r="D229" i="1"/>
  <c r="F39" i="1"/>
  <c r="D733" i="1"/>
  <c r="E565" i="1"/>
  <c r="G65" i="1"/>
  <c r="D715" i="1"/>
  <c r="G471" i="1"/>
  <c r="F55" i="1"/>
  <c r="F733" i="1"/>
  <c r="G565" i="1"/>
  <c r="C67" i="1"/>
  <c r="C731" i="1"/>
  <c r="D567" i="1"/>
  <c r="E87" i="1"/>
  <c r="E250" i="1"/>
  <c r="G470" i="1"/>
  <c r="E54" i="1"/>
  <c r="D767" i="1"/>
  <c r="D256" i="1"/>
  <c r="D234" i="1"/>
  <c r="C40" i="1"/>
  <c r="Q40" i="1" s="1"/>
  <c r="Y40" i="1" s="1"/>
  <c r="E83" i="1"/>
  <c r="E246" i="1"/>
  <c r="G238" i="1"/>
  <c r="C33" i="1"/>
  <c r="D314" i="1"/>
  <c r="G94" i="1"/>
  <c r="D766" i="1"/>
  <c r="G430" i="1"/>
  <c r="E314" i="1"/>
  <c r="E74" i="1"/>
  <c r="F487" i="1"/>
  <c r="G256" i="1"/>
  <c r="D489" i="1"/>
  <c r="D745" i="1"/>
  <c r="D428" i="1"/>
  <c r="G35" i="1"/>
  <c r="F95" i="1"/>
  <c r="F745" i="1"/>
  <c r="G95" i="1"/>
  <c r="D431" i="1"/>
  <c r="C766" i="1"/>
  <c r="D634" i="1"/>
  <c r="D474" i="1"/>
  <c r="D500" i="1"/>
  <c r="E419" i="1"/>
  <c r="E430" i="1"/>
  <c r="E474" i="1"/>
  <c r="D795" i="1"/>
  <c r="E427" i="1"/>
  <c r="F618" i="1"/>
  <c r="F616" i="1"/>
  <c r="C767" i="1"/>
  <c r="C506" i="1"/>
  <c r="F770" i="1"/>
  <c r="G509" i="1"/>
  <c r="C630" i="1"/>
  <c r="E495" i="1"/>
  <c r="E503" i="1"/>
  <c r="D128" i="1"/>
  <c r="AF299" i="1"/>
  <c r="AF744" i="1"/>
  <c r="AF664" i="1"/>
  <c r="AF66" i="1"/>
  <c r="AF748" i="1"/>
  <c r="AF765" i="1"/>
  <c r="AF341" i="1"/>
  <c r="AF781" i="1"/>
  <c r="G173" i="1"/>
  <c r="E29" i="1"/>
  <c r="F196" i="1"/>
  <c r="E171" i="1"/>
  <c r="D192" i="1"/>
  <c r="E325" i="1"/>
  <c r="C396" i="1"/>
  <c r="G190" i="1"/>
  <c r="E195" i="1"/>
  <c r="G154" i="1"/>
  <c r="D197" i="1"/>
  <c r="D417" i="1"/>
  <c r="E161" i="1"/>
  <c r="E366" i="1"/>
  <c r="E398" i="1"/>
  <c r="C304" i="1"/>
  <c r="E385" i="1"/>
  <c r="E358" i="1"/>
  <c r="G288" i="1"/>
  <c r="C332" i="1"/>
  <c r="E344" i="1"/>
  <c r="F414" i="1"/>
  <c r="F317" i="1"/>
  <c r="C367" i="1"/>
  <c r="G349" i="1"/>
  <c r="E408" i="1"/>
  <c r="E301" i="1"/>
  <c r="G330" i="1"/>
  <c r="C347" i="1"/>
  <c r="P347" i="1" s="1"/>
  <c r="R347" i="1" s="1"/>
  <c r="S347" i="1" s="1"/>
  <c r="C397" i="1"/>
  <c r="E290" i="1"/>
  <c r="C337" i="1"/>
  <c r="D347" i="1"/>
  <c r="D410" i="1"/>
  <c r="C300" i="1"/>
  <c r="C294" i="1"/>
  <c r="Q294" i="1" s="1"/>
  <c r="Y294" i="1" s="1"/>
  <c r="C339" i="1"/>
  <c r="G405" i="1"/>
  <c r="D357" i="1"/>
  <c r="D286" i="1"/>
  <c r="G336" i="1"/>
  <c r="E350" i="1"/>
  <c r="C351" i="1"/>
  <c r="D289" i="1"/>
  <c r="C331" i="1"/>
  <c r="Q331" i="1" s="1"/>
  <c r="Y331" i="1" s="1"/>
  <c r="F395" i="1"/>
  <c r="D407" i="1"/>
  <c r="F300" i="1"/>
  <c r="G360" i="1"/>
  <c r="F386" i="1"/>
  <c r="G399" i="1"/>
  <c r="F297" i="1"/>
  <c r="G307" i="1"/>
  <c r="G339" i="1"/>
  <c r="C321" i="1"/>
  <c r="C353" i="1"/>
  <c r="D285" i="1"/>
  <c r="D341" i="1"/>
  <c r="C323" i="1"/>
  <c r="Q323" i="1" s="1"/>
  <c r="Y323" i="1" s="1"/>
  <c r="C358" i="1"/>
  <c r="E285" i="1"/>
  <c r="Y4" i="12"/>
  <c r="C574" i="1"/>
  <c r="Q574" i="1" s="1"/>
  <c r="Y574" i="1" s="1"/>
  <c r="D466" i="1"/>
  <c r="E88" i="1"/>
  <c r="G11" i="1"/>
  <c r="D248" i="1"/>
  <c r="G233" i="1"/>
  <c r="G46" i="1"/>
  <c r="D484" i="1"/>
  <c r="G231" i="1"/>
  <c r="E40" i="1"/>
  <c r="D90" i="1"/>
  <c r="E249" i="1"/>
  <c r="F66" i="1"/>
  <c r="F90" i="1"/>
  <c r="C716" i="1"/>
  <c r="AE716" i="1" s="1"/>
  <c r="F48" i="1"/>
  <c r="G842" i="1"/>
  <c r="F569" i="1"/>
  <c r="G48" i="1"/>
  <c r="F233" i="1"/>
  <c r="D42" i="1"/>
  <c r="E466" i="1"/>
  <c r="C568" i="1"/>
  <c r="AE568" i="1" s="1"/>
  <c r="E47" i="1"/>
  <c r="F14" i="1"/>
  <c r="G716" i="1"/>
  <c r="F47" i="1"/>
  <c r="G466" i="1"/>
  <c r="E568" i="1"/>
  <c r="F596" i="1"/>
  <c r="C847" i="1"/>
  <c r="F568" i="1"/>
  <c r="C595" i="1"/>
  <c r="G89" i="1"/>
  <c r="C714" i="1"/>
  <c r="E473" i="1"/>
  <c r="F67" i="1"/>
  <c r="G768" i="1"/>
  <c r="G110" i="1"/>
  <c r="G235" i="1"/>
  <c r="G41" i="1"/>
  <c r="G85" i="1"/>
  <c r="C249" i="1"/>
  <c r="G34" i="1"/>
  <c r="F488" i="1"/>
  <c r="F97" i="1"/>
  <c r="D769" i="1"/>
  <c r="D794" i="1"/>
  <c r="D503" i="1"/>
  <c r="D433" i="1"/>
  <c r="F485" i="1"/>
  <c r="F256" i="1"/>
  <c r="C489" i="1"/>
  <c r="C745" i="1"/>
  <c r="C768" i="1"/>
  <c r="G429" i="1"/>
  <c r="E67" i="1"/>
  <c r="D9" i="1"/>
  <c r="E9" i="1"/>
  <c r="G502" i="1"/>
  <c r="G432" i="1"/>
  <c r="C769" i="1"/>
  <c r="D504" i="1"/>
  <c r="G635" i="1"/>
  <c r="G475" i="1"/>
  <c r="G501" i="1"/>
  <c r="E421" i="1"/>
  <c r="E600" i="1"/>
  <c r="E797" i="1"/>
  <c r="F430" i="1"/>
  <c r="C621" i="1"/>
  <c r="C491" i="1"/>
  <c r="C579" i="1"/>
  <c r="C770" i="1"/>
  <c r="F509" i="1"/>
  <c r="F9" i="1"/>
  <c r="AC9" i="1" s="1"/>
  <c r="C511" i="1"/>
  <c r="D633" i="1"/>
  <c r="E499" i="1"/>
  <c r="F506" i="1"/>
  <c r="C101" i="1"/>
  <c r="AF292" i="1"/>
  <c r="AF528" i="1"/>
  <c r="AF681" i="1"/>
  <c r="AF625" i="1"/>
  <c r="AF444" i="1"/>
  <c r="AF677" i="1"/>
  <c r="AF380" i="1"/>
  <c r="AF327" i="1"/>
  <c r="C175" i="1"/>
  <c r="E157" i="1"/>
  <c r="G17" i="1"/>
  <c r="E174" i="1"/>
  <c r="D194" i="1"/>
  <c r="E321" i="1"/>
  <c r="D349" i="1"/>
  <c r="C195" i="1"/>
  <c r="Q195" i="1" s="1"/>
  <c r="Y195" i="1" s="1"/>
  <c r="E164" i="1"/>
  <c r="C197" i="1"/>
  <c r="G199" i="1"/>
  <c r="C170" i="1"/>
  <c r="P170" i="1" s="1"/>
  <c r="R170" i="1" s="1"/>
  <c r="S170" i="1" s="1"/>
  <c r="T170" i="1" s="1"/>
  <c r="C149" i="1"/>
  <c r="C330" i="1"/>
  <c r="G403" i="1"/>
  <c r="F293" i="1"/>
  <c r="D388" i="1"/>
  <c r="F353" i="1"/>
  <c r="C308" i="1"/>
  <c r="P308" i="1" s="1"/>
  <c r="R308" i="1" s="1"/>
  <c r="G338" i="1"/>
  <c r="C345" i="1"/>
  <c r="Q345" i="1" s="1"/>
  <c r="Y345" i="1" s="1"/>
  <c r="D408" i="1"/>
  <c r="G371" i="1"/>
  <c r="E327" i="1"/>
  <c r="F344" i="1"/>
  <c r="G383" i="1"/>
  <c r="G304" i="1"/>
  <c r="E332" i="1"/>
  <c r="E320" i="1"/>
  <c r="E352" i="1"/>
  <c r="F287" i="1"/>
  <c r="G375" i="1"/>
  <c r="C350" i="1"/>
  <c r="C412" i="1"/>
  <c r="Q412" i="1" s="1"/>
  <c r="Y412" i="1" s="1"/>
  <c r="D303" i="1"/>
  <c r="G295" i="1"/>
  <c r="E380" i="1"/>
  <c r="D399" i="1"/>
  <c r="E316" i="1"/>
  <c r="D307" i="1"/>
  <c r="E337" i="1"/>
  <c r="C319" i="1"/>
  <c r="P319" i="1" s="1"/>
  <c r="R319" i="1" s="1"/>
  <c r="S319" i="1" s="1"/>
  <c r="T319" i="1" s="1"/>
  <c r="D354" i="1"/>
  <c r="E292" i="1"/>
  <c r="G337" i="1"/>
  <c r="D343" i="1"/>
  <c r="C409" i="1"/>
  <c r="P409" i="1" s="1"/>
  <c r="R409" i="1" s="1"/>
  <c r="S409" i="1" s="1"/>
  <c r="T409" i="1" s="1"/>
  <c r="C302" i="1"/>
  <c r="P302" i="1" s="1"/>
  <c r="R302" i="1" s="1"/>
  <c r="E333" i="1"/>
  <c r="G389" i="1"/>
  <c r="E401" i="1"/>
  <c r="C299" i="1"/>
  <c r="AE299" i="1" s="1"/>
  <c r="C309" i="1"/>
  <c r="E377" i="1"/>
  <c r="E404" i="1"/>
  <c r="D356" i="1"/>
  <c r="D288" i="1"/>
  <c r="G377" i="1"/>
  <c r="F404" i="1"/>
  <c r="D353" i="1"/>
  <c r="E288" i="1"/>
  <c r="G546" i="1"/>
  <c r="F83" i="1"/>
  <c r="D85" i="1"/>
  <c r="C84" i="1"/>
  <c r="Q84" i="1" s="1"/>
  <c r="Y84" i="1" s="1"/>
  <c r="E772" i="1"/>
  <c r="D14" i="1"/>
  <c r="G249" i="1"/>
  <c r="D236" i="1"/>
  <c r="D596" i="1"/>
  <c r="G54" i="1"/>
  <c r="G485" i="1"/>
  <c r="D242" i="1"/>
  <c r="F234" i="1"/>
  <c r="D43" i="1"/>
  <c r="F772" i="1"/>
  <c r="C252" i="1"/>
  <c r="E48" i="1"/>
  <c r="E730" i="1"/>
  <c r="G566" i="1"/>
  <c r="F467" i="1"/>
  <c r="C229" i="1"/>
  <c r="G594" i="1"/>
  <c r="D241" i="1"/>
  <c r="E236" i="1"/>
  <c r="E32" i="1"/>
  <c r="C469" i="1"/>
  <c r="E229" i="1"/>
  <c r="C596" i="1"/>
  <c r="E733" i="1"/>
  <c r="F565" i="1"/>
  <c r="E469" i="1"/>
  <c r="F232" i="1"/>
  <c r="C37" i="1"/>
  <c r="F469" i="1"/>
  <c r="C231" i="1"/>
  <c r="G596" i="1"/>
  <c r="C13" i="1"/>
  <c r="G715" i="1"/>
  <c r="D49" i="1"/>
  <c r="D771" i="1"/>
  <c r="C83" i="1"/>
  <c r="E243" i="1"/>
  <c r="F238" i="1"/>
  <c r="E44" i="1"/>
  <c r="G250" i="1"/>
  <c r="C472" i="1"/>
  <c r="E46" i="1"/>
  <c r="F767" i="1"/>
  <c r="L9" i="1"/>
  <c r="M9" i="1" s="1"/>
  <c r="G770" i="1"/>
  <c r="G795" i="1"/>
  <c r="G504" i="1"/>
  <c r="E487" i="1"/>
  <c r="G766" i="1"/>
  <c r="G769" i="1"/>
  <c r="D502" i="1"/>
  <c r="D432" i="1"/>
  <c r="E489" i="1"/>
  <c r="J10" i="1"/>
  <c r="K10" i="1" s="1"/>
  <c r="C763" i="1"/>
  <c r="L10" i="1"/>
  <c r="M10" i="1" s="1"/>
  <c r="D796" i="1"/>
  <c r="D505" i="1"/>
  <c r="E95" i="1"/>
  <c r="F507" i="1"/>
  <c r="D638" i="1"/>
  <c r="D612" i="1"/>
  <c r="E750" i="1"/>
  <c r="E527" i="1"/>
  <c r="E450" i="1"/>
  <c r="F419" i="1"/>
  <c r="F622" i="1"/>
  <c r="F492" i="1"/>
  <c r="F580" i="1"/>
  <c r="E93" i="1"/>
  <c r="C424" i="1"/>
  <c r="E424" i="1"/>
  <c r="E637" i="1"/>
  <c r="E611" i="1"/>
  <c r="AF182" i="1"/>
  <c r="G152" i="1"/>
  <c r="G171" i="1"/>
  <c r="G201" i="1"/>
  <c r="F296" i="1"/>
  <c r="G348" i="1"/>
  <c r="D368" i="1"/>
  <c r="F308" i="1"/>
  <c r="D362" i="1"/>
  <c r="D339" i="1"/>
  <c r="C346" i="1"/>
  <c r="G407" i="1"/>
  <c r="F369" i="1"/>
  <c r="E309" i="1"/>
  <c r="E11" i="1"/>
  <c r="D67" i="1"/>
  <c r="D730" i="1"/>
  <c r="E569" i="1"/>
  <c r="E39" i="1"/>
  <c r="D568" i="1"/>
  <c r="E38" i="1"/>
  <c r="E731" i="1"/>
  <c r="E85" i="1"/>
  <c r="E714" i="1"/>
  <c r="F93" i="1"/>
  <c r="E794" i="1"/>
  <c r="D797" i="1"/>
  <c r="D72" i="1"/>
  <c r="D528" i="1"/>
  <c r="D622" i="1"/>
  <c r="C532" i="1"/>
  <c r="E752" i="1"/>
  <c r="F500" i="1"/>
  <c r="E621" i="1"/>
  <c r="C508" i="1"/>
  <c r="E630" i="1"/>
  <c r="C628" i="1"/>
  <c r="C485" i="1"/>
  <c r="F420" i="1"/>
  <c r="D624" i="1"/>
  <c r="D494" i="1"/>
  <c r="E796" i="1"/>
  <c r="E426" i="1"/>
  <c r="E628" i="1"/>
  <c r="E505" i="1"/>
  <c r="F636" i="1"/>
  <c r="F476" i="1"/>
  <c r="C97" i="1"/>
  <c r="C510" i="1"/>
  <c r="D639" i="1"/>
  <c r="D613" i="1"/>
  <c r="E475" i="1"/>
  <c r="G743" i="1"/>
  <c r="E433" i="1"/>
  <c r="C618" i="1"/>
  <c r="C498" i="1"/>
  <c r="C787" i="1"/>
  <c r="D601" i="1"/>
  <c r="D845" i="1"/>
  <c r="D443" i="1"/>
  <c r="D459" i="1"/>
  <c r="D805" i="1"/>
  <c r="G552" i="1"/>
  <c r="D621" i="1"/>
  <c r="C786" i="1"/>
  <c r="E579" i="1"/>
  <c r="D786" i="1"/>
  <c r="D523" i="1"/>
  <c r="D434" i="1"/>
  <c r="D792" i="1"/>
  <c r="F499" i="1"/>
  <c r="E449" i="1"/>
  <c r="F641" i="1"/>
  <c r="C617" i="1"/>
  <c r="P617" i="1" s="1"/>
  <c r="R617" i="1" s="1"/>
  <c r="D516" i="1"/>
  <c r="D453" i="1"/>
  <c r="C613" i="1"/>
  <c r="Q613" i="1" s="1"/>
  <c r="Y613" i="1" s="1"/>
  <c r="C633" i="1"/>
  <c r="E490" i="1"/>
  <c r="C846" i="1"/>
  <c r="F490" i="1"/>
  <c r="G843" i="1"/>
  <c r="D444" i="1"/>
  <c r="D460" i="1"/>
  <c r="D806" i="1"/>
  <c r="F578" i="1"/>
  <c r="E788" i="1"/>
  <c r="C435" i="1"/>
  <c r="E802" i="1"/>
  <c r="D643" i="1"/>
  <c r="G657" i="1"/>
  <c r="E435" i="1"/>
  <c r="F802" i="1"/>
  <c r="E550" i="1"/>
  <c r="E454" i="1"/>
  <c r="F660" i="1"/>
  <c r="C549" i="1"/>
  <c r="C515" i="1"/>
  <c r="G559" i="1"/>
  <c r="D658" i="1"/>
  <c r="F441" i="1"/>
  <c r="E558" i="1"/>
  <c r="F456" i="1"/>
  <c r="F840" i="1"/>
  <c r="AC840" i="1" s="1"/>
  <c r="C655" i="1"/>
  <c r="C445" i="1"/>
  <c r="E808" i="1"/>
  <c r="D577" i="1"/>
  <c r="D682" i="1"/>
  <c r="C436" i="1"/>
  <c r="C839" i="1"/>
  <c r="C514" i="1"/>
  <c r="C664" i="1"/>
  <c r="F521" i="1"/>
  <c r="C462" i="1"/>
  <c r="E555" i="1"/>
  <c r="G655" i="1"/>
  <c r="E523" i="1"/>
  <c r="F793" i="1"/>
  <c r="F555" i="1"/>
  <c r="C845" i="1"/>
  <c r="F462" i="1"/>
  <c r="G557" i="1"/>
  <c r="F547" i="1"/>
  <c r="E577" i="1"/>
  <c r="C756" i="1"/>
  <c r="D59" i="1"/>
  <c r="F69" i="1"/>
  <c r="E227" i="1"/>
  <c r="C220" i="1"/>
  <c r="D217" i="1"/>
  <c r="D71" i="1"/>
  <c r="G68" i="1"/>
  <c r="F217" i="1"/>
  <c r="D719" i="1"/>
  <c r="E58" i="1"/>
  <c r="G724" i="1"/>
  <c r="F572" i="1"/>
  <c r="E809" i="1"/>
  <c r="C722" i="1"/>
  <c r="F824" i="1"/>
  <c r="E724" i="1"/>
  <c r="D821" i="1"/>
  <c r="AF747" i="1"/>
  <c r="C190" i="1"/>
  <c r="D176" i="1"/>
  <c r="G139" i="1"/>
  <c r="C415" i="1"/>
  <c r="D325" i="1"/>
  <c r="G358" i="1"/>
  <c r="F295" i="1"/>
  <c r="C363" i="1"/>
  <c r="Q363" i="1" s="1"/>
  <c r="Y363" i="1" s="1"/>
  <c r="C342" i="1"/>
  <c r="F350" i="1"/>
  <c r="D409" i="1"/>
  <c r="C371" i="1"/>
  <c r="E293" i="1"/>
  <c r="D83" i="1"/>
  <c r="G47" i="1"/>
  <c r="E842" i="1"/>
  <c r="F230" i="1"/>
  <c r="C42" i="1"/>
  <c r="E241" i="1"/>
  <c r="F229" i="1"/>
  <c r="C41" i="1"/>
  <c r="D847" i="1"/>
  <c r="G87" i="1"/>
  <c r="C566" i="1"/>
  <c r="D96" i="1"/>
  <c r="E418" i="1"/>
  <c r="D421" i="1"/>
  <c r="C72" i="1"/>
  <c r="Q72" i="1" s="1"/>
  <c r="Y72" i="1" s="1"/>
  <c r="E76" i="1"/>
  <c r="D532" i="1"/>
  <c r="E631" i="1"/>
  <c r="F795" i="1"/>
  <c r="E625" i="1"/>
  <c r="E511" i="1"/>
  <c r="E633" i="1"/>
  <c r="F465" i="1"/>
  <c r="D94" i="1"/>
  <c r="C422" i="1"/>
  <c r="D531" i="1"/>
  <c r="G625" i="1"/>
  <c r="G495" i="1"/>
  <c r="C418" i="1"/>
  <c r="C431" i="1"/>
  <c r="E476" i="1"/>
  <c r="E313" i="1"/>
  <c r="F508" i="1"/>
  <c r="C639" i="1"/>
  <c r="Q639" i="1" s="1"/>
  <c r="Y639" i="1" s="1"/>
  <c r="G10" i="1"/>
  <c r="F423" i="1"/>
  <c r="G640" i="1"/>
  <c r="G614" i="1"/>
  <c r="E502" i="1"/>
  <c r="G528" i="1"/>
  <c r="E601" i="1"/>
  <c r="F619" i="1"/>
  <c r="C614" i="1"/>
  <c r="P614" i="1" s="1"/>
  <c r="R614" i="1" s="1"/>
  <c r="S614" i="1" s="1"/>
  <c r="F788" i="1"/>
  <c r="D450" i="1"/>
  <c r="G846" i="1"/>
  <c r="G444" i="1"/>
  <c r="G460" i="1"/>
  <c r="G806" i="1"/>
  <c r="D555" i="1"/>
  <c r="D495" i="1"/>
  <c r="F787" i="1"/>
  <c r="C581" i="1"/>
  <c r="P581" i="1" s="1"/>
  <c r="R581" i="1" s="1"/>
  <c r="S581" i="1" s="1"/>
  <c r="G787" i="1"/>
  <c r="G524" i="1"/>
  <c r="G435" i="1"/>
  <c r="G793" i="1"/>
  <c r="F610" i="1"/>
  <c r="D452" i="1"/>
  <c r="G581" i="1"/>
  <c r="G782" i="1"/>
  <c r="G517" i="1"/>
  <c r="G454" i="1"/>
  <c r="D477" i="1"/>
  <c r="D451" i="1"/>
  <c r="G638" i="1"/>
  <c r="E451" i="1"/>
  <c r="D846" i="1"/>
  <c r="G445" i="1"/>
  <c r="G461" i="1"/>
  <c r="G807" i="1"/>
  <c r="G580" i="1"/>
  <c r="E440" i="1"/>
  <c r="D838" i="1"/>
  <c r="G644" i="1"/>
  <c r="D678" i="1"/>
  <c r="F440" i="1"/>
  <c r="E838" i="1"/>
  <c r="E654" i="1"/>
  <c r="F459" i="1"/>
  <c r="F551" i="1"/>
  <c r="F550" i="1"/>
  <c r="E441" i="1"/>
  <c r="F804" i="1"/>
  <c r="G560" i="1"/>
  <c r="G659" i="1"/>
  <c r="C443" i="1"/>
  <c r="E806" i="1"/>
  <c r="C748" i="1"/>
  <c r="C458" i="1"/>
  <c r="E662" i="1"/>
  <c r="F656" i="1"/>
  <c r="E434" i="1"/>
  <c r="G549" i="1"/>
  <c r="G683" i="1"/>
  <c r="E453" i="1"/>
  <c r="C557" i="1"/>
  <c r="E519" i="1"/>
  <c r="F803" i="1"/>
  <c r="F665" i="1"/>
  <c r="C523" i="1"/>
  <c r="E793" i="1"/>
  <c r="D647" i="1"/>
  <c r="D657" i="1"/>
  <c r="F514" i="1"/>
  <c r="C799" i="1"/>
  <c r="E647" i="1"/>
  <c r="F523" i="1"/>
  <c r="C464" i="1"/>
  <c r="C559" i="1"/>
  <c r="C550" i="1"/>
  <c r="E659" i="1"/>
  <c r="C683" i="1"/>
  <c r="E655" i="1"/>
  <c r="E682" i="1"/>
  <c r="D756" i="1"/>
  <c r="G59" i="1"/>
  <c r="F759" i="1"/>
  <c r="F82" i="1"/>
  <c r="C71" i="1"/>
  <c r="E220" i="1"/>
  <c r="G119" i="1"/>
  <c r="G482" i="1"/>
  <c r="G69" i="1"/>
  <c r="D576" i="1"/>
  <c r="C58" i="1"/>
  <c r="D823" i="1"/>
  <c r="E52" i="1"/>
  <c r="G824" i="1"/>
  <c r="C828" i="1"/>
  <c r="D186" i="1"/>
  <c r="AF718" i="1"/>
  <c r="E142" i="1"/>
  <c r="F325" i="1"/>
  <c r="F144" i="1"/>
  <c r="C390" i="1"/>
  <c r="G411" i="1"/>
  <c r="C306" i="1"/>
  <c r="E378" i="1"/>
  <c r="D382" i="1"/>
  <c r="F322" i="1"/>
  <c r="F412" i="1"/>
  <c r="G300" i="1"/>
  <c r="D309" i="1"/>
  <c r="G574" i="1"/>
  <c r="D842" i="1"/>
  <c r="G83" i="1"/>
  <c r="F566" i="1"/>
  <c r="F594" i="1"/>
  <c r="D84" i="1"/>
  <c r="C232" i="1"/>
  <c r="C762" i="1"/>
  <c r="E567" i="1"/>
  <c r="D246" i="1"/>
  <c r="D418" i="1"/>
  <c r="F769" i="1"/>
  <c r="G503" i="1"/>
  <c r="G73" i="1"/>
  <c r="G255" i="1"/>
  <c r="G97" i="1"/>
  <c r="E638" i="1"/>
  <c r="F527" i="1"/>
  <c r="F742" i="1"/>
  <c r="E465" i="1"/>
  <c r="F424" i="1"/>
  <c r="C636" i="1"/>
  <c r="C476" i="1"/>
  <c r="E751" i="1"/>
  <c r="F630" i="1"/>
  <c r="D628" i="1"/>
  <c r="D498" i="1"/>
  <c r="G420" i="1"/>
  <c r="G771" i="1"/>
  <c r="E423" i="1"/>
  <c r="F640" i="1"/>
  <c r="E254" i="1"/>
  <c r="C428" i="1"/>
  <c r="D619" i="1"/>
  <c r="D641" i="1"/>
  <c r="G505" i="1"/>
  <c r="C530" i="1"/>
  <c r="Q530" i="1" s="1"/>
  <c r="Y530" i="1" s="1"/>
  <c r="F502" i="1"/>
  <c r="C527" i="1"/>
  <c r="P527" i="1" s="1"/>
  <c r="R527" i="1" s="1"/>
  <c r="C622" i="1"/>
  <c r="C492" i="1"/>
  <c r="Q492" i="1" s="1"/>
  <c r="Y492" i="1" s="1"/>
  <c r="G616" i="1"/>
  <c r="C783" i="1"/>
  <c r="D520" i="1"/>
  <c r="D447" i="1"/>
  <c r="D463" i="1"/>
  <c r="D801" i="1"/>
  <c r="G474" i="1"/>
  <c r="G612" i="1"/>
  <c r="D513" i="1"/>
  <c r="D438" i="1"/>
  <c r="D800" i="1"/>
  <c r="D839" i="1"/>
  <c r="D615" i="1"/>
  <c r="G783" i="1"/>
  <c r="G600" i="1"/>
  <c r="D746" i="1"/>
  <c r="D441" i="1"/>
  <c r="D457" i="1"/>
  <c r="D803" i="1"/>
  <c r="D599" i="1"/>
  <c r="G500" i="1"/>
  <c r="F785" i="1"/>
  <c r="C784" i="1"/>
  <c r="D521" i="1"/>
  <c r="D448" i="1"/>
  <c r="D464" i="1"/>
  <c r="E843" i="1"/>
  <c r="F457" i="1"/>
  <c r="F841" i="1"/>
  <c r="D642" i="1"/>
  <c r="F845" i="1"/>
  <c r="C454" i="1"/>
  <c r="E660" i="1"/>
  <c r="F520" i="1"/>
  <c r="C461" i="1"/>
  <c r="P461" i="1" s="1"/>
  <c r="R461" i="1" s="1"/>
  <c r="E554" i="1"/>
  <c r="C656" i="1"/>
  <c r="F446" i="1"/>
  <c r="C806" i="1"/>
  <c r="D663" i="1"/>
  <c r="D645" i="1"/>
  <c r="E448" i="1"/>
  <c r="C844" i="1"/>
  <c r="E463" i="1"/>
  <c r="E553" i="1"/>
  <c r="F658" i="1"/>
  <c r="F439" i="1"/>
  <c r="D655" i="1"/>
  <c r="F844" i="1"/>
  <c r="F458" i="1"/>
  <c r="G662" i="1"/>
  <c r="F445" i="1"/>
  <c r="C805" i="1"/>
  <c r="C644" i="1"/>
  <c r="E514" i="1"/>
  <c r="G561" i="1"/>
  <c r="G684" i="1"/>
  <c r="C516" i="1"/>
  <c r="E664" i="1"/>
  <c r="C525" i="1"/>
  <c r="E799" i="1"/>
  <c r="F647" i="1"/>
  <c r="F548" i="1"/>
  <c r="E645" i="1"/>
  <c r="G679" i="1"/>
  <c r="C678" i="1"/>
  <c r="E549" i="1"/>
  <c r="E756" i="1"/>
  <c r="E60" i="1"/>
  <c r="F71" i="1"/>
  <c r="G226" i="1"/>
  <c r="G707" i="1"/>
  <c r="C591" i="1"/>
  <c r="D480" i="1"/>
  <c r="F70" i="1"/>
  <c r="D776" i="1"/>
  <c r="G834" i="1"/>
  <c r="E692" i="1"/>
  <c r="G823" i="1"/>
  <c r="G698" i="1"/>
  <c r="D564" i="1"/>
  <c r="D688" i="1"/>
  <c r="E830" i="1"/>
  <c r="E810" i="1"/>
  <c r="E53" i="1"/>
  <c r="E812" i="1"/>
  <c r="AF106" i="1"/>
  <c r="AF826" i="1"/>
  <c r="E145" i="1"/>
  <c r="F383" i="1"/>
  <c r="F189" i="1"/>
  <c r="F348" i="1"/>
  <c r="D383" i="1"/>
  <c r="D290" i="1"/>
  <c r="D380" i="1"/>
  <c r="C386" i="1"/>
  <c r="E399" i="1"/>
  <c r="D394" i="1"/>
  <c r="D302" i="1"/>
  <c r="D293" i="1"/>
  <c r="F546" i="1"/>
  <c r="G847" i="1"/>
  <c r="D772" i="1"/>
  <c r="D569" i="1"/>
  <c r="D39" i="1"/>
  <c r="F86" i="1"/>
  <c r="F236" i="1"/>
  <c r="E596" i="1"/>
  <c r="F763" i="1"/>
  <c r="C570" i="1"/>
  <c r="Q570" i="1" s="1"/>
  <c r="Y570" i="1" s="1"/>
  <c r="G247" i="1"/>
  <c r="G419" i="1"/>
  <c r="D92" i="1"/>
  <c r="D506" i="1"/>
  <c r="C254" i="1"/>
  <c r="G797" i="1"/>
  <c r="G76" i="1"/>
  <c r="D492" i="1"/>
  <c r="E492" i="1"/>
  <c r="E532" i="1"/>
  <c r="C426" i="1"/>
  <c r="F637" i="1"/>
  <c r="F477" i="1"/>
  <c r="J9" i="1"/>
  <c r="K9" i="1" s="1"/>
  <c r="F633" i="1"/>
  <c r="G465" i="1"/>
  <c r="G499" i="1"/>
  <c r="F422" i="1"/>
  <c r="C528" i="1"/>
  <c r="Q528" i="1" s="1"/>
  <c r="Y528" i="1" s="1"/>
  <c r="F94" i="1"/>
  <c r="F426" i="1"/>
  <c r="C619" i="1"/>
  <c r="F431" i="1"/>
  <c r="G620" i="1"/>
  <c r="G578" i="1"/>
  <c r="C507" i="1"/>
  <c r="E629" i="1"/>
  <c r="E493" i="1"/>
  <c r="E97" i="1"/>
  <c r="C504" i="1"/>
  <c r="E530" i="1"/>
  <c r="F623" i="1"/>
  <c r="F493" i="1"/>
  <c r="G784" i="1"/>
  <c r="G521" i="1"/>
  <c r="G448" i="1"/>
  <c r="G464" i="1"/>
  <c r="C612" i="1"/>
  <c r="D579" i="1"/>
  <c r="G514" i="1"/>
  <c r="G439" i="1"/>
  <c r="G789" i="1"/>
  <c r="G840" i="1"/>
  <c r="C641" i="1"/>
  <c r="E786" i="1"/>
  <c r="F782" i="1"/>
  <c r="C490" i="1"/>
  <c r="G747" i="1"/>
  <c r="G442" i="1"/>
  <c r="G458" i="1"/>
  <c r="G804" i="1"/>
  <c r="D490" i="1"/>
  <c r="D611" i="1"/>
  <c r="C788" i="1"/>
  <c r="F611" i="1"/>
  <c r="G785" i="1"/>
  <c r="G522" i="1"/>
  <c r="G533" i="1"/>
  <c r="G791" i="1"/>
  <c r="E845" i="1"/>
  <c r="C459" i="1"/>
  <c r="Q459" i="1" s="1"/>
  <c r="Y459" i="1" s="1"/>
  <c r="C660" i="1"/>
  <c r="G646" i="1"/>
  <c r="E520" i="1"/>
  <c r="E459" i="1"/>
  <c r="E551" i="1"/>
  <c r="C522" i="1"/>
  <c r="E792" i="1"/>
  <c r="C558" i="1"/>
  <c r="F654" i="1"/>
  <c r="C448" i="1"/>
  <c r="G643" i="1"/>
  <c r="G678" i="1"/>
  <c r="F437" i="1"/>
  <c r="E524" i="1"/>
  <c r="F798" i="1"/>
  <c r="E556" i="1"/>
  <c r="E748" i="1"/>
  <c r="C453" i="1"/>
  <c r="Q453" i="1" s="1"/>
  <c r="Y453" i="1" s="1"/>
  <c r="F662" i="1"/>
  <c r="G656" i="1"/>
  <c r="F846" i="1"/>
  <c r="C460" i="1"/>
  <c r="C552" i="1"/>
  <c r="C447" i="1"/>
  <c r="C646" i="1"/>
  <c r="F519" i="1"/>
  <c r="D664" i="1"/>
  <c r="D679" i="1"/>
  <c r="E442" i="1"/>
  <c r="F805" i="1"/>
  <c r="E644" i="1"/>
  <c r="E516" i="1"/>
  <c r="C560" i="1"/>
  <c r="C654" i="1"/>
  <c r="P654" i="1" s="1"/>
  <c r="R654" i="1" s="1"/>
  <c r="S654" i="1" s="1"/>
  <c r="T654" i="1" s="1"/>
  <c r="E679" i="1"/>
  <c r="E681" i="1"/>
  <c r="E656" i="1"/>
  <c r="F756" i="1"/>
  <c r="F61" i="1"/>
  <c r="E71" i="1"/>
  <c r="G223" i="1"/>
  <c r="E224" i="1"/>
  <c r="G81" i="1"/>
  <c r="C228" i="1"/>
  <c r="G483" i="1"/>
  <c r="E481" i="1"/>
  <c r="F103" i="1"/>
  <c r="F573" i="1"/>
  <c r="E688" i="1"/>
  <c r="F131" i="1"/>
  <c r="C728" i="1"/>
  <c r="Q728" i="1" s="1"/>
  <c r="Y728" i="1" s="1"/>
  <c r="D696" i="1"/>
  <c r="E726" i="1"/>
  <c r="D685" i="1"/>
  <c r="AF29" i="1"/>
  <c r="AF383" i="1"/>
  <c r="C31" i="1"/>
  <c r="C173" i="1"/>
  <c r="C153" i="1"/>
  <c r="P153" i="1" s="1"/>
  <c r="R153" i="1" s="1"/>
  <c r="C355" i="1"/>
  <c r="C298" i="1"/>
  <c r="C335" i="1"/>
  <c r="F320" i="1"/>
  <c r="G402" i="1"/>
  <c r="E357" i="1"/>
  <c r="G303" i="1"/>
  <c r="G310" i="1"/>
  <c r="E379" i="1"/>
  <c r="C86" i="1"/>
  <c r="D252" i="1"/>
  <c r="G243" i="1"/>
  <c r="F245" i="1"/>
  <c r="C38" i="1"/>
  <c r="D66" i="1"/>
  <c r="D507" i="1"/>
  <c r="D510" i="1"/>
  <c r="C796" i="1"/>
  <c r="D420" i="1"/>
  <c r="E744" i="1"/>
  <c r="G613" i="1"/>
  <c r="E496" i="1"/>
  <c r="F634" i="1"/>
  <c r="C9" i="1"/>
  <c r="G427" i="1"/>
  <c r="C96" i="1"/>
  <c r="E429" i="1"/>
  <c r="C640" i="1"/>
  <c r="P640" i="1" s="1"/>
  <c r="R640" i="1" s="1"/>
  <c r="F503" i="1"/>
  <c r="D636" i="1"/>
  <c r="D476" i="1"/>
  <c r="D610" i="1"/>
  <c r="D54" i="1"/>
  <c r="F751" i="1"/>
  <c r="E531" i="1"/>
  <c r="E494" i="1"/>
  <c r="F75" i="1"/>
  <c r="E431" i="1"/>
  <c r="F620" i="1"/>
  <c r="C794" i="1"/>
  <c r="D623" i="1"/>
  <c r="D493" i="1"/>
  <c r="D581" i="1"/>
  <c r="E510" i="1"/>
  <c r="G632" i="1"/>
  <c r="E497" i="1"/>
  <c r="F76" i="1"/>
  <c r="E507" i="1"/>
  <c r="F629" i="1"/>
  <c r="C626" i="1"/>
  <c r="C496" i="1"/>
  <c r="D625" i="1"/>
  <c r="D787" i="1"/>
  <c r="D524" i="1"/>
  <c r="D435" i="1"/>
  <c r="D793" i="1"/>
  <c r="E598" i="1"/>
  <c r="C782" i="1"/>
  <c r="D782" i="1"/>
  <c r="D517" i="1"/>
  <c r="D454" i="1"/>
  <c r="D662" i="1"/>
  <c r="F579" i="1"/>
  <c r="C746" i="1"/>
  <c r="G449" i="1"/>
  <c r="D843" i="1"/>
  <c r="D445" i="1"/>
  <c r="D461" i="1"/>
  <c r="D807" i="1"/>
  <c r="C451" i="1"/>
  <c r="F613" i="1"/>
  <c r="F617" i="1"/>
  <c r="C578" i="1"/>
  <c r="D788" i="1"/>
  <c r="D525" i="1"/>
  <c r="D436" i="1"/>
  <c r="D798" i="1"/>
  <c r="D802" i="1"/>
  <c r="C520" i="1"/>
  <c r="E464" i="1"/>
  <c r="C551" i="1"/>
  <c r="D661" i="1"/>
  <c r="F525" i="1"/>
  <c r="F464" i="1"/>
  <c r="D554" i="1"/>
  <c r="E513" i="1"/>
  <c r="F789" i="1"/>
  <c r="F559" i="1"/>
  <c r="C658" i="1"/>
  <c r="E437" i="1"/>
  <c r="C840" i="1"/>
  <c r="G642" i="1"/>
  <c r="D681" i="1"/>
  <c r="C439" i="1"/>
  <c r="P439" i="1" s="1"/>
  <c r="R439" i="1" s="1"/>
  <c r="S439" i="1" s="1"/>
  <c r="F515" i="1"/>
  <c r="C800" i="1"/>
  <c r="F558" i="1"/>
  <c r="E844" i="1"/>
  <c r="E458" i="1"/>
  <c r="F553" i="1"/>
  <c r="G658" i="1"/>
  <c r="C521" i="1"/>
  <c r="Q521" i="1" s="1"/>
  <c r="Y521" i="1" s="1"/>
  <c r="E791" i="1"/>
  <c r="G553" i="1"/>
  <c r="E436" i="1"/>
  <c r="E839" i="1"/>
  <c r="C547" i="1"/>
  <c r="P547" i="1" s="1"/>
  <c r="R547" i="1" s="1"/>
  <c r="S547" i="1" s="1"/>
  <c r="T547" i="1" s="1"/>
  <c r="C442" i="1"/>
  <c r="E805" i="1"/>
  <c r="G665" i="1"/>
  <c r="G680" i="1"/>
  <c r="F447" i="1"/>
  <c r="C807" i="1"/>
  <c r="E646" i="1"/>
  <c r="F442" i="1"/>
  <c r="C790" i="1"/>
  <c r="P790" i="1" s="1"/>
  <c r="R790" i="1" s="1"/>
  <c r="S790" i="1" s="1"/>
  <c r="T790" i="1" s="1"/>
  <c r="F664" i="1"/>
  <c r="C659" i="1"/>
  <c r="E678" i="1"/>
  <c r="E658" i="1"/>
  <c r="G756" i="1"/>
  <c r="C61" i="1"/>
  <c r="C80" i="1"/>
  <c r="F81" i="1"/>
  <c r="F224" i="1"/>
  <c r="C217" i="1"/>
  <c r="C482" i="1"/>
  <c r="G478" i="1"/>
  <c r="F215" i="1"/>
  <c r="E820" i="1"/>
  <c r="C720" i="1"/>
  <c r="AB720" i="1" s="1"/>
  <c r="D728" i="1"/>
  <c r="E719" i="1"/>
  <c r="E815" i="1"/>
  <c r="F51" i="1"/>
  <c r="G816" i="1"/>
  <c r="E814" i="1"/>
  <c r="E102" i="1"/>
  <c r="D817" i="1"/>
  <c r="G64" i="1"/>
  <c r="C685" i="1"/>
  <c r="C687" i="1"/>
  <c r="C57" i="1"/>
  <c r="P57" i="1" s="1"/>
  <c r="R57" i="1" s="1"/>
  <c r="S57" i="1" s="1"/>
  <c r="T57" i="1" s="1"/>
  <c r="F827" i="1"/>
  <c r="G825" i="1"/>
  <c r="F57" i="1"/>
  <c r="AF166" i="1"/>
  <c r="AF314" i="1"/>
  <c r="G157" i="1"/>
  <c r="E138" i="1"/>
  <c r="C155" i="1"/>
  <c r="G356" i="1"/>
  <c r="D301" i="1"/>
  <c r="F375" i="1"/>
  <c r="D322" i="1"/>
  <c r="E413" i="1"/>
  <c r="G316" i="1"/>
  <c r="D305" i="1"/>
  <c r="C293" i="1"/>
  <c r="C381" i="1"/>
  <c r="Q381" i="1" s="1"/>
  <c r="Y381" i="1" s="1"/>
  <c r="F87" i="1"/>
  <c r="G714" i="1"/>
  <c r="F246" i="1"/>
  <c r="E594" i="1"/>
  <c r="D313" i="1"/>
  <c r="E248" i="1"/>
  <c r="G39" i="1"/>
  <c r="C243" i="1"/>
  <c r="D595" i="1"/>
  <c r="F473" i="1"/>
  <c r="C48" i="1"/>
  <c r="G508" i="1"/>
  <c r="F794" i="1"/>
  <c r="G433" i="1"/>
  <c r="F797" i="1"/>
  <c r="D751" i="1"/>
  <c r="D512" i="1"/>
  <c r="D616" i="1"/>
  <c r="E612" i="1"/>
  <c r="C625" i="1"/>
  <c r="F72" i="1"/>
  <c r="C429" i="1"/>
  <c r="G9" i="1"/>
  <c r="F432" i="1"/>
  <c r="C75" i="1"/>
  <c r="D508" i="1"/>
  <c r="G637" i="1"/>
  <c r="G477" i="1"/>
  <c r="G611" i="1"/>
  <c r="F771" i="1"/>
  <c r="C753" i="1"/>
  <c r="C632" i="1"/>
  <c r="E498" i="1"/>
  <c r="C256" i="1"/>
  <c r="C623" i="1"/>
  <c r="C493" i="1"/>
  <c r="G796" i="1"/>
  <c r="F528" i="1"/>
  <c r="G624" i="1"/>
  <c r="G494" i="1"/>
  <c r="G486" i="1"/>
  <c r="G423" i="1"/>
  <c r="E635" i="1"/>
  <c r="E501" i="1"/>
  <c r="G254" i="1"/>
  <c r="F510" i="1"/>
  <c r="C631" i="1"/>
  <c r="F627" i="1"/>
  <c r="F497" i="1"/>
  <c r="C598" i="1"/>
  <c r="F498" i="1"/>
  <c r="G788" i="1"/>
  <c r="G525" i="1"/>
  <c r="G436" i="1"/>
  <c r="G798" i="1"/>
  <c r="G802" i="1"/>
  <c r="F601" i="1"/>
  <c r="F598" i="1"/>
  <c r="C747" i="1"/>
  <c r="G598" i="1"/>
  <c r="D747" i="1"/>
  <c r="G518" i="1"/>
  <c r="G455" i="1"/>
  <c r="G660" i="1"/>
  <c r="F581" i="1"/>
  <c r="E782" i="1"/>
  <c r="F600" i="1"/>
  <c r="F747" i="1"/>
  <c r="F452" i="1"/>
  <c r="G844" i="1"/>
  <c r="G446" i="1"/>
  <c r="G462" i="1"/>
  <c r="G808" i="1"/>
  <c r="G452" i="1"/>
  <c r="C580" i="1"/>
  <c r="D580" i="1"/>
  <c r="G617" i="1"/>
  <c r="G526" i="1"/>
  <c r="G437" i="1"/>
  <c r="G799" i="1"/>
  <c r="E525" i="1"/>
  <c r="F799" i="1"/>
  <c r="C554" i="1"/>
  <c r="G547" i="1"/>
  <c r="C513" i="1"/>
  <c r="C792" i="1"/>
  <c r="P792" i="1" s="1"/>
  <c r="R792" i="1" s="1"/>
  <c r="E559" i="1"/>
  <c r="F518" i="1"/>
  <c r="F560" i="1"/>
  <c r="F659" i="1"/>
  <c r="F454" i="1"/>
  <c r="C553" i="1"/>
  <c r="P553" i="1" s="1"/>
  <c r="R553" i="1" s="1"/>
  <c r="S553" i="1" s="1"/>
  <c r="T553" i="1" s="1"/>
  <c r="G661" i="1"/>
  <c r="E456" i="1"/>
  <c r="E840" i="1"/>
  <c r="C517" i="1"/>
  <c r="P517" i="1" s="1"/>
  <c r="R517" i="1" s="1"/>
  <c r="S517" i="1" s="1"/>
  <c r="T517" i="1" s="1"/>
  <c r="C561" i="1"/>
  <c r="P561" i="1" s="1"/>
  <c r="R561" i="1" s="1"/>
  <c r="S561" i="1" s="1"/>
  <c r="T561" i="1" s="1"/>
  <c r="E846" i="1"/>
  <c r="F463" i="1"/>
  <c r="F556" i="1"/>
  <c r="D684" i="1"/>
  <c r="E526" i="1"/>
  <c r="F800" i="1"/>
  <c r="G556" i="1"/>
  <c r="F453" i="1"/>
  <c r="D557" i="1"/>
  <c r="F577" i="1"/>
  <c r="E447" i="1"/>
  <c r="D644" i="1"/>
  <c r="C533" i="1"/>
  <c r="E547" i="1"/>
  <c r="C444" i="1"/>
  <c r="E807" i="1"/>
  <c r="C643" i="1"/>
  <c r="F657" i="1"/>
  <c r="E683" i="1"/>
  <c r="C680" i="1"/>
  <c r="E684" i="1"/>
  <c r="D60" i="1"/>
  <c r="E59" i="1"/>
  <c r="E69" i="1"/>
  <c r="F480" i="1"/>
  <c r="D224" i="1"/>
  <c r="C82" i="1"/>
  <c r="D479" i="1"/>
  <c r="E483" i="1"/>
  <c r="F478" i="1"/>
  <c r="G572" i="1"/>
  <c r="F809" i="1"/>
  <c r="E131" i="1"/>
  <c r="D58" i="1"/>
  <c r="F575" i="1"/>
  <c r="G563" i="1"/>
  <c r="F822" i="1"/>
  <c r="D571" i="1"/>
  <c r="C814" i="1"/>
  <c r="G56" i="1"/>
  <c r="C692" i="1"/>
  <c r="G573" i="1"/>
  <c r="E698" i="1"/>
  <c r="D104" i="1"/>
  <c r="D722" i="1"/>
  <c r="E686" i="1"/>
  <c r="C830" i="1"/>
  <c r="AF728" i="1"/>
  <c r="AF123" i="1"/>
  <c r="F165" i="1"/>
  <c r="E173" i="1"/>
  <c r="G334" i="1"/>
  <c r="G309" i="1"/>
  <c r="G328" i="1"/>
  <c r="C322" i="1"/>
  <c r="F368" i="1"/>
  <c r="G370" i="1"/>
  <c r="E286" i="1"/>
  <c r="G329" i="1"/>
  <c r="D379" i="1"/>
  <c r="D398" i="1"/>
  <c r="G86" i="1"/>
  <c r="G237" i="1"/>
  <c r="D237" i="1"/>
  <c r="C239" i="1"/>
  <c r="G232" i="1"/>
  <c r="F34" i="1"/>
  <c r="D770" i="1"/>
  <c r="E92" i="1"/>
  <c r="F421" i="1"/>
  <c r="G506" i="1"/>
  <c r="F425" i="1"/>
  <c r="G763" i="1"/>
  <c r="E784" i="1"/>
  <c r="F626" i="1"/>
  <c r="E432" i="1"/>
  <c r="C253" i="1"/>
  <c r="C620" i="1"/>
  <c r="E253" i="1"/>
  <c r="F511" i="1"/>
  <c r="D640" i="1"/>
  <c r="D614" i="1"/>
  <c r="E94" i="1"/>
  <c r="E636" i="1"/>
  <c r="E610" i="1"/>
  <c r="F796" i="1"/>
  <c r="E528" i="1"/>
  <c r="F624" i="1"/>
  <c r="F494" i="1"/>
  <c r="F753" i="1"/>
  <c r="C629" i="1"/>
  <c r="D627" i="1"/>
  <c r="D497" i="1"/>
  <c r="D97" i="1"/>
  <c r="C425" i="1"/>
  <c r="E639" i="1"/>
  <c r="E613" i="1"/>
  <c r="C512" i="1"/>
  <c r="C634" i="1"/>
  <c r="C474" i="1"/>
  <c r="C500" i="1"/>
  <c r="C601" i="1"/>
  <c r="C501" i="1"/>
  <c r="D514" i="1"/>
  <c r="D439" i="1"/>
  <c r="D789" i="1"/>
  <c r="F450" i="1"/>
  <c r="G601" i="1"/>
  <c r="F748" i="1"/>
  <c r="C600" i="1"/>
  <c r="G748" i="1"/>
  <c r="D442" i="1"/>
  <c r="D458" i="1"/>
  <c r="D804" i="1"/>
  <c r="D551" i="1"/>
  <c r="E747" i="1"/>
  <c r="F449" i="1"/>
  <c r="D637" i="1"/>
  <c r="D785" i="1"/>
  <c r="D522" i="1"/>
  <c r="D533" i="1"/>
  <c r="D791" i="1"/>
  <c r="E785" i="1"/>
  <c r="D515" i="1"/>
  <c r="D440" i="1"/>
  <c r="G838" i="1"/>
  <c r="G599" i="1"/>
  <c r="F516" i="1"/>
  <c r="C789" i="1"/>
  <c r="D559" i="1"/>
  <c r="D550" i="1"/>
  <c r="E518" i="1"/>
  <c r="E789" i="1"/>
  <c r="E560" i="1"/>
  <c r="C441" i="1"/>
  <c r="Q441" i="1" s="1"/>
  <c r="Y441" i="1" s="1"/>
  <c r="E804" i="1"/>
  <c r="C663" i="1"/>
  <c r="Q663" i="1" s="1"/>
  <c r="Y663" i="1" s="1"/>
  <c r="C645" i="1"/>
  <c r="AE645" i="1" s="1"/>
  <c r="C456" i="1"/>
  <c r="Q456" i="1" s="1"/>
  <c r="Y456" i="1" s="1"/>
  <c r="G551" i="1"/>
  <c r="D549" i="1"/>
  <c r="D683" i="1"/>
  <c r="F461" i="1"/>
  <c r="C662" i="1"/>
  <c r="E443" i="1"/>
  <c r="F806" i="1"/>
  <c r="C665" i="1"/>
  <c r="P665" i="1" s="1"/>
  <c r="R665" i="1" s="1"/>
  <c r="F524" i="1"/>
  <c r="C791" i="1"/>
  <c r="G558" i="1"/>
  <c r="G645" i="1"/>
  <c r="F517" i="1"/>
  <c r="E561" i="1"/>
  <c r="C455" i="1"/>
  <c r="P455" i="1" s="1"/>
  <c r="R455" i="1" s="1"/>
  <c r="D552" i="1"/>
  <c r="C548" i="1"/>
  <c r="F436" i="1"/>
  <c r="D646" i="1"/>
  <c r="E438" i="1"/>
  <c r="G839" i="1"/>
  <c r="E548" i="1"/>
  <c r="E533" i="1"/>
  <c r="F644" i="1"/>
  <c r="F645" i="1"/>
  <c r="F681" i="1"/>
  <c r="F680" i="1"/>
  <c r="F59" i="1"/>
  <c r="C60" i="1"/>
  <c r="D69" i="1"/>
  <c r="C226" i="1"/>
  <c r="F68" i="1"/>
  <c r="G480" i="1"/>
  <c r="E593" i="1"/>
  <c r="E676" i="1"/>
  <c r="D809" i="1"/>
  <c r="D828" i="1"/>
  <c r="C831" i="1"/>
  <c r="E718" i="1"/>
  <c r="G51" i="1"/>
  <c r="F830" i="1"/>
  <c r="G63" i="1"/>
  <c r="F723" i="1"/>
  <c r="E826" i="1"/>
  <c r="D827" i="1"/>
  <c r="C812" i="1"/>
  <c r="C819" i="1"/>
  <c r="E64" i="1"/>
  <c r="F818" i="1"/>
  <c r="C833" i="1"/>
  <c r="C823" i="1"/>
  <c r="E564" i="1"/>
  <c r="D700" i="1"/>
  <c r="G695" i="1"/>
  <c r="AF309" i="1"/>
  <c r="F21" i="1"/>
  <c r="C167" i="1"/>
  <c r="F201" i="1"/>
  <c r="G409" i="1"/>
  <c r="D375" i="1"/>
  <c r="G325" i="1"/>
  <c r="G315" i="1"/>
  <c r="F290" i="1"/>
  <c r="D294" i="1"/>
  <c r="D342" i="1"/>
  <c r="C393" i="1"/>
  <c r="Q393" i="1" s="1"/>
  <c r="Y393" i="1" s="1"/>
  <c r="F401" i="1"/>
  <c r="C317" i="1"/>
  <c r="C88" i="1"/>
  <c r="G38" i="1"/>
  <c r="D33" i="1"/>
  <c r="E467" i="1"/>
  <c r="E233" i="1"/>
  <c r="G36" i="1"/>
  <c r="D469" i="1"/>
  <c r="C238" i="1"/>
  <c r="F38" i="1"/>
  <c r="D95" i="1"/>
  <c r="E13" i="1"/>
  <c r="D253" i="1"/>
  <c r="E769" i="1"/>
  <c r="G794" i="1"/>
  <c r="F92" i="1"/>
  <c r="G489" i="1"/>
  <c r="D618" i="1"/>
  <c r="E504" i="1"/>
  <c r="F750" i="1"/>
  <c r="F496" i="1"/>
  <c r="C529" i="1"/>
  <c r="P529" i="1" s="1"/>
  <c r="R529" i="1" s="1"/>
  <c r="S529" i="1" s="1"/>
  <c r="C531" i="1"/>
  <c r="F625" i="1"/>
  <c r="F495" i="1"/>
  <c r="G621" i="1"/>
  <c r="G491" i="1"/>
  <c r="G579" i="1"/>
  <c r="G111" i="1"/>
  <c r="C423" i="1"/>
  <c r="E624" i="1"/>
  <c r="C635" i="1"/>
  <c r="C475" i="1"/>
  <c r="D486" i="1"/>
  <c r="F505" i="1"/>
  <c r="G636" i="1"/>
  <c r="G476" i="1"/>
  <c r="G610" i="1"/>
  <c r="F743" i="1"/>
  <c r="C433" i="1"/>
  <c r="E627" i="1"/>
  <c r="C750" i="1"/>
  <c r="C430" i="1"/>
  <c r="F639" i="1"/>
  <c r="F784" i="1"/>
  <c r="D598" i="1"/>
  <c r="G749" i="1"/>
  <c r="G519" i="1"/>
  <c r="G456" i="1"/>
  <c r="G790" i="1"/>
  <c r="D660" i="1"/>
  <c r="E783" i="1"/>
  <c r="C610" i="1"/>
  <c r="F783" i="1"/>
  <c r="G520" i="1"/>
  <c r="G447" i="1"/>
  <c r="G463" i="1"/>
  <c r="G801" i="1"/>
  <c r="D491" i="1"/>
  <c r="D600" i="1"/>
  <c r="E615" i="1"/>
  <c r="F786" i="1"/>
  <c r="G641" i="1"/>
  <c r="G513" i="1"/>
  <c r="G438" i="1"/>
  <c r="G800" i="1"/>
  <c r="G492" i="1"/>
  <c r="E746" i="1"/>
  <c r="E599" i="1"/>
  <c r="F843" i="1"/>
  <c r="AC843" i="1" s="1"/>
  <c r="F599" i="1"/>
  <c r="D749" i="1"/>
  <c r="G441" i="1"/>
  <c r="G457" i="1"/>
  <c r="G803" i="1"/>
  <c r="C616" i="1"/>
  <c r="D784" i="1"/>
  <c r="F533" i="1"/>
  <c r="C801" i="1"/>
  <c r="G664" i="1"/>
  <c r="D659" i="1"/>
  <c r="E801" i="1"/>
  <c r="E661" i="1"/>
  <c r="C437" i="1"/>
  <c r="F838" i="1"/>
  <c r="F661" i="1"/>
  <c r="F513" i="1"/>
  <c r="C798" i="1"/>
  <c r="D558" i="1"/>
  <c r="G654" i="1"/>
  <c r="E515" i="1"/>
  <c r="G554" i="1"/>
  <c r="E439" i="1"/>
  <c r="F549" i="1"/>
  <c r="F443" i="1"/>
  <c r="C803" i="1"/>
  <c r="G663" i="1"/>
  <c r="F434" i="1"/>
  <c r="F526" i="1"/>
  <c r="C793" i="1"/>
  <c r="F561" i="1"/>
  <c r="F684" i="1"/>
  <c r="F460" i="1"/>
  <c r="E552" i="1"/>
  <c r="D548" i="1"/>
  <c r="E749" i="1"/>
  <c r="E462" i="1"/>
  <c r="F552" i="1"/>
  <c r="C843" i="1"/>
  <c r="Q843" i="1" s="1"/>
  <c r="Y843" i="1" s="1"/>
  <c r="E457" i="1"/>
  <c r="E841" i="1"/>
  <c r="C661" i="1"/>
  <c r="E663" i="1"/>
  <c r="E680" i="1"/>
  <c r="C59" i="1"/>
  <c r="G61" i="1"/>
  <c r="E228" i="1"/>
  <c r="G221" i="1"/>
  <c r="F780" i="1"/>
  <c r="D591" i="1"/>
  <c r="D213" i="1"/>
  <c r="E667" i="1"/>
  <c r="F719" i="1"/>
  <c r="AD719" i="1" s="1"/>
  <c r="D826" i="1"/>
  <c r="D820" i="1"/>
  <c r="F816" i="1"/>
  <c r="F825" i="1"/>
  <c r="F64" i="1"/>
  <c r="E563" i="1"/>
  <c r="G826" i="1"/>
  <c r="F718" i="1"/>
  <c r="E803" i="1"/>
  <c r="C526" i="1"/>
  <c r="C463" i="1"/>
  <c r="F678" i="1"/>
  <c r="F790" i="1"/>
  <c r="C518" i="1"/>
  <c r="AE518" i="1" s="1"/>
  <c r="G516" i="1"/>
  <c r="E617" i="1"/>
  <c r="G786" i="1"/>
  <c r="G555" i="1"/>
  <c r="D449" i="1"/>
  <c r="C450" i="1"/>
  <c r="G498" i="1"/>
  <c r="C627" i="1"/>
  <c r="C505" i="1"/>
  <c r="D426" i="1"/>
  <c r="C752" i="1"/>
  <c r="C95" i="1"/>
  <c r="E235" i="1"/>
  <c r="G386" i="1"/>
  <c r="F326" i="1"/>
  <c r="F168" i="1"/>
  <c r="E445" i="1"/>
  <c r="C577" i="1"/>
  <c r="C524" i="1"/>
  <c r="F642" i="1"/>
  <c r="C446" i="1"/>
  <c r="F451" i="1"/>
  <c r="G746" i="1"/>
  <c r="G618" i="1"/>
  <c r="F615" i="1"/>
  <c r="D808" i="1"/>
  <c r="D499" i="1"/>
  <c r="D455" i="1"/>
  <c r="G634" i="1"/>
  <c r="E581" i="1"/>
  <c r="D475" i="1"/>
  <c r="E632" i="1"/>
  <c r="D75" i="1"/>
  <c r="E745" i="1"/>
  <c r="E529" i="1"/>
  <c r="G639" i="1"/>
  <c r="F766" i="1"/>
  <c r="AC766" i="1" s="1"/>
  <c r="D235" i="1"/>
  <c r="G44" i="1"/>
  <c r="D391" i="1"/>
  <c r="D345" i="1"/>
  <c r="F18" i="1"/>
  <c r="C519" i="1"/>
  <c r="F663" i="1"/>
  <c r="F522" i="1"/>
  <c r="F643" i="1"/>
  <c r="F444" i="1"/>
  <c r="G490" i="1"/>
  <c r="G805" i="1"/>
  <c r="G626" i="1"/>
  <c r="G440" i="1"/>
  <c r="F501" i="1"/>
  <c r="E641" i="1"/>
  <c r="G628" i="1"/>
  <c r="F531" i="1"/>
  <c r="F73" i="1"/>
  <c r="D111" i="1"/>
  <c r="F433" i="1"/>
  <c r="G527" i="1"/>
  <c r="F244" i="1"/>
  <c r="D331" i="1"/>
  <c r="F330" i="1"/>
  <c r="AF28" i="1"/>
  <c r="G681" i="1"/>
  <c r="D656" i="1"/>
  <c r="D654" i="1"/>
  <c r="D465" i="1"/>
  <c r="D799" i="1"/>
  <c r="C785" i="1"/>
  <c r="D462" i="1"/>
  <c r="G450" i="1"/>
  <c r="D518" i="1"/>
  <c r="E623" i="1"/>
  <c r="D635" i="1"/>
  <c r="E753" i="1"/>
  <c r="D578" i="1"/>
  <c r="C494" i="1"/>
  <c r="C432" i="1"/>
  <c r="D423" i="1"/>
  <c r="E75" i="1"/>
  <c r="F466" i="1"/>
  <c r="G37" i="1"/>
  <c r="E339" i="1"/>
  <c r="E340" i="1"/>
  <c r="AF390" i="1"/>
  <c r="G792" i="1"/>
  <c r="E452" i="1"/>
  <c r="G459" i="1"/>
  <c r="C449" i="1"/>
  <c r="G515" i="1"/>
  <c r="F475" i="1"/>
  <c r="E619" i="1"/>
  <c r="F632" i="1"/>
  <c r="G751" i="1"/>
  <c r="G615" i="1"/>
  <c r="F491" i="1"/>
  <c r="F427" i="1"/>
  <c r="D509" i="1"/>
  <c r="D55" i="1"/>
  <c r="D763" i="1"/>
  <c r="D240" i="1"/>
  <c r="E307" i="1"/>
  <c r="G293" i="1"/>
  <c r="AF688" i="1"/>
  <c r="G496" i="1"/>
  <c r="D446" i="1"/>
  <c r="E787" i="1"/>
  <c r="D748" i="1"/>
  <c r="C638" i="1"/>
  <c r="G431" i="1"/>
  <c r="C502" i="1"/>
  <c r="E578" i="1"/>
  <c r="C624" i="1"/>
  <c r="C495" i="1"/>
  <c r="C486" i="1"/>
  <c r="F11" i="1"/>
  <c r="C35" i="1"/>
  <c r="F85" i="1"/>
  <c r="D310" i="1"/>
  <c r="D414" i="1"/>
  <c r="G434" i="1"/>
  <c r="G622" i="1"/>
  <c r="G443" i="1"/>
  <c r="D783" i="1"/>
  <c r="F635" i="1"/>
  <c r="E428" i="1"/>
  <c r="E743" i="1"/>
  <c r="E614" i="1"/>
  <c r="F621" i="1"/>
  <c r="F474" i="1"/>
  <c r="E484" i="1"/>
  <c r="D46" i="1"/>
  <c r="G240" i="1"/>
  <c r="D89" i="1"/>
  <c r="C297" i="1"/>
  <c r="D381" i="1"/>
  <c r="L172" i="1"/>
  <c r="M172" i="1" s="1"/>
  <c r="L625" i="1"/>
  <c r="M625" i="1" s="1"/>
  <c r="J742" i="1"/>
  <c r="K742" i="1" s="1"/>
  <c r="J791" i="1"/>
  <c r="K791" i="1" s="1"/>
  <c r="J636" i="1"/>
  <c r="K636" i="1" s="1"/>
  <c r="J438" i="1"/>
  <c r="K438" i="1" s="1"/>
  <c r="J503" i="1"/>
  <c r="K503" i="1" s="1"/>
  <c r="J607" i="1"/>
  <c r="K607" i="1" s="1"/>
  <c r="J690" i="1"/>
  <c r="K690" i="1" s="1"/>
  <c r="J323" i="1"/>
  <c r="K323" i="1" s="1"/>
  <c r="J691" i="1"/>
  <c r="K691" i="1" s="1"/>
  <c r="J45" i="1"/>
  <c r="K45" i="1" s="1"/>
  <c r="J264" i="1"/>
  <c r="K264" i="1" s="1"/>
  <c r="J431" i="1"/>
  <c r="K431" i="1" s="1"/>
  <c r="J582" i="1"/>
  <c r="K582" i="1" s="1"/>
  <c r="L518" i="1"/>
  <c r="M518" i="1" s="1"/>
  <c r="J86" i="1"/>
  <c r="K86" i="1" s="1"/>
  <c r="J253" i="1"/>
  <c r="K253" i="1" s="1"/>
  <c r="J373" i="1"/>
  <c r="K373" i="1" s="1"/>
  <c r="J476" i="1"/>
  <c r="K476" i="1" s="1"/>
  <c r="J599" i="1"/>
  <c r="K599" i="1" s="1"/>
  <c r="J434" i="1"/>
  <c r="K434" i="1" s="1"/>
  <c r="J842" i="1"/>
  <c r="K842" i="1" s="1"/>
  <c r="J695" i="1"/>
  <c r="K695" i="1" s="1"/>
  <c r="J159" i="1"/>
  <c r="K159" i="1" s="1"/>
  <c r="J584" i="1"/>
  <c r="K584" i="1" s="1"/>
  <c r="J756" i="1"/>
  <c r="K756" i="1" s="1"/>
  <c r="J469" i="1"/>
  <c r="K469" i="1" s="1"/>
  <c r="J266" i="1"/>
  <c r="K266" i="1" s="1"/>
  <c r="J601" i="1"/>
  <c r="K601" i="1" s="1"/>
  <c r="J33" i="1"/>
  <c r="K33" i="1" s="1"/>
  <c r="J741" i="1"/>
  <c r="K741" i="1" s="1"/>
  <c r="J279" i="1"/>
  <c r="K279" i="1" s="1"/>
  <c r="J362" i="1"/>
  <c r="K362" i="1" s="1"/>
  <c r="F705" i="1"/>
  <c r="E705" i="1"/>
  <c r="AF697" i="1"/>
  <c r="C705" i="1"/>
  <c r="AE705" i="1" s="1"/>
  <c r="AF701" i="1"/>
  <c r="G693" i="1"/>
  <c r="F693" i="1"/>
  <c r="G697" i="1"/>
  <c r="F697" i="1"/>
  <c r="C693" i="1"/>
  <c r="F278" i="1"/>
  <c r="G278" i="1"/>
  <c r="C279" i="1"/>
  <c r="Q279" i="1" s="1"/>
  <c r="Y279" i="1" s="1"/>
  <c r="D279" i="1"/>
  <c r="E279" i="1"/>
  <c r="F279" i="1"/>
  <c r="G279" i="1"/>
  <c r="C280" i="1"/>
  <c r="D280" i="1"/>
  <c r="E280" i="1"/>
  <c r="F280" i="1"/>
  <c r="G280" i="1"/>
  <c r="AF263" i="1"/>
  <c r="E582" i="1"/>
  <c r="L761" i="1"/>
  <c r="M761" i="1" s="1"/>
  <c r="L34" i="1"/>
  <c r="M34" i="1" s="1"/>
  <c r="L120" i="1"/>
  <c r="M120" i="1" s="1"/>
  <c r="J799" i="1"/>
  <c r="K799" i="1" s="1"/>
  <c r="J660" i="1"/>
  <c r="K660" i="1" s="1"/>
  <c r="J699" i="1"/>
  <c r="K699" i="1" s="1"/>
  <c r="J594" i="1"/>
  <c r="K594" i="1" s="1"/>
  <c r="J701" i="1"/>
  <c r="K701" i="1" s="1"/>
  <c r="J335" i="1"/>
  <c r="K335" i="1" s="1"/>
  <c r="J703" i="1"/>
  <c r="K703" i="1" s="1"/>
  <c r="J97" i="1"/>
  <c r="K97" i="1" s="1"/>
  <c r="J276" i="1"/>
  <c r="K276" i="1" s="1"/>
  <c r="J443" i="1"/>
  <c r="K443" i="1" s="1"/>
  <c r="J708" i="1"/>
  <c r="K708" i="1" s="1"/>
  <c r="L665" i="1"/>
  <c r="M665" i="1" s="1"/>
  <c r="J110" i="1"/>
  <c r="K110" i="1" s="1"/>
  <c r="J265" i="1"/>
  <c r="K265" i="1" s="1"/>
  <c r="J385" i="1"/>
  <c r="K385" i="1" s="1"/>
  <c r="J480" i="1"/>
  <c r="K480" i="1" s="1"/>
  <c r="J619" i="1"/>
  <c r="K619" i="1" s="1"/>
  <c r="L96" i="1"/>
  <c r="M96" i="1" s="1"/>
  <c r="J711" i="1"/>
  <c r="K711" i="1" s="1"/>
  <c r="J303" i="1"/>
  <c r="K303" i="1" s="1"/>
  <c r="J833" i="1"/>
  <c r="K833" i="1" s="1"/>
  <c r="J656" i="1"/>
  <c r="K656" i="1" s="1"/>
  <c r="J76" i="1"/>
  <c r="K76" i="1" s="1"/>
  <c r="J796" i="1"/>
  <c r="K796" i="1" s="1"/>
  <c r="J521" i="1"/>
  <c r="K521" i="1" s="1"/>
  <c r="L418" i="1"/>
  <c r="M418" i="1" s="1"/>
  <c r="J728" i="1"/>
  <c r="K728" i="1" s="1"/>
  <c r="J409" i="1"/>
  <c r="K409" i="1" s="1"/>
  <c r="J675" i="1"/>
  <c r="K675" i="1" s="1"/>
  <c r="J111" i="1"/>
  <c r="K111" i="1" s="1"/>
  <c r="J769" i="1"/>
  <c r="K769" i="1" s="1"/>
  <c r="J804" i="1"/>
  <c r="K804" i="1" s="1"/>
  <c r="J433" i="1"/>
  <c r="K433" i="1" s="1"/>
  <c r="J805" i="1"/>
  <c r="K805" i="1" s="1"/>
  <c r="G705" i="1"/>
  <c r="D701" i="1"/>
  <c r="C701" i="1"/>
  <c r="G832" i="1"/>
  <c r="G689" i="1"/>
  <c r="F689" i="1"/>
  <c r="E689" i="1"/>
  <c r="D689" i="1"/>
  <c r="E693" i="1"/>
  <c r="D693" i="1"/>
  <c r="C257" i="1"/>
  <c r="D257" i="1"/>
  <c r="E257" i="1"/>
  <c r="F257" i="1"/>
  <c r="G257" i="1"/>
  <c r="C258" i="1"/>
  <c r="D258" i="1"/>
  <c r="E258" i="1"/>
  <c r="F258" i="1"/>
  <c r="G258" i="1"/>
  <c r="C259" i="1"/>
  <c r="D259" i="1"/>
  <c r="AF279" i="1"/>
  <c r="AF277" i="1"/>
  <c r="AF583" i="1"/>
  <c r="E585" i="1"/>
  <c r="L586" i="1"/>
  <c r="M586" i="1" s="1"/>
  <c r="L773" i="1"/>
  <c r="M773" i="1" s="1"/>
  <c r="L488" i="1"/>
  <c r="M488" i="1" s="1"/>
  <c r="J21" i="1"/>
  <c r="K21" i="1" s="1"/>
  <c r="J798" i="1"/>
  <c r="K798" i="1" s="1"/>
  <c r="L454" i="1"/>
  <c r="M454" i="1" s="1"/>
  <c r="J714" i="1"/>
  <c r="K714" i="1" s="1"/>
  <c r="J773" i="1"/>
  <c r="K773" i="1" s="1"/>
  <c r="J680" i="1"/>
  <c r="K680" i="1" s="1"/>
  <c r="J780" i="1"/>
  <c r="K780" i="1" s="1"/>
  <c r="J418" i="1"/>
  <c r="K418" i="1" s="1"/>
  <c r="J109" i="1"/>
  <c r="K109" i="1" s="1"/>
  <c r="J300" i="1"/>
  <c r="K300" i="1" s="1"/>
  <c r="J475" i="1"/>
  <c r="K475" i="1" s="1"/>
  <c r="J598" i="1"/>
  <c r="K598" i="1" s="1"/>
  <c r="J720" i="1"/>
  <c r="K720" i="1" s="1"/>
  <c r="L718" i="1"/>
  <c r="M718" i="1" s="1"/>
  <c r="J134" i="1"/>
  <c r="K134" i="1" s="1"/>
  <c r="J277" i="1"/>
  <c r="K277" i="1" s="1"/>
  <c r="J396" i="1"/>
  <c r="K396" i="1" s="1"/>
  <c r="J655" i="1"/>
  <c r="K655" i="1" s="1"/>
  <c r="J554" i="1"/>
  <c r="K554" i="1" s="1"/>
  <c r="L765" i="1"/>
  <c r="M765" i="1" s="1"/>
  <c r="J753" i="1"/>
  <c r="K753" i="1" s="1"/>
  <c r="J446" i="1"/>
  <c r="K446" i="1" s="1"/>
  <c r="J844" i="1"/>
  <c r="K844" i="1" s="1"/>
  <c r="J705" i="1"/>
  <c r="K705" i="1" s="1"/>
  <c r="J171" i="1"/>
  <c r="K171" i="1" s="1"/>
  <c r="J823" i="1"/>
  <c r="K823" i="1" s="1"/>
  <c r="L827" i="1"/>
  <c r="M827" i="1" s="1"/>
  <c r="J762" i="1"/>
  <c r="K762" i="1" s="1"/>
  <c r="J533" i="1"/>
  <c r="K533" i="1" s="1"/>
  <c r="L570" i="1"/>
  <c r="M570" i="1" s="1"/>
  <c r="J206" i="1"/>
  <c r="K206" i="1" s="1"/>
  <c r="J803" i="1"/>
  <c r="K803" i="1" s="1"/>
  <c r="J351" i="1"/>
  <c r="K351" i="1" s="1"/>
  <c r="J816" i="1"/>
  <c r="K816" i="1" s="1"/>
  <c r="J817" i="1"/>
  <c r="K817" i="1" s="1"/>
  <c r="F701" i="1"/>
  <c r="E701" i="1"/>
  <c r="AF693" i="1"/>
  <c r="F829" i="1"/>
  <c r="E829" i="1"/>
  <c r="F832" i="1"/>
  <c r="E832" i="1"/>
  <c r="D832" i="1"/>
  <c r="C832" i="1"/>
  <c r="C689" i="1"/>
  <c r="Q689" i="1" s="1"/>
  <c r="Y689" i="1" s="1"/>
  <c r="G729" i="1"/>
  <c r="E259" i="1"/>
  <c r="F259" i="1"/>
  <c r="G259" i="1"/>
  <c r="C260" i="1"/>
  <c r="D260" i="1"/>
  <c r="E260" i="1"/>
  <c r="F260" i="1"/>
  <c r="G260" i="1"/>
  <c r="C261" i="1"/>
  <c r="P261" i="1" s="1"/>
  <c r="R261" i="1" s="1"/>
  <c r="S261" i="1" s="1"/>
  <c r="T261" i="1" s="1"/>
  <c r="D261" i="1"/>
  <c r="E261" i="1"/>
  <c r="F261" i="1"/>
  <c r="AF267" i="1"/>
  <c r="AF265" i="1"/>
  <c r="G730" i="1"/>
  <c r="L41" i="1"/>
  <c r="M41" i="1" s="1"/>
  <c r="J143" i="1"/>
  <c r="K143" i="1" s="1"/>
  <c r="L688" i="1"/>
  <c r="M688" i="1" s="1"/>
  <c r="L608" i="1"/>
  <c r="M608" i="1" s="1"/>
  <c r="J646" i="1"/>
  <c r="K646" i="1" s="1"/>
  <c r="J524" i="1"/>
  <c r="K524" i="1" s="1"/>
  <c r="J557" i="1"/>
  <c r="K557" i="1" s="1"/>
  <c r="J426" i="1"/>
  <c r="K426" i="1" s="1"/>
  <c r="J427" i="1"/>
  <c r="K427" i="1" s="1"/>
  <c r="J595" i="1"/>
  <c r="K595" i="1" s="1"/>
  <c r="J608" i="1"/>
  <c r="K608" i="1" s="1"/>
  <c r="J311" i="1"/>
  <c r="K311" i="1" s="1"/>
  <c r="J629" i="1"/>
  <c r="K629" i="1" s="1"/>
  <c r="J11" i="1"/>
  <c r="K11" i="1" s="1"/>
  <c r="J252" i="1"/>
  <c r="K252" i="1" s="1"/>
  <c r="J551" i="1"/>
  <c r="K551" i="1" s="1"/>
  <c r="J704" i="1"/>
  <c r="K704" i="1" s="1"/>
  <c r="L394" i="1"/>
  <c r="M394" i="1" s="1"/>
  <c r="J74" i="1"/>
  <c r="K74" i="1" s="1"/>
  <c r="J229" i="1"/>
  <c r="K229" i="1" s="1"/>
  <c r="J361" i="1"/>
  <c r="K361" i="1" s="1"/>
  <c r="J291" i="1"/>
  <c r="K291" i="1" s="1"/>
  <c r="J831" i="1"/>
  <c r="K831" i="1" s="1"/>
  <c r="J632" i="1"/>
  <c r="K632" i="1" s="1"/>
  <c r="J63" i="1"/>
  <c r="K63" i="1" s="1"/>
  <c r="J794" i="1"/>
  <c r="K794" i="1" s="1"/>
  <c r="J509" i="1"/>
  <c r="K509" i="1" s="1"/>
  <c r="L275" i="1"/>
  <c r="M275" i="1" s="1"/>
  <c r="J722" i="1"/>
  <c r="K722" i="1" s="1"/>
  <c r="J326" i="1"/>
  <c r="K326" i="1" s="1"/>
  <c r="J824" i="1"/>
  <c r="K824" i="1" s="1"/>
  <c r="J645" i="1"/>
  <c r="K645" i="1" s="1"/>
  <c r="J194" i="1"/>
  <c r="K194" i="1" s="1"/>
  <c r="L671" i="1"/>
  <c r="M671" i="1" s="1"/>
  <c r="J112" i="1"/>
  <c r="K112" i="1" s="1"/>
  <c r="J290" i="1"/>
  <c r="K290" i="1" s="1"/>
  <c r="D705" i="1"/>
  <c r="AF705" i="1"/>
  <c r="E697" i="1"/>
  <c r="D276" i="1"/>
  <c r="E276" i="1"/>
  <c r="F276" i="1"/>
  <c r="G276" i="1"/>
  <c r="C277" i="1"/>
  <c r="P277" i="1" s="1"/>
  <c r="R277" i="1" s="1"/>
  <c r="S277" i="1" s="1"/>
  <c r="T277" i="1" s="1"/>
  <c r="D277" i="1"/>
  <c r="E277" i="1"/>
  <c r="F277" i="1"/>
  <c r="G277" i="1"/>
  <c r="C278" i="1"/>
  <c r="D278" i="1"/>
  <c r="E278" i="1"/>
  <c r="AF275" i="1"/>
  <c r="S5" i="12"/>
  <c r="W1731" i="12"/>
  <c r="J153" i="1"/>
  <c r="K153" i="1" s="1"/>
  <c r="L331" i="1"/>
  <c r="M331" i="1" s="1"/>
  <c r="L284" i="1"/>
  <c r="M284" i="1" s="1"/>
  <c r="L189" i="1"/>
  <c r="M189" i="1" s="1"/>
  <c r="J255" i="1"/>
  <c r="K255" i="1" s="1"/>
  <c r="J786" i="1"/>
  <c r="K786" i="1" s="1"/>
  <c r="J338" i="1"/>
  <c r="K338" i="1" s="1"/>
  <c r="J339" i="1"/>
  <c r="K339" i="1" s="1"/>
  <c r="J278" i="1"/>
  <c r="K278" i="1" s="1"/>
  <c r="J34" i="1"/>
  <c r="K34" i="1" s="1"/>
  <c r="J840" i="1"/>
  <c r="K840" i="1" s="1"/>
  <c r="L133" i="1"/>
  <c r="M133" i="1" s="1"/>
  <c r="L819" i="1"/>
  <c r="M819" i="1" s="1"/>
  <c r="L502" i="1"/>
  <c r="M502" i="1" s="1"/>
  <c r="L415" i="1"/>
  <c r="M415" i="1" s="1"/>
  <c r="L357" i="1"/>
  <c r="M357" i="1" s="1"/>
  <c r="L493" i="1"/>
  <c r="M493" i="1" s="1"/>
  <c r="J399" i="1"/>
  <c r="K399" i="1" s="1"/>
  <c r="J623" i="1"/>
  <c r="K623" i="1" s="1"/>
  <c r="J282" i="1"/>
  <c r="K282" i="1" s="1"/>
  <c r="J605" i="1"/>
  <c r="K605" i="1" s="1"/>
  <c r="J308" i="1"/>
  <c r="K308" i="1" s="1"/>
  <c r="J213" i="1"/>
  <c r="K213" i="1" s="1"/>
  <c r="J517" i="1"/>
  <c r="K517" i="1" s="1"/>
  <c r="J96" i="1"/>
  <c r="K96" i="1" s="1"/>
  <c r="J442" i="1"/>
  <c r="K442" i="1" s="1"/>
  <c r="J665" i="1"/>
  <c r="K665" i="1" s="1"/>
  <c r="L506" i="1"/>
  <c r="M506" i="1" s="1"/>
  <c r="J73" i="1"/>
  <c r="K73" i="1" s="1"/>
  <c r="J216" i="1"/>
  <c r="K216" i="1" s="1"/>
  <c r="J348" i="1"/>
  <c r="K348" i="1" s="1"/>
  <c r="J455" i="1"/>
  <c r="K455" i="1" s="1"/>
  <c r="J398" i="1"/>
  <c r="K398" i="1" s="1"/>
  <c r="J477" i="1"/>
  <c r="K477" i="1" s="1"/>
  <c r="J814" i="1"/>
  <c r="K814" i="1" s="1"/>
  <c r="J421" i="1"/>
  <c r="K421" i="1" s="1"/>
  <c r="J207" i="1"/>
  <c r="K207" i="1" s="1"/>
  <c r="J397" i="1"/>
  <c r="K397" i="1" s="1"/>
  <c r="J387" i="1"/>
  <c r="K387" i="1" s="1"/>
  <c r="J386" i="1"/>
  <c r="K386" i="1" s="1"/>
  <c r="J375" i="1"/>
  <c r="K375" i="1" s="1"/>
  <c r="J374" i="1"/>
  <c r="K374" i="1" s="1"/>
  <c r="J363" i="1"/>
  <c r="K363" i="1" s="1"/>
  <c r="J631" i="1"/>
  <c r="K631" i="1" s="1"/>
  <c r="J520" i="1"/>
  <c r="K520" i="1" s="1"/>
  <c r="J337" i="1"/>
  <c r="K337" i="1" s="1"/>
  <c r="J241" i="1"/>
  <c r="K241" i="1" s="1"/>
  <c r="J122" i="1"/>
  <c r="K122" i="1" s="1"/>
  <c r="J467" i="1"/>
  <c r="K467" i="1" s="1"/>
  <c r="J360" i="1"/>
  <c r="K360" i="1" s="1"/>
  <c r="J228" i="1"/>
  <c r="K228" i="1" s="1"/>
  <c r="J85" i="1"/>
  <c r="K85" i="1" s="1"/>
  <c r="L641" i="1"/>
  <c r="M641" i="1" s="1"/>
  <c r="J781" i="1"/>
  <c r="K781" i="1" s="1"/>
  <c r="J454" i="1"/>
  <c r="K454" i="1" s="1"/>
  <c r="J108" i="1"/>
  <c r="K108" i="1" s="1"/>
  <c r="J596" i="1"/>
  <c r="K596" i="1" s="1"/>
  <c r="J779" i="1"/>
  <c r="K779" i="1" s="1"/>
  <c r="J225" i="1"/>
  <c r="K225" i="1" s="1"/>
  <c r="J320" i="1"/>
  <c r="K320" i="1" s="1"/>
  <c r="J687" i="1"/>
  <c r="K687" i="1" s="1"/>
  <c r="J68" i="1"/>
  <c r="K68" i="1" s="1"/>
  <c r="J102" i="1"/>
  <c r="K102" i="1" s="1"/>
  <c r="L505" i="1"/>
  <c r="M505" i="1" s="1"/>
  <c r="L427" i="1"/>
  <c r="M427" i="1" s="1"/>
  <c r="L617" i="1"/>
  <c r="M617" i="1" s="1"/>
  <c r="L432" i="1"/>
  <c r="M432" i="1" s="1"/>
  <c r="L512" i="1"/>
  <c r="M512" i="1" s="1"/>
  <c r="L343" i="1"/>
  <c r="M343" i="1" s="1"/>
  <c r="L117" i="1"/>
  <c r="M117" i="1" s="1"/>
  <c r="L71" i="1"/>
  <c r="M71" i="1" s="1"/>
  <c r="L828" i="1"/>
  <c r="M828" i="1" s="1"/>
  <c r="J555" i="1"/>
  <c r="K555" i="1" s="1"/>
  <c r="J233" i="1"/>
  <c r="K233" i="1" s="1"/>
  <c r="J366" i="1"/>
  <c r="K366" i="1" s="1"/>
  <c r="L593" i="1"/>
  <c r="M593" i="1" s="1"/>
  <c r="J502" i="1"/>
  <c r="K502" i="1" s="1"/>
  <c r="J81" i="1"/>
  <c r="K81" i="1" s="1"/>
  <c r="J688" i="1"/>
  <c r="K688" i="1" s="1"/>
  <c r="J504" i="1"/>
  <c r="K504" i="1" s="1"/>
  <c r="J702" i="1"/>
  <c r="K702" i="1" s="1"/>
  <c r="J215" i="1"/>
  <c r="K215" i="1" s="1"/>
  <c r="J506" i="1"/>
  <c r="K506" i="1" s="1"/>
  <c r="J671" i="1"/>
  <c r="K671" i="1" s="1"/>
  <c r="J765" i="1"/>
  <c r="K765" i="1" s="1"/>
  <c r="L239" i="1"/>
  <c r="M239" i="1" s="1"/>
  <c r="J31" i="1"/>
  <c r="K31" i="1" s="1"/>
  <c r="J180" i="1"/>
  <c r="K180" i="1" s="1"/>
  <c r="J288" i="1"/>
  <c r="K288" i="1" s="1"/>
  <c r="J407" i="1"/>
  <c r="K407" i="1" s="1"/>
  <c r="J254" i="1"/>
  <c r="K254" i="1" s="1"/>
  <c r="J243" i="1"/>
  <c r="K243" i="1" s="1"/>
  <c r="J242" i="1"/>
  <c r="K242" i="1" s="1"/>
  <c r="J778" i="1"/>
  <c r="K778" i="1" s="1"/>
  <c r="J231" i="1"/>
  <c r="K231" i="1" s="1"/>
  <c r="J230" i="1"/>
  <c r="K230" i="1" s="1"/>
  <c r="J219" i="1"/>
  <c r="K219" i="1" s="1"/>
  <c r="J611" i="1"/>
  <c r="K611" i="1" s="1"/>
  <c r="J496" i="1"/>
  <c r="K496" i="1" s="1"/>
  <c r="J432" i="1"/>
  <c r="K432" i="1" s="1"/>
  <c r="J325" i="1"/>
  <c r="K325" i="1" s="1"/>
  <c r="J217" i="1"/>
  <c r="K217" i="1" s="1"/>
  <c r="J98" i="1"/>
  <c r="K98" i="1" s="1"/>
  <c r="L764" i="1"/>
  <c r="M764" i="1" s="1"/>
  <c r="J754" i="1"/>
  <c r="K754" i="1" s="1"/>
  <c r="J642" i="1"/>
  <c r="K642" i="1" s="1"/>
  <c r="J571" i="1"/>
  <c r="K571" i="1" s="1"/>
  <c r="J336" i="1"/>
  <c r="K336" i="1" s="1"/>
  <c r="J204" i="1"/>
  <c r="K204" i="1" s="1"/>
  <c r="J59" i="1"/>
  <c r="K59" i="1" s="1"/>
  <c r="L383" i="1"/>
  <c r="M383" i="1" s="1"/>
  <c r="J641" i="1"/>
  <c r="K641" i="1" s="1"/>
  <c r="J430" i="1"/>
  <c r="K430" i="1" s="1"/>
  <c r="J429" i="1"/>
  <c r="K429" i="1" s="1"/>
  <c r="J94" i="1"/>
  <c r="K94" i="1" s="1"/>
  <c r="J212" i="1"/>
  <c r="K212" i="1" s="1"/>
  <c r="J800" i="1"/>
  <c r="K800" i="1" s="1"/>
  <c r="J270" i="1"/>
  <c r="K270" i="1" s="1"/>
  <c r="J615" i="1"/>
  <c r="K615" i="1" s="1"/>
  <c r="J806" i="1"/>
  <c r="K806" i="1" s="1"/>
  <c r="J292" i="1"/>
  <c r="K292" i="1" s="1"/>
  <c r="L393" i="1"/>
  <c r="M393" i="1" s="1"/>
  <c r="L225" i="1"/>
  <c r="M225" i="1" s="1"/>
  <c r="L296" i="1"/>
  <c r="M296" i="1" s="1"/>
  <c r="L490" i="1"/>
  <c r="M490" i="1" s="1"/>
  <c r="L424" i="1"/>
  <c r="M424" i="1" s="1"/>
  <c r="J653" i="1"/>
  <c r="K653" i="1" s="1"/>
  <c r="W1499" i="12"/>
  <c r="P222" i="1"/>
  <c r="R222" i="1" s="1"/>
  <c r="S222" i="1" s="1"/>
  <c r="Q222" i="1"/>
  <c r="Y222" i="1" s="1"/>
  <c r="AD222" i="1"/>
  <c r="P119" i="1"/>
  <c r="R119" i="1" s="1"/>
  <c r="S119" i="1" s="1"/>
  <c r="P775" i="1"/>
  <c r="R775" i="1" s="1"/>
  <c r="S775" i="1" s="1"/>
  <c r="T775" i="1" s="1"/>
  <c r="P706" i="1"/>
  <c r="R706" i="1" s="1"/>
  <c r="S706" i="1" s="1"/>
  <c r="P211" i="1"/>
  <c r="R211" i="1" s="1"/>
  <c r="S211" i="1" s="1"/>
  <c r="P719" i="1"/>
  <c r="R719" i="1" s="1"/>
  <c r="S719" i="1" s="1"/>
  <c r="T719" i="1" s="1"/>
  <c r="J529" i="1"/>
  <c r="K529" i="1" s="1"/>
  <c r="J441" i="1"/>
  <c r="K441" i="1" s="1"/>
  <c r="J334" i="1"/>
  <c r="K334" i="1" s="1"/>
  <c r="J250" i="1"/>
  <c r="K250" i="1" s="1"/>
  <c r="J107" i="1"/>
  <c r="K107" i="1" s="1"/>
  <c r="J787" i="1"/>
  <c r="K787" i="1" s="1"/>
  <c r="J516" i="1"/>
  <c r="K516" i="1" s="1"/>
  <c r="J452" i="1"/>
  <c r="K452" i="1" s="1"/>
  <c r="J333" i="1"/>
  <c r="K333" i="1" s="1"/>
  <c r="J237" i="1"/>
  <c r="K237" i="1" s="1"/>
  <c r="J106" i="1"/>
  <c r="K106" i="1" s="1"/>
  <c r="L36" i="1"/>
  <c r="M36" i="1" s="1"/>
  <c r="J606" i="1"/>
  <c r="K606" i="1" s="1"/>
  <c r="J515" i="1"/>
  <c r="K515" i="1" s="1"/>
  <c r="J439" i="1"/>
  <c r="K439" i="1" s="1"/>
  <c r="J224" i="1"/>
  <c r="K224" i="1" s="1"/>
  <c r="J105" i="1"/>
  <c r="K105" i="1" s="1"/>
  <c r="L781" i="1"/>
  <c r="M781" i="1" s="1"/>
  <c r="J845" i="1"/>
  <c r="K845" i="1" s="1"/>
  <c r="J785" i="1"/>
  <c r="K785" i="1" s="1"/>
  <c r="J617" i="1"/>
  <c r="K617" i="1" s="1"/>
  <c r="J514" i="1"/>
  <c r="K514" i="1" s="1"/>
  <c r="J343" i="1"/>
  <c r="K343" i="1" s="1"/>
  <c r="J223" i="1"/>
  <c r="K223" i="1" s="1"/>
  <c r="L748" i="1"/>
  <c r="M748" i="1" s="1"/>
  <c r="J808" i="1"/>
  <c r="K808" i="1" s="1"/>
  <c r="J744" i="1"/>
  <c r="K744" i="1" s="1"/>
  <c r="J666" i="1"/>
  <c r="K666" i="1" s="1"/>
  <c r="J485" i="1"/>
  <c r="K485" i="1" s="1"/>
  <c r="J378" i="1"/>
  <c r="K378" i="1" s="1"/>
  <c r="J186" i="1"/>
  <c r="K186" i="1" s="1"/>
  <c r="J52" i="1"/>
  <c r="K52" i="1" s="1"/>
  <c r="L581" i="1"/>
  <c r="M581" i="1" s="1"/>
  <c r="J807" i="1"/>
  <c r="K807" i="1" s="1"/>
  <c r="J713" i="1"/>
  <c r="K713" i="1" s="1"/>
  <c r="J635" i="1"/>
  <c r="K635" i="1" s="1"/>
  <c r="J564" i="1"/>
  <c r="K564" i="1" s="1"/>
  <c r="J460" i="1"/>
  <c r="K460" i="1" s="1"/>
  <c r="J353" i="1"/>
  <c r="K353" i="1" s="1"/>
  <c r="J245" i="1"/>
  <c r="K245" i="1" s="1"/>
  <c r="J114" i="1"/>
  <c r="K114" i="1" s="1"/>
  <c r="J810" i="1"/>
  <c r="K810" i="1" s="1"/>
  <c r="J758" i="1"/>
  <c r="K758" i="1" s="1"/>
  <c r="J676" i="1"/>
  <c r="K676" i="1" s="1"/>
  <c r="J586" i="1"/>
  <c r="K586" i="1" s="1"/>
  <c r="J411" i="1"/>
  <c r="K411" i="1" s="1"/>
  <c r="J304" i="1"/>
  <c r="K304" i="1" s="1"/>
  <c r="J196" i="1"/>
  <c r="K196" i="1" s="1"/>
  <c r="J49" i="1"/>
  <c r="K49" i="1" s="1"/>
  <c r="L287" i="1"/>
  <c r="M287" i="1" s="1"/>
  <c r="L405" i="1"/>
  <c r="M405" i="1" s="1"/>
  <c r="L274" i="1"/>
  <c r="M274" i="1" s="1"/>
  <c r="L83" i="1"/>
  <c r="M83" i="1" s="1"/>
  <c r="L681" i="1"/>
  <c r="M681" i="1" s="1"/>
  <c r="L528" i="1"/>
  <c r="M528" i="1" s="1"/>
  <c r="L369" i="1"/>
  <c r="M369" i="1" s="1"/>
  <c r="L237" i="1"/>
  <c r="M237" i="1" s="1"/>
  <c r="L46" i="1"/>
  <c r="M46" i="1" s="1"/>
  <c r="L700" i="1"/>
  <c r="M700" i="1" s="1"/>
  <c r="L308" i="1"/>
  <c r="M308" i="1" s="1"/>
  <c r="L129" i="1"/>
  <c r="M129" i="1" s="1"/>
  <c r="L637" i="1"/>
  <c r="M637" i="1" s="1"/>
  <c r="L514" i="1"/>
  <c r="M514" i="1" s="1"/>
  <c r="L390" i="1"/>
  <c r="M390" i="1" s="1"/>
  <c r="J155" i="1"/>
  <c r="K155" i="1" s="1"/>
  <c r="L636" i="1"/>
  <c r="M636" i="1" s="1"/>
  <c r="L354" i="1"/>
  <c r="M354" i="1" s="1"/>
  <c r="L835" i="1"/>
  <c r="M835" i="1" s="1"/>
  <c r="L524" i="1"/>
  <c r="M524" i="1" s="1"/>
  <c r="L208" i="1"/>
  <c r="M208" i="1" s="1"/>
  <c r="L171" i="1"/>
  <c r="M171" i="1" s="1"/>
  <c r="L290" i="1"/>
  <c r="M290" i="1" s="1"/>
  <c r="L444" i="1"/>
  <c r="M444" i="1" s="1"/>
  <c r="L240" i="1"/>
  <c r="M240" i="1" s="1"/>
  <c r="W1710" i="12"/>
  <c r="S95" i="12"/>
  <c r="L723" i="1"/>
  <c r="M723" i="1" s="1"/>
  <c r="L817" i="1"/>
  <c r="M817" i="1" s="1"/>
  <c r="L77" i="1"/>
  <c r="M77" i="1" s="1"/>
  <c r="L232" i="1"/>
  <c r="M232" i="1" s="1"/>
  <c r="L352" i="1"/>
  <c r="M352" i="1" s="1"/>
  <c r="L483" i="1"/>
  <c r="M483" i="1" s="1"/>
  <c r="L614" i="1"/>
  <c r="M614" i="1" s="1"/>
  <c r="L724" i="1"/>
  <c r="M724" i="1" s="1"/>
  <c r="L18" i="1"/>
  <c r="M18" i="1" s="1"/>
  <c r="L185" i="1"/>
  <c r="M185" i="1" s="1"/>
  <c r="L305" i="1"/>
  <c r="M305" i="1" s="1"/>
  <c r="L436" i="1"/>
  <c r="M436" i="1" s="1"/>
  <c r="L576" i="1"/>
  <c r="M576" i="1" s="1"/>
  <c r="L677" i="1"/>
  <c r="M677" i="1" s="1"/>
  <c r="L771" i="1"/>
  <c r="M771" i="1" s="1"/>
  <c r="L843" i="1"/>
  <c r="M843" i="1" s="1"/>
  <c r="L31" i="1"/>
  <c r="M31" i="1" s="1"/>
  <c r="L186" i="1"/>
  <c r="M186" i="1" s="1"/>
  <c r="L270" i="1"/>
  <c r="M270" i="1" s="1"/>
  <c r="L378" i="1"/>
  <c r="M378" i="1" s="1"/>
  <c r="L820" i="1"/>
  <c r="M820" i="1" s="1"/>
  <c r="L20" i="1"/>
  <c r="M20" i="1" s="1"/>
  <c r="L259" i="1"/>
  <c r="M259" i="1" s="1"/>
  <c r="L355" i="1"/>
  <c r="M355" i="1" s="1"/>
  <c r="L462" i="1"/>
  <c r="M462" i="1" s="1"/>
  <c r="L546" i="1"/>
  <c r="M546" i="1" s="1"/>
  <c r="L661" i="1"/>
  <c r="M661" i="1" s="1"/>
  <c r="L745" i="1"/>
  <c r="M745" i="1" s="1"/>
  <c r="L809" i="1"/>
  <c r="M809" i="1" s="1"/>
  <c r="L155" i="1"/>
  <c r="M155" i="1" s="1"/>
  <c r="L93" i="1"/>
  <c r="M93" i="1" s="1"/>
  <c r="L224" i="1"/>
  <c r="M224" i="1" s="1"/>
  <c r="L439" i="1"/>
  <c r="M439" i="1" s="1"/>
  <c r="L515" i="1"/>
  <c r="M515" i="1" s="1"/>
  <c r="L606" i="1"/>
  <c r="M606" i="1" s="1"/>
  <c r="L786" i="1"/>
  <c r="M786" i="1" s="1"/>
  <c r="L144" i="1"/>
  <c r="M144" i="1" s="1"/>
  <c r="L70" i="1"/>
  <c r="M70" i="1" s="1"/>
  <c r="L201" i="1"/>
  <c r="M201" i="1" s="1"/>
  <c r="L404" i="1"/>
  <c r="M404" i="1" s="1"/>
  <c r="L492" i="1"/>
  <c r="M492" i="1" s="1"/>
  <c r="L607" i="1"/>
  <c r="M607" i="1" s="1"/>
  <c r="L157" i="1"/>
  <c r="M157" i="1" s="1"/>
  <c r="L95" i="1"/>
  <c r="M95" i="1" s="1"/>
  <c r="L238" i="1"/>
  <c r="M238" i="1" s="1"/>
  <c r="L453" i="1"/>
  <c r="M453" i="1" s="1"/>
  <c r="L569" i="1"/>
  <c r="M569" i="1" s="1"/>
  <c r="L640" i="1"/>
  <c r="M640" i="1" s="1"/>
  <c r="L430" i="1"/>
  <c r="M430" i="1" s="1"/>
  <c r="J35" i="1"/>
  <c r="K35" i="1" s="1"/>
  <c r="J172" i="1"/>
  <c r="K172" i="1" s="1"/>
  <c r="L348" i="1"/>
  <c r="M348" i="1" s="1"/>
  <c r="L754" i="1"/>
  <c r="M754" i="1" s="1"/>
  <c r="J137" i="1"/>
  <c r="K137" i="1" s="1"/>
  <c r="L134" i="1"/>
  <c r="M134" i="1" s="1"/>
  <c r="L337" i="1"/>
  <c r="M337" i="1" s="1"/>
  <c r="L480" i="1"/>
  <c r="M480" i="1" s="1"/>
  <c r="L599" i="1"/>
  <c r="M599" i="1" s="1"/>
  <c r="L767" i="1"/>
  <c r="M767" i="1" s="1"/>
  <c r="J50" i="1"/>
  <c r="K50" i="1" s="1"/>
  <c r="L111" i="1"/>
  <c r="M111" i="1" s="1"/>
  <c r="L326" i="1"/>
  <c r="M326" i="1" s="1"/>
  <c r="L632" i="1"/>
  <c r="M632" i="1" s="1"/>
  <c r="L195" i="1"/>
  <c r="M195" i="1" s="1"/>
  <c r="L482" i="1"/>
  <c r="M482" i="1" s="1"/>
  <c r="L621" i="1"/>
  <c r="M621" i="1" s="1"/>
  <c r="L741" i="1"/>
  <c r="M741" i="1" s="1"/>
  <c r="L825" i="1"/>
  <c r="M825" i="1" s="1"/>
  <c r="L89" i="1"/>
  <c r="M89" i="1" s="1"/>
  <c r="L244" i="1"/>
  <c r="M244" i="1" s="1"/>
  <c r="L364" i="1"/>
  <c r="M364" i="1" s="1"/>
  <c r="L622" i="1"/>
  <c r="M622" i="1" s="1"/>
  <c r="L742" i="1"/>
  <c r="M742" i="1" s="1"/>
  <c r="L818" i="1"/>
  <c r="M818" i="1" s="1"/>
  <c r="L30" i="1"/>
  <c r="M30" i="1" s="1"/>
  <c r="L197" i="1"/>
  <c r="M197" i="1" s="1"/>
  <c r="L317" i="1"/>
  <c r="M317" i="1" s="1"/>
  <c r="L448" i="1"/>
  <c r="M448" i="1" s="1"/>
  <c r="L556" i="1"/>
  <c r="M556" i="1" s="1"/>
  <c r="L685" i="1"/>
  <c r="M685" i="1" s="1"/>
  <c r="L775" i="1"/>
  <c r="M775" i="1" s="1"/>
  <c r="J18" i="1"/>
  <c r="K18" i="1" s="1"/>
  <c r="L43" i="1"/>
  <c r="M43" i="1" s="1"/>
  <c r="L198" i="1"/>
  <c r="M198" i="1" s="1"/>
  <c r="L282" i="1"/>
  <c r="M282" i="1" s="1"/>
  <c r="L389" i="1"/>
  <c r="M389" i="1" s="1"/>
  <c r="L588" i="1"/>
  <c r="M588" i="1" s="1"/>
  <c r="L666" i="1"/>
  <c r="M666" i="1" s="1"/>
  <c r="L760" i="1"/>
  <c r="M760" i="1" s="1"/>
  <c r="L32" i="1"/>
  <c r="M32" i="1" s="1"/>
  <c r="L163" i="1"/>
  <c r="M163" i="1" s="1"/>
  <c r="L271" i="1"/>
  <c r="M271" i="1" s="1"/>
  <c r="L367" i="1"/>
  <c r="M367" i="1" s="1"/>
  <c r="L470" i="1"/>
  <c r="M470" i="1" s="1"/>
  <c r="L558" i="1"/>
  <c r="M558" i="1" s="1"/>
  <c r="L667" i="1"/>
  <c r="M667" i="1" s="1"/>
  <c r="L813" i="1"/>
  <c r="M813" i="1" s="1"/>
  <c r="J144" i="1"/>
  <c r="K144" i="1" s="1"/>
  <c r="L236" i="1"/>
  <c r="M236" i="1" s="1"/>
  <c r="L344" i="1"/>
  <c r="M344" i="1" s="1"/>
  <c r="L451" i="1"/>
  <c r="M451" i="1" s="1"/>
  <c r="L527" i="1"/>
  <c r="M527" i="1" s="1"/>
  <c r="L156" i="1"/>
  <c r="M156" i="1" s="1"/>
  <c r="L82" i="1"/>
  <c r="M82" i="1" s="1"/>
  <c r="L213" i="1"/>
  <c r="M213" i="1" s="1"/>
  <c r="L309" i="1"/>
  <c r="M309" i="1" s="1"/>
  <c r="L416" i="1"/>
  <c r="M416" i="1" s="1"/>
  <c r="L504" i="1"/>
  <c r="M504" i="1" s="1"/>
  <c r="J146" i="1"/>
  <c r="K146" i="1" s="1"/>
  <c r="W1585" i="12"/>
  <c r="W1673" i="12"/>
  <c r="Y1273" i="12"/>
  <c r="W1383" i="12"/>
  <c r="W1756" i="12"/>
  <c r="X1721" i="12"/>
  <c r="Y1742" i="12"/>
  <c r="G736" i="1"/>
  <c r="D539" i="1"/>
  <c r="D541" i="1"/>
  <c r="L766" i="1"/>
  <c r="M766" i="1" s="1"/>
  <c r="L14" i="1"/>
  <c r="M14" i="1" s="1"/>
  <c r="L349" i="1"/>
  <c r="M349" i="1" s="1"/>
  <c r="L496" i="1"/>
  <c r="M496" i="1" s="1"/>
  <c r="L655" i="1"/>
  <c r="M655" i="1" s="1"/>
  <c r="L137" i="1"/>
  <c r="M137" i="1" s="1"/>
  <c r="L170" i="1"/>
  <c r="M170" i="1" s="1"/>
  <c r="L338" i="1"/>
  <c r="M338" i="1" s="1"/>
  <c r="L28" i="1"/>
  <c r="M28" i="1" s="1"/>
  <c r="L243" i="1"/>
  <c r="M243" i="1" s="1"/>
  <c r="L387" i="1"/>
  <c r="M387" i="1" s="1"/>
  <c r="L498" i="1"/>
  <c r="M498" i="1" s="1"/>
  <c r="L633" i="1"/>
  <c r="M633" i="1" s="1"/>
  <c r="L753" i="1"/>
  <c r="M753" i="1" s="1"/>
  <c r="L151" i="1"/>
  <c r="M151" i="1" s="1"/>
  <c r="L256" i="1"/>
  <c r="M256" i="1" s="1"/>
  <c r="L376" i="1"/>
  <c r="M376" i="1" s="1"/>
  <c r="L523" i="1"/>
  <c r="M523" i="1" s="1"/>
  <c r="L54" i="1"/>
  <c r="M54" i="1" s="1"/>
  <c r="L209" i="1"/>
  <c r="M209" i="1" s="1"/>
  <c r="L329" i="1"/>
  <c r="M329" i="1" s="1"/>
  <c r="L460" i="1"/>
  <c r="M460" i="1" s="1"/>
  <c r="L587" i="1"/>
  <c r="M587" i="1" s="1"/>
  <c r="L697" i="1"/>
  <c r="M697" i="1" s="1"/>
  <c r="J30" i="1"/>
  <c r="K30" i="1" s="1"/>
  <c r="L79" i="1"/>
  <c r="M79" i="1" s="1"/>
  <c r="L210" i="1"/>
  <c r="M210" i="1" s="1"/>
  <c r="L294" i="1"/>
  <c r="M294" i="1" s="1"/>
  <c r="L401" i="1"/>
  <c r="M401" i="1" s="1"/>
  <c r="L485" i="1"/>
  <c r="M485" i="1" s="1"/>
  <c r="L678" i="1"/>
  <c r="M678" i="1" s="1"/>
  <c r="L772" i="1"/>
  <c r="M772" i="1" s="1"/>
  <c r="L836" i="1"/>
  <c r="M836" i="1" s="1"/>
  <c r="L44" i="1"/>
  <c r="M44" i="1" s="1"/>
  <c r="L175" i="1"/>
  <c r="M175" i="1" s="1"/>
  <c r="L379" i="1"/>
  <c r="M379" i="1" s="1"/>
  <c r="L679" i="1"/>
  <c r="M679" i="1" s="1"/>
  <c r="L821" i="1"/>
  <c r="M821" i="1" s="1"/>
  <c r="J156" i="1"/>
  <c r="K156" i="1" s="1"/>
  <c r="L105" i="1"/>
  <c r="M105" i="1" s="1"/>
  <c r="L248" i="1"/>
  <c r="M248" i="1" s="1"/>
  <c r="L356" i="1"/>
  <c r="M356" i="1" s="1"/>
  <c r="L463" i="1"/>
  <c r="M463" i="1" s="1"/>
  <c r="L567" i="1"/>
  <c r="M567" i="1" s="1"/>
  <c r="L716" i="1"/>
  <c r="M716" i="1" s="1"/>
  <c r="J145" i="1"/>
  <c r="K145" i="1" s="1"/>
  <c r="L94" i="1"/>
  <c r="M94" i="1" s="1"/>
  <c r="L321" i="1"/>
  <c r="M321" i="1" s="1"/>
  <c r="L428" i="1"/>
  <c r="M428" i="1" s="1"/>
  <c r="L516" i="1"/>
  <c r="M516" i="1" s="1"/>
  <c r="L627" i="1"/>
  <c r="M627" i="1" s="1"/>
  <c r="L11" i="1"/>
  <c r="M11" i="1" s="1"/>
  <c r="L119" i="1"/>
  <c r="M119" i="1" s="1"/>
  <c r="L262" i="1"/>
  <c r="M262" i="1" s="1"/>
  <c r="L370" i="1"/>
  <c r="M370" i="1" s="1"/>
  <c r="L473" i="1"/>
  <c r="M473" i="1" s="1"/>
  <c r="X1571" i="12"/>
  <c r="W1393" i="12"/>
  <c r="Y1418" i="12"/>
  <c r="W1491" i="12"/>
  <c r="X1727" i="12"/>
  <c r="X1686" i="12"/>
  <c r="C732" i="1"/>
  <c r="C543" i="1"/>
  <c r="C545" i="1"/>
  <c r="C535" i="1"/>
  <c r="L455" i="1"/>
  <c r="M455" i="1" s="1"/>
  <c r="L205" i="1"/>
  <c r="M205" i="1" s="1"/>
  <c r="L508" i="1"/>
  <c r="M508" i="1" s="1"/>
  <c r="L643" i="1"/>
  <c r="M643" i="1" s="1"/>
  <c r="L149" i="1"/>
  <c r="M149" i="1" s="1"/>
  <c r="L182" i="1"/>
  <c r="M182" i="1" s="1"/>
  <c r="L350" i="1"/>
  <c r="M350" i="1" s="1"/>
  <c r="L509" i="1"/>
  <c r="M509" i="1" s="1"/>
  <c r="L682" i="1"/>
  <c r="M682" i="1" s="1"/>
  <c r="L40" i="1"/>
  <c r="M40" i="1" s="1"/>
  <c r="L255" i="1"/>
  <c r="M255" i="1" s="1"/>
  <c r="L398" i="1"/>
  <c r="M398" i="1" s="1"/>
  <c r="L510" i="1"/>
  <c r="M510" i="1" s="1"/>
  <c r="L657" i="1"/>
  <c r="M657" i="1" s="1"/>
  <c r="L757" i="1"/>
  <c r="M757" i="1" s="1"/>
  <c r="J140" i="1"/>
  <c r="K140" i="1" s="1"/>
  <c r="L101" i="1"/>
  <c r="M101" i="1" s="1"/>
  <c r="L268" i="1"/>
  <c r="M268" i="1" s="1"/>
  <c r="L399" i="1"/>
  <c r="M399" i="1" s="1"/>
  <c r="L634" i="1"/>
  <c r="M634" i="1" s="1"/>
  <c r="L758" i="1"/>
  <c r="M758" i="1" s="1"/>
  <c r="L834" i="1"/>
  <c r="M834" i="1" s="1"/>
  <c r="L66" i="1"/>
  <c r="M66" i="1" s="1"/>
  <c r="L221" i="1"/>
  <c r="M221" i="1" s="1"/>
  <c r="L341" i="1"/>
  <c r="M341" i="1" s="1"/>
  <c r="L783" i="1"/>
  <c r="M783" i="1" s="1"/>
  <c r="L91" i="1"/>
  <c r="M91" i="1" s="1"/>
  <c r="L306" i="1"/>
  <c r="M306" i="1" s="1"/>
  <c r="L413" i="1"/>
  <c r="M413" i="1" s="1"/>
  <c r="L686" i="1"/>
  <c r="M686" i="1" s="1"/>
  <c r="L776" i="1"/>
  <c r="M776" i="1" s="1"/>
  <c r="L844" i="1"/>
  <c r="M844" i="1" s="1"/>
  <c r="L56" i="1"/>
  <c r="M56" i="1" s="1"/>
  <c r="L187" i="1"/>
  <c r="M187" i="1" s="1"/>
  <c r="L283" i="1"/>
  <c r="M283" i="1" s="1"/>
  <c r="Y1328" i="12"/>
  <c r="Y1409" i="12"/>
  <c r="X1422" i="12"/>
  <c r="W1515" i="12"/>
  <c r="Y1743" i="12"/>
  <c r="W1718" i="12"/>
  <c r="F738" i="1"/>
  <c r="L540" i="1"/>
  <c r="M540" i="1" s="1"/>
  <c r="L544" i="1"/>
  <c r="M544" i="1" s="1"/>
  <c r="L467" i="1"/>
  <c r="M467" i="1" s="1"/>
  <c r="L794" i="1"/>
  <c r="M794" i="1" s="1"/>
  <c r="L26" i="1"/>
  <c r="M26" i="1" s="1"/>
  <c r="L229" i="1"/>
  <c r="M229" i="1" s="1"/>
  <c r="L520" i="1"/>
  <c r="M520" i="1" s="1"/>
  <c r="L803" i="1"/>
  <c r="M803" i="1" s="1"/>
  <c r="J138" i="1"/>
  <c r="K138" i="1" s="1"/>
  <c r="L206" i="1"/>
  <c r="M206" i="1" s="1"/>
  <c r="L397" i="1"/>
  <c r="M397" i="1" s="1"/>
  <c r="L521" i="1"/>
  <c r="M521" i="1" s="1"/>
  <c r="L694" i="1"/>
  <c r="M694" i="1" s="1"/>
  <c r="L52" i="1"/>
  <c r="M52" i="1" s="1"/>
  <c r="L279" i="1"/>
  <c r="M279" i="1" s="1"/>
  <c r="L410" i="1"/>
  <c r="M410" i="1" s="1"/>
  <c r="L522" i="1"/>
  <c r="M522" i="1" s="1"/>
  <c r="L645" i="1"/>
  <c r="M645" i="1" s="1"/>
  <c r="J152" i="1"/>
  <c r="K152" i="1" s="1"/>
  <c r="L113" i="1"/>
  <c r="M113" i="1" s="1"/>
  <c r="L280" i="1"/>
  <c r="M280" i="1" s="1"/>
  <c r="L435" i="1"/>
  <c r="M435" i="1" s="1"/>
  <c r="L563" i="1"/>
  <c r="M563" i="1" s="1"/>
  <c r="L658" i="1"/>
  <c r="M658" i="1" s="1"/>
  <c r="L770" i="1"/>
  <c r="M770" i="1" s="1"/>
  <c r="J17" i="1"/>
  <c r="K17" i="1" s="1"/>
  <c r="L78" i="1"/>
  <c r="M78" i="1" s="1"/>
  <c r="L233" i="1"/>
  <c r="M233" i="1" s="1"/>
  <c r="L353" i="1"/>
  <c r="M353" i="1" s="1"/>
  <c r="L791" i="1"/>
  <c r="M791" i="1" s="1"/>
  <c r="J66" i="1"/>
  <c r="K66" i="1" s="1"/>
  <c r="L103" i="1"/>
  <c r="M103" i="1" s="1"/>
  <c r="L222" i="1"/>
  <c r="M222" i="1" s="1"/>
  <c r="L318" i="1"/>
  <c r="M318" i="1" s="1"/>
  <c r="L425" i="1"/>
  <c r="M425" i="1" s="1"/>
  <c r="L501" i="1"/>
  <c r="M501" i="1" s="1"/>
  <c r="L604" i="1"/>
  <c r="M604" i="1" s="1"/>
  <c r="L698" i="1"/>
  <c r="M698" i="1" s="1"/>
  <c r="L784" i="1"/>
  <c r="M784" i="1" s="1"/>
  <c r="J19" i="1"/>
  <c r="K19" i="1" s="1"/>
  <c r="L68" i="1"/>
  <c r="M68" i="1" s="1"/>
  <c r="L295" i="1"/>
  <c r="M295" i="1" s="1"/>
  <c r="W1575" i="12"/>
  <c r="X1644" i="12"/>
  <c r="X1518" i="12"/>
  <c r="Y1584" i="12"/>
  <c r="Y1727" i="12"/>
  <c r="W1631" i="12"/>
  <c r="L735" i="1"/>
  <c r="M735" i="1" s="1"/>
  <c r="AF536" i="1"/>
  <c r="AF648" i="1"/>
  <c r="L25" i="1"/>
  <c r="M25" i="1" s="1"/>
  <c r="L802" i="1"/>
  <c r="M802" i="1" s="1"/>
  <c r="L38" i="1"/>
  <c r="M38" i="1" s="1"/>
  <c r="L396" i="1"/>
  <c r="M396" i="1" s="1"/>
  <c r="J150" i="1"/>
  <c r="K150" i="1" s="1"/>
  <c r="L218" i="1"/>
  <c r="M218" i="1" s="1"/>
  <c r="L533" i="1"/>
  <c r="M533" i="1" s="1"/>
  <c r="L816" i="1"/>
  <c r="M816" i="1" s="1"/>
  <c r="L64" i="1"/>
  <c r="M64" i="1" s="1"/>
  <c r="L291" i="1"/>
  <c r="M291" i="1" s="1"/>
  <c r="L434" i="1"/>
  <c r="M434" i="1" s="1"/>
  <c r="L574" i="1"/>
  <c r="M574" i="1" s="1"/>
  <c r="L675" i="1"/>
  <c r="M675" i="1" s="1"/>
  <c r="L17" i="1"/>
  <c r="M17" i="1" s="1"/>
  <c r="L125" i="1"/>
  <c r="M125" i="1" s="1"/>
  <c r="L292" i="1"/>
  <c r="M292" i="1" s="1"/>
  <c r="L447" i="1"/>
  <c r="M447" i="1" s="1"/>
  <c r="L575" i="1"/>
  <c r="M575" i="1" s="1"/>
  <c r="L646" i="1"/>
  <c r="M646" i="1" s="1"/>
  <c r="L774" i="1"/>
  <c r="M774" i="1" s="1"/>
  <c r="L140" i="1"/>
  <c r="M140" i="1" s="1"/>
  <c r="L90" i="1"/>
  <c r="M90" i="1" s="1"/>
  <c r="L245" i="1"/>
  <c r="M245" i="1" s="1"/>
  <c r="L603" i="1"/>
  <c r="M603" i="1" s="1"/>
  <c r="L799" i="1"/>
  <c r="M799" i="1" s="1"/>
  <c r="L141" i="1"/>
  <c r="M141" i="1" s="1"/>
  <c r="L115" i="1"/>
  <c r="M115" i="1" s="1"/>
  <c r="L234" i="1"/>
  <c r="M234" i="1" s="1"/>
  <c r="L330" i="1"/>
  <c r="M330" i="1" s="1"/>
  <c r="L437" i="1"/>
  <c r="M437" i="1" s="1"/>
  <c r="L513" i="1"/>
  <c r="M513" i="1" s="1"/>
  <c r="L616" i="1"/>
  <c r="M616" i="1" s="1"/>
  <c r="L792" i="1"/>
  <c r="M792" i="1" s="1"/>
  <c r="L142" i="1"/>
  <c r="M142" i="1" s="1"/>
  <c r="L80" i="1"/>
  <c r="M80" i="1" s="1"/>
  <c r="L199" i="1"/>
  <c r="M199" i="1" s="1"/>
  <c r="L307" i="1"/>
  <c r="M307" i="1" s="1"/>
  <c r="W1611" i="12"/>
  <c r="X1662" i="12"/>
  <c r="W1537" i="12"/>
  <c r="X1625" i="12"/>
  <c r="X1747" i="12"/>
  <c r="W1671" i="12"/>
  <c r="J534" i="1"/>
  <c r="K534" i="1" s="1"/>
  <c r="J536" i="1"/>
  <c r="K536" i="1" s="1"/>
  <c r="L37" i="1"/>
  <c r="M37" i="1" s="1"/>
  <c r="L551" i="1"/>
  <c r="M551" i="1" s="1"/>
  <c r="L86" i="1"/>
  <c r="M86" i="1" s="1"/>
  <c r="L241" i="1"/>
  <c r="M241" i="1" s="1"/>
  <c r="L420" i="1"/>
  <c r="M420" i="1" s="1"/>
  <c r="L552" i="1"/>
  <c r="M552" i="1" s="1"/>
  <c r="L693" i="1"/>
  <c r="M693" i="1" s="1"/>
  <c r="L823" i="1"/>
  <c r="M823" i="1" s="1"/>
  <c r="L51" i="1"/>
  <c r="M51" i="1" s="1"/>
  <c r="L230" i="1"/>
  <c r="M230" i="1" s="1"/>
  <c r="L421" i="1"/>
  <c r="M421" i="1" s="1"/>
  <c r="L584" i="1"/>
  <c r="M584" i="1" s="1"/>
  <c r="L832" i="1"/>
  <c r="M832" i="1" s="1"/>
  <c r="L112" i="1"/>
  <c r="M112" i="1" s="1"/>
  <c r="L303" i="1"/>
  <c r="M303" i="1" s="1"/>
  <c r="L160" i="1"/>
  <c r="M160" i="1" s="1"/>
  <c r="L316" i="1"/>
  <c r="M316" i="1" s="1"/>
  <c r="L459" i="1"/>
  <c r="M459" i="1" s="1"/>
  <c r="L555" i="1"/>
  <c r="M555" i="1" s="1"/>
  <c r="L676" i="1"/>
  <c r="M676" i="1" s="1"/>
  <c r="L152" i="1"/>
  <c r="M152" i="1" s="1"/>
  <c r="L102" i="1"/>
  <c r="M102" i="1" s="1"/>
  <c r="L257" i="1"/>
  <c r="M257" i="1" s="1"/>
  <c r="L388" i="1"/>
  <c r="M388" i="1" s="1"/>
  <c r="L500" i="1"/>
  <c r="M500" i="1" s="1"/>
  <c r="L615" i="1"/>
  <c r="M615" i="1" s="1"/>
  <c r="L713" i="1"/>
  <c r="M713" i="1" s="1"/>
  <c r="L811" i="1"/>
  <c r="M811" i="1" s="1"/>
  <c r="L153" i="1"/>
  <c r="M153" i="1" s="1"/>
  <c r="L127" i="1"/>
  <c r="M127" i="1" s="1"/>
  <c r="L342" i="1"/>
  <c r="M342" i="1" s="1"/>
  <c r="L449" i="1"/>
  <c r="M449" i="1" s="1"/>
  <c r="L525" i="1"/>
  <c r="M525" i="1" s="1"/>
  <c r="L800" i="1"/>
  <c r="M800" i="1" s="1"/>
  <c r="L92" i="1"/>
  <c r="M92" i="1" s="1"/>
  <c r="L211" i="1"/>
  <c r="M211" i="1" s="1"/>
  <c r="L319" i="1"/>
  <c r="M319" i="1" s="1"/>
  <c r="Y1464" i="12"/>
  <c r="W1562" i="12"/>
  <c r="Y1616" i="12"/>
  <c r="Y1739" i="12"/>
  <c r="W1706" i="12"/>
  <c r="X1631" i="12"/>
  <c r="L736" i="1"/>
  <c r="M736" i="1" s="1"/>
  <c r="C650" i="1"/>
  <c r="L121" i="1"/>
  <c r="M121" i="1" s="1"/>
  <c r="L630" i="1"/>
  <c r="M630" i="1" s="1"/>
  <c r="L814" i="1"/>
  <c r="M814" i="1" s="1"/>
  <c r="L98" i="1"/>
  <c r="M98" i="1" s="1"/>
  <c r="L253" i="1"/>
  <c r="M253" i="1" s="1"/>
  <c r="L705" i="1"/>
  <c r="M705" i="1" s="1"/>
  <c r="L831" i="1"/>
  <c r="M831" i="1" s="1"/>
  <c r="L63" i="1"/>
  <c r="M63" i="1" s="1"/>
  <c r="L242" i="1"/>
  <c r="M242" i="1" s="1"/>
  <c r="L433" i="1"/>
  <c r="M433" i="1" s="1"/>
  <c r="L710" i="1"/>
  <c r="M710" i="1" s="1"/>
  <c r="L840" i="1"/>
  <c r="M840" i="1" s="1"/>
  <c r="L124" i="1"/>
  <c r="M124" i="1" s="1"/>
  <c r="J764" i="1"/>
  <c r="K764" i="1" s="1"/>
  <c r="J592" i="1"/>
  <c r="K592" i="1" s="1"/>
  <c r="J505" i="1"/>
  <c r="K505" i="1" s="1"/>
  <c r="J417" i="1"/>
  <c r="K417" i="1" s="1"/>
  <c r="J214" i="1"/>
  <c r="K214" i="1" s="1"/>
  <c r="J83" i="1"/>
  <c r="K83" i="1" s="1"/>
  <c r="J827" i="1"/>
  <c r="K827" i="1" s="1"/>
  <c r="J763" i="1"/>
  <c r="K763" i="1" s="1"/>
  <c r="J591" i="1"/>
  <c r="K591" i="1" s="1"/>
  <c r="J416" i="1"/>
  <c r="K416" i="1" s="1"/>
  <c r="J297" i="1"/>
  <c r="K297" i="1" s="1"/>
  <c r="J201" i="1"/>
  <c r="K201" i="1" s="1"/>
  <c r="J82" i="1"/>
  <c r="K82" i="1" s="1"/>
  <c r="J590" i="1"/>
  <c r="K590" i="1" s="1"/>
  <c r="J491" i="1"/>
  <c r="K491" i="1" s="1"/>
  <c r="J403" i="1"/>
  <c r="K403" i="1" s="1"/>
  <c r="J296" i="1"/>
  <c r="K296" i="1" s="1"/>
  <c r="J200" i="1"/>
  <c r="K200" i="1" s="1"/>
  <c r="J69" i="1"/>
  <c r="K69" i="1" s="1"/>
  <c r="J821" i="1"/>
  <c r="K821" i="1" s="1"/>
  <c r="J761" i="1"/>
  <c r="K761" i="1" s="1"/>
  <c r="J679" i="1"/>
  <c r="K679" i="1" s="1"/>
  <c r="J490" i="1"/>
  <c r="K490" i="1" s="1"/>
  <c r="J414" i="1"/>
  <c r="K414" i="1" s="1"/>
  <c r="J307" i="1"/>
  <c r="K307" i="1" s="1"/>
  <c r="J187" i="1"/>
  <c r="K187" i="1" s="1"/>
  <c r="J53" i="1"/>
  <c r="K53" i="1" s="1"/>
  <c r="L466" i="1"/>
  <c r="M466" i="1" s="1"/>
  <c r="J792" i="1"/>
  <c r="K792" i="1" s="1"/>
  <c r="J624" i="1"/>
  <c r="K624" i="1" s="1"/>
  <c r="J461" i="1"/>
  <c r="K461" i="1" s="1"/>
  <c r="J354" i="1"/>
  <c r="K354" i="1" s="1"/>
  <c r="J258" i="1"/>
  <c r="K258" i="1" s="1"/>
  <c r="J127" i="1"/>
  <c r="K127" i="1" s="1"/>
  <c r="L311" i="1"/>
  <c r="M311" i="1" s="1"/>
  <c r="J783" i="1"/>
  <c r="K783" i="1" s="1"/>
  <c r="J697" i="1"/>
  <c r="K697" i="1" s="1"/>
  <c r="J603" i="1"/>
  <c r="K603" i="1" s="1"/>
  <c r="J512" i="1"/>
  <c r="K512" i="1" s="1"/>
  <c r="J424" i="1"/>
  <c r="K424" i="1" s="1"/>
  <c r="J317" i="1"/>
  <c r="K317" i="1" s="1"/>
  <c r="J209" i="1"/>
  <c r="K209" i="1" s="1"/>
  <c r="J90" i="1"/>
  <c r="K90" i="1" s="1"/>
  <c r="L731" i="1"/>
  <c r="M731" i="1" s="1"/>
  <c r="J790" i="1"/>
  <c r="K790" i="1" s="1"/>
  <c r="J724" i="1"/>
  <c r="K724" i="1" s="1"/>
  <c r="J658" i="1"/>
  <c r="K658" i="1" s="1"/>
  <c r="J376" i="1"/>
  <c r="K376" i="1" s="1"/>
  <c r="J268" i="1"/>
  <c r="K268" i="1" s="1"/>
  <c r="J125" i="1"/>
  <c r="K125" i="1" s="1"/>
  <c r="L146" i="1"/>
  <c r="M146" i="1" s="1"/>
  <c r="L596" i="1"/>
  <c r="M596" i="1" s="1"/>
  <c r="L489" i="1"/>
  <c r="M489" i="1" s="1"/>
  <c r="L358" i="1"/>
  <c r="M358" i="1" s="1"/>
  <c r="L214" i="1"/>
  <c r="M214" i="1" s="1"/>
  <c r="L47" i="1"/>
  <c r="M47" i="1" s="1"/>
  <c r="L639" i="1"/>
  <c r="M639" i="1" s="1"/>
  <c r="L345" i="1"/>
  <c r="M345" i="1" s="1"/>
  <c r="L177" i="1"/>
  <c r="M177" i="1" s="1"/>
  <c r="L22" i="1"/>
  <c r="M22" i="1" s="1"/>
  <c r="L778" i="1"/>
  <c r="M778" i="1" s="1"/>
  <c r="L668" i="1"/>
  <c r="M668" i="1" s="1"/>
  <c r="L272" i="1"/>
  <c r="M272" i="1" s="1"/>
  <c r="L69" i="1"/>
  <c r="M69" i="1" s="1"/>
  <c r="L727" i="1"/>
  <c r="M727" i="1" s="1"/>
  <c r="L605" i="1"/>
  <c r="M605" i="1" s="1"/>
  <c r="L486" i="1"/>
  <c r="M486" i="1" s="1"/>
  <c r="L812" i="1"/>
  <c r="M812" i="1" s="1"/>
  <c r="L577" i="1"/>
  <c r="M577" i="1" s="1"/>
  <c r="L246" i="1"/>
  <c r="M246" i="1" s="1"/>
  <c r="L412" i="1"/>
  <c r="M412" i="1" s="1"/>
  <c r="L554" i="1"/>
  <c r="M554" i="1" s="1"/>
  <c r="J15" i="1"/>
  <c r="K15" i="1" s="1"/>
  <c r="L87" i="1"/>
  <c r="M87" i="1" s="1"/>
  <c r="L301" i="1"/>
  <c r="M301" i="1" s="1"/>
  <c r="Y1755" i="12"/>
  <c r="J406" i="1"/>
  <c r="K406" i="1" s="1"/>
  <c r="J299" i="1"/>
  <c r="K299" i="1" s="1"/>
  <c r="J191" i="1"/>
  <c r="K191" i="1" s="1"/>
  <c r="J84" i="1"/>
  <c r="K84" i="1" s="1"/>
  <c r="J670" i="1"/>
  <c r="K670" i="1" s="1"/>
  <c r="J580" i="1"/>
  <c r="K580" i="1" s="1"/>
  <c r="J493" i="1"/>
  <c r="K493" i="1" s="1"/>
  <c r="J405" i="1"/>
  <c r="K405" i="1" s="1"/>
  <c r="J310" i="1"/>
  <c r="K310" i="1" s="1"/>
  <c r="J202" i="1"/>
  <c r="K202" i="1" s="1"/>
  <c r="J71" i="1"/>
  <c r="K71" i="1" s="1"/>
  <c r="L706" i="1"/>
  <c r="M706" i="1" s="1"/>
  <c r="J689" i="1"/>
  <c r="K689" i="1" s="1"/>
  <c r="J579" i="1"/>
  <c r="K579" i="1" s="1"/>
  <c r="J492" i="1"/>
  <c r="K492" i="1" s="1"/>
  <c r="J404" i="1"/>
  <c r="K404" i="1" s="1"/>
  <c r="J285" i="1"/>
  <c r="K285" i="1" s="1"/>
  <c r="J189" i="1"/>
  <c r="K189" i="1" s="1"/>
  <c r="J70" i="1"/>
  <c r="K70" i="1" s="1"/>
  <c r="J668" i="1"/>
  <c r="K668" i="1" s="1"/>
  <c r="J578" i="1"/>
  <c r="K578" i="1" s="1"/>
  <c r="J487" i="1"/>
  <c r="K487" i="1" s="1"/>
  <c r="J391" i="1"/>
  <c r="K391" i="1" s="1"/>
  <c r="J284" i="1"/>
  <c r="K284" i="1" s="1"/>
  <c r="J188" i="1"/>
  <c r="K188" i="1" s="1"/>
  <c r="L597" i="1"/>
  <c r="M597" i="1" s="1"/>
  <c r="J813" i="1"/>
  <c r="K813" i="1" s="1"/>
  <c r="J667" i="1"/>
  <c r="K667" i="1" s="1"/>
  <c r="J589" i="1"/>
  <c r="K589" i="1" s="1"/>
  <c r="J486" i="1"/>
  <c r="K486" i="1" s="1"/>
  <c r="J402" i="1"/>
  <c r="K402" i="1" s="1"/>
  <c r="J295" i="1"/>
  <c r="K295" i="1" s="1"/>
  <c r="J175" i="1"/>
  <c r="K175" i="1" s="1"/>
  <c r="J39" i="1"/>
  <c r="K39" i="1" s="1"/>
  <c r="L323" i="1"/>
  <c r="M323" i="1" s="1"/>
  <c r="J784" i="1"/>
  <c r="K784" i="1" s="1"/>
  <c r="J565" i="1"/>
  <c r="K565" i="1" s="1"/>
  <c r="J449" i="1"/>
  <c r="K449" i="1" s="1"/>
  <c r="J342" i="1"/>
  <c r="K342" i="1" s="1"/>
  <c r="J246" i="1"/>
  <c r="K246" i="1" s="1"/>
  <c r="J115" i="1"/>
  <c r="K115" i="1" s="1"/>
  <c r="L833" i="1"/>
  <c r="M833" i="1" s="1"/>
  <c r="L167" i="1"/>
  <c r="M167" i="1" s="1"/>
  <c r="J775" i="1"/>
  <c r="K775" i="1" s="1"/>
  <c r="J685" i="1"/>
  <c r="K685" i="1" s="1"/>
  <c r="J500" i="1"/>
  <c r="K500" i="1" s="1"/>
  <c r="J412" i="1"/>
  <c r="K412" i="1" s="1"/>
  <c r="J305" i="1"/>
  <c r="K305" i="1" s="1"/>
  <c r="J197" i="1"/>
  <c r="K197" i="1" s="1"/>
  <c r="J78" i="1"/>
  <c r="K78" i="1" s="1"/>
  <c r="L703" i="1"/>
  <c r="M703" i="1" s="1"/>
  <c r="J634" i="1"/>
  <c r="K634" i="1" s="1"/>
  <c r="J575" i="1"/>
  <c r="K575" i="1" s="1"/>
  <c r="J256" i="1"/>
  <c r="K256" i="1" s="1"/>
  <c r="L702" i="1"/>
  <c r="M702" i="1" s="1"/>
  <c r="L592" i="1"/>
  <c r="M592" i="1" s="1"/>
  <c r="L346" i="1"/>
  <c r="M346" i="1" s="1"/>
  <c r="L202" i="1"/>
  <c r="M202" i="1" s="1"/>
  <c r="L35" i="1"/>
  <c r="M35" i="1" s="1"/>
  <c r="L595" i="1"/>
  <c r="M595" i="1" s="1"/>
  <c r="L472" i="1"/>
  <c r="M472" i="1" s="1"/>
  <c r="L333" i="1"/>
  <c r="M333" i="1" s="1"/>
  <c r="L165" i="1"/>
  <c r="M165" i="1" s="1"/>
  <c r="L662" i="1"/>
  <c r="M662" i="1" s="1"/>
  <c r="L503" i="1"/>
  <c r="M503" i="1" s="1"/>
  <c r="L403" i="1"/>
  <c r="M403" i="1" s="1"/>
  <c r="L260" i="1"/>
  <c r="M260" i="1" s="1"/>
  <c r="L57" i="1"/>
  <c r="M57" i="1" s="1"/>
  <c r="L837" i="1"/>
  <c r="M837" i="1" s="1"/>
  <c r="L715" i="1"/>
  <c r="M715" i="1" s="1"/>
  <c r="L450" i="1"/>
  <c r="M450" i="1" s="1"/>
  <c r="L247" i="1"/>
  <c r="M247" i="1" s="1"/>
  <c r="L808" i="1"/>
  <c r="M808" i="1" s="1"/>
  <c r="L565" i="1"/>
  <c r="M565" i="1" s="1"/>
  <c r="L174" i="1"/>
  <c r="M174" i="1" s="1"/>
  <c r="L759" i="1"/>
  <c r="M759" i="1" s="1"/>
  <c r="L400" i="1"/>
  <c r="M400" i="1" s="1"/>
  <c r="L810" i="1"/>
  <c r="M810" i="1" s="1"/>
  <c r="L29" i="1"/>
  <c r="M29" i="1" s="1"/>
  <c r="L768" i="1"/>
  <c r="M768" i="1" s="1"/>
  <c r="L839" i="1"/>
  <c r="M839" i="1" s="1"/>
  <c r="L122" i="1"/>
  <c r="M122" i="1" s="1"/>
  <c r="D736" i="1"/>
  <c r="Y1482" i="12"/>
  <c r="J609" i="1"/>
  <c r="K609" i="1" s="1"/>
  <c r="J494" i="1"/>
  <c r="K494" i="1" s="1"/>
  <c r="J394" i="1"/>
  <c r="K394" i="1" s="1"/>
  <c r="J179" i="1"/>
  <c r="K179" i="1" s="1"/>
  <c r="J72" i="1"/>
  <c r="K72" i="1" s="1"/>
  <c r="L707" i="1"/>
  <c r="M707" i="1" s="1"/>
  <c r="J489" i="1"/>
  <c r="K489" i="1" s="1"/>
  <c r="J393" i="1"/>
  <c r="K393" i="1" s="1"/>
  <c r="J298" i="1"/>
  <c r="K298" i="1" s="1"/>
  <c r="J190" i="1"/>
  <c r="K190" i="1" s="1"/>
  <c r="J57" i="1"/>
  <c r="K57" i="1" s="1"/>
  <c r="J681" i="1"/>
  <c r="K681" i="1" s="1"/>
  <c r="J560" i="1"/>
  <c r="K560" i="1" s="1"/>
  <c r="J488" i="1"/>
  <c r="K488" i="1" s="1"/>
  <c r="J392" i="1"/>
  <c r="K392" i="1" s="1"/>
  <c r="J273" i="1"/>
  <c r="K273" i="1" s="1"/>
  <c r="J177" i="1"/>
  <c r="K177" i="1" s="1"/>
  <c r="J56" i="1"/>
  <c r="K56" i="1" s="1"/>
  <c r="L609" i="1"/>
  <c r="M609" i="1" s="1"/>
  <c r="J559" i="1"/>
  <c r="K559" i="1" s="1"/>
  <c r="J380" i="1"/>
  <c r="K380" i="1" s="1"/>
  <c r="J272" i="1"/>
  <c r="K272" i="1" s="1"/>
  <c r="J176" i="1"/>
  <c r="K176" i="1" s="1"/>
  <c r="J55" i="1"/>
  <c r="K55" i="1" s="1"/>
  <c r="L474" i="1"/>
  <c r="M474" i="1" s="1"/>
  <c r="J283" i="1"/>
  <c r="K283" i="1" s="1"/>
  <c r="J163" i="1"/>
  <c r="K163" i="1" s="1"/>
  <c r="L179" i="1"/>
  <c r="M179" i="1" s="1"/>
  <c r="J776" i="1"/>
  <c r="K776" i="1" s="1"/>
  <c r="J616" i="1"/>
  <c r="K616" i="1" s="1"/>
  <c r="J525" i="1"/>
  <c r="K525" i="1" s="1"/>
  <c r="J437" i="1"/>
  <c r="K437" i="1" s="1"/>
  <c r="J330" i="1"/>
  <c r="K330" i="1" s="1"/>
  <c r="J234" i="1"/>
  <c r="K234" i="1" s="1"/>
  <c r="J103" i="1"/>
  <c r="K103" i="1" s="1"/>
  <c r="J147" i="1"/>
  <c r="K147" i="1" s="1"/>
  <c r="J771" i="1"/>
  <c r="K771" i="1" s="1"/>
  <c r="J677" i="1"/>
  <c r="K677" i="1" s="1"/>
  <c r="J400" i="1"/>
  <c r="K400" i="1" s="1"/>
  <c r="J293" i="1"/>
  <c r="K293" i="1" s="1"/>
  <c r="J185" i="1"/>
  <c r="K185" i="1" s="1"/>
  <c r="J65" i="1"/>
  <c r="K65" i="1" s="1"/>
  <c r="L442" i="1"/>
  <c r="M442" i="1" s="1"/>
  <c r="J782" i="1"/>
  <c r="K782" i="1" s="1"/>
  <c r="J712" i="1"/>
  <c r="K712" i="1" s="1"/>
  <c r="J622" i="1"/>
  <c r="K622" i="1" s="1"/>
  <c r="J563" i="1"/>
  <c r="K563" i="1" s="1"/>
  <c r="J459" i="1"/>
  <c r="K459" i="1" s="1"/>
  <c r="J364" i="1"/>
  <c r="K364" i="1" s="1"/>
  <c r="J244" i="1"/>
  <c r="K244" i="1" s="1"/>
  <c r="J113" i="1"/>
  <c r="K113" i="1" s="1"/>
  <c r="L690" i="1"/>
  <c r="M690" i="1" s="1"/>
  <c r="L580" i="1"/>
  <c r="M580" i="1" s="1"/>
  <c r="L465" i="1"/>
  <c r="M465" i="1" s="1"/>
  <c r="L334" i="1"/>
  <c r="M334" i="1" s="1"/>
  <c r="L190" i="1"/>
  <c r="M190" i="1" s="1"/>
  <c r="L591" i="1"/>
  <c r="M591" i="1" s="1"/>
  <c r="L464" i="1"/>
  <c r="M464" i="1" s="1"/>
  <c r="L297" i="1"/>
  <c r="M297" i="1" s="1"/>
  <c r="J157" i="1"/>
  <c r="K157" i="1" s="1"/>
  <c r="L638" i="1"/>
  <c r="M638" i="1" s="1"/>
  <c r="L491" i="1"/>
  <c r="M491" i="1" s="1"/>
  <c r="L391" i="1"/>
  <c r="M391" i="1" s="1"/>
  <c r="L212" i="1"/>
  <c r="M212" i="1" s="1"/>
  <c r="L45" i="1"/>
  <c r="M45" i="1" s="1"/>
  <c r="L589" i="1"/>
  <c r="M589" i="1" s="1"/>
  <c r="L438" i="1"/>
  <c r="M438" i="1" s="1"/>
  <c r="L235" i="1"/>
  <c r="M235" i="1" s="1"/>
  <c r="L162" i="1"/>
  <c r="M162" i="1" s="1"/>
  <c r="L725" i="1"/>
  <c r="M725" i="1" s="1"/>
  <c r="L806" i="1"/>
  <c r="M806" i="1" s="1"/>
  <c r="L458" i="1"/>
  <c r="M458" i="1" s="1"/>
  <c r="L756" i="1"/>
  <c r="M756" i="1" s="1"/>
  <c r="L110" i="1"/>
  <c r="M110" i="1" s="1"/>
  <c r="G650" i="1"/>
  <c r="W1285" i="12"/>
  <c r="J383" i="1"/>
  <c r="K383" i="1" s="1"/>
  <c r="J287" i="1"/>
  <c r="K287" i="1" s="1"/>
  <c r="J167" i="1"/>
  <c r="K167" i="1" s="1"/>
  <c r="J58" i="1"/>
  <c r="K58" i="1" s="1"/>
  <c r="L629" i="1"/>
  <c r="M629" i="1" s="1"/>
  <c r="J748" i="1"/>
  <c r="K748" i="1" s="1"/>
  <c r="J664" i="1"/>
  <c r="K664" i="1" s="1"/>
  <c r="J561" i="1"/>
  <c r="K561" i="1" s="1"/>
  <c r="J382" i="1"/>
  <c r="K382" i="1" s="1"/>
  <c r="J178" i="1"/>
  <c r="K178" i="1" s="1"/>
  <c r="J43" i="1"/>
  <c r="K43" i="1" s="1"/>
  <c r="J747" i="1"/>
  <c r="K747" i="1" s="1"/>
  <c r="J669" i="1"/>
  <c r="K669" i="1" s="1"/>
  <c r="J548" i="1"/>
  <c r="K548" i="1" s="1"/>
  <c r="J381" i="1"/>
  <c r="K381" i="1" s="1"/>
  <c r="J165" i="1"/>
  <c r="K165" i="1" s="1"/>
  <c r="L478" i="1"/>
  <c r="M478" i="1" s="1"/>
  <c r="J662" i="1"/>
  <c r="K662" i="1" s="1"/>
  <c r="J547" i="1"/>
  <c r="K547" i="1" s="1"/>
  <c r="J471" i="1"/>
  <c r="K471" i="1" s="1"/>
  <c r="J368" i="1"/>
  <c r="K368" i="1" s="1"/>
  <c r="J164" i="1"/>
  <c r="K164" i="1" s="1"/>
  <c r="J40" i="1"/>
  <c r="K40" i="1" s="1"/>
  <c r="L335" i="1"/>
  <c r="M335" i="1" s="1"/>
  <c r="J809" i="1"/>
  <c r="K809" i="1" s="1"/>
  <c r="J745" i="1"/>
  <c r="K745" i="1" s="1"/>
  <c r="J661" i="1"/>
  <c r="K661" i="1" s="1"/>
  <c r="J558" i="1"/>
  <c r="K558" i="1" s="1"/>
  <c r="J390" i="1"/>
  <c r="K390" i="1" s="1"/>
  <c r="J271" i="1"/>
  <c r="K271" i="1" s="1"/>
  <c r="J128" i="1"/>
  <c r="K128" i="1" s="1"/>
  <c r="J24" i="1"/>
  <c r="K24" i="1" s="1"/>
  <c r="L12" i="1"/>
  <c r="M12" i="1" s="1"/>
  <c r="J772" i="1"/>
  <c r="K772" i="1" s="1"/>
  <c r="J698" i="1"/>
  <c r="K698" i="1" s="1"/>
  <c r="J513" i="1"/>
  <c r="K513" i="1" s="1"/>
  <c r="J425" i="1"/>
  <c r="K425" i="1" s="1"/>
  <c r="J318" i="1"/>
  <c r="K318" i="1" s="1"/>
  <c r="J91" i="1"/>
  <c r="K91" i="1" s="1"/>
  <c r="L779" i="1"/>
  <c r="M779" i="1" s="1"/>
  <c r="J835" i="1"/>
  <c r="K835" i="1" s="1"/>
  <c r="J759" i="1"/>
  <c r="K759" i="1" s="1"/>
  <c r="J587" i="1"/>
  <c r="K587" i="1" s="1"/>
  <c r="J388" i="1"/>
  <c r="K388" i="1" s="1"/>
  <c r="J173" i="1"/>
  <c r="K173" i="1" s="1"/>
  <c r="J51" i="1"/>
  <c r="K51" i="1" s="1"/>
  <c r="L299" i="1"/>
  <c r="M299" i="1" s="1"/>
  <c r="J774" i="1"/>
  <c r="K774" i="1" s="1"/>
  <c r="J614" i="1"/>
  <c r="K614" i="1" s="1"/>
  <c r="J447" i="1"/>
  <c r="K447" i="1" s="1"/>
  <c r="J352" i="1"/>
  <c r="K352" i="1" s="1"/>
  <c r="J232" i="1"/>
  <c r="K232" i="1" s="1"/>
  <c r="J101" i="1"/>
  <c r="K101" i="1" s="1"/>
  <c r="L561" i="1"/>
  <c r="M561" i="1" s="1"/>
  <c r="L441" i="1"/>
  <c r="M441" i="1" s="1"/>
  <c r="L322" i="1"/>
  <c r="M322" i="1" s="1"/>
  <c r="L178" i="1"/>
  <c r="M178" i="1" s="1"/>
  <c r="L23" i="1"/>
  <c r="M23" i="1" s="1"/>
  <c r="L579" i="1"/>
  <c r="M579" i="1" s="1"/>
  <c r="L452" i="1"/>
  <c r="M452" i="1" s="1"/>
  <c r="L285" i="1"/>
  <c r="M285" i="1" s="1"/>
  <c r="L130" i="1"/>
  <c r="M130" i="1" s="1"/>
  <c r="L762" i="1"/>
  <c r="M762" i="1" s="1"/>
  <c r="L626" i="1"/>
  <c r="M626" i="1" s="1"/>
  <c r="L380" i="1"/>
  <c r="M380" i="1" s="1"/>
  <c r="L200" i="1"/>
  <c r="M200" i="1" s="1"/>
  <c r="L801" i="1"/>
  <c r="M801" i="1" s="1"/>
  <c r="L426" i="1"/>
  <c r="M426" i="1" s="1"/>
  <c r="L223" i="1"/>
  <c r="M223" i="1" s="1"/>
  <c r="L744" i="1"/>
  <c r="M744" i="1" s="1"/>
  <c r="L635" i="1"/>
  <c r="M635" i="1" s="1"/>
  <c r="L293" i="1"/>
  <c r="M293" i="1" s="1"/>
  <c r="L798" i="1"/>
  <c r="M798" i="1" s="1"/>
  <c r="L805" i="1"/>
  <c r="M805" i="1" s="1"/>
  <c r="L446" i="1"/>
  <c r="M446" i="1" s="1"/>
  <c r="L830" i="1"/>
  <c r="M830" i="1" s="1"/>
  <c r="L539" i="1"/>
  <c r="M539" i="1" s="1"/>
  <c r="W1374" i="12"/>
  <c r="J593" i="1"/>
  <c r="K593" i="1" s="1"/>
  <c r="J478" i="1"/>
  <c r="K478" i="1" s="1"/>
  <c r="J371" i="1"/>
  <c r="K371" i="1" s="1"/>
  <c r="J275" i="1"/>
  <c r="K275" i="1" s="1"/>
  <c r="J44" i="1"/>
  <c r="K44" i="1" s="1"/>
  <c r="L494" i="1"/>
  <c r="M494" i="1" s="1"/>
  <c r="J730" i="1"/>
  <c r="K730" i="1" s="1"/>
  <c r="J549" i="1"/>
  <c r="K549" i="1" s="1"/>
  <c r="J473" i="1"/>
  <c r="K473" i="1" s="1"/>
  <c r="J370" i="1"/>
  <c r="K370" i="1" s="1"/>
  <c r="J286" i="1"/>
  <c r="K286" i="1" s="1"/>
  <c r="J166" i="1"/>
  <c r="K166" i="1" s="1"/>
  <c r="J663" i="1"/>
  <c r="K663" i="1" s="1"/>
  <c r="J568" i="1"/>
  <c r="K568" i="1" s="1"/>
  <c r="J472" i="1"/>
  <c r="K472" i="1" s="1"/>
  <c r="J369" i="1"/>
  <c r="K369" i="1" s="1"/>
  <c r="J261" i="1"/>
  <c r="K261" i="1" s="1"/>
  <c r="J130" i="1"/>
  <c r="K130" i="1" s="1"/>
  <c r="J41" i="1"/>
  <c r="K41" i="1" s="1"/>
  <c r="L347" i="1"/>
  <c r="M347" i="1" s="1"/>
  <c r="J638" i="1"/>
  <c r="K638" i="1" s="1"/>
  <c r="J567" i="1"/>
  <c r="K567" i="1" s="1"/>
  <c r="J463" i="1"/>
  <c r="K463" i="1" s="1"/>
  <c r="J356" i="1"/>
  <c r="K356" i="1" s="1"/>
  <c r="J260" i="1"/>
  <c r="K260" i="1" s="1"/>
  <c r="J129" i="1"/>
  <c r="K129" i="1" s="1"/>
  <c r="J25" i="1"/>
  <c r="K25" i="1" s="1"/>
  <c r="J801" i="1"/>
  <c r="K801" i="1" s="1"/>
  <c r="J727" i="1"/>
  <c r="K727" i="1" s="1"/>
  <c r="J546" i="1"/>
  <c r="K546" i="1" s="1"/>
  <c r="J470" i="1"/>
  <c r="K470" i="1" s="1"/>
  <c r="J379" i="1"/>
  <c r="K379" i="1" s="1"/>
  <c r="J259" i="1"/>
  <c r="K259" i="1" s="1"/>
  <c r="J116" i="1"/>
  <c r="K116" i="1" s="1"/>
  <c r="J686" i="1"/>
  <c r="K686" i="1" s="1"/>
  <c r="J604" i="1"/>
  <c r="K604" i="1" s="1"/>
  <c r="J501" i="1"/>
  <c r="K501" i="1" s="1"/>
  <c r="J413" i="1"/>
  <c r="K413" i="1" s="1"/>
  <c r="J222" i="1"/>
  <c r="K222" i="1" s="1"/>
  <c r="J79" i="1"/>
  <c r="K79" i="1" s="1"/>
  <c r="L747" i="1"/>
  <c r="M747" i="1" s="1"/>
  <c r="J647" i="1"/>
  <c r="K647" i="1" s="1"/>
  <c r="J484" i="1"/>
  <c r="K484" i="1" s="1"/>
  <c r="J377" i="1"/>
  <c r="K377" i="1" s="1"/>
  <c r="J161" i="1"/>
  <c r="K161" i="1" s="1"/>
  <c r="J36" i="1"/>
  <c r="K36" i="1" s="1"/>
  <c r="L132" i="1"/>
  <c r="M132" i="1" s="1"/>
  <c r="J523" i="1"/>
  <c r="K523" i="1" s="1"/>
  <c r="J435" i="1"/>
  <c r="K435" i="1" s="1"/>
  <c r="J340" i="1"/>
  <c r="K340" i="1" s="1"/>
  <c r="J220" i="1"/>
  <c r="K220" i="1" s="1"/>
  <c r="J89" i="1"/>
  <c r="K89" i="1" s="1"/>
  <c r="L730" i="1"/>
  <c r="M730" i="1" s="1"/>
  <c r="L670" i="1"/>
  <c r="M670" i="1" s="1"/>
  <c r="L549" i="1"/>
  <c r="M549" i="1" s="1"/>
  <c r="L429" i="1"/>
  <c r="M429" i="1" s="1"/>
  <c r="L310" i="1"/>
  <c r="M310" i="1" s="1"/>
  <c r="L166" i="1"/>
  <c r="M166" i="1" s="1"/>
  <c r="L145" i="1"/>
  <c r="M145" i="1" s="1"/>
  <c r="L560" i="1"/>
  <c r="M560" i="1" s="1"/>
  <c r="L440" i="1"/>
  <c r="M440" i="1" s="1"/>
  <c r="L273" i="1"/>
  <c r="M273" i="1" s="1"/>
  <c r="L118" i="1"/>
  <c r="M118" i="1" s="1"/>
  <c r="L846" i="1"/>
  <c r="M846" i="1" s="1"/>
  <c r="L594" i="1"/>
  <c r="M594" i="1" s="1"/>
  <c r="L487" i="1"/>
  <c r="M487" i="1" s="1"/>
  <c r="L368" i="1"/>
  <c r="M368" i="1" s="1"/>
  <c r="L188" i="1"/>
  <c r="M188" i="1" s="1"/>
  <c r="L33" i="1"/>
  <c r="M33" i="1" s="1"/>
  <c r="L793" i="1"/>
  <c r="M793" i="1" s="1"/>
  <c r="L699" i="1"/>
  <c r="M699" i="1" s="1"/>
  <c r="L566" i="1"/>
  <c r="M566" i="1" s="1"/>
  <c r="L414" i="1"/>
  <c r="M414" i="1" s="1"/>
  <c r="L128" i="1"/>
  <c r="M128" i="1" s="1"/>
  <c r="L726" i="1"/>
  <c r="M726" i="1" s="1"/>
  <c r="L461" i="1"/>
  <c r="M461" i="1" s="1"/>
  <c r="L19" i="1"/>
  <c r="M19" i="1" s="1"/>
  <c r="L269" i="1"/>
  <c r="M269" i="1" s="1"/>
  <c r="L712" i="1"/>
  <c r="M712" i="1" s="1"/>
  <c r="L340" i="1"/>
  <c r="M340" i="1" s="1"/>
  <c r="L797" i="1"/>
  <c r="M797" i="1" s="1"/>
  <c r="L351" i="1"/>
  <c r="M351" i="1" s="1"/>
  <c r="L612" i="1"/>
  <c r="M612" i="1" s="1"/>
  <c r="L739" i="1"/>
  <c r="M739" i="1" s="1"/>
  <c r="L822" i="1"/>
  <c r="M822" i="1" s="1"/>
  <c r="G734" i="1"/>
  <c r="W1580" i="12"/>
  <c r="J474" i="1"/>
  <c r="K474" i="1" s="1"/>
  <c r="J359" i="1"/>
  <c r="K359" i="1" s="1"/>
  <c r="J263" i="1"/>
  <c r="K263" i="1" s="1"/>
  <c r="J132" i="1"/>
  <c r="K132" i="1" s="1"/>
  <c r="J29" i="1"/>
  <c r="K29" i="1" s="1"/>
  <c r="L371" i="1"/>
  <c r="M371" i="1" s="1"/>
  <c r="J718" i="1"/>
  <c r="K718" i="1" s="1"/>
  <c r="J640" i="1"/>
  <c r="K640" i="1" s="1"/>
  <c r="J465" i="1"/>
  <c r="K465" i="1" s="1"/>
  <c r="J358" i="1"/>
  <c r="K358" i="1" s="1"/>
  <c r="J274" i="1"/>
  <c r="K274" i="1" s="1"/>
  <c r="J131" i="1"/>
  <c r="K131" i="1" s="1"/>
  <c r="J28" i="1"/>
  <c r="K28" i="1" s="1"/>
  <c r="L359" i="1"/>
  <c r="M359" i="1" s="1"/>
  <c r="J729" i="1"/>
  <c r="K729" i="1" s="1"/>
  <c r="J639" i="1"/>
  <c r="K639" i="1" s="1"/>
  <c r="J528" i="1"/>
  <c r="K528" i="1" s="1"/>
  <c r="J357" i="1"/>
  <c r="K357" i="1" s="1"/>
  <c r="J249" i="1"/>
  <c r="K249" i="1" s="1"/>
  <c r="J118" i="1"/>
  <c r="K118" i="1" s="1"/>
  <c r="J27" i="1"/>
  <c r="K27" i="1" s="1"/>
  <c r="L203" i="1"/>
  <c r="M203" i="1" s="1"/>
  <c r="J626" i="1"/>
  <c r="K626" i="1" s="1"/>
  <c r="J451" i="1"/>
  <c r="K451" i="1" s="1"/>
  <c r="J344" i="1"/>
  <c r="K344" i="1" s="1"/>
  <c r="J248" i="1"/>
  <c r="K248" i="1" s="1"/>
  <c r="J117" i="1"/>
  <c r="K117" i="1" s="1"/>
  <c r="L191" i="1"/>
  <c r="M191" i="1" s="1"/>
  <c r="J793" i="1"/>
  <c r="K793" i="1" s="1"/>
  <c r="J715" i="1"/>
  <c r="K715" i="1" s="1"/>
  <c r="J637" i="1"/>
  <c r="K637" i="1" s="1"/>
  <c r="J566" i="1"/>
  <c r="K566" i="1" s="1"/>
  <c r="J462" i="1"/>
  <c r="K462" i="1" s="1"/>
  <c r="J367" i="1"/>
  <c r="K367" i="1" s="1"/>
  <c r="J247" i="1"/>
  <c r="K247" i="1" s="1"/>
  <c r="J104" i="1"/>
  <c r="K104" i="1" s="1"/>
  <c r="J820" i="1"/>
  <c r="K820" i="1" s="1"/>
  <c r="J760" i="1"/>
  <c r="K760" i="1" s="1"/>
  <c r="J401" i="1"/>
  <c r="K401" i="1" s="1"/>
  <c r="J306" i="1"/>
  <c r="K306" i="1" s="1"/>
  <c r="J210" i="1"/>
  <c r="K210" i="1" s="1"/>
  <c r="J67" i="1"/>
  <c r="K67" i="1" s="1"/>
  <c r="J819" i="1"/>
  <c r="K819" i="1" s="1"/>
  <c r="J743" i="1"/>
  <c r="K743" i="1" s="1"/>
  <c r="J659" i="1"/>
  <c r="K659" i="1" s="1"/>
  <c r="J556" i="1"/>
  <c r="K556" i="1" s="1"/>
  <c r="J365" i="1"/>
  <c r="K365" i="1" s="1"/>
  <c r="J269" i="1"/>
  <c r="K269" i="1" s="1"/>
  <c r="J22" i="1"/>
  <c r="K22" i="1" s="1"/>
  <c r="J770" i="1"/>
  <c r="K770" i="1" s="1"/>
  <c r="J696" i="1"/>
  <c r="K696" i="1" s="1"/>
  <c r="J602" i="1"/>
  <c r="K602" i="1" s="1"/>
  <c r="J511" i="1"/>
  <c r="K511" i="1" s="1"/>
  <c r="J328" i="1"/>
  <c r="K328" i="1" s="1"/>
  <c r="J208" i="1"/>
  <c r="K208" i="1" s="1"/>
  <c r="J77" i="1"/>
  <c r="K77" i="1" s="1"/>
  <c r="L691" i="1"/>
  <c r="M691" i="1" s="1"/>
  <c r="L664" i="1"/>
  <c r="M664" i="1" s="1"/>
  <c r="L529" i="1"/>
  <c r="M529" i="1" s="1"/>
  <c r="L298" i="1"/>
  <c r="M298" i="1" s="1"/>
  <c r="L131" i="1"/>
  <c r="M131" i="1" s="1"/>
  <c r="L701" i="1"/>
  <c r="M701" i="1" s="1"/>
  <c r="L548" i="1"/>
  <c r="M548" i="1" s="1"/>
  <c r="L392" i="1"/>
  <c r="M392" i="1" s="1"/>
  <c r="L261" i="1"/>
  <c r="M261" i="1" s="1"/>
  <c r="L106" i="1"/>
  <c r="M106" i="1" s="1"/>
  <c r="L746" i="1"/>
  <c r="M746" i="1" s="1"/>
  <c r="L590" i="1"/>
  <c r="M590" i="1" s="1"/>
  <c r="L332" i="1"/>
  <c r="M332" i="1" s="1"/>
  <c r="L176" i="1"/>
  <c r="M176" i="1" s="1"/>
  <c r="L21" i="1"/>
  <c r="M21" i="1" s="1"/>
  <c r="L785" i="1"/>
  <c r="M785" i="1" s="1"/>
  <c r="L687" i="1"/>
  <c r="M687" i="1" s="1"/>
  <c r="L526" i="1"/>
  <c r="M526" i="1" s="1"/>
  <c r="L402" i="1"/>
  <c r="M402" i="1" s="1"/>
  <c r="L116" i="1"/>
  <c r="M116" i="1" s="1"/>
  <c r="L714" i="1"/>
  <c r="M714" i="1" s="1"/>
  <c r="L366" i="1"/>
  <c r="M366" i="1" s="1"/>
  <c r="J154" i="1"/>
  <c r="K154" i="1" s="1"/>
  <c r="L623" i="1"/>
  <c r="M623" i="1" s="1"/>
  <c r="L126" i="1"/>
  <c r="M126" i="1" s="1"/>
  <c r="L328" i="1"/>
  <c r="M328" i="1" s="1"/>
  <c r="L711" i="1"/>
  <c r="M711" i="1" s="1"/>
  <c r="L339" i="1"/>
  <c r="M339" i="1" s="1"/>
  <c r="L457" i="1"/>
  <c r="M457" i="1" s="1"/>
  <c r="L720" i="1"/>
  <c r="M720" i="1" s="1"/>
  <c r="W1758" i="12"/>
  <c r="W1461" i="12"/>
  <c r="J466" i="1"/>
  <c r="K466" i="1" s="1"/>
  <c r="J347" i="1"/>
  <c r="K347" i="1" s="1"/>
  <c r="J251" i="1"/>
  <c r="K251" i="1" s="1"/>
  <c r="J120" i="1"/>
  <c r="K120" i="1" s="1"/>
  <c r="L847" i="1"/>
  <c r="M847" i="1" s="1"/>
  <c r="L227" i="1"/>
  <c r="M227" i="1" s="1"/>
  <c r="J706" i="1"/>
  <c r="K706" i="1" s="1"/>
  <c r="J628" i="1"/>
  <c r="K628" i="1" s="1"/>
  <c r="J569" i="1"/>
  <c r="K569" i="1" s="1"/>
  <c r="J453" i="1"/>
  <c r="K453" i="1" s="1"/>
  <c r="J346" i="1"/>
  <c r="K346" i="1" s="1"/>
  <c r="J262" i="1"/>
  <c r="K262" i="1" s="1"/>
  <c r="J119" i="1"/>
  <c r="K119" i="1" s="1"/>
  <c r="L841" i="1"/>
  <c r="M841" i="1" s="1"/>
  <c r="L215" i="1"/>
  <c r="M215" i="1" s="1"/>
  <c r="J717" i="1"/>
  <c r="K717" i="1" s="1"/>
  <c r="J627" i="1"/>
  <c r="K627" i="1" s="1"/>
  <c r="J464" i="1"/>
  <c r="K464" i="1" s="1"/>
  <c r="J345" i="1"/>
  <c r="K345" i="1" s="1"/>
  <c r="J527" i="1"/>
  <c r="K527" i="1" s="1"/>
  <c r="J332" i="1"/>
  <c r="K332" i="1" s="1"/>
  <c r="J236" i="1"/>
  <c r="K236" i="1" s="1"/>
  <c r="L24" i="1"/>
  <c r="M24" i="1" s="1"/>
  <c r="J625" i="1"/>
  <c r="K625" i="1" s="1"/>
  <c r="J526" i="1"/>
  <c r="K526" i="1" s="1"/>
  <c r="J450" i="1"/>
  <c r="K450" i="1" s="1"/>
  <c r="J355" i="1"/>
  <c r="K355" i="1" s="1"/>
  <c r="J235" i="1"/>
  <c r="K235" i="1" s="1"/>
  <c r="J92" i="1"/>
  <c r="K92" i="1" s="1"/>
  <c r="L780" i="1"/>
  <c r="M780" i="1" s="1"/>
  <c r="J812" i="1"/>
  <c r="K812" i="1" s="1"/>
  <c r="J678" i="1"/>
  <c r="K678" i="1" s="1"/>
  <c r="J588" i="1"/>
  <c r="K588" i="1" s="1"/>
  <c r="J389" i="1"/>
  <c r="K389" i="1" s="1"/>
  <c r="J294" i="1"/>
  <c r="K294" i="1" s="1"/>
  <c r="J198" i="1"/>
  <c r="K198" i="1" s="1"/>
  <c r="J811" i="1"/>
  <c r="K811" i="1" s="1"/>
  <c r="J725" i="1"/>
  <c r="K725" i="1" s="1"/>
  <c r="J576" i="1"/>
  <c r="K576" i="1" s="1"/>
  <c r="J257" i="1"/>
  <c r="K257" i="1" s="1"/>
  <c r="J126" i="1"/>
  <c r="K126" i="1" s="1"/>
  <c r="L829" i="1"/>
  <c r="M829" i="1" s="1"/>
  <c r="J135" i="1"/>
  <c r="K135" i="1" s="1"/>
  <c r="J684" i="1"/>
  <c r="K684" i="1" s="1"/>
  <c r="J499" i="1"/>
  <c r="K499" i="1" s="1"/>
  <c r="J423" i="1"/>
  <c r="K423" i="1" s="1"/>
  <c r="J316" i="1"/>
  <c r="K316" i="1" s="1"/>
  <c r="J64" i="1"/>
  <c r="K64" i="1" s="1"/>
  <c r="L550" i="1"/>
  <c r="M550" i="1" s="1"/>
  <c r="L628" i="1"/>
  <c r="M628" i="1" s="1"/>
  <c r="L517" i="1"/>
  <c r="M517" i="1" s="1"/>
  <c r="L417" i="1"/>
  <c r="M417" i="1" s="1"/>
  <c r="L286" i="1"/>
  <c r="M286" i="1" s="1"/>
  <c r="L107" i="1"/>
  <c r="M107" i="1" s="1"/>
  <c r="L689" i="1"/>
  <c r="M689" i="1" s="1"/>
  <c r="L568" i="1"/>
  <c r="M568" i="1" s="1"/>
  <c r="L381" i="1"/>
  <c r="M381" i="1" s="1"/>
  <c r="L249" i="1"/>
  <c r="M249" i="1" s="1"/>
  <c r="L58" i="1"/>
  <c r="M58" i="1" s="1"/>
  <c r="L826" i="1"/>
  <c r="M826" i="1" s="1"/>
  <c r="L728" i="1"/>
  <c r="M728" i="1" s="1"/>
  <c r="L578" i="1"/>
  <c r="M578" i="1" s="1"/>
  <c r="L471" i="1"/>
  <c r="M471" i="1" s="1"/>
  <c r="L320" i="1"/>
  <c r="M320" i="1" s="1"/>
  <c r="L164" i="1"/>
  <c r="M164" i="1" s="1"/>
  <c r="L143" i="1"/>
  <c r="M143" i="1" s="1"/>
  <c r="L777" i="1"/>
  <c r="M777" i="1" s="1"/>
  <c r="L104" i="1"/>
  <c r="M104" i="1" s="1"/>
  <c r="L660" i="1"/>
  <c r="M660" i="1" s="1"/>
  <c r="J142" i="1"/>
  <c r="K142" i="1" s="1"/>
  <c r="L564" i="1"/>
  <c r="M564" i="1" s="1"/>
  <c r="L114" i="1"/>
  <c r="M114" i="1" s="1"/>
  <c r="L684" i="1"/>
  <c r="M684" i="1" s="1"/>
  <c r="L220" i="1"/>
  <c r="M220" i="1" s="1"/>
  <c r="L315" i="1"/>
  <c r="M315" i="1" s="1"/>
  <c r="L445" i="1"/>
  <c r="M445" i="1" s="1"/>
  <c r="L583" i="1"/>
  <c r="M583" i="1" s="1"/>
  <c r="L654" i="1"/>
  <c r="M654" i="1" s="1"/>
  <c r="W1682" i="12"/>
  <c r="X1575" i="12"/>
  <c r="S19" i="12"/>
  <c r="W1666" i="12"/>
  <c r="X1735" i="12"/>
  <c r="W1610" i="12"/>
  <c r="X1699" i="12"/>
  <c r="Y1748" i="12"/>
  <c r="X1707" i="12"/>
  <c r="W1752" i="12"/>
  <c r="W1342" i="12"/>
  <c r="W1390" i="12"/>
  <c r="W1438" i="12"/>
  <c r="W1486" i="12"/>
  <c r="Y1533" i="12"/>
  <c r="W1573" i="12"/>
  <c r="Y1239" i="12"/>
  <c r="Y1178" i="12"/>
  <c r="X1666" i="12"/>
  <c r="Y1651" i="12"/>
  <c r="W1433" i="12"/>
  <c r="W1238" i="12"/>
  <c r="F535" i="1"/>
  <c r="G652" i="1"/>
  <c r="G542" i="1"/>
  <c r="G543" i="1"/>
  <c r="D534" i="1"/>
  <c r="E651" i="1"/>
  <c r="E541" i="1"/>
  <c r="F536" i="1"/>
  <c r="G653" i="1"/>
  <c r="E542" i="1"/>
  <c r="L13" i="1"/>
  <c r="M13" i="1" s="1"/>
  <c r="C738" i="1"/>
  <c r="D652" i="1"/>
  <c r="J538" i="1"/>
  <c r="K538" i="1" s="1"/>
  <c r="L545" i="1"/>
  <c r="M545" i="1" s="1"/>
  <c r="J649" i="1"/>
  <c r="K649" i="1" s="1"/>
  <c r="L737" i="1"/>
  <c r="M737" i="1" s="1"/>
  <c r="W1408" i="12"/>
  <c r="Y1484" i="12"/>
  <c r="W1568" i="12"/>
  <c r="W1629" i="12"/>
  <c r="W1705" i="12"/>
  <c r="W1320" i="12"/>
  <c r="X1568" i="12"/>
  <c r="Y1602" i="12"/>
  <c r="W1695" i="12"/>
  <c r="X1745" i="12"/>
  <c r="Y1703" i="12"/>
  <c r="Y1745" i="12"/>
  <c r="W1656" i="12"/>
  <c r="W1736" i="12"/>
  <c r="E732" i="1"/>
  <c r="Y1019" i="12"/>
  <c r="Y1367" i="12"/>
  <c r="W1643" i="12"/>
  <c r="Y1412" i="12"/>
  <c r="W1654" i="12"/>
  <c r="X1647" i="12"/>
  <c r="Y1539" i="12"/>
  <c r="Y1705" i="12"/>
  <c r="X1449" i="12"/>
  <c r="Y1341" i="12"/>
  <c r="W1605" i="12"/>
  <c r="W1422" i="12"/>
  <c r="X1317" i="12"/>
  <c r="X1446" i="12"/>
  <c r="W1555" i="12"/>
  <c r="Y1317" i="12"/>
  <c r="X1559" i="12"/>
  <c r="W1395" i="12"/>
  <c r="W1527" i="12"/>
  <c r="X1656" i="12"/>
  <c r="X1605" i="12"/>
  <c r="Y1749" i="12"/>
  <c r="W1606" i="12"/>
  <c r="X1753" i="12"/>
  <c r="Y1753" i="12"/>
  <c r="Y1737" i="12"/>
  <c r="Y1734" i="12"/>
  <c r="Y1731" i="12"/>
  <c r="W1725" i="12"/>
  <c r="X1691" i="12"/>
  <c r="X1695" i="12"/>
  <c r="X1650" i="12"/>
  <c r="X1761" i="12"/>
  <c r="G732" i="1"/>
  <c r="AF650" i="1"/>
  <c r="C652" i="1"/>
  <c r="F734" i="1"/>
  <c r="C653" i="1"/>
  <c r="E538" i="1"/>
  <c r="D544" i="1"/>
  <c r="G534" i="1"/>
  <c r="F650" i="1"/>
  <c r="C736" i="1"/>
  <c r="G541" i="1"/>
  <c r="J542" i="1"/>
  <c r="K542" i="1" s="1"/>
  <c r="L537" i="1"/>
  <c r="M537" i="1" s="1"/>
  <c r="D651" i="1"/>
  <c r="L734" i="1"/>
  <c r="M734" i="1" s="1"/>
  <c r="L538" i="1"/>
  <c r="M538" i="1" s="1"/>
  <c r="L49" i="1"/>
  <c r="M49" i="1" s="1"/>
  <c r="L180" i="1"/>
  <c r="M180" i="1" s="1"/>
  <c r="L276" i="1"/>
  <c r="M276" i="1" s="1"/>
  <c r="L372" i="1"/>
  <c r="M372" i="1" s="1"/>
  <c r="L479" i="1"/>
  <c r="M479" i="1" s="1"/>
  <c r="L582" i="1"/>
  <c r="M582" i="1" s="1"/>
  <c r="L750" i="1"/>
  <c r="M750" i="1" s="1"/>
  <c r="X1369" i="12"/>
  <c r="W1399" i="12"/>
  <c r="Y1695" i="12"/>
  <c r="X1416" i="12"/>
  <c r="W1676" i="12"/>
  <c r="X1320" i="12"/>
  <c r="W1547" i="12"/>
  <c r="Y1288" i="12"/>
  <c r="W1453" i="12"/>
  <c r="Y1401" i="12"/>
  <c r="Y1608" i="12"/>
  <c r="W1458" i="12"/>
  <c r="X1326" i="12"/>
  <c r="Y1466" i="12"/>
  <c r="W1559" i="12"/>
  <c r="Y1338" i="12"/>
  <c r="X1584" i="12"/>
  <c r="X1415" i="12"/>
  <c r="Y1541" i="12"/>
  <c r="X1688" i="12"/>
  <c r="X1632" i="12"/>
  <c r="Y1613" i="12"/>
  <c r="W1646" i="12"/>
  <c r="X1614" i="12"/>
  <c r="X1607" i="12"/>
  <c r="Y1641" i="12"/>
  <c r="W1751" i="12"/>
  <c r="W1748" i="12"/>
  <c r="Y1738" i="12"/>
  <c r="X1703" i="12"/>
  <c r="Y1711" i="12"/>
  <c r="X1661" i="12"/>
  <c r="J735" i="1"/>
  <c r="K735" i="1" s="1"/>
  <c r="E738" i="1"/>
  <c r="J648" i="1"/>
  <c r="K648" i="1" s="1"/>
  <c r="F648" i="1"/>
  <c r="L650" i="1"/>
  <c r="M650" i="1" s="1"/>
  <c r="J737" i="1"/>
  <c r="K737" i="1" s="1"/>
  <c r="F539" i="1"/>
  <c r="E545" i="1"/>
  <c r="D649" i="1"/>
  <c r="D737" i="1"/>
  <c r="G536" i="1"/>
  <c r="AF649" i="1"/>
  <c r="E652" i="1"/>
  <c r="L135" i="1"/>
  <c r="M135" i="1" s="1"/>
  <c r="L61" i="1"/>
  <c r="M61" i="1" s="1"/>
  <c r="L384" i="1"/>
  <c r="M384" i="1" s="1"/>
  <c r="L672" i="1"/>
  <c r="M672" i="1" s="1"/>
  <c r="X1402" i="12"/>
  <c r="X1491" i="12"/>
  <c r="Y1698" i="12"/>
  <c r="W1456" i="12"/>
  <c r="W1711" i="12"/>
  <c r="X1325" i="12"/>
  <c r="Y1575" i="12"/>
  <c r="X1299" i="12"/>
  <c r="W1489" i="12"/>
  <c r="Y1413" i="12"/>
  <c r="W1634" i="12"/>
  <c r="X1466" i="12"/>
  <c r="Y1346" i="12"/>
  <c r="X1470" i="12"/>
  <c r="W1577" i="12"/>
  <c r="Y1350" i="12"/>
  <c r="X1269" i="12"/>
  <c r="W1419" i="12"/>
  <c r="W1545" i="12"/>
  <c r="W1692" i="12"/>
  <c r="Y1638" i="12"/>
  <c r="X1620" i="12"/>
  <c r="W1663" i="12"/>
  <c r="X1634" i="12"/>
  <c r="W1628" i="12"/>
  <c r="W1653" i="12"/>
  <c r="W1754" i="12"/>
  <c r="X1751" i="12"/>
  <c r="W1745" i="12"/>
  <c r="W1707" i="12"/>
  <c r="W1715" i="12"/>
  <c r="X1667" i="12"/>
  <c r="F732" i="1"/>
  <c r="C735" i="1"/>
  <c r="F537" i="1"/>
  <c r="L649" i="1"/>
  <c r="M649" i="1" s="1"/>
  <c r="D537" i="1"/>
  <c r="G649" i="1"/>
  <c r="D538" i="1"/>
  <c r="C544" i="1"/>
  <c r="AF537" i="1"/>
  <c r="L652" i="1"/>
  <c r="M652" i="1" s="1"/>
  <c r="AF734" i="1"/>
  <c r="F541" i="1"/>
  <c r="E535" i="1"/>
  <c r="J537" i="1"/>
  <c r="K537" i="1" s="1"/>
  <c r="C651" i="1"/>
  <c r="L73" i="1"/>
  <c r="M73" i="1" s="1"/>
  <c r="L192" i="1"/>
  <c r="M192" i="1" s="1"/>
  <c r="L288" i="1"/>
  <c r="M288" i="1" s="1"/>
  <c r="L395" i="1"/>
  <c r="M395" i="1" s="1"/>
  <c r="L495" i="1"/>
  <c r="M495" i="1" s="1"/>
  <c r="Y1411" i="12"/>
  <c r="W1495" i="12"/>
  <c r="X1309" i="12"/>
  <c r="X1500" i="12"/>
  <c r="W1717" i="12"/>
  <c r="W1329" i="12"/>
  <c r="W1597" i="12"/>
  <c r="X1310" i="12"/>
  <c r="W1513" i="12"/>
  <c r="Y1461" i="12"/>
  <c r="W1648" i="12"/>
  <c r="W1470" i="12"/>
  <c r="W1366" i="12"/>
  <c r="W1474" i="12"/>
  <c r="W1591" i="12"/>
  <c r="Y1398" i="12"/>
  <c r="X1302" i="12"/>
  <c r="X1451" i="12"/>
  <c r="Y1559" i="12"/>
  <c r="X1708" i="12"/>
  <c r="W1678" i="12"/>
  <c r="W1709" i="12"/>
  <c r="X1693" i="12"/>
  <c r="X1689" i="12"/>
  <c r="W1664" i="12"/>
  <c r="Y1685" i="12"/>
  <c r="X1623" i="12"/>
  <c r="X1602" i="12"/>
  <c r="Y1757" i="12"/>
  <c r="X1732" i="12"/>
  <c r="Y1732" i="12"/>
  <c r="Y1677" i="12"/>
  <c r="L738" i="1"/>
  <c r="M738" i="1" s="1"/>
  <c r="AF735" i="1"/>
  <c r="D536" i="1"/>
  <c r="G648" i="1"/>
  <c r="AF535" i="1"/>
  <c r="E648" i="1"/>
  <c r="AF652" i="1"/>
  <c r="G737" i="1"/>
  <c r="L541" i="1"/>
  <c r="M541" i="1" s="1"/>
  <c r="J535" i="1"/>
  <c r="K535" i="1" s="1"/>
  <c r="C649" i="1"/>
  <c r="Q649" i="1" s="1"/>
  <c r="Y649" i="1" s="1"/>
  <c r="J652" i="1"/>
  <c r="K652" i="1" s="1"/>
  <c r="D540" i="1"/>
  <c r="C534" i="1"/>
  <c r="D535" i="1"/>
  <c r="L648" i="1"/>
  <c r="M648" i="1" s="1"/>
  <c r="L147" i="1"/>
  <c r="M147" i="1" s="1"/>
  <c r="L204" i="1"/>
  <c r="M204" i="1" s="1"/>
  <c r="L300" i="1"/>
  <c r="M300" i="1" s="1"/>
  <c r="L407" i="1"/>
  <c r="M407" i="1" s="1"/>
  <c r="L507" i="1"/>
  <c r="M507" i="1" s="1"/>
  <c r="L598" i="1"/>
  <c r="M598" i="1" s="1"/>
  <c r="L692" i="1"/>
  <c r="M692" i="1" s="1"/>
  <c r="Y1561" i="12"/>
  <c r="X1617" i="12"/>
  <c r="W1392" i="12"/>
  <c r="W1504" i="12"/>
  <c r="W1744" i="12"/>
  <c r="W1389" i="12"/>
  <c r="W1601" i="12"/>
  <c r="Y1349" i="12"/>
  <c r="X1529" i="12"/>
  <c r="Y1521" i="12"/>
  <c r="W1262" i="12"/>
  <c r="X1502" i="12"/>
  <c r="X1374" i="12"/>
  <c r="X1494" i="12"/>
  <c r="W1595" i="12"/>
  <c r="Y1422" i="12"/>
  <c r="W1313" i="12"/>
  <c r="W1455" i="12"/>
  <c r="W1563" i="12"/>
  <c r="W1712" i="12"/>
  <c r="Y1688" i="12"/>
  <c r="Y1712" i="12"/>
  <c r="X1697" i="12"/>
  <c r="Y1697" i="12"/>
  <c r="W1670" i="12"/>
  <c r="X1690" i="12"/>
  <c r="W1635" i="12"/>
  <c r="Y1623" i="12"/>
  <c r="Y1760" i="12"/>
  <c r="Y1735" i="12"/>
  <c r="W1739" i="12"/>
  <c r="X1722" i="12"/>
  <c r="G735" i="1"/>
  <c r="L732" i="1"/>
  <c r="M732" i="1" s="1"/>
  <c r="AF534" i="1"/>
  <c r="G544" i="1"/>
  <c r="J545" i="1"/>
  <c r="K545" i="1" s="1"/>
  <c r="C537" i="1"/>
  <c r="J650" i="1"/>
  <c r="K650" i="1" s="1"/>
  <c r="E736" i="1"/>
  <c r="G540" i="1"/>
  <c r="L536" i="1"/>
  <c r="M536" i="1" s="1"/>
  <c r="AF538" i="1"/>
  <c r="L543" i="1"/>
  <c r="M543" i="1" s="1"/>
  <c r="AF545" i="1"/>
  <c r="J136" i="1"/>
  <c r="K136" i="1" s="1"/>
  <c r="L85" i="1"/>
  <c r="M85" i="1" s="1"/>
  <c r="L216" i="1"/>
  <c r="M216" i="1" s="1"/>
  <c r="L312" i="1"/>
  <c r="M312" i="1" s="1"/>
  <c r="L419" i="1"/>
  <c r="M419" i="1" s="1"/>
  <c r="L519" i="1"/>
  <c r="M519" i="1" s="1"/>
  <c r="L610" i="1"/>
  <c r="M610" i="1" s="1"/>
  <c r="L704" i="1"/>
  <c r="M704" i="1" s="1"/>
  <c r="L838" i="1"/>
  <c r="M838" i="1" s="1"/>
  <c r="L50" i="1"/>
  <c r="M50" i="1" s="1"/>
  <c r="L169" i="1"/>
  <c r="M169" i="1" s="1"/>
  <c r="L265" i="1"/>
  <c r="M265" i="1" s="1"/>
  <c r="L361" i="1"/>
  <c r="M361" i="1" s="1"/>
  <c r="L456" i="1"/>
  <c r="M456" i="1" s="1"/>
  <c r="L532" i="1"/>
  <c r="M532" i="1" s="1"/>
  <c r="L611" i="1"/>
  <c r="M611" i="1" s="1"/>
  <c r="J14" i="1"/>
  <c r="K14" i="1" s="1"/>
  <c r="L15" i="1"/>
  <c r="M15" i="1" s="1"/>
  <c r="L123" i="1"/>
  <c r="M123" i="1" s="1"/>
  <c r="L254" i="1"/>
  <c r="M254" i="1" s="1"/>
  <c r="L362" i="1"/>
  <c r="M362" i="1" s="1"/>
  <c r="L469" i="1"/>
  <c r="M469" i="1" s="1"/>
  <c r="L573" i="1"/>
  <c r="M573" i="1" s="1"/>
  <c r="L656" i="1"/>
  <c r="M656" i="1" s="1"/>
  <c r="L722" i="1"/>
  <c r="M722" i="1" s="1"/>
  <c r="L796" i="1"/>
  <c r="M796" i="1" s="1"/>
  <c r="L138" i="1"/>
  <c r="M138" i="1" s="1"/>
  <c r="L76" i="1"/>
  <c r="M76" i="1" s="1"/>
  <c r="L207" i="1"/>
  <c r="M207" i="1" s="1"/>
  <c r="L327" i="1"/>
  <c r="M327" i="1" s="1"/>
  <c r="L585" i="1"/>
  <c r="M585" i="1" s="1"/>
  <c r="L683" i="1"/>
  <c r="M683" i="1" s="1"/>
  <c r="L139" i="1"/>
  <c r="M139" i="1" s="1"/>
  <c r="L53" i="1"/>
  <c r="M53" i="1" s="1"/>
  <c r="L184" i="1"/>
  <c r="M184" i="1" s="1"/>
  <c r="L411" i="1"/>
  <c r="M411" i="1" s="1"/>
  <c r="L499" i="1"/>
  <c r="M499" i="1" s="1"/>
  <c r="L602" i="1"/>
  <c r="M602" i="1" s="1"/>
  <c r="L696" i="1"/>
  <c r="M696" i="1" s="1"/>
  <c r="L782" i="1"/>
  <c r="M782" i="1" s="1"/>
  <c r="L842" i="1"/>
  <c r="M842" i="1" s="1"/>
  <c r="L161" i="1"/>
  <c r="M161" i="1" s="1"/>
  <c r="L365" i="1"/>
  <c r="M365" i="1" s="1"/>
  <c r="L659" i="1"/>
  <c r="M659" i="1" s="1"/>
  <c r="L743" i="1"/>
  <c r="M743" i="1" s="1"/>
  <c r="L807" i="1"/>
  <c r="M807" i="1" s="1"/>
  <c r="J42" i="1"/>
  <c r="K42" i="1" s="1"/>
  <c r="L55" i="1"/>
  <c r="M55" i="1" s="1"/>
  <c r="W1349" i="12"/>
  <c r="Y1359" i="12"/>
  <c r="X1400" i="12"/>
  <c r="W1532" i="12"/>
  <c r="Y1332" i="12"/>
  <c r="X1421" i="12"/>
  <c r="W1619" i="12"/>
  <c r="W1381" i="12"/>
  <c r="X1536" i="12"/>
  <c r="Y1554" i="12"/>
  <c r="X1284" i="12"/>
  <c r="X1533" i="12"/>
  <c r="W1378" i="12"/>
  <c r="W1510" i="12"/>
  <c r="Y1598" i="12"/>
  <c r="Y1434" i="12"/>
  <c r="X1331" i="12"/>
  <c r="X1463" i="12"/>
  <c r="Y1566" i="12"/>
  <c r="W1719" i="12"/>
  <c r="X1692" i="12"/>
  <c r="W1716" i="12"/>
  <c r="W1701" i="12"/>
  <c r="X1701" i="12"/>
  <c r="Y1674" i="12"/>
  <c r="X1694" i="12"/>
  <c r="W1649" i="12"/>
  <c r="W1642" i="12"/>
  <c r="X1595" i="12"/>
  <c r="W1742" i="12"/>
  <c r="X1742" i="12"/>
  <c r="X1726" i="12"/>
  <c r="J738" i="1"/>
  <c r="K738" i="1" s="1"/>
  <c r="AF738" i="1"/>
  <c r="J544" i="1"/>
  <c r="K544" i="1" s="1"/>
  <c r="E543" i="1"/>
  <c r="F544" i="1"/>
  <c r="G545" i="1"/>
  <c r="F649" i="1"/>
  <c r="C734" i="1"/>
  <c r="E539" i="1"/>
  <c r="AF543" i="1"/>
  <c r="G535" i="1"/>
  <c r="F651" i="1"/>
  <c r="C737" i="1"/>
  <c r="C540" i="1"/>
  <c r="J543" i="1"/>
  <c r="K543" i="1" s="1"/>
  <c r="G537" i="1"/>
  <c r="L97" i="1"/>
  <c r="M97" i="1" s="1"/>
  <c r="L324" i="1"/>
  <c r="M324" i="1" s="1"/>
  <c r="L431" i="1"/>
  <c r="M431" i="1" s="1"/>
  <c r="L531" i="1"/>
  <c r="M531" i="1" s="1"/>
  <c r="L136" i="1"/>
  <c r="M136" i="1" s="1"/>
  <c r="L62" i="1"/>
  <c r="M62" i="1" s="1"/>
  <c r="L181" i="1"/>
  <c r="M181" i="1" s="1"/>
  <c r="L277" i="1"/>
  <c r="M277" i="1" s="1"/>
  <c r="L373" i="1"/>
  <c r="M373" i="1" s="1"/>
  <c r="L468" i="1"/>
  <c r="M468" i="1" s="1"/>
  <c r="L619" i="1"/>
  <c r="M619" i="1" s="1"/>
  <c r="L709" i="1"/>
  <c r="M709" i="1" s="1"/>
  <c r="L795" i="1"/>
  <c r="M795" i="1" s="1"/>
  <c r="L27" i="1"/>
  <c r="M27" i="1" s="1"/>
  <c r="L158" i="1"/>
  <c r="M158" i="1" s="1"/>
  <c r="L266" i="1"/>
  <c r="M266" i="1" s="1"/>
  <c r="L374" i="1"/>
  <c r="M374" i="1" s="1"/>
  <c r="L553" i="1"/>
  <c r="M553" i="1" s="1"/>
  <c r="L644" i="1"/>
  <c r="M644" i="1" s="1"/>
  <c r="L740" i="1"/>
  <c r="M740" i="1" s="1"/>
  <c r="L804" i="1"/>
  <c r="M804" i="1" s="1"/>
  <c r="L150" i="1"/>
  <c r="M150" i="1" s="1"/>
  <c r="L88" i="1"/>
  <c r="M88" i="1" s="1"/>
  <c r="L219" i="1"/>
  <c r="M219" i="1" s="1"/>
  <c r="L422" i="1"/>
  <c r="M422" i="1" s="1"/>
  <c r="L695" i="1"/>
  <c r="M695" i="1" s="1"/>
  <c r="L769" i="1"/>
  <c r="M769" i="1" s="1"/>
  <c r="L65" i="1"/>
  <c r="M65" i="1" s="1"/>
  <c r="L196" i="1"/>
  <c r="M196" i="1" s="1"/>
  <c r="L304" i="1"/>
  <c r="M304" i="1" s="1"/>
  <c r="L423" i="1"/>
  <c r="M423" i="1" s="1"/>
  <c r="L511" i="1"/>
  <c r="M511" i="1" s="1"/>
  <c r="L790" i="1"/>
  <c r="M790" i="1" s="1"/>
  <c r="L42" i="1"/>
  <c r="M42" i="1" s="1"/>
  <c r="L173" i="1"/>
  <c r="M173" i="1" s="1"/>
  <c r="L281" i="1"/>
  <c r="M281" i="1" s="1"/>
  <c r="L377" i="1"/>
  <c r="M377" i="1" s="1"/>
  <c r="L484" i="1"/>
  <c r="M484" i="1" s="1"/>
  <c r="L647" i="1"/>
  <c r="M647" i="1" s="1"/>
  <c r="J54" i="1"/>
  <c r="K54" i="1" s="1"/>
  <c r="L67" i="1"/>
  <c r="M67" i="1" s="1"/>
  <c r="W1364" i="12"/>
  <c r="Y1371" i="12"/>
  <c r="X1496" i="12"/>
  <c r="Y1571" i="12"/>
  <c r="Y1344" i="12"/>
  <c r="X1457" i="12"/>
  <c r="W1637" i="12"/>
  <c r="X1389" i="12"/>
  <c r="X1583" i="12"/>
  <c r="W1558" i="12"/>
  <c r="W1338" i="12"/>
  <c r="X1544" i="12"/>
  <c r="Y1394" i="12"/>
  <c r="Y1514" i="12"/>
  <c r="W1613" i="12"/>
  <c r="Y1470" i="12"/>
  <c r="W1347" i="12"/>
  <c r="W1479" i="12"/>
  <c r="W1581" i="12"/>
  <c r="X1736" i="12"/>
  <c r="X1712" i="12"/>
  <c r="X1730" i="12"/>
  <c r="X1720" i="12"/>
  <c r="W1724" i="12"/>
  <c r="W1694" i="12"/>
  <c r="X1706" i="12"/>
  <c r="Y1694" i="12"/>
  <c r="W1681" i="12"/>
  <c r="W1617" i="12"/>
  <c r="W1624" i="12"/>
  <c r="W1755" i="12"/>
  <c r="Y1729" i="12"/>
  <c r="E735" i="1"/>
  <c r="J732" i="1"/>
  <c r="K732" i="1" s="1"/>
  <c r="F543" i="1"/>
  <c r="C542" i="1"/>
  <c r="D543" i="1"/>
  <c r="E544" i="1"/>
  <c r="D648" i="1"/>
  <c r="L651" i="1"/>
  <c r="M651" i="1" s="1"/>
  <c r="C538" i="1"/>
  <c r="J541" i="1"/>
  <c r="K541" i="1" s="1"/>
  <c r="E534" i="1"/>
  <c r="D650" i="1"/>
  <c r="L653" i="1"/>
  <c r="M653" i="1" s="1"/>
  <c r="AF736" i="1"/>
  <c r="E536" i="1"/>
  <c r="J148" i="1"/>
  <c r="K148" i="1" s="1"/>
  <c r="L109" i="1"/>
  <c r="M109" i="1" s="1"/>
  <c r="L228" i="1"/>
  <c r="M228" i="1" s="1"/>
  <c r="L336" i="1"/>
  <c r="M336" i="1" s="1"/>
  <c r="L443" i="1"/>
  <c r="M443" i="1" s="1"/>
  <c r="L571" i="1"/>
  <c r="M571" i="1" s="1"/>
  <c r="L618" i="1"/>
  <c r="M618" i="1" s="1"/>
  <c r="L708" i="1"/>
  <c r="M708" i="1" s="1"/>
  <c r="L74" i="1"/>
  <c r="M74" i="1" s="1"/>
  <c r="L193" i="1"/>
  <c r="M193" i="1" s="1"/>
  <c r="L289" i="1"/>
  <c r="M289" i="1" s="1"/>
  <c r="L385" i="1"/>
  <c r="M385" i="1" s="1"/>
  <c r="L572" i="1"/>
  <c r="M572" i="1" s="1"/>
  <c r="L631" i="1"/>
  <c r="M631" i="1" s="1"/>
  <c r="L721" i="1"/>
  <c r="M721" i="1" s="1"/>
  <c r="J26" i="1"/>
  <c r="K26" i="1" s="1"/>
  <c r="L39" i="1"/>
  <c r="M39" i="1" s="1"/>
  <c r="L278" i="1"/>
  <c r="M278" i="1" s="1"/>
  <c r="L386" i="1"/>
  <c r="M386" i="1" s="1"/>
  <c r="L477" i="1"/>
  <c r="M477" i="1" s="1"/>
  <c r="L674" i="1"/>
  <c r="M674" i="1" s="1"/>
  <c r="L752" i="1"/>
  <c r="M752" i="1" s="1"/>
  <c r="J139" i="1"/>
  <c r="K139" i="1" s="1"/>
  <c r="L100" i="1"/>
  <c r="M100" i="1" s="1"/>
  <c r="L231" i="1"/>
  <c r="M231" i="1" s="1"/>
  <c r="X1006" i="12"/>
  <c r="X1313" i="12"/>
  <c r="W1614" i="12"/>
  <c r="X1344" i="12"/>
  <c r="W1636" i="12"/>
  <c r="X1586" i="12"/>
  <c r="W1536" i="12"/>
  <c r="Y1676" i="12"/>
  <c r="Y1445" i="12"/>
  <c r="Y1255" i="12"/>
  <c r="Y1601" i="12"/>
  <c r="X1394" i="12"/>
  <c r="Y1312" i="12"/>
  <c r="W1426" i="12"/>
  <c r="Y1551" i="12"/>
  <c r="W1291" i="12"/>
  <c r="X1548" i="12"/>
  <c r="X1391" i="12"/>
  <c r="X1523" i="12"/>
  <c r="X1638" i="12"/>
  <c r="Y1761" i="12"/>
  <c r="X1746" i="12"/>
  <c r="W1759" i="12"/>
  <c r="X1750" i="12"/>
  <c r="Y1750" i="12"/>
  <c r="X1734" i="12"/>
  <c r="X1731" i="12"/>
  <c r="X1728" i="12"/>
  <c r="Y1721" i="12"/>
  <c r="W1677" i="12"/>
  <c r="Y1691" i="12"/>
  <c r="W1638" i="12"/>
  <c r="W1749" i="12"/>
  <c r="D735" i="1"/>
  <c r="AF737" i="1"/>
  <c r="E653" i="1"/>
  <c r="J736" i="1"/>
  <c r="K736" i="1" s="1"/>
  <c r="E734" i="1"/>
  <c r="G539" i="1"/>
  <c r="F545" i="1"/>
  <c r="L535" i="1"/>
  <c r="M535" i="1" s="1"/>
  <c r="J651" i="1"/>
  <c r="K651" i="1" s="1"/>
  <c r="E737" i="1"/>
  <c r="L542" i="1"/>
  <c r="M542" i="1" s="1"/>
  <c r="AF544" i="1"/>
  <c r="F652" i="1"/>
  <c r="AF539" i="1"/>
  <c r="C541" i="1"/>
  <c r="L168" i="1"/>
  <c r="M168" i="1" s="1"/>
  <c r="L264" i="1"/>
  <c r="M264" i="1" s="1"/>
  <c r="L360" i="1"/>
  <c r="M360" i="1" s="1"/>
  <c r="L475" i="1"/>
  <c r="M475" i="1" s="1"/>
  <c r="L642" i="1"/>
  <c r="M642" i="1" s="1"/>
  <c r="L733" i="1"/>
  <c r="M733" i="1" s="1"/>
  <c r="J149" i="1"/>
  <c r="K149" i="1" s="1"/>
  <c r="L217" i="1"/>
  <c r="M217" i="1" s="1"/>
  <c r="L313" i="1"/>
  <c r="M313" i="1" s="1"/>
  <c r="L408" i="1"/>
  <c r="M408" i="1" s="1"/>
  <c r="L673" i="1"/>
  <c r="M673" i="1" s="1"/>
  <c r="L751" i="1"/>
  <c r="M751" i="1" s="1"/>
  <c r="L815" i="1"/>
  <c r="M815" i="1" s="1"/>
  <c r="J62" i="1"/>
  <c r="K62" i="1" s="1"/>
  <c r="L75" i="1"/>
  <c r="M75" i="1" s="1"/>
  <c r="L194" i="1"/>
  <c r="M194" i="1" s="1"/>
  <c r="L302" i="1"/>
  <c r="M302" i="1" s="1"/>
  <c r="L409" i="1"/>
  <c r="M409" i="1" s="1"/>
  <c r="L497" i="1"/>
  <c r="M497" i="1" s="1"/>
  <c r="L600" i="1"/>
  <c r="M600" i="1" s="1"/>
  <c r="L824" i="1"/>
  <c r="M824" i="1" s="1"/>
  <c r="L16" i="1"/>
  <c r="M16" i="1" s="1"/>
  <c r="L159" i="1"/>
  <c r="M159" i="1" s="1"/>
  <c r="L267" i="1"/>
  <c r="M267" i="1" s="1"/>
  <c r="L375" i="1"/>
  <c r="M375" i="1" s="1"/>
  <c r="L562" i="1"/>
  <c r="M562" i="1" s="1"/>
  <c r="F542" i="1"/>
  <c r="F540" i="1"/>
  <c r="AF541" i="1"/>
  <c r="X1739" i="12"/>
  <c r="X1698" i="12"/>
  <c r="Y1733" i="12"/>
  <c r="X1355" i="12"/>
  <c r="X1551" i="12"/>
  <c r="W1669" i="12"/>
  <c r="Y1545" i="12"/>
  <c r="L613" i="1"/>
  <c r="M613" i="1" s="1"/>
  <c r="L363" i="1"/>
  <c r="M363" i="1" s="1"/>
  <c r="L183" i="1"/>
  <c r="M183" i="1" s="1"/>
  <c r="J151" i="1"/>
  <c r="K151" i="1" s="1"/>
  <c r="L620" i="1"/>
  <c r="M620" i="1" s="1"/>
  <c r="L481" i="1"/>
  <c r="M481" i="1" s="1"/>
  <c r="L314" i="1"/>
  <c r="M314" i="1" s="1"/>
  <c r="L99" i="1"/>
  <c r="M99" i="1" s="1"/>
  <c r="J38" i="1"/>
  <c r="K38" i="1" s="1"/>
  <c r="L755" i="1"/>
  <c r="M755" i="1" s="1"/>
  <c r="L476" i="1"/>
  <c r="M476" i="1" s="1"/>
  <c r="L325" i="1"/>
  <c r="M325" i="1" s="1"/>
  <c r="L148" i="1"/>
  <c r="M148" i="1" s="1"/>
  <c r="L252" i="1"/>
  <c r="M252" i="1" s="1"/>
  <c r="AF653" i="1"/>
  <c r="G538" i="1"/>
  <c r="Y1631" i="12"/>
  <c r="W1728" i="12"/>
  <c r="W1743" i="12"/>
  <c r="X1541" i="12"/>
  <c r="W1386" i="12"/>
  <c r="W1485" i="12"/>
  <c r="W1514" i="12"/>
  <c r="W1201" i="12"/>
  <c r="Y1728" i="12"/>
  <c r="X1649" i="12"/>
  <c r="X1738" i="12"/>
  <c r="Y1659" i="12"/>
  <c r="X1741" i="12"/>
  <c r="W1698" i="12"/>
  <c r="X1744" i="12"/>
  <c r="X1680" i="12"/>
  <c r="Y1756" i="12"/>
  <c r="W1713" i="12"/>
  <c r="X1756" i="12"/>
  <c r="X1705" i="12"/>
  <c r="Y1620" i="12"/>
  <c r="Y1723" i="12"/>
  <c r="X1589" i="12"/>
  <c r="Y1700" i="12"/>
  <c r="X1613" i="12"/>
  <c r="Y1726" i="12"/>
  <c r="X1673" i="12"/>
  <c r="W1570" i="12"/>
  <c r="Y1530" i="12"/>
  <c r="W1467" i="12"/>
  <c r="X1403" i="12"/>
  <c r="W1335" i="12"/>
  <c r="X1566" i="12"/>
  <c r="Y1446" i="12"/>
  <c r="Y1322" i="12"/>
  <c r="Y1605" i="12"/>
  <c r="Y1562" i="12"/>
  <c r="W1522" i="12"/>
  <c r="Y1478" i="12"/>
  <c r="Y1430" i="12"/>
  <c r="Y1382" i="12"/>
  <c r="Y1334" i="12"/>
  <c r="X1562" i="12"/>
  <c r="X1478" i="12"/>
  <c r="W1398" i="12"/>
  <c r="X1306" i="12"/>
  <c r="W1612" i="12"/>
  <c r="Y1565" i="12"/>
  <c r="Y1485" i="12"/>
  <c r="W1267" i="12"/>
  <c r="X1547" i="12"/>
  <c r="X1461" i="12"/>
  <c r="Y1397" i="12"/>
  <c r="X1329" i="12"/>
  <c r="W1680" i="12"/>
  <c r="W1626" i="12"/>
  <c r="W1554" i="12"/>
  <c r="X1469" i="12"/>
  <c r="X1337" i="12"/>
  <c r="X1593" i="12"/>
  <c r="Y1428" i="12"/>
  <c r="W1720" i="12"/>
  <c r="Y1661" i="12"/>
  <c r="Y1578" i="12"/>
  <c r="W1516" i="12"/>
  <c r="Y1424" i="12"/>
  <c r="X1332" i="12"/>
  <c r="W1428" i="12"/>
  <c r="Y1701" i="12"/>
  <c r="W1621" i="12"/>
  <c r="Y1383" i="12"/>
  <c r="X1515" i="12"/>
  <c r="X1371" i="12"/>
  <c r="W1517" i="12"/>
  <c r="W1367" i="12"/>
  <c r="Y1588" i="12"/>
  <c r="X1435" i="12"/>
  <c r="X1124" i="12"/>
  <c r="X1113" i="12"/>
  <c r="X1560" i="12"/>
  <c r="X1388" i="12"/>
  <c r="Y1692" i="12"/>
  <c r="Y1581" i="12"/>
  <c r="Y1347" i="12"/>
  <c r="Y1487" i="12"/>
  <c r="Y1291" i="12"/>
  <c r="W1496" i="12"/>
  <c r="W1346" i="12"/>
  <c r="Y1351" i="12"/>
  <c r="X1339" i="12"/>
  <c r="W919" i="12"/>
  <c r="G738" i="1"/>
  <c r="X1758" i="12"/>
  <c r="X1715" i="12"/>
  <c r="X1596" i="12"/>
  <c r="X1729" i="12"/>
  <c r="X1677" i="12"/>
  <c r="X1725" i="12"/>
  <c r="W1660" i="12"/>
  <c r="Y1754" i="12"/>
  <c r="Y1714" i="12"/>
  <c r="X1760" i="12"/>
  <c r="X1714" i="12"/>
  <c r="X1616" i="12"/>
  <c r="Y1724" i="12"/>
  <c r="Y1680" i="12"/>
  <c r="X1724" i="12"/>
  <c r="W1659" i="12"/>
  <c r="Y1740" i="12"/>
  <c r="W1685" i="12"/>
  <c r="X1740" i="12"/>
  <c r="W1689" i="12"/>
  <c r="W1753" i="12"/>
  <c r="W1697" i="12"/>
  <c r="Y1736" i="12"/>
  <c r="Y1662" i="12"/>
  <c r="Y1752" i="12"/>
  <c r="W1704" i="12"/>
  <c r="Y1595" i="12"/>
  <c r="W1556" i="12"/>
  <c r="X1511" i="12"/>
  <c r="W1443" i="12"/>
  <c r="X1379" i="12"/>
  <c r="X1291" i="12"/>
  <c r="Y1518" i="12"/>
  <c r="Y1386" i="12"/>
  <c r="Y1262" i="12"/>
  <c r="Y1587" i="12"/>
  <c r="W1548" i="12"/>
  <c r="X1506" i="12"/>
  <c r="W1462" i="12"/>
  <c r="W1414" i="12"/>
  <c r="Y1358" i="12"/>
  <c r="Y1306" i="12"/>
  <c r="X1526" i="12"/>
  <c r="X1454" i="12"/>
  <c r="W1362" i="12"/>
  <c r="Y1644" i="12"/>
  <c r="W1598" i="12"/>
  <c r="W1551" i="12"/>
  <c r="Y1389" i="12"/>
  <c r="X1637" i="12"/>
  <c r="X1509" i="12"/>
  <c r="W1441" i="12"/>
  <c r="Y1361" i="12"/>
  <c r="X1277" i="12"/>
  <c r="Y1665" i="12"/>
  <c r="Y1593" i="12"/>
  <c r="Y1532" i="12"/>
  <c r="X1409" i="12"/>
  <c r="W1310" i="12"/>
  <c r="Y1512" i="12"/>
  <c r="Y1298" i="12"/>
  <c r="W1702" i="12"/>
  <c r="Y1625" i="12"/>
  <c r="W1564" i="12"/>
  <c r="W1480" i="12"/>
  <c r="X1404" i="12"/>
  <c r="X1542" i="12"/>
  <c r="W1332" i="12"/>
  <c r="Y1689" i="12"/>
  <c r="W1560" i="12"/>
  <c r="X1682" i="12"/>
  <c r="X1455" i="12"/>
  <c r="W1252" i="12"/>
  <c r="W1457" i="12"/>
  <c r="W1340" i="12"/>
  <c r="Y1348" i="12"/>
  <c r="Y1285" i="12"/>
  <c r="W1139" i="12"/>
  <c r="C539" i="1"/>
  <c r="E650" i="1"/>
  <c r="D545" i="1"/>
  <c r="F737" i="1"/>
  <c r="C648" i="1"/>
  <c r="J540" i="1"/>
  <c r="K540" i="1" s="1"/>
  <c r="D734" i="1"/>
  <c r="F538" i="1"/>
  <c r="AF651" i="1"/>
  <c r="C536" i="1"/>
  <c r="AF540" i="1"/>
  <c r="F653" i="1"/>
  <c r="AF732" i="1"/>
  <c r="D732" i="1"/>
  <c r="X1755" i="12"/>
  <c r="W1700" i="12"/>
  <c r="X1587" i="12"/>
  <c r="W1722" i="12"/>
  <c r="W1667" i="12"/>
  <c r="X1718" i="12"/>
  <c r="Y1655" i="12"/>
  <c r="Y1751" i="12"/>
  <c r="W1703" i="12"/>
  <c r="X1757" i="12"/>
  <c r="X1710" i="12"/>
  <c r="W1760" i="12"/>
  <c r="W1721" i="12"/>
  <c r="X1670" i="12"/>
  <c r="X1717" i="12"/>
  <c r="X1641" i="12"/>
  <c r="X1737" i="12"/>
  <c r="X1674" i="12"/>
  <c r="W1737" i="12"/>
  <c r="X1679" i="12"/>
  <c r="Y1746" i="12"/>
  <c r="W1684" i="12"/>
  <c r="W1730" i="12"/>
  <c r="Y1656" i="12"/>
  <c r="X1749" i="12"/>
  <c r="X1700" i="12"/>
  <c r="W1592" i="12"/>
  <c r="W1552" i="12"/>
  <c r="W1503" i="12"/>
  <c r="X1439" i="12"/>
  <c r="W1371" i="12"/>
  <c r="W1280" i="12"/>
  <c r="Y1506" i="12"/>
  <c r="Y1374" i="12"/>
  <c r="X1256" i="12"/>
  <c r="W1584" i="12"/>
  <c r="Y1544" i="12"/>
  <c r="Y1502" i="12"/>
  <c r="X1458" i="12"/>
  <c r="Y1406" i="12"/>
  <c r="W1354" i="12"/>
  <c r="Y1301" i="12"/>
  <c r="W1518" i="12"/>
  <c r="X1442" i="12"/>
  <c r="W1350" i="12"/>
  <c r="W1641" i="12"/>
  <c r="W1594" i="12"/>
  <c r="W1533" i="12"/>
  <c r="Y1377" i="12"/>
  <c r="X1626" i="12"/>
  <c r="W1501" i="12"/>
  <c r="X1437" i="12"/>
  <c r="W1357" i="12"/>
  <c r="W1255" i="12"/>
  <c r="W1644" i="12"/>
  <c r="W1590" i="12"/>
  <c r="W1529" i="12"/>
  <c r="W1401" i="12"/>
  <c r="W1277" i="12"/>
  <c r="Y1488" i="12"/>
  <c r="W1288" i="12"/>
  <c r="Y1686" i="12"/>
  <c r="W1618" i="12"/>
  <c r="W1557" i="12"/>
  <c r="W1468" i="12"/>
  <c r="W1396" i="12"/>
  <c r="X1520" i="12"/>
  <c r="Y1323" i="12"/>
  <c r="W1686" i="12"/>
  <c r="W1553" i="12"/>
  <c r="X1635" i="12"/>
  <c r="Y1451" i="12"/>
  <c r="Y1247" i="12"/>
  <c r="W1454" i="12"/>
  <c r="W1337" i="12"/>
  <c r="Y1318" i="12"/>
  <c r="Y1223" i="12"/>
  <c r="W1078" i="12"/>
  <c r="E540" i="1"/>
  <c r="G651" i="1"/>
  <c r="F534" i="1"/>
  <c r="E649" i="1"/>
  <c r="AF542" i="1"/>
  <c r="F736" i="1"/>
  <c r="L534" i="1"/>
  <c r="M534" i="1" s="1"/>
  <c r="J539" i="1"/>
  <c r="K539" i="1" s="1"/>
  <c r="D653" i="1"/>
  <c r="E537" i="1"/>
  <c r="D542" i="1"/>
  <c r="J734" i="1"/>
  <c r="K734" i="1" s="1"/>
  <c r="D738" i="1"/>
  <c r="F735" i="1"/>
  <c r="X1752" i="12"/>
  <c r="W1688" i="12"/>
  <c r="W1761" i="12"/>
  <c r="Y1718" i="12"/>
  <c r="X1643" i="12"/>
  <c r="X1711" i="12"/>
  <c r="Y1649" i="12"/>
  <c r="X1748" i="12"/>
  <c r="W1691" i="12"/>
  <c r="X1754" i="12"/>
  <c r="Y1706" i="12"/>
  <c r="W1757" i="12"/>
  <c r="Y1717" i="12"/>
  <c r="X1659" i="12"/>
  <c r="X1713" i="12"/>
  <c r="Y1634" i="12"/>
  <c r="W1734" i="12"/>
  <c r="Y1652" i="12"/>
  <c r="Y1730" i="12"/>
  <c r="W1674" i="12"/>
  <c r="X1743" i="12"/>
  <c r="W1652" i="12"/>
  <c r="X1723" i="12"/>
  <c r="W1645" i="12"/>
  <c r="W1746" i="12"/>
  <c r="X1696" i="12"/>
  <c r="W1588" i="12"/>
  <c r="Y1548" i="12"/>
  <c r="X1499" i="12"/>
  <c r="W1431" i="12"/>
  <c r="W1359" i="12"/>
  <c r="W1274" i="12"/>
  <c r="Y1494" i="12"/>
  <c r="Y1362" i="12"/>
  <c r="Y1250" i="12"/>
  <c r="Y1580" i="12"/>
  <c r="W1541" i="12"/>
  <c r="W1498" i="12"/>
  <c r="Y1454" i="12"/>
  <c r="X1398" i="12"/>
  <c r="X1350" i="12"/>
  <c r="X1295" i="12"/>
  <c r="X1514" i="12"/>
  <c r="X1430" i="12"/>
  <c r="X1346" i="12"/>
  <c r="Y1637" i="12"/>
  <c r="Y1590" i="12"/>
  <c r="Y1529" i="12"/>
  <c r="Y1365" i="12"/>
  <c r="X1590" i="12"/>
  <c r="Y1493" i="12"/>
  <c r="Y1433" i="12"/>
  <c r="X1353" i="12"/>
  <c r="Y1708" i="12"/>
  <c r="Y1640" i="12"/>
  <c r="W1583" i="12"/>
  <c r="W1497" i="12"/>
  <c r="X1397" i="12"/>
  <c r="X1266" i="12"/>
  <c r="Y1476" i="12"/>
  <c r="W1750" i="12"/>
  <c r="W1683" i="12"/>
  <c r="Y1614" i="12"/>
  <c r="Y1535" i="12"/>
  <c r="Y1460" i="12"/>
  <c r="X1356" i="12"/>
  <c r="X1508" i="12"/>
  <c r="Y1319" i="12"/>
  <c r="W1650" i="12"/>
  <c r="W1549" i="12"/>
  <c r="X1628" i="12"/>
  <c r="Y1415" i="12"/>
  <c r="Y1238" i="12"/>
  <c r="W1436" i="12"/>
  <c r="W1265" i="12"/>
  <c r="W1241" i="12"/>
  <c r="Y1220" i="12"/>
  <c r="W712" i="12"/>
  <c r="X1037" i="12"/>
  <c r="Y1064" i="12"/>
  <c r="X933" i="12"/>
  <c r="X1211" i="12"/>
  <c r="Y1181" i="12"/>
  <c r="X1300" i="12"/>
  <c r="X1405" i="12"/>
  <c r="X1570" i="12"/>
  <c r="Y1321" i="12"/>
  <c r="Y1471" i="12"/>
  <c r="Y1621" i="12"/>
  <c r="W1237" i="12"/>
  <c r="Y985" i="12"/>
  <c r="X952" i="12"/>
  <c r="X1012" i="12"/>
  <c r="W1075" i="12"/>
  <c r="W1036" i="12"/>
  <c r="W1228" i="12"/>
  <c r="W1297" i="12"/>
  <c r="X1468" i="12"/>
  <c r="X1633" i="12"/>
  <c r="Y1378" i="12"/>
  <c r="Y1528" i="12"/>
  <c r="Y1678" i="12"/>
  <c r="X1312" i="12"/>
  <c r="W1370" i="12"/>
  <c r="W1424" i="12"/>
  <c r="W1466" i="12"/>
  <c r="W1520" i="12"/>
  <c r="W1196" i="12"/>
  <c r="Y1331" i="12"/>
  <c r="Y1403" i="12"/>
  <c r="Y1475" i="12"/>
  <c r="X1538" i="12"/>
  <c r="Y1258" i="12"/>
  <c r="Y1455" i="12"/>
  <c r="Y1556" i="12"/>
  <c r="Y1617" i="12"/>
  <c r="Y1664" i="12"/>
  <c r="Y1716" i="12"/>
  <c r="X1328" i="12"/>
  <c r="W1416" i="12"/>
  <c r="W1500" i="12"/>
  <c r="Y1270" i="12"/>
  <c r="X1368" i="12"/>
  <c r="W1420" i="12"/>
  <c r="X1464" i="12"/>
  <c r="Y1508" i="12"/>
  <c r="Y1553" i="12"/>
  <c r="W1593" i="12"/>
  <c r="Y1632" i="12"/>
  <c r="W1672" i="12"/>
  <c r="W1708" i="12"/>
  <c r="W1741" i="12"/>
  <c r="Y1368" i="12"/>
  <c r="Y1500" i="12"/>
  <c r="X1604" i="12"/>
  <c r="X1305" i="12"/>
  <c r="W1365" i="12"/>
  <c r="X1433" i="12"/>
  <c r="X1493" i="12"/>
  <c r="W1543" i="12"/>
  <c r="W1579" i="12"/>
  <c r="W1615" i="12"/>
  <c r="W1651" i="12"/>
  <c r="W1687" i="12"/>
  <c r="Y1283" i="12"/>
  <c r="Y1337" i="12"/>
  <c r="X1377" i="12"/>
  <c r="W1417" i="12"/>
  <c r="Y1457" i="12"/>
  <c r="X1497" i="12"/>
  <c r="Y594" i="12"/>
  <c r="Y1026" i="12"/>
  <c r="X963" i="12"/>
  <c r="Y1051" i="12"/>
  <c r="Y1081" i="12"/>
  <c r="X1039" i="12"/>
  <c r="W1240" i="12"/>
  <c r="W1304" i="12"/>
  <c r="X1471" i="12"/>
  <c r="X1636" i="12"/>
  <c r="Y1381" i="12"/>
  <c r="Y1531" i="12"/>
  <c r="Y1681" i="12"/>
  <c r="W1319" i="12"/>
  <c r="W1373" i="12"/>
  <c r="W1427" i="12"/>
  <c r="W1469" i="12"/>
  <c r="W1523" i="12"/>
  <c r="W1219" i="12"/>
  <c r="X1335" i="12"/>
  <c r="X1407" i="12"/>
  <c r="X1479" i="12"/>
  <c r="Y597" i="12"/>
  <c r="W1245" i="12"/>
  <c r="W1198" i="12"/>
  <c r="Y1071" i="12"/>
  <c r="X1121" i="12"/>
  <c r="Y1091" i="12"/>
  <c r="W1282" i="12"/>
  <c r="X1336" i="12"/>
  <c r="X1501" i="12"/>
  <c r="X1663" i="12"/>
  <c r="Y1408" i="12"/>
  <c r="Y1558" i="12"/>
  <c r="Y1261" i="12"/>
  <c r="W1334" i="12"/>
  <c r="W1376" i="12"/>
  <c r="W1430" i="12"/>
  <c r="W1484" i="12"/>
  <c r="W1526" i="12"/>
  <c r="W1226" i="12"/>
  <c r="Y1355" i="12"/>
  <c r="W1411" i="12"/>
  <c r="W1483" i="12"/>
  <c r="X1592" i="12"/>
  <c r="Y1280" i="12"/>
  <c r="Y1479" i="12"/>
  <c r="W1578" i="12"/>
  <c r="W1625" i="12"/>
  <c r="W1679" i="12"/>
  <c r="Y1722" i="12"/>
  <c r="X1340" i="12"/>
  <c r="X1436" i="12"/>
  <c r="W1512" i="12"/>
  <c r="Y1309" i="12"/>
  <c r="Y1376" i="12"/>
  <c r="X1428" i="12"/>
  <c r="X1476" i="12"/>
  <c r="Y1520" i="12"/>
  <c r="Y1560" i="12"/>
  <c r="W1600" i="12"/>
  <c r="W1640" i="12"/>
  <c r="Y1679" i="12"/>
  <c r="W1714" i="12"/>
  <c r="W1747" i="12"/>
  <c r="Y1392" i="12"/>
  <c r="X1532" i="12"/>
  <c r="X1629" i="12"/>
  <c r="W1316" i="12"/>
  <c r="W1377" i="12"/>
  <c r="X1445" i="12"/>
  <c r="X1505" i="12"/>
  <c r="Y1550" i="12"/>
  <c r="Y1586" i="12"/>
  <c r="Y1622" i="12"/>
  <c r="Y1658" i="12"/>
  <c r="Y1693" i="12"/>
  <c r="Y1294" i="12"/>
  <c r="W1345" i="12"/>
  <c r="Y1385" i="12"/>
  <c r="X1425" i="12"/>
  <c r="W1465" i="12"/>
  <c r="Y1505" i="12"/>
  <c r="X1565" i="12"/>
  <c r="X1655" i="12"/>
  <c r="Y1353" i="12"/>
  <c r="Y1473" i="12"/>
  <c r="Y1547" i="12"/>
  <c r="Y1583" i="12"/>
  <c r="Y1619" i="12"/>
  <c r="X1267" i="12"/>
  <c r="X1358" i="12"/>
  <c r="X1418" i="12"/>
  <c r="X593" i="12"/>
  <c r="X1116" i="12"/>
  <c r="X1180" i="12"/>
  <c r="W1142" i="12"/>
  <c r="X1169" i="12"/>
  <c r="Y1142" i="12"/>
  <c r="W1199" i="12"/>
  <c r="X1372" i="12"/>
  <c r="X1537" i="12"/>
  <c r="W1246" i="12"/>
  <c r="Y1441" i="12"/>
  <c r="Y1591" i="12"/>
  <c r="W1301" i="12"/>
  <c r="W1343" i="12"/>
  <c r="W1397" i="12"/>
  <c r="W1439" i="12"/>
  <c r="W1493" i="12"/>
  <c r="Y617" i="12"/>
  <c r="X1061" i="12"/>
  <c r="X1208" i="12"/>
  <c r="X1289" i="12"/>
  <c r="X1567" i="12"/>
  <c r="Y1468" i="12"/>
  <c r="W1231" i="12"/>
  <c r="W1394" i="12"/>
  <c r="W1463" i="12"/>
  <c r="X1255" i="12"/>
  <c r="W1327" i="12"/>
  <c r="Y1439" i="12"/>
  <c r="Y1523" i="12"/>
  <c r="W1270" i="12"/>
  <c r="Y1503" i="12"/>
  <c r="Y1592" i="12"/>
  <c r="W1657" i="12"/>
  <c r="Y1719" i="12"/>
  <c r="W1368" i="12"/>
  <c r="X1460" i="12"/>
  <c r="W1259" i="12"/>
  <c r="W1372" i="12"/>
  <c r="X1440" i="12"/>
  <c r="W1492" i="12"/>
  <c r="Y1542" i="12"/>
  <c r="Y1596" i="12"/>
  <c r="W1647" i="12"/>
  <c r="W1696" i="12"/>
  <c r="W1735" i="12"/>
  <c r="Y1380" i="12"/>
  <c r="X1550" i="12"/>
  <c r="X1665" i="12"/>
  <c r="X1349" i="12"/>
  <c r="W1437" i="12"/>
  <c r="X1517" i="12"/>
  <c r="W1565" i="12"/>
  <c r="W1608" i="12"/>
  <c r="W1655" i="12"/>
  <c r="Y1699" i="12"/>
  <c r="Y1320" i="12"/>
  <c r="W1369" i="12"/>
  <c r="Y1421" i="12"/>
  <c r="X1473" i="12"/>
  <c r="X1521" i="12"/>
  <c r="X1608" i="12"/>
  <c r="W1306" i="12"/>
  <c r="Y1437" i="12"/>
  <c r="W1540" i="12"/>
  <c r="W870" i="12"/>
  <c r="Y1174" i="12"/>
  <c r="Y960" i="12"/>
  <c r="X1257" i="12"/>
  <c r="X1600" i="12"/>
  <c r="Y1498" i="12"/>
  <c r="X1276" i="12"/>
  <c r="W1400" i="12"/>
  <c r="W1487" i="12"/>
  <c r="W1204" i="12"/>
  <c r="X1359" i="12"/>
  <c r="X1443" i="12"/>
  <c r="X1527" i="12"/>
  <c r="W1303" i="12"/>
  <c r="Y1515" i="12"/>
  <c r="W1596" i="12"/>
  <c r="W1661" i="12"/>
  <c r="Y1725" i="12"/>
  <c r="X1376" i="12"/>
  <c r="W1476" i="12"/>
  <c r="Y1265" i="12"/>
  <c r="X1380" i="12"/>
  <c r="W1444" i="12"/>
  <c r="Y1496" i="12"/>
  <c r="W1546" i="12"/>
  <c r="W1604" i="12"/>
  <c r="Y1650" i="12"/>
  <c r="W1699" i="12"/>
  <c r="W1738" i="12"/>
  <c r="Y1416" i="12"/>
  <c r="X1557" i="12"/>
  <c r="X1676" i="12"/>
  <c r="X1361" i="12"/>
  <c r="W1449" i="12"/>
  <c r="W1521" i="12"/>
  <c r="Y1568" i="12"/>
  <c r="Y1611" i="12"/>
  <c r="W1662" i="12"/>
  <c r="Y1702" i="12"/>
  <c r="Y1325" i="12"/>
  <c r="Y1373" i="12"/>
  <c r="W1429" i="12"/>
  <c r="W1477" i="12"/>
  <c r="W1525" i="12"/>
  <c r="X1619" i="12"/>
  <c r="Y1316" i="12"/>
  <c r="Y1449" i="12"/>
  <c r="W1544" i="12"/>
  <c r="W1587" i="12"/>
  <c r="Y1626" i="12"/>
  <c r="W1295" i="12"/>
  <c r="X1382" i="12"/>
  <c r="W1446" i="12"/>
  <c r="W1506" i="12"/>
  <c r="W1256" i="12"/>
  <c r="W1330" i="12"/>
  <c r="Y1370" i="12"/>
  <c r="X1410" i="12"/>
  <c r="W1450" i="12"/>
  <c r="Y1490" i="12"/>
  <c r="W1530" i="12"/>
  <c r="W1566" i="12"/>
  <c r="W1602" i="12"/>
  <c r="Y1295" i="12"/>
  <c r="Y1410" i="12"/>
  <c r="X1530" i="12"/>
  <c r="X1285" i="12"/>
  <c r="X1367" i="12"/>
  <c r="X1427" i="12"/>
  <c r="X1487" i="12"/>
  <c r="W1538" i="12"/>
  <c r="W1574" i="12"/>
  <c r="Y1667" i="12"/>
  <c r="Y1715" i="12"/>
  <c r="Y1758" i="12"/>
  <c r="Y1673" i="12"/>
  <c r="X1733" i="12"/>
  <c r="X1668" i="12"/>
  <c r="W1740" i="12"/>
  <c r="X1652" i="12"/>
  <c r="X1716" i="12"/>
  <c r="X1759" i="12"/>
  <c r="Y1709" i="12"/>
  <c r="Y929" i="12"/>
  <c r="Y1177" i="12"/>
  <c r="X970" i="12"/>
  <c r="W1261" i="12"/>
  <c r="X1606" i="12"/>
  <c r="Y1501" i="12"/>
  <c r="X1301" i="12"/>
  <c r="W1403" i="12"/>
  <c r="W1490" i="12"/>
  <c r="W1211" i="12"/>
  <c r="W1363" i="12"/>
  <c r="W1447" i="12"/>
  <c r="X1545" i="12"/>
  <c r="Y1335" i="12"/>
  <c r="W1542" i="12"/>
  <c r="W1607" i="12"/>
  <c r="W1668" i="12"/>
  <c r="Y1252" i="12"/>
  <c r="W1380" i="12"/>
  <c r="W1488" i="12"/>
  <c r="X1292" i="12"/>
  <c r="W1384" i="12"/>
  <c r="Y593" i="12"/>
  <c r="X1171" i="12"/>
  <c r="X1166" i="12"/>
  <c r="W1190" i="12"/>
  <c r="X1534" i="12"/>
  <c r="Y1438" i="12"/>
  <c r="Y1297" i="12"/>
  <c r="W1379" i="12"/>
  <c r="W1460" i="12"/>
  <c r="W1247" i="12"/>
  <c r="W1323" i="12"/>
  <c r="W1435" i="12"/>
  <c r="W1519" i="12"/>
  <c r="X1252" i="12"/>
  <c r="Y1491" i="12"/>
  <c r="W1589" i="12"/>
  <c r="Y1653" i="12"/>
  <c r="Y1710" i="12"/>
  <c r="W1356" i="12"/>
  <c r="W1452" i="12"/>
  <c r="X1578" i="12"/>
  <c r="Y1364" i="12"/>
  <c r="Y1436" i="12"/>
  <c r="X1488" i="12"/>
  <c r="W1539" i="12"/>
  <c r="Y1589" i="12"/>
  <c r="Y1643" i="12"/>
  <c r="W1690" i="12"/>
  <c r="W1732" i="12"/>
  <c r="Y1356" i="12"/>
  <c r="X1539" i="12"/>
  <c r="X1658" i="12"/>
  <c r="W1341" i="12"/>
  <c r="W1425" i="12"/>
  <c r="W1509" i="12"/>
  <c r="W1561" i="12"/>
  <c r="Y1604" i="12"/>
  <c r="Y1647" i="12"/>
  <c r="Y1696" i="12"/>
  <c r="X1316" i="12"/>
  <c r="X1365" i="12"/>
  <c r="X1413" i="12"/>
  <c r="Y1469" i="12"/>
  <c r="Y1517" i="12"/>
  <c r="X1601" i="12"/>
  <c r="Y1277" i="12"/>
  <c r="Y1425" i="12"/>
  <c r="Y1536" i="12"/>
  <c r="W1576" i="12"/>
  <c r="W1616" i="12"/>
  <c r="X1273" i="12"/>
  <c r="X1370" i="12"/>
  <c r="W1434" i="12"/>
  <c r="W1494" i="12"/>
  <c r="X1569" i="12"/>
  <c r="X1322" i="12"/>
  <c r="X1362" i="12"/>
  <c r="W1402" i="12"/>
  <c r="Y1442" i="12"/>
  <c r="X1262" i="12"/>
  <c r="X1490" i="12"/>
  <c r="W1410" i="12"/>
  <c r="X1334" i="12"/>
  <c r="W1630" i="12"/>
  <c r="Y1572" i="12"/>
  <c r="Y1509" i="12"/>
  <c r="Y1329" i="12"/>
  <c r="X1572" i="12"/>
  <c r="X1485" i="12"/>
  <c r="W1405" i="12"/>
  <c r="X1341" i="12"/>
  <c r="Y1690" i="12"/>
  <c r="W1633" i="12"/>
  <c r="W1572" i="12"/>
  <c r="X1481" i="12"/>
  <c r="X1385" i="12"/>
  <c r="X1640" i="12"/>
  <c r="Y1452" i="12"/>
  <c r="W1729" i="12"/>
  <c r="Y1668" i="12"/>
  <c r="Y1607" i="12"/>
  <c r="W1528" i="12"/>
  <c r="X1452" i="12"/>
  <c r="Y1340" i="12"/>
  <c r="X1448" i="12"/>
  <c r="W1298" i="12"/>
  <c r="W1632" i="12"/>
  <c r="Y1467" i="12"/>
  <c r="X1610" i="12"/>
  <c r="X1395" i="12"/>
  <c r="W1243" i="12"/>
  <c r="W1409" i="12"/>
  <c r="Y1648" i="12"/>
  <c r="X1504" i="12"/>
  <c r="Y1136" i="12"/>
  <c r="Y1236" i="12"/>
  <c r="Y1741" i="12"/>
  <c r="Y1670" i="12"/>
  <c r="Y1744" i="12"/>
  <c r="X1702" i="12"/>
  <c r="Y1747" i="12"/>
  <c r="X1685" i="12"/>
  <c r="Y1759" i="12"/>
  <c r="Y1720" i="12"/>
  <c r="W1599" i="12"/>
  <c r="X1709" i="12"/>
  <c r="W1627" i="12"/>
  <c r="W1727" i="12"/>
  <c r="X1598" i="12"/>
  <c r="X1704" i="12"/>
  <c r="W1620" i="12"/>
  <c r="W1733" i="12"/>
  <c r="X1683" i="12"/>
  <c r="Y1577" i="12"/>
  <c r="W1534" i="12"/>
  <c r="X1475" i="12"/>
  <c r="W1407" i="12"/>
  <c r="X1343" i="12"/>
  <c r="X1577" i="12"/>
  <c r="Y1458" i="12"/>
  <c r="Y1326" i="12"/>
  <c r="W1609" i="12"/>
  <c r="Y1569" i="12"/>
  <c r="Y1526" i="12"/>
  <c r="X1482" i="12"/>
  <c r="X1434" i="12"/>
  <c r="X1386" i="12"/>
  <c r="X1338" i="12"/>
  <c r="X1580" i="12"/>
  <c r="W1482" i="12"/>
  <c r="X1406" i="12"/>
  <c r="W1326" i="12"/>
  <c r="W1623" i="12"/>
  <c r="W1569" i="12"/>
  <c r="Y1497" i="12"/>
  <c r="W1273" i="12"/>
  <c r="X1554" i="12"/>
  <c r="Y1481" i="12"/>
  <c r="X1401" i="12"/>
  <c r="W1333" i="12"/>
  <c r="Y1683" i="12"/>
  <c r="Y1629" i="12"/>
  <c r="Y1557" i="12"/>
  <c r="W1473" i="12"/>
  <c r="X1373" i="12"/>
  <c r="X1622" i="12"/>
  <c r="Y1440" i="12"/>
  <c r="W1726" i="12"/>
  <c r="W1665" i="12"/>
  <c r="W1582" i="12"/>
  <c r="X1524" i="12"/>
  <c r="Y1448" i="12"/>
  <c r="W1336" i="12"/>
  <c r="W1440" i="12"/>
  <c r="X1270" i="12"/>
  <c r="Y1628" i="12"/>
  <c r="Y1395" i="12"/>
  <c r="X1599" i="12"/>
  <c r="W1375" i="12"/>
  <c r="W1210" i="12"/>
  <c r="W1406" i="12"/>
  <c r="Y1618" i="12"/>
  <c r="X1438" i="12"/>
  <c r="Y1100" i="12"/>
  <c r="W1024" i="12"/>
  <c r="X686" i="12"/>
  <c r="Q2" i="12"/>
  <c r="Y1388" i="12"/>
  <c r="W1348" i="12"/>
  <c r="Y1276" i="12"/>
  <c r="W1524" i="12"/>
  <c r="W1464" i="12"/>
  <c r="W1404" i="12"/>
  <c r="W1344" i="12"/>
  <c r="X1287" i="12"/>
  <c r="Y1704" i="12"/>
  <c r="Y1671" i="12"/>
  <c r="Y1635" i="12"/>
  <c r="Y1599" i="12"/>
  <c r="Y1563" i="12"/>
  <c r="Y1527" i="12"/>
  <c r="Y1407" i="12"/>
  <c r="W1309" i="12"/>
  <c r="X1646" i="12"/>
  <c r="X1556" i="12"/>
  <c r="Y1499" i="12"/>
  <c r="W1459" i="12"/>
  <c r="X1419" i="12"/>
  <c r="Y1379" i="12"/>
  <c r="W1339" i="12"/>
  <c r="X1259" i="12"/>
  <c r="Y1243" i="12"/>
  <c r="W1217" i="12"/>
  <c r="W1502" i="12"/>
  <c r="W1472" i="12"/>
  <c r="W1442" i="12"/>
  <c r="W1412" i="12"/>
  <c r="W1382" i="12"/>
  <c r="W1352" i="12"/>
  <c r="W1322" i="12"/>
  <c r="Y1246" i="12"/>
  <c r="Y1304" i="12"/>
  <c r="Y1268" i="12"/>
  <c r="Y1684" i="12"/>
  <c r="Y1654" i="12"/>
  <c r="Y1624" i="12"/>
  <c r="Y1594" i="12"/>
  <c r="Y1564" i="12"/>
  <c r="Y1534" i="12"/>
  <c r="Y1504" i="12"/>
  <c r="Y1474" i="12"/>
  <c r="Y1444" i="12"/>
  <c r="Y1414" i="12"/>
  <c r="Y1384" i="12"/>
  <c r="Y1354" i="12"/>
  <c r="Y1324" i="12"/>
  <c r="Y1253" i="12"/>
  <c r="X1669" i="12"/>
  <c r="X1639" i="12"/>
  <c r="X1609" i="12"/>
  <c r="X1576" i="12"/>
  <c r="X1540" i="12"/>
  <c r="X1507" i="12"/>
  <c r="X1474" i="12"/>
  <c r="X1441" i="12"/>
  <c r="X1408" i="12"/>
  <c r="X1375" i="12"/>
  <c r="X1342" i="12"/>
  <c r="Y1307" i="12"/>
  <c r="W1268" i="12"/>
  <c r="X1307" i="12"/>
  <c r="W1207" i="12"/>
  <c r="W1289" i="12"/>
  <c r="Y1244" i="12"/>
  <c r="Y1226" i="12"/>
  <c r="Y1190" i="12"/>
  <c r="Y1145" i="12"/>
  <c r="Y1103" i="12"/>
  <c r="Y1042" i="12"/>
  <c r="Y974" i="12"/>
  <c r="X1214" i="12"/>
  <c r="X1175" i="12"/>
  <c r="X1133" i="12"/>
  <c r="X1088" i="12"/>
  <c r="W1026" i="12"/>
  <c r="X939" i="12"/>
  <c r="W1145" i="12"/>
  <c r="X1081" i="12"/>
  <c r="X1058" i="12"/>
  <c r="Y1204" i="12"/>
  <c r="X1074" i="12"/>
  <c r="X1213" i="12"/>
  <c r="Y987" i="12"/>
  <c r="Y1024" i="12"/>
  <c r="Y1272" i="12"/>
  <c r="X1086" i="12"/>
  <c r="X1149" i="12"/>
  <c r="W1281" i="12"/>
  <c r="Y971" i="12"/>
  <c r="W900" i="12"/>
  <c r="S98" i="12"/>
  <c r="Y866" i="12"/>
  <c r="X683" i="12"/>
  <c r="W855" i="12"/>
  <c r="Y943" i="12"/>
  <c r="X766" i="12"/>
  <c r="W887" i="12"/>
  <c r="X828" i="12"/>
  <c r="W920" i="12"/>
  <c r="W959" i="12"/>
  <c r="W998" i="12"/>
  <c r="W1031" i="12"/>
  <c r="W1064" i="12"/>
  <c r="Y719" i="12"/>
  <c r="X847" i="12"/>
  <c r="X926" i="12"/>
  <c r="X962" i="12"/>
  <c r="X793" i="12"/>
  <c r="W896" i="12"/>
  <c r="Y938" i="12"/>
  <c r="X583" i="12"/>
  <c r="X783" i="12"/>
  <c r="X861" i="12"/>
  <c r="W513" i="12"/>
  <c r="X799" i="12"/>
  <c r="Y896" i="12"/>
  <c r="W936" i="12"/>
  <c r="W969" i="12"/>
  <c r="W1002" i="12"/>
  <c r="W810" i="12"/>
  <c r="W893" i="12"/>
  <c r="X800" i="12"/>
  <c r="X889" i="12"/>
  <c r="Y924" i="12"/>
  <c r="W723" i="12"/>
  <c r="X826" i="12"/>
  <c r="W872" i="12"/>
  <c r="X668" i="12"/>
  <c r="X816" i="12"/>
  <c r="X732" i="12"/>
  <c r="W822" i="12"/>
  <c r="W894" i="12"/>
  <c r="W913" i="12"/>
  <c r="Y996" i="12"/>
  <c r="Y1039" i="12"/>
  <c r="Y1085" i="12"/>
  <c r="X982" i="12"/>
  <c r="X1033" i="12"/>
  <c r="X1079" i="12"/>
  <c r="W1113" i="12"/>
  <c r="W1143" i="12"/>
  <c r="W1173" i="12"/>
  <c r="W1203" i="12"/>
  <c r="W1233" i="12"/>
  <c r="W1263" i="12"/>
  <c r="W1293" i="12"/>
  <c r="Y951" i="12"/>
  <c r="Y1007" i="12"/>
  <c r="X1053" i="12"/>
  <c r="X1095" i="12"/>
  <c r="X1125" i="12"/>
  <c r="X1155" i="12"/>
  <c r="X1185" i="12"/>
  <c r="X1215" i="12"/>
  <c r="X1245" i="12"/>
  <c r="X979" i="12"/>
  <c r="Y1030" i="12"/>
  <c r="Y1076" i="12"/>
  <c r="Y1110" i="12"/>
  <c r="Y1140" i="12"/>
  <c r="Y1170" i="12"/>
  <c r="Y1200" i="12"/>
  <c r="Y1230" i="12"/>
  <c r="Y1260" i="12"/>
  <c r="Y1290" i="12"/>
  <c r="X936" i="12"/>
  <c r="W994" i="12"/>
  <c r="Y1037" i="12"/>
  <c r="X1083" i="12"/>
  <c r="Y1001" i="12"/>
  <c r="X1044" i="12"/>
  <c r="W1090" i="12"/>
  <c r="W1120" i="12"/>
  <c r="W1150" i="12"/>
  <c r="W1180" i="12"/>
  <c r="W931" i="12"/>
  <c r="Y994" i="12"/>
  <c r="X1041" i="12"/>
  <c r="W1087" i="12"/>
  <c r="X1117" i="12"/>
  <c r="X1147" i="12"/>
  <c r="X1177" i="12"/>
  <c r="X1207" i="12"/>
  <c r="X1237" i="12"/>
  <c r="Y980" i="12"/>
  <c r="Y1028" i="12"/>
  <c r="AE623" i="12"/>
  <c r="W156" i="12"/>
  <c r="Y94" i="12"/>
  <c r="W530" i="12"/>
  <c r="X413" i="12"/>
  <c r="Y426" i="12"/>
  <c r="W463" i="12"/>
  <c r="Y687" i="12"/>
  <c r="X542" i="12"/>
  <c r="X404" i="12"/>
  <c r="W576" i="12"/>
  <c r="W621" i="12"/>
  <c r="X746" i="12"/>
  <c r="X656" i="12"/>
  <c r="W763" i="12"/>
  <c r="W826" i="12"/>
  <c r="W886" i="12"/>
  <c r="Y727" i="12"/>
  <c r="W666" i="12"/>
  <c r="X747" i="12"/>
  <c r="Y808" i="12"/>
  <c r="Y865" i="12"/>
  <c r="X607" i="12"/>
  <c r="X718" i="12"/>
  <c r="X631" i="12"/>
  <c r="X728" i="12"/>
  <c r="W800" i="12"/>
  <c r="X679" i="12"/>
  <c r="X627" i="12"/>
  <c r="W719" i="12"/>
  <c r="Y776" i="12"/>
  <c r="Y833" i="12"/>
  <c r="Y881" i="12"/>
  <c r="Y686" i="12"/>
  <c r="W864" i="12"/>
  <c r="Y949" i="12"/>
  <c r="X771" i="12"/>
  <c r="W899" i="12"/>
  <c r="X842" i="12"/>
  <c r="W923" i="12"/>
  <c r="W962" i="12"/>
  <c r="W1001" i="12"/>
  <c r="W1034" i="12"/>
  <c r="W1067" i="12"/>
  <c r="Y739" i="12"/>
  <c r="X856" i="12"/>
  <c r="X929" i="12"/>
  <c r="X965" i="12"/>
  <c r="X798" i="12"/>
  <c r="W908" i="12"/>
  <c r="Y941" i="12"/>
  <c r="X664" i="12"/>
  <c r="W804" i="12"/>
  <c r="X870" i="12"/>
  <c r="X655" i="12"/>
  <c r="X804" i="12"/>
  <c r="X900" i="12"/>
  <c r="W939" i="12"/>
  <c r="W972" i="12"/>
  <c r="X646" i="12"/>
  <c r="X815" i="12"/>
  <c r="W905" i="12"/>
  <c r="X805" i="12"/>
  <c r="X893" i="12"/>
  <c r="Y927" i="12"/>
  <c r="X737" i="12"/>
  <c r="X831" i="12"/>
  <c r="X876" i="12"/>
  <c r="X716" i="12"/>
  <c r="X836" i="12"/>
  <c r="X738" i="12"/>
  <c r="X827" i="12"/>
  <c r="X898" i="12"/>
  <c r="W934" i="12"/>
  <c r="W1000" i="12"/>
  <c r="AC767" i="12"/>
  <c r="Y180" i="12"/>
  <c r="Y254" i="12"/>
  <c r="W533" i="12"/>
  <c r="Y416" i="12"/>
  <c r="Y459" i="12"/>
  <c r="X418" i="12"/>
  <c r="Y714" i="12"/>
  <c r="W598" i="12"/>
  <c r="W546" i="12"/>
  <c r="W543" i="12"/>
  <c r="W648" i="12"/>
  <c r="Y777" i="12"/>
  <c r="Y697" i="12"/>
  <c r="W781" i="12"/>
  <c r="W841" i="12"/>
  <c r="W904" i="12"/>
  <c r="X571" i="12"/>
  <c r="X685" i="12"/>
  <c r="W754" i="12"/>
  <c r="Y811" i="12"/>
  <c r="Y868" i="12"/>
  <c r="X612" i="12"/>
  <c r="Y721" i="12"/>
  <c r="Y653" i="12"/>
  <c r="Y754" i="12"/>
  <c r="W803" i="12"/>
  <c r="W686" i="12"/>
  <c r="W632" i="12"/>
  <c r="X722" i="12"/>
  <c r="Y791" i="12"/>
  <c r="Y836" i="12"/>
  <c r="Y884" i="12"/>
  <c r="Y709" i="12"/>
  <c r="X906" i="12"/>
  <c r="Y952" i="12"/>
  <c r="W792" i="12"/>
  <c r="Y632" i="12"/>
  <c r="X851" i="12"/>
  <c r="W926" i="12"/>
  <c r="W971" i="12"/>
  <c r="W1004" i="12"/>
  <c r="W1037" i="12"/>
  <c r="W1073" i="12"/>
  <c r="Y751" i="12"/>
  <c r="X883" i="12"/>
  <c r="X932" i="12"/>
  <c r="X968" i="12"/>
  <c r="W819" i="12"/>
  <c r="Y911" i="12"/>
  <c r="Y944" i="12"/>
  <c r="Y683" i="12"/>
  <c r="X814" i="12"/>
  <c r="W875" i="12"/>
  <c r="W729" i="12"/>
  <c r="W825" i="12"/>
  <c r="Y908" i="12"/>
  <c r="W942" i="12"/>
  <c r="W975" i="12"/>
  <c r="Y722" i="12"/>
  <c r="X820" i="12"/>
  <c r="X637" i="12"/>
  <c r="X810" i="12"/>
  <c r="W897" i="12"/>
  <c r="Y930" i="12"/>
  <c r="Y742" i="12"/>
  <c r="W836" i="12"/>
  <c r="W881" i="12"/>
  <c r="W749" i="12"/>
  <c r="X845" i="12"/>
  <c r="X749" i="12"/>
  <c r="X832" i="12"/>
  <c r="X902" i="12"/>
  <c r="W940" i="12"/>
  <c r="Y1003" i="12"/>
  <c r="AD506" i="12"/>
  <c r="X97" i="12"/>
  <c r="W261" i="12"/>
  <c r="W590" i="12"/>
  <c r="Y388" i="12"/>
  <c r="Y462" i="12"/>
  <c r="X522" i="12"/>
  <c r="Y717" i="12"/>
  <c r="W601" i="12"/>
  <c r="X578" i="12"/>
  <c r="X575" i="12"/>
  <c r="W432" i="12"/>
  <c r="W651" i="12"/>
  <c r="Y780" i="12"/>
  <c r="W704" i="12"/>
  <c r="W784" i="12"/>
  <c r="W847" i="12"/>
  <c r="W907" i="12"/>
  <c r="X595" i="12"/>
  <c r="Y688" i="12"/>
  <c r="Y769" i="12"/>
  <c r="Y814" i="12"/>
  <c r="Y871" i="12"/>
  <c r="X617" i="12"/>
  <c r="W728" i="12"/>
  <c r="Y662" i="12"/>
  <c r="W761" i="12"/>
  <c r="W818" i="12"/>
  <c r="X689" i="12"/>
  <c r="X636" i="12"/>
  <c r="Y725" i="12"/>
  <c r="Y794" i="12"/>
  <c r="Y839" i="12"/>
  <c r="W522" i="12"/>
  <c r="Y755" i="12"/>
  <c r="X910" i="12"/>
  <c r="Y967" i="12"/>
  <c r="X797" i="12"/>
  <c r="X719" i="12"/>
  <c r="X869" i="12"/>
  <c r="W929" i="12"/>
  <c r="W974" i="12"/>
  <c r="W1007" i="12"/>
  <c r="W1043" i="12"/>
  <c r="W1076" i="12"/>
  <c r="W757" i="12"/>
  <c r="Y887" i="12"/>
  <c r="X935" i="12"/>
  <c r="X971" i="12"/>
  <c r="X824" i="12"/>
  <c r="Y914" i="12"/>
  <c r="Y947" i="12"/>
  <c r="X703" i="12"/>
  <c r="X819" i="12"/>
  <c r="X879" i="12"/>
  <c r="W736" i="12"/>
  <c r="X830" i="12"/>
  <c r="W912" i="12"/>
  <c r="W945" i="12"/>
  <c r="W978" i="12"/>
  <c r="X729" i="12"/>
  <c r="X825" i="12"/>
  <c r="X676" i="12"/>
  <c r="W831" i="12"/>
  <c r="X901" i="12"/>
  <c r="Y933" i="12"/>
  <c r="W759" i="12"/>
  <c r="X840" i="12"/>
  <c r="X885" i="12"/>
  <c r="W765" i="12"/>
  <c r="X854" i="12"/>
  <c r="X755" i="12"/>
  <c r="X841" i="12"/>
  <c r="W906" i="12"/>
  <c r="Y945" i="12"/>
  <c r="X1010" i="12"/>
  <c r="W1056" i="12"/>
  <c r="X934" i="12"/>
  <c r="X1000" i="12"/>
  <c r="Y1046" i="12"/>
  <c r="W1092" i="12"/>
  <c r="W1122" i="12"/>
  <c r="W1152" i="12"/>
  <c r="X261" i="12"/>
  <c r="Y427" i="12"/>
  <c r="W384" i="12"/>
  <c r="W314" i="12"/>
  <c r="X281" i="12"/>
  <c r="W526" i="12"/>
  <c r="Y744" i="12"/>
  <c r="W631" i="12"/>
  <c r="Y610" i="12"/>
  <c r="W579" i="12"/>
  <c r="X439" i="12"/>
  <c r="Y680" i="12"/>
  <c r="Y807" i="12"/>
  <c r="Y746" i="12"/>
  <c r="W790" i="12"/>
  <c r="W850" i="12"/>
  <c r="W910" i="12"/>
  <c r="X601" i="12"/>
  <c r="W695" i="12"/>
  <c r="Y772" i="12"/>
  <c r="Y829" i="12"/>
  <c r="Y874" i="12"/>
  <c r="X626" i="12"/>
  <c r="Y734" i="12"/>
  <c r="W671" i="12"/>
  <c r="W764" i="12"/>
  <c r="W821" i="12"/>
  <c r="Y692" i="12"/>
  <c r="W641" i="12"/>
  <c r="W732" i="12"/>
  <c r="Y797" i="12"/>
  <c r="Y842" i="12"/>
  <c r="X555" i="12"/>
  <c r="W771" i="12"/>
  <c r="Y913" i="12"/>
  <c r="Y970" i="12"/>
  <c r="X837" i="12"/>
  <c r="X726" i="12"/>
  <c r="X878" i="12"/>
  <c r="W932" i="12"/>
  <c r="W977" i="12"/>
  <c r="W1013" i="12"/>
  <c r="W1046" i="12"/>
  <c r="W1079" i="12"/>
  <c r="W762" i="12"/>
  <c r="X891" i="12"/>
  <c r="X938" i="12"/>
  <c r="X604" i="12"/>
  <c r="X829" i="12"/>
  <c r="Y917" i="12"/>
  <c r="Y953" i="12"/>
  <c r="W713" i="12"/>
  <c r="X834" i="12"/>
  <c r="W884" i="12"/>
  <c r="W747" i="12"/>
  <c r="X839" i="12"/>
  <c r="W915" i="12"/>
  <c r="W948" i="12"/>
  <c r="W981" i="12"/>
  <c r="Y752" i="12"/>
  <c r="X835" i="12"/>
  <c r="X742" i="12"/>
  <c r="W840" i="12"/>
  <c r="X905" i="12"/>
  <c r="Y936" i="12"/>
  <c r="W780" i="12"/>
  <c r="W845" i="12"/>
  <c r="Y893" i="12"/>
  <c r="X770" i="12"/>
  <c r="X863" i="12"/>
  <c r="X760" i="12"/>
  <c r="X850" i="12"/>
  <c r="X913" i="12"/>
  <c r="X955" i="12"/>
  <c r="Y1013" i="12"/>
  <c r="X1059" i="12"/>
  <c r="X940" i="12"/>
  <c r="X1007" i="12"/>
  <c r="W1053" i="12"/>
  <c r="W1095" i="12"/>
  <c r="W1125" i="12"/>
  <c r="W1155" i="12"/>
  <c r="AC35" i="12"/>
  <c r="X411" i="12"/>
  <c r="Y430" i="12"/>
  <c r="Y391" i="12"/>
  <c r="X385" i="12"/>
  <c r="W351" i="12"/>
  <c r="W559" i="12"/>
  <c r="Y747" i="12"/>
  <c r="W658" i="12"/>
  <c r="Y613" i="12"/>
  <c r="W608" i="12"/>
  <c r="W529" i="12"/>
  <c r="W687" i="12"/>
  <c r="Y810" i="12"/>
  <c r="Y629" i="12"/>
  <c r="W793" i="12"/>
  <c r="W853" i="12"/>
  <c r="W426" i="12"/>
  <c r="W617" i="12"/>
  <c r="X698" i="12"/>
  <c r="Y775" i="12"/>
  <c r="Y832" i="12"/>
  <c r="Y889" i="12"/>
  <c r="Y674" i="12"/>
  <c r="W741" i="12"/>
  <c r="Y682" i="12"/>
  <c r="W767" i="12"/>
  <c r="W824" i="12"/>
  <c r="Y715" i="12"/>
  <c r="X645" i="12"/>
  <c r="X735" i="12"/>
  <c r="Y800" i="12"/>
  <c r="Y851" i="12"/>
  <c r="X591" i="12"/>
  <c r="X776" i="12"/>
  <c r="Y916" i="12"/>
  <c r="Y641" i="12"/>
  <c r="W842" i="12"/>
  <c r="W777" i="12"/>
  <c r="X887" i="12"/>
  <c r="W941" i="12"/>
  <c r="W983" i="12"/>
  <c r="W1016" i="12"/>
  <c r="W1049" i="12"/>
  <c r="W1082" i="12"/>
  <c r="X777" i="12"/>
  <c r="Y899" i="12"/>
  <c r="X941" i="12"/>
  <c r="Y614" i="12"/>
  <c r="W834" i="12"/>
  <c r="Y923" i="12"/>
  <c r="Y956" i="12"/>
  <c r="Y740" i="12"/>
  <c r="W839" i="12"/>
  <c r="W888" i="12"/>
  <c r="X752" i="12"/>
  <c r="X848" i="12"/>
  <c r="W918" i="12"/>
  <c r="W951" i="12"/>
  <c r="W987" i="12"/>
  <c r="Y758" i="12"/>
  <c r="X844" i="12"/>
  <c r="X748" i="12"/>
  <c r="W849" i="12"/>
  <c r="W909" i="12"/>
  <c r="Y939" i="12"/>
  <c r="X785" i="12"/>
  <c r="X849" i="12"/>
  <c r="X897" i="12"/>
  <c r="X775" i="12"/>
  <c r="X872" i="12"/>
  <c r="X765" i="12"/>
  <c r="X859" i="12"/>
  <c r="X916" i="12"/>
  <c r="X966" i="12"/>
  <c r="W1020" i="12"/>
  <c r="Y1062" i="12"/>
  <c r="X951" i="12"/>
  <c r="Y1010" i="12"/>
  <c r="X1056" i="12"/>
  <c r="W1098" i="12"/>
  <c r="W1128" i="12"/>
  <c r="W1158" i="12"/>
  <c r="AE877" i="12"/>
  <c r="W325" i="12"/>
  <c r="Y487" i="12"/>
  <c r="Y455" i="12"/>
  <c r="X392" i="12"/>
  <c r="Y389" i="12"/>
  <c r="Y562" i="12"/>
  <c r="X463" i="12"/>
  <c r="W486" i="12"/>
  <c r="Y640" i="12"/>
  <c r="W611" i="12"/>
  <c r="X540" i="12"/>
  <c r="Y867" i="12"/>
  <c r="X669" i="12"/>
  <c r="W796" i="12"/>
  <c r="W856" i="12"/>
  <c r="W685" i="12"/>
  <c r="X621" i="12"/>
  <c r="Y701" i="12"/>
  <c r="Y778" i="12"/>
  <c r="Y835" i="12"/>
  <c r="Y895" i="12"/>
  <c r="X678" i="12"/>
  <c r="X596" i="12"/>
  <c r="W689" i="12"/>
  <c r="W770" i="12"/>
  <c r="W827" i="12"/>
  <c r="W722" i="12"/>
  <c r="Y671" i="12"/>
  <c r="W742" i="12"/>
  <c r="Y806" i="12"/>
  <c r="Y854" i="12"/>
  <c r="X650" i="12"/>
  <c r="X781" i="12"/>
  <c r="Y919" i="12"/>
  <c r="X680" i="12"/>
  <c r="X846" i="12"/>
  <c r="X787" i="12"/>
  <c r="W891" i="12"/>
  <c r="W947" i="12"/>
  <c r="W986" i="12"/>
  <c r="W1019" i="12"/>
  <c r="W1052" i="12"/>
  <c r="W1085" i="12"/>
  <c r="W798" i="12"/>
  <c r="X903" i="12"/>
  <c r="X944" i="12"/>
  <c r="W746" i="12"/>
  <c r="W852" i="12"/>
  <c r="Y926" i="12"/>
  <c r="Y959" i="12"/>
  <c r="W752" i="12"/>
  <c r="X843" i="12"/>
  <c r="X892" i="12"/>
  <c r="W758" i="12"/>
  <c r="X857" i="12"/>
  <c r="W921" i="12"/>
  <c r="W957" i="12"/>
  <c r="W990" i="12"/>
  <c r="W774" i="12"/>
  <c r="X853" i="12"/>
  <c r="X764" i="12"/>
  <c r="W858" i="12"/>
  <c r="Y912" i="12"/>
  <c r="X598" i="12"/>
  <c r="X790" i="12"/>
  <c r="W854" i="12"/>
  <c r="Y905" i="12"/>
  <c r="X780" i="12"/>
  <c r="X881" i="12"/>
  <c r="W786" i="12"/>
  <c r="X868" i="12"/>
  <c r="X919" i="12"/>
  <c r="Y978" i="12"/>
  <c r="X1023" i="12"/>
  <c r="W1069" i="12"/>
  <c r="W961" i="12"/>
  <c r="W1017" i="12"/>
  <c r="Y1059" i="12"/>
  <c r="W1101" i="12"/>
  <c r="W1131" i="12"/>
  <c r="W1161" i="12"/>
  <c r="Y940" i="12"/>
  <c r="X750" i="12"/>
  <c r="X882" i="12"/>
  <c r="X823" i="12"/>
  <c r="W917" i="12"/>
  <c r="W956" i="12"/>
  <c r="W995" i="12"/>
  <c r="W1028" i="12"/>
  <c r="W1061" i="12"/>
  <c r="W672" i="12"/>
  <c r="X813" i="12"/>
  <c r="X920" i="12"/>
  <c r="X959" i="12"/>
  <c r="X788" i="12"/>
  <c r="W879" i="12"/>
  <c r="Y935" i="12"/>
  <c r="Y968" i="12"/>
  <c r="X778" i="12"/>
  <c r="W857" i="12"/>
  <c r="X904" i="12"/>
  <c r="X794" i="12"/>
  <c r="X888" i="12"/>
  <c r="W933" i="12"/>
  <c r="W966" i="12"/>
  <c r="W999" i="12"/>
  <c r="X789" i="12"/>
  <c r="X880" i="12"/>
  <c r="W795" i="12"/>
  <c r="W885" i="12"/>
  <c r="Y921" i="12"/>
  <c r="W716" i="12"/>
  <c r="X821" i="12"/>
  <c r="X867" i="12"/>
  <c r="X619" i="12"/>
  <c r="X811" i="12"/>
  <c r="Y659" i="12"/>
  <c r="X801" i="12"/>
  <c r="X890" i="12"/>
  <c r="X928" i="12"/>
  <c r="X989" i="12"/>
  <c r="X1036" i="12"/>
  <c r="X1082" i="12"/>
  <c r="X975" i="12"/>
  <c r="W1030" i="12"/>
  <c r="Y1072" i="12"/>
  <c r="W1110" i="12"/>
  <c r="W1140" i="12"/>
  <c r="W1170" i="12"/>
  <c r="W1200" i="12"/>
  <c r="W1230" i="12"/>
  <c r="W1260" i="12"/>
  <c r="W1290" i="12"/>
  <c r="W946" i="12"/>
  <c r="X1004" i="12"/>
  <c r="W1050" i="12"/>
  <c r="X1092" i="12"/>
  <c r="X1122" i="12"/>
  <c r="X1152" i="12"/>
  <c r="X1182" i="12"/>
  <c r="X1212" i="12"/>
  <c r="X1242" i="12"/>
  <c r="X972" i="12"/>
  <c r="X1027" i="12"/>
  <c r="X1073" i="12"/>
  <c r="Y1107" i="12"/>
  <c r="Y1137" i="12"/>
  <c r="Y1167" i="12"/>
  <c r="Y1197" i="12"/>
  <c r="Y1227" i="12"/>
  <c r="Y1257" i="12"/>
  <c r="Y1287" i="12"/>
  <c r="X930" i="12"/>
  <c r="Y990" i="12"/>
  <c r="X1034" i="12"/>
  <c r="W1080" i="12"/>
  <c r="X994" i="12"/>
  <c r="W1041" i="12"/>
  <c r="Y1083" i="12"/>
  <c r="W1117" i="12"/>
  <c r="W1147" i="12"/>
  <c r="W1177" i="12"/>
  <c r="X924" i="12"/>
  <c r="W991" i="12"/>
  <c r="W1038" i="12"/>
  <c r="Y1080" i="12"/>
  <c r="X1114" i="12"/>
  <c r="X1144" i="12"/>
  <c r="X1174" i="12"/>
  <c r="X1204" i="12"/>
  <c r="X1234" i="12"/>
  <c r="X973" i="12"/>
  <c r="X1025" i="12"/>
  <c r="W1071" i="12"/>
  <c r="Y1105" i="12"/>
  <c r="Y1135" i="12"/>
  <c r="Y1165" i="12"/>
  <c r="Y1195" i="12"/>
  <c r="Y1225" i="12"/>
  <c r="X977" i="12"/>
  <c r="Y1025" i="12"/>
  <c r="X1071" i="12"/>
  <c r="X988" i="12"/>
  <c r="W405" i="12"/>
  <c r="W531" i="12"/>
  <c r="W555" i="12"/>
  <c r="W871" i="12"/>
  <c r="Y841" i="12"/>
  <c r="W773" i="12"/>
  <c r="Y821" i="12"/>
  <c r="W690" i="12"/>
  <c r="W989" i="12"/>
  <c r="X911" i="12"/>
  <c r="Y962" i="12"/>
  <c r="X866" i="12"/>
  <c r="X862" i="12"/>
  <c r="X795" i="12"/>
  <c r="X791" i="12"/>
  <c r="X1046" i="12"/>
  <c r="X1020" i="12"/>
  <c r="W1116" i="12"/>
  <c r="W1182" i="12"/>
  <c r="W1218" i="12"/>
  <c r="W1254" i="12"/>
  <c r="W1296" i="12"/>
  <c r="W979" i="12"/>
  <c r="X1030" i="12"/>
  <c r="W1086" i="12"/>
  <c r="X1128" i="12"/>
  <c r="X1164" i="12"/>
  <c r="X1200" i="12"/>
  <c r="X1236" i="12"/>
  <c r="Y986" i="12"/>
  <c r="W1047" i="12"/>
  <c r="Y1095" i="12"/>
  <c r="Y1131" i="12"/>
  <c r="Y1173" i="12"/>
  <c r="Y1209" i="12"/>
  <c r="Y1245" i="12"/>
  <c r="Y1281" i="12"/>
  <c r="X942" i="12"/>
  <c r="W1008" i="12"/>
  <c r="X1060" i="12"/>
  <c r="Y983" i="12"/>
  <c r="Y1047" i="12"/>
  <c r="W1099" i="12"/>
  <c r="W1135" i="12"/>
  <c r="W1171" i="12"/>
  <c r="W937" i="12"/>
  <c r="Y1008" i="12"/>
  <c r="X1064" i="12"/>
  <c r="X1108" i="12"/>
  <c r="X1150" i="12"/>
  <c r="X1186" i="12"/>
  <c r="X1222" i="12"/>
  <c r="X958" i="12"/>
  <c r="W1035" i="12"/>
  <c r="W1084" i="12"/>
  <c r="Y1117" i="12"/>
  <c r="Y1150" i="12"/>
  <c r="Y1183" i="12"/>
  <c r="Y1216" i="12"/>
  <c r="Y969" i="12"/>
  <c r="X1022" i="12"/>
  <c r="Y1074" i="12"/>
  <c r="X999" i="12"/>
  <c r="X1045" i="12"/>
  <c r="W1091" i="12"/>
  <c r="W1121" i="12"/>
  <c r="Y458" i="12"/>
  <c r="W877" i="12"/>
  <c r="Y844" i="12"/>
  <c r="W788" i="12"/>
  <c r="Y824" i="12"/>
  <c r="W700" i="12"/>
  <c r="W992" i="12"/>
  <c r="X914" i="12"/>
  <c r="Y965" i="12"/>
  <c r="X884" i="12"/>
  <c r="X871" i="12"/>
  <c r="W816" i="12"/>
  <c r="X796" i="12"/>
  <c r="Y1049" i="12"/>
  <c r="Y1023" i="12"/>
  <c r="W1119" i="12"/>
  <c r="W1185" i="12"/>
  <c r="W1221" i="12"/>
  <c r="W1257" i="12"/>
  <c r="W1299" i="12"/>
  <c r="Y982" i="12"/>
  <c r="Y1033" i="12"/>
  <c r="X1089" i="12"/>
  <c r="X1131" i="12"/>
  <c r="X1167" i="12"/>
  <c r="X1203" i="12"/>
  <c r="X1239" i="12"/>
  <c r="X990" i="12"/>
  <c r="X1050" i="12"/>
  <c r="Y1098" i="12"/>
  <c r="Y1134" i="12"/>
  <c r="Y1176" i="12"/>
  <c r="Y1212" i="12"/>
  <c r="Y1248" i="12"/>
  <c r="Y1284" i="12"/>
  <c r="W952" i="12"/>
  <c r="X1011" i="12"/>
  <c r="Y1063" i="12"/>
  <c r="X987" i="12"/>
  <c r="W1054" i="12"/>
  <c r="W1102" i="12"/>
  <c r="W1138" i="12"/>
  <c r="W1174" i="12"/>
  <c r="X948" i="12"/>
  <c r="W1015" i="12"/>
  <c r="Y1067" i="12"/>
  <c r="X1111" i="12"/>
  <c r="X1153" i="12"/>
  <c r="X1189" i="12"/>
  <c r="X1225" i="12"/>
  <c r="X969" i="12"/>
  <c r="X1038" i="12"/>
  <c r="X1087" i="12"/>
  <c r="Y1120" i="12"/>
  <c r="Y1153" i="12"/>
  <c r="Y1186" i="12"/>
  <c r="Y1219" i="12"/>
  <c r="Y973" i="12"/>
  <c r="W1032" i="12"/>
  <c r="W1081" i="12"/>
  <c r="W1006" i="12"/>
  <c r="Y1048" i="12"/>
  <c r="Y491" i="12"/>
  <c r="X538" i="12"/>
  <c r="W647" i="12"/>
  <c r="X688" i="12"/>
  <c r="Y898" i="12"/>
  <c r="W830" i="12"/>
  <c r="Y857" i="12"/>
  <c r="W851" i="12"/>
  <c r="W1022" i="12"/>
  <c r="X947" i="12"/>
  <c r="W768" i="12"/>
  <c r="W927" i="12"/>
  <c r="X769" i="12"/>
  <c r="X858" i="12"/>
  <c r="X877" i="12"/>
  <c r="X1072" i="12"/>
  <c r="Y1036" i="12"/>
  <c r="W1134" i="12"/>
  <c r="W1188" i="12"/>
  <c r="W1224" i="12"/>
  <c r="W1266" i="12"/>
  <c r="W1302" i="12"/>
  <c r="X986" i="12"/>
  <c r="X1040" i="12"/>
  <c r="X1098" i="12"/>
  <c r="X1134" i="12"/>
  <c r="X1170" i="12"/>
  <c r="X1206" i="12"/>
  <c r="X1248" i="12"/>
  <c r="X997" i="12"/>
  <c r="Y1053" i="12"/>
  <c r="Y1101" i="12"/>
  <c r="Y1143" i="12"/>
  <c r="Y1179" i="12"/>
  <c r="Y1215" i="12"/>
  <c r="Y1251" i="12"/>
  <c r="Y1293" i="12"/>
  <c r="Y957" i="12"/>
  <c r="Y1014" i="12"/>
  <c r="X1070" i="12"/>
  <c r="W1005" i="12"/>
  <c r="X1057" i="12"/>
  <c r="W1105" i="12"/>
  <c r="W1141" i="12"/>
  <c r="W1183" i="12"/>
  <c r="W958" i="12"/>
  <c r="X1018" i="12"/>
  <c r="W1074" i="12"/>
  <c r="X1120" i="12"/>
  <c r="X1156" i="12"/>
  <c r="X1192" i="12"/>
  <c r="X1228" i="12"/>
  <c r="X984" i="12"/>
  <c r="Y1041" i="12"/>
  <c r="Y1090" i="12"/>
  <c r="Y1123" i="12"/>
  <c r="Y1156" i="12"/>
  <c r="Y1189" i="12"/>
  <c r="Y1222" i="12"/>
  <c r="Y984" i="12"/>
  <c r="X1035" i="12"/>
  <c r="X1084" i="12"/>
  <c r="X1009" i="12"/>
  <c r="X1055" i="12"/>
  <c r="W1097" i="12"/>
  <c r="W1127" i="12"/>
  <c r="X438" i="12"/>
  <c r="X549" i="12"/>
  <c r="X697" i="12"/>
  <c r="Y691" i="12"/>
  <c r="Y901" i="12"/>
  <c r="Y347" i="12"/>
  <c r="Y860" i="12"/>
  <c r="X855" i="12"/>
  <c r="W1025" i="12"/>
  <c r="X956" i="12"/>
  <c r="X773" i="12"/>
  <c r="W930" i="12"/>
  <c r="X774" i="12"/>
  <c r="W863" i="12"/>
  <c r="X886" i="12"/>
  <c r="Y1075" i="12"/>
  <c r="X1043" i="12"/>
  <c r="W1137" i="12"/>
  <c r="W1191" i="12"/>
  <c r="W1227" i="12"/>
  <c r="W1269" i="12"/>
  <c r="W1305" i="12"/>
  <c r="Y993" i="12"/>
  <c r="Y1043" i="12"/>
  <c r="X1101" i="12"/>
  <c r="X1137" i="12"/>
  <c r="X1173" i="12"/>
  <c r="X1209" i="12"/>
  <c r="X1251" i="12"/>
  <c r="Y1004" i="12"/>
  <c r="W1060" i="12"/>
  <c r="Y1104" i="12"/>
  <c r="Y1146" i="12"/>
  <c r="Y1182" i="12"/>
  <c r="Y1218" i="12"/>
  <c r="Y1254" i="12"/>
  <c r="Y1296" i="12"/>
  <c r="X967" i="12"/>
  <c r="W1021" i="12"/>
  <c r="Y1073" i="12"/>
  <c r="X1008" i="12"/>
  <c r="Y1060" i="12"/>
  <c r="W1108" i="12"/>
  <c r="W1144" i="12"/>
  <c r="W1186" i="12"/>
  <c r="Y963" i="12"/>
  <c r="Y1021" i="12"/>
  <c r="X1077" i="12"/>
  <c r="X1123" i="12"/>
  <c r="X1159" i="12"/>
  <c r="X1195" i="12"/>
  <c r="X1231" i="12"/>
  <c r="X991" i="12"/>
  <c r="W1048" i="12"/>
  <c r="Y1093" i="12"/>
  <c r="Y1126" i="12"/>
  <c r="Y1159" i="12"/>
  <c r="Y1192" i="12"/>
  <c r="Y1228" i="12"/>
  <c r="W988" i="12"/>
  <c r="Y1038" i="12"/>
  <c r="Y1087" i="12"/>
  <c r="Y1012" i="12"/>
  <c r="Y1058" i="12"/>
  <c r="X510" i="12"/>
  <c r="Y643" i="12"/>
  <c r="Y870" i="12"/>
  <c r="W644" i="12"/>
  <c r="X682" i="12"/>
  <c r="X725" i="12"/>
  <c r="X659" i="12"/>
  <c r="X792" i="12"/>
  <c r="W1055" i="12"/>
  <c r="X762" i="12"/>
  <c r="W848" i="12"/>
  <c r="W960" i="12"/>
  <c r="W867" i="12"/>
  <c r="X909" i="12"/>
  <c r="X922" i="12"/>
  <c r="X921" i="12"/>
  <c r="W1066" i="12"/>
  <c r="W1146" i="12"/>
  <c r="W1194" i="12"/>
  <c r="W1236" i="12"/>
  <c r="W1272" i="12"/>
  <c r="W1308" i="12"/>
  <c r="W997" i="12"/>
  <c r="Y1056" i="12"/>
  <c r="X1104" i="12"/>
  <c r="X1140" i="12"/>
  <c r="X1176" i="12"/>
  <c r="X1218" i="12"/>
  <c r="X1254" i="12"/>
  <c r="W1011" i="12"/>
  <c r="X1063" i="12"/>
  <c r="Y1113" i="12"/>
  <c r="Y1149" i="12"/>
  <c r="Y1185" i="12"/>
  <c r="Y1221" i="12"/>
  <c r="Y1263" i="12"/>
  <c r="Y1299" i="12"/>
  <c r="Y972" i="12"/>
  <c r="X1024" i="12"/>
  <c r="Y1086" i="12"/>
  <c r="Y1011" i="12"/>
  <c r="X1067" i="12"/>
  <c r="W1111" i="12"/>
  <c r="W1153" i="12"/>
  <c r="W1189" i="12"/>
  <c r="W973" i="12"/>
  <c r="X1028" i="12"/>
  <c r="X1090" i="12"/>
  <c r="X1126" i="12"/>
  <c r="X1162" i="12"/>
  <c r="X1198" i="12"/>
  <c r="X1240" i="12"/>
  <c r="Y998" i="12"/>
  <c r="X1051" i="12"/>
  <c r="Y1096" i="12"/>
  <c r="Y1129" i="12"/>
  <c r="Y1162" i="12"/>
  <c r="Y1198" i="12"/>
  <c r="Y1231" i="12"/>
  <c r="Y991" i="12"/>
  <c r="W1045" i="12"/>
  <c r="W949" i="12"/>
  <c r="X1019" i="12"/>
  <c r="W1065" i="12"/>
  <c r="W1103" i="12"/>
  <c r="W1133" i="12"/>
  <c r="W1163" i="12"/>
  <c r="X960" i="12"/>
  <c r="Y1009" i="12"/>
  <c r="Y1055" i="12"/>
  <c r="X1097" i="12"/>
  <c r="X1127" i="12"/>
  <c r="X1157" i="12"/>
  <c r="X1187" i="12"/>
  <c r="X1217" i="12"/>
  <c r="X945" i="12"/>
  <c r="Y1006" i="12"/>
  <c r="Y1052" i="12"/>
  <c r="Y1094" i="12"/>
  <c r="Y1124" i="12"/>
  <c r="Y1154" i="12"/>
  <c r="Y1184" i="12"/>
  <c r="Y1214" i="12"/>
  <c r="W1213" i="12"/>
  <c r="W1264" i="12"/>
  <c r="W1300" i="12"/>
  <c r="W1235" i="12"/>
  <c r="W1318" i="12"/>
  <c r="Y1264" i="12"/>
  <c r="Y1300" i="12"/>
  <c r="X1333" i="12"/>
  <c r="X1363" i="12"/>
  <c r="X1393" i="12"/>
  <c r="X1423" i="12"/>
  <c r="X1453" i="12"/>
  <c r="X1483" i="12"/>
  <c r="X1513" i="12"/>
  <c r="X1543" i="12"/>
  <c r="X1573" i="12"/>
  <c r="X1603" i="12"/>
  <c r="AD848" i="12"/>
  <c r="W393" i="12"/>
  <c r="Y673" i="12"/>
  <c r="Y897" i="12"/>
  <c r="X648" i="12"/>
  <c r="Y685" i="12"/>
  <c r="Y728" i="12"/>
  <c r="W668" i="12"/>
  <c r="X818" i="12"/>
  <c r="W1058" i="12"/>
  <c r="W783" i="12"/>
  <c r="X852" i="12"/>
  <c r="W963" i="12"/>
  <c r="W876" i="12"/>
  <c r="X609" i="12"/>
  <c r="X925" i="12"/>
  <c r="W928" i="12"/>
  <c r="X1069" i="12"/>
  <c r="W1149" i="12"/>
  <c r="W1197" i="12"/>
  <c r="W1239" i="12"/>
  <c r="W1275" i="12"/>
  <c r="W1311" i="12"/>
  <c r="Y1000" i="12"/>
  <c r="W1063" i="12"/>
  <c r="X1107" i="12"/>
  <c r="X1143" i="12"/>
  <c r="X1179" i="12"/>
  <c r="X1221" i="12"/>
  <c r="X915" i="12"/>
  <c r="X1014" i="12"/>
  <c r="Y1066" i="12"/>
  <c r="Y1116" i="12"/>
  <c r="Y1152" i="12"/>
  <c r="Y1188" i="12"/>
  <c r="Y1224" i="12"/>
  <c r="Y1266" i="12"/>
  <c r="Y1302" i="12"/>
  <c r="W976" i="12"/>
  <c r="Y1027" i="12"/>
  <c r="W916" i="12"/>
  <c r="W1018" i="12"/>
  <c r="Y1070" i="12"/>
  <c r="W1114" i="12"/>
  <c r="W1156" i="12"/>
  <c r="W1192" i="12"/>
  <c r="Y976" i="12"/>
  <c r="Y1031" i="12"/>
  <c r="X1093" i="12"/>
  <c r="X1129" i="12"/>
  <c r="X1165" i="12"/>
  <c r="X1201" i="12"/>
  <c r="X1243" i="12"/>
  <c r="X1002" i="12"/>
  <c r="Y1054" i="12"/>
  <c r="Y1099" i="12"/>
  <c r="Y1132" i="12"/>
  <c r="Y1168" i="12"/>
  <c r="Y1201" i="12"/>
  <c r="X918" i="12"/>
  <c r="X995" i="12"/>
  <c r="X1048" i="12"/>
  <c r="Y954" i="12"/>
  <c r="Y1022" i="12"/>
  <c r="X1068" i="12"/>
  <c r="W1106" i="12"/>
  <c r="W1136" i="12"/>
  <c r="W1166" i="12"/>
  <c r="W970" i="12"/>
  <c r="X1016" i="12"/>
  <c r="W1062" i="12"/>
  <c r="X1100" i="12"/>
  <c r="X1130" i="12"/>
  <c r="X1160" i="12"/>
  <c r="X1190" i="12"/>
  <c r="X1220" i="12"/>
  <c r="W955" i="12"/>
  <c r="X1013" i="12"/>
  <c r="W1059" i="12"/>
  <c r="Y1097" i="12"/>
  <c r="Y1127" i="12"/>
  <c r="Y1157" i="12"/>
  <c r="Y1187" i="12"/>
  <c r="Y1217" i="12"/>
  <c r="W1220" i="12"/>
  <c r="X194" i="12"/>
  <c r="W430" i="12"/>
  <c r="X511" i="12"/>
  <c r="Y677" i="12"/>
  <c r="W708" i="12"/>
  <c r="X602" i="12"/>
  <c r="X675" i="12"/>
  <c r="X822" i="12"/>
  <c r="X899" i="12"/>
  <c r="W1088" i="12"/>
  <c r="W861" i="12"/>
  <c r="X896" i="12"/>
  <c r="W993" i="12"/>
  <c r="Y915" i="12"/>
  <c r="W801" i="12"/>
  <c r="W982" i="12"/>
  <c r="Y966" i="12"/>
  <c r="Y1082" i="12"/>
  <c r="W1164" i="12"/>
  <c r="W1206" i="12"/>
  <c r="W1242" i="12"/>
  <c r="W1278" i="12"/>
  <c r="W1314" i="12"/>
  <c r="W1014" i="12"/>
  <c r="X1066" i="12"/>
  <c r="X1110" i="12"/>
  <c r="X1146" i="12"/>
  <c r="X1188" i="12"/>
  <c r="X1224" i="12"/>
  <c r="W922" i="12"/>
  <c r="Y1017" i="12"/>
  <c r="W1083" i="12"/>
  <c r="Y1119" i="12"/>
  <c r="Y1155" i="12"/>
  <c r="Y1191" i="12"/>
  <c r="Y1233" i="12"/>
  <c r="Y1269" i="12"/>
  <c r="Y1305" i="12"/>
  <c r="Y979" i="12"/>
  <c r="W1044" i="12"/>
  <c r="Y942" i="12"/>
  <c r="X1021" i="12"/>
  <c r="W1077" i="12"/>
  <c r="W1123" i="12"/>
  <c r="W1159" i="12"/>
  <c r="W1195" i="12"/>
  <c r="X980" i="12"/>
  <c r="Y1044" i="12"/>
  <c r="X1096" i="12"/>
  <c r="X1132" i="12"/>
  <c r="X1168" i="12"/>
  <c r="X1210" i="12"/>
  <c r="Y401" i="12"/>
  <c r="X559" i="12"/>
  <c r="X490" i="12"/>
  <c r="W814" i="12"/>
  <c r="Y799" i="12"/>
  <c r="X715" i="12"/>
  <c r="Y767" i="12"/>
  <c r="Y937" i="12"/>
  <c r="W953" i="12"/>
  <c r="X808" i="12"/>
  <c r="Y932" i="12"/>
  <c r="X768" i="12"/>
  <c r="X784" i="12"/>
  <c r="Y706" i="12"/>
  <c r="X231" i="12"/>
  <c r="W1033" i="12"/>
  <c r="X993" i="12"/>
  <c r="W1107" i="12"/>
  <c r="W1179" i="12"/>
  <c r="W1215" i="12"/>
  <c r="W1251" i="12"/>
  <c r="W1287" i="12"/>
  <c r="Y975" i="12"/>
  <c r="W1027" i="12"/>
  <c r="Y1079" i="12"/>
  <c r="X1119" i="12"/>
  <c r="X1161" i="12"/>
  <c r="X1197" i="12"/>
  <c r="X1233" i="12"/>
  <c r="W967" i="12"/>
  <c r="Y1040" i="12"/>
  <c r="Y1092" i="12"/>
  <c r="Y1128" i="12"/>
  <c r="Y1164" i="12"/>
  <c r="Y1206" i="12"/>
  <c r="Y1242" i="12"/>
  <c r="Y1278" i="12"/>
  <c r="Y1314" i="12"/>
  <c r="X1001" i="12"/>
  <c r="W1057" i="12"/>
  <c r="X976" i="12"/>
  <c r="Y1034" i="12"/>
  <c r="W1096" i="12"/>
  <c r="W1132" i="12"/>
  <c r="W1168" i="12"/>
  <c r="Y909" i="12"/>
  <c r="X1005" i="12"/>
  <c r="Y1057" i="12"/>
  <c r="X1105" i="12"/>
  <c r="X1141" i="12"/>
  <c r="X1183" i="12"/>
  <c r="X1219" i="12"/>
  <c r="Y948" i="12"/>
  <c r="Y1018" i="12"/>
  <c r="Y1077" i="12"/>
  <c r="Y1114" i="12"/>
  <c r="Y1147" i="12"/>
  <c r="Y1180" i="12"/>
  <c r="Y1213" i="12"/>
  <c r="W964" i="12"/>
  <c r="Y1015" i="12"/>
  <c r="W1068" i="12"/>
  <c r="Y995" i="12"/>
  <c r="W1042" i="12"/>
  <c r="Y1084" i="12"/>
  <c r="W1118" i="12"/>
  <c r="W1148" i="12"/>
  <c r="X912" i="12"/>
  <c r="Y988" i="12"/>
  <c r="Y1032" i="12"/>
  <c r="X1078" i="12"/>
  <c r="X1112" i="12"/>
  <c r="X1142" i="12"/>
  <c r="X1172" i="12"/>
  <c r="X1202" i="12"/>
  <c r="X1232" i="12"/>
  <c r="X978" i="12"/>
  <c r="Y1029" i="12"/>
  <c r="X1075" i="12"/>
  <c r="Y1109" i="12"/>
  <c r="Y1139" i="12"/>
  <c r="Y1169" i="12"/>
  <c r="W1202" i="12"/>
  <c r="W1294" i="12"/>
  <c r="W1258" i="12"/>
  <c r="Y1675" i="12"/>
  <c r="Y1645" i="12"/>
  <c r="Y1615" i="12"/>
  <c r="Y1585" i="12"/>
  <c r="Y1555" i="12"/>
  <c r="Y1525" i="12"/>
  <c r="Y1495" i="12"/>
  <c r="Y1465" i="12"/>
  <c r="Y1435" i="12"/>
  <c r="Y1405" i="12"/>
  <c r="Y1375" i="12"/>
  <c r="Y1345" i="12"/>
  <c r="X1315" i="12"/>
  <c r="W1208" i="12"/>
  <c r="X1660" i="12"/>
  <c r="X1630" i="12"/>
  <c r="X1597" i="12"/>
  <c r="X1564" i="12"/>
  <c r="X1531" i="12"/>
  <c r="X1498" i="12"/>
  <c r="X1465" i="12"/>
  <c r="X1432" i="12"/>
  <c r="X1399" i="12"/>
  <c r="X1366" i="12"/>
  <c r="X1330" i="12"/>
  <c r="X1293" i="12"/>
  <c r="X1253" i="12"/>
  <c r="X1282" i="12"/>
  <c r="W1181" i="12"/>
  <c r="X1278" i="12"/>
  <c r="X1244" i="12"/>
  <c r="Y1211" i="12"/>
  <c r="Y1175" i="12"/>
  <c r="Y1133" i="12"/>
  <c r="Y1088" i="12"/>
  <c r="X1026" i="12"/>
  <c r="X927" i="12"/>
  <c r="X1205" i="12"/>
  <c r="X1163" i="12"/>
  <c r="X1118" i="12"/>
  <c r="Y1068" i="12"/>
  <c r="W1003" i="12"/>
  <c r="W902" i="12"/>
  <c r="W1130" i="12"/>
  <c r="Y1035" i="12"/>
  <c r="W1009" i="12"/>
  <c r="Y1171" i="12"/>
  <c r="X1015" i="12"/>
  <c r="X1138" i="12"/>
  <c r="W1165" i="12"/>
  <c r="Y1050" i="12"/>
  <c r="Y1203" i="12"/>
  <c r="X957" i="12"/>
  <c r="X1076" i="12"/>
  <c r="W1212" i="12"/>
  <c r="W890" i="12"/>
  <c r="X803" i="12"/>
  <c r="Y781" i="12"/>
  <c r="Y19" i="12"/>
  <c r="X1294" i="12"/>
  <c r="W1193" i="12"/>
  <c r="X1290" i="12"/>
  <c r="W1250" i="12"/>
  <c r="Y1672" i="12"/>
  <c r="Y1642" i="12"/>
  <c r="Y1612" i="12"/>
  <c r="Y1582" i="12"/>
  <c r="Y1552" i="12"/>
  <c r="Y1522" i="12"/>
  <c r="Y1492" i="12"/>
  <c r="Y1462" i="12"/>
  <c r="Y1432" i="12"/>
  <c r="Y1402" i="12"/>
  <c r="Y1372" i="12"/>
  <c r="Y1342" i="12"/>
  <c r="X1304" i="12"/>
  <c r="X1687" i="12"/>
  <c r="X1657" i="12"/>
  <c r="X1627" i="12"/>
  <c r="X1594" i="12"/>
  <c r="X1561" i="12"/>
  <c r="X1528" i="12"/>
  <c r="X1495" i="12"/>
  <c r="X1462" i="12"/>
  <c r="X1429" i="12"/>
  <c r="X1396" i="12"/>
  <c r="X1360" i="12"/>
  <c r="X1327" i="12"/>
  <c r="Y1289" i="12"/>
  <c r="Y1249" i="12"/>
  <c r="X1271" i="12"/>
  <c r="X1314" i="12"/>
  <c r="Y1274" i="12"/>
  <c r="Y1234" i="12"/>
  <c r="Y1208" i="12"/>
  <c r="Y1172" i="12"/>
  <c r="Y1130" i="12"/>
  <c r="X1085" i="12"/>
  <c r="W1023" i="12"/>
  <c r="X1241" i="12"/>
  <c r="X1199" i="12"/>
  <c r="X1154" i="12"/>
  <c r="X1115" i="12"/>
  <c r="X1065" i="12"/>
  <c r="Y999" i="12"/>
  <c r="W1172" i="12"/>
  <c r="W1124" i="12"/>
  <c r="X1032" i="12"/>
  <c r="Y1002" i="12"/>
  <c r="Y1144" i="12"/>
  <c r="W1012" i="12"/>
  <c r="X1135" i="12"/>
  <c r="W1162" i="12"/>
  <c r="X1047" i="12"/>
  <c r="Y1194" i="12"/>
  <c r="X946" i="12"/>
  <c r="Y1069" i="12"/>
  <c r="W1209" i="12"/>
  <c r="X806" i="12"/>
  <c r="Y623" i="12"/>
  <c r="W731" i="12"/>
  <c r="Y10" i="12"/>
  <c r="X1283" i="12"/>
  <c r="W1184" i="12"/>
  <c r="Y1286" i="12"/>
  <c r="X1246" i="12"/>
  <c r="Y1669" i="12"/>
  <c r="Y1639" i="12"/>
  <c r="Y1609" i="12"/>
  <c r="Y1579" i="12"/>
  <c r="Y1549" i="12"/>
  <c r="Y1519" i="12"/>
  <c r="Y1489" i="12"/>
  <c r="Y1459" i="12"/>
  <c r="Y1429" i="12"/>
  <c r="Y1399" i="12"/>
  <c r="Y1369" i="12"/>
  <c r="Y1339" i="12"/>
  <c r="X1297" i="12"/>
  <c r="X1684" i="12"/>
  <c r="X1654" i="12"/>
  <c r="X1624" i="12"/>
  <c r="X1591" i="12"/>
  <c r="X1558" i="12"/>
  <c r="X1525" i="12"/>
  <c r="X1492" i="12"/>
  <c r="X1459" i="12"/>
  <c r="X1426" i="12"/>
  <c r="X1390" i="12"/>
  <c r="X1357" i="12"/>
  <c r="X1324" i="12"/>
  <c r="W1286" i="12"/>
  <c r="Y1235" i="12"/>
  <c r="X1264" i="12"/>
  <c r="Y1310" i="12"/>
  <c r="W1271" i="12"/>
  <c r="W1244" i="12"/>
  <c r="Y1205" i="12"/>
  <c r="Y1166" i="12"/>
  <c r="Y1121" i="12"/>
  <c r="Y1078" i="12"/>
  <c r="Y1016" i="12"/>
  <c r="X1238" i="12"/>
  <c r="X1196" i="12"/>
  <c r="X1151" i="12"/>
  <c r="X1109" i="12"/>
  <c r="X1052" i="12"/>
  <c r="X992" i="12"/>
  <c r="W1169" i="12"/>
  <c r="W1115" i="12"/>
  <c r="W1029" i="12"/>
  <c r="X954" i="12"/>
  <c r="Y1141" i="12"/>
  <c r="Y1005" i="12"/>
  <c r="X1102" i="12"/>
  <c r="W1129" i="12"/>
  <c r="Y997" i="12"/>
  <c r="Y1161" i="12"/>
  <c r="X1230" i="12"/>
  <c r="Y1020" i="12"/>
  <c r="W1176" i="12"/>
  <c r="X628" i="12"/>
  <c r="W950" i="12"/>
  <c r="W811" i="12"/>
  <c r="W1175" i="12"/>
  <c r="W1283" i="12"/>
  <c r="Y1241" i="12"/>
  <c r="Y1666" i="12"/>
  <c r="Y1636" i="12"/>
  <c r="Y1606" i="12"/>
  <c r="Y1576" i="12"/>
  <c r="Y1546" i="12"/>
  <c r="Y1516" i="12"/>
  <c r="Y1486" i="12"/>
  <c r="Y1456" i="12"/>
  <c r="Y1426" i="12"/>
  <c r="Y1396" i="12"/>
  <c r="Y1366" i="12"/>
  <c r="Y1336" i="12"/>
  <c r="X1286" i="12"/>
  <c r="X1681" i="12"/>
  <c r="X1651" i="12"/>
  <c r="X1621" i="12"/>
  <c r="X1588" i="12"/>
  <c r="X1555" i="12"/>
  <c r="X1522" i="12"/>
  <c r="X1489" i="12"/>
  <c r="X1456" i="12"/>
  <c r="X1420" i="12"/>
  <c r="X1387" i="12"/>
  <c r="X1354" i="12"/>
  <c r="X1321" i="12"/>
  <c r="Y1282" i="12"/>
  <c r="W1229" i="12"/>
  <c r="W1253" i="12"/>
  <c r="W1307" i="12"/>
  <c r="Y1267" i="12"/>
  <c r="W1234" i="12"/>
  <c r="Y1202" i="12"/>
  <c r="Y1163" i="12"/>
  <c r="Y1118" i="12"/>
  <c r="W1072" i="12"/>
  <c r="X1003" i="12"/>
  <c r="X1235" i="12"/>
  <c r="X1193" i="12"/>
  <c r="X1148" i="12"/>
  <c r="X1106" i="12"/>
  <c r="Y1045" i="12"/>
  <c r="W985" i="12"/>
  <c r="W1160" i="12"/>
  <c r="W1112" i="12"/>
  <c r="X981" i="12"/>
  <c r="X943" i="12"/>
  <c r="Y1138" i="12"/>
  <c r="W943" i="12"/>
  <c r="X1099" i="12"/>
  <c r="W1126" i="12"/>
  <c r="X983" i="12"/>
  <c r="Y1158" i="12"/>
  <c r="X1227" i="12"/>
  <c r="X1017" i="12"/>
  <c r="W1167" i="12"/>
  <c r="Y918" i="12"/>
  <c r="W911" i="12"/>
  <c r="X717" i="12"/>
  <c r="Y1400" i="12"/>
  <c r="W1360" i="12"/>
  <c r="X1298" i="12"/>
  <c r="X1553" i="12"/>
  <c r="X1484" i="12"/>
  <c r="X1424" i="12"/>
  <c r="X1364" i="12"/>
  <c r="X1303" i="12"/>
  <c r="Y1713" i="12"/>
  <c r="Y1682" i="12"/>
  <c r="Y1646" i="12"/>
  <c r="Y1610" i="12"/>
  <c r="Y1574" i="12"/>
  <c r="Y1538" i="12"/>
  <c r="Y1443" i="12"/>
  <c r="X1323" i="12"/>
  <c r="X1671" i="12"/>
  <c r="X1581" i="12"/>
  <c r="Y1511" i="12"/>
  <c r="W1471" i="12"/>
  <c r="X1431" i="12"/>
  <c r="Y1391" i="12"/>
  <c r="W1351" i="12"/>
  <c r="X1280" i="12"/>
  <c r="W1187" i="12"/>
  <c r="W1232" i="12"/>
  <c r="W1511" i="12"/>
  <c r="W1481" i="12"/>
  <c r="W1451" i="12"/>
  <c r="W1421" i="12"/>
  <c r="W1391" i="12"/>
  <c r="W1361" i="12"/>
  <c r="W1331" i="12"/>
  <c r="X1265" i="12"/>
  <c r="Y1315" i="12"/>
  <c r="Y1279" i="12"/>
  <c r="W1223" i="12"/>
  <c r="Y1663" i="12"/>
  <c r="Y1633" i="12"/>
  <c r="Y1603" i="12"/>
  <c r="Y1573" i="12"/>
  <c r="Y1543" i="12"/>
  <c r="Y1513" i="12"/>
  <c r="Y1483" i="12"/>
  <c r="Y1453" i="12"/>
  <c r="Y1423" i="12"/>
  <c r="Y1393" i="12"/>
  <c r="Y1363" i="12"/>
  <c r="Y1333" i="12"/>
  <c r="X1279" i="12"/>
  <c r="X1678" i="12"/>
  <c r="X1648" i="12"/>
  <c r="X1618" i="12"/>
  <c r="X1585" i="12"/>
  <c r="X1552" i="12"/>
  <c r="X1519" i="12"/>
  <c r="X1486" i="12"/>
  <c r="X1450" i="12"/>
  <c r="X1417" i="12"/>
  <c r="X1384" i="12"/>
  <c r="X1351" i="12"/>
  <c r="X1318" i="12"/>
  <c r="W1279" i="12"/>
  <c r="W1222" i="12"/>
  <c r="X1249" i="12"/>
  <c r="Y1303" i="12"/>
  <c r="X1260" i="12"/>
  <c r="W1205" i="12"/>
  <c r="Y1199" i="12"/>
  <c r="Y1160" i="12"/>
  <c r="Y1115" i="12"/>
  <c r="Y1065" i="12"/>
  <c r="X996" i="12"/>
  <c r="X1229" i="12"/>
  <c r="X1184" i="12"/>
  <c r="X1145" i="12"/>
  <c r="X1103" i="12"/>
  <c r="X1042" i="12"/>
  <c r="Y981" i="12"/>
  <c r="W1157" i="12"/>
  <c r="W1109" i="12"/>
  <c r="Y977" i="12"/>
  <c r="W925" i="12"/>
  <c r="Y1111" i="12"/>
  <c r="X937" i="12"/>
  <c r="X1054" i="12"/>
  <c r="W1093" i="12"/>
  <c r="Y1311" i="12"/>
  <c r="Y1125" i="12"/>
  <c r="X1194" i="12"/>
  <c r="X961" i="12"/>
  <c r="W1104" i="12"/>
  <c r="X779" i="12"/>
  <c r="Y922" i="12"/>
  <c r="W1571" i="12"/>
  <c r="W1535" i="12"/>
  <c r="Y1431" i="12"/>
  <c r="X1319" i="12"/>
  <c r="X1664" i="12"/>
  <c r="X1574" i="12"/>
  <c r="W1507" i="12"/>
  <c r="X1467" i="12"/>
  <c r="Y1427" i="12"/>
  <c r="W1387" i="12"/>
  <c r="X1347" i="12"/>
  <c r="X1274" i="12"/>
  <c r="W1178" i="12"/>
  <c r="W1225" i="12"/>
  <c r="W1508" i="12"/>
  <c r="W1478" i="12"/>
  <c r="W1448" i="12"/>
  <c r="W1418" i="12"/>
  <c r="W1388" i="12"/>
  <c r="W1358" i="12"/>
  <c r="W1328" i="12"/>
  <c r="X1258" i="12"/>
  <c r="W1312" i="12"/>
  <c r="W1276" i="12"/>
  <c r="W1216" i="12"/>
  <c r="Y1660" i="12"/>
  <c r="Y1630" i="12"/>
  <c r="Y1600" i="12"/>
  <c r="Y1570" i="12"/>
  <c r="Y1540" i="12"/>
  <c r="Y1510" i="12"/>
  <c r="Y1480" i="12"/>
  <c r="Y1450" i="12"/>
  <c r="Y1420" i="12"/>
  <c r="Y1390" i="12"/>
  <c r="Y1360" i="12"/>
  <c r="Y1330" i="12"/>
  <c r="X1268" i="12"/>
  <c r="X1675" i="12"/>
  <c r="X1645" i="12"/>
  <c r="X1615" i="12"/>
  <c r="X1582" i="12"/>
  <c r="X1549" i="12"/>
  <c r="X1516" i="12"/>
  <c r="X1480" i="12"/>
  <c r="X1447" i="12"/>
  <c r="X1414" i="12"/>
  <c r="X1381" i="12"/>
  <c r="X1348" i="12"/>
  <c r="W1315" i="12"/>
  <c r="X1275" i="12"/>
  <c r="W1324" i="12"/>
  <c r="Y1240" i="12"/>
  <c r="X1296" i="12"/>
  <c r="Y1256" i="12"/>
  <c r="Y1232" i="12"/>
  <c r="Y1196" i="12"/>
  <c r="Y1151" i="12"/>
  <c r="Y1112" i="12"/>
  <c r="X1062" i="12"/>
  <c r="Y992" i="12"/>
  <c r="X1226" i="12"/>
  <c r="X1181" i="12"/>
  <c r="X1139" i="12"/>
  <c r="X1094" i="12"/>
  <c r="W1039" i="12"/>
  <c r="X974" i="12"/>
  <c r="W1154" i="12"/>
  <c r="W1100" i="12"/>
  <c r="X964" i="12"/>
  <c r="Y1210" i="12"/>
  <c r="Y1108" i="12"/>
  <c r="X931" i="12"/>
  <c r="W1051" i="12"/>
  <c r="X1080" i="12"/>
  <c r="Y1308" i="12"/>
  <c r="Y1122" i="12"/>
  <c r="X1191" i="12"/>
  <c r="W1317" i="12"/>
  <c r="W1089" i="12"/>
  <c r="W996" i="12"/>
  <c r="W837" i="12"/>
  <c r="W1413" i="12"/>
  <c r="W1353" i="12"/>
  <c r="X1288" i="12"/>
  <c r="X1611" i="12"/>
  <c r="Y1524" i="12"/>
  <c r="Y1404" i="12"/>
  <c r="Y1259" i="12"/>
  <c r="W1723" i="12"/>
  <c r="W1693" i="12"/>
  <c r="W1658" i="12"/>
  <c r="W1622" i="12"/>
  <c r="W1586" i="12"/>
  <c r="W1550" i="12"/>
  <c r="X1512" i="12"/>
  <c r="Y1472" i="12"/>
  <c r="W1432" i="12"/>
  <c r="X1392" i="12"/>
  <c r="Y1352" i="12"/>
  <c r="X1281" i="12"/>
  <c r="X1535" i="12"/>
  <c r="X1472" i="12"/>
  <c r="X1412" i="12"/>
  <c r="X1352" i="12"/>
  <c r="W1292" i="12"/>
  <c r="Y1707" i="12"/>
  <c r="W1675" i="12"/>
  <c r="W1639" i="12"/>
  <c r="W1603" i="12"/>
  <c r="W1567" i="12"/>
  <c r="W1531" i="12"/>
  <c r="Y1419" i="12"/>
  <c r="Y1313" i="12"/>
  <c r="X1653" i="12"/>
  <c r="X1563" i="12"/>
  <c r="X1503" i="12"/>
  <c r="Y1463" i="12"/>
  <c r="W1423" i="12"/>
  <c r="X1383" i="12"/>
  <c r="Y1343" i="12"/>
  <c r="X1263" i="12"/>
  <c r="X1247" i="12"/>
  <c r="Y1237" i="12"/>
  <c r="W1505" i="12"/>
  <c r="W1475" i="12"/>
  <c r="W1445" i="12"/>
  <c r="W1415" i="12"/>
  <c r="W1385" i="12"/>
  <c r="W1355" i="12"/>
  <c r="W1325" i="12"/>
  <c r="X1250" i="12"/>
  <c r="X1308" i="12"/>
  <c r="X1272" i="12"/>
  <c r="Y1687" i="12"/>
  <c r="Y1657" i="12"/>
  <c r="Y1627" i="12"/>
  <c r="Y1597" i="12"/>
  <c r="Y1567" i="12"/>
  <c r="Y1537" i="12"/>
  <c r="Y1507" i="12"/>
  <c r="Y1477" i="12"/>
  <c r="Y1447" i="12"/>
  <c r="Y1417" i="12"/>
  <c r="Y1387" i="12"/>
  <c r="Y1357" i="12"/>
  <c r="Y1327" i="12"/>
  <c r="X1261" i="12"/>
  <c r="X1672" i="12"/>
  <c r="X1642" i="12"/>
  <c r="X1612" i="12"/>
  <c r="X1579" i="12"/>
  <c r="X1546" i="12"/>
  <c r="X1510" i="12"/>
  <c r="X1477" i="12"/>
  <c r="X1444" i="12"/>
  <c r="X1411" i="12"/>
  <c r="X1378" i="12"/>
  <c r="X1345" i="12"/>
  <c r="X1311" i="12"/>
  <c r="Y1271" i="12"/>
  <c r="W1321" i="12"/>
  <c r="W1214" i="12"/>
  <c r="Y1292" i="12"/>
  <c r="W1249" i="12"/>
  <c r="Y1229" i="12"/>
  <c r="Y1193" i="12"/>
  <c r="Y1148" i="12"/>
  <c r="Y1106" i="12"/>
  <c r="X1049" i="12"/>
  <c r="X985" i="12"/>
  <c r="X1223" i="12"/>
  <c r="X1178" i="12"/>
  <c r="X1136" i="12"/>
  <c r="X1091" i="12"/>
  <c r="X1029" i="12"/>
  <c r="X949" i="12"/>
  <c r="W1151" i="12"/>
  <c r="W1094" i="12"/>
  <c r="Y1061" i="12"/>
  <c r="Y1207" i="12"/>
  <c r="Y1102" i="12"/>
  <c r="X1216" i="12"/>
  <c r="X998" i="12"/>
  <c r="X1031" i="12"/>
  <c r="Y1275" i="12"/>
  <c r="Y1089" i="12"/>
  <c r="X1158" i="12"/>
  <c r="W1284" i="12"/>
  <c r="Y989" i="12"/>
  <c r="X763" i="12"/>
  <c r="Y764" i="12"/>
  <c r="W516" i="12"/>
  <c r="W6" i="12"/>
  <c r="W846" i="12"/>
  <c r="W680" i="12"/>
  <c r="Y863" i="12"/>
  <c r="Y827" i="12"/>
  <c r="Y770" i="12"/>
  <c r="Y689" i="12"/>
  <c r="X582" i="12"/>
  <c r="X667" i="12"/>
  <c r="W791" i="12"/>
  <c r="Y718" i="12"/>
  <c r="X622" i="12"/>
  <c r="W692" i="12"/>
  <c r="Y904" i="12"/>
  <c r="Y859" i="12"/>
  <c r="Y802" i="12"/>
  <c r="Y737" i="12"/>
  <c r="W653" i="12"/>
  <c r="W698" i="12"/>
  <c r="W880" i="12"/>
  <c r="W817" i="12"/>
  <c r="W724" i="12"/>
  <c r="Y900" i="12"/>
  <c r="Y700" i="12"/>
  <c r="W591" i="12"/>
  <c r="Y375" i="12"/>
  <c r="X505" i="12"/>
  <c r="X592" i="12"/>
  <c r="X563" i="12"/>
  <c r="Y624" i="12"/>
  <c r="W433" i="12"/>
  <c r="Y374" i="12"/>
  <c r="Y527" i="12"/>
  <c r="W470" i="12"/>
  <c r="W263" i="12"/>
  <c r="AE684" i="12"/>
  <c r="AD91" i="12"/>
  <c r="X32" i="12"/>
  <c r="X54" i="12"/>
  <c r="X264" i="12"/>
  <c r="Y289" i="12"/>
  <c r="Y103" i="12"/>
  <c r="W291" i="12"/>
  <c r="X440" i="12"/>
  <c r="Y530" i="12"/>
  <c r="W332" i="12"/>
  <c r="W378" i="12"/>
  <c r="AD962" i="12"/>
  <c r="AD12" i="12"/>
  <c r="W74" i="12"/>
  <c r="W159" i="12"/>
  <c r="X100" i="12"/>
  <c r="X292" i="12"/>
  <c r="Y311" i="12"/>
  <c r="W323" i="12"/>
  <c r="X263" i="12"/>
  <c r="Y494" i="12"/>
  <c r="W392" i="12"/>
  <c r="X302" i="12"/>
  <c r="W267" i="12"/>
  <c r="W493" i="12"/>
  <c r="Y627" i="12"/>
  <c r="W492" i="12"/>
  <c r="W628" i="12"/>
  <c r="X436" i="12"/>
  <c r="Y670" i="12"/>
  <c r="W593" i="12"/>
  <c r="Y579" i="12"/>
  <c r="X587" i="12"/>
  <c r="X642" i="12"/>
  <c r="Y837" i="12"/>
  <c r="X743" i="12"/>
  <c r="W766" i="12"/>
  <c r="W820" i="12"/>
  <c r="W874" i="12"/>
  <c r="X517" i="12"/>
  <c r="AD185" i="12"/>
  <c r="W68" i="12"/>
  <c r="Y30" i="12"/>
  <c r="Y34" i="12"/>
  <c r="X235" i="12"/>
  <c r="W317" i="12"/>
  <c r="X497" i="12"/>
  <c r="X341" i="12"/>
  <c r="X474" i="12"/>
  <c r="X260" i="12"/>
  <c r="W520" i="12"/>
  <c r="Y657" i="12"/>
  <c r="X509" i="12"/>
  <c r="X457" i="12"/>
  <c r="Y592" i="12"/>
  <c r="X539" i="12"/>
  <c r="W540" i="12"/>
  <c r="X551" i="12"/>
  <c r="X599" i="12"/>
  <c r="Y840" i="12"/>
  <c r="X625" i="12"/>
  <c r="W787" i="12"/>
  <c r="W844" i="12"/>
  <c r="W901" i="12"/>
  <c r="Y704" i="12"/>
  <c r="X657" i="12"/>
  <c r="X734" i="12"/>
  <c r="Y784" i="12"/>
  <c r="Y838" i="12"/>
  <c r="Y892" i="12"/>
  <c r="X635" i="12"/>
  <c r="X731" i="12"/>
  <c r="X658" i="12"/>
  <c r="Y731" i="12"/>
  <c r="W797" i="12"/>
  <c r="X671" i="12"/>
  <c r="W735" i="12"/>
  <c r="W683" i="12"/>
  <c r="Y761" i="12"/>
  <c r="Y803" i="12"/>
  <c r="Y848" i="12"/>
  <c r="X544" i="12"/>
  <c r="Y650" i="12"/>
  <c r="W873" i="12"/>
  <c r="Y946" i="12"/>
  <c r="X761" i="12"/>
  <c r="W860" i="12"/>
  <c r="W813" i="12"/>
  <c r="X895" i="12"/>
  <c r="W944" i="12"/>
  <c r="W980" i="12"/>
  <c r="W1010" i="12"/>
  <c r="W1040" i="12"/>
  <c r="W1070" i="12"/>
  <c r="W734" i="12"/>
  <c r="X838" i="12"/>
  <c r="X917" i="12"/>
  <c r="X950" i="12"/>
  <c r="Y757" i="12"/>
  <c r="W843" i="12"/>
  <c r="Y920" i="12"/>
  <c r="Y950" i="12"/>
  <c r="X693" i="12"/>
  <c r="X809" i="12"/>
  <c r="W866" i="12"/>
  <c r="X908" i="12"/>
  <c r="W789" i="12"/>
  <c r="X875" i="12"/>
  <c r="W924" i="12"/>
  <c r="W954" i="12"/>
  <c r="W984" i="12"/>
  <c r="X736" i="12"/>
  <c r="AD276" i="12"/>
  <c r="X29" i="12"/>
  <c r="Y33" i="12"/>
  <c r="Y43" i="12"/>
  <c r="W239" i="12"/>
  <c r="X284" i="12"/>
  <c r="W235" i="12"/>
  <c r="Y345" i="12"/>
  <c r="X477" i="12"/>
  <c r="X347" i="12"/>
  <c r="AC318" i="12"/>
  <c r="AC335" i="12"/>
  <c r="X197" i="12"/>
  <c r="Y183" i="12"/>
  <c r="W328" i="12"/>
  <c r="AC516" i="12"/>
  <c r="AE47" i="12"/>
  <c r="Y101" i="12"/>
  <c r="W127" i="12"/>
  <c r="X289" i="12"/>
  <c r="AE492" i="12"/>
  <c r="AD95" i="12"/>
  <c r="Y104" i="12"/>
  <c r="W130" i="12"/>
  <c r="Y286" i="12"/>
  <c r="AE276" i="12"/>
  <c r="AC78" i="12"/>
  <c r="X51" i="12"/>
  <c r="W190" i="12"/>
  <c r="W266" i="12"/>
  <c r="Y490" i="12"/>
  <c r="X437" i="12"/>
  <c r="Y572" i="12"/>
  <c r="X441" i="12"/>
  <c r="W347" i="12"/>
  <c r="W490" i="12"/>
  <c r="Y654" i="12"/>
  <c r="X570" i="12"/>
  <c r="W661" i="12"/>
  <c r="W582" i="12"/>
  <c r="X414" i="12"/>
  <c r="X424" i="12"/>
  <c r="X502" i="12"/>
  <c r="AD125" i="12"/>
  <c r="Y830" i="12"/>
  <c r="Y773" i="12"/>
  <c r="W696" i="12"/>
  <c r="W623" i="12"/>
  <c r="W675" i="12"/>
  <c r="W794" i="12"/>
  <c r="W725" i="12"/>
  <c r="Y626" i="12"/>
  <c r="X695" i="12"/>
  <c r="X580" i="12"/>
  <c r="Y862" i="12"/>
  <c r="Y805" i="12"/>
  <c r="W744" i="12"/>
  <c r="W662" i="12"/>
  <c r="X701" i="12"/>
  <c r="W883" i="12"/>
  <c r="W823" i="12"/>
  <c r="Y743" i="12"/>
  <c r="X647" i="12"/>
  <c r="W743" i="12"/>
  <c r="W618" i="12"/>
  <c r="Y543" i="12"/>
  <c r="Y510" i="12"/>
  <c r="W429" i="12"/>
  <c r="W567" i="12"/>
  <c r="Y684" i="12"/>
  <c r="W460" i="12"/>
  <c r="Y423" i="12"/>
  <c r="Y563" i="12"/>
  <c r="W473" i="12"/>
  <c r="Y308" i="12"/>
  <c r="W9" i="12"/>
  <c r="AD474" i="12"/>
  <c r="S818" i="1"/>
  <c r="T818" i="1" s="1"/>
  <c r="T216" i="1"/>
  <c r="S438" i="1"/>
  <c r="T438" i="1" s="1"/>
  <c r="S81" i="1"/>
  <c r="T81" i="1" s="1"/>
  <c r="X865" i="12"/>
  <c r="X767" i="12"/>
  <c r="W965" i="12"/>
  <c r="W935" i="12"/>
  <c r="W903" i="12"/>
  <c r="X833" i="12"/>
  <c r="X739" i="12"/>
  <c r="X864" i="12"/>
  <c r="X802" i="12"/>
  <c r="W726" i="12"/>
  <c r="Y955" i="12"/>
  <c r="Y925" i="12"/>
  <c r="W882" i="12"/>
  <c r="X786" i="12"/>
  <c r="W693" i="12"/>
  <c r="X614" i="12"/>
  <c r="Y869" i="12"/>
  <c r="Y809" i="12"/>
  <c r="Y779" i="12"/>
  <c r="X745" i="12"/>
  <c r="X699" i="12"/>
  <c r="W650" i="12"/>
  <c r="X597" i="12"/>
  <c r="W699" i="12"/>
  <c r="X573" i="12"/>
  <c r="W806" i="12"/>
  <c r="W776" i="12"/>
  <c r="W738" i="12"/>
  <c r="X692" i="12"/>
  <c r="Y635" i="12"/>
  <c r="X744" i="12"/>
  <c r="Y698" i="12"/>
  <c r="X644" i="12"/>
  <c r="Y907" i="12"/>
  <c r="Y877" i="12"/>
  <c r="Y847" i="12"/>
  <c r="Y817" i="12"/>
  <c r="Y787" i="12"/>
  <c r="X757" i="12"/>
  <c r="X711" i="12"/>
  <c r="X670" i="12"/>
  <c r="W626" i="12"/>
  <c r="W711" i="12"/>
  <c r="X579" i="12"/>
  <c r="W889" i="12"/>
  <c r="W859" i="12"/>
  <c r="W829" i="12"/>
  <c r="W799" i="12"/>
  <c r="W769" i="12"/>
  <c r="X727" i="12"/>
  <c r="X681" i="12"/>
  <c r="X634" i="12"/>
  <c r="W753" i="12"/>
  <c r="X707" i="12"/>
  <c r="X665" i="12"/>
  <c r="Y903" i="12"/>
  <c r="Y873" i="12"/>
  <c r="Y843" i="12"/>
  <c r="Y813" i="12"/>
  <c r="Y783" i="12"/>
  <c r="Y749" i="12"/>
  <c r="W707" i="12"/>
  <c r="X651" i="12"/>
  <c r="X605" i="12"/>
  <c r="X690" i="12"/>
  <c r="W654" i="12"/>
  <c r="W624" i="12"/>
  <c r="W594" i="12"/>
  <c r="Y558" i="12"/>
  <c r="Y507" i="12"/>
  <c r="X547" i="12"/>
  <c r="W468" i="12"/>
  <c r="W583" i="12"/>
  <c r="W547" i="12"/>
  <c r="W453" i="12"/>
  <c r="X520" i="12"/>
  <c r="W614" i="12"/>
  <c r="Y582" i="12"/>
  <c r="Y546" i="12"/>
  <c r="X430" i="12"/>
  <c r="X515" i="12"/>
  <c r="Y676" i="12"/>
  <c r="Y646" i="12"/>
  <c r="Y616" i="12"/>
  <c r="Y585" i="12"/>
  <c r="Y549" i="12"/>
  <c r="W465" i="12"/>
  <c r="X556" i="12"/>
  <c r="X493" i="12"/>
  <c r="W664" i="12"/>
  <c r="W634" i="12"/>
  <c r="W604" i="12"/>
  <c r="Y570" i="12"/>
  <c r="Y534" i="12"/>
  <c r="X577" i="12"/>
  <c r="Y498" i="12"/>
  <c r="Y750" i="12"/>
  <c r="Y720" i="12"/>
  <c r="Y690" i="12"/>
  <c r="Y660" i="12"/>
  <c r="Y630" i="12"/>
  <c r="Y600" i="12"/>
  <c r="X566" i="12"/>
  <c r="X530" i="12"/>
  <c r="W441" i="12"/>
  <c r="W496" i="12"/>
  <c r="W466" i="12"/>
  <c r="W436" i="12"/>
  <c r="Y400" i="12"/>
  <c r="Y355" i="12"/>
  <c r="X296" i="12"/>
  <c r="W359" i="12"/>
  <c r="Y465" i="12"/>
  <c r="Y429" i="12"/>
  <c r="Y385" i="12"/>
  <c r="X308" i="12"/>
  <c r="X480" i="12"/>
  <c r="X444" i="12"/>
  <c r="Y399" i="12"/>
  <c r="W342" i="12"/>
  <c r="Y395" i="12"/>
  <c r="W247" i="12"/>
  <c r="Y353" i="12"/>
  <c r="Y575" i="12"/>
  <c r="Y533" i="12"/>
  <c r="Y497" i="12"/>
  <c r="Y461" i="12"/>
  <c r="W395" i="12"/>
  <c r="X278" i="12"/>
  <c r="X443" i="12"/>
  <c r="W270" i="12"/>
  <c r="W536" i="12"/>
  <c r="W476" i="12"/>
  <c r="Y412" i="12"/>
  <c r="X305" i="12"/>
  <c r="W329" i="12"/>
  <c r="Y493" i="12"/>
  <c r="Y433" i="12"/>
  <c r="X290" i="12"/>
  <c r="Y112" i="12"/>
  <c r="Y332" i="12"/>
  <c r="Y243" i="12"/>
  <c r="W287" i="12"/>
  <c r="Y91" i="12"/>
  <c r="Y292" i="12"/>
  <c r="X319" i="12"/>
  <c r="W355" i="12"/>
  <c r="Y124" i="12"/>
  <c r="Y261" i="12"/>
  <c r="X291" i="12"/>
  <c r="X127" i="12"/>
  <c r="W157" i="12"/>
  <c r="W7" i="12"/>
  <c r="Y60" i="12"/>
  <c r="X81" i="12"/>
  <c r="W186" i="12"/>
  <c r="W36" i="12"/>
  <c r="Y131" i="12"/>
  <c r="X224" i="12"/>
  <c r="X62" i="12"/>
  <c r="W107" i="12"/>
  <c r="AD316" i="12"/>
  <c r="AE525" i="12"/>
  <c r="AC42" i="12"/>
  <c r="AE537" i="12"/>
  <c r="AE199" i="12"/>
  <c r="AE46" i="12"/>
  <c r="AC350" i="12"/>
  <c r="AD346" i="12"/>
  <c r="AC487" i="12"/>
  <c r="S50" i="12"/>
  <c r="AD953" i="12"/>
  <c r="AE670" i="12"/>
  <c r="AE817" i="12"/>
  <c r="AE653" i="12"/>
  <c r="AD926" i="12"/>
  <c r="AE705" i="12"/>
  <c r="AE926" i="12"/>
  <c r="AE784" i="12"/>
  <c r="AE899" i="12"/>
  <c r="AC772" i="12"/>
  <c r="AD937" i="12"/>
  <c r="AC24" i="12"/>
  <c r="AE949" i="12"/>
  <c r="AD843" i="12"/>
  <c r="AD880" i="12"/>
  <c r="AD799" i="12"/>
  <c r="AD872" i="12"/>
  <c r="AC645" i="12"/>
  <c r="AD590" i="12"/>
  <c r="AE937" i="12"/>
  <c r="AD810" i="12"/>
  <c r="AD789" i="12"/>
  <c r="AE429" i="12"/>
  <c r="AE942" i="12"/>
  <c r="AE763" i="12"/>
  <c r="AE211" i="12"/>
  <c r="AD631" i="12"/>
  <c r="AC143" i="12"/>
  <c r="AE742" i="12"/>
  <c r="AD729" i="12"/>
  <c r="AE384" i="12"/>
  <c r="AC933" i="12"/>
  <c r="AC343" i="12"/>
  <c r="AD873" i="12"/>
  <c r="AE620" i="12"/>
  <c r="AC848" i="12"/>
  <c r="AC824" i="12"/>
  <c r="AC408" i="12"/>
  <c r="AD811" i="12"/>
  <c r="AC451" i="12"/>
  <c r="AC834" i="12"/>
  <c r="AC945" i="12"/>
  <c r="AE345" i="12"/>
  <c r="AC304" i="12"/>
  <c r="AD442" i="12"/>
  <c r="AD470" i="12"/>
  <c r="AD403" i="12"/>
  <c r="AD42" i="12"/>
  <c r="AD24" i="12"/>
  <c r="AD824" i="12"/>
  <c r="AD830" i="12"/>
  <c r="AE174" i="12"/>
  <c r="AE152" i="12"/>
  <c r="AE48" i="12"/>
  <c r="AE56" i="12"/>
  <c r="AD819" i="12"/>
  <c r="AC595" i="12"/>
  <c r="AC174" i="12"/>
  <c r="AD41" i="12"/>
  <c r="AD66" i="12"/>
  <c r="AD535" i="12"/>
  <c r="AD549" i="12"/>
  <c r="AE216" i="12"/>
  <c r="AD5" i="12"/>
  <c r="AC740" i="12"/>
  <c r="AE326" i="12"/>
  <c r="AE460" i="12"/>
  <c r="AC156" i="12"/>
  <c r="AE173" i="12"/>
  <c r="AE618" i="12"/>
  <c r="AE472" i="12"/>
  <c r="AD394" i="12"/>
  <c r="AD151" i="12"/>
  <c r="AE154" i="12"/>
  <c r="AE454" i="12"/>
  <c r="AD524" i="12"/>
  <c r="AD362" i="12"/>
  <c r="AE456" i="12"/>
  <c r="AD180" i="12"/>
  <c r="AE839" i="12"/>
  <c r="AE932" i="12"/>
  <c r="AD658" i="12"/>
  <c r="AE376" i="12"/>
  <c r="AD139" i="12"/>
  <c r="AD356" i="12"/>
  <c r="AD883" i="12"/>
  <c r="AC702" i="12"/>
  <c r="AD637" i="12"/>
  <c r="AC566" i="12"/>
  <c r="AE139" i="12"/>
  <c r="AC317" i="12"/>
  <c r="AD77" i="12"/>
  <c r="AE859" i="12"/>
  <c r="AE611" i="12"/>
  <c r="AE332" i="12"/>
  <c r="AC108" i="12"/>
  <c r="AD40" i="12"/>
  <c r="AE695" i="12"/>
  <c r="AD853" i="12"/>
  <c r="AE235" i="12"/>
  <c r="AC347" i="12"/>
  <c r="AD476" i="12"/>
  <c r="AC624" i="12"/>
  <c r="AD209" i="12"/>
  <c r="AD281" i="12"/>
  <c r="AC774" i="12"/>
  <c r="AE810" i="12"/>
  <c r="W5" i="12"/>
  <c r="W35" i="12"/>
  <c r="W65" i="12"/>
  <c r="W95" i="12"/>
  <c r="W125" i="12"/>
  <c r="AD402" i="12"/>
  <c r="AE190" i="12"/>
  <c r="AE371" i="12"/>
  <c r="AD638" i="12"/>
  <c r="AE491" i="12"/>
  <c r="AD675" i="12"/>
  <c r="AD816" i="12"/>
  <c r="AE652" i="12"/>
  <c r="AC565" i="12"/>
  <c r="AD490" i="12"/>
  <c r="AE687" i="12"/>
  <c r="AC880" i="12"/>
  <c r="AC713" i="12"/>
  <c r="AD929" i="12"/>
  <c r="AC784" i="12"/>
  <c r="AC579" i="12"/>
  <c r="AE809" i="12"/>
  <c r="AC441" i="12"/>
  <c r="AC869" i="12"/>
  <c r="AE637" i="12"/>
  <c r="AD239" i="12"/>
  <c r="AC454" i="12"/>
  <c r="AD646" i="12"/>
  <c r="AE758" i="12"/>
  <c r="AD31" i="12"/>
  <c r="AD764" i="12"/>
  <c r="AE721" i="12"/>
  <c r="AC208" i="12"/>
  <c r="AE753" i="12"/>
  <c r="AE669" i="12"/>
  <c r="AC867" i="12"/>
  <c r="AC780" i="12"/>
  <c r="AE849" i="12"/>
  <c r="AC407" i="12"/>
  <c r="AC906" i="12"/>
  <c r="AD702" i="12"/>
  <c r="AC322" i="12"/>
  <c r="AD561" i="12"/>
  <c r="AC896" i="12"/>
  <c r="AC338" i="12"/>
  <c r="AE697" i="12"/>
  <c r="AE734" i="12"/>
  <c r="AD919" i="12"/>
  <c r="AD868" i="12"/>
  <c r="AD913" i="12"/>
  <c r="AD823" i="12"/>
  <c r="AC91" i="12"/>
  <c r="AD798" i="12"/>
  <c r="AC202" i="12"/>
  <c r="AE462" i="12"/>
  <c r="AE794" i="12"/>
  <c r="AD383" i="12"/>
  <c r="AC17" i="12"/>
  <c r="AD815" i="12"/>
  <c r="AC308" i="12"/>
  <c r="AC223" i="12"/>
  <c r="AE118" i="12"/>
  <c r="AD101" i="12"/>
  <c r="AE918" i="12"/>
  <c r="AE601" i="12"/>
  <c r="AE422" i="12"/>
  <c r="AE324" i="12"/>
  <c r="AE43" i="12"/>
  <c r="AE18" i="12"/>
  <c r="AD806" i="12"/>
  <c r="AC549" i="12"/>
  <c r="AC412" i="12"/>
  <c r="AC168" i="12"/>
  <c r="AD36" i="12"/>
  <c r="AC379" i="12"/>
  <c r="AE554" i="12"/>
  <c r="AE683" i="12"/>
  <c r="AD96" i="12"/>
  <c r="AD112" i="12"/>
  <c r="AE535" i="12"/>
  <c r="AE489" i="12"/>
  <c r="AC260" i="12"/>
  <c r="AC245" i="12"/>
  <c r="AE247" i="12"/>
  <c r="AD861" i="12"/>
  <c r="AD660" i="12"/>
  <c r="AE126" i="12"/>
  <c r="AE150" i="12"/>
  <c r="AE107" i="12"/>
  <c r="AE944" i="12"/>
  <c r="AE594" i="12"/>
  <c r="AE277" i="12"/>
  <c r="AD305" i="12"/>
  <c r="AC377" i="12"/>
  <c r="AE821" i="12"/>
  <c r="AD540" i="12"/>
  <c r="AE756" i="12"/>
  <c r="AE553" i="12"/>
  <c r="AD734" i="12"/>
  <c r="AC576" i="12"/>
  <c r="AD700" i="12"/>
  <c r="AD817" i="12"/>
  <c r="AC887" i="12"/>
  <c r="AE725" i="12"/>
  <c r="AE940" i="12"/>
  <c r="AD809" i="12"/>
  <c r="AC597" i="12"/>
  <c r="AD814" i="12"/>
  <c r="AE534" i="12"/>
  <c r="AC881" i="12"/>
  <c r="AC817" i="12"/>
  <c r="AC34" i="12"/>
  <c r="AE894" i="12"/>
  <c r="AD695" i="12"/>
  <c r="AC870" i="12"/>
  <c r="AE236" i="12"/>
  <c r="AD454" i="12"/>
  <c r="AE866" i="12"/>
  <c r="AE390" i="12"/>
  <c r="AE636" i="12"/>
  <c r="AE572" i="12"/>
  <c r="AE878" i="12"/>
  <c r="AC440" i="12"/>
  <c r="AD740" i="12"/>
  <c r="AD936" i="12"/>
  <c r="AE575" i="12"/>
  <c r="AC918" i="12"/>
  <c r="AC94" i="12"/>
  <c r="AC436" i="12"/>
  <c r="AC942" i="12"/>
  <c r="AC20" i="12"/>
  <c r="AC800" i="12"/>
  <c r="AD63" i="12"/>
  <c r="AD679" i="12"/>
  <c r="AE438" i="12"/>
  <c r="AC805" i="12"/>
  <c r="AD667" i="12"/>
  <c r="AD278" i="12"/>
  <c r="AE516" i="12"/>
  <c r="AE331" i="12"/>
  <c r="AE746" i="12"/>
  <c r="AD654" i="12"/>
  <c r="AC65" i="12"/>
  <c r="AC623" i="12"/>
  <c r="AD601" i="12"/>
  <c r="AE234" i="12"/>
  <c r="AC152" i="12"/>
  <c r="AD10" i="12"/>
  <c r="AD114" i="12"/>
  <c r="AE811" i="12"/>
  <c r="AC770" i="12"/>
  <c r="AD259" i="12"/>
  <c r="AE228" i="12"/>
  <c r="AE394" i="12"/>
  <c r="AE6" i="12"/>
  <c r="AC535" i="12"/>
  <c r="AD767" i="12"/>
  <c r="AE455" i="12"/>
  <c r="AD416" i="12"/>
  <c r="AC126" i="12"/>
  <c r="AE658" i="12"/>
  <c r="AD560" i="12"/>
  <c r="AD478" i="12"/>
  <c r="AE338" i="12"/>
  <c r="AC755" i="12"/>
  <c r="AE560" i="12"/>
  <c r="AC722" i="12"/>
  <c r="AD589" i="12"/>
  <c r="AD186" i="12"/>
  <c r="AC172" i="12"/>
  <c r="AE848" i="12"/>
  <c r="AD248" i="12"/>
  <c r="AD199" i="12"/>
  <c r="AD380" i="12"/>
  <c r="AD834" i="12"/>
  <c r="AE934" i="12"/>
  <c r="AC395" i="12"/>
  <c r="AC382" i="12"/>
  <c r="AE128" i="12"/>
  <c r="AD173" i="12"/>
  <c r="AD777" i="12"/>
  <c r="AD436" i="12"/>
  <c r="AC594" i="12"/>
  <c r="AC277" i="12"/>
  <c r="AD271" i="12"/>
  <c r="AE232" i="12"/>
  <c r="AE293" i="12"/>
  <c r="AE813" i="12"/>
  <c r="AD578" i="12"/>
  <c r="AD277" i="12"/>
  <c r="AC257" i="12"/>
  <c r="AC103" i="12"/>
  <c r="AD786" i="12"/>
  <c r="AC418" i="12"/>
  <c r="AC466" i="12"/>
  <c r="AC325" i="12"/>
  <c r="AE420" i="12"/>
  <c r="AD925" i="12"/>
  <c r="AE682" i="12"/>
  <c r="AD607" i="12"/>
  <c r="AD325" i="12"/>
  <c r="AE408" i="12"/>
  <c r="AE114" i="12"/>
  <c r="AE84" i="12"/>
  <c r="AC568" i="12"/>
  <c r="AE72" i="12"/>
  <c r="AC422" i="12"/>
  <c r="AE292" i="12"/>
  <c r="W11" i="12"/>
  <c r="W41" i="12"/>
  <c r="W71" i="12"/>
  <c r="W101" i="12"/>
  <c r="W131" i="12"/>
  <c r="W161" i="12"/>
  <c r="W191" i="12"/>
  <c r="X8" i="12"/>
  <c r="X38" i="12"/>
  <c r="X68" i="12"/>
  <c r="X98" i="12"/>
  <c r="X128" i="12"/>
  <c r="X158" i="12"/>
  <c r="AE304" i="12"/>
  <c r="AE76" i="12"/>
  <c r="AE88" i="12"/>
  <c r="AC836" i="12"/>
  <c r="AC546" i="12"/>
  <c r="AC762" i="12"/>
  <c r="AC567" i="12"/>
  <c r="AC737" i="12"/>
  <c r="AD585" i="12"/>
  <c r="AE708" i="12"/>
  <c r="AD890" i="12"/>
  <c r="AE893" i="12"/>
  <c r="AD742" i="12"/>
  <c r="AC517" i="12"/>
  <c r="AE822" i="12"/>
  <c r="AC621" i="12"/>
  <c r="AD884" i="12"/>
  <c r="AE579" i="12"/>
  <c r="AE923" i="12"/>
  <c r="AC807" i="12"/>
  <c r="AC161" i="12"/>
  <c r="AE532" i="12"/>
  <c r="AE624" i="12"/>
  <c r="AC728" i="12"/>
  <c r="AC40" i="12"/>
  <c r="AE513" i="12"/>
  <c r="AD837" i="12"/>
  <c r="AC184" i="12"/>
  <c r="AE766" i="12"/>
  <c r="AE358" i="12"/>
  <c r="AE854" i="12"/>
  <c r="AC59" i="12"/>
  <c r="AD623" i="12"/>
  <c r="AE518" i="12"/>
  <c r="AC954" i="12"/>
  <c r="AE730" i="12"/>
  <c r="AC298" i="12"/>
  <c r="AD618" i="12"/>
  <c r="AE599" i="12"/>
  <c r="AD461" i="12"/>
  <c r="AE745" i="12"/>
  <c r="AD473" i="12"/>
  <c r="AE646" i="12"/>
  <c r="AE477" i="12"/>
  <c r="AC855" i="12"/>
  <c r="AE441" i="12"/>
  <c r="AE711" i="12"/>
  <c r="AC628" i="12"/>
  <c r="AC76" i="12"/>
  <c r="AC897" i="12"/>
  <c r="AE540" i="12"/>
  <c r="AE257" i="12"/>
  <c r="AE954" i="12"/>
  <c r="AE410" i="12"/>
  <c r="AE246" i="12"/>
  <c r="AD228" i="12"/>
  <c r="AD53" i="12"/>
  <c r="AD65" i="12"/>
  <c r="AC542" i="12"/>
  <c r="AE587" i="12"/>
  <c r="AD484" i="12"/>
  <c r="AE224" i="12"/>
  <c r="AE127" i="12"/>
  <c r="AE35" i="12"/>
  <c r="AD554" i="12"/>
  <c r="AD482" i="12"/>
  <c r="AE275" i="12"/>
  <c r="AE218" i="12"/>
  <c r="AC192" i="12"/>
  <c r="AD419" i="12"/>
  <c r="AD696" i="12"/>
  <c r="AC268" i="12"/>
  <c r="AD367" i="12"/>
  <c r="AC613" i="12"/>
  <c r="AD693" i="12"/>
  <c r="AC472" i="12"/>
  <c r="AC394" i="12"/>
  <c r="AE143" i="12"/>
  <c r="AC176" i="12"/>
  <c r="AC715" i="12"/>
  <c r="AC430" i="12"/>
  <c r="AD179" i="12"/>
  <c r="AE186" i="12"/>
  <c r="AD940" i="12"/>
  <c r="AE500" i="12"/>
  <c r="AE230" i="12"/>
  <c r="AD397" i="12"/>
  <c r="AE334" i="12"/>
  <c r="AD294" i="12"/>
  <c r="AD688" i="12"/>
  <c r="AE915" i="12"/>
  <c r="AC662" i="12"/>
  <c r="AD694" i="12"/>
  <c r="AC833" i="12"/>
  <c r="AD850" i="12"/>
  <c r="AD897" i="12"/>
  <c r="AE897" i="12"/>
  <c r="AE750" i="12"/>
  <c r="AD544" i="12"/>
  <c r="AD831" i="12"/>
  <c r="AC626" i="12"/>
  <c r="AC891" i="12"/>
  <c r="AD606" i="12"/>
  <c r="AE941" i="12"/>
  <c r="AE501" i="12"/>
  <c r="AE306" i="12"/>
  <c r="AC635" i="12"/>
  <c r="AC364" i="12"/>
  <c r="AC790" i="12"/>
  <c r="AD352" i="12"/>
  <c r="AC619" i="12"/>
  <c r="AC946" i="12"/>
  <c r="AE258" i="12"/>
  <c r="AC668" i="12"/>
  <c r="AC571" i="12"/>
  <c r="AC921" i="12"/>
  <c r="AD244" i="12"/>
  <c r="AE834" i="12"/>
  <c r="AE550" i="12"/>
  <c r="AE709" i="12"/>
  <c r="AD587" i="12"/>
  <c r="AD347" i="12"/>
  <c r="AD910" i="12"/>
  <c r="AD750" i="12"/>
  <c r="AC214" i="12"/>
  <c r="AD931" i="12"/>
  <c r="AD521" i="12"/>
  <c r="AE609" i="12"/>
  <c r="AD443" i="12"/>
  <c r="AE625" i="12"/>
  <c r="AC226" i="12"/>
  <c r="AC898" i="12"/>
  <c r="AC791" i="12"/>
  <c r="AD400" i="12"/>
  <c r="AC520" i="12"/>
  <c r="AD871" i="12"/>
  <c r="AE19" i="12"/>
  <c r="AE816" i="12"/>
  <c r="AE568" i="12"/>
  <c r="AC259" i="12"/>
  <c r="AC167" i="12"/>
  <c r="AC102" i="12"/>
  <c r="AD952" i="12"/>
  <c r="AD586" i="12"/>
  <c r="AC502" i="12"/>
  <c r="AD275" i="12"/>
  <c r="AE78" i="12"/>
  <c r="AD404" i="12"/>
  <c r="AD774" i="12"/>
  <c r="AD704" i="12"/>
  <c r="AD502" i="12"/>
  <c r="AC212" i="12"/>
  <c r="AD300" i="12"/>
  <c r="AD6" i="12"/>
  <c r="AD284" i="12"/>
  <c r="AC739" i="12"/>
  <c r="AE144" i="12"/>
  <c r="AD168" i="12"/>
  <c r="AC518" i="12"/>
  <c r="AD866" i="12"/>
  <c r="AD268" i="12"/>
  <c r="AD126" i="12"/>
  <c r="AD29" i="12"/>
  <c r="AD906" i="12"/>
  <c r="AE678" i="12"/>
  <c r="AC609" i="12"/>
  <c r="AE468" i="12"/>
  <c r="AD252" i="12"/>
  <c r="AC396" i="12"/>
  <c r="AC618" i="12"/>
  <c r="AC398" i="12"/>
  <c r="AE341" i="12"/>
  <c r="AE335" i="12"/>
  <c r="AE59" i="12"/>
  <c r="AC230" i="12"/>
  <c r="AC547" i="12"/>
  <c r="AC672" i="12"/>
  <c r="AE253" i="12"/>
  <c r="AD463" i="12"/>
  <c r="AD124" i="12"/>
  <c r="AC166" i="12"/>
  <c r="AE351" i="12"/>
  <c r="AE404" i="12"/>
  <c r="AC435" i="12"/>
  <c r="AC405" i="12"/>
  <c r="AC709" i="12"/>
  <c r="AE928" i="12"/>
  <c r="AC686" i="12"/>
  <c r="AC711" i="12"/>
  <c r="AC841" i="12"/>
  <c r="AD862" i="12"/>
  <c r="AE957" i="12"/>
  <c r="AC940" i="12"/>
  <c r="AD771" i="12"/>
  <c r="AD568" i="12"/>
  <c r="AE887" i="12"/>
  <c r="AC642" i="12"/>
  <c r="AD923" i="12"/>
  <c r="AE680" i="12"/>
  <c r="AC952" i="12"/>
  <c r="AE686" i="12"/>
  <c r="AC7" i="12"/>
  <c r="AE910" i="12"/>
  <c r="AC478" i="12"/>
  <c r="AD678" i="12"/>
  <c r="AC29" i="12"/>
  <c r="AC659" i="12"/>
  <c r="AD557" i="12"/>
  <c r="AD15" i="12"/>
  <c r="AE647" i="12"/>
  <c r="AC458" i="12"/>
  <c r="AC681" i="12"/>
  <c r="AD299" i="12"/>
  <c r="AD513" i="12"/>
  <c r="AC358" i="12"/>
  <c r="AD691" i="12"/>
  <c r="AC512" i="12"/>
  <c r="AC100" i="12"/>
  <c r="AD569" i="12"/>
  <c r="AC696" i="12"/>
  <c r="AC355" i="12"/>
  <c r="AE592" i="12"/>
  <c r="AC113" i="12"/>
  <c r="AE661" i="12"/>
  <c r="AC88" i="12"/>
  <c r="AD614" i="12"/>
  <c r="AC680" i="12"/>
  <c r="AC788" i="12"/>
  <c r="AD820" i="12"/>
  <c r="AD87" i="12"/>
  <c r="AE782" i="12"/>
  <c r="AC548" i="12"/>
  <c r="AC10" i="12"/>
  <c r="AE635" i="12"/>
  <c r="AE775" i="12"/>
  <c r="AC490" i="12"/>
  <c r="AD440" i="12"/>
  <c r="AC815" i="12"/>
  <c r="AD886" i="12"/>
  <c r="AC292" i="12"/>
  <c r="AC222" i="12"/>
  <c r="AE204" i="12"/>
  <c r="AD148" i="12"/>
  <c r="AD545" i="12"/>
  <c r="AE876" i="12"/>
  <c r="AE288" i="12"/>
  <c r="AC96" i="12"/>
  <c r="AC198" i="12"/>
  <c r="AE31" i="12"/>
  <c r="AC6" i="12"/>
  <c r="AC499" i="12"/>
  <c r="AD622" i="12"/>
  <c r="AE36" i="12"/>
  <c r="AC280" i="12"/>
  <c r="AE853" i="12"/>
  <c r="AC248" i="12"/>
  <c r="AE212" i="12"/>
  <c r="AE24" i="12"/>
  <c r="AD716" i="12"/>
  <c r="AD709" i="12"/>
  <c r="AC362" i="12"/>
  <c r="AC305" i="12"/>
  <c r="AC173" i="12"/>
  <c r="AE233" i="12"/>
  <c r="AD856" i="12"/>
  <c r="AD636" i="12"/>
  <c r="AD196" i="12"/>
  <c r="AE156" i="12"/>
  <c r="AD23" i="12"/>
  <c r="AC82" i="12"/>
  <c r="AE960" i="12"/>
  <c r="AD398" i="12"/>
  <c r="AC341" i="12"/>
  <c r="AC330" i="12"/>
  <c r="AD52" i="12"/>
  <c r="AC71" i="12"/>
  <c r="AC141" i="12"/>
  <c r="AE315" i="12"/>
  <c r="AE285" i="12"/>
  <c r="AE202" i="12"/>
  <c r="AE464" i="12"/>
  <c r="AD841" i="12"/>
  <c r="AE577" i="12"/>
  <c r="AC461" i="12"/>
  <c r="AE873" i="12"/>
  <c r="AD640" i="12"/>
  <c r="AE953" i="12"/>
  <c r="AC629" i="12"/>
  <c r="AE947" i="12"/>
  <c r="AE779" i="12"/>
  <c r="AE629" i="12"/>
  <c r="AE905" i="12"/>
  <c r="AD650" i="12"/>
  <c r="AC938" i="12"/>
  <c r="AC698" i="12"/>
  <c r="AE955" i="12"/>
  <c r="AC909" i="12"/>
  <c r="AC142" i="12"/>
  <c r="AE659" i="12"/>
  <c r="AD370" i="12"/>
  <c r="AC886" i="12"/>
  <c r="AE210" i="12"/>
  <c r="AC685" i="12"/>
  <c r="AC860" i="12"/>
  <c r="AC22" i="12"/>
  <c r="AE828" i="12"/>
  <c r="AD350" i="12"/>
  <c r="AD642" i="12"/>
  <c r="AD389" i="12"/>
  <c r="AC586" i="12"/>
  <c r="AD571" i="12"/>
  <c r="AE830" i="12"/>
  <c r="AC391" i="12"/>
  <c r="AE318" i="12"/>
  <c r="AD714" i="12"/>
  <c r="AC912" i="12"/>
  <c r="AC164" i="12"/>
  <c r="AD717" i="12"/>
  <c r="AE450" i="12"/>
  <c r="AC708" i="12"/>
  <c r="AE221" i="12"/>
  <c r="AD690" i="12"/>
  <c r="AC463" i="12"/>
  <c r="AC843" i="12"/>
  <c r="AC657" i="12"/>
  <c r="AC274" i="12"/>
  <c r="AC861" i="12"/>
  <c r="AC444" i="12"/>
  <c r="AC776" i="12"/>
  <c r="AC750" i="12"/>
  <c r="AD488" i="12"/>
  <c r="AE222" i="12"/>
  <c r="AC227" i="12"/>
  <c r="AD198" i="12"/>
  <c r="AC864" i="12"/>
  <c r="AE888" i="12"/>
  <c r="AD288" i="12"/>
  <c r="AE360" i="12"/>
  <c r="AD88" i="12"/>
  <c r="AE42" i="12"/>
  <c r="AC11" i="12"/>
  <c r="AD876" i="12"/>
  <c r="AD144" i="12"/>
  <c r="AE348" i="12"/>
  <c r="AE11" i="12"/>
  <c r="AE71" i="12"/>
  <c r="AD203" i="12"/>
  <c r="AD960" i="12"/>
  <c r="AC406" i="12"/>
  <c r="AD392" i="12"/>
  <c r="AC200" i="12"/>
  <c r="AD924" i="12"/>
  <c r="AE430" i="12"/>
  <c r="AC179" i="12"/>
  <c r="AE16" i="12"/>
  <c r="AD721" i="12"/>
  <c r="AC524" i="12"/>
  <c r="AD295" i="12"/>
  <c r="AC128" i="12"/>
  <c r="AD131" i="12"/>
  <c r="AC89" i="12"/>
  <c r="AE843" i="12"/>
  <c r="AE448" i="12"/>
  <c r="AC562" i="12"/>
  <c r="AC116" i="12"/>
  <c r="AE22" i="12"/>
  <c r="AD111" i="12"/>
  <c r="AD828" i="12"/>
  <c r="AC238" i="12"/>
  <c r="AE437" i="12"/>
  <c r="AC878" i="12"/>
  <c r="AC734" i="12"/>
  <c r="AD701" i="12"/>
  <c r="AC723" i="12"/>
  <c r="AD152" i="12"/>
  <c r="AC464" i="12"/>
  <c r="AE378" i="12"/>
  <c r="AD706" i="12"/>
  <c r="AE400" i="12"/>
  <c r="AE759" i="12"/>
  <c r="AD530" i="12"/>
  <c r="AC80" i="12"/>
  <c r="AD437" i="12"/>
  <c r="AE198" i="12"/>
  <c r="AE287" i="12"/>
  <c r="AE176" i="12"/>
  <c r="AC185" i="12"/>
  <c r="AE283" i="12"/>
  <c r="AD127" i="12"/>
  <c r="AE788" i="12"/>
  <c r="AD263" i="12"/>
  <c r="AD319" i="12"/>
  <c r="AD719" i="12"/>
  <c r="AC162" i="12"/>
  <c r="AC253" i="12"/>
  <c r="AD83" i="12"/>
  <c r="AC667" i="12"/>
  <c r="AD382" i="12"/>
  <c r="AE140" i="12"/>
  <c r="AD668" i="12"/>
  <c r="AC646" i="12"/>
  <c r="AC352" i="12"/>
  <c r="AC293" i="12"/>
  <c r="AD8" i="12"/>
  <c r="AC660" i="12"/>
  <c r="AC578" i="12"/>
  <c r="AD446" i="12"/>
  <c r="AC84" i="12"/>
  <c r="AE660" i="12"/>
  <c r="AE571" i="12"/>
  <c r="AE446" i="12"/>
  <c r="AD162" i="12"/>
  <c r="AD100" i="12"/>
  <c r="AD342" i="12"/>
  <c r="AC235" i="12"/>
  <c r="AD54" i="12"/>
  <c r="AE308" i="12"/>
  <c r="W44" i="12"/>
  <c r="W80" i="12"/>
  <c r="W116" i="12"/>
  <c r="W152" i="12"/>
  <c r="W185" i="12"/>
  <c r="X5" i="12"/>
  <c r="X41" i="12"/>
  <c r="X74" i="12"/>
  <c r="X107" i="12"/>
  <c r="X140" i="12"/>
  <c r="X173" i="12"/>
  <c r="X203" i="12"/>
  <c r="X233" i="12"/>
  <c r="Y20" i="12"/>
  <c r="Y50" i="12"/>
  <c r="Y80" i="12"/>
  <c r="Y110" i="12"/>
  <c r="Y140" i="12"/>
  <c r="Y170" i="12"/>
  <c r="Y200" i="12"/>
  <c r="Y230" i="12"/>
  <c r="W15" i="12"/>
  <c r="W45" i="12"/>
  <c r="W75" i="12"/>
  <c r="W105" i="12"/>
  <c r="W135" i="12"/>
  <c r="W165" i="12"/>
  <c r="W195" i="12"/>
  <c r="W225" i="12"/>
  <c r="W255" i="12"/>
  <c r="X30" i="12"/>
  <c r="X60" i="12"/>
  <c r="X90" i="12"/>
  <c r="X120" i="12"/>
  <c r="X150" i="12"/>
  <c r="Y9" i="12"/>
  <c r="Y39" i="12"/>
  <c r="Y69" i="12"/>
  <c r="Y99" i="12"/>
  <c r="Y129" i="12"/>
  <c r="Y159" i="12"/>
  <c r="Y189" i="12"/>
  <c r="W16" i="12"/>
  <c r="W46" i="12"/>
  <c r="W76" i="12"/>
  <c r="W106" i="12"/>
  <c r="W136" i="12"/>
  <c r="W166" i="12"/>
  <c r="X16" i="12"/>
  <c r="X46" i="12"/>
  <c r="X76" i="12"/>
  <c r="X106" i="12"/>
  <c r="X136" i="12"/>
  <c r="X166" i="12"/>
  <c r="X196" i="12"/>
  <c r="X232" i="12"/>
  <c r="X270" i="12"/>
  <c r="X300" i="12"/>
  <c r="X330" i="12"/>
  <c r="X360" i="12"/>
  <c r="X390" i="12"/>
  <c r="W202" i="12"/>
  <c r="Y270" i="12"/>
  <c r="Y300" i="12"/>
  <c r="Y330" i="12"/>
  <c r="X237" i="12"/>
  <c r="Y61" i="12"/>
  <c r="Y151" i="12"/>
  <c r="Y237" i="12"/>
  <c r="W274" i="12"/>
  <c r="W304" i="12"/>
  <c r="W334" i="12"/>
  <c r="W364" i="12"/>
  <c r="W394" i="12"/>
  <c r="Y208" i="12"/>
  <c r="X268" i="12"/>
  <c r="X298" i="12"/>
  <c r="X328" i="12"/>
  <c r="X358" i="12"/>
  <c r="X222" i="12"/>
  <c r="Y268" i="12"/>
  <c r="Y298" i="12"/>
  <c r="Y328" i="12"/>
  <c r="Y234" i="12"/>
  <c r="Y37" i="12"/>
  <c r="Y127" i="12"/>
  <c r="W205" i="12"/>
  <c r="W269" i="12"/>
  <c r="W299" i="12"/>
  <c r="Y181" i="12"/>
  <c r="W254" i="12"/>
  <c r="Y284" i="12"/>
  <c r="Y314" i="12"/>
  <c r="W211" i="12"/>
  <c r="Y40" i="12"/>
  <c r="Y130" i="12"/>
  <c r="X216" i="12"/>
  <c r="W297" i="12"/>
  <c r="W401" i="12"/>
  <c r="Y436" i="12"/>
  <c r="Y466" i="12"/>
  <c r="Y496" i="12"/>
  <c r="Y526" i="12"/>
  <c r="Y339" i="12"/>
  <c r="X383" i="12"/>
  <c r="X311" i="12"/>
  <c r="Y372" i="12"/>
  <c r="W419" i="12"/>
  <c r="W449" i="12"/>
  <c r="W479" i="12"/>
  <c r="W509" i="12"/>
  <c r="W539" i="12"/>
  <c r="W569" i="12"/>
  <c r="X299" i="12"/>
  <c r="W416" i="12"/>
  <c r="X446" i="12"/>
  <c r="X476" i="12"/>
  <c r="W285" i="12"/>
  <c r="W357" i="12"/>
  <c r="Y398" i="12"/>
  <c r="Y434" i="12"/>
  <c r="AE333" i="12"/>
  <c r="AD845" i="12"/>
  <c r="AC724" i="12"/>
  <c r="AD796" i="12"/>
  <c r="AC916" i="12"/>
  <c r="AD735" i="12"/>
  <c r="AC9" i="12"/>
  <c r="AC137" i="12"/>
  <c r="AD364" i="12"/>
  <c r="AE576" i="12"/>
  <c r="AE778" i="12"/>
  <c r="AC944" i="12"/>
  <c r="AC559" i="12"/>
  <c r="AD509" i="12"/>
  <c r="AC52" i="12"/>
  <c r="AC310" i="12"/>
  <c r="AC336" i="12"/>
  <c r="AC241" i="12"/>
  <c r="AD138" i="12"/>
  <c r="AE961" i="12"/>
  <c r="AD757" i="12"/>
  <c r="AE913" i="12"/>
  <c r="AE163" i="12"/>
  <c r="AE382" i="12"/>
  <c r="AE901" i="12"/>
  <c r="AC455" i="12"/>
  <c r="AE67" i="12"/>
  <c r="AE407" i="12"/>
  <c r="AE196" i="12"/>
  <c r="AE180" i="12"/>
  <c r="AC307" i="12"/>
  <c r="AE466" i="12"/>
  <c r="AD341" i="12"/>
  <c r="AE91" i="12"/>
  <c r="AD89" i="12"/>
  <c r="AC691" i="12"/>
  <c r="AE799" i="12"/>
  <c r="AC290" i="12"/>
  <c r="AD329" i="12"/>
  <c r="AD854" i="12"/>
  <c r="AC794" i="12"/>
  <c r="AD290" i="12"/>
  <c r="AD84" i="12"/>
  <c r="AE511" i="12"/>
  <c r="AD415" i="12"/>
  <c r="AD269" i="12"/>
  <c r="AE259" i="12"/>
  <c r="W8" i="12"/>
  <c r="W47" i="12"/>
  <c r="W83" i="12"/>
  <c r="W119" i="12"/>
  <c r="W155" i="12"/>
  <c r="W188" i="12"/>
  <c r="X11" i="12"/>
  <c r="X44" i="12"/>
  <c r="X77" i="12"/>
  <c r="X110" i="12"/>
  <c r="X143" i="12"/>
  <c r="X176" i="12"/>
  <c r="X206" i="12"/>
  <c r="X236" i="12"/>
  <c r="Y23" i="12"/>
  <c r="Y53" i="12"/>
  <c r="Y83" i="12"/>
  <c r="Y113" i="12"/>
  <c r="Y143" i="12"/>
  <c r="Y173" i="12"/>
  <c r="Y203" i="12"/>
  <c r="Y233" i="12"/>
  <c r="W18" i="12"/>
  <c r="W48" i="12"/>
  <c r="W78" i="12"/>
  <c r="W108" i="12"/>
  <c r="W138" i="12"/>
  <c r="W168" i="12"/>
  <c r="W198" i="12"/>
  <c r="W228" i="12"/>
  <c r="W258" i="12"/>
  <c r="X33" i="12"/>
  <c r="X63" i="12"/>
  <c r="X93" i="12"/>
  <c r="X123" i="12"/>
  <c r="X153" i="12"/>
  <c r="Y12" i="12"/>
  <c r="Y42" i="12"/>
  <c r="Y72" i="12"/>
  <c r="Y102" i="12"/>
  <c r="Y132" i="12"/>
  <c r="Y162" i="12"/>
  <c r="Y192" i="12"/>
  <c r="W19" i="12"/>
  <c r="W49" i="12"/>
  <c r="W79" i="12"/>
  <c r="W109" i="12"/>
  <c r="W139" i="12"/>
  <c r="W169" i="12"/>
  <c r="X19" i="12"/>
  <c r="X49" i="12"/>
  <c r="X79" i="12"/>
  <c r="X109" i="12"/>
  <c r="X139" i="12"/>
  <c r="X169" i="12"/>
  <c r="X199" i="12"/>
  <c r="W236" i="12"/>
  <c r="X273" i="12"/>
  <c r="X303" i="12"/>
  <c r="X333" i="12"/>
  <c r="X363" i="12"/>
  <c r="X393" i="12"/>
  <c r="Y220" i="12"/>
  <c r="Y273" i="12"/>
  <c r="Y303" i="12"/>
  <c r="X177" i="12"/>
  <c r="W241" i="12"/>
  <c r="Y70" i="12"/>
  <c r="Y160" i="12"/>
  <c r="X241" i="12"/>
  <c r="W277" i="12"/>
  <c r="W307" i="12"/>
  <c r="W337" i="12"/>
  <c r="W367" i="12"/>
  <c r="W397" i="12"/>
  <c r="Y213" i="12"/>
  <c r="X271" i="12"/>
  <c r="X301" i="12"/>
  <c r="X331" i="12"/>
  <c r="X361" i="12"/>
  <c r="W226" i="12"/>
  <c r="Y271" i="12"/>
  <c r="Y301" i="12"/>
  <c r="Y331" i="12"/>
  <c r="X238" i="12"/>
  <c r="Y46" i="12"/>
  <c r="Y136" i="12"/>
  <c r="X210" i="12"/>
  <c r="W272" i="12"/>
  <c r="W302" i="12"/>
  <c r="Y205" i="12"/>
  <c r="X257" i="12"/>
  <c r="Y287" i="12"/>
  <c r="Y317" i="12"/>
  <c r="Y223" i="12"/>
  <c r="Y49" i="12"/>
  <c r="Y139" i="12"/>
  <c r="W220" i="12"/>
  <c r="W339" i="12"/>
  <c r="Y404" i="12"/>
  <c r="Y439" i="12"/>
  <c r="Y469" i="12"/>
  <c r="Y499" i="12"/>
  <c r="Y529" i="12"/>
  <c r="X344" i="12"/>
  <c r="Y390" i="12"/>
  <c r="X317" i="12"/>
  <c r="Y376" i="12"/>
  <c r="W422" i="12"/>
  <c r="W452" i="12"/>
  <c r="W482" i="12"/>
  <c r="W512" i="12"/>
  <c r="W542" i="12"/>
  <c r="W572" i="12"/>
  <c r="X335" i="12"/>
  <c r="X419" i="12"/>
  <c r="X449" i="12"/>
  <c r="X479" i="12"/>
  <c r="W306" i="12"/>
  <c r="Y361" i="12"/>
  <c r="W402" i="12"/>
  <c r="Y437" i="12"/>
  <c r="AD345" i="12"/>
  <c r="AE510" i="12"/>
  <c r="AE732" i="12"/>
  <c r="AC592" i="12"/>
  <c r="AE919" i="12"/>
  <c r="AC751" i="12"/>
  <c r="AC871" i="12"/>
  <c r="AD413" i="12"/>
  <c r="AE402" i="12"/>
  <c r="AC190" i="12"/>
  <c r="AC900" i="12"/>
  <c r="AC670" i="12"/>
  <c r="AE330" i="12"/>
  <c r="AC554" i="12"/>
  <c r="AD611" i="12"/>
  <c r="AE769" i="12"/>
  <c r="AD103" i="12"/>
  <c r="AD311" i="12"/>
  <c r="AD200" i="12"/>
  <c r="AE752" i="12"/>
  <c r="AD47" i="12"/>
  <c r="AC572" i="12"/>
  <c r="AD954" i="12"/>
  <c r="AD71" i="12"/>
  <c r="AD260" i="12"/>
  <c r="AE702" i="12"/>
  <c r="AD115" i="12"/>
  <c r="AD60" i="12"/>
  <c r="AD888" i="12"/>
  <c r="AD556" i="12"/>
  <c r="AC139" i="12"/>
  <c r="AE920" i="12"/>
  <c r="AE804" i="12"/>
  <c r="AC90" i="12"/>
  <c r="AC329" i="12"/>
  <c r="AC221" i="12"/>
  <c r="AE808" i="12"/>
  <c r="AE630" i="12"/>
  <c r="AC526" i="12"/>
  <c r="AC72" i="12"/>
  <c r="AD418" i="12"/>
  <c r="AD630" i="12"/>
  <c r="AE90" i="12"/>
  <c r="AC281" i="12"/>
  <c r="AE912" i="12"/>
  <c r="AD28" i="12"/>
  <c r="AE132" i="12"/>
  <c r="AE490" i="12"/>
  <c r="W14" i="12"/>
  <c r="W50" i="12"/>
  <c r="W86" i="12"/>
  <c r="W122" i="12"/>
  <c r="W158" i="12"/>
  <c r="W194" i="12"/>
  <c r="X14" i="12"/>
  <c r="X47" i="12"/>
  <c r="X80" i="12"/>
  <c r="X113" i="12"/>
  <c r="X146" i="12"/>
  <c r="X179" i="12"/>
  <c r="X209" i="12"/>
  <c r="X239" i="12"/>
  <c r="Y26" i="12"/>
  <c r="Y56" i="12"/>
  <c r="Y86" i="12"/>
  <c r="Y116" i="12"/>
  <c r="Y146" i="12"/>
  <c r="Y176" i="12"/>
  <c r="Y206" i="12"/>
  <c r="Y236" i="12"/>
  <c r="W21" i="12"/>
  <c r="W51" i="12"/>
  <c r="W81" i="12"/>
  <c r="W111" i="12"/>
  <c r="W141" i="12"/>
  <c r="W171" i="12"/>
  <c r="W201" i="12"/>
  <c r="W231" i="12"/>
  <c r="X6" i="12"/>
  <c r="X36" i="12"/>
  <c r="X66" i="12"/>
  <c r="X96" i="12"/>
  <c r="X126" i="12"/>
  <c r="X156" i="12"/>
  <c r="Y15" i="12"/>
  <c r="Y45" i="12"/>
  <c r="Y75" i="12"/>
  <c r="Y105" i="12"/>
  <c r="Y135" i="12"/>
  <c r="Y165" i="12"/>
  <c r="Y195" i="12"/>
  <c r="W22" i="12"/>
  <c r="W52" i="12"/>
  <c r="W82" i="12"/>
  <c r="W112" i="12"/>
  <c r="W142" i="12"/>
  <c r="W172" i="12"/>
  <c r="X22" i="12"/>
  <c r="X52" i="12"/>
  <c r="X82" i="12"/>
  <c r="X112" i="12"/>
  <c r="X142" i="12"/>
  <c r="X172" i="12"/>
  <c r="X202" i="12"/>
  <c r="Y240" i="12"/>
  <c r="X276" i="12"/>
  <c r="X306" i="12"/>
  <c r="X336" i="12"/>
  <c r="X366" i="12"/>
  <c r="X396" i="12"/>
  <c r="Y232" i="12"/>
  <c r="Y276" i="12"/>
  <c r="Y306" i="12"/>
  <c r="Y184" i="12"/>
  <c r="X252" i="12"/>
  <c r="Y79" i="12"/>
  <c r="Y169" i="12"/>
  <c r="W245" i="12"/>
  <c r="W280" i="12"/>
  <c r="W310" i="12"/>
  <c r="W340" i="12"/>
  <c r="W370" i="12"/>
  <c r="W400" i="12"/>
  <c r="Y217" i="12"/>
  <c r="X274" i="12"/>
  <c r="X304" i="12"/>
  <c r="X334" i="12"/>
  <c r="X364" i="12"/>
  <c r="X234" i="12"/>
  <c r="Y274" i="12"/>
  <c r="Y304" i="12"/>
  <c r="Y334" i="12"/>
  <c r="W242" i="12"/>
  <c r="Y55" i="12"/>
  <c r="Y145" i="12"/>
  <c r="X214" i="12"/>
  <c r="W275" i="12"/>
  <c r="Y187" i="12"/>
  <c r="Y219" i="12"/>
  <c r="Y260" i="12"/>
  <c r="Y290" i="12"/>
  <c r="Y320" i="12"/>
  <c r="Y235" i="12"/>
  <c r="Y58" i="12"/>
  <c r="Y148" i="12"/>
  <c r="X228" i="12"/>
  <c r="W344" i="12"/>
  <c r="W408" i="12"/>
  <c r="Y442" i="12"/>
  <c r="Y472" i="12"/>
  <c r="Y502" i="12"/>
  <c r="X243" i="12"/>
  <c r="W348" i="12"/>
  <c r="X394" i="12"/>
  <c r="X323" i="12"/>
  <c r="W380" i="12"/>
  <c r="W425" i="12"/>
  <c r="W455" i="12"/>
  <c r="W485" i="12"/>
  <c r="W515" i="12"/>
  <c r="W545" i="12"/>
  <c r="W575" i="12"/>
  <c r="W353" i="12"/>
  <c r="X422" i="12"/>
  <c r="X452" i="12"/>
  <c r="X482" i="12"/>
  <c r="W312" i="12"/>
  <c r="X365" i="12"/>
  <c r="Y409" i="12"/>
  <c r="Y440" i="12"/>
  <c r="AD158" i="12"/>
  <c r="AC522" i="12"/>
  <c r="AC656" i="12"/>
  <c r="AC615" i="12"/>
  <c r="AC923" i="12"/>
  <c r="AE685" i="12"/>
  <c r="AD634" i="12"/>
  <c r="AD942" i="12"/>
  <c r="AD670" i="12"/>
  <c r="AC392" i="12"/>
  <c r="AE757" i="12"/>
  <c r="AD566" i="12"/>
  <c r="AC149" i="12"/>
  <c r="AC682" i="12"/>
  <c r="AD655" i="12"/>
  <c r="AC58" i="12"/>
  <c r="AE372" i="12"/>
  <c r="AE764" i="12"/>
  <c r="AD16" i="12"/>
  <c r="AD776" i="12"/>
  <c r="AD18" i="12"/>
  <c r="AC326" i="12"/>
  <c r="AD728" i="12"/>
  <c r="AE710" i="12"/>
  <c r="AE388" i="12"/>
  <c r="AC690" i="12"/>
  <c r="AE179" i="12"/>
  <c r="AE649" i="12"/>
  <c r="AD649" i="12"/>
  <c r="AD374" i="12"/>
  <c r="AE44" i="12"/>
  <c r="AE418" i="12"/>
  <c r="AE672" i="12"/>
  <c r="AE526" i="12"/>
  <c r="AE79" i="12"/>
  <c r="AD928" i="12"/>
  <c r="AE386" i="12"/>
  <c r="AE364" i="12"/>
  <c r="AE347" i="12"/>
  <c r="AD479" i="12"/>
  <c r="AE739" i="12"/>
  <c r="AC511" i="12"/>
  <c r="AD520" i="12"/>
  <c r="AC269" i="12"/>
  <c r="AE17" i="12"/>
  <c r="AE162" i="12"/>
  <c r="AE840" i="12"/>
  <c r="AE60" i="12"/>
  <c r="W17" i="12"/>
  <c r="W53" i="12"/>
  <c r="W89" i="12"/>
  <c r="W128" i="12"/>
  <c r="W164" i="12"/>
  <c r="W197" i="12"/>
  <c r="X17" i="12"/>
  <c r="X50" i="12"/>
  <c r="X83" i="12"/>
  <c r="X116" i="12"/>
  <c r="X149" i="12"/>
  <c r="X182" i="12"/>
  <c r="X212" i="12"/>
  <c r="X242" i="12"/>
  <c r="Y29" i="12"/>
  <c r="Y59" i="12"/>
  <c r="Y89" i="12"/>
  <c r="Y119" i="12"/>
  <c r="Y149" i="12"/>
  <c r="Y179" i="12"/>
  <c r="Y209" i="12"/>
  <c r="Y239" i="12"/>
  <c r="W24" i="12"/>
  <c r="W54" i="12"/>
  <c r="W84" i="12"/>
  <c r="W114" i="12"/>
  <c r="W144" i="12"/>
  <c r="W174" i="12"/>
  <c r="W204" i="12"/>
  <c r="W234" i="12"/>
  <c r="X9" i="12"/>
  <c r="X39" i="12"/>
  <c r="X69" i="12"/>
  <c r="X99" i="12"/>
  <c r="X129" i="12"/>
  <c r="X159" i="12"/>
  <c r="Y18" i="12"/>
  <c r="Y48" i="12"/>
  <c r="Y78" i="12"/>
  <c r="Y108" i="12"/>
  <c r="Y138" i="12"/>
  <c r="Y168" i="12"/>
  <c r="Y198" i="12"/>
  <c r="W25" i="12"/>
  <c r="W55" i="12"/>
  <c r="W85" i="12"/>
  <c r="W115" i="12"/>
  <c r="W145" i="12"/>
  <c r="W175" i="12"/>
  <c r="X25" i="12"/>
  <c r="X55" i="12"/>
  <c r="X85" i="12"/>
  <c r="X115" i="12"/>
  <c r="X145" i="12"/>
  <c r="X175" i="12"/>
  <c r="X183" i="12"/>
  <c r="X244" i="12"/>
  <c r="X279" i="12"/>
  <c r="X309" i="12"/>
  <c r="X339" i="12"/>
  <c r="X369" i="12"/>
  <c r="X399" i="12"/>
  <c r="Y244" i="12"/>
  <c r="Y279" i="12"/>
  <c r="Y309" i="12"/>
  <c r="Y190" i="12"/>
  <c r="Y255" i="12"/>
  <c r="Y88" i="12"/>
  <c r="X208" i="12"/>
  <c r="X249" i="12"/>
  <c r="W283" i="12"/>
  <c r="W313" i="12"/>
  <c r="W343" i="12"/>
  <c r="W373" i="12"/>
  <c r="W403" i="12"/>
  <c r="Y229" i="12"/>
  <c r="X277" i="12"/>
  <c r="X307" i="12"/>
  <c r="X337" i="12"/>
  <c r="X367" i="12"/>
  <c r="W238" i="12"/>
  <c r="Y277" i="12"/>
  <c r="Y307" i="12"/>
  <c r="Y337" i="12"/>
  <c r="Y246" i="12"/>
  <c r="Y64" i="12"/>
  <c r="Y154" i="12"/>
  <c r="Y226" i="12"/>
  <c r="W278" i="12"/>
  <c r="Y193" i="12"/>
  <c r="X223" i="12"/>
  <c r="Y263" i="12"/>
  <c r="Y293" i="12"/>
  <c r="Y323" i="12"/>
  <c r="Y247" i="12"/>
  <c r="Y67" i="12"/>
  <c r="Y157" i="12"/>
  <c r="AD175" i="12"/>
  <c r="AC588" i="12"/>
  <c r="AC821" i="12"/>
  <c r="AD629" i="12"/>
  <c r="AD718" i="12"/>
  <c r="AC877" i="12"/>
  <c r="AE340" i="12"/>
  <c r="AD808" i="12"/>
  <c r="AD934" i="12"/>
  <c r="AE381" i="12"/>
  <c r="AC342" i="12"/>
  <c r="AC232" i="12"/>
  <c r="AE302" i="12"/>
  <c r="AD218" i="12"/>
  <c r="AC894" i="12"/>
  <c r="AC36" i="12"/>
  <c r="AD172" i="12"/>
  <c r="AC763" i="12"/>
  <c r="AE54" i="12"/>
  <c r="AD781" i="12"/>
  <c r="AD161" i="12"/>
  <c r="AE301" i="12"/>
  <c r="AD733" i="12"/>
  <c r="AC266" i="12"/>
  <c r="AE102" i="12"/>
  <c r="AE496" i="12"/>
  <c r="AD475" i="12"/>
  <c r="AC188" i="12"/>
  <c r="AD842" i="12"/>
  <c r="AD448" i="12"/>
  <c r="AE104" i="12"/>
  <c r="AD386" i="12"/>
  <c r="AE536" i="12"/>
  <c r="AE374" i="12"/>
  <c r="AC104" i="12"/>
  <c r="AC320" i="12"/>
  <c r="AE538" i="12"/>
  <c r="AE514" i="12"/>
  <c r="AD424" i="12"/>
  <c r="AE608" i="12"/>
  <c r="AC538" i="12"/>
  <c r="AC514" i="12"/>
  <c r="AC316" i="12"/>
  <c r="AD221" i="12"/>
  <c r="AC370" i="12"/>
  <c r="AD538" i="12"/>
  <c r="AD184" i="12"/>
  <c r="AE108" i="12"/>
  <c r="W20" i="12"/>
  <c r="W56" i="12"/>
  <c r="W92" i="12"/>
  <c r="W134" i="12"/>
  <c r="W167" i="12"/>
  <c r="W200" i="12"/>
  <c r="X20" i="12"/>
  <c r="X53" i="12"/>
  <c r="X86" i="12"/>
  <c r="X119" i="12"/>
  <c r="X152" i="12"/>
  <c r="X185" i="12"/>
  <c r="X215" i="12"/>
  <c r="X245" i="12"/>
  <c r="Y32" i="12"/>
  <c r="Y62" i="12"/>
  <c r="Y92" i="12"/>
  <c r="Y122" i="12"/>
  <c r="Y152" i="12"/>
  <c r="Y182" i="12"/>
  <c r="Y212" i="12"/>
  <c r="Y242" i="12"/>
  <c r="W27" i="12"/>
  <c r="W57" i="12"/>
  <c r="W87" i="12"/>
  <c r="W117" i="12"/>
  <c r="W147" i="12"/>
  <c r="W177" i="12"/>
  <c r="W207" i="12"/>
  <c r="W237" i="12"/>
  <c r="X12" i="12"/>
  <c r="X42" i="12"/>
  <c r="X72" i="12"/>
  <c r="X102" i="12"/>
  <c r="X132" i="12"/>
  <c r="X162" i="12"/>
  <c r="Y21" i="12"/>
  <c r="Y51" i="12"/>
  <c r="Y81" i="12"/>
  <c r="Y111" i="12"/>
  <c r="Y141" i="12"/>
  <c r="Y171" i="12"/>
  <c r="Y201" i="12"/>
  <c r="W28" i="12"/>
  <c r="W58" i="12"/>
  <c r="W88" i="12"/>
  <c r="W118" i="12"/>
  <c r="W148" i="12"/>
  <c r="W178" i="12"/>
  <c r="X28" i="12"/>
  <c r="X58" i="12"/>
  <c r="X88" i="12"/>
  <c r="X118" i="12"/>
  <c r="X148" i="12"/>
  <c r="X178" i="12"/>
  <c r="X207" i="12"/>
  <c r="W248" i="12"/>
  <c r="X282" i="12"/>
  <c r="X312" i="12"/>
  <c r="X342" i="12"/>
  <c r="X372" i="12"/>
  <c r="X402" i="12"/>
  <c r="X248" i="12"/>
  <c r="Y282" i="12"/>
  <c r="Y312" i="12"/>
  <c r="Y196" i="12"/>
  <c r="Y7" i="12"/>
  <c r="Y97" i="12"/>
  <c r="X213" i="12"/>
  <c r="Y252" i="12"/>
  <c r="W286" i="12"/>
  <c r="W316" i="12"/>
  <c r="W346" i="12"/>
  <c r="W376" i="12"/>
  <c r="W406" i="12"/>
  <c r="Y241" i="12"/>
  <c r="X280" i="12"/>
  <c r="X310" i="12"/>
  <c r="X340" i="12"/>
  <c r="X370" i="12"/>
  <c r="X246" i="12"/>
  <c r="Y280" i="12"/>
  <c r="Y310" i="12"/>
  <c r="Y340" i="12"/>
  <c r="W250" i="12"/>
  <c r="Y73" i="12"/>
  <c r="Y163" i="12"/>
  <c r="Y238" i="12"/>
  <c r="W281" i="12"/>
  <c r="Y199" i="12"/>
  <c r="W227" i="12"/>
  <c r="Y266" i="12"/>
  <c r="Y296" i="12"/>
  <c r="Y326" i="12"/>
  <c r="W251" i="12"/>
  <c r="Y76" i="12"/>
  <c r="Y166" i="12"/>
  <c r="X240" i="12"/>
  <c r="W368" i="12"/>
  <c r="Y418" i="12"/>
  <c r="Y448" i="12"/>
  <c r="Y478" i="12"/>
  <c r="Y508" i="12"/>
  <c r="W276" i="12"/>
  <c r="X356" i="12"/>
  <c r="Y408" i="12"/>
  <c r="W335" i="12"/>
  <c r="W387" i="12"/>
  <c r="W431" i="12"/>
  <c r="W461" i="12"/>
  <c r="W491" i="12"/>
  <c r="W521" i="12"/>
  <c r="W551" i="12"/>
  <c r="W581" i="12"/>
  <c r="X380" i="12"/>
  <c r="X428" i="12"/>
  <c r="X458" i="12"/>
  <c r="X488" i="12"/>
  <c r="W324" i="12"/>
  <c r="Y373" i="12"/>
  <c r="X416" i="12"/>
  <c r="Y446" i="12"/>
  <c r="Y476" i="12"/>
  <c r="Y506" i="12"/>
  <c r="Y536" i="12"/>
  <c r="Y566" i="12"/>
  <c r="X293" i="12"/>
  <c r="Y384" i="12"/>
  <c r="W279" i="12"/>
  <c r="W399" i="12"/>
  <c r="W320" i="12"/>
  <c r="Y370" i="12"/>
  <c r="X423" i="12"/>
  <c r="X453" i="12"/>
  <c r="X483" i="12"/>
  <c r="X266" i="12"/>
  <c r="Y354" i="12"/>
  <c r="W407" i="12"/>
  <c r="Y438" i="12"/>
  <c r="Y468" i="12"/>
  <c r="W288" i="12"/>
  <c r="X407" i="12"/>
  <c r="W333" i="12"/>
  <c r="AC409" i="12"/>
  <c r="AD672" i="12"/>
  <c r="AC825" i="12"/>
  <c r="AE880" i="12"/>
  <c r="AE731" i="12"/>
  <c r="AC813" i="12"/>
  <c r="AD434" i="12"/>
  <c r="AC930" i="12"/>
  <c r="AD407" i="12"/>
  <c r="AC647" i="12"/>
  <c r="AC23" i="12"/>
  <c r="AE740" i="12"/>
  <c r="AD703" i="12"/>
  <c r="AC356" i="12"/>
  <c r="AD684" i="12"/>
  <c r="AE707" i="12"/>
  <c r="AE95" i="12"/>
  <c r="AC340" i="12"/>
  <c r="AD30" i="12"/>
  <c r="AE284" i="12"/>
  <c r="AE80" i="12"/>
  <c r="AE412" i="12"/>
  <c r="AC550" i="12"/>
  <c r="AC532" i="12"/>
  <c r="AD120" i="12"/>
  <c r="AD900" i="12"/>
  <c r="AE151" i="12"/>
  <c r="AD894" i="12"/>
  <c r="AC536" i="12"/>
  <c r="AE444" i="12"/>
  <c r="AE142" i="12"/>
  <c r="AE547" i="12"/>
  <c r="AC424" i="12"/>
  <c r="AE431" i="12"/>
  <c r="AC114" i="12"/>
  <c r="AC348" i="12"/>
  <c r="AE936" i="12"/>
  <c r="AE434" i="12"/>
  <c r="AC132" i="12"/>
  <c r="AD51" i="12"/>
  <c r="AE924" i="12"/>
  <c r="AE370" i="12"/>
  <c r="AD132" i="12"/>
  <c r="AE29" i="12"/>
  <c r="AD525" i="12"/>
  <c r="AE130" i="12"/>
  <c r="AD791" i="12"/>
  <c r="AC287" i="12"/>
  <c r="W23" i="12"/>
  <c r="W59" i="12"/>
  <c r="W98" i="12"/>
  <c r="W137" i="12"/>
  <c r="W170" i="12"/>
  <c r="W203" i="12"/>
  <c r="X23" i="12"/>
  <c r="X56" i="12"/>
  <c r="X89" i="12"/>
  <c r="X122" i="12"/>
  <c r="X155" i="12"/>
  <c r="X188" i="12"/>
  <c r="X218" i="12"/>
  <c r="Y5" i="12"/>
  <c r="Y35" i="12"/>
  <c r="Y65" i="12"/>
  <c r="Y95" i="12"/>
  <c r="Y125" i="12"/>
  <c r="Y155" i="12"/>
  <c r="Y185" i="12"/>
  <c r="Y215" i="12"/>
  <c r="Y245" i="12"/>
  <c r="W30" i="12"/>
  <c r="W60" i="12"/>
  <c r="W90" i="12"/>
  <c r="W120" i="12"/>
  <c r="W150" i="12"/>
  <c r="W180" i="12"/>
  <c r="W210" i="12"/>
  <c r="W240" i="12"/>
  <c r="X15" i="12"/>
  <c r="X45" i="12"/>
  <c r="X75" i="12"/>
  <c r="X105" i="12"/>
  <c r="X135" i="12"/>
  <c r="X165" i="12"/>
  <c r="Y24" i="12"/>
  <c r="Y54" i="12"/>
  <c r="Y84" i="12"/>
  <c r="Y114" i="12"/>
  <c r="Y144" i="12"/>
  <c r="Y174" i="12"/>
  <c r="Y204" i="12"/>
  <c r="W31" i="12"/>
  <c r="W61" i="12"/>
  <c r="W91" i="12"/>
  <c r="W121" i="12"/>
  <c r="W151" i="12"/>
  <c r="W181" i="12"/>
  <c r="X31" i="12"/>
  <c r="X61" i="12"/>
  <c r="X91" i="12"/>
  <c r="X121" i="12"/>
  <c r="X151" i="12"/>
  <c r="X181" i="12"/>
  <c r="Y211" i="12"/>
  <c r="Y251" i="12"/>
  <c r="X285" i="12"/>
  <c r="X315" i="12"/>
  <c r="X345" i="12"/>
  <c r="X375" i="12"/>
  <c r="X405" i="12"/>
  <c r="X255" i="12"/>
  <c r="Y285" i="12"/>
  <c r="Y315" i="12"/>
  <c r="Y202" i="12"/>
  <c r="Y16" i="12"/>
  <c r="Y106" i="12"/>
  <c r="X217" i="12"/>
  <c r="W259" i="12"/>
  <c r="W289" i="12"/>
  <c r="W319" i="12"/>
  <c r="W349" i="12"/>
  <c r="W379" i="12"/>
  <c r="W409" i="12"/>
  <c r="Y249" i="12"/>
  <c r="X283" i="12"/>
  <c r="X313" i="12"/>
  <c r="X343" i="12"/>
  <c r="X373" i="12"/>
  <c r="W253" i="12"/>
  <c r="Y283" i="12"/>
  <c r="Y313" i="12"/>
  <c r="W214" i="12"/>
  <c r="X253" i="12"/>
  <c r="Y82" i="12"/>
  <c r="Y172" i="12"/>
  <c r="X250" i="12"/>
  <c r="W284" i="12"/>
  <c r="X205" i="12"/>
  <c r="Y231" i="12"/>
  <c r="Y269" i="12"/>
  <c r="Y299" i="12"/>
  <c r="Y329" i="12"/>
  <c r="X254" i="12"/>
  <c r="Y85" i="12"/>
  <c r="Y175" i="12"/>
  <c r="W244" i="12"/>
  <c r="Y379" i="12"/>
  <c r="Y421" i="12"/>
  <c r="Y451" i="12"/>
  <c r="Y481" i="12"/>
  <c r="Y511" i="12"/>
  <c r="W305" i="12"/>
  <c r="W360" i="12"/>
  <c r="X412" i="12"/>
  <c r="Y344" i="12"/>
  <c r="Y394" i="12"/>
  <c r="W434" i="12"/>
  <c r="W464" i="12"/>
  <c r="W494" i="12"/>
  <c r="W524" i="12"/>
  <c r="W554" i="12"/>
  <c r="W584" i="12"/>
  <c r="Y387" i="12"/>
  <c r="X431" i="12"/>
  <c r="X461" i="12"/>
  <c r="X491" i="12"/>
  <c r="W330" i="12"/>
  <c r="W377" i="12"/>
  <c r="Y419" i="12"/>
  <c r="Y449" i="12"/>
  <c r="Y479" i="12"/>
  <c r="Y509" i="12"/>
  <c r="Y539" i="12"/>
  <c r="Y569" i="12"/>
  <c r="W300" i="12"/>
  <c r="X388" i="12"/>
  <c r="Y336" i="12"/>
  <c r="Y406" i="12"/>
  <c r="W326" i="12"/>
  <c r="X374" i="12"/>
  <c r="X426" i="12"/>
  <c r="X456" i="12"/>
  <c r="X486" i="12"/>
  <c r="W273" i="12"/>
  <c r="Y362" i="12"/>
  <c r="Y410" i="12"/>
  <c r="Y441" i="12"/>
  <c r="Y471" i="12"/>
  <c r="W338" i="12"/>
  <c r="AE242" i="12"/>
  <c r="AE493" i="12"/>
  <c r="AE675" i="12"/>
  <c r="AD957" i="12"/>
  <c r="AD887" i="12"/>
  <c r="AE755" i="12"/>
  <c r="AD739" i="12"/>
  <c r="AC639" i="12"/>
  <c r="AC958" i="12"/>
  <c r="AE244" i="12"/>
  <c r="AE823" i="12"/>
  <c r="AE175" i="12"/>
  <c r="AC888" i="12"/>
  <c r="AC828" i="12"/>
  <c r="AC95" i="12"/>
  <c r="AD497" i="12"/>
  <c r="AD898" i="12"/>
  <c r="AE23" i="12"/>
  <c r="AD800" i="12"/>
  <c r="AC263" i="12"/>
  <c r="AC301" i="12"/>
  <c r="AE58" i="12"/>
  <c r="AC233" i="12"/>
  <c r="AC617" i="12"/>
  <c r="AE946" i="12"/>
  <c r="AD245" i="12"/>
  <c r="AD680" i="12"/>
  <c r="AC140" i="12"/>
  <c r="AE691" i="12"/>
  <c r="AC431" i="12"/>
  <c r="AC92" i="12"/>
  <c r="AC32" i="12"/>
  <c r="AE948" i="12"/>
  <c r="AC434" i="12"/>
  <c r="AC115" i="12"/>
  <c r="AE119" i="12"/>
  <c r="AC148" i="12"/>
  <c r="AC818" i="12"/>
  <c r="AD211" i="12"/>
  <c r="AD257" i="12"/>
  <c r="AC68" i="12"/>
  <c r="AE815" i="12"/>
  <c r="AD312" i="12"/>
  <c r="AC209" i="12"/>
  <c r="AE826" i="12"/>
  <c r="AD452" i="12"/>
  <c r="AC488" i="12"/>
  <c r="AE240" i="12"/>
  <c r="AE215" i="12"/>
  <c r="W26" i="12"/>
  <c r="W62" i="12"/>
  <c r="W104" i="12"/>
  <c r="W140" i="12"/>
  <c r="W173" i="12"/>
  <c r="W206" i="12"/>
  <c r="X26" i="12"/>
  <c r="X59" i="12"/>
  <c r="X92" i="12"/>
  <c r="X125" i="12"/>
  <c r="X161" i="12"/>
  <c r="X191" i="12"/>
  <c r="X221" i="12"/>
  <c r="Y8" i="12"/>
  <c r="Y38" i="12"/>
  <c r="Y68" i="12"/>
  <c r="Y98" i="12"/>
  <c r="Y128" i="12"/>
  <c r="Y158" i="12"/>
  <c r="Y188" i="12"/>
  <c r="Y218" i="12"/>
  <c r="Y248" i="12"/>
  <c r="W33" i="12"/>
  <c r="W63" i="12"/>
  <c r="W93" i="12"/>
  <c r="W123" i="12"/>
  <c r="W153" i="12"/>
  <c r="W183" i="12"/>
  <c r="W213" i="12"/>
  <c r="W243" i="12"/>
  <c r="X18" i="12"/>
  <c r="X48" i="12"/>
  <c r="X78" i="12"/>
  <c r="X108" i="12"/>
  <c r="X138" i="12"/>
  <c r="X168" i="12"/>
  <c r="Y27" i="12"/>
  <c r="Y57" i="12"/>
  <c r="Y87" i="12"/>
  <c r="Y117" i="12"/>
  <c r="Y147" i="12"/>
  <c r="Y177" i="12"/>
  <c r="Y207" i="12"/>
  <c r="W34" i="12"/>
  <c r="W64" i="12"/>
  <c r="W94" i="12"/>
  <c r="W124" i="12"/>
  <c r="W154" i="12"/>
  <c r="W184" i="12"/>
  <c r="X34" i="12"/>
  <c r="X64" i="12"/>
  <c r="X94" i="12"/>
  <c r="X124" i="12"/>
  <c r="X154" i="12"/>
  <c r="X184" i="12"/>
  <c r="Y216" i="12"/>
  <c r="X258" i="12"/>
  <c r="X288" i="12"/>
  <c r="X318" i="12"/>
  <c r="X348" i="12"/>
  <c r="X378" i="12"/>
  <c r="X408" i="12"/>
  <c r="Y258" i="12"/>
  <c r="Y288" i="12"/>
  <c r="Y318" i="12"/>
  <c r="W208" i="12"/>
  <c r="Y25" i="12"/>
  <c r="Y115" i="12"/>
  <c r="W221" i="12"/>
  <c r="W262" i="12"/>
  <c r="W292" i="12"/>
  <c r="W322" i="12"/>
  <c r="W352" i="12"/>
  <c r="W382" i="12"/>
  <c r="W412" i="12"/>
  <c r="W256" i="12"/>
  <c r="X286" i="12"/>
  <c r="X316" i="12"/>
  <c r="X346" i="12"/>
  <c r="X186" i="12"/>
  <c r="X256" i="12"/>
  <c r="AD322" i="12"/>
  <c r="AE596" i="12"/>
  <c r="AE541" i="12"/>
  <c r="AC637" i="12"/>
  <c r="AC650" i="12"/>
  <c r="AD881" i="12"/>
  <c r="AD431" i="12"/>
  <c r="AC328" i="12"/>
  <c r="AE522" i="12"/>
  <c r="AC856" i="12"/>
  <c r="AD583" i="12"/>
  <c r="AE864" i="12"/>
  <c r="AD832" i="12"/>
  <c r="AC106" i="12"/>
  <c r="AC669" i="12"/>
  <c r="AC286" i="12"/>
  <c r="AC312" i="12"/>
  <c r="AC120" i="12"/>
  <c r="AC234" i="12"/>
  <c r="AE223" i="12"/>
  <c r="AE138" i="12"/>
  <c r="AE574" i="12"/>
  <c r="AE34" i="12"/>
  <c r="AE96" i="12"/>
  <c r="AD489" i="12"/>
  <c r="AE12" i="12"/>
  <c r="AC593" i="12"/>
  <c r="AE131" i="12"/>
  <c r="AC386" i="12"/>
  <c r="AE362" i="12"/>
  <c r="AE116" i="12"/>
  <c r="AE906" i="12"/>
  <c r="AD863" i="12"/>
  <c r="AE325" i="12"/>
  <c r="AD313" i="12"/>
  <c r="AD11" i="12"/>
  <c r="AD882" i="12"/>
  <c r="AC611" i="12"/>
  <c r="AE352" i="12"/>
  <c r="AD293" i="12"/>
  <c r="AD839" i="12"/>
  <c r="AD878" i="12"/>
  <c r="AE342" i="12"/>
  <c r="AD240" i="12"/>
  <c r="AC264" i="12"/>
  <c r="AD635" i="12"/>
  <c r="AE55" i="12"/>
  <c r="AE290" i="12"/>
  <c r="AC470" i="12"/>
  <c r="W38" i="12"/>
  <c r="W77" i="12"/>
  <c r="W113" i="12"/>
  <c r="W149" i="12"/>
  <c r="W182" i="12"/>
  <c r="W215" i="12"/>
  <c r="X35" i="12"/>
  <c r="X71" i="12"/>
  <c r="X104" i="12"/>
  <c r="X137" i="12"/>
  <c r="X170" i="12"/>
  <c r="X200" i="12"/>
  <c r="X230" i="12"/>
  <c r="Y17" i="12"/>
  <c r="Y47" i="12"/>
  <c r="Y77" i="12"/>
  <c r="Y107" i="12"/>
  <c r="Y137" i="12"/>
  <c r="Y167" i="12"/>
  <c r="Y197" i="12"/>
  <c r="Y227" i="12"/>
  <c r="W12" i="12"/>
  <c r="W42" i="12"/>
  <c r="W72" i="12"/>
  <c r="W102" i="12"/>
  <c r="W132" i="12"/>
  <c r="W162" i="12"/>
  <c r="W192" i="12"/>
  <c r="W222" i="12"/>
  <c r="W252" i="12"/>
  <c r="X27" i="12"/>
  <c r="X57" i="12"/>
  <c r="X87" i="12"/>
  <c r="X117" i="12"/>
  <c r="X147" i="12"/>
  <c r="Y6" i="12"/>
  <c r="Y36" i="12"/>
  <c r="Y66" i="12"/>
  <c r="Y96" i="12"/>
  <c r="Y126" i="12"/>
  <c r="Y156" i="12"/>
  <c r="Y186" i="12"/>
  <c r="W13" i="12"/>
  <c r="W43" i="12"/>
  <c r="W73" i="12"/>
  <c r="W103" i="12"/>
  <c r="W133" i="12"/>
  <c r="W163" i="12"/>
  <c r="X13" i="12"/>
  <c r="X43" i="12"/>
  <c r="X73" i="12"/>
  <c r="X103" i="12"/>
  <c r="X133" i="12"/>
  <c r="X163" i="12"/>
  <c r="X193" i="12"/>
  <c r="Y228" i="12"/>
  <c r="X267" i="12"/>
  <c r="X297" i="12"/>
  <c r="X327" i="12"/>
  <c r="X357" i="12"/>
  <c r="X387" i="12"/>
  <c r="W196" i="12"/>
  <c r="Y267" i="12"/>
  <c r="Y297" i="12"/>
  <c r="Y327" i="12"/>
  <c r="W229" i="12"/>
  <c r="Y52" i="12"/>
  <c r="Y142" i="12"/>
  <c r="W233" i="12"/>
  <c r="W271" i="12"/>
  <c r="W301" i="12"/>
  <c r="W331" i="12"/>
  <c r="W361" i="12"/>
  <c r="W391" i="12"/>
  <c r="Y178" i="12"/>
  <c r="X265" i="12"/>
  <c r="X295" i="12"/>
  <c r="X325" i="12"/>
  <c r="X355" i="12"/>
  <c r="X204" i="12"/>
  <c r="Y265" i="12"/>
  <c r="Y295" i="12"/>
  <c r="Y325" i="12"/>
  <c r="W230" i="12"/>
  <c r="Y28" i="12"/>
  <c r="Y118" i="12"/>
  <c r="W199" i="12"/>
  <c r="W760" i="12"/>
  <c r="W714" i="12"/>
  <c r="Y665" i="12"/>
  <c r="Y620" i="12"/>
  <c r="W740" i="12"/>
  <c r="X694" i="12"/>
  <c r="X638" i="12"/>
  <c r="Y894" i="12"/>
  <c r="Y864" i="12"/>
  <c r="Y834" i="12"/>
  <c r="Y804" i="12"/>
  <c r="Y774" i="12"/>
  <c r="Y736" i="12"/>
  <c r="W694" i="12"/>
  <c r="W638" i="12"/>
  <c r="X568" i="12"/>
  <c r="X672" i="12"/>
  <c r="W645" i="12"/>
  <c r="W615" i="12"/>
  <c r="Y583" i="12"/>
  <c r="Y547" i="12"/>
  <c r="W483" i="12"/>
  <c r="X525" i="12"/>
  <c r="X386" i="12"/>
  <c r="X572" i="12"/>
  <c r="X536" i="12"/>
  <c r="Y333" i="12"/>
  <c r="X506" i="12"/>
  <c r="W605" i="12"/>
  <c r="Y571" i="12"/>
  <c r="Y535" i="12"/>
  <c r="Y363" i="12"/>
  <c r="X500" i="12"/>
  <c r="Y667" i="12"/>
  <c r="Y637" i="12"/>
  <c r="Y607" i="12"/>
  <c r="Y574" i="12"/>
  <c r="Y538" i="12"/>
  <c r="X421" i="12"/>
  <c r="X531" i="12"/>
  <c r="W450" i="12"/>
  <c r="W655" i="12"/>
  <c r="W625" i="12"/>
  <c r="W595" i="12"/>
  <c r="Y559" i="12"/>
  <c r="W504" i="12"/>
  <c r="X552" i="12"/>
  <c r="W456" i="12"/>
  <c r="Y741" i="12"/>
  <c r="Y711" i="12"/>
  <c r="Y681" i="12"/>
  <c r="Y651" i="12"/>
  <c r="Y621" i="12"/>
  <c r="Y591" i="12"/>
  <c r="Y555" i="12"/>
  <c r="X513" i="12"/>
  <c r="W517" i="12"/>
  <c r="W487" i="12"/>
  <c r="W457" i="12"/>
  <c r="W427" i="12"/>
  <c r="W386" i="12"/>
  <c r="Y343" i="12"/>
  <c r="Y250" i="12"/>
  <c r="Y492" i="12"/>
  <c r="Y456" i="12"/>
  <c r="Y420" i="12"/>
  <c r="Y366" i="12"/>
  <c r="X507" i="12"/>
  <c r="X471" i="12"/>
  <c r="X435" i="12"/>
  <c r="Y381" i="12"/>
  <c r="W308" i="12"/>
  <c r="W381" i="12"/>
  <c r="X406" i="12"/>
  <c r="W336" i="12"/>
  <c r="Y560" i="12"/>
  <c r="Y524" i="12"/>
  <c r="Y488" i="12"/>
  <c r="Y452" i="12"/>
  <c r="Y380" i="12"/>
  <c r="X494" i="12"/>
  <c r="X434" i="12"/>
  <c r="W587" i="12"/>
  <c r="W527" i="12"/>
  <c r="W467" i="12"/>
  <c r="W398" i="12"/>
  <c r="Y415" i="12"/>
  <c r="W311" i="12"/>
  <c r="Y484" i="12"/>
  <c r="Y424" i="12"/>
  <c r="X251" i="12"/>
  <c r="Y31" i="12"/>
  <c r="Y305" i="12"/>
  <c r="W223" i="12"/>
  <c r="W260" i="12"/>
  <c r="Y256" i="12"/>
  <c r="Y262" i="12"/>
  <c r="X262" i="12"/>
  <c r="W298" i="12"/>
  <c r="X225" i="12"/>
  <c r="X384" i="12"/>
  <c r="W224" i="12"/>
  <c r="X70" i="12"/>
  <c r="W100" i="12"/>
  <c r="Y153" i="12"/>
  <c r="X174" i="12"/>
  <c r="X24" i="12"/>
  <c r="W129" i="12"/>
  <c r="Y224" i="12"/>
  <c r="Y74" i="12"/>
  <c r="X167" i="12"/>
  <c r="W212" i="12"/>
  <c r="W32" i="12"/>
  <c r="AC410" i="12"/>
  <c r="AD439" i="12"/>
  <c r="AD451" i="12"/>
  <c r="AC244" i="12"/>
  <c r="AD594" i="12"/>
  <c r="AD234" i="12"/>
  <c r="AE616" i="12"/>
  <c r="AD922" i="12"/>
  <c r="AC955" i="12"/>
  <c r="AC311" i="12"/>
  <c r="X753" i="12"/>
  <c r="Y707" i="12"/>
  <c r="X661" i="12"/>
  <c r="X616" i="12"/>
  <c r="Y733" i="12"/>
  <c r="W691" i="12"/>
  <c r="X629" i="12"/>
  <c r="Y891" i="12"/>
  <c r="Y861" i="12"/>
  <c r="Y831" i="12"/>
  <c r="Y801" i="12"/>
  <c r="Y771" i="12"/>
  <c r="X733" i="12"/>
  <c r="X687" i="12"/>
  <c r="X633" i="12"/>
  <c r="Y716" i="12"/>
  <c r="Y668" i="12"/>
  <c r="W642" i="12"/>
  <c r="W612" i="12"/>
  <c r="W580" i="12"/>
  <c r="W544" i="12"/>
  <c r="X454" i="12"/>
  <c r="X521" i="12"/>
  <c r="Y602" i="12"/>
  <c r="Y568" i="12"/>
  <c r="Y532" i="12"/>
  <c r="X275" i="12"/>
  <c r="W501" i="12"/>
  <c r="W602" i="12"/>
  <c r="W568" i="12"/>
  <c r="W532" i="12"/>
  <c r="X564" i="12"/>
  <c r="X487" i="12"/>
  <c r="Y664" i="12"/>
  <c r="Y634" i="12"/>
  <c r="Y604" i="12"/>
  <c r="W571" i="12"/>
  <c r="W535" i="12"/>
  <c r="Y351" i="12"/>
  <c r="X527" i="12"/>
  <c r="Y371" i="12"/>
  <c r="W652" i="12"/>
  <c r="W622" i="12"/>
  <c r="W556" i="12"/>
  <c r="X478" i="12"/>
  <c r="X541" i="12"/>
  <c r="X427" i="12"/>
  <c r="Y738" i="12"/>
  <c r="Y708" i="12"/>
  <c r="Y678" i="12"/>
  <c r="Y648" i="12"/>
  <c r="Y618" i="12"/>
  <c r="W588" i="12"/>
  <c r="W552" i="12"/>
  <c r="X508" i="12"/>
  <c r="W514" i="12"/>
  <c r="W484" i="12"/>
  <c r="W454" i="12"/>
  <c r="W424" i="12"/>
  <c r="Y382" i="12"/>
  <c r="X338" i="12"/>
  <c r="X400" i="12"/>
  <c r="Y489" i="12"/>
  <c r="Y453" i="12"/>
  <c r="X417" i="12"/>
  <c r="Y350" i="12"/>
  <c r="X504" i="12"/>
  <c r="X468" i="12"/>
  <c r="X432" i="12"/>
  <c r="W366" i="12"/>
  <c r="W294" i="12"/>
  <c r="Y377" i="12"/>
  <c r="Y402" i="12"/>
  <c r="W264" i="12"/>
  <c r="Y557" i="12"/>
  <c r="Y521" i="12"/>
  <c r="Y485" i="12"/>
  <c r="Y443" i="12"/>
  <c r="W369" i="12"/>
  <c r="X485" i="12"/>
  <c r="X425" i="12"/>
  <c r="W578" i="12"/>
  <c r="W518" i="12"/>
  <c r="W458" i="12"/>
  <c r="Y383" i="12"/>
  <c r="X401" i="12"/>
  <c r="X269" i="12"/>
  <c r="Y475" i="12"/>
  <c r="X415" i="12"/>
  <c r="W232" i="12"/>
  <c r="Y22" i="12"/>
  <c r="Y302" i="12"/>
  <c r="X219" i="12"/>
  <c r="Y253" i="12"/>
  <c r="X226" i="12"/>
  <c r="Y259" i="12"/>
  <c r="X259" i="12"/>
  <c r="W295" i="12"/>
  <c r="W217" i="12"/>
  <c r="X381" i="12"/>
  <c r="X220" i="12"/>
  <c r="X67" i="12"/>
  <c r="W97" i="12"/>
  <c r="Y150" i="12"/>
  <c r="X171" i="12"/>
  <c r="X21" i="12"/>
  <c r="W126" i="12"/>
  <c r="Y221" i="12"/>
  <c r="Y71" i="12"/>
  <c r="X164" i="12"/>
  <c r="W209" i="12"/>
  <c r="W29" i="12"/>
  <c r="AD542" i="12"/>
  <c r="AC191" i="12"/>
  <c r="AE432" i="12"/>
  <c r="AC199" i="12"/>
  <c r="AC500" i="12"/>
  <c r="AE70" i="12"/>
  <c r="AC766" i="12"/>
  <c r="AC920" i="12"/>
  <c r="AD645" i="12"/>
  <c r="W750" i="12"/>
  <c r="X704" i="12"/>
  <c r="Y656" i="12"/>
  <c r="X611" i="12"/>
  <c r="X730" i="12"/>
  <c r="X684" i="12"/>
  <c r="X620" i="12"/>
  <c r="Y888" i="12"/>
  <c r="Y858" i="12"/>
  <c r="Y828" i="12"/>
  <c r="Y798" i="12"/>
  <c r="Y768" i="12"/>
  <c r="W730" i="12"/>
  <c r="W684" i="12"/>
  <c r="W629" i="12"/>
  <c r="X713" i="12"/>
  <c r="X576" i="12"/>
  <c r="W639" i="12"/>
  <c r="W609" i="12"/>
  <c r="Y576" i="12"/>
  <c r="Y540" i="12"/>
  <c r="W447" i="12"/>
  <c r="Y516" i="12"/>
  <c r="Y599" i="12"/>
  <c r="W565" i="12"/>
  <c r="W525" i="12"/>
  <c r="X561" i="12"/>
  <c r="Y495" i="12"/>
  <c r="W599" i="12"/>
  <c r="Y564" i="12"/>
  <c r="X528" i="12"/>
  <c r="X553" i="12"/>
  <c r="W480" i="12"/>
  <c r="Y661" i="12"/>
  <c r="Y631" i="12"/>
  <c r="Y601" i="12"/>
  <c r="Y567" i="12"/>
  <c r="Y531" i="12"/>
  <c r="W282" i="12"/>
  <c r="W523" i="12"/>
  <c r="W679" i="12"/>
  <c r="W649" i="12"/>
  <c r="W619" i="12"/>
  <c r="Y588" i="12"/>
  <c r="Y552" i="12"/>
  <c r="W471" i="12"/>
  <c r="X534" i="12"/>
  <c r="X379" i="12"/>
  <c r="Y735" i="12"/>
  <c r="Y705" i="12"/>
  <c r="Y675" i="12"/>
  <c r="Y645" i="12"/>
  <c r="Y615" i="12"/>
  <c r="X584" i="12"/>
  <c r="X548" i="12"/>
  <c r="X503" i="12"/>
  <c r="W511" i="12"/>
  <c r="W481" i="12"/>
  <c r="W451" i="12"/>
  <c r="W421" i="12"/>
  <c r="W375" i="12"/>
  <c r="W327" i="12"/>
  <c r="Y396" i="12"/>
  <c r="Y486" i="12"/>
  <c r="Y450" i="12"/>
  <c r="W414" i="12"/>
  <c r="Y342" i="12"/>
  <c r="X501" i="12"/>
  <c r="X465" i="12"/>
  <c r="X429" i="12"/>
  <c r="X362" i="12"/>
  <c r="X287" i="12"/>
  <c r="W374" i="12"/>
  <c r="X395" i="12"/>
  <c r="Y590" i="12"/>
  <c r="Y554" i="12"/>
  <c r="Y518" i="12"/>
  <c r="Y482" i="12"/>
  <c r="Y431" i="12"/>
  <c r="X353" i="12"/>
  <c r="X473" i="12"/>
  <c r="X409" i="12"/>
  <c r="W566" i="12"/>
  <c r="W506" i="12"/>
  <c r="W446" i="12"/>
  <c r="Y368" i="12"/>
  <c r="X376" i="12"/>
  <c r="Y523" i="12"/>
  <c r="Y463" i="12"/>
  <c r="Y397" i="12"/>
  <c r="X211" i="12"/>
  <c r="Y13" i="12"/>
  <c r="Y281" i="12"/>
  <c r="Y214" i="12"/>
  <c r="W193" i="12"/>
  <c r="Y222" i="12"/>
  <c r="X198" i="12"/>
  <c r="W418" i="12"/>
  <c r="W268" i="12"/>
  <c r="Y324" i="12"/>
  <c r="X354" i="12"/>
  <c r="X190" i="12"/>
  <c r="X40" i="12"/>
  <c r="W70" i="12"/>
  <c r="Y123" i="12"/>
  <c r="X144" i="12"/>
  <c r="W249" i="12"/>
  <c r="W99" i="12"/>
  <c r="Y194" i="12"/>
  <c r="Y44" i="12"/>
  <c r="X134" i="12"/>
  <c r="W179" i="12"/>
  <c r="AC601" i="12"/>
  <c r="AD427" i="12"/>
  <c r="AD264" i="12"/>
  <c r="AC332" i="12"/>
  <c r="AC716" i="12"/>
  <c r="AE295" i="12"/>
  <c r="AD35" i="12"/>
  <c r="AE558" i="12"/>
  <c r="AD430" i="12"/>
  <c r="AC919" i="12"/>
  <c r="W701" i="12"/>
  <c r="X652" i="12"/>
  <c r="X600" i="12"/>
  <c r="W727" i="12"/>
  <c r="W681" i="12"/>
  <c r="Y605" i="12"/>
  <c r="Y885" i="12"/>
  <c r="Y855" i="12"/>
  <c r="Y825" i="12"/>
  <c r="Y795" i="12"/>
  <c r="Y765" i="12"/>
  <c r="X723" i="12"/>
  <c r="W677" i="12"/>
  <c r="X624" i="12"/>
  <c r="W710" i="12"/>
  <c r="X433" i="12"/>
  <c r="W636" i="12"/>
  <c r="W606" i="12"/>
  <c r="W573" i="12"/>
  <c r="W537" i="12"/>
  <c r="Y417" i="12"/>
  <c r="X512" i="12"/>
  <c r="Y596" i="12"/>
  <c r="Y561" i="12"/>
  <c r="X516" i="12"/>
  <c r="X550" i="12"/>
  <c r="X481" i="12"/>
  <c r="W596" i="12"/>
  <c r="W561" i="12"/>
  <c r="X524" i="12"/>
  <c r="X546" i="12"/>
  <c r="X451" i="12"/>
  <c r="Y658" i="12"/>
  <c r="Y628" i="12"/>
  <c r="Y598" i="12"/>
  <c r="W564" i="12"/>
  <c r="X523" i="12"/>
  <c r="W519" i="12"/>
  <c r="W676" i="12"/>
  <c r="W646" i="12"/>
  <c r="W616" i="12"/>
  <c r="W585" i="12"/>
  <c r="W549" i="12"/>
  <c r="X442" i="12"/>
  <c r="X526" i="12"/>
  <c r="Y359" i="12"/>
  <c r="Y732" i="12"/>
  <c r="Y702" i="12"/>
  <c r="Y672" i="12"/>
  <c r="Y642" i="12"/>
  <c r="Y612" i="12"/>
  <c r="Y580" i="12"/>
  <c r="Y544" i="12"/>
  <c r="W498" i="12"/>
  <c r="W508" i="12"/>
  <c r="W478" i="12"/>
  <c r="W448" i="12"/>
  <c r="Y414" i="12"/>
  <c r="X371" i="12"/>
  <c r="W321" i="12"/>
  <c r="X389" i="12"/>
  <c r="Y483" i="12"/>
  <c r="Y447" i="12"/>
  <c r="Y403" i="12"/>
  <c r="X332" i="12"/>
  <c r="X498" i="12"/>
  <c r="X462" i="12"/>
  <c r="X420" i="12"/>
  <c r="Y358" i="12"/>
  <c r="W423" i="12"/>
  <c r="W362" i="12"/>
  <c r="X377" i="12"/>
  <c r="Y587" i="12"/>
  <c r="Y551" i="12"/>
  <c r="Y515" i="12"/>
  <c r="Y473" i="12"/>
  <c r="Y428" i="12"/>
  <c r="Y349" i="12"/>
  <c r="X470" i="12"/>
  <c r="Y405" i="12"/>
  <c r="W563" i="12"/>
  <c r="W503" i="12"/>
  <c r="W443" i="12"/>
  <c r="Y360" i="12"/>
  <c r="W372" i="12"/>
  <c r="Y520" i="12"/>
  <c r="Y460" i="12"/>
  <c r="W390" i="12"/>
  <c r="X201" i="12"/>
  <c r="Y257" i="12"/>
  <c r="Y278" i="12"/>
  <c r="Y210" i="12"/>
  <c r="W187" i="12"/>
  <c r="W218" i="12"/>
  <c r="X192" i="12"/>
  <c r="W415" i="12"/>
  <c r="W265" i="12"/>
  <c r="Y321" i="12"/>
  <c r="X351" i="12"/>
  <c r="X187" i="12"/>
  <c r="X37" i="12"/>
  <c r="W67" i="12"/>
  <c r="Y120" i="12"/>
  <c r="X141" i="12"/>
  <c r="W246" i="12"/>
  <c r="W96" i="12"/>
  <c r="Y191" i="12"/>
  <c r="Y41" i="12"/>
  <c r="X131" i="12"/>
  <c r="W176" i="12"/>
  <c r="AE396" i="12"/>
  <c r="AD191" i="12"/>
  <c r="AC530" i="12"/>
  <c r="AC211" i="12"/>
  <c r="AE307" i="12"/>
  <c r="AD406" i="12"/>
  <c r="AC284" i="12"/>
  <c r="AC404" i="12"/>
  <c r="AC743" i="12"/>
  <c r="AD869" i="12"/>
  <c r="W914" i="12"/>
  <c r="X860" i="12"/>
  <c r="X782" i="12"/>
  <c r="W878" i="12"/>
  <c r="W833" i="12"/>
  <c r="W745" i="12"/>
  <c r="Y964" i="12"/>
  <c r="Y934" i="12"/>
  <c r="Y902" i="12"/>
  <c r="X817" i="12"/>
  <c r="X706" i="12"/>
  <c r="X641" i="12"/>
  <c r="Y878" i="12"/>
  <c r="Y818" i="12"/>
  <c r="Y788" i="12"/>
  <c r="X758" i="12"/>
  <c r="Y712" i="12"/>
  <c r="X663" i="12"/>
  <c r="X618" i="12"/>
  <c r="X712" i="12"/>
  <c r="W815" i="12"/>
  <c r="W785" i="12"/>
  <c r="X751" i="12"/>
  <c r="X705" i="12"/>
  <c r="X649" i="12"/>
  <c r="X589" i="12"/>
  <c r="W715" i="12"/>
  <c r="X666" i="12"/>
  <c r="X562" i="12"/>
  <c r="Y886" i="12"/>
  <c r="Y856" i="12"/>
  <c r="Y826" i="12"/>
  <c r="Y796" i="12"/>
  <c r="Y766" i="12"/>
  <c r="Y724" i="12"/>
  <c r="W682" i="12"/>
  <c r="X639" i="12"/>
  <c r="X724" i="12"/>
  <c r="W674" i="12"/>
  <c r="W898" i="12"/>
  <c r="W868" i="12"/>
  <c r="W838" i="12"/>
  <c r="W808" i="12"/>
  <c r="W778" i="12"/>
  <c r="X740" i="12"/>
  <c r="Y694" i="12"/>
  <c r="Y647" i="12"/>
  <c r="X594" i="12"/>
  <c r="X720" i="12"/>
  <c r="X677" i="12"/>
  <c r="X537" i="12"/>
  <c r="Y882" i="12"/>
  <c r="Y852" i="12"/>
  <c r="Y822" i="12"/>
  <c r="Y792" i="12"/>
  <c r="Y762" i="12"/>
  <c r="W720" i="12"/>
  <c r="W665" i="12"/>
  <c r="W620" i="12"/>
  <c r="Y703" i="12"/>
  <c r="W663" i="12"/>
  <c r="W633" i="12"/>
  <c r="W603" i="12"/>
  <c r="X569" i="12"/>
  <c r="X533" i="12"/>
  <c r="X397" i="12"/>
  <c r="W507" i="12"/>
  <c r="W558" i="12"/>
  <c r="Y501" i="12"/>
  <c r="X543" i="12"/>
  <c r="W474" i="12"/>
  <c r="X557" i="12"/>
  <c r="W495" i="12"/>
  <c r="X535" i="12"/>
  <c r="W444" i="12"/>
  <c r="Y655" i="12"/>
  <c r="Y625" i="12"/>
  <c r="Y595" i="12"/>
  <c r="X560" i="12"/>
  <c r="X519" i="12"/>
  <c r="X585" i="12"/>
  <c r="X514" i="12"/>
  <c r="W673" i="12"/>
  <c r="W643" i="12"/>
  <c r="W613" i="12"/>
  <c r="X581" i="12"/>
  <c r="X545" i="12"/>
  <c r="W435" i="12"/>
  <c r="Y522" i="12"/>
  <c r="Y759" i="12"/>
  <c r="Y729" i="12"/>
  <c r="Y699" i="12"/>
  <c r="Y669" i="12"/>
  <c r="Y639" i="12"/>
  <c r="Y609" i="12"/>
  <c r="W577" i="12"/>
  <c r="W541" i="12"/>
  <c r="X484" i="12"/>
  <c r="W505" i="12"/>
  <c r="W475" i="12"/>
  <c r="W445" i="12"/>
  <c r="W411" i="12"/>
  <c r="Y367" i="12"/>
  <c r="W315" i="12"/>
  <c r="X382" i="12"/>
  <c r="Y480" i="12"/>
  <c r="Y444" i="12"/>
  <c r="W396" i="12"/>
  <c r="X326" i="12"/>
  <c r="X495" i="12"/>
  <c r="X459" i="12"/>
  <c r="W417" i="12"/>
  <c r="W354" i="12"/>
  <c r="W420" i="12"/>
  <c r="W350" i="12"/>
  <c r="Y369" i="12"/>
  <c r="Y584" i="12"/>
  <c r="Y548" i="12"/>
  <c r="Y512" i="12"/>
  <c r="Y470" i="12"/>
  <c r="Y425" i="12"/>
  <c r="W345" i="12"/>
  <c r="X467" i="12"/>
  <c r="X398" i="12"/>
  <c r="W560" i="12"/>
  <c r="W500" i="12"/>
  <c r="W440" i="12"/>
  <c r="Y356" i="12"/>
  <c r="X368" i="12"/>
  <c r="Y517" i="12"/>
  <c r="Y457" i="12"/>
  <c r="Y386" i="12"/>
  <c r="X195" i="12"/>
  <c r="Y341" i="12"/>
  <c r="Y275" i="12"/>
  <c r="W296" i="12"/>
  <c r="X180" i="12"/>
  <c r="Y322" i="12"/>
  <c r="X352" i="12"/>
  <c r="W388" i="12"/>
  <c r="X229" i="12"/>
  <c r="Y294" i="12"/>
  <c r="X324" i="12"/>
  <c r="X160" i="12"/>
  <c r="X10" i="12"/>
  <c r="W40" i="12"/>
  <c r="Y93" i="12"/>
  <c r="X114" i="12"/>
  <c r="W219" i="12"/>
  <c r="W69" i="12"/>
  <c r="Y164" i="12"/>
  <c r="Y14" i="12"/>
  <c r="X101" i="12"/>
  <c r="W146" i="12"/>
  <c r="AE715" i="12"/>
  <c r="AE264" i="12"/>
  <c r="AD858" i="12"/>
  <c r="AD337" i="12"/>
  <c r="AE252" i="12"/>
  <c r="AD113" i="12"/>
  <c r="AC144" i="12"/>
  <c r="AC812" i="12"/>
  <c r="AD371" i="12"/>
  <c r="AD836" i="12"/>
  <c r="X873" i="12"/>
  <c r="W828" i="12"/>
  <c r="W739" i="12"/>
  <c r="Y961" i="12"/>
  <c r="Y931" i="12"/>
  <c r="X894" i="12"/>
  <c r="X812" i="12"/>
  <c r="W703" i="12"/>
  <c r="X632" i="12"/>
  <c r="Y875" i="12"/>
  <c r="Y845" i="12"/>
  <c r="Y815" i="12"/>
  <c r="Y785" i="12"/>
  <c r="W755" i="12"/>
  <c r="X709" i="12"/>
  <c r="W659" i="12"/>
  <c r="Y608" i="12"/>
  <c r="W709" i="12"/>
  <c r="X613" i="12"/>
  <c r="W812" i="12"/>
  <c r="W782" i="12"/>
  <c r="W748" i="12"/>
  <c r="W702" i="12"/>
  <c r="Y644" i="12"/>
  <c r="X754" i="12"/>
  <c r="X708" i="12"/>
  <c r="X662" i="12"/>
  <c r="W462" i="12"/>
  <c r="Y883" i="12"/>
  <c r="Y853" i="12"/>
  <c r="Y823" i="12"/>
  <c r="Y793" i="12"/>
  <c r="Y763" i="12"/>
  <c r="X721" i="12"/>
  <c r="W678" i="12"/>
  <c r="W635" i="12"/>
  <c r="W721" i="12"/>
  <c r="Y611" i="12"/>
  <c r="W895" i="12"/>
  <c r="W865" i="12"/>
  <c r="W835" i="12"/>
  <c r="W805" i="12"/>
  <c r="W775" i="12"/>
  <c r="W737" i="12"/>
  <c r="X691" i="12"/>
  <c r="X643" i="12"/>
  <c r="X586" i="12"/>
  <c r="W717" i="12"/>
  <c r="X673" i="12"/>
  <c r="X469" i="12"/>
  <c r="Y879" i="12"/>
  <c r="Y849" i="12"/>
  <c r="Y819" i="12"/>
  <c r="Y789" i="12"/>
  <c r="X759" i="12"/>
  <c r="Y713" i="12"/>
  <c r="X660" i="12"/>
  <c r="X615" i="12"/>
  <c r="X700" i="12"/>
  <c r="W660" i="12"/>
  <c r="W630" i="12"/>
  <c r="W600" i="12"/>
  <c r="Y565" i="12"/>
  <c r="X529" i="12"/>
  <c r="X565" i="12"/>
  <c r="X496" i="12"/>
  <c r="X590" i="12"/>
  <c r="X554" i="12"/>
  <c r="W489" i="12"/>
  <c r="X532" i="12"/>
  <c r="X445" i="12"/>
  <c r="Y589" i="12"/>
  <c r="Y553" i="12"/>
  <c r="X466" i="12"/>
  <c r="W528" i="12"/>
  <c r="Y393" i="12"/>
  <c r="Y652" i="12"/>
  <c r="Y622" i="12"/>
  <c r="Y556" i="12"/>
  <c r="W510" i="12"/>
  <c r="X574" i="12"/>
  <c r="Y504" i="12"/>
  <c r="W670" i="12"/>
  <c r="W640" i="12"/>
  <c r="W610" i="12"/>
  <c r="Y577" i="12"/>
  <c r="Y541" i="12"/>
  <c r="Y411" i="12"/>
  <c r="X518" i="12"/>
  <c r="Y756" i="12"/>
  <c r="Y726" i="12"/>
  <c r="Y696" i="12"/>
  <c r="Y666" i="12"/>
  <c r="Y636" i="12"/>
  <c r="Y606" i="12"/>
  <c r="Y573" i="12"/>
  <c r="Y537" i="12"/>
  <c r="W477" i="12"/>
  <c r="W502" i="12"/>
  <c r="W472" i="12"/>
  <c r="W442" i="12"/>
  <c r="Y407" i="12"/>
  <c r="W363" i="12"/>
  <c r="W309" i="12"/>
  <c r="Y378" i="12"/>
  <c r="Y477" i="12"/>
  <c r="Y435" i="12"/>
  <c r="Y392" i="12"/>
  <c r="X320" i="12"/>
  <c r="X492" i="12"/>
  <c r="X450" i="12"/>
  <c r="X410" i="12"/>
  <c r="X350" i="12"/>
  <c r="Y413" i="12"/>
  <c r="X272" i="12"/>
  <c r="Y365" i="12"/>
  <c r="Y581" i="12"/>
  <c r="Y545" i="12"/>
  <c r="Y503" i="12"/>
  <c r="Y467" i="12"/>
  <c r="Y422" i="12"/>
  <c r="W341" i="12"/>
  <c r="X464" i="12"/>
  <c r="X391" i="12"/>
  <c r="W557" i="12"/>
  <c r="W497" i="12"/>
  <c r="W437" i="12"/>
  <c r="Y348" i="12"/>
  <c r="Y364" i="12"/>
  <c r="Y514" i="12"/>
  <c r="Y454" i="12"/>
  <c r="W383" i="12"/>
  <c r="X189" i="12"/>
  <c r="Y338" i="12"/>
  <c r="Y272" i="12"/>
  <c r="W293" i="12"/>
  <c r="Y109" i="12"/>
  <c r="Y319" i="12"/>
  <c r="X349" i="12"/>
  <c r="W385" i="12"/>
  <c r="Y225" i="12"/>
  <c r="Y291" i="12"/>
  <c r="X321" i="12"/>
  <c r="X157" i="12"/>
  <c r="X7" i="12"/>
  <c r="W37" i="12"/>
  <c r="Y90" i="12"/>
  <c r="X111" i="12"/>
  <c r="W216" i="12"/>
  <c r="W66" i="12"/>
  <c r="Y161" i="12"/>
  <c r="Y11" i="12"/>
  <c r="X95" i="12"/>
  <c r="W143" i="12"/>
  <c r="AE66" i="12"/>
  <c r="AD287" i="12"/>
  <c r="AD602" i="12"/>
  <c r="AC634" i="12"/>
  <c r="AD368" i="12"/>
  <c r="AD143" i="12"/>
  <c r="AE82" i="12"/>
  <c r="AD859" i="12"/>
  <c r="AD533" i="12"/>
  <c r="AD534" i="12"/>
  <c r="X953" i="12"/>
  <c r="X923" i="12"/>
  <c r="X874" i="12"/>
  <c r="X772" i="12"/>
  <c r="W968" i="12"/>
  <c r="W938" i="12"/>
  <c r="X907" i="12"/>
  <c r="Y745" i="12"/>
  <c r="W869" i="12"/>
  <c r="X807" i="12"/>
  <c r="W733" i="12"/>
  <c r="Y958" i="12"/>
  <c r="Y928" i="12"/>
  <c r="Y890" i="12"/>
  <c r="W807" i="12"/>
  <c r="X696" i="12"/>
  <c r="X623" i="12"/>
  <c r="Y872" i="12"/>
  <c r="Y812" i="12"/>
  <c r="Y782" i="12"/>
  <c r="Y748" i="12"/>
  <c r="W706" i="12"/>
  <c r="X654" i="12"/>
  <c r="X603" i="12"/>
  <c r="X702" i="12"/>
  <c r="X608" i="12"/>
  <c r="W809" i="12"/>
  <c r="W779" i="12"/>
  <c r="X741" i="12"/>
  <c r="Y695" i="12"/>
  <c r="X640" i="12"/>
  <c r="W751" i="12"/>
  <c r="W705" i="12"/>
  <c r="X653" i="12"/>
  <c r="Y910" i="12"/>
  <c r="Y880" i="12"/>
  <c r="Y850" i="12"/>
  <c r="Y820" i="12"/>
  <c r="Y790" i="12"/>
  <c r="Y760" i="12"/>
  <c r="W718" i="12"/>
  <c r="X674" i="12"/>
  <c r="X630" i="12"/>
  <c r="X714" i="12"/>
  <c r="X606" i="12"/>
  <c r="W892" i="12"/>
  <c r="W862" i="12"/>
  <c r="W832" i="12"/>
  <c r="W802" i="12"/>
  <c r="W772" i="12"/>
  <c r="Y730" i="12"/>
  <c r="W688" i="12"/>
  <c r="Y638" i="12"/>
  <c r="X756" i="12"/>
  <c r="Y710" i="12"/>
  <c r="W669" i="12"/>
  <c r="Y906" i="12"/>
  <c r="Y876" i="12"/>
  <c r="Y846" i="12"/>
  <c r="Y816" i="12"/>
  <c r="Y786" i="12"/>
  <c r="W756" i="12"/>
  <c r="X710" i="12"/>
  <c r="W656" i="12"/>
  <c r="X610" i="12"/>
  <c r="W697" i="12"/>
  <c r="W657" i="12"/>
  <c r="W627" i="12"/>
  <c r="W597" i="12"/>
  <c r="W562" i="12"/>
  <c r="Y525" i="12"/>
  <c r="X558" i="12"/>
  <c r="X475" i="12"/>
  <c r="Y586" i="12"/>
  <c r="Y550" i="12"/>
  <c r="X460" i="12"/>
  <c r="Y528" i="12"/>
  <c r="W438" i="12"/>
  <c r="W586" i="12"/>
  <c r="W550" i="12"/>
  <c r="W459" i="12"/>
  <c r="Y519" i="12"/>
  <c r="Y679" i="12"/>
  <c r="Y649" i="12"/>
  <c r="Y619" i="12"/>
  <c r="W589" i="12"/>
  <c r="W553" i="12"/>
  <c r="X472" i="12"/>
  <c r="X567" i="12"/>
  <c r="X499" i="12"/>
  <c r="W667" i="12"/>
  <c r="W637" i="12"/>
  <c r="W607" i="12"/>
  <c r="W574" i="12"/>
  <c r="W538" i="12"/>
  <c r="X588" i="12"/>
  <c r="Y513" i="12"/>
  <c r="Y753" i="12"/>
  <c r="Y723" i="12"/>
  <c r="Y693" i="12"/>
  <c r="Y663" i="12"/>
  <c r="Y633" i="12"/>
  <c r="Y603" i="12"/>
  <c r="W570" i="12"/>
  <c r="W534" i="12"/>
  <c r="X448" i="12"/>
  <c r="W499" i="12"/>
  <c r="W469" i="12"/>
  <c r="W439" i="12"/>
  <c r="W404" i="12"/>
  <c r="X359" i="12"/>
  <c r="W303" i="12"/>
  <c r="W371" i="12"/>
  <c r="Y474" i="12"/>
  <c r="Y432" i="12"/>
  <c r="W389" i="12"/>
  <c r="X314" i="12"/>
  <c r="X489" i="12"/>
  <c r="X447" i="12"/>
  <c r="X403" i="12"/>
  <c r="Y346" i="12"/>
  <c r="W410" i="12"/>
  <c r="W257" i="12"/>
  <c r="Y357" i="12"/>
  <c r="Y578" i="12"/>
  <c r="Y542" i="12"/>
  <c r="Y500" i="12"/>
  <c r="Y464" i="12"/>
  <c r="W413" i="12"/>
  <c r="W318" i="12"/>
  <c r="X455" i="12"/>
  <c r="W365" i="12"/>
  <c r="W548" i="12"/>
  <c r="W488" i="12"/>
  <c r="W428" i="12"/>
  <c r="X329" i="12"/>
  <c r="Y352" i="12"/>
  <c r="Y505" i="12"/>
  <c r="Y445" i="12"/>
  <c r="W356" i="12"/>
  <c r="Y121" i="12"/>
  <c r="Y335" i="12"/>
  <c r="X247" i="12"/>
  <c r="W290" i="12"/>
  <c r="Y100" i="12"/>
  <c r="Y316" i="12"/>
  <c r="X322" i="12"/>
  <c r="W358" i="12"/>
  <c r="Y133" i="12"/>
  <c r="Y264" i="12"/>
  <c r="X294" i="12"/>
  <c r="X130" i="12"/>
  <c r="W160" i="12"/>
  <c r="W10" i="12"/>
  <c r="Y63" i="12"/>
  <c r="X84" i="12"/>
  <c r="W189" i="12"/>
  <c r="W39" i="12"/>
  <c r="Y134" i="12"/>
  <c r="X227" i="12"/>
  <c r="X65" i="12"/>
  <c r="W110" i="12"/>
  <c r="AE312" i="12"/>
  <c r="AE442" i="12"/>
  <c r="AE882" i="12"/>
  <c r="AD365" i="12"/>
  <c r="AC376" i="12"/>
  <c r="AE801" i="12"/>
  <c r="AC910" i="12"/>
  <c r="AC742" i="12"/>
  <c r="AC489" i="12"/>
  <c r="AE147" i="12"/>
  <c r="AE377" i="12"/>
  <c r="AD176" i="12"/>
  <c r="AC61" i="12"/>
  <c r="AE200" i="12"/>
  <c r="AC351" i="12"/>
  <c r="AD57" i="12"/>
  <c r="AE209" i="12"/>
  <c r="AE368" i="12"/>
  <c r="AE86" i="12"/>
  <c r="AE298" i="12"/>
  <c r="AE14" i="12"/>
  <c r="AD177" i="12"/>
  <c r="AE403" i="12"/>
  <c r="AE153" i="12"/>
  <c r="AE261" i="12"/>
  <c r="AE428" i="12"/>
  <c r="AC87" i="12"/>
  <c r="AE217" i="12"/>
  <c r="AC349" i="12"/>
  <c r="AC15" i="12"/>
  <c r="AD194" i="12"/>
  <c r="AD320" i="12"/>
  <c r="AE51" i="12"/>
  <c r="AD178" i="12"/>
  <c r="AD310" i="12"/>
  <c r="AD393" i="12"/>
  <c r="AD129" i="12"/>
  <c r="AC218" i="12"/>
  <c r="AD303" i="12"/>
  <c r="AC482" i="12"/>
  <c r="AE171" i="12"/>
  <c r="AC387" i="12"/>
  <c r="AC534" i="12"/>
  <c r="AC483" i="12"/>
  <c r="AC473" i="12"/>
  <c r="AE459" i="12"/>
  <c r="AE447" i="12"/>
  <c r="AC539" i="12"/>
  <c r="AE617" i="12"/>
  <c r="AC674" i="12"/>
  <c r="AE789" i="12"/>
  <c r="AE85" i="12"/>
  <c r="AD147" i="12"/>
  <c r="AE484" i="12"/>
  <c r="AC429" i="12"/>
  <c r="AC437" i="12"/>
  <c r="AD565" i="12"/>
  <c r="AD532" i="12"/>
  <c r="AC239" i="12"/>
  <c r="AC540" i="12"/>
  <c r="AD510" i="12"/>
  <c r="AC580" i="12"/>
  <c r="AE677" i="12"/>
  <c r="AD756" i="12"/>
  <c r="AD875" i="12"/>
  <c r="AC935" i="12"/>
  <c r="AE556" i="12"/>
  <c r="AE633" i="12"/>
  <c r="AD720" i="12"/>
  <c r="AD780" i="12"/>
  <c r="AE875" i="12"/>
  <c r="AD429" i="12"/>
  <c r="AD550" i="12"/>
  <c r="AD624" i="12"/>
  <c r="AE696" i="12"/>
  <c r="AE780" i="12"/>
  <c r="AC849" i="12"/>
  <c r="AD537" i="12"/>
  <c r="AE598" i="12"/>
  <c r="AC710" i="12"/>
  <c r="AC832" i="12"/>
  <c r="AD527" i="12"/>
  <c r="AD508" i="12"/>
  <c r="AE581" i="12"/>
  <c r="AC665" i="12"/>
  <c r="AE713" i="12"/>
  <c r="AE771" i="12"/>
  <c r="AE622" i="12"/>
  <c r="AE772" i="12"/>
  <c r="AD885" i="12"/>
  <c r="AC643" i="12"/>
  <c r="AD807" i="12"/>
  <c r="AC931" i="12"/>
  <c r="AC873" i="12"/>
  <c r="AC599" i="12"/>
  <c r="AC782" i="12"/>
  <c r="AC911" i="12"/>
  <c r="AD599" i="12"/>
  <c r="AC761" i="12"/>
  <c r="AC837" i="12"/>
  <c r="AC925" i="12"/>
  <c r="AC614" i="12"/>
  <c r="AC378" i="12"/>
  <c r="AD105" i="12"/>
  <c r="AC309" i="12"/>
  <c r="AE39" i="12"/>
  <c r="AC201" i="12"/>
  <c r="AC414" i="12"/>
  <c r="AE157" i="12"/>
  <c r="AD274" i="12"/>
  <c r="AC443" i="12"/>
  <c r="AD117" i="12"/>
  <c r="AE220" i="12"/>
  <c r="AC359" i="12"/>
  <c r="AD26" i="12"/>
  <c r="AC205" i="12"/>
  <c r="AE327" i="12"/>
  <c r="AE62" i="12"/>
  <c r="AE194" i="12"/>
  <c r="AE320" i="12"/>
  <c r="AE397" i="12"/>
  <c r="AD133" i="12"/>
  <c r="AC229" i="12"/>
  <c r="AC38" i="12"/>
  <c r="AE485" i="12"/>
  <c r="AD279" i="12"/>
  <c r="AD426" i="12"/>
  <c r="AD34" i="12"/>
  <c r="AC486" i="12"/>
  <c r="AE129" i="12"/>
  <c r="AE473" i="12"/>
  <c r="AE451" i="12"/>
  <c r="AC561" i="12"/>
  <c r="AD621" i="12"/>
  <c r="AD687" i="12"/>
  <c r="AC796" i="12"/>
  <c r="AD331" i="12"/>
  <c r="AE158" i="12"/>
  <c r="AE487" i="12"/>
  <c r="AD433" i="12"/>
  <c r="AD472" i="12"/>
  <c r="AD579" i="12"/>
  <c r="AC543" i="12"/>
  <c r="AE433" i="12"/>
  <c r="AD543" i="12"/>
  <c r="AD514" i="12"/>
  <c r="AC612" i="12"/>
  <c r="AD681" i="12"/>
  <c r="AD759" i="12"/>
  <c r="AD879" i="12"/>
  <c r="AE938" i="12"/>
  <c r="AE559" i="12"/>
  <c r="AC654" i="12"/>
  <c r="AE723" i="12"/>
  <c r="AE783" i="12"/>
  <c r="AE879" i="12"/>
  <c r="AC449" i="12"/>
  <c r="AD553" i="12"/>
  <c r="AC638" i="12"/>
  <c r="AE699" i="12"/>
  <c r="AE786" i="12"/>
  <c r="AE860" i="12"/>
  <c r="AC541" i="12"/>
  <c r="AE605" i="12"/>
  <c r="AE747" i="12"/>
  <c r="AE838" i="12"/>
  <c r="AD390" i="12"/>
  <c r="AE523" i="12"/>
  <c r="AC603" i="12"/>
  <c r="AD669" i="12"/>
  <c r="AC721" i="12"/>
  <c r="AC778" i="12"/>
  <c r="AE655" i="12"/>
  <c r="AC785" i="12"/>
  <c r="AD903" i="12"/>
  <c r="AD673" i="12"/>
  <c r="AC857" i="12"/>
  <c r="AE935" i="12"/>
  <c r="AC903" i="12"/>
  <c r="AC640" i="12"/>
  <c r="AC795" i="12"/>
  <c r="AE914" i="12"/>
  <c r="AD628" i="12"/>
  <c r="AE765" i="12"/>
  <c r="AC846" i="12"/>
  <c r="AE939" i="12"/>
  <c r="AD632" i="12"/>
  <c r="AE737" i="12"/>
  <c r="AC854" i="12"/>
  <c r="AC947" i="12"/>
  <c r="AD698" i="12"/>
  <c r="AE567" i="12"/>
  <c r="AC758" i="12"/>
  <c r="AD893" i="12"/>
  <c r="AD582" i="12"/>
  <c r="AD746" i="12"/>
  <c r="AE890" i="12"/>
  <c r="AD558" i="12"/>
  <c r="AD722" i="12"/>
  <c r="AC831" i="12"/>
  <c r="AD944" i="12"/>
  <c r="AC633" i="12"/>
  <c r="AC775" i="12"/>
  <c r="AD902" i="12"/>
  <c r="AE481" i="12"/>
  <c r="AC663" i="12"/>
  <c r="AC793" i="12"/>
  <c r="AE916" i="12"/>
  <c r="AE891" i="12"/>
  <c r="AD663" i="12"/>
  <c r="AC789" i="12"/>
  <c r="AD945" i="12"/>
  <c r="AD666" i="12"/>
  <c r="AC768" i="12"/>
  <c r="AD494" i="12"/>
  <c r="AC48" i="12"/>
  <c r="AC5" i="12"/>
  <c r="AE671" i="12"/>
  <c r="AE805" i="12"/>
  <c r="AD395" i="12"/>
  <c r="AE806" i="12"/>
  <c r="AC622" i="12"/>
  <c r="AD762" i="12"/>
  <c r="AD99" i="12"/>
  <c r="AC427" i="12"/>
  <c r="AE872" i="12"/>
  <c r="AD946" i="12"/>
  <c r="AC885" i="12"/>
  <c r="AE668" i="12"/>
  <c r="AC439" i="12"/>
  <c r="AC204" i="12"/>
  <c r="AD867" i="12"/>
  <c r="AE886" i="12"/>
  <c r="AD948" i="12"/>
  <c r="AC684" i="12"/>
  <c r="AC827" i="12"/>
  <c r="AE585" i="12"/>
  <c r="AD222" i="12"/>
  <c r="AC178" i="12"/>
  <c r="AE354" i="12"/>
  <c r="AE13" i="12"/>
  <c r="AE229" i="12"/>
  <c r="AD405" i="12"/>
  <c r="AC237" i="12"/>
  <c r="AE89" i="12"/>
  <c r="AC213" i="12"/>
  <c r="AC375" i="12"/>
  <c r="AD86" i="12"/>
  <c r="AC247" i="12"/>
  <c r="AC385" i="12"/>
  <c r="AC153" i="12"/>
  <c r="AD315" i="12"/>
  <c r="AE75" i="12"/>
  <c r="AE267" i="12"/>
  <c r="AC421" i="12"/>
  <c r="AD164" i="12"/>
  <c r="AC278" i="12"/>
  <c r="AE467" i="12"/>
  <c r="AD121" i="12"/>
  <c r="AC228" i="12"/>
  <c r="AD369" i="12"/>
  <c r="AC51" i="12"/>
  <c r="AE214" i="12"/>
  <c r="AC345" i="12"/>
  <c r="AC81" i="12"/>
  <c r="AE231" i="12"/>
  <c r="AC323" i="12"/>
  <c r="AC401" i="12"/>
  <c r="AC147" i="12"/>
  <c r="AE245" i="12"/>
  <c r="AC182" i="12"/>
  <c r="AC492" i="12"/>
  <c r="AE317" i="12"/>
  <c r="AE465" i="12"/>
  <c r="AD297" i="12"/>
  <c r="AE515" i="12"/>
  <c r="AC151" i="12"/>
  <c r="AD13" i="12"/>
  <c r="AC477" i="12"/>
  <c r="AD564" i="12"/>
  <c r="AD625" i="12"/>
  <c r="AE700" i="12"/>
  <c r="AC814" i="12"/>
  <c r="AD353" i="12"/>
  <c r="AC169" i="12"/>
  <c r="AD491" i="12"/>
  <c r="AC445" i="12"/>
  <c r="AC509" i="12"/>
  <c r="AC582" i="12"/>
  <c r="AD552" i="12"/>
  <c r="AC479" i="12"/>
  <c r="AC563" i="12"/>
  <c r="AE529" i="12"/>
  <c r="AD615" i="12"/>
  <c r="AD685" i="12"/>
  <c r="AD766" i="12"/>
  <c r="AC892" i="12"/>
  <c r="AC941" i="12"/>
  <c r="AE563" i="12"/>
  <c r="AD657" i="12"/>
  <c r="AC730" i="12"/>
  <c r="AC786" i="12"/>
  <c r="AE892" i="12"/>
  <c r="AD465" i="12"/>
  <c r="AC570" i="12"/>
  <c r="AD641" i="12"/>
  <c r="AC706" i="12"/>
  <c r="AD797" i="12"/>
  <c r="AD864" i="12"/>
  <c r="AC544" i="12"/>
  <c r="AD620" i="12"/>
  <c r="AC754" i="12"/>
  <c r="AC390" i="12"/>
  <c r="AE425" i="12"/>
  <c r="AE527" i="12"/>
  <c r="AD609" i="12"/>
  <c r="AC673" i="12"/>
  <c r="AD724" i="12"/>
  <c r="AC781" i="12"/>
  <c r="AE689" i="12"/>
  <c r="AE798" i="12"/>
  <c r="AC914" i="12"/>
  <c r="AC677" i="12"/>
  <c r="AE865" i="12"/>
  <c r="AC939" i="12"/>
  <c r="AE945" i="12"/>
  <c r="AE643" i="12"/>
  <c r="AD803" i="12"/>
  <c r="AE917" i="12"/>
  <c r="AC632" i="12"/>
  <c r="AD778" i="12"/>
  <c r="AC850" i="12"/>
  <c r="AC27" i="12"/>
  <c r="AD232" i="12"/>
  <c r="AE416" i="12"/>
  <c r="AC270" i="12"/>
  <c r="AE93" i="12"/>
  <c r="AD237" i="12"/>
  <c r="AD381" i="12"/>
  <c r="AC105" i="12"/>
  <c r="AD250" i="12"/>
  <c r="AD388" i="12"/>
  <c r="AE166" i="12"/>
  <c r="AC333" i="12"/>
  <c r="AD94" i="12"/>
  <c r="AC271" i="12"/>
  <c r="AD7" i="12"/>
  <c r="AE177" i="12"/>
  <c r="AD296" i="12"/>
  <c r="AD477" i="12"/>
  <c r="AE146" i="12"/>
  <c r="AD238" i="12"/>
  <c r="AC373" i="12"/>
  <c r="AC55" i="12"/>
  <c r="AD225" i="12"/>
  <c r="AD349" i="12"/>
  <c r="AC85" i="12"/>
  <c r="AC236" i="12"/>
  <c r="AC331" i="12"/>
  <c r="AE52" i="12"/>
  <c r="AE239" i="12"/>
  <c r="AE9" i="12"/>
  <c r="AC273" i="12"/>
  <c r="AE97" i="12"/>
  <c r="AD256" i="12"/>
  <c r="AE391" i="12"/>
  <c r="AE148" i="12"/>
  <c r="AC267" i="12"/>
  <c r="AD399" i="12"/>
  <c r="AC177" i="12"/>
  <c r="AD344" i="12"/>
  <c r="AE109" i="12"/>
  <c r="AC296" i="12"/>
  <c r="AC33" i="12"/>
  <c r="AE183" i="12"/>
  <c r="AD330" i="12"/>
  <c r="AE7" i="12"/>
  <c r="AE160" i="12"/>
  <c r="AE241" i="12"/>
  <c r="AC397" i="12"/>
  <c r="AE69" i="12"/>
  <c r="AD231" i="12"/>
  <c r="AE359" i="12"/>
  <c r="AC133" i="12"/>
  <c r="AC249" i="12"/>
  <c r="AC334" i="12"/>
  <c r="AC13" i="12"/>
  <c r="AD171" i="12"/>
  <c r="AD255" i="12"/>
  <c r="AD338" i="12"/>
  <c r="AC498" i="12"/>
  <c r="AC426" i="12"/>
  <c r="AE495" i="12"/>
  <c r="AD387" i="12"/>
  <c r="AD56" i="12"/>
  <c r="AC314" i="12"/>
  <c r="AD242" i="12"/>
  <c r="AE509" i="12"/>
  <c r="AD570" i="12"/>
  <c r="AE631" i="12"/>
  <c r="AD713" i="12"/>
  <c r="AE825" i="12"/>
  <c r="AC384" i="12"/>
  <c r="AE310" i="12"/>
  <c r="AD70" i="12"/>
  <c r="AD471" i="12"/>
  <c r="AD539" i="12"/>
  <c r="AE606" i="12"/>
  <c r="AC569" i="12"/>
  <c r="AD487" i="12"/>
  <c r="AC573" i="12"/>
  <c r="AE543" i="12"/>
  <c r="AC630" i="12"/>
  <c r="AE110" i="12"/>
  <c r="AE205" i="12"/>
  <c r="AC279" i="12"/>
  <c r="AE479" i="12"/>
  <c r="AC122" i="12"/>
  <c r="AD377" i="12"/>
  <c r="AE521" i="12"/>
  <c r="AC480" i="12"/>
  <c r="AD459" i="12"/>
  <c r="AD447" i="12"/>
  <c r="AD444" i="12"/>
  <c r="AC529" i="12"/>
  <c r="AC604" i="12"/>
  <c r="AC666" i="12"/>
  <c r="AE785" i="12"/>
  <c r="AE41" i="12"/>
  <c r="AE125" i="12"/>
  <c r="AD481" i="12"/>
  <c r="AE415" i="12"/>
  <c r="AE255" i="12"/>
  <c r="AD562" i="12"/>
  <c r="AC521" i="12"/>
  <c r="AD604" i="12"/>
  <c r="AD536" i="12"/>
  <c r="AC507" i="12"/>
  <c r="AD573" i="12"/>
  <c r="AC675" i="12"/>
  <c r="AC753" i="12"/>
  <c r="AE851" i="12"/>
  <c r="AE931" i="12"/>
  <c r="AC553" i="12"/>
  <c r="AE627" i="12"/>
  <c r="AE712" i="12"/>
  <c r="AC773" i="12"/>
  <c r="AE868" i="12"/>
  <c r="AE951" i="12"/>
  <c r="AE546" i="12"/>
  <c r="AC620" i="12"/>
  <c r="AD692" i="12"/>
  <c r="AC777" i="12"/>
  <c r="AD838" i="12"/>
  <c r="AE530" i="12"/>
  <c r="AE595" i="12"/>
  <c r="AE706" i="12"/>
  <c r="AE812" i="12"/>
  <c r="AD523" i="12"/>
  <c r="AC501" i="12"/>
  <c r="AC575" i="12"/>
  <c r="AC655" i="12"/>
  <c r="AE703" i="12"/>
  <c r="AE760" i="12"/>
  <c r="AD603" i="12"/>
  <c r="AD760" i="12"/>
  <c r="AE881" i="12"/>
  <c r="AD613" i="12"/>
  <c r="AC803" i="12"/>
  <c r="AE927" i="12"/>
  <c r="AD840" i="12"/>
  <c r="AC590" i="12"/>
  <c r="AC769" i="12"/>
  <c r="AE907" i="12"/>
  <c r="AC581" i="12"/>
  <c r="AC745" i="12"/>
  <c r="AD833" i="12"/>
  <c r="AE921" i="12"/>
  <c r="AE604" i="12"/>
  <c r="AC712" i="12"/>
  <c r="AD846" i="12"/>
  <c r="AD932" i="12"/>
  <c r="AD659" i="12"/>
  <c r="AE952" i="12"/>
  <c r="AC725" i="12"/>
  <c r="AC883" i="12"/>
  <c r="AD772" i="12"/>
  <c r="AD725" i="12"/>
  <c r="AE883" i="12"/>
  <c r="AD501" i="12"/>
  <c r="AD705" i="12"/>
  <c r="AC809" i="12"/>
  <c r="AD933" i="12"/>
  <c r="AD592" i="12"/>
  <c r="AE738" i="12"/>
  <c r="AC859" i="12"/>
  <c r="AE933" i="12"/>
  <c r="AE645" i="12"/>
  <c r="AC759" i="12"/>
  <c r="AE909" i="12"/>
  <c r="AE768" i="12"/>
  <c r="AD626" i="12"/>
  <c r="AD768" i="12"/>
  <c r="AD938" i="12"/>
  <c r="AC872" i="12"/>
  <c r="AD765" i="12"/>
  <c r="AC556" i="12"/>
  <c r="AC262" i="12"/>
  <c r="AC53" i="12"/>
  <c r="AE908" i="12"/>
  <c r="AD813" i="12"/>
  <c r="AD410" i="12"/>
  <c r="AC934" i="12"/>
  <c r="AD901" i="12"/>
  <c r="AD726" i="12"/>
  <c r="AD215" i="12"/>
  <c r="AC131" i="12"/>
  <c r="AC636" i="12"/>
  <c r="AE323" i="12"/>
  <c r="AD738" i="12"/>
  <c r="AE842" i="12"/>
  <c r="AE793" i="12"/>
  <c r="AC313" i="12"/>
  <c r="AE607" i="12"/>
  <c r="AC513" i="12"/>
  <c r="AE602" i="12"/>
  <c r="AD743" i="12"/>
  <c r="AD593" i="12"/>
  <c r="AD825" i="12"/>
  <c r="AC948" i="12"/>
  <c r="AC380" i="12"/>
  <c r="AD75" i="12"/>
  <c r="AC346" i="12"/>
  <c r="AE667" i="12"/>
  <c r="AD661" i="12"/>
  <c r="AE350" i="12"/>
  <c r="AC858" i="12"/>
  <c r="AD511" i="12"/>
  <c r="AC428" i="12"/>
  <c r="AE369" i="12"/>
  <c r="AE925" i="12"/>
  <c r="AE586" i="12"/>
  <c r="AC863" i="12"/>
  <c r="AD643" i="12"/>
  <c r="AC360" i="12"/>
  <c r="AC124" i="12"/>
  <c r="AE698" i="12"/>
  <c r="AD892" i="12"/>
  <c r="AC699" i="12"/>
  <c r="AC8" i="12"/>
  <c r="AD955" i="12"/>
  <c r="AC853" i="12"/>
  <c r="AE692" i="12"/>
  <c r="AD401" i="12"/>
  <c r="AC718" i="12"/>
  <c r="AD907" i="12"/>
  <c r="AE297" i="12"/>
  <c r="AE100" i="12"/>
  <c r="AD21" i="12"/>
  <c r="AE25" i="12"/>
  <c r="AD378" i="12"/>
  <c r="AC37" i="12"/>
  <c r="AC389" i="12"/>
  <c r="AD265" i="12"/>
  <c r="AC110" i="12"/>
  <c r="AD140" i="12"/>
  <c r="AC353" i="12"/>
  <c r="AD188" i="12"/>
  <c r="AE449" i="12"/>
  <c r="AD229" i="12"/>
  <c r="AC459" i="12"/>
  <c r="AD432" i="12"/>
  <c r="AD522" i="12"/>
  <c r="AD647" i="12"/>
  <c r="AD860" i="12"/>
  <c r="AC471" i="12"/>
  <c r="AD266" i="12"/>
  <c r="AC491" i="12"/>
  <c r="AC510" i="12"/>
  <c r="AD563" i="12"/>
  <c r="AD723" i="12"/>
  <c r="AC899" i="12"/>
  <c r="AD546" i="12"/>
  <c r="AE688" i="12"/>
  <c r="AC797" i="12"/>
  <c r="AD941" i="12"/>
  <c r="AD598" i="12"/>
  <c r="AE726" i="12"/>
  <c r="AC835" i="12"/>
  <c r="AC584" i="12"/>
  <c r="AE767" i="12"/>
  <c r="AE519" i="12"/>
  <c r="AD547" i="12"/>
  <c r="AC679" i="12"/>
  <c r="AE754" i="12"/>
  <c r="AD732" i="12"/>
  <c r="AD927" i="12"/>
  <c r="AD785" i="12"/>
  <c r="AE639" i="12"/>
  <c r="AD677" i="12"/>
  <c r="AD896" i="12"/>
  <c r="AD708" i="12"/>
  <c r="AC862" i="12"/>
  <c r="AC552" i="12"/>
  <c r="AE741" i="12"/>
  <c r="AC890" i="12"/>
  <c r="AE545" i="12"/>
  <c r="AC927" i="12"/>
  <c r="AE761" i="12"/>
  <c r="AD908" i="12"/>
  <c r="AD662" i="12"/>
  <c r="AE343" i="12"/>
  <c r="AE141" i="12"/>
  <c r="AE32" i="12"/>
  <c r="AC43" i="12"/>
  <c r="AD385" i="12"/>
  <c r="AC69" i="12"/>
  <c r="AD411" i="12"/>
  <c r="AE281" i="12"/>
  <c r="AE113" i="12"/>
  <c r="AD154" i="12"/>
  <c r="AD366" i="12"/>
  <c r="AD202" i="12"/>
  <c r="AE475" i="12"/>
  <c r="AD334" i="12"/>
  <c r="AE476" i="12"/>
  <c r="AE435" i="12"/>
  <c r="AD526" i="12"/>
  <c r="AD651" i="12"/>
  <c r="AC868" i="12"/>
  <c r="AC474" i="12"/>
  <c r="AC300" i="12"/>
  <c r="AD517" i="12"/>
  <c r="AD529" i="12"/>
  <c r="AE566" i="12"/>
  <c r="AC736" i="12"/>
  <c r="AE902" i="12"/>
  <c r="AC577" i="12"/>
  <c r="AC692" i="12"/>
  <c r="AC820" i="12"/>
  <c r="AD480" i="12"/>
  <c r="AC605" i="12"/>
  <c r="AD730" i="12"/>
  <c r="AD360" i="12"/>
  <c r="AD588" i="12"/>
  <c r="AC771" i="12"/>
  <c r="AE445" i="12"/>
  <c r="AC551" i="12"/>
  <c r="AD689" i="12"/>
  <c r="AD784" i="12"/>
  <c r="AD744" i="12"/>
  <c r="AE959" i="12"/>
  <c r="AE885" i="12"/>
  <c r="AE663" i="12"/>
  <c r="AC703" i="12"/>
  <c r="AD921" i="12"/>
  <c r="AD737" i="12"/>
  <c r="AD870" i="12"/>
  <c r="AC557" i="12"/>
  <c r="AC749" i="12"/>
  <c r="AC893" i="12"/>
  <c r="AD584" i="12"/>
  <c r="AD516" i="12"/>
  <c r="AE774" i="12"/>
  <c r="AC915" i="12"/>
  <c r="AD683" i="12"/>
  <c r="AE74" i="12"/>
  <c r="AE172" i="12"/>
  <c r="AD166" i="12"/>
  <c r="AD50" i="12"/>
  <c r="AE123" i="12"/>
  <c r="AC73" i="12"/>
  <c r="AD22" i="12"/>
  <c r="AE296" i="12"/>
  <c r="AE238" i="12"/>
  <c r="AC158" i="12"/>
  <c r="AE8" i="12"/>
  <c r="AD249" i="12"/>
  <c r="AC495" i="12"/>
  <c r="AD469" i="12"/>
  <c r="AD45" i="12"/>
  <c r="AD208" i="12"/>
  <c r="AD567" i="12"/>
  <c r="AD707" i="12"/>
  <c r="AE363" i="12"/>
  <c r="AC497" i="12"/>
  <c r="AD528" i="12"/>
  <c r="AE555" i="12"/>
  <c r="AE569" i="12"/>
  <c r="AD627" i="12"/>
  <c r="AD749" i="12"/>
  <c r="AC905" i="12"/>
  <c r="AE580" i="12"/>
  <c r="AD699" i="12"/>
  <c r="AC838" i="12"/>
  <c r="AD492" i="12"/>
  <c r="AD608" i="12"/>
  <c r="AE736" i="12"/>
  <c r="AD496" i="12"/>
  <c r="AE591" i="12"/>
  <c r="AE773" i="12"/>
  <c r="AE461" i="12"/>
  <c r="AE557" i="12"/>
  <c r="AE693" i="12"/>
  <c r="AD795" i="12"/>
  <c r="AD748" i="12"/>
  <c r="AD541" i="12"/>
  <c r="AC889" i="12"/>
  <c r="AC694" i="12"/>
  <c r="AE724" i="12"/>
  <c r="AD939" i="12"/>
  <c r="AC741" i="12"/>
  <c r="AD874" i="12"/>
  <c r="AE640" i="12"/>
  <c r="AD761" i="12"/>
  <c r="AC901" i="12"/>
  <c r="AE634" i="12"/>
  <c r="AC596" i="12"/>
  <c r="AD792" i="12"/>
  <c r="AD947" i="12"/>
  <c r="AE717" i="12"/>
  <c r="AC111" i="12"/>
  <c r="AD189" i="12"/>
  <c r="AC186" i="12"/>
  <c r="AE57" i="12"/>
  <c r="AD142" i="12"/>
  <c r="AD128" i="12"/>
  <c r="AD33" i="12"/>
  <c r="AE313" i="12"/>
  <c r="AC258" i="12"/>
  <c r="AC171" i="12"/>
  <c r="AD20" i="12"/>
  <c r="AE262" i="12"/>
  <c r="AC505" i="12"/>
  <c r="AE498" i="12"/>
  <c r="AD118" i="12"/>
  <c r="AD314" i="12"/>
  <c r="AD577" i="12"/>
  <c r="AC717" i="12"/>
  <c r="AE419" i="12"/>
  <c r="AE136" i="12"/>
  <c r="AC545" i="12"/>
  <c r="AD576" i="12"/>
  <c r="AC469" i="12"/>
  <c r="AD633" i="12"/>
  <c r="AD783" i="12"/>
  <c r="AD915" i="12"/>
  <c r="AC591" i="12"/>
  <c r="AC733" i="12"/>
  <c r="AE841" i="12"/>
  <c r="AD500" i="12"/>
  <c r="AC644" i="12"/>
  <c r="AC747" i="12"/>
  <c r="AC504" i="12"/>
  <c r="AC631" i="12"/>
  <c r="AE791" i="12"/>
  <c r="AE471" i="12"/>
  <c r="AE613" i="12"/>
  <c r="AC697" i="12"/>
  <c r="AC802" i="12"/>
  <c r="AE836" i="12"/>
  <c r="AD551" i="12"/>
  <c r="AE903" i="12"/>
  <c r="AC949" i="12"/>
  <c r="AC757" i="12"/>
  <c r="AC950" i="12"/>
  <c r="AD782" i="12"/>
  <c r="AC879" i="12"/>
  <c r="AD656" i="12"/>
  <c r="AD821" i="12"/>
  <c r="AC904" i="12"/>
  <c r="AC689" i="12"/>
  <c r="AE632" i="12"/>
  <c r="AD74" i="12"/>
  <c r="AD141" i="12"/>
  <c r="AD273" i="12"/>
  <c r="AE189" i="12"/>
  <c r="AC183" i="12"/>
  <c r="AD153" i="12"/>
  <c r="AC187" i="12"/>
  <c r="AD37" i="12"/>
  <c r="AE411" i="12"/>
  <c r="AE265" i="12"/>
  <c r="AC255" i="12"/>
  <c r="AD81" i="12"/>
  <c r="AE269" i="12"/>
  <c r="AD49" i="12"/>
  <c r="AE505" i="12"/>
  <c r="AC423" i="12"/>
  <c r="AD363" i="12"/>
  <c r="AD580" i="12"/>
  <c r="AD747" i="12"/>
  <c r="AD456" i="12"/>
  <c r="AC215" i="12"/>
  <c r="AD548" i="12"/>
  <c r="AE582" i="12"/>
  <c r="AE483" i="12"/>
  <c r="AE651" i="12"/>
  <c r="AD790" i="12"/>
  <c r="AC928" i="12"/>
  <c r="AC608" i="12"/>
  <c r="AD736" i="12"/>
  <c r="AE845" i="12"/>
  <c r="AE507" i="12"/>
  <c r="AE654" i="12"/>
  <c r="AD773" i="12"/>
  <c r="AC515" i="12"/>
  <c r="AE641" i="12"/>
  <c r="AE797" i="12"/>
  <c r="AC481" i="12"/>
  <c r="AD616" i="12"/>
  <c r="AC700" i="12"/>
  <c r="AD165" i="12"/>
  <c r="AC845" i="12"/>
  <c r="AE603" i="12"/>
  <c r="AC907" i="12"/>
  <c r="AD959" i="12"/>
  <c r="AC765" i="12"/>
  <c r="AC953" i="12"/>
  <c r="AE795" i="12"/>
  <c r="AD911" i="12"/>
  <c r="AD665" i="12"/>
  <c r="AC830" i="12"/>
  <c r="AE911" i="12"/>
  <c r="AE714" i="12"/>
  <c r="AE644" i="12"/>
  <c r="AE846" i="12"/>
  <c r="AC961" i="12"/>
  <c r="AD758" i="12"/>
  <c r="AC926" i="12"/>
  <c r="AE679" i="12"/>
  <c r="AE796" i="12"/>
  <c r="AC951" i="12"/>
  <c r="AE666" i="12"/>
  <c r="AC847" i="12"/>
  <c r="AE929" i="12"/>
  <c r="AD676" i="12"/>
  <c r="AD827" i="12"/>
  <c r="AD441" i="12"/>
  <c r="AC616" i="12"/>
  <c r="AD802" i="12"/>
  <c r="AC959" i="12"/>
  <c r="AD904" i="12"/>
  <c r="AE770" i="12"/>
  <c r="AD359" i="12"/>
  <c r="AD877" i="12"/>
  <c r="AD323" i="12"/>
  <c r="AD595" i="12"/>
  <c r="AD844" i="12"/>
  <c r="AC764" i="12"/>
  <c r="AD467" i="12"/>
  <c r="AE414" i="12"/>
  <c r="AE896" i="12"/>
  <c r="AE612" i="12"/>
  <c r="AD715" i="12"/>
  <c r="AC452" i="12"/>
  <c r="AC403" i="12"/>
  <c r="AE346" i="12"/>
  <c r="AE787" i="12"/>
  <c r="AE852" i="12"/>
  <c r="AD916" i="12"/>
  <c r="AD763" i="12"/>
  <c r="AC432" i="12"/>
  <c r="AC101" i="12"/>
  <c r="AE874" i="12"/>
  <c r="AE858" i="12"/>
  <c r="AE847" i="12"/>
  <c r="AD751" i="12"/>
  <c r="AC956" i="12"/>
  <c r="AE552" i="12"/>
  <c r="AE474" i="12"/>
  <c r="AE930" i="12"/>
  <c r="AE856" i="12"/>
  <c r="AC705" i="12"/>
  <c r="AC852" i="12"/>
  <c r="AE503" i="12"/>
  <c r="AE319" i="12"/>
  <c r="AD727" i="12"/>
  <c r="AC816" i="12"/>
  <c r="AC107" i="12"/>
  <c r="AC865" i="12"/>
  <c r="AC924" i="12"/>
  <c r="AC468" i="12"/>
  <c r="AD425" i="12"/>
  <c r="AC779" i="12"/>
  <c r="AC484" i="12"/>
  <c r="AC367" i="12"/>
  <c r="AC54" i="12"/>
  <c r="AC908" i="12"/>
  <c r="AC475" i="12"/>
  <c r="AC324" i="12"/>
  <c r="AC47" i="12"/>
  <c r="AC932" i="12"/>
  <c r="AD801" i="12"/>
  <c r="AE294" i="12"/>
  <c r="AC224" i="12"/>
  <c r="AE819" i="12"/>
  <c r="AE900" i="12"/>
  <c r="AC610" i="12"/>
  <c r="AD174" i="12"/>
  <c r="AE188" i="12"/>
  <c r="AD78" i="12"/>
  <c r="AD48" i="12"/>
  <c r="AE30" i="12"/>
  <c r="AC28" i="12"/>
  <c r="AC726" i="12"/>
  <c r="AD358" i="12"/>
  <c r="AE470" i="12"/>
  <c r="AC294" i="12"/>
  <c r="AD167" i="12"/>
  <c r="AE106" i="12"/>
  <c r="AD149" i="12"/>
  <c r="AC695" i="12"/>
  <c r="AE583" i="12"/>
  <c r="AC506" i="12"/>
  <c r="AE478" i="12"/>
  <c r="AD246" i="12"/>
  <c r="AD379" i="12"/>
  <c r="AE155" i="12"/>
  <c r="AD197" i="12"/>
  <c r="AD107" i="12"/>
  <c r="AE270" i="12"/>
  <c r="AE871" i="12"/>
  <c r="AC746" i="12"/>
  <c r="AC460" i="12"/>
  <c r="AE300" i="12"/>
  <c r="AD9" i="12"/>
  <c r="AD788" i="12"/>
  <c r="AE728" i="12"/>
  <c r="AC683" i="12"/>
  <c r="AC388" i="12"/>
  <c r="AD102" i="12"/>
  <c r="AD335" i="12"/>
  <c r="AD574" i="12"/>
  <c r="AE499" i="12"/>
  <c r="AC448" i="12"/>
  <c r="AC196" i="12"/>
  <c r="AD343" i="12"/>
  <c r="AD136" i="12"/>
  <c r="AC922" i="12"/>
  <c r="AE718" i="12"/>
  <c r="AC658" i="12"/>
  <c r="AE248" i="12"/>
  <c r="AC374" i="12"/>
  <c r="AE120" i="12"/>
  <c r="AD119" i="12"/>
  <c r="AC372" i="12"/>
  <c r="AE922" i="12"/>
  <c r="AE524" i="12"/>
  <c r="AC585" i="12"/>
  <c r="AE115" i="12"/>
  <c r="AD79" i="12"/>
  <c r="AE10" i="12"/>
  <c r="AE889" i="12"/>
  <c r="AC823" i="12"/>
  <c r="AE398" i="12"/>
  <c r="AC446" i="12"/>
  <c r="AE92" i="12"/>
  <c r="AD224" i="12"/>
  <c r="AC732" i="12"/>
  <c r="AD307" i="12"/>
  <c r="AE337" i="12"/>
  <c r="AE424" i="12"/>
  <c r="AD90" i="12"/>
  <c r="AC282" i="12"/>
  <c r="AD227" i="12"/>
  <c r="AC798" i="12"/>
  <c r="AD466" i="12"/>
  <c r="AC494" i="12"/>
  <c r="AD108" i="12"/>
  <c r="AD72" i="12"/>
  <c r="AE191" i="12"/>
  <c r="AC442" i="12"/>
  <c r="AC97" i="12"/>
  <c r="AD145" i="12"/>
  <c r="AD283" i="12"/>
  <c r="AD193" i="12"/>
  <c r="AE213" i="12"/>
  <c r="AD157" i="12"/>
  <c r="AC210" i="12"/>
  <c r="AD58" i="12"/>
  <c r="AE421" i="12"/>
  <c r="AE299" i="12"/>
  <c r="AD258" i="12"/>
  <c r="AD85" i="12"/>
  <c r="AE272" i="12"/>
  <c r="AE77" i="12"/>
  <c r="AE508" i="12"/>
  <c r="AD435" i="12"/>
  <c r="AD409" i="12"/>
  <c r="AD597" i="12"/>
  <c r="AE762" i="12"/>
  <c r="AC467" i="12"/>
  <c r="AE249" i="12"/>
  <c r="AC555" i="12"/>
  <c r="AE590" i="12"/>
  <c r="AD495" i="12"/>
  <c r="AC661" i="12"/>
  <c r="AE827" i="12"/>
  <c r="AD951" i="12"/>
  <c r="AD612" i="12"/>
  <c r="AE743" i="12"/>
  <c r="AD899" i="12"/>
  <c r="AE533" i="12"/>
  <c r="AE657" i="12"/>
  <c r="AC801" i="12"/>
  <c r="AC519" i="12"/>
  <c r="AD644" i="12"/>
  <c r="AE401" i="12"/>
  <c r="AC485" i="12"/>
  <c r="AC625" i="12"/>
  <c r="AC727" i="12"/>
  <c r="AD498" i="12"/>
  <c r="AD865" i="12"/>
  <c r="AD686" i="12"/>
  <c r="AD914" i="12"/>
  <c r="AE494" i="12"/>
  <c r="AE807" i="12"/>
  <c r="AE520" i="12"/>
  <c r="AC799" i="12"/>
  <c r="AC943" i="12"/>
  <c r="AD674" i="12"/>
  <c r="AE833" i="12"/>
  <c r="AE943" i="12"/>
  <c r="AC748" i="12"/>
  <c r="AC653" i="12"/>
  <c r="AE850" i="12"/>
  <c r="AE548" i="12"/>
  <c r="AD779" i="12"/>
  <c r="AC929" i="12"/>
  <c r="AD697" i="12"/>
  <c r="AD822" i="12"/>
  <c r="AC457" i="12"/>
  <c r="AD671" i="12"/>
  <c r="AC851" i="12"/>
  <c r="AC962" i="12"/>
  <c r="AE701" i="12"/>
  <c r="AC844" i="12"/>
  <c r="AD555" i="12"/>
  <c r="AE642" i="12"/>
  <c r="AC806" i="12"/>
  <c r="AE962" i="12"/>
  <c r="AC874" i="12"/>
  <c r="AC416" i="12"/>
  <c r="AC44" i="12"/>
  <c r="AE777" i="12"/>
  <c r="AE690" i="12"/>
  <c r="AE578" i="12"/>
  <c r="AE539" i="12"/>
  <c r="AD485" i="12"/>
  <c r="AD455" i="12"/>
  <c r="AD123" i="12"/>
  <c r="AD769" i="12"/>
  <c r="AE802" i="12"/>
  <c r="AC752" i="12"/>
  <c r="AC456" i="12"/>
  <c r="AC112" i="12"/>
  <c r="AE867" i="12"/>
  <c r="AE863" i="12"/>
  <c r="AE610" i="12"/>
  <c r="AE528" i="12"/>
  <c r="AC523" i="12"/>
  <c r="AD67" i="12"/>
  <c r="AC368" i="12"/>
  <c r="AD745" i="12"/>
  <c r="AE776" i="12"/>
  <c r="AE727" i="12"/>
  <c r="AE818" i="12"/>
  <c r="AE673" i="12"/>
  <c r="AC415" i="12"/>
  <c r="AD251" i="12"/>
  <c r="AE844" i="12"/>
  <c r="AC560" i="12"/>
  <c r="AC826" i="12"/>
  <c r="AE584" i="12"/>
  <c r="AC155" i="12"/>
  <c r="AC83" i="12"/>
  <c r="AD619" i="12"/>
  <c r="AE638" i="12"/>
  <c r="AE282" i="12"/>
  <c r="AC731" i="12"/>
  <c r="AD617" i="12"/>
  <c r="AE405" i="12"/>
  <c r="AD135" i="12"/>
  <c r="AD961" i="12"/>
  <c r="AC808" i="12"/>
  <c r="AC60" i="12"/>
  <c r="AE271" i="12"/>
  <c r="AC936" i="12"/>
  <c r="AC804" i="12"/>
  <c r="AC16" i="12"/>
  <c r="AC819" i="12"/>
  <c r="AD943" i="12"/>
  <c r="AE588" i="12"/>
  <c r="AC56" i="12"/>
  <c r="AD336" i="12"/>
  <c r="AD829" i="12"/>
  <c r="AE800" i="12"/>
  <c r="AE502" i="12"/>
  <c r="AD422" i="12"/>
  <c r="AC138" i="12"/>
  <c r="AD204" i="12"/>
  <c r="AE192" i="12"/>
  <c r="AD17" i="12"/>
  <c r="AC256" i="12"/>
  <c r="AC707" i="12"/>
  <c r="AE549" i="12"/>
  <c r="AD308" i="12"/>
  <c r="AE103" i="12"/>
  <c r="AD428" i="12"/>
  <c r="AE5" i="12"/>
  <c r="AD150" i="12"/>
  <c r="AC884" i="12"/>
  <c r="AE824" i="12"/>
  <c r="AD340" i="12"/>
  <c r="AD292" i="12"/>
  <c r="AD216" i="12"/>
  <c r="AC197" i="12"/>
  <c r="AE83" i="12"/>
  <c r="AC150" i="12"/>
  <c r="AD317" i="12"/>
  <c r="AD918" i="12"/>
  <c r="AC866" i="12"/>
  <c r="AE482" i="12"/>
  <c r="AE260" i="12"/>
  <c r="AD155" i="12"/>
  <c r="AC648" i="12"/>
  <c r="AC574" i="12"/>
  <c r="AD499" i="12"/>
  <c r="AE458" i="12"/>
  <c r="AD233" i="12"/>
  <c r="AD355" i="12"/>
  <c r="AC822" i="12"/>
  <c r="AE956" i="12"/>
  <c r="AD912" i="12"/>
  <c r="AE268" i="12"/>
  <c r="AE562" i="12"/>
  <c r="AD156" i="12"/>
  <c r="AD64" i="12"/>
  <c r="AC41" i="12"/>
  <c r="AE436" i="12"/>
  <c r="AC678" i="12"/>
  <c r="AD104" i="12"/>
  <c r="AC283" i="12"/>
  <c r="AC295" i="12"/>
  <c r="AD280" i="12"/>
  <c r="AE227" i="12"/>
  <c r="AC302" i="12"/>
  <c r="AD217" i="12"/>
  <c r="AE164" i="12"/>
  <c r="AC425" i="12"/>
  <c r="AC366" i="12"/>
  <c r="AD262" i="12"/>
  <c r="AC99" i="12"/>
  <c r="AC275" i="12"/>
  <c r="AE99" i="12"/>
  <c r="AD515" i="12"/>
  <c r="AC447" i="12"/>
  <c r="AC419" i="12"/>
  <c r="AD600" i="12"/>
  <c r="AC783" i="12"/>
  <c r="AC31" i="12"/>
  <c r="AE380" i="12"/>
  <c r="AC558" i="12"/>
  <c r="AE593" i="12"/>
  <c r="AD503" i="12"/>
  <c r="AC664" i="12"/>
  <c r="AE831" i="12"/>
  <c r="AD507" i="12"/>
  <c r="AE615" i="12"/>
  <c r="AE749" i="12"/>
  <c r="AD905" i="12"/>
  <c r="AC537" i="12"/>
  <c r="AE664" i="12"/>
  <c r="AD804" i="12"/>
  <c r="AC527" i="12"/>
  <c r="AC652" i="12"/>
  <c r="AD445" i="12"/>
  <c r="AC493" i="12"/>
  <c r="AD639" i="12"/>
  <c r="AD731" i="12"/>
  <c r="AE565" i="12"/>
  <c r="AE869" i="12"/>
  <c r="AD711" i="12"/>
  <c r="AD917" i="12"/>
  <c r="AD531" i="12"/>
  <c r="AC811" i="12"/>
  <c r="AE531" i="12"/>
  <c r="AE803" i="12"/>
  <c r="AD950" i="12"/>
  <c r="AC687" i="12"/>
  <c r="AE837" i="12"/>
  <c r="AE950" i="12"/>
  <c r="AE832" i="12"/>
  <c r="AE665" i="12"/>
  <c r="AE862" i="12"/>
  <c r="AD596" i="12"/>
  <c r="AE792" i="12"/>
  <c r="AC937" i="12"/>
  <c r="AC701" i="12"/>
  <c r="AD855" i="12"/>
  <c r="AE512" i="12"/>
  <c r="AC688" i="12"/>
  <c r="AE855" i="12"/>
  <c r="AE497" i="12"/>
  <c r="AD710" i="12"/>
  <c r="AD851" i="12"/>
  <c r="AD575" i="12"/>
  <c r="AE676" i="12"/>
  <c r="AE814" i="12"/>
  <c r="AD949" i="12"/>
  <c r="AC651" i="12"/>
  <c r="AC810" i="12"/>
  <c r="AC220" i="12"/>
  <c r="AE648" i="12"/>
  <c r="AD958" i="12"/>
  <c r="AE751" i="12"/>
  <c r="AE650" i="12"/>
  <c r="AE564" i="12"/>
  <c r="AE480" i="12"/>
  <c r="AC46" i="12"/>
  <c r="AC671" i="12"/>
  <c r="AC839" i="12"/>
  <c r="AD741" i="12"/>
  <c r="AC476" i="12"/>
  <c r="AC79" i="12"/>
  <c r="AE884" i="12"/>
  <c r="AC787" i="12"/>
  <c r="AC587" i="12"/>
  <c r="AE722" i="12"/>
  <c r="AE662" i="12"/>
  <c r="AC136" i="12"/>
  <c r="AC119" i="12"/>
  <c r="AE561" i="12"/>
  <c r="AC602" i="12"/>
  <c r="AD610" i="12"/>
  <c r="AC876" i="12"/>
  <c r="AE621" i="12"/>
  <c r="AC744" i="12"/>
  <c r="AE187" i="12"/>
  <c r="AE729" i="12"/>
  <c r="AD818" i="12"/>
  <c r="AC756" i="12"/>
  <c r="AD835" i="12"/>
  <c r="AC118" i="12"/>
  <c r="AD43" i="12"/>
  <c r="AE674" i="12"/>
  <c r="AC882" i="12"/>
  <c r="AC30" i="12"/>
  <c r="AD847" i="12"/>
  <c r="AC589" i="12"/>
  <c r="AE694" i="12"/>
  <c r="AE305" i="12"/>
  <c r="AC957" i="12"/>
  <c r="AD605" i="12"/>
  <c r="AC77" i="12"/>
  <c r="AC840" i="12"/>
  <c r="AC960" i="12"/>
  <c r="AC598" i="12"/>
  <c r="AC70" i="12"/>
  <c r="AE279" i="12"/>
  <c r="AD332" i="12"/>
  <c r="AD420" i="12"/>
  <c r="AE339" i="12"/>
  <c r="AE375" i="12"/>
  <c r="AD333" i="12"/>
  <c r="AC369" i="12"/>
  <c r="AD210" i="12"/>
  <c r="AE87" i="12"/>
  <c r="AE15" i="12"/>
  <c r="AE349" i="12"/>
  <c r="AE178" i="12"/>
  <c r="AC381" i="12"/>
  <c r="AE133" i="12"/>
  <c r="AD450" i="12"/>
  <c r="AD423" i="12"/>
  <c r="AD519" i="12"/>
  <c r="AC641" i="12"/>
  <c r="AC842" i="12"/>
  <c r="AC433" i="12"/>
  <c r="AE81" i="12"/>
  <c r="AD468" i="12"/>
  <c r="AC503" i="12"/>
  <c r="AD559" i="12"/>
  <c r="AD712" i="12"/>
  <c r="AE895" i="12"/>
  <c r="AC533" i="12"/>
  <c r="AE681" i="12"/>
  <c r="AD794" i="12"/>
  <c r="AD935" i="12"/>
  <c r="AD591" i="12"/>
  <c r="AE720" i="12"/>
  <c r="AE820" i="12"/>
  <c r="AE570" i="12"/>
  <c r="AC760" i="12"/>
  <c r="AD504" i="12"/>
  <c r="AE544" i="12"/>
  <c r="AC676" i="12"/>
  <c r="AE744" i="12"/>
  <c r="AE719" i="12"/>
  <c r="AC917" i="12"/>
  <c r="AE748" i="12"/>
  <c r="AE589" i="12"/>
  <c r="AD652" i="12"/>
  <c r="AD857" i="12"/>
  <c r="AD682" i="12"/>
  <c r="AE857" i="12"/>
  <c r="AD505" i="12"/>
  <c r="AC729" i="12"/>
  <c r="AE870" i="12"/>
  <c r="AD493" i="12"/>
  <c r="AC895" i="12"/>
  <c r="AD754" i="12"/>
  <c r="AE904" i="12"/>
  <c r="AD653" i="12"/>
  <c r="AD826" i="12"/>
  <c r="AD512" i="12"/>
  <c r="AC738" i="12"/>
  <c r="AC902" i="12"/>
  <c r="AC564" i="12"/>
  <c r="AD755" i="12"/>
  <c r="AD909" i="12"/>
  <c r="AC606" i="12"/>
  <c r="AC735" i="12"/>
  <c r="AC913" i="12"/>
  <c r="AD920" i="12"/>
  <c r="AC714" i="12"/>
  <c r="AD891" i="12"/>
  <c r="AE626" i="12"/>
  <c r="AD581" i="12"/>
  <c r="AE486" i="12"/>
  <c r="AC127" i="12"/>
  <c r="AE790" i="12"/>
  <c r="AC496" i="12"/>
  <c r="AD648" i="12"/>
  <c r="AE600" i="12"/>
  <c r="AD449" i="12"/>
  <c r="AC289" i="12"/>
  <c r="AC607" i="12"/>
  <c r="AE898" i="12"/>
  <c r="AC875" i="12"/>
  <c r="AE716" i="12"/>
  <c r="AC66" i="12"/>
  <c r="AC130" i="12"/>
  <c r="AE619" i="12"/>
  <c r="AD518" i="12"/>
  <c r="AC400" i="12"/>
  <c r="AC704" i="12"/>
  <c r="AE733" i="12"/>
  <c r="AC12" i="12"/>
  <c r="AD930" i="12"/>
  <c r="AE861" i="12"/>
  <c r="AD805" i="12"/>
  <c r="AD458" i="12"/>
  <c r="AE781" i="12"/>
  <c r="AD849" i="12"/>
  <c r="AC125" i="12"/>
  <c r="AC64" i="12"/>
  <c r="AE829" i="12"/>
  <c r="AD895" i="12"/>
  <c r="AD753" i="12"/>
  <c r="AC720" i="12"/>
  <c r="AC154" i="12"/>
  <c r="AE735" i="12"/>
  <c r="AC627" i="12"/>
  <c r="AD460" i="12"/>
  <c r="AC160" i="12"/>
  <c r="AD787" i="12"/>
  <c r="AE504" i="12"/>
  <c r="AE426" i="12"/>
  <c r="AC719" i="12"/>
  <c r="AC829" i="12"/>
  <c r="AE597" i="12"/>
  <c r="AE393" i="12"/>
  <c r="AC693" i="12"/>
  <c r="AD889" i="12"/>
  <c r="AE573" i="12"/>
  <c r="AE366" i="12"/>
  <c r="AD775" i="12"/>
  <c r="AC792" i="12"/>
  <c r="AC420" i="12"/>
  <c r="AD55" i="12"/>
  <c r="AE395" i="12"/>
  <c r="AE542" i="12"/>
  <c r="AE835" i="12"/>
  <c r="AD235" i="12"/>
  <c r="AE316" i="12"/>
  <c r="AD324" i="12"/>
  <c r="AD59" i="12"/>
  <c r="AD76" i="12"/>
  <c r="AD39" i="12"/>
  <c r="AC583" i="12"/>
  <c r="AE506" i="12"/>
  <c r="AE488" i="12"/>
  <c r="AC246" i="12"/>
  <c r="AD391" i="12"/>
  <c r="AD160" i="12"/>
  <c r="AD163" i="12"/>
  <c r="AE68" i="12"/>
  <c r="AC18" i="12"/>
  <c r="AE704" i="12"/>
  <c r="AD326" i="12"/>
  <c r="AE406" i="12"/>
  <c r="AD192" i="12"/>
  <c r="AE167" i="12"/>
  <c r="AE94" i="12"/>
  <c r="AE168" i="12"/>
  <c r="AD27" i="12"/>
  <c r="AD793" i="12"/>
  <c r="AD752" i="12"/>
  <c r="AC288" i="12"/>
  <c r="AD212" i="12"/>
  <c r="AD137" i="12"/>
  <c r="AE254" i="12"/>
  <c r="AE958" i="12"/>
  <c r="AE443" i="12"/>
  <c r="AD291" i="12"/>
  <c r="AD956" i="12"/>
  <c r="AC649" i="12"/>
  <c r="AD812" i="12"/>
  <c r="AD664" i="12"/>
  <c r="AD483" i="12"/>
  <c r="AE628" i="12"/>
  <c r="AD328" i="12"/>
  <c r="AD181" i="12"/>
  <c r="AD301" i="12"/>
  <c r="AE45" i="12"/>
  <c r="AC195" i="12"/>
  <c r="AE373" i="12"/>
  <c r="AE289" i="12"/>
  <c r="AC175" i="12"/>
  <c r="AE26" i="12"/>
  <c r="AC306" i="12"/>
  <c r="AE117" i="12"/>
  <c r="AE453" i="12"/>
  <c r="AD327" i="12"/>
  <c r="AD214" i="12"/>
  <c r="AC62" i="12"/>
  <c r="AD414" i="12"/>
  <c r="AD254" i="12"/>
  <c r="AE149" i="12"/>
  <c r="AE365" i="12"/>
  <c r="AD170" i="12"/>
  <c r="AE399" i="12"/>
  <c r="AD267" i="12"/>
  <c r="AE64" i="12"/>
  <c r="AD361" i="12"/>
  <c r="AE203" i="12"/>
  <c r="AC50" i="12"/>
  <c r="AD304" i="12"/>
  <c r="AC193" i="12"/>
  <c r="AC21" i="12"/>
  <c r="AE169" i="12"/>
  <c r="AE367" i="12"/>
  <c r="AC145" i="12"/>
  <c r="S17" i="12"/>
  <c r="AC240" i="12"/>
  <c r="AD61" i="12"/>
  <c r="AC361" i="12"/>
  <c r="AD206" i="12"/>
  <c r="AD82" i="12"/>
  <c r="AC189" i="12"/>
  <c r="AE387" i="12"/>
  <c r="S13" i="12"/>
  <c r="AE201" i="12"/>
  <c r="AE278" i="12"/>
  <c r="AE389" i="12"/>
  <c r="AE40" i="12"/>
  <c r="AE135" i="12"/>
  <c r="AD285" i="12"/>
  <c r="AC393" i="12"/>
  <c r="AC129" i="12"/>
  <c r="AE225" i="12"/>
  <c r="AD306" i="12"/>
  <c r="AC363" i="12"/>
  <c r="AC49" i="12"/>
  <c r="AC165" i="12"/>
  <c r="AC242" i="12"/>
  <c r="AC297" i="12"/>
  <c r="AC465" i="12"/>
  <c r="AE517" i="12"/>
  <c r="AD412" i="12"/>
  <c r="AC462" i="12"/>
  <c r="AC531" i="12"/>
  <c r="AE469" i="12"/>
  <c r="AC413" i="12"/>
  <c r="AC63" i="12"/>
  <c r="AE208" i="12"/>
  <c r="AC357" i="12"/>
  <c r="AD97" i="12"/>
  <c r="AE263" i="12"/>
  <c r="AD32" i="12"/>
  <c r="AC159" i="12"/>
  <c r="AC250" i="12"/>
  <c r="AC354" i="12"/>
  <c r="AD25" i="12"/>
  <c r="AC163" i="12"/>
  <c r="AC243" i="12"/>
  <c r="AD351" i="12"/>
  <c r="AC39" i="12"/>
  <c r="AC157" i="12"/>
  <c r="AE280" i="12"/>
  <c r="AC303" i="12"/>
  <c r="AE356" i="12"/>
  <c r="AC45" i="12"/>
  <c r="AE161" i="12"/>
  <c r="AD236" i="12"/>
  <c r="AD282" i="12"/>
  <c r="AC453" i="12"/>
  <c r="AC508" i="12"/>
  <c r="AC402" i="12"/>
  <c r="AD438" i="12"/>
  <c r="AC528" i="12"/>
  <c r="AD462" i="12"/>
  <c r="AC252" i="12"/>
  <c r="AE303" i="12"/>
  <c r="AC74" i="12"/>
  <c r="AE463" i="12"/>
  <c r="AE551" i="12"/>
  <c r="AE614" i="12"/>
  <c r="AE656" i="12"/>
  <c r="AD770" i="12"/>
  <c r="AD852" i="12"/>
  <c r="AE440" i="12"/>
  <c r="AE353" i="12"/>
  <c r="AE20" i="12"/>
  <c r="AE452" i="12"/>
  <c r="AD486" i="12"/>
  <c r="AD572" i="12"/>
  <c r="AC525" i="12"/>
  <c r="AC600" i="12"/>
  <c r="AD205" i="12"/>
  <c r="AD110" i="12"/>
  <c r="AD373" i="12"/>
  <c r="AC272" i="12"/>
  <c r="AE121" i="12"/>
  <c r="AE37" i="12"/>
  <c r="AE379" i="12"/>
  <c r="AE274" i="12"/>
  <c r="AE197" i="12"/>
  <c r="AE65" i="12"/>
  <c r="AD453" i="12"/>
  <c r="AD302" i="12"/>
  <c r="AD201" i="12"/>
  <c r="AD98" i="12"/>
  <c r="AE385" i="12"/>
  <c r="AE243" i="12"/>
  <c r="AC98" i="12"/>
  <c r="AE361" i="12"/>
  <c r="AD243" i="12"/>
  <c r="AC123" i="12"/>
  <c r="AE427" i="12"/>
  <c r="AC315" i="12"/>
  <c r="AE219" i="12"/>
  <c r="AC109" i="12"/>
  <c r="AE423" i="12"/>
  <c r="AE311" i="12"/>
  <c r="AD219" i="12"/>
  <c r="AD130" i="12"/>
  <c r="AC339" i="12"/>
  <c r="AC206" i="12"/>
  <c r="AE27" i="12"/>
  <c r="AE314" i="12"/>
  <c r="AE165" i="12"/>
  <c r="AC67" i="12"/>
  <c r="AD169" i="12"/>
  <c r="AE266" i="12"/>
  <c r="AC371" i="12"/>
  <c r="AE63" i="12"/>
  <c r="AE182" i="12"/>
  <c r="AC276" i="12"/>
  <c r="AC25" i="12"/>
  <c r="AE111" i="12"/>
  <c r="AE195" i="12"/>
  <c r="AD253" i="12"/>
  <c r="AD318" i="12"/>
  <c r="AC399" i="12"/>
  <c r="AD46" i="12"/>
  <c r="AD134" i="12"/>
  <c r="AE206" i="12"/>
  <c r="AE256" i="12"/>
  <c r="AC344" i="12"/>
  <c r="AC417" i="12"/>
  <c r="AE61" i="12"/>
  <c r="AE159" i="12"/>
  <c r="AD247" i="12"/>
  <c r="AE336" i="12"/>
  <c r="AD396" i="12"/>
  <c r="AE105" i="12"/>
  <c r="AD183" i="12"/>
  <c r="AD309" i="12"/>
  <c r="AC411" i="12"/>
  <c r="AD80" i="12"/>
  <c r="AE170" i="12"/>
  <c r="AD220" i="12"/>
  <c r="AE309" i="12"/>
  <c r="AD421" i="12"/>
  <c r="AD19" i="12"/>
  <c r="AD73" i="12"/>
  <c r="AD187" i="12"/>
  <c r="AC225" i="12"/>
  <c r="AC285" i="12"/>
  <c r="AD376" i="12"/>
  <c r="AC450" i="12"/>
  <c r="AD62" i="12"/>
  <c r="AE124" i="12"/>
  <c r="AE251" i="12"/>
  <c r="AC93" i="12"/>
  <c r="AE185" i="12"/>
  <c r="AD286" i="12"/>
  <c r="AD384" i="12"/>
  <c r="AD93" i="12"/>
  <c r="AD195" i="12"/>
  <c r="AE286" i="12"/>
  <c r="AC57" i="12"/>
  <c r="AC134" i="12"/>
  <c r="AC203" i="12"/>
  <c r="AD270" i="12"/>
  <c r="AD339" i="12"/>
  <c r="AE413" i="12"/>
  <c r="AE53" i="12"/>
  <c r="AD159" i="12"/>
  <c r="AD213" i="12"/>
  <c r="AE273" i="12"/>
  <c r="AD354" i="12"/>
  <c r="AD14" i="12"/>
  <c r="AC75" i="12"/>
  <c r="AC170" i="12"/>
  <c r="AC261" i="12"/>
  <c r="AD348" i="12"/>
  <c r="AD417" i="12"/>
  <c r="AE112" i="12"/>
  <c r="AC217" i="12"/>
  <c r="AC319" i="12"/>
  <c r="AE417" i="12"/>
  <c r="AC117" i="12"/>
  <c r="AC181" i="12"/>
  <c r="AD241" i="12"/>
  <c r="AC327" i="12"/>
  <c r="AE439" i="12"/>
  <c r="AC26" i="12"/>
  <c r="AE98" i="12"/>
  <c r="AC194" i="12"/>
  <c r="AC231" i="12"/>
  <c r="AC299" i="12"/>
  <c r="AC383" i="12"/>
  <c r="AE457" i="12"/>
  <c r="AE73" i="12"/>
  <c r="AE181" i="12"/>
  <c r="AD38" i="12"/>
  <c r="AD122" i="12"/>
  <c r="AD226" i="12"/>
  <c r="AC321" i="12"/>
  <c r="AE409" i="12"/>
  <c r="AE122" i="12"/>
  <c r="AE226" i="12"/>
  <c r="AD321" i="12"/>
  <c r="AC86" i="12"/>
  <c r="AE145" i="12"/>
  <c r="AC216" i="12"/>
  <c r="AC291" i="12"/>
  <c r="AE357" i="12"/>
  <c r="AC438" i="12"/>
  <c r="AD68" i="12"/>
  <c r="AC180" i="12"/>
  <c r="AE237" i="12"/>
  <c r="AD298" i="12"/>
  <c r="AD375" i="12"/>
  <c r="AE28" i="12"/>
  <c r="AD109" i="12"/>
  <c r="AE193" i="12"/>
  <c r="AE291" i="12"/>
  <c r="AC365" i="12"/>
  <c r="AE50" i="12"/>
  <c r="AC146" i="12"/>
  <c r="AD261" i="12"/>
  <c r="AE344" i="12"/>
  <c r="AC19" i="12"/>
  <c r="AD146" i="12"/>
  <c r="AD190" i="12"/>
  <c r="AC265" i="12"/>
  <c r="AE355" i="12"/>
  <c r="AD457" i="12"/>
  <c r="AD44" i="12"/>
  <c r="AC135" i="12"/>
  <c r="AD207" i="12"/>
  <c r="AC251" i="12"/>
  <c r="AC337" i="12"/>
  <c r="AD408" i="12"/>
  <c r="AE33" i="12"/>
  <c r="AD106" i="12"/>
  <c r="AE207" i="12"/>
  <c r="AD289" i="12"/>
  <c r="AE383" i="12"/>
  <c r="AD92" i="12"/>
  <c r="AE184" i="12"/>
  <c r="AD272" i="12"/>
  <c r="AD69" i="12"/>
  <c r="AD464" i="12"/>
  <c r="AE322" i="12"/>
  <c r="AC207" i="12"/>
  <c r="AC121" i="12"/>
  <c r="AE392" i="12"/>
  <c r="AC254" i="12"/>
  <c r="AE101" i="12"/>
  <c r="AD372" i="12"/>
  <c r="AE250" i="12"/>
  <c r="AE134" i="12"/>
  <c r="AE21" i="12"/>
  <c r="AE329" i="12"/>
  <c r="AD230" i="12"/>
  <c r="AD116" i="12"/>
  <c r="AC14" i="12"/>
  <c r="AE321" i="12"/>
  <c r="AD223" i="12"/>
  <c r="AE137" i="12"/>
  <c r="AD357" i="12"/>
  <c r="AC219" i="12"/>
  <c r="AE38" i="12"/>
  <c r="AE328" i="12"/>
  <c r="AD182" i="12"/>
  <c r="AE49" i="12"/>
  <c r="P2" i="12"/>
  <c r="P223" i="1" l="1"/>
  <c r="R223" i="1" s="1"/>
  <c r="S223" i="1" s="1"/>
  <c r="T223" i="1" s="1"/>
  <c r="AD223" i="1"/>
  <c r="AC598" i="1"/>
  <c r="AD672" i="1"/>
  <c r="AE822" i="1"/>
  <c r="Q822" i="1"/>
  <c r="Y822" i="1" s="1"/>
  <c r="P672" i="1"/>
  <c r="R672" i="1" s="1"/>
  <c r="Q775" i="1"/>
  <c r="Y775" i="1" s="1"/>
  <c r="T284" i="1"/>
  <c r="AC223" i="1"/>
  <c r="Q284" i="1"/>
  <c r="Y284" i="1" s="1"/>
  <c r="AC656" i="1"/>
  <c r="AE70" i="1"/>
  <c r="AC429" i="1"/>
  <c r="P704" i="1"/>
  <c r="R704" i="1" s="1"/>
  <c r="P70" i="1"/>
  <c r="R70" i="1" s="1"/>
  <c r="S70" i="1" s="1"/>
  <c r="P836" i="1"/>
  <c r="R836" i="1" s="1"/>
  <c r="AC765" i="1"/>
  <c r="AB694" i="1"/>
  <c r="AE827" i="1"/>
  <c r="AD213" i="1"/>
  <c r="AC678" i="1"/>
  <c r="P827" i="1"/>
  <c r="R827" i="1" s="1"/>
  <c r="S827" i="1" s="1"/>
  <c r="AC747" i="1"/>
  <c r="AC213" i="1"/>
  <c r="Q241" i="1"/>
  <c r="Y241" i="1" s="1"/>
  <c r="Q706" i="1"/>
  <c r="Y706" i="1" s="1"/>
  <c r="AB827" i="1"/>
  <c r="Q124" i="1"/>
  <c r="Y124" i="1" s="1"/>
  <c r="AC700" i="1"/>
  <c r="T124" i="1"/>
  <c r="AD666" i="1"/>
  <c r="AD808" i="1"/>
  <c r="AC778" i="1"/>
  <c r="Q666" i="1"/>
  <c r="Y666" i="1" s="1"/>
  <c r="AC677" i="1"/>
  <c r="P589" i="1"/>
  <c r="R589" i="1" s="1"/>
  <c r="S589" i="1" s="1"/>
  <c r="T589" i="1" s="1"/>
  <c r="AC777" i="1"/>
  <c r="Q606" i="1"/>
  <c r="Y606" i="1" s="1"/>
  <c r="P666" i="1"/>
  <c r="R666" i="1" s="1"/>
  <c r="S666" i="1" s="1"/>
  <c r="T666" i="1" s="1"/>
  <c r="Q813" i="1"/>
  <c r="Y813" i="1" s="1"/>
  <c r="AC564" i="1"/>
  <c r="AB590" i="1"/>
  <c r="AC699" i="1"/>
  <c r="AC698" i="1"/>
  <c r="AC456" i="1"/>
  <c r="AD563" i="1"/>
  <c r="AC676" i="1"/>
  <c r="AD589" i="1"/>
  <c r="P241" i="1"/>
  <c r="R241" i="1" s="1"/>
  <c r="S241" i="1" s="1"/>
  <c r="T241" i="1" s="1"/>
  <c r="AC117" i="1"/>
  <c r="Q52" i="1"/>
  <c r="Y52" i="1" s="1"/>
  <c r="AC680" i="1"/>
  <c r="Q724" i="1"/>
  <c r="Y724" i="1" s="1"/>
  <c r="AC428" i="1"/>
  <c r="P419" i="1"/>
  <c r="R419" i="1" s="1"/>
  <c r="S419" i="1" s="1"/>
  <c r="T419" i="1" s="1"/>
  <c r="AB609" i="1"/>
  <c r="AC670" i="1"/>
  <c r="P219" i="1"/>
  <c r="R219" i="1" s="1"/>
  <c r="S219" i="1" s="1"/>
  <c r="AC80" i="1"/>
  <c r="AE419" i="1"/>
  <c r="AE52" i="1"/>
  <c r="AC823" i="1"/>
  <c r="P609" i="1"/>
  <c r="R609" i="1" s="1"/>
  <c r="S609" i="1" s="1"/>
  <c r="T609" i="1" s="1"/>
  <c r="Q836" i="1"/>
  <c r="Y836" i="1" s="1"/>
  <c r="P813" i="1"/>
  <c r="R813" i="1" s="1"/>
  <c r="S813" i="1" s="1"/>
  <c r="T813" i="1" s="1"/>
  <c r="AC708" i="1"/>
  <c r="AE609" i="1"/>
  <c r="AC590" i="1"/>
  <c r="Q215" i="1"/>
  <c r="Y215" i="1" s="1"/>
  <c r="AC707" i="1"/>
  <c r="AD53" i="1"/>
  <c r="AD757" i="1"/>
  <c r="AB589" i="1"/>
  <c r="P588" i="1"/>
  <c r="R588" i="1" s="1"/>
  <c r="S588" i="1" s="1"/>
  <c r="T588" i="1" s="1"/>
  <c r="AC727" i="1"/>
  <c r="AD452" i="1"/>
  <c r="AC469" i="1"/>
  <c r="AC348" i="1"/>
  <c r="Q130" i="1"/>
  <c r="Y130" i="1" s="1"/>
  <c r="AD536" i="1"/>
  <c r="AC472" i="1"/>
  <c r="P613" i="1"/>
  <c r="R613" i="1" s="1"/>
  <c r="S613" i="1" s="1"/>
  <c r="T613" i="1" s="1"/>
  <c r="P587" i="1"/>
  <c r="R587" i="1" s="1"/>
  <c r="S587" i="1" s="1"/>
  <c r="T587" i="1" s="1"/>
  <c r="AC41" i="1"/>
  <c r="AC837" i="1"/>
  <c r="AC226" i="1"/>
  <c r="AC178" i="1"/>
  <c r="AC604" i="1"/>
  <c r="AC691" i="1"/>
  <c r="AB428" i="1"/>
  <c r="AC661" i="1"/>
  <c r="AC319" i="1"/>
  <c r="AB384" i="1"/>
  <c r="AB682" i="1"/>
  <c r="Q699" i="1"/>
  <c r="Y699" i="1" s="1"/>
  <c r="AB835" i="1"/>
  <c r="AD834" i="1"/>
  <c r="AD699" i="1"/>
  <c r="P116" i="1"/>
  <c r="R116" i="1" s="1"/>
  <c r="S116" i="1" s="1"/>
  <c r="Q116" i="1"/>
  <c r="Y116" i="1" s="1"/>
  <c r="AD116" i="1"/>
  <c r="AC227" i="1"/>
  <c r="AB707" i="1"/>
  <c r="Q780" i="1"/>
  <c r="Y780" i="1" s="1"/>
  <c r="AC810" i="1"/>
  <c r="AC639" i="1"/>
  <c r="AC75" i="1"/>
  <c r="AD358" i="1"/>
  <c r="AB119" i="1"/>
  <c r="AC629" i="1"/>
  <c r="AC669" i="1"/>
  <c r="AC692" i="1"/>
  <c r="AC47" i="1"/>
  <c r="AC675" i="1"/>
  <c r="AC703" i="1"/>
  <c r="AC821" i="1"/>
  <c r="AE727" i="1"/>
  <c r="AC599" i="1"/>
  <c r="P562" i="1"/>
  <c r="R562" i="1" s="1"/>
  <c r="S562" i="1" s="1"/>
  <c r="AD562" i="1"/>
  <c r="P723" i="1"/>
  <c r="R723" i="1" s="1"/>
  <c r="S723" i="1" s="1"/>
  <c r="T723" i="1" s="1"/>
  <c r="AE338" i="1"/>
  <c r="AC134" i="1"/>
  <c r="Q603" i="1"/>
  <c r="Y603" i="1" s="1"/>
  <c r="AD603" i="1"/>
  <c r="AC581" i="1"/>
  <c r="P603" i="1"/>
  <c r="R603" i="1" s="1"/>
  <c r="S603" i="1" s="1"/>
  <c r="T603" i="1" s="1"/>
  <c r="Q562" i="1"/>
  <c r="Y562" i="1" s="1"/>
  <c r="AD781" i="1"/>
  <c r="AB603" i="1"/>
  <c r="AE397" i="1"/>
  <c r="Q781" i="1"/>
  <c r="Y781" i="1" s="1"/>
  <c r="AD284" i="1"/>
  <c r="AC560" i="1"/>
  <c r="AB781" i="1"/>
  <c r="P781" i="1"/>
  <c r="R781" i="1" s="1"/>
  <c r="S781" i="1" s="1"/>
  <c r="AD668" i="1"/>
  <c r="AC649" i="1"/>
  <c r="Q68" i="1"/>
  <c r="Y68" i="1" s="1"/>
  <c r="AC771" i="1"/>
  <c r="AC439" i="1"/>
  <c r="AC311" i="1"/>
  <c r="AB285" i="1"/>
  <c r="AE284" i="1"/>
  <c r="P778" i="1"/>
  <c r="R778" i="1" s="1"/>
  <c r="S778" i="1" s="1"/>
  <c r="AC243" i="1"/>
  <c r="AC31" i="1"/>
  <c r="AE215" i="1"/>
  <c r="AC299" i="1"/>
  <c r="AC786" i="1"/>
  <c r="AC783" i="1"/>
  <c r="AC490" i="1"/>
  <c r="AC293" i="1"/>
  <c r="AC379" i="1"/>
  <c r="AE811" i="1"/>
  <c r="AB755" i="1"/>
  <c r="AB727" i="1"/>
  <c r="AC593" i="1"/>
  <c r="AC251" i="1"/>
  <c r="AE122" i="1"/>
  <c r="AC240" i="1"/>
  <c r="AC382" i="1"/>
  <c r="AC615" i="1"/>
  <c r="AD576" i="1"/>
  <c r="AC350" i="1"/>
  <c r="AE416" i="1"/>
  <c r="AC195" i="1"/>
  <c r="AD707" i="1"/>
  <c r="P64" i="1"/>
  <c r="R64" i="1" s="1"/>
  <c r="S64" i="1" s="1"/>
  <c r="T64" i="1" s="1"/>
  <c r="AC683" i="1"/>
  <c r="AC846" i="1"/>
  <c r="P707" i="1"/>
  <c r="R707" i="1" s="1"/>
  <c r="S707" i="1" s="1"/>
  <c r="T707" i="1" s="1"/>
  <c r="AC483" i="1"/>
  <c r="AD675" i="1"/>
  <c r="AC652" i="1"/>
  <c r="AC748" i="1"/>
  <c r="AC485" i="1"/>
  <c r="AD679" i="1"/>
  <c r="P593" i="1"/>
  <c r="R593" i="1" s="1"/>
  <c r="S593" i="1" s="1"/>
  <c r="T593" i="1" s="1"/>
  <c r="AD587" i="1"/>
  <c r="P780" i="1"/>
  <c r="R780" i="1" s="1"/>
  <c r="S780" i="1" s="1"/>
  <c r="T780" i="1" s="1"/>
  <c r="AC779" i="1"/>
  <c r="AC436" i="1"/>
  <c r="P606" i="1"/>
  <c r="R606" i="1" s="1"/>
  <c r="S606" i="1" s="1"/>
  <c r="T606" i="1" s="1"/>
  <c r="AD690" i="1"/>
  <c r="AE696" i="1"/>
  <c r="T15" i="1"/>
  <c r="P708" i="1"/>
  <c r="R708" i="1" s="1"/>
  <c r="S708" i="1" s="1"/>
  <c r="T708" i="1" s="1"/>
  <c r="AC610" i="1"/>
  <c r="AC833" i="1"/>
  <c r="AD227" i="1"/>
  <c r="AB776" i="1"/>
  <c r="Q777" i="1"/>
  <c r="Y777" i="1" s="1"/>
  <c r="AB122" i="1"/>
  <c r="AC726" i="1"/>
  <c r="Q588" i="1"/>
  <c r="Y588" i="1" s="1"/>
  <c r="AD815" i="1"/>
  <c r="AC695" i="1"/>
  <c r="AC212" i="1"/>
  <c r="Q675" i="1"/>
  <c r="Y675" i="1" s="1"/>
  <c r="AB593" i="1"/>
  <c r="AD216" i="1"/>
  <c r="AD218" i="1"/>
  <c r="AC133" i="1"/>
  <c r="Q118" i="1"/>
  <c r="Y118" i="1" s="1"/>
  <c r="AB116" i="1"/>
  <c r="P118" i="1"/>
  <c r="R118" i="1" s="1"/>
  <c r="S118" i="1" s="1"/>
  <c r="T118" i="1" s="1"/>
  <c r="Q700" i="1"/>
  <c r="Y700" i="1" s="1"/>
  <c r="P607" i="1"/>
  <c r="R607" i="1" s="1"/>
  <c r="S607" i="1" s="1"/>
  <c r="T607" i="1" s="1"/>
  <c r="AD821" i="1"/>
  <c r="AB16" i="1"/>
  <c r="P758" i="1"/>
  <c r="R758" i="1" s="1"/>
  <c r="S758" i="1" s="1"/>
  <c r="T758" i="1" s="1"/>
  <c r="AB228" i="1"/>
  <c r="P669" i="1"/>
  <c r="R669" i="1" s="1"/>
  <c r="S669" i="1" s="1"/>
  <c r="AE592" i="1"/>
  <c r="P16" i="1"/>
  <c r="R16" i="1" s="1"/>
  <c r="S16" i="1" s="1"/>
  <c r="AD670" i="1"/>
  <c r="P452" i="1"/>
  <c r="R452" i="1" s="1"/>
  <c r="S452" i="1" s="1"/>
  <c r="AB696" i="1"/>
  <c r="P592" i="1"/>
  <c r="R592" i="1" s="1"/>
  <c r="S592" i="1" s="1"/>
  <c r="T592" i="1" s="1"/>
  <c r="AB667" i="1"/>
  <c r="AD695" i="1"/>
  <c r="Q607" i="1"/>
  <c r="Y607" i="1" s="1"/>
  <c r="AD115" i="1"/>
  <c r="P837" i="1"/>
  <c r="R837" i="1" s="1"/>
  <c r="S837" i="1" s="1"/>
  <c r="T837" i="1" s="1"/>
  <c r="AB212" i="1"/>
  <c r="AB775" i="1"/>
  <c r="AB227" i="1"/>
  <c r="Q835" i="1"/>
  <c r="Y835" i="1" s="1"/>
  <c r="AD742" i="1"/>
  <c r="Q103" i="1"/>
  <c r="Y103" i="1" s="1"/>
  <c r="AE670" i="1"/>
  <c r="AD807" i="1"/>
  <c r="AB604" i="1"/>
  <c r="AE104" i="1"/>
  <c r="P677" i="1"/>
  <c r="R677" i="1" s="1"/>
  <c r="S677" i="1" s="1"/>
  <c r="T677" i="1" s="1"/>
  <c r="AC793" i="1"/>
  <c r="AC120" i="1"/>
  <c r="Q212" i="1"/>
  <c r="Y212" i="1" s="1"/>
  <c r="AD702" i="1"/>
  <c r="AD50" i="1"/>
  <c r="AD118" i="1"/>
  <c r="AD16" i="1"/>
  <c r="AC764" i="1"/>
  <c r="AD764" i="1"/>
  <c r="AD105" i="1"/>
  <c r="P483" i="1"/>
  <c r="R483" i="1" s="1"/>
  <c r="S483" i="1" s="1"/>
  <c r="AE105" i="1"/>
  <c r="AE674" i="1"/>
  <c r="AE115" i="1"/>
  <c r="AC813" i="1"/>
  <c r="P835" i="1"/>
  <c r="R835" i="1" s="1"/>
  <c r="S835" i="1" s="1"/>
  <c r="T835" i="1" s="1"/>
  <c r="Q16" i="1"/>
  <c r="Y16" i="1" s="1"/>
  <c r="AC826" i="1"/>
  <c r="AE56" i="1"/>
  <c r="Q674" i="1"/>
  <c r="Y674" i="1" s="1"/>
  <c r="Q707" i="1"/>
  <c r="Y707" i="1" s="1"/>
  <c r="AD694" i="1"/>
  <c r="AE212" i="1"/>
  <c r="AE707" i="1"/>
  <c r="P115" i="1"/>
  <c r="R115" i="1" s="1"/>
  <c r="S115" i="1" s="1"/>
  <c r="T115" i="1" s="1"/>
  <c r="AC761" i="1"/>
  <c r="AC115" i="1"/>
  <c r="AC776" i="1"/>
  <c r="AB64" i="1"/>
  <c r="AC743" i="1"/>
  <c r="AE761" i="1"/>
  <c r="AD56" i="1"/>
  <c r="AB675" i="1"/>
  <c r="AD214" i="1"/>
  <c r="AC254" i="1"/>
  <c r="AB709" i="1"/>
  <c r="AD706" i="1"/>
  <c r="AC126" i="1"/>
  <c r="P694" i="1"/>
  <c r="R694" i="1" s="1"/>
  <c r="S694" i="1" s="1"/>
  <c r="T694" i="1" s="1"/>
  <c r="AC124" i="1"/>
  <c r="AD724" i="1"/>
  <c r="AC815" i="1"/>
  <c r="AC722" i="1"/>
  <c r="AE724" i="1"/>
  <c r="AD602" i="1"/>
  <c r="AC835" i="1"/>
  <c r="AD481" i="1"/>
  <c r="Q122" i="1"/>
  <c r="Y122" i="1" s="1"/>
  <c r="AC563" i="1"/>
  <c r="Q712" i="1"/>
  <c r="Y712" i="1" s="1"/>
  <c r="Q657" i="1"/>
  <c r="Y657" i="1" s="1"/>
  <c r="AD703" i="1"/>
  <c r="AB104" i="1"/>
  <c r="AD122" i="1"/>
  <c r="Q711" i="1"/>
  <c r="Y711" i="1" s="1"/>
  <c r="P53" i="1"/>
  <c r="R53" i="1" s="1"/>
  <c r="S53" i="1" s="1"/>
  <c r="T53" i="1" s="1"/>
  <c r="AC105" i="1"/>
  <c r="AD211" i="1"/>
  <c r="Q102" i="1"/>
  <c r="Y102" i="1" s="1"/>
  <c r="AB479" i="1"/>
  <c r="AB724" i="1"/>
  <c r="AB117" i="1"/>
  <c r="AC686" i="1"/>
  <c r="AC811" i="1"/>
  <c r="AC712" i="1"/>
  <c r="AE776" i="1"/>
  <c r="AB719" i="1"/>
  <c r="AB134" i="1"/>
  <c r="AE671" i="1"/>
  <c r="Q481" i="1"/>
  <c r="Y481" i="1" s="1"/>
  <c r="AD479" i="1"/>
  <c r="AC283" i="1"/>
  <c r="P459" i="1"/>
  <c r="R459" i="1" s="1"/>
  <c r="S459" i="1" s="1"/>
  <c r="T459" i="1" s="1"/>
  <c r="AD776" i="1"/>
  <c r="Q590" i="1"/>
  <c r="Y590" i="1" s="1"/>
  <c r="P702" i="1"/>
  <c r="R702" i="1" s="1"/>
  <c r="S702" i="1" s="1"/>
  <c r="AC466" i="1"/>
  <c r="AC571" i="1"/>
  <c r="AB267" i="1"/>
  <c r="AC728" i="1"/>
  <c r="AB605" i="1"/>
  <c r="AC706" i="1"/>
  <c r="AB671" i="1"/>
  <c r="AD718" i="1"/>
  <c r="AC54" i="1"/>
  <c r="Q47" i="1"/>
  <c r="Y47" i="1" s="1"/>
  <c r="Q824" i="1"/>
  <c r="Y824" i="1" s="1"/>
  <c r="P50" i="1"/>
  <c r="R50" i="1" s="1"/>
  <c r="S50" i="1" s="1"/>
  <c r="T50" i="1" s="1"/>
  <c r="AD607" i="1"/>
  <c r="AB563" i="1"/>
  <c r="AC607" i="1"/>
  <c r="Q673" i="1"/>
  <c r="Y673" i="1" s="1"/>
  <c r="P703" i="1"/>
  <c r="R703" i="1" s="1"/>
  <c r="S703" i="1" s="1"/>
  <c r="T703" i="1" s="1"/>
  <c r="P761" i="1"/>
  <c r="R761" i="1" s="1"/>
  <c r="S761" i="1" s="1"/>
  <c r="T761" i="1" s="1"/>
  <c r="Q123" i="1"/>
  <c r="Y123" i="1" s="1"/>
  <c r="AB670" i="1"/>
  <c r="AD761" i="1"/>
  <c r="Q378" i="1"/>
  <c r="Y378" i="1" s="1"/>
  <c r="Q452" i="1"/>
  <c r="Y452" i="1" s="1"/>
  <c r="P673" i="1"/>
  <c r="R673" i="1" s="1"/>
  <c r="S673" i="1" s="1"/>
  <c r="Q817" i="1"/>
  <c r="Y817" i="1" s="1"/>
  <c r="AE478" i="1"/>
  <c r="Q81" i="1"/>
  <c r="Y81" i="1" s="1"/>
  <c r="AE479" i="1"/>
  <c r="AE694" i="1"/>
  <c r="P123" i="1"/>
  <c r="R123" i="1" s="1"/>
  <c r="S123" i="1" s="1"/>
  <c r="Q670" i="1"/>
  <c r="Y670" i="1" s="1"/>
  <c r="AC222" i="1"/>
  <c r="Q818" i="1"/>
  <c r="Y818" i="1" s="1"/>
  <c r="Q809" i="1"/>
  <c r="Y809" i="1" s="1"/>
  <c r="AE214" i="1"/>
  <c r="AC220" i="1"/>
  <c r="AD708" i="1"/>
  <c r="P759" i="1"/>
  <c r="R759" i="1" s="1"/>
  <c r="S759" i="1" s="1"/>
  <c r="T759" i="1" s="1"/>
  <c r="AC808" i="1"/>
  <c r="AB674" i="1"/>
  <c r="AB271" i="1"/>
  <c r="AD662" i="1"/>
  <c r="AC368" i="1"/>
  <c r="AC432" i="1"/>
  <c r="AC488" i="1"/>
  <c r="AE120" i="1"/>
  <c r="AC73" i="1"/>
  <c r="AD263" i="1"/>
  <c r="AC186" i="1"/>
  <c r="AD762" i="1"/>
  <c r="AD609" i="1"/>
  <c r="AB608" i="1"/>
  <c r="AD62" i="1"/>
  <c r="AD760" i="1"/>
  <c r="AB219" i="1"/>
  <c r="AE712" i="1"/>
  <c r="AD674" i="1"/>
  <c r="Q428" i="1"/>
  <c r="Y428" i="1" s="1"/>
  <c r="AD326" i="1"/>
  <c r="T699" i="1"/>
  <c r="Q213" i="1"/>
  <c r="Y213" i="1" s="1"/>
  <c r="P56" i="1"/>
  <c r="R56" i="1" s="1"/>
  <c r="S56" i="1" s="1"/>
  <c r="T56" i="1" s="1"/>
  <c r="AE213" i="1"/>
  <c r="AD604" i="1"/>
  <c r="AB712" i="1"/>
  <c r="AC572" i="1"/>
  <c r="AB703" i="1"/>
  <c r="AD758" i="1"/>
  <c r="T119" i="1"/>
  <c r="AE319" i="1"/>
  <c r="Q319" i="1"/>
  <c r="Y319" i="1" s="1"/>
  <c r="AD713" i="1"/>
  <c r="P605" i="1"/>
  <c r="R605" i="1" s="1"/>
  <c r="S605" i="1" s="1"/>
  <c r="T605" i="1" s="1"/>
  <c r="AB676" i="1"/>
  <c r="P663" i="1"/>
  <c r="R663" i="1" s="1"/>
  <c r="S663" i="1" s="1"/>
  <c r="T663" i="1" s="1"/>
  <c r="AB701" i="1"/>
  <c r="AC503" i="1"/>
  <c r="AC484" i="1"/>
  <c r="AC265" i="1"/>
  <c r="AC214" i="1"/>
  <c r="AE749" i="1"/>
  <c r="Q727" i="1"/>
  <c r="Y727" i="1" s="1"/>
  <c r="AB700" i="1"/>
  <c r="AD483" i="1"/>
  <c r="Q604" i="1"/>
  <c r="Y604" i="1" s="1"/>
  <c r="AB481" i="1"/>
  <c r="Q608" i="1"/>
  <c r="Y608" i="1" s="1"/>
  <c r="AB216" i="1"/>
  <c r="AC834" i="1"/>
  <c r="AC672" i="1"/>
  <c r="AE216" i="1"/>
  <c r="AD608" i="1"/>
  <c r="AD571" i="1"/>
  <c r="AB809" i="1"/>
  <c r="AC125" i="1"/>
  <c r="P19" i="1"/>
  <c r="R19" i="1" s="1"/>
  <c r="S19" i="1" s="1"/>
  <c r="AB562" i="1"/>
  <c r="AE561" i="1"/>
  <c r="AC61" i="1"/>
  <c r="AB825" i="1"/>
  <c r="AB761" i="1"/>
  <c r="AC221" i="1"/>
  <c r="AC53" i="1"/>
  <c r="AD133" i="1"/>
  <c r="Q686" i="1"/>
  <c r="Y686" i="1" s="1"/>
  <c r="Q815" i="1"/>
  <c r="Y815" i="1" s="1"/>
  <c r="AD117" i="1"/>
  <c r="P105" i="1"/>
  <c r="R105" i="1" s="1"/>
  <c r="S105" i="1" s="1"/>
  <c r="T105" i="1" s="1"/>
  <c r="Q273" i="1"/>
  <c r="Y273" i="1" s="1"/>
  <c r="AC145" i="1"/>
  <c r="AC373" i="1"/>
  <c r="AC404" i="1"/>
  <c r="AB638" i="1"/>
  <c r="AC526" i="1"/>
  <c r="AD253" i="1"/>
  <c r="AC375" i="1"/>
  <c r="AC353" i="1"/>
  <c r="AC55" i="1"/>
  <c r="AD373" i="1"/>
  <c r="AB263" i="1"/>
  <c r="AE759" i="1"/>
  <c r="P479" i="1"/>
  <c r="R479" i="1" s="1"/>
  <c r="S479" i="1" s="1"/>
  <c r="T479" i="1" s="1"/>
  <c r="AD711" i="1"/>
  <c r="Q27" i="1"/>
  <c r="Y27" i="1" s="1"/>
  <c r="AC792" i="1"/>
  <c r="AB677" i="1"/>
  <c r="AB480" i="1"/>
  <c r="AE63" i="1"/>
  <c r="AB283" i="1"/>
  <c r="AC589" i="1"/>
  <c r="AD593" i="1"/>
  <c r="Q347" i="1"/>
  <c r="Y347" i="1" s="1"/>
  <c r="P348" i="1"/>
  <c r="R348" i="1" s="1"/>
  <c r="S348" i="1" s="1"/>
  <c r="T348" i="1" s="1"/>
  <c r="Q91" i="1"/>
  <c r="Y91" i="1" s="1"/>
  <c r="P51" i="1"/>
  <c r="R51" i="1" s="1"/>
  <c r="S51" i="1" s="1"/>
  <c r="T51" i="1" s="1"/>
  <c r="P294" i="1"/>
  <c r="R294" i="1" s="1"/>
  <c r="S294" i="1" s="1"/>
  <c r="AB478" i="1"/>
  <c r="Q695" i="1"/>
  <c r="Y695" i="1" s="1"/>
  <c r="AB63" i="1"/>
  <c r="AB836" i="1"/>
  <c r="AB695" i="1"/>
  <c r="AC671" i="1"/>
  <c r="AE481" i="1"/>
  <c r="P604" i="1"/>
  <c r="R604" i="1" s="1"/>
  <c r="S604" i="1" s="1"/>
  <c r="T604" i="1" s="1"/>
  <c r="T398" i="1"/>
  <c r="T214" i="1"/>
  <c r="P269" i="1"/>
  <c r="R269" i="1" s="1"/>
  <c r="S269" i="1" s="1"/>
  <c r="T269" i="1" s="1"/>
  <c r="Q611" i="1"/>
  <c r="Y611" i="1" s="1"/>
  <c r="P314" i="1"/>
  <c r="R314" i="1" s="1"/>
  <c r="S314" i="1" s="1"/>
  <c r="AC829" i="1"/>
  <c r="AD507" i="1"/>
  <c r="AC551" i="1"/>
  <c r="AC508" i="1"/>
  <c r="AC229" i="1"/>
  <c r="AC274" i="1"/>
  <c r="P695" i="1"/>
  <c r="R695" i="1" s="1"/>
  <c r="AE608" i="1"/>
  <c r="P608" i="1"/>
  <c r="R608" i="1" s="1"/>
  <c r="S608" i="1" s="1"/>
  <c r="AE117" i="1"/>
  <c r="P711" i="1"/>
  <c r="R711" i="1" s="1"/>
  <c r="S711" i="1" s="1"/>
  <c r="P63" i="1"/>
  <c r="R63" i="1" s="1"/>
  <c r="S63" i="1" s="1"/>
  <c r="T63" i="1" s="1"/>
  <c r="AE279" i="1"/>
  <c r="AB697" i="1"/>
  <c r="Q483" i="1"/>
  <c r="Y483" i="1" s="1"/>
  <c r="Q214" i="1"/>
  <c r="Y214" i="1" s="1"/>
  <c r="Q561" i="1"/>
  <c r="Y561" i="1" s="1"/>
  <c r="AB314" i="1"/>
  <c r="AC261" i="1"/>
  <c r="AC260" i="1"/>
  <c r="AD502" i="1"/>
  <c r="AC518" i="1"/>
  <c r="AC442" i="1"/>
  <c r="AC515" i="1"/>
  <c r="AC769" i="1"/>
  <c r="AC566" i="1"/>
  <c r="AC803" i="1"/>
  <c r="AB197" i="1"/>
  <c r="AC305" i="1"/>
  <c r="AC78" i="1"/>
  <c r="AC205" i="1"/>
  <c r="AC28" i="1"/>
  <c r="AC129" i="1"/>
  <c r="AC270" i="1"/>
  <c r="AC729" i="1"/>
  <c r="AB214" i="1"/>
  <c r="AE102" i="1"/>
  <c r="Q117" i="1"/>
  <c r="Y117" i="1" s="1"/>
  <c r="AD588" i="1"/>
  <c r="P809" i="1"/>
  <c r="R809" i="1" s="1"/>
  <c r="S809" i="1" s="1"/>
  <c r="T809" i="1" s="1"/>
  <c r="P478" i="1"/>
  <c r="R478" i="1" s="1"/>
  <c r="S478" i="1" s="1"/>
  <c r="T478" i="1" s="1"/>
  <c r="AC591" i="1"/>
  <c r="S117" i="1"/>
  <c r="T117" i="1" s="1"/>
  <c r="AB131" i="1"/>
  <c r="Q697" i="1"/>
  <c r="Y697" i="1" s="1"/>
  <c r="P503" i="1"/>
  <c r="R503" i="1" s="1"/>
  <c r="S503" i="1" s="1"/>
  <c r="T503" i="1" s="1"/>
  <c r="P693" i="1"/>
  <c r="R693" i="1" s="1"/>
  <c r="S693" i="1" s="1"/>
  <c r="T693" i="1" s="1"/>
  <c r="P412" i="1"/>
  <c r="R412" i="1" s="1"/>
  <c r="S412" i="1" s="1"/>
  <c r="T412" i="1" s="1"/>
  <c r="AC136" i="1"/>
  <c r="AC106" i="1"/>
  <c r="AC713" i="1"/>
  <c r="Q688" i="1"/>
  <c r="Y688" i="1" s="1"/>
  <c r="Q755" i="1"/>
  <c r="Y755" i="1" s="1"/>
  <c r="AE764" i="1"/>
  <c r="AB817" i="1"/>
  <c r="P130" i="1"/>
  <c r="R130" i="1" s="1"/>
  <c r="S130" i="1" s="1"/>
  <c r="T130" i="1" s="1"/>
  <c r="AD754" i="1"/>
  <c r="AC758" i="1"/>
  <c r="AD671" i="1"/>
  <c r="AD712" i="1"/>
  <c r="AC696" i="1"/>
  <c r="AE261" i="1"/>
  <c r="Q219" i="1"/>
  <c r="Y219" i="1" s="1"/>
  <c r="AB182" i="1"/>
  <c r="P428" i="1"/>
  <c r="R428" i="1" s="1"/>
  <c r="S428" i="1" s="1"/>
  <c r="P817" i="1"/>
  <c r="R817" i="1" s="1"/>
  <c r="S817" i="1" s="1"/>
  <c r="T817" i="1" s="1"/>
  <c r="AC694" i="1"/>
  <c r="AC558" i="1"/>
  <c r="AC754" i="1"/>
  <c r="AB102" i="1"/>
  <c r="P688" i="1"/>
  <c r="R688" i="1" s="1"/>
  <c r="AE81" i="1"/>
  <c r="AC775" i="1"/>
  <c r="AD817" i="1"/>
  <c r="AD130" i="1"/>
  <c r="Q50" i="1"/>
  <c r="Y50" i="1" s="1"/>
  <c r="Q438" i="1"/>
  <c r="Y438" i="1" s="1"/>
  <c r="P657" i="1"/>
  <c r="R657" i="1" s="1"/>
  <c r="AD688" i="1"/>
  <c r="P104" i="1"/>
  <c r="R104" i="1" s="1"/>
  <c r="S104" i="1" s="1"/>
  <c r="T104" i="1" s="1"/>
  <c r="AB607" i="1"/>
  <c r="AB673" i="1"/>
  <c r="AB759" i="1"/>
  <c r="AD810" i="1"/>
  <c r="AD696" i="1"/>
  <c r="AC603" i="1"/>
  <c r="AC687" i="1"/>
  <c r="T573" i="1"/>
  <c r="AD19" i="1"/>
  <c r="AD123" i="1"/>
  <c r="AE702" i="1"/>
  <c r="Q131" i="1"/>
  <c r="Y131" i="1" s="1"/>
  <c r="Q53" i="1"/>
  <c r="Y53" i="1" s="1"/>
  <c r="AB284" i="1"/>
  <c r="AC605" i="1"/>
  <c r="AE133" i="1"/>
  <c r="P131" i="1"/>
  <c r="R131" i="1" s="1"/>
  <c r="S131" i="1" s="1"/>
  <c r="T131" i="1" s="1"/>
  <c r="AE810" i="1"/>
  <c r="AE718" i="1"/>
  <c r="AD572" i="1"/>
  <c r="AC705" i="1"/>
  <c r="Q740" i="1"/>
  <c r="Y740" i="1" s="1"/>
  <c r="AB69" i="1"/>
  <c r="AD755" i="1"/>
  <c r="AE438" i="1"/>
  <c r="Q703" i="1"/>
  <c r="Y703" i="1" s="1"/>
  <c r="P718" i="1"/>
  <c r="R718" i="1" s="1"/>
  <c r="AD283" i="1"/>
  <c r="Q132" i="1"/>
  <c r="Y132" i="1" s="1"/>
  <c r="AC119" i="1"/>
  <c r="AC16" i="1"/>
  <c r="AC836" i="1"/>
  <c r="AC755" i="1"/>
  <c r="AD277" i="1"/>
  <c r="P572" i="1"/>
  <c r="R572" i="1" s="1"/>
  <c r="S572" i="1" s="1"/>
  <c r="T572" i="1" s="1"/>
  <c r="P263" i="1"/>
  <c r="R263" i="1" s="1"/>
  <c r="S263" i="1" s="1"/>
  <c r="AE271" i="1"/>
  <c r="Q358" i="1"/>
  <c r="Y358" i="1" s="1"/>
  <c r="AC108" i="1"/>
  <c r="P710" i="1"/>
  <c r="R710" i="1" s="1"/>
  <c r="S710" i="1" s="1"/>
  <c r="T710" i="1" s="1"/>
  <c r="AB133" i="1"/>
  <c r="AB124" i="1"/>
  <c r="P700" i="1"/>
  <c r="R700" i="1" s="1"/>
  <c r="S700" i="1" s="1"/>
  <c r="T700" i="1" s="1"/>
  <c r="T133" i="1"/>
  <c r="AB575" i="1"/>
  <c r="AC449" i="1"/>
  <c r="AC479" i="1"/>
  <c r="AB681" i="1"/>
  <c r="AC215" i="1"/>
  <c r="AC565" i="1"/>
  <c r="AB130" i="1"/>
  <c r="AC374" i="1"/>
  <c r="AD102" i="1"/>
  <c r="P68" i="1"/>
  <c r="R68" i="1" s="1"/>
  <c r="S68" i="1" s="1"/>
  <c r="T68" i="1" s="1"/>
  <c r="AD775" i="1"/>
  <c r="AB105" i="1"/>
  <c r="AB53" i="1"/>
  <c r="P815" i="1"/>
  <c r="R815" i="1" s="1"/>
  <c r="S815" i="1" s="1"/>
  <c r="T815" i="1" s="1"/>
  <c r="AC592" i="1"/>
  <c r="AD104" i="1"/>
  <c r="AC63" i="1"/>
  <c r="AD438" i="1"/>
  <c r="P728" i="1"/>
  <c r="R728" i="1" s="1"/>
  <c r="S728" i="1" s="1"/>
  <c r="P521" i="1"/>
  <c r="R521" i="1" s="1"/>
  <c r="S521" i="1" s="1"/>
  <c r="T521" i="1" s="1"/>
  <c r="P518" i="1"/>
  <c r="R518" i="1" s="1"/>
  <c r="AE492" i="1"/>
  <c r="AC118" i="1"/>
  <c r="S712" i="1"/>
  <c r="T712" i="1" s="1"/>
  <c r="P807" i="1"/>
  <c r="R807" i="1" s="1"/>
  <c r="S807" i="1" s="1"/>
  <c r="AE253" i="1"/>
  <c r="AD529" i="1"/>
  <c r="AE820" i="1"/>
  <c r="P820" i="1"/>
  <c r="R820" i="1" s="1"/>
  <c r="S820" i="1" s="1"/>
  <c r="T820" i="1" s="1"/>
  <c r="AB821" i="1"/>
  <c r="P586" i="1"/>
  <c r="R586" i="1" s="1"/>
  <c r="AD586" i="1"/>
  <c r="AE679" i="1"/>
  <c r="P679" i="1"/>
  <c r="R679" i="1" s="1"/>
  <c r="S679" i="1" s="1"/>
  <c r="Q679" i="1"/>
  <c r="Y679" i="1" s="1"/>
  <c r="P282" i="1"/>
  <c r="R282" i="1" s="1"/>
  <c r="S282" i="1" s="1"/>
  <c r="T282" i="1" s="1"/>
  <c r="Q282" i="1"/>
  <c r="Y282" i="1" s="1"/>
  <c r="AD282" i="1"/>
  <c r="AE282" i="1"/>
  <c r="AE218" i="1"/>
  <c r="Q218" i="1"/>
  <c r="Y218" i="1" s="1"/>
  <c r="P218" i="1"/>
  <c r="R218" i="1" s="1"/>
  <c r="T222" i="1"/>
  <c r="AE124" i="1"/>
  <c r="Q398" i="1"/>
  <c r="Y398" i="1" s="1"/>
  <c r="AB410" i="1"/>
  <c r="AD246" i="1"/>
  <c r="AD599" i="1"/>
  <c r="AC13" i="1"/>
  <c r="AB594" i="1"/>
  <c r="AD820" i="1"/>
  <c r="AD726" i="1"/>
  <c r="AE726" i="1"/>
  <c r="P726" i="1"/>
  <c r="R726" i="1" s="1"/>
  <c r="S726" i="1" s="1"/>
  <c r="T726" i="1" s="1"/>
  <c r="Q726" i="1"/>
  <c r="Y726" i="1" s="1"/>
  <c r="P776" i="1"/>
  <c r="R776" i="1" s="1"/>
  <c r="S776" i="1" s="1"/>
  <c r="T776" i="1" s="1"/>
  <c r="Q776" i="1"/>
  <c r="Y776" i="1" s="1"/>
  <c r="AB777" i="1"/>
  <c r="AB711" i="1"/>
  <c r="AD710" i="1"/>
  <c r="AE710" i="1"/>
  <c r="P225" i="1"/>
  <c r="R225" i="1" s="1"/>
  <c r="S225" i="1" s="1"/>
  <c r="T225" i="1" s="1"/>
  <c r="AE225" i="1"/>
  <c r="AD225" i="1"/>
  <c r="Q225" i="1"/>
  <c r="Y225" i="1" s="1"/>
  <c r="AB61" i="1"/>
  <c r="Q178" i="1"/>
  <c r="Y178" i="1" s="1"/>
  <c r="P178" i="1"/>
  <c r="R178" i="1" s="1"/>
  <c r="S178" i="1" s="1"/>
  <c r="T178" i="1" s="1"/>
  <c r="P159" i="1"/>
  <c r="R159" i="1" s="1"/>
  <c r="S159" i="1" s="1"/>
  <c r="Q159" i="1"/>
  <c r="Y159" i="1" s="1"/>
  <c r="AB729" i="1"/>
  <c r="AB125" i="1"/>
  <c r="AD124" i="1"/>
  <c r="AE586" i="1"/>
  <c r="AC702" i="1"/>
  <c r="AC701" i="1"/>
  <c r="P720" i="1"/>
  <c r="R720" i="1" s="1"/>
  <c r="AB721" i="1"/>
  <c r="AB138" i="1"/>
  <c r="AE138" i="1"/>
  <c r="P477" i="1"/>
  <c r="R477" i="1" s="1"/>
  <c r="S477" i="1" s="1"/>
  <c r="T477" i="1" s="1"/>
  <c r="Q477" i="1"/>
  <c r="Y477" i="1" s="1"/>
  <c r="P208" i="1"/>
  <c r="R208" i="1" s="1"/>
  <c r="S208" i="1" s="1"/>
  <c r="Q208" i="1"/>
  <c r="Y208" i="1" s="1"/>
  <c r="AB698" i="1"/>
  <c r="AE697" i="1"/>
  <c r="AB725" i="1"/>
  <c r="AD725" i="1"/>
  <c r="AE263" i="1"/>
  <c r="Q263" i="1"/>
  <c r="Y263" i="1" s="1"/>
  <c r="AE597" i="1"/>
  <c r="AB679" i="1"/>
  <c r="P678" i="1"/>
  <c r="R678" i="1" s="1"/>
  <c r="S678" i="1" s="1"/>
  <c r="T678" i="1" s="1"/>
  <c r="Q678" i="1"/>
  <c r="Y678" i="1" s="1"/>
  <c r="Q622" i="1"/>
  <c r="Y622" i="1" s="1"/>
  <c r="P622" i="1"/>
  <c r="R622" i="1" s="1"/>
  <c r="S622" i="1" s="1"/>
  <c r="T622" i="1" s="1"/>
  <c r="Q614" i="1"/>
  <c r="Y614" i="1" s="1"/>
  <c r="AD614" i="1"/>
  <c r="Q339" i="1"/>
  <c r="Y339" i="1" s="1"/>
  <c r="P339" i="1"/>
  <c r="R339" i="1" s="1"/>
  <c r="Q637" i="1"/>
  <c r="Y637" i="1" s="1"/>
  <c r="P637" i="1"/>
  <c r="R637" i="1" s="1"/>
  <c r="S637" i="1" s="1"/>
  <c r="T637" i="1" s="1"/>
  <c r="AE270" i="1"/>
  <c r="P270" i="1"/>
  <c r="R270" i="1" s="1"/>
  <c r="S270" i="1" s="1"/>
  <c r="T270" i="1" s="1"/>
  <c r="AD120" i="1"/>
  <c r="P120" i="1"/>
  <c r="R120" i="1" s="1"/>
  <c r="S120" i="1" s="1"/>
  <c r="T120" i="1" s="1"/>
  <c r="Q120" i="1"/>
  <c r="Y120" i="1" s="1"/>
  <c r="P597" i="1"/>
  <c r="R597" i="1" s="1"/>
  <c r="S597" i="1" s="1"/>
  <c r="T597" i="1" s="1"/>
  <c r="Q786" i="1"/>
  <c r="Y786" i="1" s="1"/>
  <c r="P786" i="1"/>
  <c r="R786" i="1" s="1"/>
  <c r="S786" i="1" s="1"/>
  <c r="T786" i="1" s="1"/>
  <c r="Q353" i="1"/>
  <c r="Y353" i="1" s="1"/>
  <c r="P353" i="1"/>
  <c r="R353" i="1" s="1"/>
  <c r="Q89" i="1"/>
  <c r="Y89" i="1" s="1"/>
  <c r="P89" i="1"/>
  <c r="R89" i="1" s="1"/>
  <c r="S89" i="1" s="1"/>
  <c r="T89" i="1" s="1"/>
  <c r="P717" i="1"/>
  <c r="R717" i="1" s="1"/>
  <c r="S717" i="1" s="1"/>
  <c r="T717" i="1" s="1"/>
  <c r="AE717" i="1"/>
  <c r="AD597" i="1"/>
  <c r="AB225" i="1"/>
  <c r="AD698" i="1"/>
  <c r="P698" i="1"/>
  <c r="R698" i="1" s="1"/>
  <c r="Q698" i="1"/>
  <c r="Y698" i="1" s="1"/>
  <c r="P602" i="1"/>
  <c r="R602" i="1" s="1"/>
  <c r="S602" i="1" s="1"/>
  <c r="T602" i="1" s="1"/>
  <c r="AE602" i="1"/>
  <c r="AE457" i="1"/>
  <c r="Q457" i="1"/>
  <c r="Y457" i="1" s="1"/>
  <c r="P457" i="1"/>
  <c r="R457" i="1" s="1"/>
  <c r="Q62" i="1"/>
  <c r="Y62" i="1" s="1"/>
  <c r="P62" i="1"/>
  <c r="R62" i="1" s="1"/>
  <c r="AC673" i="1"/>
  <c r="AD673" i="1"/>
  <c r="Q754" i="1"/>
  <c r="Y754" i="1" s="1"/>
  <c r="AC123" i="1"/>
  <c r="AD114" i="1"/>
  <c r="Q802" i="1"/>
  <c r="Y802" i="1" s="1"/>
  <c r="AE802" i="1"/>
  <c r="P802" i="1"/>
  <c r="R802" i="1" s="1"/>
  <c r="AE480" i="1"/>
  <c r="Q480" i="1"/>
  <c r="Y480" i="1" s="1"/>
  <c r="Q575" i="1"/>
  <c r="Y575" i="1" s="1"/>
  <c r="P575" i="1"/>
  <c r="R575" i="1" s="1"/>
  <c r="S575" i="1" s="1"/>
  <c r="T575" i="1" s="1"/>
  <c r="P563" i="1"/>
  <c r="R563" i="1" s="1"/>
  <c r="S563" i="1" s="1"/>
  <c r="T563" i="1" s="1"/>
  <c r="Q563" i="1"/>
  <c r="Y563" i="1" s="1"/>
  <c r="AE211" i="1"/>
  <c r="Q211" i="1"/>
  <c r="Y211" i="1" s="1"/>
  <c r="P440" i="1"/>
  <c r="R440" i="1" s="1"/>
  <c r="S440" i="1" s="1"/>
  <c r="T440" i="1" s="1"/>
  <c r="Q440" i="1"/>
  <c r="Y440" i="1" s="1"/>
  <c r="AE440" i="1"/>
  <c r="Q757" i="1"/>
  <c r="Y757" i="1" s="1"/>
  <c r="P757" i="1"/>
  <c r="R757" i="1" s="1"/>
  <c r="S757" i="1" s="1"/>
  <c r="T757" i="1" s="1"/>
  <c r="AE704" i="1"/>
  <c r="AB704" i="1"/>
  <c r="P564" i="1"/>
  <c r="R564" i="1" s="1"/>
  <c r="S564" i="1" s="1"/>
  <c r="T564" i="1" s="1"/>
  <c r="AD564" i="1"/>
  <c r="AB564" i="1"/>
  <c r="Q564" i="1"/>
  <c r="Y564" i="1" s="1"/>
  <c r="AE564" i="1"/>
  <c r="Q774" i="1"/>
  <c r="Y774" i="1" s="1"/>
  <c r="AE774" i="1"/>
  <c r="AD774" i="1"/>
  <c r="AE125" i="1"/>
  <c r="P125" i="1"/>
  <c r="R125" i="1" s="1"/>
  <c r="Q125" i="1"/>
  <c r="Y125" i="1" s="1"/>
  <c r="AE590" i="1"/>
  <c r="AD590" i="1"/>
  <c r="P590" i="1"/>
  <c r="R590" i="1" s="1"/>
  <c r="S590" i="1" s="1"/>
  <c r="T590" i="1" s="1"/>
  <c r="AD212" i="1"/>
  <c r="Q764" i="1"/>
  <c r="Y764" i="1" s="1"/>
  <c r="P764" i="1"/>
  <c r="R764" i="1" s="1"/>
  <c r="S764" i="1" s="1"/>
  <c r="T764" i="1" s="1"/>
  <c r="AC711" i="1"/>
  <c r="AC219" i="1"/>
  <c r="AD219" i="1"/>
  <c r="Q838" i="1"/>
  <c r="Y838" i="1" s="1"/>
  <c r="P838" i="1"/>
  <c r="R838" i="1" s="1"/>
  <c r="AE838" i="1"/>
  <c r="AC674" i="1"/>
  <c r="AE755" i="1"/>
  <c r="AB587" i="1"/>
  <c r="Q133" i="1"/>
  <c r="Y133" i="1" s="1"/>
  <c r="AE698" i="1"/>
  <c r="AE51" i="1"/>
  <c r="AB52" i="1"/>
  <c r="P765" i="1"/>
  <c r="R765" i="1" s="1"/>
  <c r="S765" i="1" s="1"/>
  <c r="T765" i="1" s="1"/>
  <c r="AE765" i="1"/>
  <c r="AB765" i="1"/>
  <c r="AE708" i="1"/>
  <c r="AB708" i="1"/>
  <c r="AB213" i="1"/>
  <c r="P213" i="1"/>
  <c r="R213" i="1" s="1"/>
  <c r="S213" i="1" s="1"/>
  <c r="T213" i="1" s="1"/>
  <c r="AE835" i="1"/>
  <c r="AD835" i="1"/>
  <c r="Q642" i="1"/>
  <c r="Y642" i="1" s="1"/>
  <c r="AE642" i="1"/>
  <c r="P642" i="1"/>
  <c r="R642" i="1" s="1"/>
  <c r="S642" i="1" s="1"/>
  <c r="T642" i="1" s="1"/>
  <c r="P804" i="1"/>
  <c r="R804" i="1" s="1"/>
  <c r="Q804" i="1"/>
  <c r="Y804" i="1" s="1"/>
  <c r="AE804" i="1"/>
  <c r="AD749" i="1"/>
  <c r="P749" i="1"/>
  <c r="R749" i="1" s="1"/>
  <c r="S749" i="1" s="1"/>
  <c r="T749" i="1" s="1"/>
  <c r="AC491" i="1"/>
  <c r="AE409" i="1"/>
  <c r="AE398" i="1"/>
  <c r="AB573" i="1"/>
  <c r="AD836" i="1"/>
  <c r="AB588" i="1"/>
  <c r="AC538" i="1"/>
  <c r="AE273" i="1"/>
  <c r="Q723" i="1"/>
  <c r="Y723" i="1" s="1"/>
  <c r="P810" i="1"/>
  <c r="R810" i="1" s="1"/>
  <c r="S810" i="1" s="1"/>
  <c r="T810" i="1" s="1"/>
  <c r="AC667" i="1"/>
  <c r="Q671" i="1"/>
  <c r="Y671" i="1" s="1"/>
  <c r="AE131" i="1"/>
  <c r="AB115" i="1"/>
  <c r="AB215" i="1"/>
  <c r="AD813" i="1"/>
  <c r="Q64" i="1"/>
  <c r="Y64" i="1" s="1"/>
  <c r="AE760" i="1"/>
  <c r="AB760" i="1"/>
  <c r="P760" i="1"/>
  <c r="R760" i="1" s="1"/>
  <c r="S760" i="1" s="1"/>
  <c r="T760" i="1" s="1"/>
  <c r="Q760" i="1"/>
  <c r="Y760" i="1" s="1"/>
  <c r="P821" i="1"/>
  <c r="R821" i="1" s="1"/>
  <c r="S821" i="1" s="1"/>
  <c r="T821" i="1" s="1"/>
  <c r="AE821" i="1"/>
  <c r="AE758" i="1"/>
  <c r="AB758" i="1"/>
  <c r="Q227" i="1"/>
  <c r="Y227" i="1" s="1"/>
  <c r="AE227" i="1"/>
  <c r="P667" i="1"/>
  <c r="R667" i="1" s="1"/>
  <c r="S667" i="1" s="1"/>
  <c r="T667" i="1" s="1"/>
  <c r="AE667" i="1"/>
  <c r="AE103" i="1"/>
  <c r="AB103" i="1"/>
  <c r="Q691" i="1"/>
  <c r="Y691" i="1" s="1"/>
  <c r="AB691" i="1"/>
  <c r="P691" i="1"/>
  <c r="R691" i="1" s="1"/>
  <c r="S691" i="1" s="1"/>
  <c r="T691" i="1" s="1"/>
  <c r="AE691" i="1"/>
  <c r="AD691" i="1"/>
  <c r="AE118" i="1"/>
  <c r="AB118" i="1"/>
  <c r="AD837" i="1"/>
  <c r="AE837" i="1"/>
  <c r="AB837" i="1"/>
  <c r="AD777" i="1"/>
  <c r="P777" i="1"/>
  <c r="R777" i="1" s="1"/>
  <c r="S777" i="1" s="1"/>
  <c r="T777" i="1" s="1"/>
  <c r="AE675" i="1"/>
  <c r="P675" i="1"/>
  <c r="R675" i="1" s="1"/>
  <c r="S675" i="1" s="1"/>
  <c r="T675" i="1" s="1"/>
  <c r="Q825" i="1"/>
  <c r="Y825" i="1" s="1"/>
  <c r="P825" i="1"/>
  <c r="R825" i="1" s="1"/>
  <c r="Q690" i="1"/>
  <c r="Y690" i="1" s="1"/>
  <c r="AE690" i="1"/>
  <c r="P690" i="1"/>
  <c r="R690" i="1" s="1"/>
  <c r="S690" i="1" s="1"/>
  <c r="T690" i="1" s="1"/>
  <c r="Q69" i="1"/>
  <c r="Y69" i="1" s="1"/>
  <c r="AE69" i="1"/>
  <c r="P69" i="1"/>
  <c r="R69" i="1" s="1"/>
  <c r="S69" i="1" s="1"/>
  <c r="T69" i="1" s="1"/>
  <c r="AC381" i="1"/>
  <c r="Q826" i="1"/>
  <c r="Y826" i="1" s="1"/>
  <c r="P826" i="1"/>
  <c r="R826" i="1" s="1"/>
  <c r="AE826" i="1"/>
  <c r="P668" i="1"/>
  <c r="R668" i="1" s="1"/>
  <c r="S668" i="1" s="1"/>
  <c r="T668" i="1" s="1"/>
  <c r="Q668" i="1"/>
  <c r="Y668" i="1" s="1"/>
  <c r="AB668" i="1"/>
  <c r="AE668" i="1"/>
  <c r="AC735" i="1"/>
  <c r="AE331" i="1"/>
  <c r="AC276" i="1"/>
  <c r="AC632" i="1"/>
  <c r="AB527" i="1"/>
  <c r="AD818" i="1"/>
  <c r="AC644" i="1"/>
  <c r="AB75" i="1"/>
  <c r="AC94" i="1"/>
  <c r="AB637" i="1"/>
  <c r="AC547" i="1"/>
  <c r="AD622" i="1"/>
  <c r="Q337" i="1"/>
  <c r="Y337" i="1" s="1"/>
  <c r="P337" i="1"/>
  <c r="R337" i="1" s="1"/>
  <c r="S337" i="1" s="1"/>
  <c r="T337" i="1" s="1"/>
  <c r="AD414" i="1"/>
  <c r="AB165" i="1"/>
  <c r="AC341" i="1"/>
  <c r="AC710" i="1"/>
  <c r="P755" i="1"/>
  <c r="R755" i="1" s="1"/>
  <c r="S755" i="1" s="1"/>
  <c r="T755" i="1" s="1"/>
  <c r="AB672" i="1"/>
  <c r="AE780" i="1"/>
  <c r="AD592" i="1"/>
  <c r="AD811" i="1"/>
  <c r="AD727" i="1"/>
  <c r="Q114" i="1"/>
  <c r="Y114" i="1" s="1"/>
  <c r="AE686" i="1"/>
  <c r="Q216" i="1"/>
  <c r="Y216" i="1" s="1"/>
  <c r="AE754" i="1"/>
  <c r="AE593" i="1"/>
  <c r="AE563" i="1"/>
  <c r="AD132" i="1"/>
  <c r="AE132" i="1"/>
  <c r="P676" i="1"/>
  <c r="R676" i="1" s="1"/>
  <c r="S676" i="1" s="1"/>
  <c r="T676" i="1" s="1"/>
  <c r="AD676" i="1"/>
  <c r="AD605" i="1"/>
  <c r="AE605" i="1"/>
  <c r="AE742" i="1"/>
  <c r="P742" i="1"/>
  <c r="R742" i="1" s="1"/>
  <c r="S742" i="1" s="1"/>
  <c r="T742" i="1" s="1"/>
  <c r="Q742" i="1"/>
  <c r="Y742" i="1" s="1"/>
  <c r="AC482" i="1"/>
  <c r="AE677" i="1"/>
  <c r="AD677" i="1"/>
  <c r="Q63" i="1"/>
  <c r="Y63" i="1" s="1"/>
  <c r="AD63" i="1"/>
  <c r="AB811" i="1"/>
  <c r="Q811" i="1"/>
  <c r="Y811" i="1" s="1"/>
  <c r="P114" i="1"/>
  <c r="R114" i="1" s="1"/>
  <c r="S114" i="1" s="1"/>
  <c r="T114" i="1" s="1"/>
  <c r="P681" i="1"/>
  <c r="R681" i="1" s="1"/>
  <c r="Q681" i="1"/>
  <c r="Y681" i="1" s="1"/>
  <c r="AB572" i="1"/>
  <c r="AE572" i="1"/>
  <c r="T52" i="1"/>
  <c r="AC258" i="1"/>
  <c r="AC279" i="1"/>
  <c r="AD780" i="1"/>
  <c r="AC796" i="1"/>
  <c r="AC71" i="1"/>
  <c r="AC424" i="1"/>
  <c r="AC666" i="1"/>
  <c r="AC430" i="1"/>
  <c r="AC714" i="1"/>
  <c r="AC207" i="1"/>
  <c r="AC173" i="1"/>
  <c r="AD99" i="1"/>
  <c r="AB141" i="1"/>
  <c r="AC30" i="1"/>
  <c r="AC109" i="1"/>
  <c r="AD717" i="1"/>
  <c r="AB114" i="1"/>
  <c r="Q587" i="1"/>
  <c r="Y587" i="1" s="1"/>
  <c r="AD700" i="1"/>
  <c r="AB123" i="1"/>
  <c r="AD125" i="1"/>
  <c r="AD686" i="1"/>
  <c r="AD826" i="1"/>
  <c r="AE818" i="1"/>
  <c r="AE62" i="1"/>
  <c r="AE824" i="1"/>
  <c r="P696" i="1"/>
  <c r="R696" i="1" s="1"/>
  <c r="S696" i="1" s="1"/>
  <c r="T696" i="1" s="1"/>
  <c r="AB576" i="1"/>
  <c r="AB132" i="1"/>
  <c r="AC228" i="1"/>
  <c r="AE606" i="1"/>
  <c r="AB606" i="1"/>
  <c r="AC812" i="1"/>
  <c r="P841" i="1"/>
  <c r="R841" i="1" s="1"/>
  <c r="S841" i="1" s="1"/>
  <c r="T841" i="1" s="1"/>
  <c r="AE841" i="1"/>
  <c r="Q684" i="1"/>
  <c r="Y684" i="1" s="1"/>
  <c r="AE684" i="1"/>
  <c r="P684" i="1"/>
  <c r="R684" i="1" s="1"/>
  <c r="S684" i="1" s="1"/>
  <c r="T684" i="1" s="1"/>
  <c r="AC688" i="1"/>
  <c r="AB818" i="1"/>
  <c r="AB51" i="1"/>
  <c r="Q841" i="1"/>
  <c r="Y841" i="1" s="1"/>
  <c r="AD765" i="1"/>
  <c r="Q676" i="1"/>
  <c r="Y676" i="1" s="1"/>
  <c r="Q765" i="1"/>
  <c r="Y765" i="1" s="1"/>
  <c r="AD667" i="1"/>
  <c r="AD704" i="1"/>
  <c r="P497" i="1"/>
  <c r="R497" i="1" s="1"/>
  <c r="Q497" i="1"/>
  <c r="Y497" i="1" s="1"/>
  <c r="AE497" i="1"/>
  <c r="AE434" i="1"/>
  <c r="P434" i="1"/>
  <c r="R434" i="1" s="1"/>
  <c r="S434" i="1" s="1"/>
  <c r="T434" i="1" s="1"/>
  <c r="Q434" i="1"/>
  <c r="Y434" i="1" s="1"/>
  <c r="AE682" i="1"/>
  <c r="Q682" i="1"/>
  <c r="Y682" i="1" s="1"/>
  <c r="P682" i="1"/>
  <c r="R682" i="1" s="1"/>
  <c r="Q223" i="1"/>
  <c r="Y223" i="1" s="1"/>
  <c r="AE223" i="1"/>
  <c r="AE808" i="1"/>
  <c r="P808" i="1"/>
  <c r="R808" i="1" s="1"/>
  <c r="Q808" i="1"/>
  <c r="Y808" i="1" s="1"/>
  <c r="AB224" i="1"/>
  <c r="P224" i="1"/>
  <c r="R224" i="1" s="1"/>
  <c r="Q224" i="1"/>
  <c r="Y224" i="1" s="1"/>
  <c r="P779" i="1"/>
  <c r="R779" i="1" s="1"/>
  <c r="S779" i="1" s="1"/>
  <c r="T779" i="1" s="1"/>
  <c r="AD779" i="1"/>
  <c r="AE779" i="1"/>
  <c r="Q779" i="1"/>
  <c r="Y779" i="1" s="1"/>
  <c r="AB699" i="1"/>
  <c r="AE699" i="1"/>
  <c r="AD52" i="1"/>
  <c r="AD669" i="1"/>
  <c r="AC750" i="1"/>
  <c r="AB483" i="1"/>
  <c r="AC655" i="1"/>
  <c r="AC412" i="1"/>
  <c r="AC302" i="1"/>
  <c r="AC356" i="1"/>
  <c r="AC17" i="1"/>
  <c r="AB17" i="1"/>
  <c r="AC141" i="1"/>
  <c r="Q778" i="1"/>
  <c r="Y778" i="1" s="1"/>
  <c r="AB779" i="1"/>
  <c r="AB778" i="1"/>
  <c r="P555" i="1"/>
  <c r="R555" i="1" s="1"/>
  <c r="AE555" i="1"/>
  <c r="Q555" i="1"/>
  <c r="Y555" i="1" s="1"/>
  <c r="P571" i="1"/>
  <c r="R571" i="1" s="1"/>
  <c r="S571" i="1" s="1"/>
  <c r="T571" i="1" s="1"/>
  <c r="Q571" i="1"/>
  <c r="Y571" i="1" s="1"/>
  <c r="AE571" i="1"/>
  <c r="Q647" i="1"/>
  <c r="Y647" i="1" s="1"/>
  <c r="AE647" i="1"/>
  <c r="P647" i="1"/>
  <c r="R647" i="1" s="1"/>
  <c r="Q283" i="1"/>
  <c r="Y283" i="1" s="1"/>
  <c r="P283" i="1"/>
  <c r="R283" i="1" s="1"/>
  <c r="S283" i="1" s="1"/>
  <c r="T283" i="1" s="1"/>
  <c r="AE283" i="1"/>
  <c r="AE669" i="1"/>
  <c r="AB669" i="1"/>
  <c r="AE816" i="1"/>
  <c r="AB816" i="1"/>
  <c r="P816" i="1"/>
  <c r="R816" i="1" s="1"/>
  <c r="S816" i="1" s="1"/>
  <c r="T816" i="1" s="1"/>
  <c r="Q816" i="1"/>
  <c r="Y816" i="1" s="1"/>
  <c r="Q576" i="1"/>
  <c r="Y576" i="1" s="1"/>
  <c r="P576" i="1"/>
  <c r="R576" i="1" s="1"/>
  <c r="AD778" i="1"/>
  <c r="P834" i="1"/>
  <c r="R834" i="1" s="1"/>
  <c r="S834" i="1" s="1"/>
  <c r="T834" i="1" s="1"/>
  <c r="Q834" i="1"/>
  <c r="Y834" i="1" s="1"/>
  <c r="Q556" i="1"/>
  <c r="Y556" i="1" s="1"/>
  <c r="AB556" i="1"/>
  <c r="P556" i="1"/>
  <c r="R556" i="1" s="1"/>
  <c r="S556" i="1" s="1"/>
  <c r="T556" i="1" s="1"/>
  <c r="AE556" i="1"/>
  <c r="T439" i="1"/>
  <c r="AB65" i="1"/>
  <c r="P323" i="1"/>
  <c r="R323" i="1" s="1"/>
  <c r="AE178" i="1"/>
  <c r="Q308" i="1"/>
  <c r="Y308" i="1" s="1"/>
  <c r="P662" i="1"/>
  <c r="R662" i="1" s="1"/>
  <c r="S662" i="1" s="1"/>
  <c r="AC789" i="1"/>
  <c r="AB347" i="1"/>
  <c r="AE336" i="1"/>
  <c r="AC249" i="1"/>
  <c r="AC74" i="1"/>
  <c r="AC359" i="1"/>
  <c r="AB247" i="1"/>
  <c r="AB178" i="1"/>
  <c r="AC267" i="1"/>
  <c r="AC583" i="1"/>
  <c r="AC100" i="1"/>
  <c r="Q662" i="1"/>
  <c r="Y662" i="1" s="1"/>
  <c r="AC97" i="1"/>
  <c r="AC328" i="1"/>
  <c r="AC358" i="1"/>
  <c r="T347" i="1"/>
  <c r="Q174" i="1"/>
  <c r="Y174" i="1" s="1"/>
  <c r="AC752" i="1"/>
  <c r="AC295" i="1"/>
  <c r="AC334" i="1"/>
  <c r="Q138" i="1"/>
  <c r="Y138" i="1" s="1"/>
  <c r="AE72" i="1"/>
  <c r="Q517" i="1"/>
  <c r="Y517" i="1" s="1"/>
  <c r="AC737" i="1"/>
  <c r="Q176" i="1"/>
  <c r="Y176" i="1" s="1"/>
  <c r="AE195" i="1"/>
  <c r="AB302" i="1"/>
  <c r="AC788" i="1"/>
  <c r="AB73" i="1"/>
  <c r="AB808" i="1"/>
  <c r="AE176" i="1"/>
  <c r="P143" i="1"/>
  <c r="R143" i="1" s="1"/>
  <c r="S143" i="1" s="1"/>
  <c r="Q302" i="1"/>
  <c r="Y302" i="1" s="1"/>
  <c r="AC34" i="1"/>
  <c r="AC473" i="1"/>
  <c r="AC344" i="1"/>
  <c r="AD321" i="1"/>
  <c r="AB253" i="1"/>
  <c r="AC734" i="1"/>
  <c r="AE65" i="1"/>
  <c r="AE61" i="1"/>
  <c r="AB196" i="1"/>
  <c r="P384" i="1"/>
  <c r="R384" i="1" s="1"/>
  <c r="S384" i="1" s="1"/>
  <c r="T384" i="1" s="1"/>
  <c r="Q253" i="1"/>
  <c r="Y253" i="1" s="1"/>
  <c r="AE611" i="1"/>
  <c r="AC322" i="1"/>
  <c r="AC238" i="1"/>
  <c r="Q87" i="1"/>
  <c r="Y87" i="1" s="1"/>
  <c r="AD768" i="1"/>
  <c r="AD404" i="1"/>
  <c r="AB66" i="1"/>
  <c r="AB295" i="1"/>
  <c r="AC162" i="1"/>
  <c r="AD159" i="1"/>
  <c r="AD176" i="1"/>
  <c r="AD378" i="1"/>
  <c r="AC144" i="1"/>
  <c r="AD186" i="1"/>
  <c r="S640" i="1"/>
  <c r="T640" i="1" s="1"/>
  <c r="S455" i="1"/>
  <c r="T455" i="1" s="1"/>
  <c r="S527" i="1"/>
  <c r="T527" i="1" s="1"/>
  <c r="S665" i="1"/>
  <c r="T665" i="1" s="1"/>
  <c r="S461" i="1"/>
  <c r="T461" i="1" s="1"/>
  <c r="AC814" i="1"/>
  <c r="Q509" i="1"/>
  <c r="Y509" i="1" s="1"/>
  <c r="AB752" i="1"/>
  <c r="AD561" i="1"/>
  <c r="AC421" i="1"/>
  <c r="AC232" i="1"/>
  <c r="AC414" i="1"/>
  <c r="AC585" i="1"/>
  <c r="T211" i="1"/>
  <c r="Q461" i="1"/>
  <c r="Y461" i="1" s="1"/>
  <c r="Q170" i="1"/>
  <c r="Y170" i="1" s="1"/>
  <c r="AD721" i="1"/>
  <c r="P716" i="1"/>
  <c r="R716" i="1" s="1"/>
  <c r="S716" i="1" s="1"/>
  <c r="T716" i="1" s="1"/>
  <c r="P164" i="1"/>
  <c r="R164" i="1" s="1"/>
  <c r="S164" i="1" s="1"/>
  <c r="T164" i="1" s="1"/>
  <c r="AB74" i="1"/>
  <c r="Q527" i="1"/>
  <c r="Y527" i="1" s="1"/>
  <c r="AC181" i="1"/>
  <c r="AD547" i="1"/>
  <c r="P106" i="1"/>
  <c r="R106" i="1" s="1"/>
  <c r="S106" i="1" s="1"/>
  <c r="T106" i="1" s="1"/>
  <c r="AE164" i="1"/>
  <c r="Q665" i="1"/>
  <c r="Y665" i="1" s="1"/>
  <c r="AD689" i="1"/>
  <c r="AC444" i="1"/>
  <c r="AB600" i="1"/>
  <c r="AD431" i="1"/>
  <c r="AB509" i="1"/>
  <c r="AC308" i="1"/>
  <c r="AC300" i="1"/>
  <c r="AB179" i="1"/>
  <c r="AC740" i="1"/>
  <c r="Q547" i="1"/>
  <c r="Y547" i="1" s="1"/>
  <c r="AB353" i="1"/>
  <c r="Q272" i="1"/>
  <c r="Y272" i="1" s="1"/>
  <c r="Q299" i="1"/>
  <c r="Y299" i="1" s="1"/>
  <c r="AB530" i="1"/>
  <c r="AB582" i="1"/>
  <c r="P528" i="1"/>
  <c r="R528" i="1" s="1"/>
  <c r="S528" i="1" s="1"/>
  <c r="T528" i="1" s="1"/>
  <c r="AC257" i="1"/>
  <c r="AC635" i="1"/>
  <c r="AC367" i="1"/>
  <c r="Q716" i="1"/>
  <c r="Y716" i="1" s="1"/>
  <c r="AC259" i="1"/>
  <c r="T614" i="1"/>
  <c r="P393" i="1"/>
  <c r="R393" i="1" s="1"/>
  <c r="S393" i="1" s="1"/>
  <c r="T393" i="1" s="1"/>
  <c r="AC584" i="1"/>
  <c r="AB24" i="1"/>
  <c r="AD94" i="1"/>
  <c r="AC522" i="1"/>
  <c r="AD279" i="1"/>
  <c r="AB303" i="1"/>
  <c r="AC542" i="1"/>
  <c r="AB538" i="1"/>
  <c r="AD584" i="1"/>
  <c r="AC378" i="1"/>
  <c r="P568" i="1"/>
  <c r="R568" i="1" s="1"/>
  <c r="S568" i="1" s="1"/>
  <c r="T568" i="1" s="1"/>
  <c r="Q617" i="1"/>
  <c r="Y617" i="1" s="1"/>
  <c r="AC244" i="1"/>
  <c r="AC663" i="1"/>
  <c r="AC505" i="1"/>
  <c r="AC501" i="1"/>
  <c r="AB229" i="1"/>
  <c r="AD300" i="1"/>
  <c r="AD344" i="1"/>
  <c r="AD484" i="1"/>
  <c r="AD409" i="1"/>
  <c r="AB359" i="1"/>
  <c r="AD354" i="1"/>
  <c r="AC175" i="1"/>
  <c r="AC187" i="1"/>
  <c r="AC405" i="1"/>
  <c r="AC150" i="1"/>
  <c r="AC158" i="1"/>
  <c r="AD269" i="1"/>
  <c r="AC271" i="1"/>
  <c r="P247" i="1"/>
  <c r="R247" i="1" s="1"/>
  <c r="S247" i="1" s="1"/>
  <c r="T247" i="1" s="1"/>
  <c r="AD78" i="1"/>
  <c r="P397" i="1"/>
  <c r="R397" i="1" s="1"/>
  <c r="S397" i="1" s="1"/>
  <c r="P530" i="1"/>
  <c r="R530" i="1" s="1"/>
  <c r="AC799" i="1"/>
  <c r="AC510" i="1"/>
  <c r="AC548" i="1"/>
  <c r="AC234" i="1"/>
  <c r="AE339" i="1"/>
  <c r="AC95" i="1"/>
  <c r="AC37" i="1"/>
  <c r="AC337" i="1"/>
  <c r="AC169" i="1"/>
  <c r="AC163" i="1"/>
  <c r="AC22" i="1"/>
  <c r="AC171" i="1"/>
  <c r="AB109" i="1"/>
  <c r="T234" i="1"/>
  <c r="AD651" i="1"/>
  <c r="AB693" i="1"/>
  <c r="AC709" i="1"/>
  <c r="AE790" i="1"/>
  <c r="AC273" i="1"/>
  <c r="P441" i="1"/>
  <c r="R441" i="1" s="1"/>
  <c r="S441" i="1" s="1"/>
  <c r="Q314" i="1"/>
  <c r="Y314" i="1" s="1"/>
  <c r="AC433" i="1"/>
  <c r="AC533" i="1"/>
  <c r="AC524" i="1"/>
  <c r="AC516" i="1"/>
  <c r="AC624" i="1"/>
  <c r="AC165" i="1"/>
  <c r="AC427" i="1"/>
  <c r="AC499" i="1"/>
  <c r="AC369" i="1"/>
  <c r="AC492" i="1"/>
  <c r="AC83" i="1"/>
  <c r="AC48" i="1"/>
  <c r="AC317" i="1"/>
  <c r="AC196" i="1"/>
  <c r="AC139" i="1"/>
  <c r="AC408" i="1"/>
  <c r="AD111" i="1"/>
  <c r="AC235" i="1"/>
  <c r="AC291" i="1"/>
  <c r="AB385" i="1"/>
  <c r="AD157" i="1"/>
  <c r="AC203" i="1"/>
  <c r="AB273" i="1"/>
  <c r="AC263" i="1"/>
  <c r="P84" i="1"/>
  <c r="R84" i="1" s="1"/>
  <c r="S672" i="1"/>
  <c r="T672" i="1" s="1"/>
  <c r="AD259" i="1"/>
  <c r="AB822" i="1"/>
  <c r="Q217" i="1"/>
  <c r="Y217" i="1" s="1"/>
  <c r="AB218" i="1"/>
  <c r="AC76" i="1"/>
  <c r="AC620" i="1"/>
  <c r="AD503" i="1"/>
  <c r="AC504" i="1"/>
  <c r="Q560" i="1"/>
  <c r="Y560" i="1" s="1"/>
  <c r="P560" i="1"/>
  <c r="R560" i="1" s="1"/>
  <c r="S560" i="1" s="1"/>
  <c r="T560" i="1" s="1"/>
  <c r="AC476" i="1"/>
  <c r="AC397" i="1"/>
  <c r="Q366" i="1"/>
  <c r="Y366" i="1" s="1"/>
  <c r="P366" i="1"/>
  <c r="R366" i="1" s="1"/>
  <c r="S366" i="1" s="1"/>
  <c r="T366" i="1" s="1"/>
  <c r="AC631" i="1"/>
  <c r="AC152" i="1"/>
  <c r="AC416" i="1"/>
  <c r="AC389" i="1"/>
  <c r="AC179" i="1"/>
  <c r="AC387" i="1"/>
  <c r="Q277" i="1"/>
  <c r="Y277" i="1" s="1"/>
  <c r="P217" i="1"/>
  <c r="R217" i="1" s="1"/>
  <c r="S217" i="1" s="1"/>
  <c r="Q553" i="1"/>
  <c r="Y553" i="1" s="1"/>
  <c r="Q540" i="1"/>
  <c r="Y540" i="1" s="1"/>
  <c r="AB540" i="1"/>
  <c r="AD540" i="1"/>
  <c r="AC81" i="1"/>
  <c r="AD81" i="1"/>
  <c r="AE640" i="1"/>
  <c r="AB640" i="1"/>
  <c r="AB72" i="1"/>
  <c r="P71" i="1"/>
  <c r="R71" i="1" s="1"/>
  <c r="S71" i="1" s="1"/>
  <c r="T71" i="1" s="1"/>
  <c r="AB706" i="1"/>
  <c r="AB829" i="1"/>
  <c r="Q829" i="1"/>
  <c r="Y829" i="1" s="1"/>
  <c r="AE540" i="1"/>
  <c r="P540" i="1"/>
  <c r="R540" i="1" s="1"/>
  <c r="S540" i="1" s="1"/>
  <c r="T540" i="1" s="1"/>
  <c r="Q705" i="1"/>
  <c r="Y705" i="1" s="1"/>
  <c r="AD705" i="1"/>
  <c r="P705" i="1"/>
  <c r="R705" i="1" s="1"/>
  <c r="S705" i="1" s="1"/>
  <c r="T705" i="1" s="1"/>
  <c r="AD453" i="1"/>
  <c r="AC453" i="1"/>
  <c r="AC320" i="1"/>
  <c r="Q426" i="1"/>
  <c r="Y426" i="1" s="1"/>
  <c r="AB427" i="1"/>
  <c r="AB426" i="1"/>
  <c r="Q332" i="1"/>
  <c r="Y332" i="1" s="1"/>
  <c r="P332" i="1"/>
  <c r="R332" i="1" s="1"/>
  <c r="S332" i="1" s="1"/>
  <c r="T332" i="1" s="1"/>
  <c r="AE152" i="1"/>
  <c r="AB152" i="1"/>
  <c r="Q152" i="1"/>
  <c r="Y152" i="1" s="1"/>
  <c r="AD567" i="1"/>
  <c r="AE567" i="1"/>
  <c r="AC399" i="1"/>
  <c r="Q599" i="1"/>
  <c r="Y599" i="1" s="1"/>
  <c r="P599" i="1"/>
  <c r="R599" i="1" s="1"/>
  <c r="AD255" i="1"/>
  <c r="AC256" i="1"/>
  <c r="AC255" i="1"/>
  <c r="AC43" i="1"/>
  <c r="AD194" i="1"/>
  <c r="S582" i="1"/>
  <c r="T582" i="1" s="1"/>
  <c r="P141" i="1"/>
  <c r="R141" i="1" s="1"/>
  <c r="S141" i="1" s="1"/>
  <c r="T141" i="1" s="1"/>
  <c r="P23" i="1"/>
  <c r="R23" i="1" s="1"/>
  <c r="S23" i="1" s="1"/>
  <c r="T23" i="1" s="1"/>
  <c r="P246" i="1"/>
  <c r="R246" i="1" s="1"/>
  <c r="S246" i="1" s="1"/>
  <c r="T246" i="1" s="1"/>
  <c r="AE71" i="1"/>
  <c r="S163" i="1"/>
  <c r="T163" i="1" s="1"/>
  <c r="AC355" i="1"/>
  <c r="AD751" i="1"/>
  <c r="Q228" i="1"/>
  <c r="Y228" i="1" s="1"/>
  <c r="Q71" i="1"/>
  <c r="Y71" i="1" s="1"/>
  <c r="AC59" i="1"/>
  <c r="AC60" i="1"/>
  <c r="S302" i="1"/>
  <c r="T302" i="1" s="1"/>
  <c r="S91" i="1"/>
  <c r="T91" i="1" s="1"/>
  <c r="Q565" i="1"/>
  <c r="Y565" i="1" s="1"/>
  <c r="AE528" i="1"/>
  <c r="P27" i="1"/>
  <c r="R27" i="1" s="1"/>
  <c r="Q182" i="1"/>
  <c r="Y182" i="1" s="1"/>
  <c r="AB398" i="1"/>
  <c r="AC567" i="1"/>
  <c r="Q640" i="1"/>
  <c r="Y640" i="1" s="1"/>
  <c r="AB508" i="1"/>
  <c r="AE426" i="1"/>
  <c r="Q751" i="1"/>
  <c r="Y751" i="1" s="1"/>
  <c r="AE565" i="1"/>
  <c r="AB153" i="1"/>
  <c r="P300" i="1"/>
  <c r="R300" i="1" s="1"/>
  <c r="S300" i="1" s="1"/>
  <c r="T300" i="1" s="1"/>
  <c r="AC236" i="1"/>
  <c r="P426" i="1"/>
  <c r="R426" i="1" s="1"/>
  <c r="S426" i="1" s="1"/>
  <c r="Q507" i="1"/>
  <c r="Y507" i="1" s="1"/>
  <c r="S47" i="1"/>
  <c r="T47" i="1" s="1"/>
  <c r="Q554" i="1"/>
  <c r="Y554" i="1" s="1"/>
  <c r="P554" i="1"/>
  <c r="R554" i="1" s="1"/>
  <c r="AE57" i="1"/>
  <c r="Q57" i="1"/>
  <c r="Y57" i="1" s="1"/>
  <c r="AB641" i="1"/>
  <c r="P321" i="1"/>
  <c r="R321" i="1" s="1"/>
  <c r="S321" i="1" s="1"/>
  <c r="Q321" i="1"/>
  <c r="Y321" i="1" s="1"/>
  <c r="Q74" i="1"/>
  <c r="Y74" i="1" s="1"/>
  <c r="AE74" i="1"/>
  <c r="AD74" i="1"/>
  <c r="AC314" i="1"/>
  <c r="AD314" i="1"/>
  <c r="AB144" i="1"/>
  <c r="AD144" i="1"/>
  <c r="AE163" i="1"/>
  <c r="AB163" i="1"/>
  <c r="Q163" i="1"/>
  <c r="Y163" i="1" s="1"/>
  <c r="AC151" i="1"/>
  <c r="AD151" i="1"/>
  <c r="AC252" i="1"/>
  <c r="AC188" i="1"/>
  <c r="AC272" i="1"/>
  <c r="P594" i="1"/>
  <c r="R594" i="1" s="1"/>
  <c r="S594" i="1" s="1"/>
  <c r="T594" i="1" s="1"/>
  <c r="Q807" i="1"/>
  <c r="Y807" i="1" s="1"/>
  <c r="P271" i="1"/>
  <c r="R271" i="1" s="1"/>
  <c r="Q582" i="1"/>
  <c r="Y582" i="1" s="1"/>
  <c r="AE106" i="1"/>
  <c r="AB174" i="1"/>
  <c r="P272" i="1"/>
  <c r="R272" i="1" s="1"/>
  <c r="S272" i="1" s="1"/>
  <c r="T272" i="1" s="1"/>
  <c r="P492" i="1"/>
  <c r="R492" i="1" s="1"/>
  <c r="S492" i="1" s="1"/>
  <c r="T492" i="1" s="1"/>
  <c r="AC168" i="1"/>
  <c r="AC634" i="1"/>
  <c r="AC26" i="1"/>
  <c r="AC242" i="1"/>
  <c r="AC193" i="1"/>
  <c r="AC253" i="1"/>
  <c r="AD271" i="1"/>
  <c r="AC79" i="1"/>
  <c r="AD273" i="1"/>
  <c r="AD87" i="1"/>
  <c r="AD477" i="1"/>
  <c r="AC201" i="1"/>
  <c r="AC494" i="1"/>
  <c r="AC463" i="1"/>
  <c r="AC579" i="1"/>
  <c r="AC519" i="1"/>
  <c r="AC658" i="1"/>
  <c r="AC640" i="1"/>
  <c r="AC467" i="1"/>
  <c r="AD330" i="1"/>
  <c r="AC616" i="1"/>
  <c r="AC730" i="1"/>
  <c r="AC715" i="1"/>
  <c r="AC346" i="1"/>
  <c r="AC286" i="1"/>
  <c r="AC390" i="1"/>
  <c r="AC371" i="1"/>
  <c r="AD235" i="1"/>
  <c r="AC45" i="1"/>
  <c r="AC331" i="1"/>
  <c r="AC363" i="1"/>
  <c r="AC288" i="1"/>
  <c r="AC400" i="1"/>
  <c r="AC154" i="1"/>
  <c r="AC385" i="1"/>
  <c r="AC24" i="1"/>
  <c r="AC329" i="1"/>
  <c r="AC113" i="1"/>
  <c r="AD79" i="1"/>
  <c r="AC268" i="1"/>
  <c r="AC741" i="1"/>
  <c r="AB265" i="1"/>
  <c r="AC345" i="1"/>
  <c r="AD697" i="1"/>
  <c r="AC536" i="1"/>
  <c r="AC832" i="1"/>
  <c r="AD308" i="1"/>
  <c r="P253" i="1"/>
  <c r="R253" i="1" s="1"/>
  <c r="AC621" i="1"/>
  <c r="AC460" i="1"/>
  <c r="AC443" i="1"/>
  <c r="AC513" i="1"/>
  <c r="AC425" i="1"/>
  <c r="AC664" i="1"/>
  <c r="AC507" i="1"/>
  <c r="AE375" i="1"/>
  <c r="AC297" i="1"/>
  <c r="AC618" i="1"/>
  <c r="AC307" i="1"/>
  <c r="AC315" i="1"/>
  <c r="AC159" i="1"/>
  <c r="AC176" i="1"/>
  <c r="AC192" i="1"/>
  <c r="AC406" i="1"/>
  <c r="T581" i="1"/>
  <c r="AE807" i="1"/>
  <c r="AD138" i="1"/>
  <c r="AC92" i="1"/>
  <c r="AC290" i="1"/>
  <c r="AC498" i="1"/>
  <c r="AC458" i="1"/>
  <c r="AE360" i="1"/>
  <c r="AC294" i="1"/>
  <c r="AC310" i="1"/>
  <c r="AC394" i="1"/>
  <c r="AC32" i="1"/>
  <c r="AC333" i="1"/>
  <c r="AD178" i="1"/>
  <c r="AC183" i="1"/>
  <c r="AC794" i="1"/>
  <c r="AC44" i="1"/>
  <c r="AC110" i="1"/>
  <c r="AB807" i="1"/>
  <c r="P138" i="1"/>
  <c r="R138" i="1" s="1"/>
  <c r="S138" i="1" s="1"/>
  <c r="T138" i="1" s="1"/>
  <c r="P330" i="1"/>
  <c r="R330" i="1" s="1"/>
  <c r="S330" i="1" s="1"/>
  <c r="T330" i="1" s="1"/>
  <c r="P456" i="1"/>
  <c r="R456" i="1" s="1"/>
  <c r="S456" i="1" s="1"/>
  <c r="AC11" i="1"/>
  <c r="AC718" i="1"/>
  <c r="AC552" i="1"/>
  <c r="AC623" i="1"/>
  <c r="AC431" i="1"/>
  <c r="AC487" i="1"/>
  <c r="AC336" i="1"/>
  <c r="AC339" i="1"/>
  <c r="AC411" i="1"/>
  <c r="AC342" i="1"/>
  <c r="AB810" i="1"/>
  <c r="AC645" i="1"/>
  <c r="AC646" i="1"/>
  <c r="AC651" i="1"/>
  <c r="AC426" i="1"/>
  <c r="Q259" i="1"/>
  <c r="Y259" i="1" s="1"/>
  <c r="AB259" i="1"/>
  <c r="AE259" i="1"/>
  <c r="P259" i="1"/>
  <c r="R259" i="1" s="1"/>
  <c r="Q257" i="1"/>
  <c r="Y257" i="1" s="1"/>
  <c r="AB257" i="1"/>
  <c r="P257" i="1"/>
  <c r="R257" i="1" s="1"/>
  <c r="S257" i="1" s="1"/>
  <c r="T257" i="1" s="1"/>
  <c r="AE257" i="1"/>
  <c r="AD257" i="1"/>
  <c r="AE280" i="1"/>
  <c r="AB280" i="1"/>
  <c r="P280" i="1"/>
  <c r="R280" i="1" s="1"/>
  <c r="S280" i="1" s="1"/>
  <c r="T280" i="1" s="1"/>
  <c r="AD280" i="1"/>
  <c r="Q280" i="1"/>
  <c r="Y280" i="1" s="1"/>
  <c r="P624" i="1"/>
  <c r="R624" i="1" s="1"/>
  <c r="Q624" i="1"/>
  <c r="Y624" i="1" s="1"/>
  <c r="AB624" i="1"/>
  <c r="AD624" i="1"/>
  <c r="AE624" i="1"/>
  <c r="P519" i="1"/>
  <c r="R519" i="1" s="1"/>
  <c r="S519" i="1" s="1"/>
  <c r="T519" i="1" s="1"/>
  <c r="Q519" i="1"/>
  <c r="Y519" i="1" s="1"/>
  <c r="AB519" i="1"/>
  <c r="AD519" i="1"/>
  <c r="AE519" i="1"/>
  <c r="AC790" i="1"/>
  <c r="AC791" i="1"/>
  <c r="AC496" i="1"/>
  <c r="AE88" i="1"/>
  <c r="AB88" i="1"/>
  <c r="AD88" i="1"/>
  <c r="P88" i="1"/>
  <c r="R88" i="1" s="1"/>
  <c r="Q88" i="1"/>
  <c r="Y88" i="1" s="1"/>
  <c r="P833" i="1"/>
  <c r="R833" i="1" s="1"/>
  <c r="S833" i="1" s="1"/>
  <c r="T833" i="1" s="1"/>
  <c r="Q833" i="1"/>
  <c r="Y833" i="1" s="1"/>
  <c r="AB834" i="1"/>
  <c r="AE833" i="1"/>
  <c r="AB833" i="1"/>
  <c r="AD833" i="1"/>
  <c r="AC724" i="1"/>
  <c r="AC723" i="1"/>
  <c r="AD723" i="1"/>
  <c r="AC681" i="1"/>
  <c r="AC450" i="1"/>
  <c r="AE634" i="1"/>
  <c r="P634" i="1"/>
  <c r="R634" i="1" s="1"/>
  <c r="AB634" i="1"/>
  <c r="AD634" i="1"/>
  <c r="Q634" i="1"/>
  <c r="Y634" i="1" s="1"/>
  <c r="AC626" i="1"/>
  <c r="AD556" i="1"/>
  <c r="AC556" i="1"/>
  <c r="AB553" i="1"/>
  <c r="AE553" i="1"/>
  <c r="AD553" i="1"/>
  <c r="AB554" i="1"/>
  <c r="AD554" i="1"/>
  <c r="AE554" i="1"/>
  <c r="AB555" i="1"/>
  <c r="AC601" i="1"/>
  <c r="AD631" i="1"/>
  <c r="AE631" i="1"/>
  <c r="P631" i="1"/>
  <c r="R631" i="1" s="1"/>
  <c r="AB631" i="1"/>
  <c r="Q631" i="1"/>
  <c r="Y631" i="1" s="1"/>
  <c r="P625" i="1"/>
  <c r="R625" i="1" s="1"/>
  <c r="S625" i="1" s="1"/>
  <c r="T625" i="1" s="1"/>
  <c r="Q625" i="1"/>
  <c r="Y625" i="1" s="1"/>
  <c r="AE625" i="1"/>
  <c r="AB625" i="1"/>
  <c r="AD625" i="1"/>
  <c r="AC87" i="1"/>
  <c r="AB155" i="1"/>
  <c r="AD155" i="1"/>
  <c r="AE155" i="1"/>
  <c r="P155" i="1"/>
  <c r="R155" i="1" s="1"/>
  <c r="Q155" i="1"/>
  <c r="Y155" i="1" s="1"/>
  <c r="AD57" i="1"/>
  <c r="AB57" i="1"/>
  <c r="AC51" i="1"/>
  <c r="AC52" i="1"/>
  <c r="AD51" i="1"/>
  <c r="AC554" i="1"/>
  <c r="AC553" i="1"/>
  <c r="P840" i="1"/>
  <c r="R840" i="1" s="1"/>
  <c r="S840" i="1" s="1"/>
  <c r="T840" i="1" s="1"/>
  <c r="AB840" i="1"/>
  <c r="AD840" i="1"/>
  <c r="AB841" i="1"/>
  <c r="AE840" i="1"/>
  <c r="Q840" i="1"/>
  <c r="Y840" i="1" s="1"/>
  <c r="P551" i="1"/>
  <c r="R551" i="1" s="1"/>
  <c r="Q551" i="1"/>
  <c r="Y551" i="1" s="1"/>
  <c r="AE551" i="1"/>
  <c r="AB551" i="1"/>
  <c r="AD551" i="1"/>
  <c r="AC617" i="1"/>
  <c r="P794" i="1"/>
  <c r="R794" i="1" s="1"/>
  <c r="S794" i="1" s="1"/>
  <c r="T794" i="1" s="1"/>
  <c r="Q794" i="1"/>
  <c r="Y794" i="1" s="1"/>
  <c r="AB794" i="1"/>
  <c r="AD794" i="1"/>
  <c r="AE794" i="1"/>
  <c r="AE173" i="1"/>
  <c r="P173" i="1"/>
  <c r="R173" i="1" s="1"/>
  <c r="S173" i="1" s="1"/>
  <c r="T173" i="1" s="1"/>
  <c r="Q173" i="1"/>
  <c r="Y173" i="1" s="1"/>
  <c r="AB173" i="1"/>
  <c r="AD173" i="1"/>
  <c r="AC131" i="1"/>
  <c r="AC132" i="1"/>
  <c r="P228" i="1"/>
  <c r="R228" i="1" s="1"/>
  <c r="S228" i="1" s="1"/>
  <c r="T228" i="1" s="1"/>
  <c r="AD228" i="1"/>
  <c r="AE228" i="1"/>
  <c r="P453" i="1"/>
  <c r="R453" i="1" s="1"/>
  <c r="AE453" i="1"/>
  <c r="AB453" i="1"/>
  <c r="Q448" i="1"/>
  <c r="Y448" i="1" s="1"/>
  <c r="AB448" i="1"/>
  <c r="AD448" i="1"/>
  <c r="AE448" i="1"/>
  <c r="P448" i="1"/>
  <c r="R448" i="1" s="1"/>
  <c r="S448" i="1" s="1"/>
  <c r="T448" i="1" s="1"/>
  <c r="AD459" i="1"/>
  <c r="AB459" i="1"/>
  <c r="AE459" i="1"/>
  <c r="P641" i="1"/>
  <c r="R641" i="1" s="1"/>
  <c r="S641" i="1" s="1"/>
  <c r="T641" i="1" s="1"/>
  <c r="Q641" i="1"/>
  <c r="Y641" i="1" s="1"/>
  <c r="AB642" i="1"/>
  <c r="AD641" i="1"/>
  <c r="AE641" i="1"/>
  <c r="Q504" i="1"/>
  <c r="Y504" i="1" s="1"/>
  <c r="AB504" i="1"/>
  <c r="AE504" i="1"/>
  <c r="P504" i="1"/>
  <c r="R504" i="1" s="1"/>
  <c r="AC633" i="1"/>
  <c r="P570" i="1"/>
  <c r="R570" i="1" s="1"/>
  <c r="S570" i="1" s="1"/>
  <c r="T570" i="1" s="1"/>
  <c r="AD570" i="1"/>
  <c r="AB570" i="1"/>
  <c r="AE570" i="1"/>
  <c r="AB571" i="1"/>
  <c r="AC383" i="1"/>
  <c r="AC446" i="1"/>
  <c r="AD457" i="1"/>
  <c r="AC457" i="1"/>
  <c r="AC502" i="1"/>
  <c r="AC630" i="1"/>
  <c r="P762" i="1"/>
  <c r="R762" i="1" s="1"/>
  <c r="Q762" i="1"/>
  <c r="Y762" i="1" s="1"/>
  <c r="AE762" i="1"/>
  <c r="AB762" i="1"/>
  <c r="AC619" i="1"/>
  <c r="AC423" i="1"/>
  <c r="Q566" i="1"/>
  <c r="Y566" i="1" s="1"/>
  <c r="P566" i="1"/>
  <c r="R566" i="1" s="1"/>
  <c r="S566" i="1" s="1"/>
  <c r="T566" i="1" s="1"/>
  <c r="AE566" i="1"/>
  <c r="AD566" i="1"/>
  <c r="AB566" i="1"/>
  <c r="AD415" i="1"/>
  <c r="AE415" i="1"/>
  <c r="P415" i="1"/>
  <c r="R415" i="1" s="1"/>
  <c r="Q415" i="1"/>
  <c r="Y415" i="1" s="1"/>
  <c r="AB415" i="1"/>
  <c r="AC218" i="1"/>
  <c r="AC217" i="1"/>
  <c r="P846" i="1"/>
  <c r="R846" i="1" s="1"/>
  <c r="AD846" i="1"/>
  <c r="Q846" i="1"/>
  <c r="Y846" i="1" s="1"/>
  <c r="AB846" i="1"/>
  <c r="AE846" i="1"/>
  <c r="AC641" i="1"/>
  <c r="P618" i="1"/>
  <c r="R618" i="1" s="1"/>
  <c r="S618" i="1" s="1"/>
  <c r="T618" i="1" s="1"/>
  <c r="Q618" i="1"/>
  <c r="Y618" i="1" s="1"/>
  <c r="AB618" i="1"/>
  <c r="AD618" i="1"/>
  <c r="AE618" i="1"/>
  <c r="Q510" i="1"/>
  <c r="Y510" i="1" s="1"/>
  <c r="AE510" i="1"/>
  <c r="AB510" i="1"/>
  <c r="AD510" i="1"/>
  <c r="P510" i="1"/>
  <c r="R510" i="1" s="1"/>
  <c r="AD500" i="1"/>
  <c r="AC500" i="1"/>
  <c r="AC296" i="1"/>
  <c r="Q229" i="1"/>
  <c r="Y229" i="1" s="1"/>
  <c r="P229" i="1"/>
  <c r="R229" i="1" s="1"/>
  <c r="AD229" i="1"/>
  <c r="AE229" i="1"/>
  <c r="AB84" i="1"/>
  <c r="AD84" i="1"/>
  <c r="AE84" i="1"/>
  <c r="AD770" i="1"/>
  <c r="AE770" i="1"/>
  <c r="Q770" i="1"/>
  <c r="Y770" i="1" s="1"/>
  <c r="AB770" i="1"/>
  <c r="P770" i="1"/>
  <c r="R770" i="1" s="1"/>
  <c r="P595" i="1"/>
  <c r="R595" i="1" s="1"/>
  <c r="S595" i="1" s="1"/>
  <c r="T595" i="1" s="1"/>
  <c r="Q595" i="1"/>
  <c r="Y595" i="1" s="1"/>
  <c r="AB595" i="1"/>
  <c r="AD595" i="1"/>
  <c r="AE595" i="1"/>
  <c r="AC14" i="1"/>
  <c r="AC15" i="1"/>
  <c r="AC570" i="1"/>
  <c r="AC569" i="1"/>
  <c r="AB321" i="1"/>
  <c r="AE321" i="1"/>
  <c r="P331" i="1"/>
  <c r="R331" i="1" s="1"/>
  <c r="S331" i="1" s="1"/>
  <c r="T331" i="1" s="1"/>
  <c r="AB331" i="1"/>
  <c r="Q300" i="1"/>
  <c r="Y300" i="1" s="1"/>
  <c r="AB300" i="1"/>
  <c r="AE300" i="1"/>
  <c r="P767" i="1"/>
  <c r="R767" i="1" s="1"/>
  <c r="Q767" i="1"/>
  <c r="Y767" i="1" s="1"/>
  <c r="AD767" i="1"/>
  <c r="AB767" i="1"/>
  <c r="AE767" i="1"/>
  <c r="AC746" i="1"/>
  <c r="AC745" i="1"/>
  <c r="AB565" i="1"/>
  <c r="AD565" i="1"/>
  <c r="P744" i="1"/>
  <c r="R744" i="1" s="1"/>
  <c r="Q744" i="1"/>
  <c r="Y744" i="1" s="1"/>
  <c r="AE744" i="1"/>
  <c r="AB744" i="1"/>
  <c r="AD744" i="1"/>
  <c r="AB348" i="1"/>
  <c r="AD348" i="1"/>
  <c r="AE348" i="1"/>
  <c r="AC388" i="1"/>
  <c r="P344" i="1"/>
  <c r="R344" i="1" s="1"/>
  <c r="S344" i="1" s="1"/>
  <c r="T344" i="1" s="1"/>
  <c r="Q344" i="1"/>
  <c r="Y344" i="1" s="1"/>
  <c r="AB344" i="1"/>
  <c r="AE344" i="1"/>
  <c r="P421" i="1"/>
  <c r="R421" i="1" s="1"/>
  <c r="Q421" i="1"/>
  <c r="Y421" i="1" s="1"/>
  <c r="AB421" i="1"/>
  <c r="AD421" i="1"/>
  <c r="AE421" i="1"/>
  <c r="Q54" i="1"/>
  <c r="Y54" i="1" s="1"/>
  <c r="AD54" i="1"/>
  <c r="AE54" i="1"/>
  <c r="P54" i="1"/>
  <c r="R54" i="1" s="1"/>
  <c r="AB54" i="1"/>
  <c r="P715" i="1"/>
  <c r="R715" i="1" s="1"/>
  <c r="S715" i="1" s="1"/>
  <c r="T715" i="1" s="1"/>
  <c r="AD715" i="1"/>
  <c r="AB715" i="1"/>
  <c r="AE715" i="1"/>
  <c r="P471" i="1"/>
  <c r="R471" i="1" s="1"/>
  <c r="S471" i="1" s="1"/>
  <c r="T471" i="1" s="1"/>
  <c r="Q471" i="1"/>
  <c r="Y471" i="1" s="1"/>
  <c r="AE471" i="1"/>
  <c r="AB471" i="1"/>
  <c r="AD471" i="1"/>
  <c r="AC396" i="1"/>
  <c r="AC409" i="1"/>
  <c r="AC306" i="1"/>
  <c r="AD413" i="1"/>
  <c r="AE413" i="1"/>
  <c r="Q413" i="1"/>
  <c r="Y413" i="1" s="1"/>
  <c r="P413" i="1"/>
  <c r="R413" i="1" s="1"/>
  <c r="Q359" i="1"/>
  <c r="Y359" i="1" s="1"/>
  <c r="AD359" i="1"/>
  <c r="P359" i="1"/>
  <c r="R359" i="1" s="1"/>
  <c r="AE359" i="1"/>
  <c r="AC595" i="1"/>
  <c r="Q234" i="1"/>
  <c r="Y234" i="1" s="1"/>
  <c r="AD234" i="1"/>
  <c r="AE234" i="1"/>
  <c r="AB234" i="1"/>
  <c r="AC42" i="1"/>
  <c r="P233" i="1"/>
  <c r="R233" i="1" s="1"/>
  <c r="Q233" i="1"/>
  <c r="Y233" i="1" s="1"/>
  <c r="AE233" i="1"/>
  <c r="AB233" i="1"/>
  <c r="AD233" i="1"/>
  <c r="P416" i="1"/>
  <c r="R416" i="1" s="1"/>
  <c r="S416" i="1" s="1"/>
  <c r="T416" i="1" s="1"/>
  <c r="Q416" i="1"/>
  <c r="Y416" i="1" s="1"/>
  <c r="AB416" i="1"/>
  <c r="AD416" i="1"/>
  <c r="AC354" i="1"/>
  <c r="AB499" i="1"/>
  <c r="Q499" i="1"/>
  <c r="Y499" i="1" s="1"/>
  <c r="P499" i="1"/>
  <c r="R499" i="1" s="1"/>
  <c r="S499" i="1" s="1"/>
  <c r="T499" i="1" s="1"/>
  <c r="AD499" i="1"/>
  <c r="AE499" i="1"/>
  <c r="AC250" i="1"/>
  <c r="AC574" i="1"/>
  <c r="AB401" i="1"/>
  <c r="AD401" i="1"/>
  <c r="Q401" i="1"/>
  <c r="Y401" i="1" s="1"/>
  <c r="P401" i="1"/>
  <c r="R401" i="1" s="1"/>
  <c r="S401" i="1" s="1"/>
  <c r="T401" i="1" s="1"/>
  <c r="AE401" i="1"/>
  <c r="P382" i="1"/>
  <c r="R382" i="1" s="1"/>
  <c r="Q382" i="1"/>
  <c r="Y382" i="1" s="1"/>
  <c r="AB382" i="1"/>
  <c r="AD382" i="1"/>
  <c r="AE382" i="1"/>
  <c r="AD368" i="1"/>
  <c r="AE368" i="1"/>
  <c r="P368" i="1"/>
  <c r="R368" i="1" s="1"/>
  <c r="S368" i="1" s="1"/>
  <c r="T368" i="1" s="1"/>
  <c r="Q368" i="1"/>
  <c r="Y368" i="1" s="1"/>
  <c r="AB368" i="1"/>
  <c r="P20" i="1"/>
  <c r="R20" i="1" s="1"/>
  <c r="Q20" i="1"/>
  <c r="Y20" i="1" s="1"/>
  <c r="AE20" i="1"/>
  <c r="AB20" i="1"/>
  <c r="AD20" i="1"/>
  <c r="AC309" i="1"/>
  <c r="AC172" i="1"/>
  <c r="AC338" i="1"/>
  <c r="P144" i="1"/>
  <c r="R144" i="1" s="1"/>
  <c r="AE144" i="1"/>
  <c r="Q144" i="1"/>
  <c r="Y144" i="1" s="1"/>
  <c r="AC403" i="1"/>
  <c r="AC370" i="1"/>
  <c r="AD25" i="1"/>
  <c r="P25" i="1"/>
  <c r="R25" i="1" s="1"/>
  <c r="S25" i="1" s="1"/>
  <c r="T25" i="1" s="1"/>
  <c r="AE25" i="1"/>
  <c r="Q25" i="1"/>
  <c r="Y25" i="1" s="1"/>
  <c r="AB25" i="1"/>
  <c r="P140" i="1"/>
  <c r="R140" i="1" s="1"/>
  <c r="Q140" i="1"/>
  <c r="Y140" i="1" s="1"/>
  <c r="AE140" i="1"/>
  <c r="AB140" i="1"/>
  <c r="AD140" i="1"/>
  <c r="Q160" i="1"/>
  <c r="Y160" i="1" s="1"/>
  <c r="AB160" i="1"/>
  <c r="AD160" i="1"/>
  <c r="P160" i="1"/>
  <c r="R160" i="1" s="1"/>
  <c r="S160" i="1" s="1"/>
  <c r="T160" i="1" s="1"/>
  <c r="AE160" i="1"/>
  <c r="AC153" i="1"/>
  <c r="AC177" i="1"/>
  <c r="AC167" i="1"/>
  <c r="AB193" i="1"/>
  <c r="AD193" i="1"/>
  <c r="Q193" i="1"/>
  <c r="Y193" i="1" s="1"/>
  <c r="AE193" i="1"/>
  <c r="P193" i="1"/>
  <c r="R193" i="1" s="1"/>
  <c r="S193" i="1" s="1"/>
  <c r="T193" i="1" s="1"/>
  <c r="AE182" i="1"/>
  <c r="AD182" i="1"/>
  <c r="AD27" i="1"/>
  <c r="AB27" i="1"/>
  <c r="AC191" i="1"/>
  <c r="AC384" i="1"/>
  <c r="P199" i="1"/>
  <c r="R199" i="1" s="1"/>
  <c r="Q199" i="1"/>
  <c r="Y199" i="1" s="1"/>
  <c r="AB199" i="1"/>
  <c r="AD199" i="1"/>
  <c r="AE199" i="1"/>
  <c r="AC318" i="1"/>
  <c r="AC98" i="1"/>
  <c r="AC121" i="1"/>
  <c r="AC122" i="1"/>
  <c r="AB269" i="1"/>
  <c r="AE269" i="1"/>
  <c r="AC275" i="1"/>
  <c r="AC135" i="1"/>
  <c r="AD262" i="1"/>
  <c r="AE262" i="1"/>
  <c r="AB262" i="1"/>
  <c r="Q262" i="1"/>
  <c r="Y262" i="1" s="1"/>
  <c r="P262" i="1"/>
  <c r="R262" i="1" s="1"/>
  <c r="AC697" i="1"/>
  <c r="AD681" i="1"/>
  <c r="AD215" i="1"/>
  <c r="AC56" i="1"/>
  <c r="P381" i="1"/>
  <c r="R381" i="1" s="1"/>
  <c r="AD482" i="1"/>
  <c r="AB79" i="1"/>
  <c r="P109" i="1"/>
  <c r="R109" i="1" s="1"/>
  <c r="AD640" i="1"/>
  <c r="AB774" i="1"/>
  <c r="AB655" i="1"/>
  <c r="AC18" i="1"/>
  <c r="AC452" i="1"/>
  <c r="AC451" i="1"/>
  <c r="P450" i="1"/>
  <c r="R450" i="1" s="1"/>
  <c r="S450" i="1" s="1"/>
  <c r="T450" i="1" s="1"/>
  <c r="AB450" i="1"/>
  <c r="AD450" i="1"/>
  <c r="Q450" i="1"/>
  <c r="Y450" i="1" s="1"/>
  <c r="AE450" i="1"/>
  <c r="AB463" i="1"/>
  <c r="AD463" i="1"/>
  <c r="AE463" i="1"/>
  <c r="P463" i="1"/>
  <c r="R463" i="1" s="1"/>
  <c r="Q463" i="1"/>
  <c r="Y463" i="1" s="1"/>
  <c r="AC64" i="1"/>
  <c r="AD64" i="1"/>
  <c r="P803" i="1"/>
  <c r="R803" i="1" s="1"/>
  <c r="S803" i="1" s="1"/>
  <c r="T803" i="1" s="1"/>
  <c r="AB804" i="1"/>
  <c r="Q803" i="1"/>
  <c r="Y803" i="1" s="1"/>
  <c r="AD803" i="1"/>
  <c r="AE803" i="1"/>
  <c r="AB803" i="1"/>
  <c r="AD798" i="1"/>
  <c r="P798" i="1"/>
  <c r="R798" i="1" s="1"/>
  <c r="Q798" i="1"/>
  <c r="Y798" i="1" s="1"/>
  <c r="AB798" i="1"/>
  <c r="AE798" i="1"/>
  <c r="Q750" i="1"/>
  <c r="Y750" i="1" s="1"/>
  <c r="AD750" i="1"/>
  <c r="AE750" i="1"/>
  <c r="AB750" i="1"/>
  <c r="P475" i="1"/>
  <c r="R475" i="1" s="1"/>
  <c r="S475" i="1" s="1"/>
  <c r="T475" i="1" s="1"/>
  <c r="Q475" i="1"/>
  <c r="Y475" i="1" s="1"/>
  <c r="AD475" i="1"/>
  <c r="AE475" i="1"/>
  <c r="AB475" i="1"/>
  <c r="AC38" i="1"/>
  <c r="AC401" i="1"/>
  <c r="Q167" i="1"/>
  <c r="Y167" i="1" s="1"/>
  <c r="AD167" i="1"/>
  <c r="AB167" i="1"/>
  <c r="P167" i="1"/>
  <c r="R167" i="1" s="1"/>
  <c r="AE167" i="1"/>
  <c r="AC511" i="1"/>
  <c r="AD82" i="1"/>
  <c r="AE82" i="1"/>
  <c r="P82" i="1"/>
  <c r="R82" i="1" s="1"/>
  <c r="Q82" i="1"/>
  <c r="Y82" i="1" s="1"/>
  <c r="AB82" i="1"/>
  <c r="AD657" i="1"/>
  <c r="AC657" i="1"/>
  <c r="AC659" i="1"/>
  <c r="Q623" i="1"/>
  <c r="Y623" i="1" s="1"/>
  <c r="AE623" i="1"/>
  <c r="P623" i="1"/>
  <c r="R623" i="1" s="1"/>
  <c r="S623" i="1" s="1"/>
  <c r="T623" i="1" s="1"/>
  <c r="AD623" i="1"/>
  <c r="AB623" i="1"/>
  <c r="P243" i="1"/>
  <c r="R243" i="1" s="1"/>
  <c r="S243" i="1" s="1"/>
  <c r="T243" i="1" s="1"/>
  <c r="Q243" i="1"/>
  <c r="Y243" i="1" s="1"/>
  <c r="AD243" i="1"/>
  <c r="AE243" i="1"/>
  <c r="AB243" i="1"/>
  <c r="P293" i="1"/>
  <c r="R293" i="1" s="1"/>
  <c r="S293" i="1" s="1"/>
  <c r="T293" i="1" s="1"/>
  <c r="Q293" i="1"/>
  <c r="Y293" i="1" s="1"/>
  <c r="AB293" i="1"/>
  <c r="AE293" i="1"/>
  <c r="AD293" i="1"/>
  <c r="AD685" i="1"/>
  <c r="Q685" i="1"/>
  <c r="Y685" i="1" s="1"/>
  <c r="P685" i="1"/>
  <c r="R685" i="1" s="1"/>
  <c r="AE685" i="1"/>
  <c r="AB685" i="1"/>
  <c r="AD217" i="1"/>
  <c r="AB217" i="1"/>
  <c r="Q659" i="1"/>
  <c r="Y659" i="1" s="1"/>
  <c r="AD659" i="1"/>
  <c r="P659" i="1"/>
  <c r="R659" i="1" s="1"/>
  <c r="S659" i="1" s="1"/>
  <c r="T659" i="1" s="1"/>
  <c r="AE659" i="1"/>
  <c r="AB659" i="1"/>
  <c r="AB442" i="1"/>
  <c r="AE442" i="1"/>
  <c r="P658" i="1"/>
  <c r="R658" i="1" s="1"/>
  <c r="S658" i="1" s="1"/>
  <c r="T658" i="1" s="1"/>
  <c r="Q658" i="1"/>
  <c r="Y658" i="1" s="1"/>
  <c r="AD658" i="1"/>
  <c r="AE658" i="1"/>
  <c r="AB658" i="1"/>
  <c r="P520" i="1"/>
  <c r="R520" i="1" s="1"/>
  <c r="S520" i="1" s="1"/>
  <c r="T520" i="1" s="1"/>
  <c r="Q520" i="1"/>
  <c r="Y520" i="1" s="1"/>
  <c r="AE520" i="1"/>
  <c r="AD520" i="1"/>
  <c r="AB520" i="1"/>
  <c r="P451" i="1"/>
  <c r="R451" i="1" s="1"/>
  <c r="Q451" i="1"/>
  <c r="Y451" i="1" s="1"/>
  <c r="AB451" i="1"/>
  <c r="AD451" i="1"/>
  <c r="AE451" i="1"/>
  <c r="AB452" i="1"/>
  <c r="AB560" i="1"/>
  <c r="AD560" i="1"/>
  <c r="Q646" i="1"/>
  <c r="Y646" i="1" s="1"/>
  <c r="P646" i="1"/>
  <c r="R646" i="1" s="1"/>
  <c r="AB646" i="1"/>
  <c r="AD646" i="1"/>
  <c r="AE646" i="1"/>
  <c r="AB647" i="1"/>
  <c r="P558" i="1"/>
  <c r="R558" i="1" s="1"/>
  <c r="Q558" i="1"/>
  <c r="Y558" i="1" s="1"/>
  <c r="AB558" i="1"/>
  <c r="AD558" i="1"/>
  <c r="AE558" i="1"/>
  <c r="AC647" i="1"/>
  <c r="AD647" i="1"/>
  <c r="P644" i="1"/>
  <c r="R644" i="1" s="1"/>
  <c r="Q644" i="1"/>
  <c r="Y644" i="1" s="1"/>
  <c r="AB644" i="1"/>
  <c r="AD644" i="1"/>
  <c r="AE644" i="1"/>
  <c r="P476" i="1"/>
  <c r="R476" i="1" s="1"/>
  <c r="S476" i="1" s="1"/>
  <c r="T476" i="1" s="1"/>
  <c r="AB476" i="1"/>
  <c r="Q476" i="1"/>
  <c r="Y476" i="1" s="1"/>
  <c r="AE476" i="1"/>
  <c r="AD476" i="1"/>
  <c r="Q232" i="1"/>
  <c r="Y232" i="1" s="1"/>
  <c r="AB232" i="1"/>
  <c r="P232" i="1"/>
  <c r="R232" i="1" s="1"/>
  <c r="S232" i="1" s="1"/>
  <c r="T232" i="1" s="1"/>
  <c r="AE232" i="1"/>
  <c r="AD232" i="1"/>
  <c r="P371" i="1"/>
  <c r="R371" i="1" s="1"/>
  <c r="AD371" i="1"/>
  <c r="AB371" i="1"/>
  <c r="Q371" i="1"/>
  <c r="Y371" i="1" s="1"/>
  <c r="Q462" i="1"/>
  <c r="Y462" i="1" s="1"/>
  <c r="AE462" i="1"/>
  <c r="P462" i="1"/>
  <c r="R462" i="1" s="1"/>
  <c r="AB462" i="1"/>
  <c r="AD462" i="1"/>
  <c r="Q445" i="1"/>
  <c r="Y445" i="1" s="1"/>
  <c r="P445" i="1"/>
  <c r="R445" i="1" s="1"/>
  <c r="S445" i="1" s="1"/>
  <c r="T445" i="1" s="1"/>
  <c r="AD445" i="1"/>
  <c r="AE445" i="1"/>
  <c r="AB445" i="1"/>
  <c r="AB515" i="1"/>
  <c r="AD515" i="1"/>
  <c r="AE515" i="1"/>
  <c r="P435" i="1"/>
  <c r="R435" i="1" s="1"/>
  <c r="Q435" i="1"/>
  <c r="Y435" i="1" s="1"/>
  <c r="AD435" i="1"/>
  <c r="AE435" i="1"/>
  <c r="AB435" i="1"/>
  <c r="Q633" i="1"/>
  <c r="Y633" i="1" s="1"/>
  <c r="P633" i="1"/>
  <c r="R633" i="1" s="1"/>
  <c r="S633" i="1" s="1"/>
  <c r="T633" i="1" s="1"/>
  <c r="AE633" i="1"/>
  <c r="AB633" i="1"/>
  <c r="AD532" i="1"/>
  <c r="AE532" i="1"/>
  <c r="P532" i="1"/>
  <c r="R532" i="1" s="1"/>
  <c r="S532" i="1" s="1"/>
  <c r="T532" i="1" s="1"/>
  <c r="AB532" i="1"/>
  <c r="Q532" i="1"/>
  <c r="Y532" i="1" s="1"/>
  <c r="Q596" i="1"/>
  <c r="Y596" i="1" s="1"/>
  <c r="P596" i="1"/>
  <c r="R596" i="1" s="1"/>
  <c r="S596" i="1" s="1"/>
  <c r="T596" i="1" s="1"/>
  <c r="AD596" i="1"/>
  <c r="AE596" i="1"/>
  <c r="AB597" i="1"/>
  <c r="AB596" i="1"/>
  <c r="AB309" i="1"/>
  <c r="AD309" i="1"/>
  <c r="P350" i="1"/>
  <c r="R350" i="1" s="1"/>
  <c r="AE350" i="1"/>
  <c r="AE371" i="1"/>
  <c r="Q149" i="1"/>
  <c r="Y149" i="1" s="1"/>
  <c r="P149" i="1"/>
  <c r="R149" i="1" s="1"/>
  <c r="S149" i="1" s="1"/>
  <c r="T149" i="1" s="1"/>
  <c r="AB149" i="1"/>
  <c r="AD149" i="1"/>
  <c r="AE149" i="1"/>
  <c r="P491" i="1"/>
  <c r="R491" i="1" s="1"/>
  <c r="S491" i="1" s="1"/>
  <c r="T491" i="1" s="1"/>
  <c r="Q491" i="1"/>
  <c r="Y491" i="1" s="1"/>
  <c r="AD491" i="1"/>
  <c r="AE491" i="1"/>
  <c r="AB491" i="1"/>
  <c r="P847" i="1"/>
  <c r="R847" i="1" s="1"/>
  <c r="Q847" i="1"/>
  <c r="Y847" i="1" s="1"/>
  <c r="AB847" i="1"/>
  <c r="AD847" i="1"/>
  <c r="AE847" i="1"/>
  <c r="P574" i="1"/>
  <c r="R574" i="1" s="1"/>
  <c r="S574" i="1" s="1"/>
  <c r="T574" i="1" s="1"/>
  <c r="AE574" i="1"/>
  <c r="AB574" i="1"/>
  <c r="AD574" i="1"/>
  <c r="AD351" i="1"/>
  <c r="AB351" i="1"/>
  <c r="P731" i="1"/>
  <c r="R731" i="1" s="1"/>
  <c r="Q731" i="1"/>
  <c r="Y731" i="1" s="1"/>
  <c r="AD731" i="1"/>
  <c r="AB731" i="1"/>
  <c r="AE731" i="1"/>
  <c r="AE546" i="1"/>
  <c r="P546" i="1"/>
  <c r="R546" i="1" s="1"/>
  <c r="Q546" i="1"/>
  <c r="Y546" i="1" s="1"/>
  <c r="AD546" i="1"/>
  <c r="Q288" i="1"/>
  <c r="Y288" i="1" s="1"/>
  <c r="P288" i="1"/>
  <c r="R288" i="1" s="1"/>
  <c r="S288" i="1" s="1"/>
  <c r="T288" i="1" s="1"/>
  <c r="AB288" i="1"/>
  <c r="AD288" i="1"/>
  <c r="AE288" i="1"/>
  <c r="Q467" i="1"/>
  <c r="Y467" i="1" s="1"/>
  <c r="P467" i="1"/>
  <c r="R467" i="1" s="1"/>
  <c r="S467" i="1" s="1"/>
  <c r="T467" i="1" s="1"/>
  <c r="AB467" i="1"/>
  <c r="AD467" i="1"/>
  <c r="AE467" i="1"/>
  <c r="P394" i="1"/>
  <c r="R394" i="1" s="1"/>
  <c r="S394" i="1" s="1"/>
  <c r="T394" i="1" s="1"/>
  <c r="Q394" i="1"/>
  <c r="Y394" i="1" s="1"/>
  <c r="AD394" i="1"/>
  <c r="AB394" i="1"/>
  <c r="AE394" i="1"/>
  <c r="AD395" i="1"/>
  <c r="P395" i="1"/>
  <c r="R395" i="1" s="1"/>
  <c r="AE395" i="1"/>
  <c r="Q395" i="1"/>
  <c r="Y395" i="1" s="1"/>
  <c r="AB395" i="1"/>
  <c r="AB366" i="1"/>
  <c r="AD366" i="1"/>
  <c r="Q289" i="1"/>
  <c r="Y289" i="1" s="1"/>
  <c r="P289" i="1"/>
  <c r="R289" i="1" s="1"/>
  <c r="AD289" i="1"/>
  <c r="AE289" i="1"/>
  <c r="AB289" i="1"/>
  <c r="P327" i="1"/>
  <c r="R327" i="1" s="1"/>
  <c r="AB327" i="1"/>
  <c r="AD327" i="1"/>
  <c r="Q327" i="1"/>
  <c r="Y327" i="1" s="1"/>
  <c r="AE327" i="1"/>
  <c r="P14" i="1"/>
  <c r="R14" i="1" s="1"/>
  <c r="Q14" i="1"/>
  <c r="Y14" i="1" s="1"/>
  <c r="AB15" i="1"/>
  <c r="AB14" i="1"/>
  <c r="AD14" i="1"/>
  <c r="AE14" i="1"/>
  <c r="P326" i="1"/>
  <c r="R326" i="1" s="1"/>
  <c r="AE326" i="1"/>
  <c r="AB326" i="1"/>
  <c r="AC468" i="1"/>
  <c r="AE44" i="1"/>
  <c r="P44" i="1"/>
  <c r="R44" i="1" s="1"/>
  <c r="AB44" i="1"/>
  <c r="Q44" i="1"/>
  <c r="Y44" i="1" s="1"/>
  <c r="AD44" i="1"/>
  <c r="P772" i="1"/>
  <c r="R772" i="1" s="1"/>
  <c r="Q772" i="1"/>
  <c r="Y772" i="1" s="1"/>
  <c r="AD772" i="1"/>
  <c r="AB772" i="1"/>
  <c r="AE772" i="1"/>
  <c r="AE286" i="1"/>
  <c r="AB286" i="1"/>
  <c r="AD286" i="1"/>
  <c r="P286" i="1"/>
  <c r="R286" i="1" s="1"/>
  <c r="Q286" i="1"/>
  <c r="Y286" i="1" s="1"/>
  <c r="AE315" i="1"/>
  <c r="P315" i="1"/>
  <c r="R315" i="1" s="1"/>
  <c r="AD315" i="1"/>
  <c r="Q315" i="1"/>
  <c r="Y315" i="1" s="1"/>
  <c r="AD110" i="1"/>
  <c r="AE110" i="1"/>
  <c r="P110" i="1"/>
  <c r="R110" i="1" s="1"/>
  <c r="S110" i="1" s="1"/>
  <c r="T110" i="1" s="1"/>
  <c r="Q110" i="1"/>
  <c r="Y110" i="1" s="1"/>
  <c r="AB110" i="1"/>
  <c r="AC239" i="1"/>
  <c r="AC84" i="1"/>
  <c r="P417" i="1"/>
  <c r="R417" i="1" s="1"/>
  <c r="S417" i="1" s="1"/>
  <c r="T417" i="1" s="1"/>
  <c r="Q417" i="1"/>
  <c r="Y417" i="1" s="1"/>
  <c r="AB417" i="1"/>
  <c r="AD417" i="1"/>
  <c r="AE417" i="1"/>
  <c r="P316" i="1"/>
  <c r="R316" i="1" s="1"/>
  <c r="S316" i="1" s="1"/>
  <c r="Q316" i="1"/>
  <c r="Y316" i="1" s="1"/>
  <c r="AB316" i="1"/>
  <c r="AD316" i="1"/>
  <c r="AE316" i="1"/>
  <c r="AC155" i="1"/>
  <c r="AE207" i="1"/>
  <c r="P207" i="1"/>
  <c r="R207" i="1" s="1"/>
  <c r="Q207" i="1"/>
  <c r="Y207" i="1" s="1"/>
  <c r="AB207" i="1"/>
  <c r="AD207" i="1"/>
  <c r="AB21" i="1"/>
  <c r="AE21" i="1"/>
  <c r="P21" i="1"/>
  <c r="R21" i="1" s="1"/>
  <c r="Q21" i="1"/>
  <c r="Y21" i="1" s="1"/>
  <c r="AD21" i="1"/>
  <c r="AC137" i="1"/>
  <c r="P191" i="1"/>
  <c r="R191" i="1" s="1"/>
  <c r="S191" i="1" s="1"/>
  <c r="T191" i="1" s="1"/>
  <c r="AB191" i="1"/>
  <c r="Q191" i="1"/>
  <c r="Y191" i="1" s="1"/>
  <c r="AD191" i="1"/>
  <c r="AE191" i="1"/>
  <c r="Q380" i="1"/>
  <c r="Y380" i="1" s="1"/>
  <c r="AB380" i="1"/>
  <c r="AD380" i="1"/>
  <c r="AE380" i="1"/>
  <c r="P380" i="1"/>
  <c r="R380" i="1" s="1"/>
  <c r="AC166" i="1"/>
  <c r="AB364" i="1"/>
  <c r="AE364" i="1"/>
  <c r="Q364" i="1"/>
  <c r="Y364" i="1" s="1"/>
  <c r="P364" i="1"/>
  <c r="R364" i="1" s="1"/>
  <c r="S364" i="1" s="1"/>
  <c r="T364" i="1" s="1"/>
  <c r="P385" i="1"/>
  <c r="R385" i="1" s="1"/>
  <c r="S385" i="1" s="1"/>
  <c r="T385" i="1" s="1"/>
  <c r="AD385" i="1"/>
  <c r="Q385" i="1"/>
  <c r="Y385" i="1" s="1"/>
  <c r="AE385" i="1"/>
  <c r="P157" i="1"/>
  <c r="R157" i="1" s="1"/>
  <c r="S157" i="1" s="1"/>
  <c r="T157" i="1" s="1"/>
  <c r="Q157" i="1"/>
  <c r="Y157" i="1" s="1"/>
  <c r="AB157" i="1"/>
  <c r="AE157" i="1"/>
  <c r="AB187" i="1"/>
  <c r="AD187" i="1"/>
  <c r="AE187" i="1"/>
  <c r="P187" i="1"/>
  <c r="R187" i="1" s="1"/>
  <c r="Q187" i="1"/>
  <c r="Y187" i="1" s="1"/>
  <c r="Q128" i="1"/>
  <c r="Y128" i="1" s="1"/>
  <c r="P128" i="1"/>
  <c r="R128" i="1" s="1"/>
  <c r="S128" i="1" s="1"/>
  <c r="T128" i="1" s="1"/>
  <c r="AB128" i="1"/>
  <c r="AD128" i="1"/>
  <c r="AE128" i="1"/>
  <c r="AD139" i="1"/>
  <c r="AE139" i="1"/>
  <c r="P139" i="1"/>
  <c r="R139" i="1" s="1"/>
  <c r="AB139" i="1"/>
  <c r="Q139" i="1"/>
  <c r="Y139" i="1" s="1"/>
  <c r="Q741" i="1"/>
  <c r="Y741" i="1" s="1"/>
  <c r="AB741" i="1"/>
  <c r="AB742" i="1"/>
  <c r="AD741" i="1"/>
  <c r="P741" i="1"/>
  <c r="R741" i="1" s="1"/>
  <c r="S741" i="1" s="1"/>
  <c r="T741" i="1" s="1"/>
  <c r="AE741" i="1"/>
  <c r="Q78" i="1"/>
  <c r="Y78" i="1" s="1"/>
  <c r="P78" i="1"/>
  <c r="R78" i="1" s="1"/>
  <c r="S78" i="1" s="1"/>
  <c r="T78" i="1" s="1"/>
  <c r="AE78" i="1"/>
  <c r="AB78" i="1"/>
  <c r="AC376" i="1"/>
  <c r="P77" i="1"/>
  <c r="R77" i="1" s="1"/>
  <c r="AD77" i="1"/>
  <c r="AE77" i="1"/>
  <c r="AB77" i="1"/>
  <c r="Q77" i="1"/>
  <c r="Y77" i="1" s="1"/>
  <c r="AC281" i="1"/>
  <c r="Q98" i="1"/>
  <c r="Y98" i="1" s="1"/>
  <c r="AE98" i="1"/>
  <c r="AD98" i="1"/>
  <c r="P98" i="1"/>
  <c r="R98" i="1" s="1"/>
  <c r="AB98" i="1"/>
  <c r="AC557" i="1"/>
  <c r="P260" i="1"/>
  <c r="R260" i="1" s="1"/>
  <c r="AE260" i="1"/>
  <c r="Q260" i="1"/>
  <c r="Y260" i="1" s="1"/>
  <c r="AB260" i="1"/>
  <c r="AD260" i="1"/>
  <c r="AB317" i="1"/>
  <c r="AD317" i="1"/>
  <c r="P317" i="1"/>
  <c r="R317" i="1" s="1"/>
  <c r="AE317" i="1"/>
  <c r="Q317" i="1"/>
  <c r="Y317" i="1" s="1"/>
  <c r="Q791" i="1"/>
  <c r="Y791" i="1" s="1"/>
  <c r="AD791" i="1"/>
  <c r="AE791" i="1"/>
  <c r="AB791" i="1"/>
  <c r="P791" i="1"/>
  <c r="R791" i="1" s="1"/>
  <c r="S791" i="1" s="1"/>
  <c r="T791" i="1" s="1"/>
  <c r="AC613" i="1"/>
  <c r="AC614" i="1"/>
  <c r="AE619" i="1"/>
  <c r="AB619" i="1"/>
  <c r="P591" i="1"/>
  <c r="R591" i="1" s="1"/>
  <c r="S591" i="1" s="1"/>
  <c r="T591" i="1" s="1"/>
  <c r="Q591" i="1"/>
  <c r="Y591" i="1" s="1"/>
  <c r="AE591" i="1"/>
  <c r="AB591" i="1"/>
  <c r="AD591" i="1"/>
  <c r="P656" i="1"/>
  <c r="R656" i="1" s="1"/>
  <c r="Q656" i="1"/>
  <c r="Y656" i="1" s="1"/>
  <c r="AB656" i="1"/>
  <c r="AB657" i="1"/>
  <c r="AD656" i="1"/>
  <c r="AE656" i="1"/>
  <c r="AD804" i="1"/>
  <c r="AC804" i="1"/>
  <c r="AC824" i="1"/>
  <c r="AD824" i="1"/>
  <c r="P231" i="1"/>
  <c r="R231" i="1" s="1"/>
  <c r="Q231" i="1"/>
  <c r="Y231" i="1" s="1"/>
  <c r="AE231" i="1"/>
  <c r="AB231" i="1"/>
  <c r="AD231" i="1"/>
  <c r="AB330" i="1"/>
  <c r="AE330" i="1"/>
  <c r="AD771" i="1"/>
  <c r="AE771" i="1"/>
  <c r="P771" i="1"/>
  <c r="R771" i="1" s="1"/>
  <c r="S771" i="1" s="1"/>
  <c r="T771" i="1" s="1"/>
  <c r="Q771" i="1"/>
  <c r="Y771" i="1" s="1"/>
  <c r="AB771" i="1"/>
  <c r="P49" i="1"/>
  <c r="R49" i="1" s="1"/>
  <c r="S49" i="1" s="1"/>
  <c r="T49" i="1" s="1"/>
  <c r="Q49" i="1"/>
  <c r="Y49" i="1" s="1"/>
  <c r="AD49" i="1"/>
  <c r="AE49" i="1"/>
  <c r="AB49" i="1"/>
  <c r="AB50" i="1"/>
  <c r="Q32" i="1"/>
  <c r="Y32" i="1" s="1"/>
  <c r="P32" i="1"/>
  <c r="R32" i="1" s="1"/>
  <c r="S32" i="1" s="1"/>
  <c r="T32" i="1" s="1"/>
  <c r="AB32" i="1"/>
  <c r="AD32" i="1"/>
  <c r="AE32" i="1"/>
  <c r="AD361" i="1"/>
  <c r="AC361" i="1"/>
  <c r="P387" i="1"/>
  <c r="R387" i="1" s="1"/>
  <c r="AE387" i="1"/>
  <c r="AD387" i="1"/>
  <c r="Q387" i="1"/>
  <c r="Y387" i="1" s="1"/>
  <c r="AB387" i="1"/>
  <c r="Q185" i="1"/>
  <c r="Y185" i="1" s="1"/>
  <c r="AE185" i="1"/>
  <c r="AB185" i="1"/>
  <c r="AD185" i="1"/>
  <c r="P185" i="1"/>
  <c r="R185" i="1" s="1"/>
  <c r="Q265" i="1"/>
  <c r="Y265" i="1" s="1"/>
  <c r="Q619" i="1"/>
  <c r="Y619" i="1" s="1"/>
  <c r="Q305" i="1"/>
  <c r="Y305" i="1" s="1"/>
  <c r="Q515" i="1"/>
  <c r="Y515" i="1" s="1"/>
  <c r="P482" i="1"/>
  <c r="R482" i="1" s="1"/>
  <c r="AE79" i="1"/>
  <c r="AD152" i="1"/>
  <c r="Q326" i="1"/>
  <c r="Y326" i="1" s="1"/>
  <c r="AE109" i="1"/>
  <c r="AD163" i="1"/>
  <c r="Q330" i="1"/>
  <c r="Y330" i="1" s="1"/>
  <c r="AE309" i="1"/>
  <c r="AB492" i="1"/>
  <c r="Q654" i="1"/>
  <c r="Y654" i="1" s="1"/>
  <c r="AC111" i="1"/>
  <c r="Q502" i="1"/>
  <c r="Y502" i="1" s="1"/>
  <c r="P502" i="1"/>
  <c r="R502" i="1" s="1"/>
  <c r="S502" i="1" s="1"/>
  <c r="T502" i="1" s="1"/>
  <c r="AB502" i="1"/>
  <c r="AE502" i="1"/>
  <c r="P446" i="1"/>
  <c r="R446" i="1" s="1"/>
  <c r="S446" i="1" s="1"/>
  <c r="T446" i="1" s="1"/>
  <c r="Q446" i="1"/>
  <c r="Y446" i="1" s="1"/>
  <c r="AB446" i="1"/>
  <c r="AD446" i="1"/>
  <c r="AE446" i="1"/>
  <c r="AB526" i="1"/>
  <c r="AD526" i="1"/>
  <c r="AE526" i="1"/>
  <c r="P526" i="1"/>
  <c r="R526" i="1" s="1"/>
  <c r="Q526" i="1"/>
  <c r="Y526" i="1" s="1"/>
  <c r="P635" i="1"/>
  <c r="R635" i="1" s="1"/>
  <c r="Q635" i="1"/>
  <c r="Y635" i="1" s="1"/>
  <c r="AE635" i="1"/>
  <c r="AD635" i="1"/>
  <c r="AB635" i="1"/>
  <c r="P238" i="1"/>
  <c r="R238" i="1" s="1"/>
  <c r="Q238" i="1"/>
  <c r="Y238" i="1" s="1"/>
  <c r="AE238" i="1"/>
  <c r="AB238" i="1"/>
  <c r="AD238" i="1"/>
  <c r="AE393" i="1"/>
  <c r="AB393" i="1"/>
  <c r="AC21" i="1"/>
  <c r="AC830" i="1"/>
  <c r="AC831" i="1"/>
  <c r="AC68" i="1"/>
  <c r="AD68" i="1"/>
  <c r="P548" i="1"/>
  <c r="R548" i="1" s="1"/>
  <c r="Q548" i="1"/>
  <c r="Y548" i="1" s="1"/>
  <c r="AD548" i="1"/>
  <c r="AE548" i="1"/>
  <c r="AB548" i="1"/>
  <c r="AD665" i="1"/>
  <c r="AE665" i="1"/>
  <c r="AB666" i="1"/>
  <c r="AB665" i="1"/>
  <c r="AE663" i="1"/>
  <c r="AD663" i="1"/>
  <c r="AB663" i="1"/>
  <c r="P692" i="1"/>
  <c r="R692" i="1" s="1"/>
  <c r="S692" i="1" s="1"/>
  <c r="T692" i="1" s="1"/>
  <c r="AD692" i="1"/>
  <c r="AB692" i="1"/>
  <c r="AE692" i="1"/>
  <c r="Q692" i="1"/>
  <c r="Y692" i="1" s="1"/>
  <c r="AD643" i="1"/>
  <c r="AE643" i="1"/>
  <c r="P643" i="1"/>
  <c r="R643" i="1" s="1"/>
  <c r="S643" i="1" s="1"/>
  <c r="T643" i="1" s="1"/>
  <c r="Q643" i="1"/>
  <c r="Y643" i="1" s="1"/>
  <c r="AB643" i="1"/>
  <c r="AC577" i="1"/>
  <c r="AB561" i="1"/>
  <c r="P75" i="1"/>
  <c r="R75" i="1" s="1"/>
  <c r="Q75" i="1"/>
  <c r="Y75" i="1" s="1"/>
  <c r="AD75" i="1"/>
  <c r="AE75" i="1"/>
  <c r="AC224" i="1"/>
  <c r="AD224" i="1"/>
  <c r="AC225" i="1"/>
  <c r="AB547" i="1"/>
  <c r="AE547" i="1"/>
  <c r="AC559" i="1"/>
  <c r="P38" i="1"/>
  <c r="R38" i="1" s="1"/>
  <c r="AE38" i="1"/>
  <c r="Q38" i="1"/>
  <c r="Y38" i="1" s="1"/>
  <c r="AB38" i="1"/>
  <c r="AD38" i="1"/>
  <c r="AC798" i="1"/>
  <c r="P805" i="1"/>
  <c r="R805" i="1" s="1"/>
  <c r="Q805" i="1"/>
  <c r="Y805" i="1" s="1"/>
  <c r="AE805" i="1"/>
  <c r="AB805" i="1"/>
  <c r="AE461" i="1"/>
  <c r="AD461" i="1"/>
  <c r="AB461" i="1"/>
  <c r="AD530" i="1"/>
  <c r="AE530" i="1"/>
  <c r="P636" i="1"/>
  <c r="R636" i="1" s="1"/>
  <c r="Q636" i="1"/>
  <c r="Y636" i="1" s="1"/>
  <c r="AB636" i="1"/>
  <c r="AD636" i="1"/>
  <c r="AE636" i="1"/>
  <c r="P550" i="1"/>
  <c r="R550" i="1" s="1"/>
  <c r="Q550" i="1"/>
  <c r="Y550" i="1" s="1"/>
  <c r="AB550" i="1"/>
  <c r="AD550" i="1"/>
  <c r="AE550" i="1"/>
  <c r="Q523" i="1"/>
  <c r="Y523" i="1" s="1"/>
  <c r="P523" i="1"/>
  <c r="R523" i="1" s="1"/>
  <c r="S523" i="1" s="1"/>
  <c r="T523" i="1" s="1"/>
  <c r="AD523" i="1"/>
  <c r="AE523" i="1"/>
  <c r="AB523" i="1"/>
  <c r="AC550" i="1"/>
  <c r="P639" i="1"/>
  <c r="R639" i="1" s="1"/>
  <c r="AB639" i="1"/>
  <c r="AD639" i="1"/>
  <c r="AE639" i="1"/>
  <c r="AD422" i="1"/>
  <c r="AE422" i="1"/>
  <c r="P422" i="1"/>
  <c r="R422" i="1" s="1"/>
  <c r="S422" i="1" s="1"/>
  <c r="T422" i="1" s="1"/>
  <c r="Q422" i="1"/>
  <c r="Y422" i="1" s="1"/>
  <c r="AB422" i="1"/>
  <c r="P41" i="1"/>
  <c r="R41" i="1" s="1"/>
  <c r="S41" i="1" s="1"/>
  <c r="T41" i="1" s="1"/>
  <c r="Q41" i="1"/>
  <c r="Y41" i="1" s="1"/>
  <c r="AE41" i="1"/>
  <c r="AD41" i="1"/>
  <c r="AB41" i="1"/>
  <c r="Q190" i="1"/>
  <c r="Y190" i="1" s="1"/>
  <c r="AD190" i="1"/>
  <c r="AE190" i="1"/>
  <c r="P190" i="1"/>
  <c r="R190" i="1" s="1"/>
  <c r="AB190" i="1"/>
  <c r="AD722" i="1"/>
  <c r="AE722" i="1"/>
  <c r="P722" i="1"/>
  <c r="R722" i="1" s="1"/>
  <c r="AB722" i="1"/>
  <c r="Q722" i="1"/>
  <c r="Y722" i="1" s="1"/>
  <c r="AB723" i="1"/>
  <c r="AC521" i="1"/>
  <c r="P655" i="1"/>
  <c r="R655" i="1" s="1"/>
  <c r="S655" i="1" s="1"/>
  <c r="T655" i="1" s="1"/>
  <c r="Q655" i="1"/>
  <c r="Y655" i="1" s="1"/>
  <c r="AE655" i="1"/>
  <c r="AD655" i="1"/>
  <c r="P549" i="1"/>
  <c r="R549" i="1" s="1"/>
  <c r="S549" i="1" s="1"/>
  <c r="T549" i="1" s="1"/>
  <c r="Q549" i="1"/>
  <c r="Y549" i="1" s="1"/>
  <c r="AB549" i="1"/>
  <c r="AD549" i="1"/>
  <c r="AE549" i="1"/>
  <c r="AE613" i="1"/>
  <c r="AB613" i="1"/>
  <c r="AD613" i="1"/>
  <c r="AC636" i="1"/>
  <c r="AC420" i="1"/>
  <c r="AC622" i="1"/>
  <c r="P299" i="1"/>
  <c r="R299" i="1" s="1"/>
  <c r="S299" i="1" s="1"/>
  <c r="T299" i="1" s="1"/>
  <c r="AB299" i="1"/>
  <c r="AD299" i="1"/>
  <c r="AB320" i="1"/>
  <c r="AB319" i="1"/>
  <c r="AD319" i="1"/>
  <c r="AB170" i="1"/>
  <c r="AD170" i="1"/>
  <c r="AE170" i="1"/>
  <c r="P101" i="1"/>
  <c r="R101" i="1" s="1"/>
  <c r="S101" i="1" s="1"/>
  <c r="T101" i="1" s="1"/>
  <c r="Q101" i="1"/>
  <c r="Y101" i="1" s="1"/>
  <c r="AB101" i="1"/>
  <c r="AE101" i="1"/>
  <c r="AD101" i="1"/>
  <c r="Q621" i="1"/>
  <c r="Y621" i="1" s="1"/>
  <c r="P621" i="1"/>
  <c r="R621" i="1" s="1"/>
  <c r="AB621" i="1"/>
  <c r="AD621" i="1"/>
  <c r="AE621" i="1"/>
  <c r="Q568" i="1"/>
  <c r="Y568" i="1" s="1"/>
  <c r="AD568" i="1"/>
  <c r="AB568" i="1"/>
  <c r="AE337" i="1"/>
  <c r="AB337" i="1"/>
  <c r="AD337" i="1"/>
  <c r="P67" i="1"/>
  <c r="R67" i="1" s="1"/>
  <c r="S67" i="1" s="1"/>
  <c r="T67" i="1" s="1"/>
  <c r="Q67" i="1"/>
  <c r="Y67" i="1" s="1"/>
  <c r="AB68" i="1"/>
  <c r="AD67" i="1"/>
  <c r="AE67" i="1"/>
  <c r="AB67" i="1"/>
  <c r="P343" i="1"/>
  <c r="R343" i="1" s="1"/>
  <c r="Q343" i="1"/>
  <c r="Y343" i="1" s="1"/>
  <c r="AE343" i="1"/>
  <c r="AB343" i="1"/>
  <c r="AD343" i="1"/>
  <c r="P402" i="1"/>
  <c r="R402" i="1" s="1"/>
  <c r="Q402" i="1"/>
  <c r="Y402" i="1" s="1"/>
  <c r="AD402" i="1"/>
  <c r="AE402" i="1"/>
  <c r="AB402" i="1"/>
  <c r="AC716" i="1"/>
  <c r="P356" i="1"/>
  <c r="R356" i="1" s="1"/>
  <c r="AD356" i="1"/>
  <c r="AE356" i="1"/>
  <c r="Q356" i="1"/>
  <c r="Y356" i="1" s="1"/>
  <c r="AB356" i="1"/>
  <c r="AC313" i="1"/>
  <c r="AC312" i="1"/>
  <c r="P392" i="1"/>
  <c r="R392" i="1" s="1"/>
  <c r="Q392" i="1"/>
  <c r="Y392" i="1" s="1"/>
  <c r="AB392" i="1"/>
  <c r="AD392" i="1"/>
  <c r="AE392" i="1"/>
  <c r="AB164" i="1"/>
  <c r="AD164" i="1"/>
  <c r="AC532" i="1"/>
  <c r="AD509" i="1"/>
  <c r="AE509" i="1"/>
  <c r="AC768" i="1"/>
  <c r="AC231" i="1"/>
  <c r="P404" i="1"/>
  <c r="R404" i="1" s="1"/>
  <c r="S404" i="1" s="1"/>
  <c r="T404" i="1" s="1"/>
  <c r="Q404" i="1"/>
  <c r="Y404" i="1" s="1"/>
  <c r="AB404" i="1"/>
  <c r="AE404" i="1"/>
  <c r="Q329" i="1"/>
  <c r="Y329" i="1" s="1"/>
  <c r="P329" i="1"/>
  <c r="R329" i="1" s="1"/>
  <c r="S329" i="1" s="1"/>
  <c r="T329" i="1" s="1"/>
  <c r="AD329" i="1"/>
  <c r="AE329" i="1"/>
  <c r="AB329" i="1"/>
  <c r="AE328" i="1"/>
  <c r="AB328" i="1"/>
  <c r="AD328" i="1"/>
  <c r="P328" i="1"/>
  <c r="R328" i="1" s="1"/>
  <c r="S328" i="1" s="1"/>
  <c r="T328" i="1" s="1"/>
  <c r="Q328" i="1"/>
  <c r="Y328" i="1" s="1"/>
  <c r="Q66" i="1"/>
  <c r="Y66" i="1" s="1"/>
  <c r="AD66" i="1"/>
  <c r="P66" i="1"/>
  <c r="R66" i="1" s="1"/>
  <c r="AE66" i="1"/>
  <c r="AC65" i="1"/>
  <c r="AB405" i="1"/>
  <c r="Q405" i="1"/>
  <c r="Y405" i="1" s="1"/>
  <c r="AD405" i="1"/>
  <c r="AE405" i="1"/>
  <c r="P405" i="1"/>
  <c r="R405" i="1" s="1"/>
  <c r="P295" i="1"/>
  <c r="R295" i="1" s="1"/>
  <c r="AE295" i="1"/>
  <c r="AD295" i="1"/>
  <c r="AD108" i="1"/>
  <c r="Q108" i="1"/>
  <c r="Y108" i="1" s="1"/>
  <c r="AB108" i="1"/>
  <c r="AE108" i="1"/>
  <c r="P108" i="1"/>
  <c r="R108" i="1" s="1"/>
  <c r="S108" i="1" s="1"/>
  <c r="T108" i="1" s="1"/>
  <c r="Q180" i="1"/>
  <c r="Y180" i="1" s="1"/>
  <c r="AB180" i="1"/>
  <c r="AD180" i="1"/>
  <c r="AE180" i="1"/>
  <c r="P180" i="1"/>
  <c r="R180" i="1" s="1"/>
  <c r="S180" i="1" s="1"/>
  <c r="T180" i="1" s="1"/>
  <c r="AE374" i="1"/>
  <c r="AB374" i="1"/>
  <c r="AD374" i="1"/>
  <c r="Q374" i="1"/>
  <c r="Y374" i="1" s="1"/>
  <c r="P374" i="1"/>
  <c r="R374" i="1" s="1"/>
  <c r="S374" i="1" s="1"/>
  <c r="T374" i="1" s="1"/>
  <c r="P365" i="1"/>
  <c r="R365" i="1" s="1"/>
  <c r="AD365" i="1"/>
  <c r="AE365" i="1"/>
  <c r="Q365" i="1"/>
  <c r="Y365" i="1" s="1"/>
  <c r="AB365" i="1"/>
  <c r="P158" i="1"/>
  <c r="R158" i="1" s="1"/>
  <c r="S158" i="1" s="1"/>
  <c r="T158" i="1" s="1"/>
  <c r="AE158" i="1"/>
  <c r="AB158" i="1"/>
  <c r="AD158" i="1"/>
  <c r="Q158" i="1"/>
  <c r="Y158" i="1" s="1"/>
  <c r="AC182" i="1"/>
  <c r="AC156" i="1"/>
  <c r="AC138" i="1"/>
  <c r="AC170" i="1"/>
  <c r="AC157" i="1"/>
  <c r="AC377" i="1"/>
  <c r="Q142" i="1"/>
  <c r="Y142" i="1" s="1"/>
  <c r="AD142" i="1"/>
  <c r="AE142" i="1"/>
  <c r="P142" i="1"/>
  <c r="R142" i="1" s="1"/>
  <c r="AB142" i="1"/>
  <c r="AC184" i="1"/>
  <c r="Q166" i="1"/>
  <c r="Y166" i="1" s="1"/>
  <c r="AB166" i="1"/>
  <c r="AD166" i="1"/>
  <c r="AE166" i="1"/>
  <c r="P166" i="1"/>
  <c r="R166" i="1" s="1"/>
  <c r="S166" i="1" s="1"/>
  <c r="T166" i="1" s="1"/>
  <c r="P134" i="1"/>
  <c r="R134" i="1" s="1"/>
  <c r="S134" i="1" s="1"/>
  <c r="T134" i="1" s="1"/>
  <c r="Q134" i="1"/>
  <c r="Y134" i="1" s="1"/>
  <c r="AE134" i="1"/>
  <c r="AD134" i="1"/>
  <c r="Q318" i="1"/>
  <c r="Y318" i="1" s="1"/>
  <c r="AD318" i="1"/>
  <c r="AB318" i="1"/>
  <c r="P318" i="1"/>
  <c r="R318" i="1" s="1"/>
  <c r="AC101" i="1"/>
  <c r="AC102" i="1"/>
  <c r="Q186" i="1"/>
  <c r="Y186" i="1" s="1"/>
  <c r="P186" i="1"/>
  <c r="R186" i="1" s="1"/>
  <c r="AB186" i="1"/>
  <c r="AE186" i="1"/>
  <c r="Q184" i="1"/>
  <c r="Y184" i="1" s="1"/>
  <c r="AE184" i="1"/>
  <c r="P184" i="1"/>
  <c r="R184" i="1" s="1"/>
  <c r="AB184" i="1"/>
  <c r="AD184" i="1"/>
  <c r="AE268" i="1"/>
  <c r="AD268" i="1"/>
  <c r="AB268" i="1"/>
  <c r="P268" i="1"/>
  <c r="R268" i="1" s="1"/>
  <c r="S268" i="1" s="1"/>
  <c r="T268" i="1" s="1"/>
  <c r="Q268" i="1"/>
  <c r="Y268" i="1" s="1"/>
  <c r="AC114" i="1"/>
  <c r="AC725" i="1"/>
  <c r="AD131" i="1"/>
  <c r="AC602" i="1"/>
  <c r="P801" i="1"/>
  <c r="R801" i="1" s="1"/>
  <c r="Q801" i="1"/>
  <c r="Y801" i="1" s="1"/>
  <c r="AB801" i="1"/>
  <c r="AD801" i="1"/>
  <c r="AE801" i="1"/>
  <c r="P789" i="1"/>
  <c r="R789" i="1" s="1"/>
  <c r="Q789" i="1"/>
  <c r="Y789" i="1" s="1"/>
  <c r="AD789" i="1"/>
  <c r="AE789" i="1"/>
  <c r="AB789" i="1"/>
  <c r="AC682" i="1"/>
  <c r="AD687" i="1"/>
  <c r="AB687" i="1"/>
  <c r="P367" i="1"/>
  <c r="R367" i="1" s="1"/>
  <c r="S367" i="1" s="1"/>
  <c r="T367" i="1" s="1"/>
  <c r="AB367" i="1"/>
  <c r="AD367" i="1"/>
  <c r="AC763" i="1"/>
  <c r="P320" i="1"/>
  <c r="R320" i="1" s="1"/>
  <c r="S320" i="1" s="1"/>
  <c r="T320" i="1" s="1"/>
  <c r="AE320" i="1"/>
  <c r="Q320" i="1"/>
  <c r="Y320" i="1" s="1"/>
  <c r="AD320" i="1"/>
  <c r="AE146" i="1"/>
  <c r="P146" i="1"/>
  <c r="R146" i="1" s="1"/>
  <c r="Q146" i="1"/>
  <c r="Y146" i="1" s="1"/>
  <c r="AB146" i="1"/>
  <c r="AD146" i="1"/>
  <c r="Q200" i="1"/>
  <c r="Y200" i="1" s="1"/>
  <c r="AB200" i="1"/>
  <c r="AD376" i="1"/>
  <c r="P376" i="1"/>
  <c r="R376" i="1" s="1"/>
  <c r="Q376" i="1"/>
  <c r="Y376" i="1" s="1"/>
  <c r="AB376" i="1"/>
  <c r="AE376" i="1"/>
  <c r="AB592" i="1"/>
  <c r="P619" i="1"/>
  <c r="R619" i="1" s="1"/>
  <c r="S619" i="1" s="1"/>
  <c r="T619" i="1" s="1"/>
  <c r="T227" i="1"/>
  <c r="P515" i="1"/>
  <c r="R515" i="1" s="1"/>
  <c r="S515" i="1" s="1"/>
  <c r="T515" i="1" s="1"/>
  <c r="Q235" i="1"/>
  <c r="Y235" i="1" s="1"/>
  <c r="AD442" i="1"/>
  <c r="Q79" i="1"/>
  <c r="Y79" i="1" s="1"/>
  <c r="AD397" i="1"/>
  <c r="AE351" i="1"/>
  <c r="AD109" i="1"/>
  <c r="AD200" i="1"/>
  <c r="AC287" i="1"/>
  <c r="P309" i="1"/>
  <c r="R309" i="1" s="1"/>
  <c r="AD633" i="1"/>
  <c r="AD619" i="1"/>
  <c r="Q278" i="1"/>
  <c r="Y278" i="1" s="1"/>
  <c r="AB278" i="1"/>
  <c r="AD278" i="1"/>
  <c r="AE278" i="1"/>
  <c r="P278" i="1"/>
  <c r="R278" i="1" s="1"/>
  <c r="AC642" i="1"/>
  <c r="AD642" i="1"/>
  <c r="AE95" i="1"/>
  <c r="P95" i="1"/>
  <c r="R95" i="1" s="1"/>
  <c r="S95" i="1" s="1"/>
  <c r="T95" i="1" s="1"/>
  <c r="Q95" i="1"/>
  <c r="Y95" i="1" s="1"/>
  <c r="AB95" i="1"/>
  <c r="AD95" i="1"/>
  <c r="AC825" i="1"/>
  <c r="AD825" i="1"/>
  <c r="AC780" i="1"/>
  <c r="AC781" i="1"/>
  <c r="P661" i="1"/>
  <c r="R661" i="1" s="1"/>
  <c r="Q661" i="1"/>
  <c r="Y661" i="1" s="1"/>
  <c r="AB661" i="1"/>
  <c r="AE661" i="1"/>
  <c r="AD661" i="1"/>
  <c r="AC684" i="1"/>
  <c r="AD684" i="1"/>
  <c r="AC549" i="1"/>
  <c r="Q616" i="1"/>
  <c r="Y616" i="1" s="1"/>
  <c r="AB616" i="1"/>
  <c r="P616" i="1"/>
  <c r="R616" i="1" s="1"/>
  <c r="S616" i="1" s="1"/>
  <c r="T616" i="1" s="1"/>
  <c r="AD616" i="1"/>
  <c r="AE616" i="1"/>
  <c r="AC495" i="1"/>
  <c r="Q226" i="1"/>
  <c r="Y226" i="1" s="1"/>
  <c r="AE226" i="1"/>
  <c r="P226" i="1"/>
  <c r="R226" i="1" s="1"/>
  <c r="AD226" i="1"/>
  <c r="AB226" i="1"/>
  <c r="AC806" i="1"/>
  <c r="AC807" i="1"/>
  <c r="AC481" i="1"/>
  <c r="AD480" i="1"/>
  <c r="AC480" i="1"/>
  <c r="P256" i="1"/>
  <c r="R256" i="1" s="1"/>
  <c r="AE256" i="1"/>
  <c r="Q256" i="1"/>
  <c r="Y256" i="1" s="1"/>
  <c r="AB256" i="1"/>
  <c r="AD256" i="1"/>
  <c r="AB790" i="1"/>
  <c r="AD790" i="1"/>
  <c r="Q790" i="1"/>
  <c r="Y790" i="1" s="1"/>
  <c r="Q800" i="1"/>
  <c r="Y800" i="1" s="1"/>
  <c r="P800" i="1"/>
  <c r="R800" i="1" s="1"/>
  <c r="S800" i="1" s="1"/>
  <c r="T800" i="1" s="1"/>
  <c r="AB800" i="1"/>
  <c r="AD800" i="1"/>
  <c r="AE800" i="1"/>
  <c r="P796" i="1"/>
  <c r="R796" i="1" s="1"/>
  <c r="S796" i="1" s="1"/>
  <c r="T796" i="1" s="1"/>
  <c r="Q796" i="1"/>
  <c r="Y796" i="1" s="1"/>
  <c r="AE796" i="1"/>
  <c r="AB796" i="1"/>
  <c r="AD796" i="1"/>
  <c r="AC245" i="1"/>
  <c r="Q447" i="1"/>
  <c r="Y447" i="1" s="1"/>
  <c r="P447" i="1"/>
  <c r="R447" i="1" s="1"/>
  <c r="S447" i="1" s="1"/>
  <c r="T447" i="1" s="1"/>
  <c r="AD447" i="1"/>
  <c r="AE447" i="1"/>
  <c r="AB447" i="1"/>
  <c r="P522" i="1"/>
  <c r="R522" i="1" s="1"/>
  <c r="AB522" i="1"/>
  <c r="Q522" i="1"/>
  <c r="Y522" i="1" s="1"/>
  <c r="AE522" i="1"/>
  <c r="AD522" i="1"/>
  <c r="P507" i="1"/>
  <c r="R507" i="1" s="1"/>
  <c r="S507" i="1" s="1"/>
  <c r="T507" i="1" s="1"/>
  <c r="AE507" i="1"/>
  <c r="AB507" i="1"/>
  <c r="AC638" i="1"/>
  <c r="AC637" i="1"/>
  <c r="P254" i="1"/>
  <c r="R254" i="1" s="1"/>
  <c r="AB254" i="1"/>
  <c r="Q254" i="1"/>
  <c r="Y254" i="1" s="1"/>
  <c r="AD254" i="1"/>
  <c r="AE254" i="1"/>
  <c r="AC86" i="1"/>
  <c r="Q386" i="1"/>
  <c r="Y386" i="1" s="1"/>
  <c r="P386" i="1"/>
  <c r="R386" i="1" s="1"/>
  <c r="AD386" i="1"/>
  <c r="AE386" i="1"/>
  <c r="AB386" i="1"/>
  <c r="P525" i="1"/>
  <c r="R525" i="1" s="1"/>
  <c r="S525" i="1" s="1"/>
  <c r="T525" i="1" s="1"/>
  <c r="AE525" i="1"/>
  <c r="AB525" i="1"/>
  <c r="Q525" i="1"/>
  <c r="Y525" i="1" s="1"/>
  <c r="AD525" i="1"/>
  <c r="AC445" i="1"/>
  <c r="P844" i="1"/>
  <c r="R844" i="1" s="1"/>
  <c r="Q844" i="1"/>
  <c r="Y844" i="1" s="1"/>
  <c r="AB844" i="1"/>
  <c r="AD844" i="1"/>
  <c r="AE844" i="1"/>
  <c r="AC520" i="1"/>
  <c r="Q783" i="1"/>
  <c r="Y783" i="1" s="1"/>
  <c r="P783" i="1"/>
  <c r="R783" i="1" s="1"/>
  <c r="AB783" i="1"/>
  <c r="AD783" i="1"/>
  <c r="AE783" i="1"/>
  <c r="AC594" i="1"/>
  <c r="Q828" i="1"/>
  <c r="Y828" i="1" s="1"/>
  <c r="P828" i="1"/>
  <c r="R828" i="1" s="1"/>
  <c r="S828" i="1" s="1"/>
  <c r="T828" i="1" s="1"/>
  <c r="AD828" i="1"/>
  <c r="AE828" i="1"/>
  <c r="AB828" i="1"/>
  <c r="AB71" i="1"/>
  <c r="AD71" i="1"/>
  <c r="P559" i="1"/>
  <c r="R559" i="1" s="1"/>
  <c r="S559" i="1" s="1"/>
  <c r="T559" i="1" s="1"/>
  <c r="AE559" i="1"/>
  <c r="AB559" i="1"/>
  <c r="Q559" i="1"/>
  <c r="Y559" i="1" s="1"/>
  <c r="AD559" i="1"/>
  <c r="AC665" i="1"/>
  <c r="P220" i="1"/>
  <c r="R220" i="1" s="1"/>
  <c r="Q220" i="1"/>
  <c r="Y220" i="1" s="1"/>
  <c r="AB220" i="1"/>
  <c r="AD220" i="1"/>
  <c r="AE220" i="1"/>
  <c r="AB221" i="1"/>
  <c r="P664" i="1"/>
  <c r="R664" i="1" s="1"/>
  <c r="Q664" i="1"/>
  <c r="Y664" i="1" s="1"/>
  <c r="AD664" i="1"/>
  <c r="AE664" i="1"/>
  <c r="AB664" i="1"/>
  <c r="AC660" i="1"/>
  <c r="AC578" i="1"/>
  <c r="AD485" i="1"/>
  <c r="AE485" i="1"/>
  <c r="P485" i="1"/>
  <c r="R485" i="1" s="1"/>
  <c r="Q485" i="1"/>
  <c r="Y485" i="1" s="1"/>
  <c r="AB485" i="1"/>
  <c r="Q346" i="1"/>
  <c r="Y346" i="1" s="1"/>
  <c r="AB346" i="1"/>
  <c r="AD346" i="1"/>
  <c r="AE346" i="1"/>
  <c r="P346" i="1"/>
  <c r="R346" i="1" s="1"/>
  <c r="Q83" i="1"/>
  <c r="Y83" i="1" s="1"/>
  <c r="P83" i="1"/>
  <c r="R83" i="1" s="1"/>
  <c r="S83" i="1" s="1"/>
  <c r="T83" i="1" s="1"/>
  <c r="AD83" i="1"/>
  <c r="AE83" i="1"/>
  <c r="AB83" i="1"/>
  <c r="Q37" i="1"/>
  <c r="Y37" i="1" s="1"/>
  <c r="P37" i="1"/>
  <c r="R37" i="1" s="1"/>
  <c r="AB37" i="1"/>
  <c r="AD37" i="1"/>
  <c r="AE37" i="1"/>
  <c r="P469" i="1"/>
  <c r="R469" i="1" s="1"/>
  <c r="Q469" i="1"/>
  <c r="Y469" i="1" s="1"/>
  <c r="AD469" i="1"/>
  <c r="AB469" i="1"/>
  <c r="AE469" i="1"/>
  <c r="P345" i="1"/>
  <c r="R345" i="1" s="1"/>
  <c r="AD345" i="1"/>
  <c r="AE345" i="1"/>
  <c r="AB345" i="1"/>
  <c r="P175" i="1"/>
  <c r="R175" i="1" s="1"/>
  <c r="S175" i="1" s="1"/>
  <c r="T175" i="1" s="1"/>
  <c r="AE175" i="1"/>
  <c r="Q175" i="1"/>
  <c r="Y175" i="1" s="1"/>
  <c r="AB175" i="1"/>
  <c r="AD175" i="1"/>
  <c r="AC506" i="1"/>
  <c r="P769" i="1"/>
  <c r="R769" i="1" s="1"/>
  <c r="AB769" i="1"/>
  <c r="Q769" i="1"/>
  <c r="Y769" i="1" s="1"/>
  <c r="AE769" i="1"/>
  <c r="AD769" i="1"/>
  <c r="AC596" i="1"/>
  <c r="AC597" i="1"/>
  <c r="AB716" i="1"/>
  <c r="AD716" i="1"/>
  <c r="P766" i="1"/>
  <c r="R766" i="1" s="1"/>
  <c r="Q766" i="1"/>
  <c r="Y766" i="1" s="1"/>
  <c r="AB766" i="1"/>
  <c r="AD766" i="1"/>
  <c r="AE766" i="1"/>
  <c r="AC349" i="1"/>
  <c r="AE23" i="1"/>
  <c r="AB23" i="1"/>
  <c r="AD23" i="1"/>
  <c r="AC512" i="1"/>
  <c r="P487" i="1"/>
  <c r="R487" i="1" s="1"/>
  <c r="S487" i="1" s="1"/>
  <c r="T487" i="1" s="1"/>
  <c r="Q487" i="1"/>
  <c r="Y487" i="1" s="1"/>
  <c r="AB487" i="1"/>
  <c r="AD487" i="1"/>
  <c r="AE487" i="1"/>
  <c r="AC365" i="1"/>
  <c r="Q303" i="1"/>
  <c r="Y303" i="1" s="1"/>
  <c r="AD303" i="1"/>
  <c r="AE303" i="1"/>
  <c r="AE503" i="1"/>
  <c r="AB503" i="1"/>
  <c r="P43" i="1"/>
  <c r="R43" i="1" s="1"/>
  <c r="S43" i="1" s="1"/>
  <c r="T43" i="1" s="1"/>
  <c r="Q43" i="1"/>
  <c r="Y43" i="1" s="1"/>
  <c r="AB43" i="1"/>
  <c r="AD43" i="1"/>
  <c r="AE43" i="1"/>
  <c r="Q733" i="1"/>
  <c r="Y733" i="1" s="1"/>
  <c r="P733" i="1"/>
  <c r="R733" i="1" s="1"/>
  <c r="AE733" i="1"/>
  <c r="AD733" i="1"/>
  <c r="AC398" i="1"/>
  <c r="AD398" i="1"/>
  <c r="AE751" i="1"/>
  <c r="AB751" i="1"/>
  <c r="Q247" i="1"/>
  <c r="Y247" i="1" s="1"/>
  <c r="AD247" i="1"/>
  <c r="AE247" i="1"/>
  <c r="AC773" i="1"/>
  <c r="P411" i="1"/>
  <c r="R411" i="1" s="1"/>
  <c r="S411" i="1" s="1"/>
  <c r="T411" i="1" s="1"/>
  <c r="AB411" i="1"/>
  <c r="AD411" i="1"/>
  <c r="AE411" i="1"/>
  <c r="Q411" i="1"/>
  <c r="Y411" i="1" s="1"/>
  <c r="AC415" i="1"/>
  <c r="Q45" i="1"/>
  <c r="Y45" i="1" s="1"/>
  <c r="AB45" i="1"/>
  <c r="AD45" i="1"/>
  <c r="P45" i="1"/>
  <c r="R45" i="1" s="1"/>
  <c r="AE45" i="1"/>
  <c r="AC486" i="1"/>
  <c r="AC91" i="1"/>
  <c r="AB296" i="1"/>
  <c r="P296" i="1"/>
  <c r="R296" i="1" s="1"/>
  <c r="Q296" i="1"/>
  <c r="Y296" i="1" s="1"/>
  <c r="AD296" i="1"/>
  <c r="AE296" i="1"/>
  <c r="Q290" i="1"/>
  <c r="Y290" i="1" s="1"/>
  <c r="AB290" i="1"/>
  <c r="AD290" i="1"/>
  <c r="AE290" i="1"/>
  <c r="P290" i="1"/>
  <c r="R290" i="1" s="1"/>
  <c r="S290" i="1" s="1"/>
  <c r="T290" i="1" s="1"/>
  <c r="P93" i="1"/>
  <c r="R93" i="1" s="1"/>
  <c r="AD93" i="1"/>
  <c r="AE93" i="1"/>
  <c r="AB93" i="1"/>
  <c r="Q93" i="1"/>
  <c r="Y93" i="1" s="1"/>
  <c r="AC10" i="1"/>
  <c r="AC49" i="1"/>
  <c r="AC50" i="1"/>
  <c r="Q251" i="1"/>
  <c r="Y251" i="1" s="1"/>
  <c r="AB251" i="1"/>
  <c r="AD251" i="1"/>
  <c r="P251" i="1"/>
  <c r="R251" i="1" s="1"/>
  <c r="S251" i="1" s="1"/>
  <c r="T251" i="1" s="1"/>
  <c r="AE251" i="1"/>
  <c r="AE39" i="1"/>
  <c r="P39" i="1"/>
  <c r="R39" i="1" s="1"/>
  <c r="AB39" i="1"/>
  <c r="Q39" i="1"/>
  <c r="Y39" i="1" s="1"/>
  <c r="AD39" i="1"/>
  <c r="AC391" i="1"/>
  <c r="Q143" i="1"/>
  <c r="Y143" i="1" s="1"/>
  <c r="AD143" i="1"/>
  <c r="AB143" i="1"/>
  <c r="P349" i="1"/>
  <c r="R349" i="1" s="1"/>
  <c r="AB349" i="1"/>
  <c r="Q349" i="1"/>
  <c r="Y349" i="1" s="1"/>
  <c r="AD349" i="1"/>
  <c r="AE349" i="1"/>
  <c r="AD340" i="1"/>
  <c r="AE340" i="1"/>
  <c r="P340" i="1"/>
  <c r="R340" i="1" s="1"/>
  <c r="AB340" i="1"/>
  <c r="Q340" i="1"/>
  <c r="Y340" i="1" s="1"/>
  <c r="AC199" i="1"/>
  <c r="AC198" i="1"/>
  <c r="AB18" i="1"/>
  <c r="AD18" i="1"/>
  <c r="Q18" i="1"/>
  <c r="Y18" i="1" s="1"/>
  <c r="AE18" i="1"/>
  <c r="P18" i="1"/>
  <c r="R18" i="1" s="1"/>
  <c r="S18" i="1" s="1"/>
  <c r="T18" i="1" s="1"/>
  <c r="P203" i="1"/>
  <c r="R203" i="1" s="1"/>
  <c r="AB203" i="1"/>
  <c r="AD203" i="1"/>
  <c r="AE203" i="1"/>
  <c r="AC25" i="1"/>
  <c r="P99" i="1"/>
  <c r="R99" i="1" s="1"/>
  <c r="AB99" i="1"/>
  <c r="Q99" i="1"/>
  <c r="Y99" i="1" s="1"/>
  <c r="AE99" i="1"/>
  <c r="P177" i="1"/>
  <c r="R177" i="1" s="1"/>
  <c r="AE177" i="1"/>
  <c r="Q177" i="1"/>
  <c r="Y177" i="1" s="1"/>
  <c r="AD177" i="1"/>
  <c r="AB177" i="1"/>
  <c r="AC194" i="1"/>
  <c r="Q141" i="1"/>
  <c r="Y141" i="1" s="1"/>
  <c r="AE141" i="1"/>
  <c r="AC209" i="1"/>
  <c r="AB169" i="1"/>
  <c r="P169" i="1"/>
  <c r="R169" i="1" s="1"/>
  <c r="Q169" i="1"/>
  <c r="Y169" i="1" s="1"/>
  <c r="AE169" i="1"/>
  <c r="AD169" i="1"/>
  <c r="P26" i="1"/>
  <c r="R26" i="1" s="1"/>
  <c r="S26" i="1" s="1"/>
  <c r="T26" i="1" s="1"/>
  <c r="Q26" i="1"/>
  <c r="Y26" i="1" s="1"/>
  <c r="AB26" i="1"/>
  <c r="AE26" i="1"/>
  <c r="AD26" i="1"/>
  <c r="P829" i="1"/>
  <c r="R829" i="1" s="1"/>
  <c r="S829" i="1" s="1"/>
  <c r="T829" i="1" s="1"/>
  <c r="AD829" i="1"/>
  <c r="AE829" i="1"/>
  <c r="Q583" i="1"/>
  <c r="Y583" i="1" s="1"/>
  <c r="AE583" i="1"/>
  <c r="P583" i="1"/>
  <c r="R583" i="1" s="1"/>
  <c r="AB583" i="1"/>
  <c r="AD583" i="1"/>
  <c r="AB264" i="1"/>
  <c r="P264" i="1"/>
  <c r="R264" i="1" s="1"/>
  <c r="AD264" i="1"/>
  <c r="AE264" i="1"/>
  <c r="Q264" i="1"/>
  <c r="Y264" i="1" s="1"/>
  <c r="AC717" i="1"/>
  <c r="P721" i="1"/>
  <c r="R721" i="1" s="1"/>
  <c r="S721" i="1" s="1"/>
  <c r="T721" i="1" s="1"/>
  <c r="AE721" i="1"/>
  <c r="Q113" i="1"/>
  <c r="Y113" i="1" s="1"/>
  <c r="AE113" i="1"/>
  <c r="AB113" i="1"/>
  <c r="P113" i="1"/>
  <c r="R113" i="1" s="1"/>
  <c r="AD113" i="1"/>
  <c r="AC818" i="1"/>
  <c r="AC62" i="1"/>
  <c r="S674" i="1"/>
  <c r="T674" i="1" s="1"/>
  <c r="Q430" i="1"/>
  <c r="Y430" i="1" s="1"/>
  <c r="P430" i="1"/>
  <c r="R430" i="1" s="1"/>
  <c r="AB430" i="1"/>
  <c r="AD430" i="1"/>
  <c r="AE430" i="1"/>
  <c r="Q512" i="1"/>
  <c r="Y512" i="1" s="1"/>
  <c r="AB512" i="1"/>
  <c r="AE512" i="1"/>
  <c r="P512" i="1"/>
  <c r="R512" i="1" s="1"/>
  <c r="AD512" i="1"/>
  <c r="AC575" i="1"/>
  <c r="AC576" i="1"/>
  <c r="AC454" i="1"/>
  <c r="AC455" i="1"/>
  <c r="Q482" i="1"/>
  <c r="Y482" i="1" s="1"/>
  <c r="AB482" i="1"/>
  <c r="AE482" i="1"/>
  <c r="P97" i="1"/>
  <c r="R97" i="1" s="1"/>
  <c r="S97" i="1" s="1"/>
  <c r="T97" i="1" s="1"/>
  <c r="Q97" i="1"/>
  <c r="Y97" i="1" s="1"/>
  <c r="AB97" i="1"/>
  <c r="AD97" i="1"/>
  <c r="AE97" i="1"/>
  <c r="AC580" i="1"/>
  <c r="AB412" i="1"/>
  <c r="AE412" i="1"/>
  <c r="P341" i="1"/>
  <c r="R341" i="1" s="1"/>
  <c r="S341" i="1" s="1"/>
  <c r="T341" i="1" s="1"/>
  <c r="Q341" i="1"/>
  <c r="Y341" i="1" s="1"/>
  <c r="AB341" i="1"/>
  <c r="AD341" i="1"/>
  <c r="AE341" i="1"/>
  <c r="Q615" i="1"/>
  <c r="Y615" i="1" s="1"/>
  <c r="P615" i="1"/>
  <c r="R615" i="1" s="1"/>
  <c r="S615" i="1" s="1"/>
  <c r="T615" i="1" s="1"/>
  <c r="AB615" i="1"/>
  <c r="AE615" i="1"/>
  <c r="AD615" i="1"/>
  <c r="Q12" i="1"/>
  <c r="Y12" i="1" s="1"/>
  <c r="AB12" i="1"/>
  <c r="AD12" i="1"/>
  <c r="AE12" i="1"/>
  <c r="P12" i="1"/>
  <c r="R12" i="1" s="1"/>
  <c r="S12" i="1" s="1"/>
  <c r="T12" i="1" s="1"/>
  <c r="AB305" i="1"/>
  <c r="AD305" i="1"/>
  <c r="AE305" i="1"/>
  <c r="P361" i="1"/>
  <c r="R361" i="1" s="1"/>
  <c r="Q361" i="1"/>
  <c r="Y361" i="1" s="1"/>
  <c r="AE361" i="1"/>
  <c r="AB361" i="1"/>
  <c r="Q230" i="1"/>
  <c r="Y230" i="1" s="1"/>
  <c r="P230" i="1"/>
  <c r="R230" i="1" s="1"/>
  <c r="AB230" i="1"/>
  <c r="AD230" i="1"/>
  <c r="AE230" i="1"/>
  <c r="Q362" i="1"/>
  <c r="Y362" i="1" s="1"/>
  <c r="AB362" i="1"/>
  <c r="AD362" i="1"/>
  <c r="AE362" i="1"/>
  <c r="P362" i="1"/>
  <c r="R362" i="1" s="1"/>
  <c r="S362" i="1" s="1"/>
  <c r="T362" i="1" s="1"/>
  <c r="Q17" i="1"/>
  <c r="Y17" i="1" s="1"/>
  <c r="AE17" i="1"/>
  <c r="P17" i="1"/>
  <c r="R17" i="1" s="1"/>
  <c r="S17" i="1" s="1"/>
  <c r="T17" i="1" s="1"/>
  <c r="AD17" i="1"/>
  <c r="Q189" i="1"/>
  <c r="Y189" i="1" s="1"/>
  <c r="P189" i="1"/>
  <c r="R189" i="1" s="1"/>
  <c r="S189" i="1" s="1"/>
  <c r="T189" i="1" s="1"/>
  <c r="AE189" i="1"/>
  <c r="AB189" i="1"/>
  <c r="P202" i="1"/>
  <c r="R202" i="1" s="1"/>
  <c r="AE202" i="1"/>
  <c r="Q202" i="1"/>
  <c r="Y202" i="1" s="1"/>
  <c r="AB202" i="1"/>
  <c r="AD202" i="1"/>
  <c r="P154" i="1"/>
  <c r="R154" i="1" s="1"/>
  <c r="Q154" i="1"/>
  <c r="Y154" i="1" s="1"/>
  <c r="AD154" i="1"/>
  <c r="AE154" i="1"/>
  <c r="AB154" i="1"/>
  <c r="P265" i="1"/>
  <c r="R265" i="1" s="1"/>
  <c r="AE265" i="1"/>
  <c r="AD265" i="1"/>
  <c r="AC277" i="1"/>
  <c r="AC77" i="1"/>
  <c r="P750" i="1"/>
  <c r="R750" i="1" s="1"/>
  <c r="S750" i="1" s="1"/>
  <c r="T750" i="1" s="1"/>
  <c r="AC648" i="1"/>
  <c r="Q442" i="1"/>
  <c r="Y442" i="1" s="1"/>
  <c r="P79" i="1"/>
  <c r="R79" i="1" s="1"/>
  <c r="AB352" i="1"/>
  <c r="Q109" i="1"/>
  <c r="Y109" i="1" s="1"/>
  <c r="AE200" i="1"/>
  <c r="AD350" i="1"/>
  <c r="Q309" i="1"/>
  <c r="Y309" i="1" s="1"/>
  <c r="AB645" i="1"/>
  <c r="AC751" i="1"/>
  <c r="AD492" i="1"/>
  <c r="AB620" i="1"/>
  <c r="P258" i="1"/>
  <c r="R258" i="1" s="1"/>
  <c r="S258" i="1" s="1"/>
  <c r="T258" i="1" s="1"/>
  <c r="Q258" i="1"/>
  <c r="Y258" i="1" s="1"/>
  <c r="AB258" i="1"/>
  <c r="AD258" i="1"/>
  <c r="AE258" i="1"/>
  <c r="AC689" i="1"/>
  <c r="AC690" i="1"/>
  <c r="P279" i="1"/>
  <c r="R279" i="1" s="1"/>
  <c r="AB279" i="1"/>
  <c r="AC85" i="1"/>
  <c r="P638" i="1"/>
  <c r="R638" i="1" s="1"/>
  <c r="S638" i="1" s="1"/>
  <c r="T638" i="1" s="1"/>
  <c r="Q638" i="1"/>
  <c r="Y638" i="1" s="1"/>
  <c r="AD638" i="1"/>
  <c r="AE638" i="1"/>
  <c r="Q449" i="1"/>
  <c r="Y449" i="1" s="1"/>
  <c r="P449" i="1"/>
  <c r="R449" i="1" s="1"/>
  <c r="AE449" i="1"/>
  <c r="AB449" i="1"/>
  <c r="AD449" i="1"/>
  <c r="AE524" i="1"/>
  <c r="P524" i="1"/>
  <c r="R524" i="1" s="1"/>
  <c r="Q524" i="1"/>
  <c r="Y524" i="1" s="1"/>
  <c r="AB524" i="1"/>
  <c r="AD524" i="1"/>
  <c r="AD752" i="1"/>
  <c r="P752" i="1"/>
  <c r="R752" i="1" s="1"/>
  <c r="S752" i="1" s="1"/>
  <c r="T752" i="1" s="1"/>
  <c r="AE752" i="1"/>
  <c r="Q752" i="1"/>
  <c r="Y752" i="1" s="1"/>
  <c r="AD816" i="1"/>
  <c r="AC816" i="1"/>
  <c r="AC817" i="1"/>
  <c r="AC562" i="1"/>
  <c r="AC561" i="1"/>
  <c r="AD838" i="1"/>
  <c r="AC838" i="1"/>
  <c r="AB433" i="1"/>
  <c r="AD433" i="1"/>
  <c r="AE433" i="1"/>
  <c r="Q433" i="1"/>
  <c r="Y433" i="1" s="1"/>
  <c r="AB434" i="1"/>
  <c r="P433" i="1"/>
  <c r="R433" i="1" s="1"/>
  <c r="AC625" i="1"/>
  <c r="Q819" i="1"/>
  <c r="Y819" i="1" s="1"/>
  <c r="P819" i="1"/>
  <c r="R819" i="1" s="1"/>
  <c r="S819" i="1" s="1"/>
  <c r="T819" i="1" s="1"/>
  <c r="AE819" i="1"/>
  <c r="AB820" i="1"/>
  <c r="AB819" i="1"/>
  <c r="AD819" i="1"/>
  <c r="Q455" i="1"/>
  <c r="Y455" i="1" s="1"/>
  <c r="AD455" i="1"/>
  <c r="AE455" i="1"/>
  <c r="AB455" i="1"/>
  <c r="AB441" i="1"/>
  <c r="AE441" i="1"/>
  <c r="AD441" i="1"/>
  <c r="Q425" i="1"/>
  <c r="Y425" i="1" s="1"/>
  <c r="P425" i="1"/>
  <c r="R425" i="1" s="1"/>
  <c r="AB425" i="1"/>
  <c r="AE425" i="1"/>
  <c r="AD425" i="1"/>
  <c r="Q620" i="1"/>
  <c r="Y620" i="1" s="1"/>
  <c r="P620" i="1"/>
  <c r="R620" i="1" s="1"/>
  <c r="AD620" i="1"/>
  <c r="AE620" i="1"/>
  <c r="Q239" i="1"/>
  <c r="Y239" i="1" s="1"/>
  <c r="AB239" i="1"/>
  <c r="P239" i="1"/>
  <c r="R239" i="1" s="1"/>
  <c r="S239" i="1" s="1"/>
  <c r="T239" i="1" s="1"/>
  <c r="AD239" i="1"/>
  <c r="AE239" i="1"/>
  <c r="Q830" i="1"/>
  <c r="Y830" i="1" s="1"/>
  <c r="AE830" i="1"/>
  <c r="P830" i="1"/>
  <c r="R830" i="1" s="1"/>
  <c r="S830" i="1" s="1"/>
  <c r="T830" i="1" s="1"/>
  <c r="AD830" i="1"/>
  <c r="AB830" i="1"/>
  <c r="Q814" i="1"/>
  <c r="Y814" i="1" s="1"/>
  <c r="AB814" i="1"/>
  <c r="AD814" i="1"/>
  <c r="AE814" i="1"/>
  <c r="P814" i="1"/>
  <c r="R814" i="1" s="1"/>
  <c r="AB815" i="1"/>
  <c r="Q444" i="1"/>
  <c r="Y444" i="1" s="1"/>
  <c r="P444" i="1"/>
  <c r="R444" i="1" s="1"/>
  <c r="S444" i="1" s="1"/>
  <c r="T444" i="1" s="1"/>
  <c r="AB444" i="1"/>
  <c r="AD444" i="1"/>
  <c r="AE444" i="1"/>
  <c r="AE517" i="1"/>
  <c r="AB517" i="1"/>
  <c r="AD517" i="1"/>
  <c r="AC797" i="1"/>
  <c r="AC58" i="1"/>
  <c r="AC57" i="1"/>
  <c r="AB80" i="1"/>
  <c r="P80" i="1"/>
  <c r="R80" i="1" s="1"/>
  <c r="S80" i="1" s="1"/>
  <c r="T80" i="1" s="1"/>
  <c r="AD80" i="1"/>
  <c r="AE80" i="1"/>
  <c r="AB81" i="1"/>
  <c r="Q80" i="1"/>
  <c r="Y80" i="1" s="1"/>
  <c r="AC774" i="1"/>
  <c r="AC573" i="1"/>
  <c r="AD573" i="1"/>
  <c r="Q552" i="1"/>
  <c r="Y552" i="1" s="1"/>
  <c r="P552" i="1"/>
  <c r="R552" i="1" s="1"/>
  <c r="AE552" i="1"/>
  <c r="AB552" i="1"/>
  <c r="AD552" i="1"/>
  <c r="AB802" i="1"/>
  <c r="AD528" i="1"/>
  <c r="AB528" i="1"/>
  <c r="P306" i="1"/>
  <c r="R306" i="1" s="1"/>
  <c r="Q306" i="1"/>
  <c r="Y306" i="1" s="1"/>
  <c r="AB306" i="1"/>
  <c r="AD306" i="1"/>
  <c r="AE306" i="1"/>
  <c r="AC82" i="1"/>
  <c r="Q464" i="1"/>
  <c r="Y464" i="1" s="1"/>
  <c r="AD464" i="1"/>
  <c r="AE464" i="1"/>
  <c r="P464" i="1"/>
  <c r="R464" i="1" s="1"/>
  <c r="S464" i="1" s="1"/>
  <c r="T464" i="1" s="1"/>
  <c r="AB464" i="1"/>
  <c r="P458" i="1"/>
  <c r="R458" i="1" s="1"/>
  <c r="S458" i="1" s="1"/>
  <c r="T458" i="1" s="1"/>
  <c r="Q458" i="1"/>
  <c r="Y458" i="1" s="1"/>
  <c r="AB458" i="1"/>
  <c r="AD458" i="1"/>
  <c r="AE458" i="1"/>
  <c r="AC459" i="1"/>
  <c r="AC465" i="1"/>
  <c r="AB342" i="1"/>
  <c r="AD342" i="1"/>
  <c r="Q342" i="1"/>
  <c r="Y342" i="1" s="1"/>
  <c r="P342" i="1"/>
  <c r="R342" i="1" s="1"/>
  <c r="AE342" i="1"/>
  <c r="Q628" i="1"/>
  <c r="Y628" i="1" s="1"/>
  <c r="P628" i="1"/>
  <c r="R628" i="1" s="1"/>
  <c r="AD628" i="1"/>
  <c r="AE628" i="1"/>
  <c r="AB628" i="1"/>
  <c r="AC419" i="1"/>
  <c r="AD419" i="1"/>
  <c r="Q197" i="1"/>
  <c r="Y197" i="1" s="1"/>
  <c r="P197" i="1"/>
  <c r="R197" i="1" s="1"/>
  <c r="S197" i="1" s="1"/>
  <c r="T197" i="1" s="1"/>
  <c r="AD197" i="1"/>
  <c r="AE197" i="1"/>
  <c r="AD90" i="1"/>
  <c r="AC90" i="1"/>
  <c r="P358" i="1"/>
  <c r="R358" i="1" s="1"/>
  <c r="AB358" i="1"/>
  <c r="AE358" i="1"/>
  <c r="Q397" i="1"/>
  <c r="Y397" i="1" s="1"/>
  <c r="AB397" i="1"/>
  <c r="AD332" i="1"/>
  <c r="AB332" i="1"/>
  <c r="AE332" i="1"/>
  <c r="AC39" i="1"/>
  <c r="P111" i="1"/>
  <c r="R111" i="1" s="1"/>
  <c r="AB111" i="1"/>
  <c r="Q111" i="1"/>
  <c r="Y111" i="1" s="1"/>
  <c r="AE111" i="1"/>
  <c r="AB567" i="1"/>
  <c r="P567" i="1"/>
  <c r="R567" i="1" s="1"/>
  <c r="Q379" i="1"/>
  <c r="Y379" i="1" s="1"/>
  <c r="P379" i="1"/>
  <c r="R379" i="1" s="1"/>
  <c r="AB379" i="1"/>
  <c r="AD379" i="1"/>
  <c r="AE379" i="1"/>
  <c r="P410" i="1"/>
  <c r="R410" i="1" s="1"/>
  <c r="Q410" i="1"/>
  <c r="Y410" i="1" s="1"/>
  <c r="AD410" i="1"/>
  <c r="AE410" i="1"/>
  <c r="Q246" i="1"/>
  <c r="Y246" i="1" s="1"/>
  <c r="AB246" i="1"/>
  <c r="AE246" i="1"/>
  <c r="P55" i="1"/>
  <c r="R55" i="1" s="1"/>
  <c r="S55" i="1" s="1"/>
  <c r="T55" i="1" s="1"/>
  <c r="Q55" i="1"/>
  <c r="Y55" i="1" s="1"/>
  <c r="AB55" i="1"/>
  <c r="AD55" i="1"/>
  <c r="AE55" i="1"/>
  <c r="AB56" i="1"/>
  <c r="P375" i="1"/>
  <c r="R375" i="1" s="1"/>
  <c r="S375" i="1" s="1"/>
  <c r="T375" i="1" s="1"/>
  <c r="Q375" i="1"/>
  <c r="Y375" i="1" s="1"/>
  <c r="AD375" i="1"/>
  <c r="AB375" i="1"/>
  <c r="P334" i="1"/>
  <c r="R334" i="1" s="1"/>
  <c r="AB334" i="1"/>
  <c r="AD334" i="1"/>
  <c r="AE334" i="1"/>
  <c r="AE599" i="1"/>
  <c r="AB599" i="1"/>
  <c r="AC471" i="1"/>
  <c r="AC470" i="1"/>
  <c r="P248" i="1"/>
  <c r="R248" i="1" s="1"/>
  <c r="AD248" i="1"/>
  <c r="AE248" i="1"/>
  <c r="AB248" i="1"/>
  <c r="Q248" i="1"/>
  <c r="Y248" i="1" s="1"/>
  <c r="Q357" i="1"/>
  <c r="Y357" i="1" s="1"/>
  <c r="AB357" i="1"/>
  <c r="AD357" i="1"/>
  <c r="AE357" i="1"/>
  <c r="P357" i="1"/>
  <c r="R357" i="1" s="1"/>
  <c r="S357" i="1" s="1"/>
  <c r="T357" i="1" s="1"/>
  <c r="AD393" i="1"/>
  <c r="AC393" i="1"/>
  <c r="P484" i="1"/>
  <c r="R484" i="1" s="1"/>
  <c r="Q484" i="1"/>
  <c r="Y484" i="1" s="1"/>
  <c r="AB484" i="1"/>
  <c r="AE484" i="1"/>
  <c r="AE470" i="1"/>
  <c r="P470" i="1"/>
  <c r="R470" i="1" s="1"/>
  <c r="Q470" i="1"/>
  <c r="Y470" i="1" s="1"/>
  <c r="AB470" i="1"/>
  <c r="AD470" i="1"/>
  <c r="AC289" i="1"/>
  <c r="AC413" i="1"/>
  <c r="P797" i="1"/>
  <c r="R797" i="1" s="1"/>
  <c r="S797" i="1" s="1"/>
  <c r="T797" i="1" s="1"/>
  <c r="AE797" i="1"/>
  <c r="AB797" i="1"/>
  <c r="Q797" i="1"/>
  <c r="Y797" i="1" s="1"/>
  <c r="AD797" i="1"/>
  <c r="AE594" i="1"/>
  <c r="AD594" i="1"/>
  <c r="Q325" i="1"/>
  <c r="Y325" i="1" s="1"/>
  <c r="P325" i="1"/>
  <c r="R325" i="1" s="1"/>
  <c r="AE325" i="1"/>
  <c r="AD325" i="1"/>
  <c r="P336" i="1"/>
  <c r="R336" i="1" s="1"/>
  <c r="S336" i="1" s="1"/>
  <c r="T336" i="1" s="1"/>
  <c r="Q336" i="1"/>
  <c r="Y336" i="1" s="1"/>
  <c r="AD336" i="1"/>
  <c r="AB336" i="1"/>
  <c r="P147" i="1"/>
  <c r="R147" i="1" s="1"/>
  <c r="Q147" i="1"/>
  <c r="Y147" i="1" s="1"/>
  <c r="AB147" i="1"/>
  <c r="AE147" i="1"/>
  <c r="Q201" i="1"/>
  <c r="Y201" i="1" s="1"/>
  <c r="P201" i="1"/>
  <c r="R201" i="1" s="1"/>
  <c r="AB201" i="1"/>
  <c r="AD201" i="1"/>
  <c r="AE201" i="1"/>
  <c r="AC335" i="1"/>
  <c r="P338" i="1"/>
  <c r="R338" i="1" s="1"/>
  <c r="S338" i="1" s="1"/>
  <c r="T338" i="1" s="1"/>
  <c r="Q338" i="1"/>
  <c r="Y338" i="1" s="1"/>
  <c r="AB338" i="1"/>
  <c r="AD338" i="1"/>
  <c r="P194" i="1"/>
  <c r="R194" i="1" s="1"/>
  <c r="S194" i="1" s="1"/>
  <c r="T194" i="1" s="1"/>
  <c r="Q194" i="1"/>
  <c r="Y194" i="1" s="1"/>
  <c r="AB194" i="1"/>
  <c r="AE194" i="1"/>
  <c r="AD162" i="1"/>
  <c r="AE162" i="1"/>
  <c r="AB162" i="1"/>
  <c r="P162" i="1"/>
  <c r="R162" i="1" s="1"/>
  <c r="S162" i="1" s="1"/>
  <c r="T162" i="1" s="1"/>
  <c r="Q162" i="1"/>
  <c r="Y162" i="1" s="1"/>
  <c r="AD147" i="1"/>
  <c r="AC147" i="1"/>
  <c r="AC174" i="1"/>
  <c r="AC164" i="1"/>
  <c r="AE174" i="1"/>
  <c r="AD174" i="1"/>
  <c r="AC149" i="1"/>
  <c r="P29" i="1"/>
  <c r="R29" i="1" s="1"/>
  <c r="S29" i="1" s="1"/>
  <c r="T29" i="1" s="1"/>
  <c r="Q29" i="1"/>
  <c r="Y29" i="1" s="1"/>
  <c r="AB29" i="1"/>
  <c r="AD29" i="1"/>
  <c r="AE29" i="1"/>
  <c r="AC392" i="1"/>
  <c r="AD372" i="1"/>
  <c r="AB372" i="1"/>
  <c r="AE372" i="1"/>
  <c r="Q372" i="1"/>
  <c r="Y372" i="1" s="1"/>
  <c r="P372" i="1"/>
  <c r="R372" i="1" s="1"/>
  <c r="S372" i="1" s="1"/>
  <c r="T372" i="1" s="1"/>
  <c r="AD106" i="1"/>
  <c r="AB106" i="1"/>
  <c r="P585" i="1"/>
  <c r="R585" i="1" s="1"/>
  <c r="Q585" i="1"/>
  <c r="Y585" i="1" s="1"/>
  <c r="AE585" i="1"/>
  <c r="AB585" i="1"/>
  <c r="AD585" i="1"/>
  <c r="AB586" i="1"/>
  <c r="AC99" i="1"/>
  <c r="AE582" i="1"/>
  <c r="AD582" i="1"/>
  <c r="AE127" i="1"/>
  <c r="AB127" i="1"/>
  <c r="P127" i="1"/>
  <c r="R127" i="1" s="1"/>
  <c r="AD127" i="1"/>
  <c r="Q127" i="1"/>
  <c r="Y127" i="1" s="1"/>
  <c r="P740" i="1"/>
  <c r="R740" i="1" s="1"/>
  <c r="S740" i="1" s="1"/>
  <c r="T740" i="1" s="1"/>
  <c r="AB740" i="1"/>
  <c r="AD740" i="1"/>
  <c r="AB272" i="1"/>
  <c r="AD272" i="1"/>
  <c r="AB826" i="1"/>
  <c r="Q100" i="1"/>
  <c r="Y100" i="1" s="1"/>
  <c r="P100" i="1"/>
  <c r="R100" i="1" s="1"/>
  <c r="S100" i="1" s="1"/>
  <c r="T100" i="1" s="1"/>
  <c r="AB100" i="1"/>
  <c r="AD100" i="1"/>
  <c r="AE100" i="1"/>
  <c r="AC262" i="1"/>
  <c r="AC839" i="1"/>
  <c r="AC130" i="1"/>
  <c r="AC721" i="1"/>
  <c r="AC475" i="1"/>
  <c r="AC474" i="1"/>
  <c r="P493" i="1"/>
  <c r="R493" i="1" s="1"/>
  <c r="S493" i="1" s="1"/>
  <c r="T493" i="1" s="1"/>
  <c r="Q493" i="1"/>
  <c r="Y493" i="1" s="1"/>
  <c r="AB493" i="1"/>
  <c r="AD493" i="1"/>
  <c r="AE493" i="1"/>
  <c r="AD381" i="1"/>
  <c r="AE381" i="1"/>
  <c r="AB381" i="1"/>
  <c r="P31" i="1"/>
  <c r="R31" i="1" s="1"/>
  <c r="Q31" i="1"/>
  <c r="Y31" i="1" s="1"/>
  <c r="AD31" i="1"/>
  <c r="AB31" i="1"/>
  <c r="AE31" i="1"/>
  <c r="AD654" i="1"/>
  <c r="AE654" i="1"/>
  <c r="Q683" i="1"/>
  <c r="Y683" i="1" s="1"/>
  <c r="AB684" i="1"/>
  <c r="AB683" i="1"/>
  <c r="P683" i="1"/>
  <c r="R683" i="1" s="1"/>
  <c r="AE683" i="1"/>
  <c r="AD683" i="1"/>
  <c r="AB40" i="1"/>
  <c r="AE40" i="1"/>
  <c r="AD40" i="1"/>
  <c r="P235" i="1"/>
  <c r="R235" i="1" s="1"/>
  <c r="AE235" i="1"/>
  <c r="AB235" i="1"/>
  <c r="AD364" i="1"/>
  <c r="AC364" i="1"/>
  <c r="P465" i="1"/>
  <c r="R465" i="1" s="1"/>
  <c r="AB465" i="1"/>
  <c r="AD465" i="1"/>
  <c r="AE465" i="1"/>
  <c r="P244" i="1"/>
  <c r="R244" i="1" s="1"/>
  <c r="S244" i="1" s="1"/>
  <c r="T244" i="1" s="1"/>
  <c r="Q244" i="1"/>
  <c r="Y244" i="1" s="1"/>
  <c r="AB244" i="1"/>
  <c r="AD244" i="1"/>
  <c r="AE244" i="1"/>
  <c r="P161" i="1"/>
  <c r="R161" i="1" s="1"/>
  <c r="S161" i="1" s="1"/>
  <c r="T161" i="1" s="1"/>
  <c r="Q161" i="1"/>
  <c r="Y161" i="1" s="1"/>
  <c r="AE161" i="1"/>
  <c r="AD161" i="1"/>
  <c r="AB161" i="1"/>
  <c r="AD136" i="1"/>
  <c r="P136" i="1"/>
  <c r="R136" i="1" s="1"/>
  <c r="P281" i="1"/>
  <c r="R281" i="1" s="1"/>
  <c r="Q281" i="1"/>
  <c r="Y281" i="1" s="1"/>
  <c r="AB281" i="1"/>
  <c r="AD281" i="1"/>
  <c r="AE281" i="1"/>
  <c r="Q351" i="1"/>
  <c r="Y351" i="1" s="1"/>
  <c r="P40" i="1"/>
  <c r="R40" i="1" s="1"/>
  <c r="S40" i="1" s="1"/>
  <c r="T40" i="1" s="1"/>
  <c r="AC534" i="1"/>
  <c r="AB261" i="1"/>
  <c r="P442" i="1"/>
  <c r="R442" i="1" s="1"/>
  <c r="S442" i="1" s="1"/>
  <c r="T442" i="1" s="1"/>
  <c r="AE687" i="1"/>
  <c r="Q367" i="1"/>
  <c r="Y367" i="1" s="1"/>
  <c r="AB350" i="1"/>
  <c r="AD645" i="1"/>
  <c r="AD426" i="1"/>
  <c r="Q261" i="1"/>
  <c r="Y261" i="1" s="1"/>
  <c r="AD261" i="1"/>
  <c r="P689" i="1"/>
  <c r="R689" i="1" s="1"/>
  <c r="S689" i="1" s="1"/>
  <c r="T689" i="1" s="1"/>
  <c r="AE689" i="1"/>
  <c r="AB689" i="1"/>
  <c r="AB690" i="1"/>
  <c r="Q297" i="1"/>
  <c r="Y297" i="1" s="1"/>
  <c r="AD297" i="1"/>
  <c r="AE297" i="1"/>
  <c r="P297" i="1"/>
  <c r="R297" i="1" s="1"/>
  <c r="AB297" i="1"/>
  <c r="Q35" i="1"/>
  <c r="Y35" i="1" s="1"/>
  <c r="P35" i="1"/>
  <c r="R35" i="1" s="1"/>
  <c r="AD35" i="1"/>
  <c r="AE35" i="1"/>
  <c r="AB35" i="1"/>
  <c r="Q432" i="1"/>
  <c r="Y432" i="1" s="1"/>
  <c r="P432" i="1"/>
  <c r="R432" i="1" s="1"/>
  <c r="S432" i="1" s="1"/>
  <c r="T432" i="1" s="1"/>
  <c r="AB432" i="1"/>
  <c r="AD432" i="1"/>
  <c r="AE432" i="1"/>
  <c r="P785" i="1"/>
  <c r="R785" i="1" s="1"/>
  <c r="Q785" i="1"/>
  <c r="Y785" i="1" s="1"/>
  <c r="AE785" i="1"/>
  <c r="AB785" i="1"/>
  <c r="AD785" i="1"/>
  <c r="AC330" i="1"/>
  <c r="Q577" i="1"/>
  <c r="Y577" i="1" s="1"/>
  <c r="AB577" i="1"/>
  <c r="AD577" i="1"/>
  <c r="AE577" i="1"/>
  <c r="P577" i="1"/>
  <c r="R577" i="1" s="1"/>
  <c r="P793" i="1"/>
  <c r="R793" i="1" s="1"/>
  <c r="S793" i="1" s="1"/>
  <c r="T793" i="1" s="1"/>
  <c r="AE793" i="1"/>
  <c r="AB793" i="1"/>
  <c r="AD793" i="1"/>
  <c r="Q793" i="1"/>
  <c r="Y793" i="1" s="1"/>
  <c r="P437" i="1"/>
  <c r="R437" i="1" s="1"/>
  <c r="S437" i="1" s="1"/>
  <c r="T437" i="1" s="1"/>
  <c r="Q437" i="1"/>
  <c r="Y437" i="1" s="1"/>
  <c r="AE437" i="1"/>
  <c r="AB437" i="1"/>
  <c r="AD437" i="1"/>
  <c r="AB438" i="1"/>
  <c r="P531" i="1"/>
  <c r="R531" i="1" s="1"/>
  <c r="S531" i="1" s="1"/>
  <c r="T531" i="1" s="1"/>
  <c r="Q531" i="1"/>
  <c r="Y531" i="1" s="1"/>
  <c r="AB531" i="1"/>
  <c r="AD531" i="1"/>
  <c r="AE531" i="1"/>
  <c r="AB812" i="1"/>
  <c r="AD812" i="1"/>
  <c r="AE812" i="1"/>
  <c r="Q812" i="1"/>
  <c r="Y812" i="1" s="1"/>
  <c r="P812" i="1"/>
  <c r="R812" i="1" s="1"/>
  <c r="AB813" i="1"/>
  <c r="AB832" i="1"/>
  <c r="P831" i="1"/>
  <c r="R831" i="1" s="1"/>
  <c r="S831" i="1" s="1"/>
  <c r="T831" i="1" s="1"/>
  <c r="Q831" i="1"/>
  <c r="Y831" i="1" s="1"/>
  <c r="AD831" i="1"/>
  <c r="AE831" i="1"/>
  <c r="AB831" i="1"/>
  <c r="P60" i="1"/>
  <c r="R60" i="1" s="1"/>
  <c r="S60" i="1" s="1"/>
  <c r="T60" i="1" s="1"/>
  <c r="Q60" i="1"/>
  <c r="Y60" i="1" s="1"/>
  <c r="AE60" i="1"/>
  <c r="AB60" i="1"/>
  <c r="AD60" i="1"/>
  <c r="AE662" i="1"/>
  <c r="AB662" i="1"/>
  <c r="P501" i="1"/>
  <c r="R501" i="1" s="1"/>
  <c r="S501" i="1" s="1"/>
  <c r="T501" i="1" s="1"/>
  <c r="Q501" i="1"/>
  <c r="Y501" i="1" s="1"/>
  <c r="AE501" i="1"/>
  <c r="AB501" i="1"/>
  <c r="AD501" i="1"/>
  <c r="P632" i="1"/>
  <c r="R632" i="1" s="1"/>
  <c r="S632" i="1" s="1"/>
  <c r="T632" i="1" s="1"/>
  <c r="Q632" i="1"/>
  <c r="Y632" i="1" s="1"/>
  <c r="AB632" i="1"/>
  <c r="AD632" i="1"/>
  <c r="AE632" i="1"/>
  <c r="AD61" i="1"/>
  <c r="P61" i="1"/>
  <c r="R61" i="1" s="1"/>
  <c r="Q61" i="1"/>
  <c r="Y61" i="1" s="1"/>
  <c r="AB62" i="1"/>
  <c r="AB838" i="1"/>
  <c r="AB96" i="1"/>
  <c r="P96" i="1"/>
  <c r="R96" i="1" s="1"/>
  <c r="AD96" i="1"/>
  <c r="Q96" i="1"/>
  <c r="Y96" i="1" s="1"/>
  <c r="AE96" i="1"/>
  <c r="AE335" i="1"/>
  <c r="P335" i="1"/>
  <c r="R335" i="1" s="1"/>
  <c r="Q335" i="1"/>
  <c r="Y335" i="1" s="1"/>
  <c r="AB335" i="1"/>
  <c r="AD335" i="1"/>
  <c r="AC757" i="1"/>
  <c r="AC756" i="1"/>
  <c r="AD805" i="1"/>
  <c r="AC805" i="1"/>
  <c r="Q460" i="1"/>
  <c r="Y460" i="1" s="1"/>
  <c r="P460" i="1"/>
  <c r="R460" i="1" s="1"/>
  <c r="S460" i="1" s="1"/>
  <c r="T460" i="1" s="1"/>
  <c r="AD460" i="1"/>
  <c r="AB460" i="1"/>
  <c r="AE460" i="1"/>
  <c r="AC437" i="1"/>
  <c r="AC438" i="1"/>
  <c r="Q490" i="1"/>
  <c r="Y490" i="1" s="1"/>
  <c r="AB490" i="1"/>
  <c r="AD490" i="1"/>
  <c r="AE490" i="1"/>
  <c r="P490" i="1"/>
  <c r="R490" i="1" s="1"/>
  <c r="S490" i="1" s="1"/>
  <c r="T490" i="1" s="1"/>
  <c r="AC422" i="1"/>
  <c r="P454" i="1"/>
  <c r="R454" i="1" s="1"/>
  <c r="S454" i="1" s="1"/>
  <c r="T454" i="1" s="1"/>
  <c r="AD454" i="1"/>
  <c r="Q454" i="1"/>
  <c r="Y454" i="1" s="1"/>
  <c r="AE454" i="1"/>
  <c r="AB454" i="1"/>
  <c r="AC742" i="1"/>
  <c r="AC759" i="1"/>
  <c r="AD759" i="1"/>
  <c r="AC523" i="1"/>
  <c r="AB748" i="1"/>
  <c r="AB749" i="1"/>
  <c r="Q748" i="1"/>
  <c r="Y748" i="1" s="1"/>
  <c r="AD748" i="1"/>
  <c r="AE748" i="1"/>
  <c r="P748" i="1"/>
  <c r="R748" i="1" s="1"/>
  <c r="AD72" i="1"/>
  <c r="P72" i="1"/>
  <c r="R72" i="1" s="1"/>
  <c r="S72" i="1" s="1"/>
  <c r="T72" i="1" s="1"/>
  <c r="AD42" i="1"/>
  <c r="AE42" i="1"/>
  <c r="P42" i="1"/>
  <c r="R42" i="1" s="1"/>
  <c r="Q42" i="1"/>
  <c r="Y42" i="1" s="1"/>
  <c r="AB42" i="1"/>
  <c r="P363" i="1"/>
  <c r="R363" i="1" s="1"/>
  <c r="S363" i="1" s="1"/>
  <c r="T363" i="1" s="1"/>
  <c r="AB363" i="1"/>
  <c r="AD363" i="1"/>
  <c r="AE363" i="1"/>
  <c r="AC69" i="1"/>
  <c r="AD69" i="1"/>
  <c r="Q845" i="1"/>
  <c r="Y845" i="1" s="1"/>
  <c r="P845" i="1"/>
  <c r="R845" i="1" s="1"/>
  <c r="AB845" i="1"/>
  <c r="AD845" i="1"/>
  <c r="AE845" i="1"/>
  <c r="AE514" i="1"/>
  <c r="P514" i="1"/>
  <c r="R514" i="1" s="1"/>
  <c r="AB514" i="1"/>
  <c r="AD514" i="1"/>
  <c r="Q514" i="1"/>
  <c r="Y514" i="1" s="1"/>
  <c r="AC767" i="1"/>
  <c r="AB308" i="1"/>
  <c r="AE308" i="1"/>
  <c r="AB768" i="1"/>
  <c r="P768" i="1"/>
  <c r="R768" i="1" s="1"/>
  <c r="Q768" i="1"/>
  <c r="Y768" i="1" s="1"/>
  <c r="AE768" i="1"/>
  <c r="AC233" i="1"/>
  <c r="AC67" i="1"/>
  <c r="AC66" i="1"/>
  <c r="AB323" i="1"/>
  <c r="AD323" i="1"/>
  <c r="AE323" i="1"/>
  <c r="AD347" i="1"/>
  <c r="AE347" i="1"/>
  <c r="P630" i="1"/>
  <c r="R630" i="1" s="1"/>
  <c r="S630" i="1" s="1"/>
  <c r="T630" i="1" s="1"/>
  <c r="AD630" i="1"/>
  <c r="Q630" i="1"/>
  <c r="Y630" i="1" s="1"/>
  <c r="AE630" i="1"/>
  <c r="AB630" i="1"/>
  <c r="P65" i="1"/>
  <c r="R65" i="1" s="1"/>
  <c r="AD65" i="1"/>
  <c r="P354" i="1"/>
  <c r="R354" i="1" s="1"/>
  <c r="S354" i="1" s="1"/>
  <c r="T354" i="1" s="1"/>
  <c r="Q354" i="1"/>
  <c r="Y354" i="1" s="1"/>
  <c r="AE354" i="1"/>
  <c r="AB354" i="1"/>
  <c r="Q287" i="1"/>
  <c r="Y287" i="1" s="1"/>
  <c r="AD287" i="1"/>
  <c r="AE287" i="1"/>
  <c r="AB287" i="1"/>
  <c r="P287" i="1"/>
  <c r="R287" i="1" s="1"/>
  <c r="S287" i="1" s="1"/>
  <c r="T287" i="1" s="1"/>
  <c r="Q46" i="1"/>
  <c r="Y46" i="1" s="1"/>
  <c r="P46" i="1"/>
  <c r="R46" i="1" s="1"/>
  <c r="AB46" i="1"/>
  <c r="AD46" i="1"/>
  <c r="AE46" i="1"/>
  <c r="Q36" i="1"/>
  <c r="Y36" i="1" s="1"/>
  <c r="AE36" i="1"/>
  <c r="P36" i="1"/>
  <c r="R36" i="1" s="1"/>
  <c r="AB36" i="1"/>
  <c r="AD36" i="1"/>
  <c r="AC744" i="1"/>
  <c r="AC753" i="1"/>
  <c r="Q10" i="1"/>
  <c r="Y10" i="1" s="1"/>
  <c r="P10" i="1"/>
  <c r="R10" i="1" s="1"/>
  <c r="S10" i="1" s="1"/>
  <c r="AA10" i="1"/>
  <c r="AA11" i="1" s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D10" i="1"/>
  <c r="AE10" i="1"/>
  <c r="AB10" i="1"/>
  <c r="P242" i="1"/>
  <c r="R242" i="1" s="1"/>
  <c r="AB242" i="1"/>
  <c r="AD242" i="1"/>
  <c r="AE242" i="1"/>
  <c r="P11" i="1"/>
  <c r="R11" i="1" s="1"/>
  <c r="Q11" i="1"/>
  <c r="Y11" i="1" s="1"/>
  <c r="AB11" i="1"/>
  <c r="AE11" i="1"/>
  <c r="AD11" i="1"/>
  <c r="Q389" i="1"/>
  <c r="Y389" i="1" s="1"/>
  <c r="AD389" i="1"/>
  <c r="AE389" i="1"/>
  <c r="AB389" i="1"/>
  <c r="P389" i="1"/>
  <c r="R389" i="1" s="1"/>
  <c r="S389" i="1" s="1"/>
  <c r="T389" i="1" s="1"/>
  <c r="P307" i="1"/>
  <c r="R307" i="1" s="1"/>
  <c r="S307" i="1" s="1"/>
  <c r="T307" i="1" s="1"/>
  <c r="Q307" i="1"/>
  <c r="Y307" i="1" s="1"/>
  <c r="AD307" i="1"/>
  <c r="AE307" i="1"/>
  <c r="AB307" i="1"/>
  <c r="AB611" i="1"/>
  <c r="AD611" i="1"/>
  <c r="AC489" i="1"/>
  <c r="Q399" i="1"/>
  <c r="Y399" i="1" s="1"/>
  <c r="AD399" i="1"/>
  <c r="P399" i="1"/>
  <c r="R399" i="1" s="1"/>
  <c r="S399" i="1" s="1"/>
  <c r="T399" i="1" s="1"/>
  <c r="AE399" i="1"/>
  <c r="AB399" i="1"/>
  <c r="Q192" i="1"/>
  <c r="Y192" i="1" s="1"/>
  <c r="AD192" i="1"/>
  <c r="AE192" i="1"/>
  <c r="P192" i="1"/>
  <c r="R192" i="1" s="1"/>
  <c r="AB192" i="1"/>
  <c r="Q34" i="1"/>
  <c r="Y34" i="1" s="1"/>
  <c r="AB34" i="1"/>
  <c r="P34" i="1"/>
  <c r="R34" i="1" s="1"/>
  <c r="AD34" i="1"/>
  <c r="AE34" i="1"/>
  <c r="AC248" i="1"/>
  <c r="AC237" i="1"/>
  <c r="AC323" i="1"/>
  <c r="AC96" i="1"/>
  <c r="Q468" i="1"/>
  <c r="Y468" i="1" s="1"/>
  <c r="AB468" i="1"/>
  <c r="AD468" i="1"/>
  <c r="AE468" i="1"/>
  <c r="P468" i="1"/>
  <c r="R468" i="1" s="1"/>
  <c r="S468" i="1" s="1"/>
  <c r="T468" i="1" s="1"/>
  <c r="AC417" i="1"/>
  <c r="AC211" i="1"/>
  <c r="AC210" i="1"/>
  <c r="AD198" i="1"/>
  <c r="AE198" i="1"/>
  <c r="AB198" i="1"/>
  <c r="P198" i="1"/>
  <c r="R198" i="1" s="1"/>
  <c r="S198" i="1" s="1"/>
  <c r="T198" i="1" s="1"/>
  <c r="Q198" i="1"/>
  <c r="Y198" i="1" s="1"/>
  <c r="AB333" i="1"/>
  <c r="AD333" i="1"/>
  <c r="AE333" i="1"/>
  <c r="P333" i="1"/>
  <c r="R333" i="1" s="1"/>
  <c r="Q333" i="1"/>
  <c r="Y333" i="1" s="1"/>
  <c r="AC357" i="1"/>
  <c r="AC202" i="1"/>
  <c r="AE22" i="1"/>
  <c r="P22" i="1"/>
  <c r="R22" i="1" s="1"/>
  <c r="Q22" i="1"/>
  <c r="Y22" i="1" s="1"/>
  <c r="AB22" i="1"/>
  <c r="AD22" i="1"/>
  <c r="AC20" i="1"/>
  <c r="AC19" i="1"/>
  <c r="AB176" i="1"/>
  <c r="AB159" i="1"/>
  <c r="AE159" i="1"/>
  <c r="AC161" i="1"/>
  <c r="AC343" i="1"/>
  <c r="AC327" i="1"/>
  <c r="Q584" i="1"/>
  <c r="Y584" i="1" s="1"/>
  <c r="AB584" i="1"/>
  <c r="AE584" i="1"/>
  <c r="P584" i="1"/>
  <c r="R584" i="1" s="1"/>
  <c r="S584" i="1" s="1"/>
  <c r="T584" i="1" s="1"/>
  <c r="AE318" i="1"/>
  <c r="P276" i="1"/>
  <c r="R276" i="1" s="1"/>
  <c r="S276" i="1" s="1"/>
  <c r="T276" i="1" s="1"/>
  <c r="Q276" i="1"/>
  <c r="Y276" i="1" s="1"/>
  <c r="AD276" i="1"/>
  <c r="AE276" i="1"/>
  <c r="AB276" i="1"/>
  <c r="P729" i="1"/>
  <c r="R729" i="1" s="1"/>
  <c r="S729" i="1" s="1"/>
  <c r="T729" i="1" s="1"/>
  <c r="Q729" i="1"/>
  <c r="Y729" i="1" s="1"/>
  <c r="AD729" i="1"/>
  <c r="AE729" i="1"/>
  <c r="AC582" i="1"/>
  <c r="AC127" i="1"/>
  <c r="P267" i="1"/>
  <c r="R267" i="1" s="1"/>
  <c r="S267" i="1" s="1"/>
  <c r="T267" i="1" s="1"/>
  <c r="AE267" i="1"/>
  <c r="AD267" i="1"/>
  <c r="Q267" i="1"/>
  <c r="Y267" i="1" s="1"/>
  <c r="AC282" i="1"/>
  <c r="AC679" i="1"/>
  <c r="AC749" i="1"/>
  <c r="AE579" i="1"/>
  <c r="P579" i="1"/>
  <c r="R579" i="1" s="1"/>
  <c r="AB579" i="1"/>
  <c r="Q579" i="1"/>
  <c r="Y579" i="1" s="1"/>
  <c r="AD579" i="1"/>
  <c r="AC693" i="1"/>
  <c r="P351" i="1"/>
  <c r="R351" i="1" s="1"/>
  <c r="T196" i="1"/>
  <c r="AB688" i="1"/>
  <c r="AE367" i="1"/>
  <c r="AB294" i="1"/>
  <c r="AD331" i="1"/>
  <c r="AB136" i="1"/>
  <c r="Q350" i="1"/>
  <c r="Y350" i="1" s="1"/>
  <c r="Q645" i="1"/>
  <c r="Y645" i="1" s="1"/>
  <c r="Q832" i="1"/>
  <c r="Y832" i="1" s="1"/>
  <c r="AD832" i="1"/>
  <c r="P832" i="1"/>
  <c r="R832" i="1" s="1"/>
  <c r="S832" i="1" s="1"/>
  <c r="T832" i="1" s="1"/>
  <c r="AE832" i="1"/>
  <c r="AC280" i="1"/>
  <c r="AC278" i="1"/>
  <c r="P494" i="1"/>
  <c r="R494" i="1" s="1"/>
  <c r="Q494" i="1"/>
  <c r="Y494" i="1" s="1"/>
  <c r="AB494" i="1"/>
  <c r="AD494" i="1"/>
  <c r="AE494" i="1"/>
  <c r="AC643" i="1"/>
  <c r="P843" i="1"/>
  <c r="R843" i="1" s="1"/>
  <c r="S843" i="1" s="1"/>
  <c r="T843" i="1" s="1"/>
  <c r="AB843" i="1"/>
  <c r="AD843" i="1"/>
  <c r="AE843" i="1"/>
  <c r="AC784" i="1"/>
  <c r="P423" i="1"/>
  <c r="R423" i="1" s="1"/>
  <c r="AD423" i="1"/>
  <c r="AE423" i="1"/>
  <c r="AB423" i="1"/>
  <c r="Q423" i="1"/>
  <c r="Y423" i="1" s="1"/>
  <c r="AC462" i="1"/>
  <c r="AC461" i="1"/>
  <c r="P600" i="1"/>
  <c r="R600" i="1" s="1"/>
  <c r="Q600" i="1"/>
  <c r="Y600" i="1" s="1"/>
  <c r="AD600" i="1"/>
  <c r="AE600" i="1"/>
  <c r="AB601" i="1"/>
  <c r="AD601" i="1"/>
  <c r="AE601" i="1"/>
  <c r="P601" i="1"/>
  <c r="R601" i="1" s="1"/>
  <c r="S601" i="1" s="1"/>
  <c r="T601" i="1" s="1"/>
  <c r="Q601" i="1"/>
  <c r="Y601" i="1" s="1"/>
  <c r="AB602" i="1"/>
  <c r="Q322" i="1"/>
  <c r="Y322" i="1" s="1"/>
  <c r="P322" i="1"/>
  <c r="R322" i="1" s="1"/>
  <c r="S322" i="1" s="1"/>
  <c r="T322" i="1" s="1"/>
  <c r="AB322" i="1"/>
  <c r="AD322" i="1"/>
  <c r="AE322" i="1"/>
  <c r="AD809" i="1"/>
  <c r="AC809" i="1"/>
  <c r="AC800" i="1"/>
  <c r="AC801" i="1"/>
  <c r="Q792" i="1"/>
  <c r="Y792" i="1" s="1"/>
  <c r="AB792" i="1"/>
  <c r="AE792" i="1"/>
  <c r="AD792" i="1"/>
  <c r="P598" i="1"/>
  <c r="R598" i="1" s="1"/>
  <c r="S598" i="1" s="1"/>
  <c r="T598" i="1" s="1"/>
  <c r="Q598" i="1"/>
  <c r="Y598" i="1" s="1"/>
  <c r="AD598" i="1"/>
  <c r="AE598" i="1"/>
  <c r="AB598" i="1"/>
  <c r="Q753" i="1"/>
  <c r="Y753" i="1" s="1"/>
  <c r="AB753" i="1"/>
  <c r="AD753" i="1"/>
  <c r="AE753" i="1"/>
  <c r="P753" i="1"/>
  <c r="R753" i="1" s="1"/>
  <c r="S753" i="1" s="1"/>
  <c r="T753" i="1" s="1"/>
  <c r="Q720" i="1"/>
  <c r="Y720" i="1" s="1"/>
  <c r="AD720" i="1"/>
  <c r="AE720" i="1"/>
  <c r="Q439" i="1"/>
  <c r="Y439" i="1" s="1"/>
  <c r="AB439" i="1"/>
  <c r="AD439" i="1"/>
  <c r="AE439" i="1"/>
  <c r="AB440" i="1"/>
  <c r="AC464" i="1"/>
  <c r="Q298" i="1"/>
  <c r="Y298" i="1" s="1"/>
  <c r="AB298" i="1"/>
  <c r="P298" i="1"/>
  <c r="R298" i="1" s="1"/>
  <c r="S298" i="1" s="1"/>
  <c r="T298" i="1" s="1"/>
  <c r="AE298" i="1"/>
  <c r="AD298" i="1"/>
  <c r="AC103" i="1"/>
  <c r="AC104" i="1"/>
  <c r="AD103" i="1"/>
  <c r="AC782" i="1"/>
  <c r="AC493" i="1"/>
  <c r="AE516" i="1"/>
  <c r="P516" i="1"/>
  <c r="R516" i="1" s="1"/>
  <c r="Q516" i="1"/>
  <c r="Y516" i="1" s="1"/>
  <c r="AB516" i="1"/>
  <c r="AD516" i="1"/>
  <c r="AC844" i="1"/>
  <c r="AC845" i="1"/>
  <c r="AE784" i="1"/>
  <c r="P784" i="1"/>
  <c r="R784" i="1" s="1"/>
  <c r="S784" i="1" s="1"/>
  <c r="T784" i="1" s="1"/>
  <c r="Q784" i="1"/>
  <c r="Y784" i="1" s="1"/>
  <c r="AB784" i="1"/>
  <c r="AD784" i="1"/>
  <c r="AD390" i="1"/>
  <c r="AE390" i="1"/>
  <c r="P390" i="1"/>
  <c r="R390" i="1" s="1"/>
  <c r="S390" i="1" s="1"/>
  <c r="T390" i="1" s="1"/>
  <c r="Q390" i="1"/>
  <c r="Y390" i="1" s="1"/>
  <c r="AB390" i="1"/>
  <c r="Q557" i="1"/>
  <c r="Y557" i="1" s="1"/>
  <c r="P557" i="1"/>
  <c r="R557" i="1" s="1"/>
  <c r="S557" i="1" s="1"/>
  <c r="T557" i="1" s="1"/>
  <c r="AD557" i="1"/>
  <c r="AB557" i="1"/>
  <c r="AE557" i="1"/>
  <c r="P431" i="1"/>
  <c r="R431" i="1" s="1"/>
  <c r="AB431" i="1"/>
  <c r="AE431" i="1"/>
  <c r="Q431" i="1"/>
  <c r="Y431" i="1" s="1"/>
  <c r="AC230" i="1"/>
  <c r="AD555" i="1"/>
  <c r="AC555" i="1"/>
  <c r="P839" i="1"/>
  <c r="R839" i="1" s="1"/>
  <c r="Q839" i="1"/>
  <c r="Y839" i="1" s="1"/>
  <c r="AB839" i="1"/>
  <c r="AD839" i="1"/>
  <c r="AE839" i="1"/>
  <c r="AD802" i="1"/>
  <c r="AC802" i="1"/>
  <c r="P787" i="1"/>
  <c r="R787" i="1" s="1"/>
  <c r="S787" i="1" s="1"/>
  <c r="T787" i="1" s="1"/>
  <c r="AE787" i="1"/>
  <c r="AB787" i="1"/>
  <c r="Q787" i="1"/>
  <c r="Y787" i="1" s="1"/>
  <c r="P508" i="1"/>
  <c r="R508" i="1" s="1"/>
  <c r="AE508" i="1"/>
  <c r="Q508" i="1"/>
  <c r="Y508" i="1" s="1"/>
  <c r="AD508" i="1"/>
  <c r="AE302" i="1"/>
  <c r="AD302" i="1"/>
  <c r="P195" i="1"/>
  <c r="R195" i="1" s="1"/>
  <c r="S195" i="1" s="1"/>
  <c r="T195" i="1" s="1"/>
  <c r="AB195" i="1"/>
  <c r="AD195" i="1"/>
  <c r="P511" i="1"/>
  <c r="R511" i="1" s="1"/>
  <c r="S511" i="1" s="1"/>
  <c r="T511" i="1" s="1"/>
  <c r="Q511" i="1"/>
  <c r="Y511" i="1" s="1"/>
  <c r="AE511" i="1"/>
  <c r="AB511" i="1"/>
  <c r="AD511" i="1"/>
  <c r="AB745" i="1"/>
  <c r="AD745" i="1"/>
  <c r="AE745" i="1"/>
  <c r="P745" i="1"/>
  <c r="R745" i="1" s="1"/>
  <c r="S745" i="1" s="1"/>
  <c r="T745" i="1" s="1"/>
  <c r="Q745" i="1"/>
  <c r="Y745" i="1" s="1"/>
  <c r="P33" i="1"/>
  <c r="R33" i="1" s="1"/>
  <c r="AB33" i="1"/>
  <c r="AD33" i="1"/>
  <c r="AE33" i="1"/>
  <c r="Q33" i="1"/>
  <c r="Y33" i="1" s="1"/>
  <c r="P188" i="1"/>
  <c r="R188" i="1" s="1"/>
  <c r="Q188" i="1"/>
  <c r="Y188" i="1" s="1"/>
  <c r="AE188" i="1"/>
  <c r="AB188" i="1"/>
  <c r="AD188" i="1"/>
  <c r="Q255" i="1"/>
  <c r="Y255" i="1" s="1"/>
  <c r="P255" i="1"/>
  <c r="R255" i="1" s="1"/>
  <c r="S255" i="1" s="1"/>
  <c r="T255" i="1" s="1"/>
  <c r="AE255" i="1"/>
  <c r="AB255" i="1"/>
  <c r="P466" i="1"/>
  <c r="R466" i="1" s="1"/>
  <c r="Q466" i="1"/>
  <c r="Y466" i="1" s="1"/>
  <c r="AE466" i="1"/>
  <c r="AB466" i="1"/>
  <c r="AD466" i="1"/>
  <c r="Q240" i="1"/>
  <c r="Y240" i="1" s="1"/>
  <c r="AB241" i="1"/>
  <c r="P240" i="1"/>
  <c r="R240" i="1" s="1"/>
  <c r="AB240" i="1"/>
  <c r="AD240" i="1"/>
  <c r="AE240" i="1"/>
  <c r="P400" i="1"/>
  <c r="R400" i="1" s="1"/>
  <c r="S400" i="1" s="1"/>
  <c r="T400" i="1" s="1"/>
  <c r="Q400" i="1"/>
  <c r="Y400" i="1" s="1"/>
  <c r="AB400" i="1"/>
  <c r="AD400" i="1"/>
  <c r="AE400" i="1"/>
  <c r="AB91" i="1"/>
  <c r="AD91" i="1"/>
  <c r="AE91" i="1"/>
  <c r="AC360" i="1"/>
  <c r="AB378" i="1"/>
  <c r="AE378" i="1"/>
  <c r="Q384" i="1"/>
  <c r="Y384" i="1" s="1"/>
  <c r="AD384" i="1"/>
  <c r="AE384" i="1"/>
  <c r="AE477" i="1"/>
  <c r="AB477" i="1"/>
  <c r="AC568" i="1"/>
  <c r="AE87" i="1"/>
  <c r="AB87" i="1"/>
  <c r="AC33" i="1"/>
  <c r="P730" i="1"/>
  <c r="R730" i="1" s="1"/>
  <c r="S730" i="1" s="1"/>
  <c r="T730" i="1" s="1"/>
  <c r="Q730" i="1"/>
  <c r="Y730" i="1" s="1"/>
  <c r="AB730" i="1"/>
  <c r="AD730" i="1"/>
  <c r="AE730" i="1"/>
  <c r="Q407" i="1"/>
  <c r="Y407" i="1" s="1"/>
  <c r="AB407" i="1"/>
  <c r="P407" i="1"/>
  <c r="R407" i="1" s="1"/>
  <c r="S407" i="1" s="1"/>
  <c r="T407" i="1" s="1"/>
  <c r="AD407" i="1"/>
  <c r="AE407" i="1"/>
  <c r="P352" i="1"/>
  <c r="R352" i="1" s="1"/>
  <c r="S352" i="1" s="1"/>
  <c r="T352" i="1" s="1"/>
  <c r="AE352" i="1"/>
  <c r="Q352" i="1"/>
  <c r="Y352" i="1" s="1"/>
  <c r="AD352" i="1"/>
  <c r="AC362" i="1"/>
  <c r="AC23" i="1"/>
  <c r="AD773" i="1"/>
  <c r="Q773" i="1"/>
  <c r="Y773" i="1" s="1"/>
  <c r="AB773" i="1"/>
  <c r="AE773" i="1"/>
  <c r="P773" i="1"/>
  <c r="R773" i="1" s="1"/>
  <c r="S773" i="1" s="1"/>
  <c r="T773" i="1" s="1"/>
  <c r="Q360" i="1"/>
  <c r="Y360" i="1" s="1"/>
  <c r="P360" i="1"/>
  <c r="R360" i="1" s="1"/>
  <c r="AB360" i="1"/>
  <c r="AD360" i="1"/>
  <c r="P488" i="1"/>
  <c r="R488" i="1" s="1"/>
  <c r="S488" i="1" s="1"/>
  <c r="T488" i="1" s="1"/>
  <c r="Q488" i="1"/>
  <c r="Y488" i="1" s="1"/>
  <c r="AB488" i="1"/>
  <c r="AD488" i="1"/>
  <c r="AE488" i="1"/>
  <c r="AC847" i="1"/>
  <c r="AC241" i="1"/>
  <c r="AD241" i="1"/>
  <c r="P236" i="1"/>
  <c r="R236" i="1" s="1"/>
  <c r="Q236" i="1"/>
  <c r="Y236" i="1" s="1"/>
  <c r="AD236" i="1"/>
  <c r="AE236" i="1"/>
  <c r="AB236" i="1"/>
  <c r="AC46" i="1"/>
  <c r="AC89" i="1"/>
  <c r="P403" i="1"/>
  <c r="R403" i="1" s="1"/>
  <c r="S403" i="1" s="1"/>
  <c r="T403" i="1" s="1"/>
  <c r="Q403" i="1"/>
  <c r="Y403" i="1" s="1"/>
  <c r="AB403" i="1"/>
  <c r="AD403" i="1"/>
  <c r="AE403" i="1"/>
  <c r="Q377" i="1"/>
  <c r="Y377" i="1" s="1"/>
  <c r="AB377" i="1"/>
  <c r="AD377" i="1"/>
  <c r="P377" i="1"/>
  <c r="R377" i="1" s="1"/>
  <c r="AE377" i="1"/>
  <c r="AB292" i="1"/>
  <c r="AD292" i="1"/>
  <c r="P292" i="1"/>
  <c r="R292" i="1" s="1"/>
  <c r="S292" i="1" s="1"/>
  <c r="T292" i="1" s="1"/>
  <c r="Q292" i="1"/>
  <c r="Y292" i="1" s="1"/>
  <c r="AE292" i="1"/>
  <c r="P156" i="1"/>
  <c r="R156" i="1" s="1"/>
  <c r="S156" i="1" s="1"/>
  <c r="T156" i="1" s="1"/>
  <c r="AD156" i="1"/>
  <c r="Q156" i="1"/>
  <c r="Y156" i="1" s="1"/>
  <c r="AE156" i="1"/>
  <c r="AB156" i="1"/>
  <c r="AB208" i="1"/>
  <c r="AD208" i="1"/>
  <c r="AE208" i="1"/>
  <c r="Q383" i="1"/>
  <c r="Y383" i="1" s="1"/>
  <c r="AB383" i="1"/>
  <c r="AD383" i="1"/>
  <c r="P383" i="1"/>
  <c r="R383" i="1" s="1"/>
  <c r="S383" i="1" s="1"/>
  <c r="T383" i="1" s="1"/>
  <c r="AE383" i="1"/>
  <c r="AD168" i="1"/>
  <c r="AE168" i="1"/>
  <c r="P168" i="1"/>
  <c r="R168" i="1" s="1"/>
  <c r="Q168" i="1"/>
  <c r="Y168" i="1" s="1"/>
  <c r="AB168" i="1"/>
  <c r="Q301" i="1"/>
  <c r="Y301" i="1" s="1"/>
  <c r="AE301" i="1"/>
  <c r="AB301" i="1"/>
  <c r="P301" i="1"/>
  <c r="R301" i="1" s="1"/>
  <c r="AD301" i="1"/>
  <c r="P183" i="1"/>
  <c r="R183" i="1" s="1"/>
  <c r="Q183" i="1"/>
  <c r="Y183" i="1" s="1"/>
  <c r="AB183" i="1"/>
  <c r="AD183" i="1"/>
  <c r="AE183" i="1"/>
  <c r="AC208" i="1"/>
  <c r="Q179" i="1"/>
  <c r="Y179" i="1" s="1"/>
  <c r="P179" i="1"/>
  <c r="R179" i="1" s="1"/>
  <c r="S179" i="1" s="1"/>
  <c r="T179" i="1" s="1"/>
  <c r="AD179" i="1"/>
  <c r="AE179" i="1"/>
  <c r="AB137" i="1"/>
  <c r="AD137" i="1"/>
  <c r="AE137" i="1"/>
  <c r="P137" i="1"/>
  <c r="R137" i="1" s="1"/>
  <c r="Q137" i="1"/>
  <c r="Y137" i="1" s="1"/>
  <c r="P274" i="1"/>
  <c r="R274" i="1" s="1"/>
  <c r="S274" i="1" s="1"/>
  <c r="T274" i="1" s="1"/>
  <c r="Q274" i="1"/>
  <c r="Y274" i="1" s="1"/>
  <c r="AB274" i="1"/>
  <c r="AD274" i="1"/>
  <c r="AE274" i="1"/>
  <c r="Q206" i="1"/>
  <c r="Y206" i="1" s="1"/>
  <c r="AB206" i="1"/>
  <c r="AD206" i="1"/>
  <c r="AE206" i="1"/>
  <c r="P206" i="1"/>
  <c r="R206" i="1" s="1"/>
  <c r="AC321" i="1"/>
  <c r="AC148" i="1"/>
  <c r="AC352" i="1"/>
  <c r="AC351" i="1"/>
  <c r="AB19" i="1"/>
  <c r="AE19" i="1"/>
  <c r="AC332" i="1"/>
  <c r="Q275" i="1"/>
  <c r="Y275" i="1" s="1"/>
  <c r="AD275" i="1"/>
  <c r="P275" i="1"/>
  <c r="R275" i="1" s="1"/>
  <c r="AE275" i="1"/>
  <c r="AB275" i="1"/>
  <c r="Q373" i="1"/>
  <c r="Y373" i="1" s="1"/>
  <c r="AE373" i="1"/>
  <c r="AB373" i="1"/>
  <c r="P373" i="1"/>
  <c r="R373" i="1" s="1"/>
  <c r="S373" i="1" s="1"/>
  <c r="T373" i="1" s="1"/>
  <c r="AB121" i="1"/>
  <c r="AD121" i="1"/>
  <c r="P121" i="1"/>
  <c r="R121" i="1" s="1"/>
  <c r="Q121" i="1"/>
  <c r="Y121" i="1" s="1"/>
  <c r="AE121" i="1"/>
  <c r="AC269" i="1"/>
  <c r="AC324" i="1"/>
  <c r="AC266" i="1"/>
  <c r="Q725" i="1"/>
  <c r="Y725" i="1" s="1"/>
  <c r="P725" i="1"/>
  <c r="R725" i="1" s="1"/>
  <c r="S725" i="1" s="1"/>
  <c r="T725" i="1" s="1"/>
  <c r="AE725" i="1"/>
  <c r="AC107" i="1"/>
  <c r="AC128" i="1"/>
  <c r="P739" i="1"/>
  <c r="R739" i="1" s="1"/>
  <c r="S739" i="1" s="1"/>
  <c r="T739" i="1" s="1"/>
  <c r="AD739" i="1"/>
  <c r="AE739" i="1"/>
  <c r="Q739" i="1"/>
  <c r="Y739" i="1" s="1"/>
  <c r="AC819" i="1"/>
  <c r="AB726" i="1"/>
  <c r="AD693" i="1"/>
  <c r="T706" i="1"/>
  <c r="T529" i="1"/>
  <c r="Q687" i="1"/>
  <c r="Y687" i="1" s="1"/>
  <c r="AD141" i="1"/>
  <c r="AC386" i="1"/>
  <c r="AE136" i="1"/>
  <c r="AB413" i="1"/>
  <c r="P645" i="1"/>
  <c r="R645" i="1" s="1"/>
  <c r="S645" i="1" s="1"/>
  <c r="T645" i="1" s="1"/>
  <c r="AC112" i="1"/>
  <c r="P701" i="1"/>
  <c r="R701" i="1" s="1"/>
  <c r="S701" i="1" s="1"/>
  <c r="T701" i="1" s="1"/>
  <c r="AE701" i="1"/>
  <c r="AD701" i="1"/>
  <c r="AB702" i="1"/>
  <c r="Q701" i="1"/>
  <c r="Y701" i="1" s="1"/>
  <c r="AE693" i="1"/>
  <c r="Q693" i="1"/>
  <c r="Y693" i="1" s="1"/>
  <c r="P486" i="1"/>
  <c r="R486" i="1" s="1"/>
  <c r="S486" i="1" s="1"/>
  <c r="T486" i="1" s="1"/>
  <c r="Q486" i="1"/>
  <c r="Y486" i="1" s="1"/>
  <c r="AD486" i="1"/>
  <c r="AB486" i="1"/>
  <c r="AE486" i="1"/>
  <c r="AB705" i="1"/>
  <c r="Q505" i="1"/>
  <c r="Y505" i="1" s="1"/>
  <c r="P505" i="1"/>
  <c r="R505" i="1" s="1"/>
  <c r="S505" i="1" s="1"/>
  <c r="T505" i="1" s="1"/>
  <c r="AD505" i="1"/>
  <c r="AE505" i="1"/>
  <c r="AB505" i="1"/>
  <c r="AC719" i="1"/>
  <c r="P59" i="1"/>
  <c r="R59" i="1" s="1"/>
  <c r="S59" i="1" s="1"/>
  <c r="T59" i="1" s="1"/>
  <c r="Q59" i="1"/>
  <c r="Y59" i="1" s="1"/>
  <c r="AB59" i="1"/>
  <c r="AD59" i="1"/>
  <c r="AE59" i="1"/>
  <c r="AD610" i="1"/>
  <c r="P610" i="1"/>
  <c r="R610" i="1" s="1"/>
  <c r="AB610" i="1"/>
  <c r="AE610" i="1"/>
  <c r="Q610" i="1"/>
  <c r="Y610" i="1" s="1"/>
  <c r="P823" i="1"/>
  <c r="R823" i="1" s="1"/>
  <c r="AD823" i="1"/>
  <c r="AE823" i="1"/>
  <c r="Q823" i="1"/>
  <c r="Y823" i="1" s="1"/>
  <c r="AB824" i="1"/>
  <c r="AB823" i="1"/>
  <c r="AC517" i="1"/>
  <c r="Q500" i="1"/>
  <c r="Y500" i="1" s="1"/>
  <c r="AB500" i="1"/>
  <c r="AE500" i="1"/>
  <c r="P500" i="1"/>
  <c r="R500" i="1" s="1"/>
  <c r="S500" i="1" s="1"/>
  <c r="T500" i="1" s="1"/>
  <c r="AC822" i="1"/>
  <c r="AD822" i="1"/>
  <c r="P533" i="1"/>
  <c r="R533" i="1" s="1"/>
  <c r="Q533" i="1"/>
  <c r="Y533" i="1" s="1"/>
  <c r="AD533" i="1"/>
  <c r="AE533" i="1"/>
  <c r="AB533" i="1"/>
  <c r="P513" i="1"/>
  <c r="R513" i="1" s="1"/>
  <c r="Q513" i="1"/>
  <c r="Y513" i="1" s="1"/>
  <c r="AE513" i="1"/>
  <c r="AB513" i="1"/>
  <c r="AD513" i="1"/>
  <c r="P747" i="1"/>
  <c r="R747" i="1" s="1"/>
  <c r="S747" i="1" s="1"/>
  <c r="T747" i="1" s="1"/>
  <c r="Q747" i="1"/>
  <c r="Y747" i="1" s="1"/>
  <c r="AD747" i="1"/>
  <c r="AB747" i="1"/>
  <c r="AE747" i="1"/>
  <c r="AC497" i="1"/>
  <c r="AD497" i="1"/>
  <c r="P429" i="1"/>
  <c r="R429" i="1" s="1"/>
  <c r="S429" i="1" s="1"/>
  <c r="T429" i="1" s="1"/>
  <c r="AE429" i="1"/>
  <c r="Q429" i="1"/>
  <c r="Y429" i="1" s="1"/>
  <c r="AB429" i="1"/>
  <c r="AD429" i="1"/>
  <c r="AC246" i="1"/>
  <c r="AC448" i="1"/>
  <c r="AC447" i="1"/>
  <c r="AD521" i="1"/>
  <c r="AB521" i="1"/>
  <c r="AE521" i="1"/>
  <c r="AC525" i="1"/>
  <c r="Q746" i="1"/>
  <c r="Y746" i="1" s="1"/>
  <c r="P746" i="1"/>
  <c r="R746" i="1" s="1"/>
  <c r="AD746" i="1"/>
  <c r="AB746" i="1"/>
  <c r="AE746" i="1"/>
  <c r="P782" i="1"/>
  <c r="R782" i="1" s="1"/>
  <c r="Q782" i="1"/>
  <c r="Y782" i="1" s="1"/>
  <c r="AE782" i="1"/>
  <c r="AD782" i="1"/>
  <c r="AB782" i="1"/>
  <c r="Q496" i="1"/>
  <c r="Y496" i="1" s="1"/>
  <c r="AE496" i="1"/>
  <c r="AB496" i="1"/>
  <c r="P496" i="1"/>
  <c r="R496" i="1" s="1"/>
  <c r="S496" i="1" s="1"/>
  <c r="T496" i="1" s="1"/>
  <c r="AB497" i="1"/>
  <c r="AD496" i="1"/>
  <c r="Q9" i="1"/>
  <c r="Y9" i="1" s="1"/>
  <c r="P9" i="1"/>
  <c r="R9" i="1" s="1"/>
  <c r="S9" i="1" s="1"/>
  <c r="T9" i="1" s="1"/>
  <c r="AE9" i="1"/>
  <c r="AB9" i="1"/>
  <c r="AD9" i="1"/>
  <c r="AE355" i="1"/>
  <c r="P355" i="1"/>
  <c r="R355" i="1" s="1"/>
  <c r="Q355" i="1"/>
  <c r="Y355" i="1" s="1"/>
  <c r="AB355" i="1"/>
  <c r="AD355" i="1"/>
  <c r="AC611" i="1"/>
  <c r="AB678" i="1"/>
  <c r="AD678" i="1"/>
  <c r="AE678" i="1"/>
  <c r="AE622" i="1"/>
  <c r="AB622" i="1"/>
  <c r="AE428" i="1"/>
  <c r="AD428" i="1"/>
  <c r="AC527" i="1"/>
  <c r="Q58" i="1"/>
  <c r="Y58" i="1" s="1"/>
  <c r="AB58" i="1"/>
  <c r="P58" i="1"/>
  <c r="R58" i="1" s="1"/>
  <c r="AD58" i="1"/>
  <c r="AE58" i="1"/>
  <c r="P799" i="1"/>
  <c r="R799" i="1" s="1"/>
  <c r="S799" i="1" s="1"/>
  <c r="T799" i="1" s="1"/>
  <c r="AE799" i="1"/>
  <c r="Q799" i="1"/>
  <c r="Y799" i="1" s="1"/>
  <c r="AD799" i="1"/>
  <c r="AB799" i="1"/>
  <c r="Q443" i="1"/>
  <c r="Y443" i="1" s="1"/>
  <c r="AE443" i="1"/>
  <c r="P443" i="1"/>
  <c r="R443" i="1" s="1"/>
  <c r="S443" i="1" s="1"/>
  <c r="T443" i="1" s="1"/>
  <c r="AD443" i="1"/>
  <c r="AB443" i="1"/>
  <c r="AD440" i="1"/>
  <c r="AC440" i="1"/>
  <c r="Q581" i="1"/>
  <c r="Y581" i="1" s="1"/>
  <c r="AB581" i="1"/>
  <c r="AD581" i="1"/>
  <c r="AE581" i="1"/>
  <c r="AB614" i="1"/>
  <c r="AE614" i="1"/>
  <c r="P418" i="1"/>
  <c r="R418" i="1" s="1"/>
  <c r="AE418" i="1"/>
  <c r="AB418" i="1"/>
  <c r="Q418" i="1"/>
  <c r="Y418" i="1" s="1"/>
  <c r="AB419" i="1"/>
  <c r="AD418" i="1"/>
  <c r="AB757" i="1"/>
  <c r="AB756" i="1"/>
  <c r="P756" i="1"/>
  <c r="R756" i="1" s="1"/>
  <c r="AD756" i="1"/>
  <c r="Q756" i="1"/>
  <c r="Y756" i="1" s="1"/>
  <c r="AE756" i="1"/>
  <c r="Q436" i="1"/>
  <c r="Y436" i="1" s="1"/>
  <c r="P436" i="1"/>
  <c r="R436" i="1" s="1"/>
  <c r="AB436" i="1"/>
  <c r="AD436" i="1"/>
  <c r="AE436" i="1"/>
  <c r="AC441" i="1"/>
  <c r="Q498" i="1"/>
  <c r="Y498" i="1" s="1"/>
  <c r="P498" i="1"/>
  <c r="R498" i="1" s="1"/>
  <c r="S498" i="1" s="1"/>
  <c r="T498" i="1" s="1"/>
  <c r="AD498" i="1"/>
  <c r="AE498" i="1"/>
  <c r="AB498" i="1"/>
  <c r="P472" i="1"/>
  <c r="R472" i="1" s="1"/>
  <c r="AB472" i="1"/>
  <c r="Q472" i="1"/>
  <c r="Y472" i="1" s="1"/>
  <c r="AD472" i="1"/>
  <c r="AE472" i="1"/>
  <c r="AB252" i="1"/>
  <c r="P252" i="1"/>
  <c r="R252" i="1" s="1"/>
  <c r="S252" i="1" s="1"/>
  <c r="T252" i="1" s="1"/>
  <c r="AD252" i="1"/>
  <c r="Q252" i="1"/>
  <c r="Y252" i="1" s="1"/>
  <c r="AE252" i="1"/>
  <c r="AB409" i="1"/>
  <c r="Q409" i="1"/>
  <c r="Y409" i="1" s="1"/>
  <c r="P489" i="1"/>
  <c r="R489" i="1" s="1"/>
  <c r="S489" i="1" s="1"/>
  <c r="T489" i="1" s="1"/>
  <c r="AD489" i="1"/>
  <c r="Q489" i="1"/>
  <c r="Y489" i="1" s="1"/>
  <c r="AB489" i="1"/>
  <c r="AE489" i="1"/>
  <c r="AB714" i="1"/>
  <c r="P714" i="1"/>
  <c r="R714" i="1" s="1"/>
  <c r="AD714" i="1"/>
  <c r="Q714" i="1"/>
  <c r="Y714" i="1" s="1"/>
  <c r="AE714" i="1"/>
  <c r="AB339" i="1"/>
  <c r="AD339" i="1"/>
  <c r="AB396" i="1"/>
  <c r="P396" i="1"/>
  <c r="R396" i="1" s="1"/>
  <c r="S396" i="1" s="1"/>
  <c r="T396" i="1" s="1"/>
  <c r="AD396" i="1"/>
  <c r="Q396" i="1"/>
  <c r="Y396" i="1" s="1"/>
  <c r="AE396" i="1"/>
  <c r="AC770" i="1"/>
  <c r="AD47" i="1"/>
  <c r="AB47" i="1"/>
  <c r="AE47" i="1"/>
  <c r="P291" i="1"/>
  <c r="R291" i="1" s="1"/>
  <c r="S291" i="1" s="1"/>
  <c r="T291" i="1" s="1"/>
  <c r="AE291" i="1"/>
  <c r="AD291" i="1"/>
  <c r="AB291" i="1"/>
  <c r="P427" i="1"/>
  <c r="R427" i="1" s="1"/>
  <c r="Q427" i="1"/>
  <c r="Y427" i="1" s="1"/>
  <c r="AD427" i="1"/>
  <c r="AE427" i="1"/>
  <c r="P94" i="1"/>
  <c r="R94" i="1" s="1"/>
  <c r="S94" i="1" s="1"/>
  <c r="T94" i="1" s="1"/>
  <c r="Q94" i="1"/>
  <c r="Y94" i="1" s="1"/>
  <c r="AE94" i="1"/>
  <c r="AB94" i="1"/>
  <c r="Q237" i="1"/>
  <c r="Y237" i="1" s="1"/>
  <c r="AE237" i="1"/>
  <c r="AB237" i="1"/>
  <c r="AD237" i="1"/>
  <c r="P237" i="1"/>
  <c r="R237" i="1" s="1"/>
  <c r="AC247" i="1"/>
  <c r="P245" i="1"/>
  <c r="R245" i="1" s="1"/>
  <c r="S245" i="1" s="1"/>
  <c r="T245" i="1" s="1"/>
  <c r="Q245" i="1"/>
  <c r="Y245" i="1" s="1"/>
  <c r="AB245" i="1"/>
  <c r="AD245" i="1"/>
  <c r="AE245" i="1"/>
  <c r="AB370" i="1"/>
  <c r="AD370" i="1"/>
  <c r="P370" i="1"/>
  <c r="R370" i="1" s="1"/>
  <c r="S370" i="1" s="1"/>
  <c r="T370" i="1" s="1"/>
  <c r="Q370" i="1"/>
  <c r="Y370" i="1" s="1"/>
  <c r="AE370" i="1"/>
  <c r="AC612" i="1"/>
  <c r="AC88" i="1"/>
  <c r="Q569" i="1"/>
  <c r="Y569" i="1" s="1"/>
  <c r="P569" i="1"/>
  <c r="R569" i="1" s="1"/>
  <c r="S569" i="1" s="1"/>
  <c r="T569" i="1" s="1"/>
  <c r="AE569" i="1"/>
  <c r="AB569" i="1"/>
  <c r="AD569" i="1"/>
  <c r="AC303" i="1"/>
  <c r="AC402" i="1"/>
  <c r="AD637" i="1"/>
  <c r="AC731" i="1"/>
  <c r="AC36" i="1"/>
  <c r="AC35" i="1"/>
  <c r="P311" i="1"/>
  <c r="R311" i="1" s="1"/>
  <c r="Q311" i="1"/>
  <c r="Y311" i="1" s="1"/>
  <c r="AB311" i="1"/>
  <c r="AD311" i="1"/>
  <c r="AE311" i="1"/>
  <c r="Q250" i="1"/>
  <c r="Y250" i="1" s="1"/>
  <c r="P250" i="1"/>
  <c r="R250" i="1" s="1"/>
  <c r="S250" i="1" s="1"/>
  <c r="T250" i="1" s="1"/>
  <c r="AB250" i="1"/>
  <c r="AD250" i="1"/>
  <c r="AE250" i="1"/>
  <c r="P313" i="1"/>
  <c r="R313" i="1" s="1"/>
  <c r="Q313" i="1"/>
  <c r="Y313" i="1" s="1"/>
  <c r="AB313" i="1"/>
  <c r="AD313" i="1"/>
  <c r="AE313" i="1"/>
  <c r="P414" i="1"/>
  <c r="R414" i="1" s="1"/>
  <c r="S414" i="1" s="1"/>
  <c r="T414" i="1" s="1"/>
  <c r="Q414" i="1"/>
  <c r="Y414" i="1" s="1"/>
  <c r="AE414" i="1"/>
  <c r="AB414" i="1"/>
  <c r="Q420" i="1"/>
  <c r="Y420" i="1" s="1"/>
  <c r="P420" i="1"/>
  <c r="R420" i="1" s="1"/>
  <c r="AB420" i="1"/>
  <c r="AD420" i="1"/>
  <c r="AE420" i="1"/>
  <c r="P92" i="1"/>
  <c r="R92" i="1" s="1"/>
  <c r="S92" i="1" s="1"/>
  <c r="T92" i="1" s="1"/>
  <c r="Q92" i="1"/>
  <c r="Y92" i="1" s="1"/>
  <c r="AB92" i="1"/>
  <c r="AD92" i="1"/>
  <c r="AE92" i="1"/>
  <c r="P312" i="1"/>
  <c r="R312" i="1" s="1"/>
  <c r="AB312" i="1"/>
  <c r="AD312" i="1"/>
  <c r="AE312" i="1"/>
  <c r="Q312" i="1"/>
  <c r="Y312" i="1" s="1"/>
  <c r="AB388" i="1"/>
  <c r="P388" i="1"/>
  <c r="R388" i="1" s="1"/>
  <c r="S388" i="1" s="1"/>
  <c r="T388" i="1" s="1"/>
  <c r="AD388" i="1"/>
  <c r="AE388" i="1"/>
  <c r="Q388" i="1"/>
  <c r="Y388" i="1" s="1"/>
  <c r="P24" i="1"/>
  <c r="R24" i="1" s="1"/>
  <c r="AD24" i="1"/>
  <c r="AE24" i="1"/>
  <c r="Q24" i="1"/>
  <c r="Y24" i="1" s="1"/>
  <c r="AC304" i="1"/>
  <c r="P151" i="1"/>
  <c r="R151" i="1" s="1"/>
  <c r="AE151" i="1"/>
  <c r="AB151" i="1"/>
  <c r="AC301" i="1"/>
  <c r="Q28" i="1"/>
  <c r="Y28" i="1" s="1"/>
  <c r="AE28" i="1"/>
  <c r="AB28" i="1"/>
  <c r="P28" i="1"/>
  <c r="R28" i="1" s="1"/>
  <c r="AD28" i="1"/>
  <c r="Q205" i="1"/>
  <c r="Y205" i="1" s="1"/>
  <c r="P205" i="1"/>
  <c r="R205" i="1" s="1"/>
  <c r="S205" i="1" s="1"/>
  <c r="T205" i="1" s="1"/>
  <c r="AD205" i="1"/>
  <c r="AE205" i="1"/>
  <c r="AB205" i="1"/>
  <c r="Q196" i="1"/>
  <c r="Y196" i="1" s="1"/>
  <c r="AD196" i="1"/>
  <c r="AE196" i="1"/>
  <c r="AC160" i="1"/>
  <c r="AC380" i="1"/>
  <c r="P709" i="1"/>
  <c r="R709" i="1" s="1"/>
  <c r="S709" i="1" s="1"/>
  <c r="T709" i="1" s="1"/>
  <c r="Q709" i="1"/>
  <c r="Y709" i="1" s="1"/>
  <c r="AD709" i="1"/>
  <c r="AE709" i="1"/>
  <c r="AC347" i="1"/>
  <c r="AC143" i="1"/>
  <c r="AC142" i="1"/>
  <c r="AC206" i="1"/>
  <c r="AC140" i="1"/>
  <c r="AB270" i="1"/>
  <c r="AD270" i="1"/>
  <c r="AC372" i="1"/>
  <c r="AC264" i="1"/>
  <c r="Q135" i="1"/>
  <c r="Y135" i="1" s="1"/>
  <c r="AE135" i="1"/>
  <c r="AB135" i="1"/>
  <c r="AD135" i="1"/>
  <c r="P135" i="1"/>
  <c r="R135" i="1" s="1"/>
  <c r="AC185" i="1"/>
  <c r="Q266" i="1"/>
  <c r="Y266" i="1" s="1"/>
  <c r="AB266" i="1"/>
  <c r="AD266" i="1"/>
  <c r="AE266" i="1"/>
  <c r="AC760" i="1"/>
  <c r="AD575" i="1"/>
  <c r="AB710" i="1"/>
  <c r="AC216" i="1"/>
  <c r="AC685" i="1"/>
  <c r="AB686" i="1"/>
  <c r="AB457" i="1"/>
  <c r="AB456" i="1"/>
  <c r="AD456" i="1"/>
  <c r="P580" i="1"/>
  <c r="R580" i="1" s="1"/>
  <c r="AB580" i="1"/>
  <c r="Q580" i="1"/>
  <c r="Y580" i="1" s="1"/>
  <c r="AD580" i="1"/>
  <c r="AE580" i="1"/>
  <c r="AE217" i="1"/>
  <c r="P687" i="1"/>
  <c r="R687" i="1" s="1"/>
  <c r="AE366" i="1"/>
  <c r="Q136" i="1"/>
  <c r="Y136" i="1" s="1"/>
  <c r="AD412" i="1"/>
  <c r="AE456" i="1"/>
  <c r="AC762" i="1"/>
  <c r="AC477" i="1"/>
  <c r="AB315" i="1"/>
  <c r="AE560" i="1"/>
  <c r="AB277" i="1"/>
  <c r="AE277" i="1"/>
  <c r="Q495" i="1"/>
  <c r="Y495" i="1" s="1"/>
  <c r="AD495" i="1"/>
  <c r="P495" i="1"/>
  <c r="R495" i="1" s="1"/>
  <c r="AB495" i="1"/>
  <c r="AE495" i="1"/>
  <c r="P627" i="1"/>
  <c r="R627" i="1" s="1"/>
  <c r="Q627" i="1"/>
  <c r="Y627" i="1" s="1"/>
  <c r="AB627" i="1"/>
  <c r="AD627" i="1"/>
  <c r="AE627" i="1"/>
  <c r="Q518" i="1"/>
  <c r="Y518" i="1" s="1"/>
  <c r="AD518" i="1"/>
  <c r="AB518" i="1"/>
  <c r="AC435" i="1"/>
  <c r="AC434" i="1"/>
  <c r="AD434" i="1"/>
  <c r="Q529" i="1"/>
  <c r="Y529" i="1" s="1"/>
  <c r="AE529" i="1"/>
  <c r="AB529" i="1"/>
  <c r="Q474" i="1"/>
  <c r="Y474" i="1" s="1"/>
  <c r="AE474" i="1"/>
  <c r="P474" i="1"/>
  <c r="R474" i="1" s="1"/>
  <c r="AD474" i="1"/>
  <c r="AB474" i="1"/>
  <c r="P629" i="1"/>
  <c r="R629" i="1" s="1"/>
  <c r="S629" i="1" s="1"/>
  <c r="T629" i="1" s="1"/>
  <c r="Q629" i="1"/>
  <c r="Y629" i="1" s="1"/>
  <c r="AE629" i="1"/>
  <c r="AB629" i="1"/>
  <c r="AD629" i="1"/>
  <c r="AC478" i="1"/>
  <c r="AD478" i="1"/>
  <c r="P680" i="1"/>
  <c r="R680" i="1" s="1"/>
  <c r="AD680" i="1"/>
  <c r="AE680" i="1"/>
  <c r="AB680" i="1"/>
  <c r="Q680" i="1"/>
  <c r="Y680" i="1" s="1"/>
  <c r="AC600" i="1"/>
  <c r="AC627" i="1"/>
  <c r="AC628" i="1"/>
  <c r="AC529" i="1"/>
  <c r="AC528" i="1"/>
  <c r="AC72" i="1"/>
  <c r="AE48" i="1"/>
  <c r="AB48" i="1"/>
  <c r="AD48" i="1"/>
  <c r="P48" i="1"/>
  <c r="R48" i="1" s="1"/>
  <c r="Q48" i="1"/>
  <c r="Y48" i="1" s="1"/>
  <c r="AD827" i="1"/>
  <c r="AC827" i="1"/>
  <c r="AC828" i="1"/>
  <c r="Q578" i="1"/>
  <c r="Y578" i="1" s="1"/>
  <c r="P578" i="1"/>
  <c r="R578" i="1" s="1"/>
  <c r="AE578" i="1"/>
  <c r="AB578" i="1"/>
  <c r="AD578" i="1"/>
  <c r="AB754" i="1"/>
  <c r="P626" i="1"/>
  <c r="R626" i="1" s="1"/>
  <c r="S626" i="1" s="1"/>
  <c r="T626" i="1" s="1"/>
  <c r="Q626" i="1"/>
  <c r="Y626" i="1" s="1"/>
  <c r="AD626" i="1"/>
  <c r="AE626" i="1"/>
  <c r="AB626" i="1"/>
  <c r="Q86" i="1"/>
  <c r="Y86" i="1" s="1"/>
  <c r="P86" i="1"/>
  <c r="R86" i="1" s="1"/>
  <c r="AD86" i="1"/>
  <c r="AE86" i="1"/>
  <c r="AB86" i="1"/>
  <c r="Q153" i="1"/>
  <c r="Y153" i="1" s="1"/>
  <c r="AD153" i="1"/>
  <c r="AE153" i="1"/>
  <c r="AB728" i="1"/>
  <c r="AD728" i="1"/>
  <c r="AE728" i="1"/>
  <c r="AC662" i="1"/>
  <c r="P660" i="1"/>
  <c r="R660" i="1" s="1"/>
  <c r="S660" i="1" s="1"/>
  <c r="T660" i="1" s="1"/>
  <c r="Q660" i="1"/>
  <c r="Y660" i="1" s="1"/>
  <c r="AD660" i="1"/>
  <c r="AB660" i="1"/>
  <c r="AE660" i="1"/>
  <c r="Q788" i="1"/>
  <c r="Y788" i="1" s="1"/>
  <c r="AB788" i="1"/>
  <c r="P788" i="1"/>
  <c r="R788" i="1" s="1"/>
  <c r="AD788" i="1"/>
  <c r="AE788" i="1"/>
  <c r="Q612" i="1"/>
  <c r="Y612" i="1" s="1"/>
  <c r="AB612" i="1"/>
  <c r="P612" i="1"/>
  <c r="R612" i="1" s="1"/>
  <c r="AD612" i="1"/>
  <c r="AE612" i="1"/>
  <c r="AD189" i="1"/>
  <c r="AC189" i="1"/>
  <c r="AC70" i="1"/>
  <c r="AD70" i="1"/>
  <c r="P806" i="1"/>
  <c r="R806" i="1" s="1"/>
  <c r="Q806" i="1"/>
  <c r="Y806" i="1" s="1"/>
  <c r="AB806" i="1"/>
  <c r="AD806" i="1"/>
  <c r="AE806" i="1"/>
  <c r="AC842" i="1"/>
  <c r="AC841" i="1"/>
  <c r="AD841" i="1"/>
  <c r="AC785" i="1"/>
  <c r="AE527" i="1"/>
  <c r="AD527" i="1"/>
  <c r="AC326" i="1"/>
  <c r="AC325" i="1"/>
  <c r="AC514" i="1"/>
  <c r="AD787" i="1"/>
  <c r="AC787" i="1"/>
  <c r="AC795" i="1"/>
  <c r="AD617" i="1"/>
  <c r="AB617" i="1"/>
  <c r="AE617" i="1"/>
  <c r="AD786" i="1"/>
  <c r="AB786" i="1"/>
  <c r="AE786" i="1"/>
  <c r="AC93" i="1"/>
  <c r="P424" i="1"/>
  <c r="R424" i="1" s="1"/>
  <c r="Q424" i="1"/>
  <c r="Y424" i="1" s="1"/>
  <c r="AB424" i="1"/>
  <c r="AD424" i="1"/>
  <c r="AE424" i="1"/>
  <c r="AB763" i="1"/>
  <c r="AD763" i="1"/>
  <c r="P763" i="1"/>
  <c r="R763" i="1" s="1"/>
  <c r="S763" i="1" s="1"/>
  <c r="T763" i="1" s="1"/>
  <c r="AB764" i="1"/>
  <c r="AE763" i="1"/>
  <c r="Q763" i="1"/>
  <c r="Y763" i="1" s="1"/>
  <c r="P13" i="1"/>
  <c r="R13" i="1" s="1"/>
  <c r="Q13" i="1"/>
  <c r="Y13" i="1" s="1"/>
  <c r="AD13" i="1"/>
  <c r="AE13" i="1"/>
  <c r="AB13" i="1"/>
  <c r="AC772" i="1"/>
  <c r="AC509" i="1"/>
  <c r="AD249" i="1"/>
  <c r="P249" i="1"/>
  <c r="R249" i="1" s="1"/>
  <c r="S249" i="1" s="1"/>
  <c r="T249" i="1" s="1"/>
  <c r="AE249" i="1"/>
  <c r="Q249" i="1"/>
  <c r="Y249" i="1" s="1"/>
  <c r="AB249" i="1"/>
  <c r="AD353" i="1"/>
  <c r="AE353" i="1"/>
  <c r="AC395" i="1"/>
  <c r="AD294" i="1"/>
  <c r="AE294" i="1"/>
  <c r="P304" i="1"/>
  <c r="R304" i="1" s="1"/>
  <c r="S304" i="1" s="1"/>
  <c r="T304" i="1" s="1"/>
  <c r="Q304" i="1"/>
  <c r="Y304" i="1" s="1"/>
  <c r="AB304" i="1"/>
  <c r="AE304" i="1"/>
  <c r="AD304" i="1"/>
  <c r="P506" i="1"/>
  <c r="R506" i="1" s="1"/>
  <c r="S506" i="1" s="1"/>
  <c r="T506" i="1" s="1"/>
  <c r="AB506" i="1"/>
  <c r="Q506" i="1"/>
  <c r="Y506" i="1" s="1"/>
  <c r="AD506" i="1"/>
  <c r="AE506" i="1"/>
  <c r="P310" i="1"/>
  <c r="R310" i="1" s="1"/>
  <c r="Q310" i="1"/>
  <c r="Y310" i="1" s="1"/>
  <c r="AD310" i="1"/>
  <c r="AE310" i="1"/>
  <c r="AB310" i="1"/>
  <c r="P795" i="1"/>
  <c r="R795" i="1" s="1"/>
  <c r="Q795" i="1"/>
  <c r="Y795" i="1" s="1"/>
  <c r="AD795" i="1"/>
  <c r="AE795" i="1"/>
  <c r="AB795" i="1"/>
  <c r="P743" i="1"/>
  <c r="R743" i="1" s="1"/>
  <c r="Q743" i="1"/>
  <c r="Y743" i="1" s="1"/>
  <c r="AB743" i="1"/>
  <c r="AD743" i="1"/>
  <c r="AE743" i="1"/>
  <c r="P73" i="1"/>
  <c r="R73" i="1" s="1"/>
  <c r="Q73" i="1"/>
  <c r="Y73" i="1" s="1"/>
  <c r="AD73" i="1"/>
  <c r="AE73" i="1"/>
  <c r="AB85" i="1"/>
  <c r="AD85" i="1"/>
  <c r="P85" i="1"/>
  <c r="R85" i="1" s="1"/>
  <c r="Q85" i="1"/>
  <c r="Y85" i="1" s="1"/>
  <c r="AE85" i="1"/>
  <c r="AC12" i="1"/>
  <c r="P406" i="1"/>
  <c r="R406" i="1" s="1"/>
  <c r="S406" i="1" s="1"/>
  <c r="T406" i="1" s="1"/>
  <c r="Q406" i="1"/>
  <c r="Y406" i="1" s="1"/>
  <c r="AB406" i="1"/>
  <c r="AD406" i="1"/>
  <c r="AE406" i="1"/>
  <c r="AE391" i="1"/>
  <c r="AB391" i="1"/>
  <c r="P391" i="1"/>
  <c r="R391" i="1" s="1"/>
  <c r="S391" i="1" s="1"/>
  <c r="T391" i="1" s="1"/>
  <c r="Q391" i="1"/>
  <c r="Y391" i="1" s="1"/>
  <c r="AD391" i="1"/>
  <c r="AC531" i="1"/>
  <c r="AC530" i="1"/>
  <c r="AE842" i="1"/>
  <c r="P842" i="1"/>
  <c r="R842" i="1" s="1"/>
  <c r="AD842" i="1"/>
  <c r="Q842" i="1"/>
  <c r="Y842" i="1" s="1"/>
  <c r="AB842" i="1"/>
  <c r="P285" i="1"/>
  <c r="R285" i="1" s="1"/>
  <c r="S285" i="1" s="1"/>
  <c r="AE285" i="1"/>
  <c r="Q285" i="1"/>
  <c r="Y285" i="1" s="1"/>
  <c r="AD285" i="1"/>
  <c r="AD504" i="1"/>
  <c r="AE473" i="1"/>
  <c r="P473" i="1"/>
  <c r="R473" i="1" s="1"/>
  <c r="Q473" i="1"/>
  <c r="Y473" i="1" s="1"/>
  <c r="AD473" i="1"/>
  <c r="AB473" i="1"/>
  <c r="AC366" i="1"/>
  <c r="AC418" i="1"/>
  <c r="AB89" i="1"/>
  <c r="AD89" i="1"/>
  <c r="AE89" i="1"/>
  <c r="AC40" i="1"/>
  <c r="AC292" i="1"/>
  <c r="Q76" i="1"/>
  <c r="Y76" i="1" s="1"/>
  <c r="AB76" i="1"/>
  <c r="AD76" i="1"/>
  <c r="AE76" i="1"/>
  <c r="P90" i="1"/>
  <c r="R90" i="1" s="1"/>
  <c r="S90" i="1" s="1"/>
  <c r="T90" i="1" s="1"/>
  <c r="Q90" i="1"/>
  <c r="Y90" i="1" s="1"/>
  <c r="AB90" i="1"/>
  <c r="AE90" i="1"/>
  <c r="AB369" i="1"/>
  <c r="AD369" i="1"/>
  <c r="AE369" i="1"/>
  <c r="Q369" i="1"/>
  <c r="Y369" i="1" s="1"/>
  <c r="P369" i="1"/>
  <c r="R369" i="1" s="1"/>
  <c r="AD171" i="1"/>
  <c r="AE171" i="1"/>
  <c r="P171" i="1"/>
  <c r="R171" i="1" s="1"/>
  <c r="S171" i="1" s="1"/>
  <c r="T171" i="1" s="1"/>
  <c r="Q171" i="1"/>
  <c r="Y171" i="1" s="1"/>
  <c r="AB171" i="1"/>
  <c r="AC410" i="1"/>
  <c r="P172" i="1"/>
  <c r="R172" i="1" s="1"/>
  <c r="S172" i="1" s="1"/>
  <c r="T172" i="1" s="1"/>
  <c r="Q172" i="1"/>
  <c r="Y172" i="1" s="1"/>
  <c r="AE172" i="1"/>
  <c r="AB172" i="1"/>
  <c r="AD172" i="1"/>
  <c r="AC407" i="1"/>
  <c r="AC190" i="1"/>
  <c r="AC180" i="1"/>
  <c r="AC298" i="1"/>
  <c r="P210" i="1"/>
  <c r="R210" i="1" s="1"/>
  <c r="S210" i="1" s="1"/>
  <c r="T210" i="1" s="1"/>
  <c r="Q210" i="1"/>
  <c r="Y210" i="1" s="1"/>
  <c r="AB211" i="1"/>
  <c r="AD210" i="1"/>
  <c r="AE210" i="1"/>
  <c r="AB210" i="1"/>
  <c r="P148" i="1"/>
  <c r="R148" i="1" s="1"/>
  <c r="Q148" i="1"/>
  <c r="Y148" i="1" s="1"/>
  <c r="AD148" i="1"/>
  <c r="AE148" i="1"/>
  <c r="AB148" i="1"/>
  <c r="P408" i="1"/>
  <c r="R408" i="1" s="1"/>
  <c r="S408" i="1" s="1"/>
  <c r="T408" i="1" s="1"/>
  <c r="AE408" i="1"/>
  <c r="AB408" i="1"/>
  <c r="AD408" i="1"/>
  <c r="Q408" i="1"/>
  <c r="Y408" i="1" s="1"/>
  <c r="P204" i="1"/>
  <c r="R204" i="1" s="1"/>
  <c r="AD204" i="1"/>
  <c r="AE204" i="1"/>
  <c r="Q204" i="1"/>
  <c r="Y204" i="1" s="1"/>
  <c r="AB204" i="1"/>
  <c r="AB150" i="1"/>
  <c r="AD150" i="1"/>
  <c r="AE150" i="1"/>
  <c r="P150" i="1"/>
  <c r="R150" i="1" s="1"/>
  <c r="Q150" i="1"/>
  <c r="Y150" i="1" s="1"/>
  <c r="P165" i="1"/>
  <c r="R165" i="1" s="1"/>
  <c r="S165" i="1" s="1"/>
  <c r="T165" i="1" s="1"/>
  <c r="Q165" i="1"/>
  <c r="Y165" i="1" s="1"/>
  <c r="AD165" i="1"/>
  <c r="AE165" i="1"/>
  <c r="AE209" i="1"/>
  <c r="P209" i="1"/>
  <c r="R209" i="1" s="1"/>
  <c r="S209" i="1" s="1"/>
  <c r="T209" i="1" s="1"/>
  <c r="AB209" i="1"/>
  <c r="AD209" i="1"/>
  <c r="Q209" i="1"/>
  <c r="Y209" i="1" s="1"/>
  <c r="AC316" i="1"/>
  <c r="AC204" i="1"/>
  <c r="P145" i="1"/>
  <c r="R145" i="1" s="1"/>
  <c r="S145" i="1" s="1"/>
  <c r="T145" i="1" s="1"/>
  <c r="Q145" i="1"/>
  <c r="Y145" i="1" s="1"/>
  <c r="AD145" i="1"/>
  <c r="AE145" i="1"/>
  <c r="AB145" i="1"/>
  <c r="P30" i="1"/>
  <c r="R30" i="1" s="1"/>
  <c r="S30" i="1" s="1"/>
  <c r="T30" i="1" s="1"/>
  <c r="Q30" i="1"/>
  <c r="Y30" i="1" s="1"/>
  <c r="AD30" i="1"/>
  <c r="AB30" i="1"/>
  <c r="AE30" i="1"/>
  <c r="AC197" i="1"/>
  <c r="AC29" i="1"/>
  <c r="AC340" i="1"/>
  <c r="AC146" i="1"/>
  <c r="Q107" i="1"/>
  <c r="Y107" i="1" s="1"/>
  <c r="AD107" i="1"/>
  <c r="P107" i="1"/>
  <c r="R107" i="1" s="1"/>
  <c r="AE107" i="1"/>
  <c r="AB107" i="1"/>
  <c r="AE181" i="1"/>
  <c r="AB181" i="1"/>
  <c r="P181" i="1"/>
  <c r="R181" i="1" s="1"/>
  <c r="Q181" i="1"/>
  <c r="Y181" i="1" s="1"/>
  <c r="AD181" i="1"/>
  <c r="AC27" i="1"/>
  <c r="P126" i="1"/>
  <c r="R126" i="1" s="1"/>
  <c r="S126" i="1" s="1"/>
  <c r="T126" i="1" s="1"/>
  <c r="Q126" i="1"/>
  <c r="Y126" i="1" s="1"/>
  <c r="AE126" i="1"/>
  <c r="AB126" i="1"/>
  <c r="AD126" i="1"/>
  <c r="AB325" i="1"/>
  <c r="AD324" i="1"/>
  <c r="AE324" i="1"/>
  <c r="AB324" i="1"/>
  <c r="Q324" i="1"/>
  <c r="Y324" i="1" s="1"/>
  <c r="P324" i="1"/>
  <c r="R324" i="1" s="1"/>
  <c r="Q713" i="1"/>
  <c r="Y713" i="1" s="1"/>
  <c r="P713" i="1"/>
  <c r="R713" i="1" s="1"/>
  <c r="S713" i="1" s="1"/>
  <c r="T713" i="1" s="1"/>
  <c r="AB713" i="1"/>
  <c r="P129" i="1"/>
  <c r="R129" i="1" s="1"/>
  <c r="Q129" i="1"/>
  <c r="Y129" i="1" s="1"/>
  <c r="AD129" i="1"/>
  <c r="AE129" i="1"/>
  <c r="AB129" i="1"/>
  <c r="AE112" i="1"/>
  <c r="AD112" i="1"/>
  <c r="P112" i="1"/>
  <c r="R112" i="1" s="1"/>
  <c r="AB112" i="1"/>
  <c r="Q112" i="1"/>
  <c r="Y112" i="1" s="1"/>
  <c r="AB717" i="1"/>
  <c r="AB718" i="1"/>
  <c r="Q717" i="1"/>
  <c r="Y717" i="1" s="1"/>
  <c r="AB282" i="1"/>
  <c r="AC720" i="1"/>
  <c r="T19" i="1"/>
  <c r="Q536" i="1"/>
  <c r="Y536" i="1" s="1"/>
  <c r="P536" i="1"/>
  <c r="R536" i="1" s="1"/>
  <c r="S536" i="1" s="1"/>
  <c r="T536" i="1" s="1"/>
  <c r="AE536" i="1"/>
  <c r="AB536" i="1"/>
  <c r="P534" i="1"/>
  <c r="R534" i="1" s="1"/>
  <c r="S534" i="1" s="1"/>
  <c r="T534" i="1" s="1"/>
  <c r="AB534" i="1"/>
  <c r="AE534" i="1"/>
  <c r="AD534" i="1"/>
  <c r="Q534" i="1"/>
  <c r="Y534" i="1" s="1"/>
  <c r="Q544" i="1"/>
  <c r="Y544" i="1" s="1"/>
  <c r="AE544" i="1"/>
  <c r="AD544" i="1"/>
  <c r="AB544" i="1"/>
  <c r="P544" i="1"/>
  <c r="R544" i="1" s="1"/>
  <c r="S544" i="1" s="1"/>
  <c r="T544" i="1" s="1"/>
  <c r="P652" i="1"/>
  <c r="R652" i="1" s="1"/>
  <c r="S652" i="1" s="1"/>
  <c r="T652" i="1" s="1"/>
  <c r="AE652" i="1"/>
  <c r="Q652" i="1"/>
  <c r="Y652" i="1" s="1"/>
  <c r="AD652" i="1"/>
  <c r="AB652" i="1"/>
  <c r="P543" i="1"/>
  <c r="R543" i="1" s="1"/>
  <c r="Q543" i="1"/>
  <c r="Y543" i="1" s="1"/>
  <c r="AD543" i="1"/>
  <c r="AE543" i="1"/>
  <c r="AB543" i="1"/>
  <c r="S74" i="1"/>
  <c r="T74" i="1" s="1"/>
  <c r="AC539" i="1"/>
  <c r="Q732" i="1"/>
  <c r="Y732" i="1" s="1"/>
  <c r="AD732" i="1"/>
  <c r="AB732" i="1"/>
  <c r="AE732" i="1"/>
  <c r="P732" i="1"/>
  <c r="R732" i="1" s="1"/>
  <c r="AB733" i="1"/>
  <c r="S617" i="1"/>
  <c r="T617" i="1" s="1"/>
  <c r="AD736" i="1"/>
  <c r="AC736" i="1"/>
  <c r="Q542" i="1"/>
  <c r="Y542" i="1" s="1"/>
  <c r="AD542" i="1"/>
  <c r="P542" i="1"/>
  <c r="R542" i="1" s="1"/>
  <c r="AB542" i="1"/>
  <c r="AE542" i="1"/>
  <c r="AC543" i="1"/>
  <c r="Q734" i="1"/>
  <c r="Y734" i="1" s="1"/>
  <c r="AD734" i="1"/>
  <c r="AE734" i="1"/>
  <c r="AB734" i="1"/>
  <c r="P734" i="1"/>
  <c r="R734" i="1" s="1"/>
  <c r="S734" i="1" s="1"/>
  <c r="T734" i="1" s="1"/>
  <c r="Q537" i="1"/>
  <c r="Y537" i="1" s="1"/>
  <c r="P537" i="1"/>
  <c r="R537" i="1" s="1"/>
  <c r="S537" i="1" s="1"/>
  <c r="T537" i="1" s="1"/>
  <c r="AE537" i="1"/>
  <c r="AD537" i="1"/>
  <c r="AB537" i="1"/>
  <c r="AB649" i="1"/>
  <c r="AE649" i="1"/>
  <c r="AD649" i="1"/>
  <c r="P649" i="1"/>
  <c r="R649" i="1" s="1"/>
  <c r="S649" i="1" s="1"/>
  <c r="T649" i="1" s="1"/>
  <c r="Q651" i="1"/>
  <c r="Y651" i="1" s="1"/>
  <c r="AB651" i="1"/>
  <c r="P651" i="1"/>
  <c r="R651" i="1" s="1"/>
  <c r="S651" i="1" s="1"/>
  <c r="T651" i="1" s="1"/>
  <c r="AE651" i="1"/>
  <c r="P736" i="1"/>
  <c r="R736" i="1" s="1"/>
  <c r="S736" i="1" s="1"/>
  <c r="T736" i="1" s="1"/>
  <c r="Q736" i="1"/>
  <c r="Y736" i="1" s="1"/>
  <c r="AE736" i="1"/>
  <c r="AB736" i="1"/>
  <c r="Q650" i="1"/>
  <c r="Y650" i="1" s="1"/>
  <c r="AB650" i="1"/>
  <c r="AD650" i="1"/>
  <c r="AE650" i="1"/>
  <c r="P650" i="1"/>
  <c r="R650" i="1" s="1"/>
  <c r="S650" i="1" s="1"/>
  <c r="T650" i="1" s="1"/>
  <c r="AC650" i="1"/>
  <c r="P648" i="1"/>
  <c r="R648" i="1" s="1"/>
  <c r="Q648" i="1"/>
  <c r="Y648" i="1" s="1"/>
  <c r="AB648" i="1"/>
  <c r="AE648" i="1"/>
  <c r="AD648" i="1"/>
  <c r="AC545" i="1"/>
  <c r="AC546" i="1"/>
  <c r="AC537" i="1"/>
  <c r="AC540" i="1"/>
  <c r="AC544" i="1"/>
  <c r="AC541" i="1"/>
  <c r="P735" i="1"/>
  <c r="R735" i="1" s="1"/>
  <c r="AE735" i="1"/>
  <c r="AD735" i="1"/>
  <c r="Q735" i="1"/>
  <c r="Y735" i="1" s="1"/>
  <c r="AB735" i="1"/>
  <c r="Q738" i="1"/>
  <c r="Y738" i="1" s="1"/>
  <c r="P738" i="1"/>
  <c r="R738" i="1" s="1"/>
  <c r="S738" i="1" s="1"/>
  <c r="T738" i="1" s="1"/>
  <c r="AE738" i="1"/>
  <c r="AB739" i="1"/>
  <c r="AD738" i="1"/>
  <c r="AB738" i="1"/>
  <c r="Q541" i="1"/>
  <c r="Y541" i="1" s="1"/>
  <c r="P541" i="1"/>
  <c r="R541" i="1" s="1"/>
  <c r="AE541" i="1"/>
  <c r="AB541" i="1"/>
  <c r="AD541" i="1"/>
  <c r="P538" i="1"/>
  <c r="R538" i="1" s="1"/>
  <c r="S538" i="1" s="1"/>
  <c r="T538" i="1" s="1"/>
  <c r="Q538" i="1"/>
  <c r="Y538" i="1" s="1"/>
  <c r="AE538" i="1"/>
  <c r="AD538" i="1"/>
  <c r="AC733" i="1"/>
  <c r="AC732" i="1"/>
  <c r="AC535" i="1"/>
  <c r="S308" i="1"/>
  <c r="T308" i="1" s="1"/>
  <c r="AC653" i="1"/>
  <c r="AC654" i="1"/>
  <c r="AB737" i="1"/>
  <c r="AE737" i="1"/>
  <c r="AD737" i="1"/>
  <c r="P737" i="1"/>
  <c r="R737" i="1" s="1"/>
  <c r="S737" i="1" s="1"/>
  <c r="T737" i="1" s="1"/>
  <c r="Q737" i="1"/>
  <c r="Y737" i="1" s="1"/>
  <c r="Q653" i="1"/>
  <c r="Y653" i="1" s="1"/>
  <c r="P653" i="1"/>
  <c r="R653" i="1" s="1"/>
  <c r="S653" i="1" s="1"/>
  <c r="T653" i="1" s="1"/>
  <c r="AE653" i="1"/>
  <c r="AD653" i="1"/>
  <c r="AB653" i="1"/>
  <c r="AB654" i="1"/>
  <c r="AC739" i="1"/>
  <c r="AC738" i="1"/>
  <c r="P535" i="1"/>
  <c r="R535" i="1" s="1"/>
  <c r="S535" i="1" s="1"/>
  <c r="T535" i="1" s="1"/>
  <c r="Q535" i="1"/>
  <c r="Y535" i="1" s="1"/>
  <c r="AE535" i="1"/>
  <c r="AD535" i="1"/>
  <c r="AB535" i="1"/>
  <c r="P539" i="1"/>
  <c r="R539" i="1" s="1"/>
  <c r="Q539" i="1"/>
  <c r="Y539" i="1" s="1"/>
  <c r="AD539" i="1"/>
  <c r="AB539" i="1"/>
  <c r="AE539" i="1"/>
  <c r="P545" i="1"/>
  <c r="R545" i="1" s="1"/>
  <c r="S545" i="1" s="1"/>
  <c r="T545" i="1" s="1"/>
  <c r="Q545" i="1"/>
  <c r="Y545" i="1" s="1"/>
  <c r="AB546" i="1"/>
  <c r="AE545" i="1"/>
  <c r="AD545" i="1"/>
  <c r="AB545" i="1"/>
  <c r="S697" i="1"/>
  <c r="T697" i="1" s="1"/>
  <c r="S554" i="1"/>
  <c r="T554" i="1" s="1"/>
  <c r="S792" i="1"/>
  <c r="T792" i="1" s="1"/>
  <c r="S704" i="1"/>
  <c r="T704" i="1" s="1"/>
  <c r="S266" i="1"/>
  <c r="T266" i="1" s="1"/>
  <c r="S303" i="1"/>
  <c r="S305" i="1"/>
  <c r="T305" i="1" s="1"/>
  <c r="S378" i="1"/>
  <c r="S218" i="1"/>
  <c r="T218" i="1" s="1"/>
  <c r="S836" i="1"/>
  <c r="T836" i="1" s="1"/>
  <c r="S153" i="1"/>
  <c r="T153" i="1" s="1"/>
  <c r="T483" i="1" l="1"/>
  <c r="T70" i="1"/>
  <c r="T827" i="1"/>
  <c r="T219" i="1"/>
  <c r="T123" i="1"/>
  <c r="T314" i="1"/>
  <c r="T669" i="1"/>
  <c r="T428" i="1"/>
  <c r="T263" i="1"/>
  <c r="T159" i="1"/>
  <c r="T116" i="1"/>
  <c r="T778" i="1"/>
  <c r="T208" i="1"/>
  <c r="T452" i="1"/>
  <c r="T562" i="1"/>
  <c r="T781" i="1"/>
  <c r="T673" i="1"/>
  <c r="T294" i="1"/>
  <c r="T16" i="1"/>
  <c r="T728" i="1"/>
  <c r="T702" i="1"/>
  <c r="T608" i="1"/>
  <c r="T397" i="1"/>
  <c r="T316" i="1"/>
  <c r="T217" i="1"/>
  <c r="T807" i="1"/>
  <c r="T679" i="1"/>
  <c r="T711" i="1"/>
  <c r="T456" i="1"/>
  <c r="T426" i="1"/>
  <c r="T321" i="1"/>
  <c r="S695" i="1"/>
  <c r="T695" i="1" s="1"/>
  <c r="S718" i="1"/>
  <c r="T718" i="1" s="1"/>
  <c r="S688" i="1"/>
  <c r="T688" i="1" s="1"/>
  <c r="T10" i="1"/>
  <c r="S657" i="1"/>
  <c r="T657" i="1" s="1"/>
  <c r="T441" i="1"/>
  <c r="S353" i="1"/>
  <c r="T353" i="1" s="1"/>
  <c r="S555" i="1"/>
  <c r="T555" i="1" s="1"/>
  <c r="S802" i="1"/>
  <c r="T802" i="1" s="1"/>
  <c r="S457" i="1"/>
  <c r="T457" i="1" s="1"/>
  <c r="S720" i="1"/>
  <c r="T720" i="1" s="1"/>
  <c r="S576" i="1"/>
  <c r="T576" i="1" s="1"/>
  <c r="S497" i="1"/>
  <c r="T497" i="1" s="1"/>
  <c r="S804" i="1"/>
  <c r="T804" i="1" s="1"/>
  <c r="T285" i="1"/>
  <c r="S647" i="1"/>
  <c r="T647" i="1" s="1"/>
  <c r="S586" i="1"/>
  <c r="T586" i="1" s="1"/>
  <c r="S224" i="1"/>
  <c r="T224" i="1" s="1"/>
  <c r="S682" i="1"/>
  <c r="T682" i="1" s="1"/>
  <c r="S838" i="1"/>
  <c r="T838" i="1" s="1"/>
  <c r="S125" i="1"/>
  <c r="T125" i="1" s="1"/>
  <c r="S518" i="1"/>
  <c r="T518" i="1" s="1"/>
  <c r="S808" i="1"/>
  <c r="T808" i="1" s="1"/>
  <c r="S698" i="1"/>
  <c r="T698" i="1" s="1"/>
  <c r="S339" i="1"/>
  <c r="T339" i="1" s="1"/>
  <c r="S826" i="1"/>
  <c r="T826" i="1" s="1"/>
  <c r="S681" i="1"/>
  <c r="T681" i="1" s="1"/>
  <c r="S825" i="1"/>
  <c r="T825" i="1" s="1"/>
  <c r="S62" i="1"/>
  <c r="T62" i="1" s="1"/>
  <c r="F30" i="8"/>
  <c r="T662" i="1"/>
  <c r="S323" i="1"/>
  <c r="T323" i="1" s="1"/>
  <c r="T143" i="1"/>
  <c r="S530" i="1"/>
  <c r="T530" i="1" s="1"/>
  <c r="S253" i="1"/>
  <c r="T253" i="1" s="1"/>
  <c r="S27" i="1"/>
  <c r="T27" i="1" s="1"/>
  <c r="S271" i="1"/>
  <c r="T271" i="1" s="1"/>
  <c r="S599" i="1"/>
  <c r="T599" i="1" s="1"/>
  <c r="S84" i="1"/>
  <c r="T84" i="1" s="1"/>
  <c r="S136" i="1"/>
  <c r="T136" i="1" s="1"/>
  <c r="S636" i="1"/>
  <c r="T636" i="1" s="1"/>
  <c r="S231" i="1"/>
  <c r="T231" i="1" s="1"/>
  <c r="S656" i="1"/>
  <c r="T656" i="1" s="1"/>
  <c r="S315" i="1"/>
  <c r="T315" i="1" s="1"/>
  <c r="S326" i="1"/>
  <c r="T326" i="1" s="1"/>
  <c r="S546" i="1"/>
  <c r="T546" i="1" s="1"/>
  <c r="S350" i="1"/>
  <c r="T350" i="1" s="1"/>
  <c r="S381" i="1"/>
  <c r="T381" i="1" s="1"/>
  <c r="S762" i="1"/>
  <c r="T762" i="1" s="1"/>
  <c r="S683" i="1"/>
  <c r="T683" i="1" s="1"/>
  <c r="S470" i="1"/>
  <c r="T470" i="1" s="1"/>
  <c r="S361" i="1"/>
  <c r="T361" i="1" s="1"/>
  <c r="S805" i="1"/>
  <c r="T805" i="1" s="1"/>
  <c r="S82" i="1"/>
  <c r="T82" i="1" s="1"/>
  <c r="S204" i="1"/>
  <c r="T204" i="1" s="1"/>
  <c r="S168" i="1"/>
  <c r="T168" i="1" s="1"/>
  <c r="S42" i="1"/>
  <c r="T42" i="1" s="1"/>
  <c r="S577" i="1"/>
  <c r="T577" i="1" s="1"/>
  <c r="S785" i="1"/>
  <c r="T785" i="1" s="1"/>
  <c r="S235" i="1"/>
  <c r="T235" i="1" s="1"/>
  <c r="S585" i="1"/>
  <c r="T585" i="1" s="1"/>
  <c r="S620" i="1"/>
  <c r="T620" i="1" s="1"/>
  <c r="S99" i="1"/>
  <c r="T99" i="1" s="1"/>
  <c r="S39" i="1"/>
  <c r="T39" i="1" s="1"/>
  <c r="S766" i="1"/>
  <c r="T766" i="1" s="1"/>
  <c r="S661" i="1"/>
  <c r="T661" i="1" s="1"/>
  <c r="S309" i="1"/>
  <c r="T309" i="1" s="1"/>
  <c r="S743" i="1"/>
  <c r="T743" i="1" s="1"/>
  <c r="S612" i="1"/>
  <c r="T612" i="1" s="1"/>
  <c r="S48" i="1"/>
  <c r="T48" i="1" s="1"/>
  <c r="S687" i="1"/>
  <c r="T687" i="1" s="1"/>
  <c r="S580" i="1"/>
  <c r="T580" i="1" s="1"/>
  <c r="S24" i="1"/>
  <c r="T24" i="1" s="1"/>
  <c r="S312" i="1"/>
  <c r="T312" i="1" s="1"/>
  <c r="S418" i="1"/>
  <c r="T418" i="1" s="1"/>
  <c r="S746" i="1"/>
  <c r="T746" i="1" s="1"/>
  <c r="S533" i="1"/>
  <c r="T533" i="1" s="1"/>
  <c r="S188" i="1"/>
  <c r="T188" i="1" s="1"/>
  <c r="S431" i="1"/>
  <c r="T431" i="1" s="1"/>
  <c r="S516" i="1"/>
  <c r="T516" i="1" s="1"/>
  <c r="S423" i="1"/>
  <c r="T423" i="1" s="1"/>
  <c r="S333" i="1"/>
  <c r="T333" i="1" s="1"/>
  <c r="S410" i="1"/>
  <c r="T410" i="1" s="1"/>
  <c r="S358" i="1"/>
  <c r="T358" i="1" s="1"/>
  <c r="S433" i="1"/>
  <c r="T433" i="1" s="1"/>
  <c r="S524" i="1"/>
  <c r="T524" i="1" s="1"/>
  <c r="S664" i="1"/>
  <c r="T664" i="1" s="1"/>
  <c r="S801" i="1"/>
  <c r="T801" i="1" s="1"/>
  <c r="S318" i="1"/>
  <c r="T318" i="1" s="1"/>
  <c r="S356" i="1"/>
  <c r="T356" i="1" s="1"/>
  <c r="S75" i="1"/>
  <c r="T75" i="1" s="1"/>
  <c r="S772" i="1"/>
  <c r="T772" i="1" s="1"/>
  <c r="S327" i="1"/>
  <c r="T327" i="1" s="1"/>
  <c r="S631" i="1"/>
  <c r="T631" i="1" s="1"/>
  <c r="S121" i="1"/>
  <c r="T121" i="1" s="1"/>
  <c r="S11" i="1"/>
  <c r="T11" i="1" s="1"/>
  <c r="S812" i="1"/>
  <c r="T812" i="1" s="1"/>
  <c r="S35" i="1"/>
  <c r="T35" i="1" s="1"/>
  <c r="S281" i="1"/>
  <c r="T281" i="1" s="1"/>
  <c r="S127" i="1"/>
  <c r="T127" i="1" s="1"/>
  <c r="S512" i="1"/>
  <c r="T512" i="1" s="1"/>
  <c r="S345" i="1"/>
  <c r="T345" i="1" s="1"/>
  <c r="S522" i="1"/>
  <c r="T522" i="1" s="1"/>
  <c r="S376" i="1"/>
  <c r="T376" i="1" s="1"/>
  <c r="S380" i="1"/>
  <c r="T380" i="1" s="1"/>
  <c r="S85" i="1"/>
  <c r="T85" i="1" s="1"/>
  <c r="S240" i="1"/>
  <c r="T240" i="1" s="1"/>
  <c r="S325" i="1"/>
  <c r="T325" i="1" s="1"/>
  <c r="S310" i="1"/>
  <c r="T310" i="1" s="1"/>
  <c r="S183" i="1"/>
  <c r="T183" i="1" s="1"/>
  <c r="S297" i="1"/>
  <c r="T297" i="1" s="1"/>
  <c r="S111" i="1"/>
  <c r="T111" i="1" s="1"/>
  <c r="S79" i="1"/>
  <c r="T79" i="1" s="1"/>
  <c r="S154" i="1"/>
  <c r="T154" i="1" s="1"/>
  <c r="S349" i="1"/>
  <c r="T349" i="1" s="1"/>
  <c r="S485" i="1"/>
  <c r="T485" i="1" s="1"/>
  <c r="S844" i="1"/>
  <c r="T844" i="1" s="1"/>
  <c r="S386" i="1"/>
  <c r="T386" i="1" s="1"/>
  <c r="S278" i="1"/>
  <c r="T278" i="1" s="1"/>
  <c r="S402" i="1"/>
  <c r="T402" i="1" s="1"/>
  <c r="S526" i="1"/>
  <c r="T526" i="1" s="1"/>
  <c r="S317" i="1"/>
  <c r="T317" i="1" s="1"/>
  <c r="S187" i="1"/>
  <c r="T187" i="1" s="1"/>
  <c r="S21" i="1"/>
  <c r="T21" i="1" s="1"/>
  <c r="S395" i="1"/>
  <c r="T395" i="1" s="1"/>
  <c r="S558" i="1"/>
  <c r="T558" i="1" s="1"/>
  <c r="S199" i="1"/>
  <c r="T199" i="1" s="1"/>
  <c r="S510" i="1"/>
  <c r="T510" i="1" s="1"/>
  <c r="S415" i="1"/>
  <c r="T415" i="1" s="1"/>
  <c r="S36" i="1"/>
  <c r="T36" i="1" s="1"/>
  <c r="S514" i="1"/>
  <c r="T514" i="1" s="1"/>
  <c r="S31" i="1"/>
  <c r="T31" i="1" s="1"/>
  <c r="S769" i="1"/>
  <c r="T769" i="1" s="1"/>
  <c r="S260" i="1"/>
  <c r="T260" i="1" s="1"/>
  <c r="S155" i="1"/>
  <c r="T155" i="1" s="1"/>
  <c r="S842" i="1"/>
  <c r="T842" i="1" s="1"/>
  <c r="S13" i="1"/>
  <c r="S58" i="1"/>
  <c r="T58" i="1" s="1"/>
  <c r="S377" i="1"/>
  <c r="T377" i="1" s="1"/>
  <c r="S494" i="1"/>
  <c r="T494" i="1" s="1"/>
  <c r="F26" i="8"/>
  <c r="S112" i="1"/>
  <c r="T112" i="1" s="1"/>
  <c r="S107" i="1"/>
  <c r="T107" i="1" s="1"/>
  <c r="S424" i="1"/>
  <c r="T424" i="1" s="1"/>
  <c r="S627" i="1"/>
  <c r="T627" i="1" s="1"/>
  <c r="S756" i="1"/>
  <c r="T756" i="1" s="1"/>
  <c r="S579" i="1"/>
  <c r="T579" i="1" s="1"/>
  <c r="S768" i="1"/>
  <c r="T768" i="1" s="1"/>
  <c r="S147" i="1"/>
  <c r="T147" i="1" s="1"/>
  <c r="S628" i="1"/>
  <c r="T628" i="1" s="1"/>
  <c r="S814" i="1"/>
  <c r="T814" i="1" s="1"/>
  <c r="S265" i="1"/>
  <c r="T265" i="1" s="1"/>
  <c r="S296" i="1"/>
  <c r="T296" i="1" s="1"/>
  <c r="S733" i="1"/>
  <c r="T733" i="1" s="1"/>
  <c r="S186" i="1"/>
  <c r="T186" i="1" s="1"/>
  <c r="S295" i="1"/>
  <c r="T295" i="1" s="1"/>
  <c r="S722" i="1"/>
  <c r="T722" i="1" s="1"/>
  <c r="S139" i="1"/>
  <c r="T139" i="1" s="1"/>
  <c r="S286" i="1"/>
  <c r="T286" i="1" s="1"/>
  <c r="S435" i="1"/>
  <c r="T435" i="1" s="1"/>
  <c r="S421" i="1"/>
  <c r="T421" i="1" s="1"/>
  <c r="S551" i="1"/>
  <c r="T551" i="1" s="1"/>
  <c r="S88" i="1"/>
  <c r="T88" i="1" s="1"/>
  <c r="S28" i="1"/>
  <c r="T28" i="1" s="1"/>
  <c r="S137" i="1"/>
  <c r="T137" i="1" s="1"/>
  <c r="S600" i="1"/>
  <c r="T600" i="1" s="1"/>
  <c r="F28" i="8"/>
  <c r="S254" i="1"/>
  <c r="T254" i="1" s="1"/>
  <c r="S38" i="1"/>
  <c r="T38" i="1" s="1"/>
  <c r="S473" i="1"/>
  <c r="T473" i="1" s="1"/>
  <c r="S420" i="1"/>
  <c r="T420" i="1" s="1"/>
  <c r="S150" i="1"/>
  <c r="T150" i="1" s="1"/>
  <c r="F29" i="8"/>
  <c r="F27" i="8"/>
  <c r="S324" i="1"/>
  <c r="T324" i="1" s="1"/>
  <c r="S806" i="1"/>
  <c r="T806" i="1" s="1"/>
  <c r="S86" i="1"/>
  <c r="T86" i="1" s="1"/>
  <c r="S823" i="1"/>
  <c r="T823" i="1" s="1"/>
  <c r="S301" i="1"/>
  <c r="T301" i="1" s="1"/>
  <c r="S360" i="1"/>
  <c r="T360" i="1" s="1"/>
  <c r="S839" i="1"/>
  <c r="T839" i="1" s="1"/>
  <c r="S34" i="1"/>
  <c r="T34" i="1" s="1"/>
  <c r="S845" i="1"/>
  <c r="T845" i="1" s="1"/>
  <c r="S484" i="1"/>
  <c r="T484" i="1" s="1"/>
  <c r="S334" i="1"/>
  <c r="T334" i="1" s="1"/>
  <c r="S279" i="1"/>
  <c r="T279" i="1" s="1"/>
  <c r="S230" i="1"/>
  <c r="T230" i="1" s="1"/>
  <c r="S113" i="1"/>
  <c r="T113" i="1" s="1"/>
  <c r="S264" i="1"/>
  <c r="T264" i="1" s="1"/>
  <c r="S93" i="1"/>
  <c r="T93" i="1" s="1"/>
  <c r="S469" i="1"/>
  <c r="T469" i="1" s="1"/>
  <c r="S256" i="1"/>
  <c r="T256" i="1" s="1"/>
  <c r="S226" i="1"/>
  <c r="T226" i="1" s="1"/>
  <c r="S184" i="1"/>
  <c r="T184" i="1" s="1"/>
  <c r="S405" i="1"/>
  <c r="T405" i="1" s="1"/>
  <c r="S392" i="1"/>
  <c r="T392" i="1" s="1"/>
  <c r="S639" i="1"/>
  <c r="T639" i="1" s="1"/>
  <c r="S635" i="1"/>
  <c r="T635" i="1" s="1"/>
  <c r="S462" i="1"/>
  <c r="T462" i="1" s="1"/>
  <c r="S451" i="1"/>
  <c r="T451" i="1" s="1"/>
  <c r="S20" i="1"/>
  <c r="T20" i="1" s="1"/>
  <c r="S382" i="1"/>
  <c r="T382" i="1" s="1"/>
  <c r="S129" i="1"/>
  <c r="T129" i="1" s="1"/>
  <c r="S313" i="1"/>
  <c r="T313" i="1" s="1"/>
  <c r="S578" i="1"/>
  <c r="T578" i="1" s="1"/>
  <c r="S680" i="1"/>
  <c r="T680" i="1" s="1"/>
  <c r="S474" i="1"/>
  <c r="T474" i="1" s="1"/>
  <c r="S237" i="1"/>
  <c r="T237" i="1" s="1"/>
  <c r="S46" i="1"/>
  <c r="T46" i="1" s="1"/>
  <c r="S748" i="1"/>
  <c r="T748" i="1" s="1"/>
  <c r="S465" i="1"/>
  <c r="T465" i="1" s="1"/>
  <c r="S379" i="1"/>
  <c r="T379" i="1" s="1"/>
  <c r="S425" i="1"/>
  <c r="T425" i="1" s="1"/>
  <c r="S430" i="1"/>
  <c r="T430" i="1" s="1"/>
  <c r="S203" i="1"/>
  <c r="T203" i="1" s="1"/>
  <c r="S340" i="1"/>
  <c r="T340" i="1" s="1"/>
  <c r="S346" i="1"/>
  <c r="T346" i="1" s="1"/>
  <c r="S783" i="1"/>
  <c r="T783" i="1" s="1"/>
  <c r="S365" i="1"/>
  <c r="T365" i="1" s="1"/>
  <c r="S550" i="1"/>
  <c r="T550" i="1" s="1"/>
  <c r="S548" i="1"/>
  <c r="T548" i="1" s="1"/>
  <c r="S387" i="1"/>
  <c r="T387" i="1" s="1"/>
  <c r="S44" i="1"/>
  <c r="T44" i="1" s="1"/>
  <c r="S289" i="1"/>
  <c r="T289" i="1" s="1"/>
  <c r="S371" i="1"/>
  <c r="T371" i="1" s="1"/>
  <c r="S644" i="1"/>
  <c r="T644" i="1" s="1"/>
  <c r="S798" i="1"/>
  <c r="T798" i="1" s="1"/>
  <c r="S262" i="1"/>
  <c r="T262" i="1" s="1"/>
  <c r="S359" i="1"/>
  <c r="T359" i="1" s="1"/>
  <c r="S54" i="1"/>
  <c r="T54" i="1" s="1"/>
  <c r="S259" i="1"/>
  <c r="T259" i="1" s="1"/>
  <c r="S624" i="1"/>
  <c r="T624" i="1" s="1"/>
  <c r="S355" i="1"/>
  <c r="T355" i="1" s="1"/>
  <c r="S4" i="1"/>
  <c r="S73" i="1"/>
  <c r="T73" i="1" s="1"/>
  <c r="S795" i="1"/>
  <c r="T795" i="1" s="1"/>
  <c r="S788" i="1"/>
  <c r="T788" i="1" s="1"/>
  <c r="S495" i="1"/>
  <c r="T495" i="1" s="1"/>
  <c r="S151" i="1"/>
  <c r="T151" i="1" s="1"/>
  <c r="S714" i="1"/>
  <c r="T714" i="1" s="1"/>
  <c r="S513" i="1"/>
  <c r="T513" i="1" s="1"/>
  <c r="S33" i="1"/>
  <c r="T33" i="1" s="1"/>
  <c r="S22" i="1"/>
  <c r="T22" i="1" s="1"/>
  <c r="S248" i="1"/>
  <c r="T248" i="1" s="1"/>
  <c r="S342" i="1"/>
  <c r="T342" i="1" s="1"/>
  <c r="S449" i="1"/>
  <c r="T449" i="1" s="1"/>
  <c r="S169" i="1"/>
  <c r="T169" i="1" s="1"/>
  <c r="S177" i="1"/>
  <c r="T177" i="1" s="1"/>
  <c r="S146" i="1"/>
  <c r="T146" i="1" s="1"/>
  <c r="S789" i="1"/>
  <c r="T789" i="1" s="1"/>
  <c r="S142" i="1"/>
  <c r="T142" i="1" s="1"/>
  <c r="S66" i="1"/>
  <c r="T66" i="1" s="1"/>
  <c r="S482" i="1"/>
  <c r="T482" i="1" s="1"/>
  <c r="S185" i="1"/>
  <c r="T185" i="1" s="1"/>
  <c r="S14" i="1"/>
  <c r="T14" i="1" s="1"/>
  <c r="S731" i="1"/>
  <c r="T731" i="1" s="1"/>
  <c r="S685" i="1"/>
  <c r="T685" i="1" s="1"/>
  <c r="S463" i="1"/>
  <c r="T463" i="1" s="1"/>
  <c r="S140" i="1"/>
  <c r="T140" i="1" s="1"/>
  <c r="S144" i="1"/>
  <c r="T144" i="1" s="1"/>
  <c r="S767" i="1"/>
  <c r="T767" i="1" s="1"/>
  <c r="S311" i="1"/>
  <c r="T311" i="1" s="1"/>
  <c r="S427" i="1"/>
  <c r="T427" i="1" s="1"/>
  <c r="S782" i="1"/>
  <c r="T782" i="1" s="1"/>
  <c r="S236" i="1"/>
  <c r="T236" i="1" s="1"/>
  <c r="S466" i="1"/>
  <c r="T466" i="1" s="1"/>
  <c r="S65" i="1"/>
  <c r="T65" i="1" s="1"/>
  <c r="S335" i="1"/>
  <c r="T335" i="1" s="1"/>
  <c r="S567" i="1"/>
  <c r="T567" i="1" s="1"/>
  <c r="S306" i="1"/>
  <c r="T306" i="1" s="1"/>
  <c r="S202" i="1"/>
  <c r="T202" i="1" s="1"/>
  <c r="S220" i="1"/>
  <c r="T220" i="1" s="1"/>
  <c r="S343" i="1"/>
  <c r="T343" i="1" s="1"/>
  <c r="S190" i="1"/>
  <c r="T190" i="1" s="1"/>
  <c r="S238" i="1"/>
  <c r="T238" i="1" s="1"/>
  <c r="S98" i="1"/>
  <c r="T98" i="1" s="1"/>
  <c r="S847" i="1"/>
  <c r="T847" i="1" s="1"/>
  <c r="S646" i="1"/>
  <c r="T646" i="1" s="1"/>
  <c r="S167" i="1"/>
  <c r="T167" i="1" s="1"/>
  <c r="S109" i="1"/>
  <c r="T109" i="1" s="1"/>
  <c r="S233" i="1"/>
  <c r="T233" i="1" s="1"/>
  <c r="S744" i="1"/>
  <c r="T744" i="1" s="1"/>
  <c r="S770" i="1"/>
  <c r="T770" i="1" s="1"/>
  <c r="S229" i="1"/>
  <c r="T229" i="1" s="1"/>
  <c r="S846" i="1"/>
  <c r="T846" i="1" s="1"/>
  <c r="S453" i="1"/>
  <c r="T453" i="1" s="1"/>
  <c r="S148" i="1"/>
  <c r="T148" i="1" s="1"/>
  <c r="S369" i="1"/>
  <c r="T369" i="1" s="1"/>
  <c r="S181" i="1"/>
  <c r="T181" i="1" s="1"/>
  <c r="S135" i="1"/>
  <c r="T135" i="1" s="1"/>
  <c r="S472" i="1"/>
  <c r="T472" i="1" s="1"/>
  <c r="S436" i="1"/>
  <c r="T436" i="1" s="1"/>
  <c r="S610" i="1"/>
  <c r="T610" i="1" s="1"/>
  <c r="S275" i="1"/>
  <c r="T275" i="1" s="1"/>
  <c r="S206" i="1"/>
  <c r="T206" i="1" s="1"/>
  <c r="S508" i="1"/>
  <c r="T508" i="1" s="1"/>
  <c r="S351" i="1"/>
  <c r="T351" i="1" s="1"/>
  <c r="S192" i="1"/>
  <c r="T192" i="1" s="1"/>
  <c r="S242" i="1"/>
  <c r="T242" i="1" s="1"/>
  <c r="S96" i="1"/>
  <c r="T96" i="1" s="1"/>
  <c r="S61" i="1"/>
  <c r="T61" i="1" s="1"/>
  <c r="S201" i="1"/>
  <c r="T201" i="1" s="1"/>
  <c r="S552" i="1"/>
  <c r="T552" i="1" s="1"/>
  <c r="S583" i="1"/>
  <c r="T583" i="1" s="1"/>
  <c r="S45" i="1"/>
  <c r="T45" i="1" s="1"/>
  <c r="S37" i="1"/>
  <c r="T37" i="1" s="1"/>
  <c r="S621" i="1"/>
  <c r="T621" i="1" s="1"/>
  <c r="S77" i="1"/>
  <c r="T77" i="1" s="1"/>
  <c r="S207" i="1"/>
  <c r="T207" i="1" s="1"/>
  <c r="S413" i="1"/>
  <c r="T413" i="1" s="1"/>
  <c r="S504" i="1"/>
  <c r="T504" i="1" s="1"/>
  <c r="S634" i="1"/>
  <c r="T634" i="1" s="1"/>
  <c r="T378" i="1"/>
  <c r="S541" i="1"/>
  <c r="T541" i="1" s="1"/>
  <c r="S735" i="1"/>
  <c r="T735" i="1" s="1"/>
  <c r="S539" i="1"/>
  <c r="T539" i="1" s="1"/>
  <c r="S648" i="1"/>
  <c r="T648" i="1" s="1"/>
  <c r="S732" i="1"/>
  <c r="T732" i="1" s="1"/>
  <c r="S542" i="1"/>
  <c r="T542" i="1" s="1"/>
  <c r="S543" i="1"/>
  <c r="T543" i="1" s="1"/>
  <c r="T303" i="1"/>
  <c r="G30" i="8" l="1"/>
  <c r="H30" i="8" s="1"/>
  <c r="G28" i="8"/>
  <c r="H28" i="8" s="1"/>
  <c r="G27" i="8"/>
  <c r="H27" i="8" s="1"/>
  <c r="G26" i="8"/>
  <c r="H26" i="8" s="1"/>
  <c r="F32" i="8"/>
  <c r="S5" i="1"/>
  <c r="S6" i="1" s="1"/>
  <c r="D36" i="8" s="1"/>
  <c r="D38" i="8" s="1"/>
  <c r="T13" i="1"/>
  <c r="S3" i="1"/>
  <c r="G29" i="8"/>
  <c r="H29" i="8" s="1"/>
  <c r="I30" i="8" l="1"/>
  <c r="J30" i="8" s="1"/>
  <c r="I28" i="8"/>
  <c r="I27" i="8"/>
  <c r="I26" i="8"/>
  <c r="G32" i="8"/>
  <c r="H32" i="8" s="1"/>
  <c r="I29" i="8"/>
  <c r="N30" i="8" l="1"/>
  <c r="O30" i="8" s="1"/>
  <c r="N28" i="8"/>
  <c r="O28" i="8" s="1"/>
  <c r="J28" i="8"/>
  <c r="J27" i="8"/>
  <c r="N27" i="8"/>
  <c r="O27" i="8" s="1"/>
  <c r="N26" i="8"/>
  <c r="O26" i="8" s="1"/>
  <c r="J26" i="8"/>
  <c r="N29" i="8"/>
  <c r="O29" i="8" s="1"/>
  <c r="I32" i="8"/>
  <c r="J29" i="8"/>
  <c r="J32" i="8" l="1"/>
  <c r="D37" i="8" s="1"/>
  <c r="N32" i="8"/>
  <c r="O32" i="8" s="1"/>
</calcChain>
</file>

<file path=xl/sharedStrings.xml><?xml version="1.0" encoding="utf-8"?>
<sst xmlns="http://schemas.openxmlformats.org/spreadsheetml/2006/main" count="27762" uniqueCount="4149">
  <si>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</si>
  <si>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</si>
  <si>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</si>
  <si>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</si>
  <si>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</si>
  <si>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</si>
  <si>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</si>
  <si>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</si>
  <si>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</si>
  <si>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</si>
  <si>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</si>
  <si>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</si>
  <si>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</si>
  <si>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</si>
  <si>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</si>
  <si>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</si>
  <si>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</si>
  <si>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</si>
  <si>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</si>
  <si>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</si>
  <si>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</si>
  <si>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</si>
  <si>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</si>
  <si>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</si>
  <si>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</si>
  <si>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</si>
  <si>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</si>
  <si>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</si>
  <si>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</si>
  <si>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</si>
  <si>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</si>
  <si>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</si>
  <si>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</si>
  <si>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</si>
  <si>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CATEGORIES</t>
  </si>
  <si>
    <t>Column1</t>
  </si>
  <si>
    <t>Category</t>
  </si>
  <si>
    <t>Color</t>
  </si>
  <si>
    <t>TABLE 1</t>
  </si>
  <si>
    <t>TABLE 2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</si>
  <si>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</si>
  <si>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</si>
  <si>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</si>
  <si>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</si>
  <si>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</si>
  <si>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</si>
  <si>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</si>
  <si>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</si>
  <si>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</si>
  <si>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</si>
  <si>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Nordic</t>
  </si>
  <si>
    <t>Skiwear</t>
  </si>
  <si>
    <t>Outerwear</t>
  </si>
  <si>
    <t>Midlayer</t>
  </si>
  <si>
    <t>Activewear</t>
  </si>
  <si>
    <t>Training</t>
  </si>
  <si>
    <t>Accessories</t>
  </si>
  <si>
    <t>Skipoles</t>
  </si>
  <si>
    <t>Helmets</t>
  </si>
  <si>
    <t>Bags</t>
  </si>
  <si>
    <t>Other</t>
  </si>
  <si>
    <t>CAT.NR</t>
  </si>
  <si>
    <t>*mandatory information</t>
  </si>
  <si>
    <t>Customer margin %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</si>
  <si>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</si>
  <si>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</si>
  <si>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</si>
  <si>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</si>
  <si>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</si>
  <si>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</si>
  <si>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</si>
  <si>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</si>
  <si>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</si>
  <si>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</si>
  <si>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Underwear</t>
  </si>
  <si>
    <t>DELIVERY WEEK *</t>
  </si>
  <si>
    <t>PAYMENT TERM *</t>
  </si>
  <si>
    <t>CUSTOMER #</t>
  </si>
  <si>
    <t>OS</t>
  </si>
  <si>
    <t>SM</t>
  </si>
  <si>
    <t>ML</t>
  </si>
  <si>
    <t>LXL</t>
  </si>
  <si>
    <t>XSS</t>
  </si>
  <si>
    <t>Matte Navy</t>
  </si>
  <si>
    <t>Matte White</t>
  </si>
  <si>
    <t>Race Blue</t>
  </si>
  <si>
    <t>Stone Gray</t>
  </si>
  <si>
    <t>Black</t>
  </si>
  <si>
    <t>Matte Opal Purple</t>
  </si>
  <si>
    <t>Leveringsuke</t>
  </si>
  <si>
    <t>ORDER
QTY</t>
  </si>
  <si>
    <t>Slate Gray Metallic</t>
  </si>
  <si>
    <t>Helmet</t>
  </si>
  <si>
    <t>Helmet Acccessories</t>
  </si>
  <si>
    <t>Technical Clothing</t>
  </si>
  <si>
    <t>Base layer</t>
  </si>
  <si>
    <t>Apparel</t>
  </si>
  <si>
    <t>Headwear</t>
  </si>
  <si>
    <t>Kategorier</t>
  </si>
  <si>
    <t>Goggles</t>
  </si>
  <si>
    <t>Lens Cleaning Set</t>
  </si>
  <si>
    <t>Heat</t>
  </si>
  <si>
    <t>Eyewear</t>
  </si>
  <si>
    <t>Technical Apparel</t>
  </si>
  <si>
    <t>Helmets &amp; Helmet Acc.</t>
  </si>
  <si>
    <t>Apparel &amp; Headwear</t>
  </si>
  <si>
    <t>RIG Emerald</t>
  </si>
  <si>
    <t>RIG Topaz</t>
  </si>
  <si>
    <t>Clear</t>
  </si>
  <si>
    <t>Discount Specific</t>
  </si>
  <si>
    <t>PCS per Pack</t>
  </si>
  <si>
    <t>Active</t>
  </si>
  <si>
    <t>CCTN2</t>
  </si>
  <si>
    <t>CCTN1</t>
  </si>
  <si>
    <t>Bright White</t>
  </si>
  <si>
    <t>Item Availability weeks Excel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</si>
  <si>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</si>
  <si>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</si>
  <si>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</si>
  <si>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</si>
  <si>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</si>
  <si>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</si>
  <si>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</si>
  <si>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</si>
  <si>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</si>
  <si>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</si>
  <si>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BLACK-XS</t>
  </si>
  <si>
    <t>SEGRY-OS</t>
  </si>
  <si>
    <t>SEGRY-S</t>
  </si>
  <si>
    <t>SEGRY-M</t>
  </si>
  <si>
    <t>SEGRY-L</t>
  </si>
  <si>
    <t>MWHTE-SM</t>
  </si>
  <si>
    <t>MWHTE-ML</t>
  </si>
  <si>
    <t>MWHTE-LXL</t>
  </si>
  <si>
    <t>SGRME-SM</t>
  </si>
  <si>
    <t>SGRME-ML</t>
  </si>
  <si>
    <t>MOPRE-SM</t>
  </si>
  <si>
    <t>SKU</t>
  </si>
  <si>
    <t>Cross-Reference No.</t>
  </si>
  <si>
    <t>ATS I</t>
  </si>
  <si>
    <t>IKKE GJØR NOEN ENDRINGER I DISSE KOLONNENE</t>
  </si>
  <si>
    <t>MANGLER - MÅ OPPDATERE EAN-FANEN</t>
  </si>
  <si>
    <t>850067-BLACK-OS</t>
  </si>
  <si>
    <t>Forest Green</t>
  </si>
  <si>
    <t>Matte Midnight Blue</t>
  </si>
  <si>
    <t>Matte Slate Blue Metallic</t>
  </si>
  <si>
    <t>Gloss Midnight Blue</t>
  </si>
  <si>
    <t>Matte Slate Gray</t>
  </si>
  <si>
    <t>FOGRN-S</t>
  </si>
  <si>
    <t>FOGRN-M</t>
  </si>
  <si>
    <t>FOGRN-L</t>
  </si>
  <si>
    <t>FOGRN-XL</t>
  </si>
  <si>
    <t>MMBLU-SM</t>
  </si>
  <si>
    <t>MMBLU-ML</t>
  </si>
  <si>
    <t>MMBLU-LXL</t>
  </si>
  <si>
    <t>MSBMC-SM</t>
  </si>
  <si>
    <t>MSBMC-ML</t>
  </si>
  <si>
    <t>MSBMC-LXL</t>
  </si>
  <si>
    <t>Ronin Lens</t>
  </si>
  <si>
    <t>Ronin Max Lens</t>
  </si>
  <si>
    <t>Sports Glasses Hard Case</t>
  </si>
  <si>
    <t>850085-BLACK-OS</t>
  </si>
  <si>
    <t>Dirt Black</t>
  </si>
  <si>
    <t>Gloss White</t>
  </si>
  <si>
    <t>RBLUE-OS</t>
  </si>
  <si>
    <t>TEBLK-OS</t>
  </si>
  <si>
    <t>True Black</t>
  </si>
  <si>
    <t>TEBLK-M</t>
  </si>
  <si>
    <t>TEBLK-L</t>
  </si>
  <si>
    <t>TEBLK-S</t>
  </si>
  <si>
    <t>Net</t>
  </si>
  <si>
    <t>DTBLK-SM</t>
  </si>
  <si>
    <t>DTBLK-ML</t>
  </si>
  <si>
    <t>DTBLK-LXL</t>
  </si>
  <si>
    <t>GFRED-SM</t>
  </si>
  <si>
    <t>Gloss Fiery Red</t>
  </si>
  <si>
    <t>GFRED-ML</t>
  </si>
  <si>
    <t>GFRED-LXL</t>
  </si>
  <si>
    <t>GSWHT-SM</t>
  </si>
  <si>
    <t>GSWHT-ML</t>
  </si>
  <si>
    <t>GSWHT-LXL</t>
  </si>
  <si>
    <t>Goggle Hard Case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</si>
  <si>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</si>
  <si>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</si>
  <si>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</si>
  <si>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</si>
  <si>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</si>
  <si>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</si>
  <si>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</si>
  <si>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</si>
  <si>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</si>
  <si>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</si>
  <si>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</si>
  <si>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</si>
  <si>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WHSCHF</t>
  </si>
  <si>
    <t>RETAILCHF</t>
  </si>
  <si>
    <t>WHSGBP</t>
  </si>
  <si>
    <t>RETAILGBP</t>
  </si>
  <si>
    <t>USD</t>
  </si>
  <si>
    <t>CAD</t>
  </si>
  <si>
    <t>Corporate Trucker Cap</t>
  </si>
  <si>
    <t>Sports Glasses Hard Case WEB</t>
  </si>
  <si>
    <t>Goggle Hard Case WEB</t>
  </si>
  <si>
    <t>Heat RIG Reflect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</si>
  <si>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</si>
  <si>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</si>
  <si>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</si>
  <si>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</si>
  <si>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</si>
  <si>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</si>
  <si>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</si>
  <si>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</si>
  <si>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</si>
  <si>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</si>
  <si>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Stock</t>
  </si>
  <si>
    <t>Item Variant Status "Active&amp;Stock"</t>
  </si>
  <si>
    <t>MNGRY-SM</t>
  </si>
  <si>
    <t>Matte Nardo Gray</t>
  </si>
  <si>
    <t>MNGRY-ML</t>
  </si>
  <si>
    <t>MNGRY-LXL</t>
  </si>
  <si>
    <t>SGRME-LXL</t>
  </si>
  <si>
    <t>MEAME-SM</t>
  </si>
  <si>
    <t>Matte Aquamarine</t>
  </si>
  <si>
    <t>MEAME-ML</t>
  </si>
  <si>
    <t>MEAME-LXL</t>
  </si>
  <si>
    <t>Bolt Gray</t>
  </si>
  <si>
    <t>MNAVY-SM</t>
  </si>
  <si>
    <t>MNAVY-ML</t>
  </si>
  <si>
    <t>MNAVY-LXL</t>
  </si>
  <si>
    <t>RIG Topaz/Matte Black/Black</t>
  </si>
  <si>
    <t>060000-OS</t>
  </si>
  <si>
    <t>070000-OS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</si>
  <si>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</si>
  <si>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</si>
  <si>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</si>
  <si>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</si>
  <si>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</si>
  <si>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</si>
  <si>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</si>
  <si>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</si>
  <si>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</si>
  <si>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190000-OS</t>
  </si>
  <si>
    <t>RIG Malaia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</si>
  <si>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</si>
  <si>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</si>
  <si>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</si>
  <si>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</si>
  <si>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</si>
  <si>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</si>
  <si>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</si>
  <si>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</si>
  <si>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</si>
  <si>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</si>
  <si>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</si>
  <si>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</si>
  <si>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</si>
  <si>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</si>
  <si>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</si>
  <si>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</si>
  <si>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</si>
  <si>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</si>
  <si>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</si>
  <si>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</si>
  <si>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</si>
  <si>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</si>
  <si>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</si>
  <si>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230000-OS</t>
  </si>
  <si>
    <t>850086-BLACK-OS</t>
  </si>
  <si>
    <t>850087-BLACK-OS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</si>
  <si>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</si>
  <si>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</si>
  <si>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</si>
  <si>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</si>
  <si>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</si>
  <si>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</si>
  <si>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</si>
  <si>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852042-230100-OS</t>
  </si>
  <si>
    <t>852043-063000-OS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</si>
  <si>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</si>
  <si>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</si>
  <si>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</si>
  <si>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</si>
  <si>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</si>
  <si>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</si>
  <si>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</si>
  <si>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</si>
  <si>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</si>
  <si>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</si>
  <si>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</si>
  <si>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</si>
  <si>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</si>
  <si>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</si>
  <si>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</si>
  <si>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</si>
  <si>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</si>
  <si>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</si>
  <si>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</si>
  <si>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</si>
  <si>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</si>
  <si>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</si>
  <si>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</si>
  <si>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</si>
  <si>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</si>
  <si>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</si>
  <si>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</si>
  <si>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</si>
  <si>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</si>
  <si>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</si>
  <si>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</si>
  <si>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</si>
  <si>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Obsidian Black Polarized/Matte Black</t>
  </si>
  <si>
    <t>Obsidian Black Polarized</t>
  </si>
  <si>
    <t>EHRED-OS</t>
  </si>
  <si>
    <t>MAIN DISCOUNT:</t>
  </si>
  <si>
    <t>EAN fra Elastic</t>
  </si>
  <si>
    <t>Sjekk mot Order Form</t>
  </si>
  <si>
    <t>Sjekk mot Elastic</t>
  </si>
  <si>
    <t>Matte Chopper Orange</t>
  </si>
  <si>
    <t>NAGR-OS</t>
  </si>
  <si>
    <t>Ronin RIG Lens</t>
  </si>
  <si>
    <t>010000-OS</t>
  </si>
  <si>
    <t>RIG Amethyst</t>
  </si>
  <si>
    <t>Ronin Max RIG Lens</t>
  </si>
  <si>
    <t>MWH21-SM</t>
  </si>
  <si>
    <t>MWH21-ML</t>
  </si>
  <si>
    <t>MWH21-LXL</t>
  </si>
  <si>
    <t>191300-OS</t>
  </si>
  <si>
    <t>061200-OS</t>
  </si>
  <si>
    <t>152000-OS</t>
  </si>
  <si>
    <t>220100-OS</t>
  </si>
  <si>
    <t>RIG Photocromic/Matte Black</t>
  </si>
  <si>
    <t>W1</t>
  </si>
  <si>
    <t>W2</t>
  </si>
  <si>
    <t>Style II</t>
  </si>
  <si>
    <t>99901-S</t>
  </si>
  <si>
    <t>99901-M</t>
  </si>
  <si>
    <t>99901-L</t>
  </si>
  <si>
    <t>99901-XL</t>
  </si>
  <si>
    <t>99901-XS</t>
  </si>
  <si>
    <t>88002-S</t>
  </si>
  <si>
    <t>Sikorsky</t>
  </si>
  <si>
    <t>88002-M</t>
  </si>
  <si>
    <t>88002-L</t>
  </si>
  <si>
    <t>88002-XL</t>
  </si>
  <si>
    <t>99901-OS</t>
  </si>
  <si>
    <t>10002-S</t>
  </si>
  <si>
    <t>10002-M</t>
  </si>
  <si>
    <t>10002-L</t>
  </si>
  <si>
    <t>10002-XL</t>
  </si>
  <si>
    <t>88002-OS</t>
  </si>
  <si>
    <t>MROGD-SM</t>
  </si>
  <si>
    <t>Matte Rose Gold</t>
  </si>
  <si>
    <t>MROGD-ML</t>
  </si>
  <si>
    <t>MROGD-LXL</t>
  </si>
  <si>
    <t>GFLUO-ML</t>
  </si>
  <si>
    <t>GFLUO-LXL</t>
  </si>
  <si>
    <t>MNGRY-XSS</t>
  </si>
  <si>
    <t>BGRRG-SM</t>
  </si>
  <si>
    <t>Bolt Gray/Rose Gold</t>
  </si>
  <si>
    <t>BGRRG-ML</t>
  </si>
  <si>
    <t>BGRRG-LXL</t>
  </si>
  <si>
    <t>160400-OS</t>
  </si>
  <si>
    <t>RIG Aquamarine/Matte Crystal Black</t>
  </si>
  <si>
    <t>167400-OS</t>
  </si>
  <si>
    <t>RIG Aquamarine/Matte Crystal Aqua</t>
  </si>
  <si>
    <t>200500-OS</t>
  </si>
  <si>
    <t>RIG Obsidian/Matte Crystal Black Camo</t>
  </si>
  <si>
    <t>076300-OS</t>
  </si>
  <si>
    <t>RIG Emerald/Matte Racing Green</t>
  </si>
  <si>
    <t>220400-OS</t>
  </si>
  <si>
    <t>RIG Photochromic/Matte Crystal Black</t>
  </si>
  <si>
    <t>221200-OS</t>
  </si>
  <si>
    <t>RIG Photochromic/Matte White</t>
  </si>
  <si>
    <t>Ronin Polarized Lens</t>
  </si>
  <si>
    <t>Ronin Max Polarized Lens</t>
  </si>
  <si>
    <t>810104-010000-OS</t>
  </si>
  <si>
    <t>810105-010000-OS</t>
  </si>
  <si>
    <t>852031-160400-OS</t>
  </si>
  <si>
    <t>852031-167400-OS</t>
  </si>
  <si>
    <t>852031-191300-OS</t>
  </si>
  <si>
    <t>852031-200500-OS</t>
  </si>
  <si>
    <t>852043-061200-OS</t>
  </si>
  <si>
    <t>852043-076300-OS</t>
  </si>
  <si>
    <t>852043-152000-OS</t>
  </si>
  <si>
    <t>852043-160400-OS</t>
  </si>
  <si>
    <t>852043-220400-OS</t>
  </si>
  <si>
    <t>852043-221200-OS</t>
  </si>
  <si>
    <t>852044-220100-OS</t>
  </si>
  <si>
    <t>852044-220400-OS</t>
  </si>
  <si>
    <t>852044-221200-OS</t>
  </si>
  <si>
    <t>852046-061200-OS</t>
  </si>
  <si>
    <t>852046-076300-OS</t>
  </si>
  <si>
    <t>852046-152000-OS</t>
  </si>
  <si>
    <t>852046-160400-OS</t>
  </si>
  <si>
    <t>852047-220100-OS</t>
  </si>
  <si>
    <t>852047-220400-OS</t>
  </si>
  <si>
    <t>852047-221200-OS</t>
  </si>
  <si>
    <t>852049-070000-OS</t>
  </si>
  <si>
    <t>852052-070000-OS</t>
  </si>
  <si>
    <t>RIG Topaz/Matte White</t>
  </si>
  <si>
    <t>RIG Bixbite/Nardo Gray</t>
  </si>
  <si>
    <t>CLGRY-OS</t>
  </si>
  <si>
    <t>DTBLK-OS</t>
  </si>
  <si>
    <t>GSWHT-OS</t>
  </si>
  <si>
    <t>MEAME-OS</t>
  </si>
  <si>
    <t>MNBME-OS</t>
  </si>
  <si>
    <t>MSGMC-OS</t>
  </si>
  <si>
    <t>MBLCK-OS</t>
  </si>
  <si>
    <t>MCDGY-OS</t>
  </si>
  <si>
    <t>MEHRD-OS</t>
  </si>
  <si>
    <t>MFGRN-OS</t>
  </si>
  <si>
    <t>MNAVY-OS</t>
  </si>
  <si>
    <t>MNGRY-OS</t>
  </si>
  <si>
    <t>MOEDB-OS</t>
  </si>
  <si>
    <t>MSEGY-OS</t>
  </si>
  <si>
    <t>MWHTE-OS</t>
  </si>
  <si>
    <t>TEBLK-SM</t>
  </si>
  <si>
    <t>TEBLK-ML</t>
  </si>
  <si>
    <t>TEBLK-LXL</t>
  </si>
  <si>
    <t>MMBLU-OS</t>
  </si>
  <si>
    <t>MOPRE-OS</t>
  </si>
  <si>
    <t>MRBE-OS</t>
  </si>
  <si>
    <t>MSBMC-OS</t>
  </si>
  <si>
    <t>MBLCK-M</t>
  </si>
  <si>
    <t>MBLCK-L</t>
  </si>
  <si>
    <t>MCHOR-M</t>
  </si>
  <si>
    <t>MCHOR-L</t>
  </si>
  <si>
    <t>MNGRY-M</t>
  </si>
  <si>
    <t>MNGRY-L</t>
  </si>
  <si>
    <t>MOEDB-M</t>
  </si>
  <si>
    <t>MOEDB-L</t>
  </si>
  <si>
    <t>MOWHT-M</t>
  </si>
  <si>
    <t>MOWHT-L</t>
  </si>
  <si>
    <t>CHOR-OS</t>
  </si>
  <si>
    <t>SGRME-OS</t>
  </si>
  <si>
    <t>TEBLK-ML17</t>
  </si>
  <si>
    <t>TEBLK-ML25</t>
  </si>
  <si>
    <t>TEBLK-SM25</t>
  </si>
  <si>
    <t>TEBLK-SM32</t>
  </si>
  <si>
    <t>GFGRN-OS</t>
  </si>
  <si>
    <t>SGRM-OS</t>
  </si>
  <si>
    <t>100201-OS</t>
  </si>
  <si>
    <t>105025-OS</t>
  </si>
  <si>
    <t>LTGRY-OS</t>
  </si>
  <si>
    <t>SEGRY-XS</t>
  </si>
  <si>
    <t>MBLCK-SM</t>
  </si>
  <si>
    <t>MBLCK-ML</t>
  </si>
  <si>
    <t>MBLCK-LXL</t>
  </si>
  <si>
    <t>MEHRD-SM</t>
  </si>
  <si>
    <t>MEHRD-ML</t>
  </si>
  <si>
    <t>MEHRD-LXL</t>
  </si>
  <si>
    <t>MFGRN-SM</t>
  </si>
  <si>
    <t>MFGRN-ML</t>
  </si>
  <si>
    <t>MFGRN-LXL</t>
  </si>
  <si>
    <t>MOEDB-SM</t>
  </si>
  <si>
    <t>MOEDB-ML</t>
  </si>
  <si>
    <t>MOEDB-LXL</t>
  </si>
  <si>
    <t>MSGMC-SM</t>
  </si>
  <si>
    <t>MSGMC-ML</t>
  </si>
  <si>
    <t>MSGMC-LXL</t>
  </si>
  <si>
    <t>MBL21-SM</t>
  </si>
  <si>
    <t>MBL21-ML</t>
  </si>
  <si>
    <t>MBL21-LXL</t>
  </si>
  <si>
    <t>CORNC-SM</t>
  </si>
  <si>
    <t>CORNC-ML</t>
  </si>
  <si>
    <t>MBKNC-SM</t>
  </si>
  <si>
    <t>MBKNC-ML</t>
  </si>
  <si>
    <t>NGRNC-SM</t>
  </si>
  <si>
    <t>NGRNC-ML</t>
  </si>
  <si>
    <t>RBNCN-SM</t>
  </si>
  <si>
    <t>RBNCN-ML</t>
  </si>
  <si>
    <t>MOPRE-XSS</t>
  </si>
  <si>
    <t>MRBCO-XSS</t>
  </si>
  <si>
    <t>MRBCO-SM</t>
  </si>
  <si>
    <t>GFGRN-M</t>
  </si>
  <si>
    <t>GFGRN-L</t>
  </si>
  <si>
    <t>MNAVY-M</t>
  </si>
  <si>
    <t>MNAVY-L</t>
  </si>
  <si>
    <t>MSGMC-M</t>
  </si>
  <si>
    <t>MSGMC-L</t>
  </si>
  <si>
    <t>MWH20-M</t>
  </si>
  <si>
    <t>MWH20-L</t>
  </si>
  <si>
    <t>MWHTE-M</t>
  </si>
  <si>
    <t>MWHTE-L</t>
  </si>
  <si>
    <t>GMBLU-M</t>
  </si>
  <si>
    <t>GMBLU-L</t>
  </si>
  <si>
    <t>GFGRN-S</t>
  </si>
  <si>
    <t>GMBLU-S</t>
  </si>
  <si>
    <t>MAQM-S</t>
  </si>
  <si>
    <t>MAQM-M</t>
  </si>
  <si>
    <t>MAQM-L</t>
  </si>
  <si>
    <t>MBLCK-S</t>
  </si>
  <si>
    <t>MCHOR-S</t>
  </si>
  <si>
    <t>MNAVY-S</t>
  </si>
  <si>
    <t>MNGRY-S</t>
  </si>
  <si>
    <t>MOEDB-S</t>
  </si>
  <si>
    <t>MOWHT-S</t>
  </si>
  <si>
    <t>MSBMC-S</t>
  </si>
  <si>
    <t>MSBMC-M</t>
  </si>
  <si>
    <t>MSBMC-L</t>
  </si>
  <si>
    <t>MSGMC-S</t>
  </si>
  <si>
    <t>MWH20-S</t>
  </si>
  <si>
    <t>MWHTE-S</t>
  </si>
  <si>
    <t>MBL20-S</t>
  </si>
  <si>
    <t>MBL20-M</t>
  </si>
  <si>
    <t>MBL20-L</t>
  </si>
  <si>
    <t>MEAME-S</t>
  </si>
  <si>
    <t>MEAME-M</t>
  </si>
  <si>
    <t>MEAME-L</t>
  </si>
  <si>
    <t>MSLGY-M</t>
  </si>
  <si>
    <t>MSLGY-L</t>
  </si>
  <si>
    <t>GCHOR-SM</t>
  </si>
  <si>
    <t>GCHOR-ML</t>
  </si>
  <si>
    <t>GCHOR-LXL</t>
  </si>
  <si>
    <t>GLIAQM-SM</t>
  </si>
  <si>
    <t>GLIAQM-ML</t>
  </si>
  <si>
    <t>GLIAQM-LXL</t>
  </si>
  <si>
    <t>MFGMC-SM</t>
  </si>
  <si>
    <t>MFGMC-ML</t>
  </si>
  <si>
    <t>MFGMC-LXL</t>
  </si>
  <si>
    <t>NAYME-SM</t>
  </si>
  <si>
    <t>NAYME-ML</t>
  </si>
  <si>
    <t>NAYME-LXL</t>
  </si>
  <si>
    <t>RBLUE-SM</t>
  </si>
  <si>
    <t>RBLUE-ML</t>
  </si>
  <si>
    <t>RBLUE-LXL</t>
  </si>
  <si>
    <t>SHRED-SM</t>
  </si>
  <si>
    <t>SHRED-ML</t>
  </si>
  <si>
    <t>SHRED-LXL</t>
  </si>
  <si>
    <t>GFGRN-SM</t>
  </si>
  <si>
    <t>GFGRN-ML</t>
  </si>
  <si>
    <t>GFGRN-LXL</t>
  </si>
  <si>
    <t>MAQM-53/61</t>
  </si>
  <si>
    <t>MBLK-53/61</t>
  </si>
  <si>
    <t>MFGN-53/61</t>
  </si>
  <si>
    <t>MSBM-53/61</t>
  </si>
  <si>
    <t>MSGM-53/61</t>
  </si>
  <si>
    <t>MWHT-53/61</t>
  </si>
  <si>
    <t>SGRM-53/61</t>
  </si>
  <si>
    <t>MBLK-48/53</t>
  </si>
  <si>
    <t>MRBE-48/53</t>
  </si>
  <si>
    <t>MROP-48/53</t>
  </si>
  <si>
    <t>MWHT-48/53</t>
  </si>
  <si>
    <t>SGRM-48/53</t>
  </si>
  <si>
    <t>MAQMM-ML</t>
  </si>
  <si>
    <t>MAQMM-LXL</t>
  </si>
  <si>
    <t>MCHORM-ML</t>
  </si>
  <si>
    <t>MCHORM-LXL</t>
  </si>
  <si>
    <t>MFRMC-ML</t>
  </si>
  <si>
    <t>MFRMC-LXL</t>
  </si>
  <si>
    <t>MRBMC-ML</t>
  </si>
  <si>
    <t>MRBMC-LXL</t>
  </si>
  <si>
    <t>810050-CLGRY-OS</t>
  </si>
  <si>
    <t>810050-DTBLK-OS</t>
  </si>
  <si>
    <t>810050-EHRED-OS</t>
  </si>
  <si>
    <t>810050-GSWHT-OS</t>
  </si>
  <si>
    <t>810050-MEAME-OS</t>
  </si>
  <si>
    <t>810050-MNBME-OS</t>
  </si>
  <si>
    <t>810050-MSGMC-OS</t>
  </si>
  <si>
    <t>810051-DTBLK-OS</t>
  </si>
  <si>
    <t>810052-TEBLK-OS</t>
  </si>
  <si>
    <t>810057-MBLCK-OS</t>
  </si>
  <si>
    <t>810057-MCDGY-OS</t>
  </si>
  <si>
    <t>810057-MEAME-OS</t>
  </si>
  <si>
    <t>810057-MEHRD-OS</t>
  </si>
  <si>
    <t>810057-MFGRN-OS</t>
  </si>
  <si>
    <t>810057-MMBLU-OS</t>
  </si>
  <si>
    <t>810057-MNAVY-OS</t>
  </si>
  <si>
    <t>810057-MNGRY-OS</t>
  </si>
  <si>
    <t>810057-MOEDB-OS</t>
  </si>
  <si>
    <t>810057-MOPRE-OS</t>
  </si>
  <si>
    <t>810057-MRBE-OS</t>
  </si>
  <si>
    <t>810057-MSBMC-OS</t>
  </si>
  <si>
    <t>810057-MSEGY-OS</t>
  </si>
  <si>
    <t>810057-MSGMC-OS</t>
  </si>
  <si>
    <t>810057-MWHTE-OS</t>
  </si>
  <si>
    <t>810058-TEBLK-SM</t>
  </si>
  <si>
    <t>810058-TEBLK-ML</t>
  </si>
  <si>
    <t>810058-TEBLK-LXL</t>
  </si>
  <si>
    <t>810062-TEBLK-S</t>
  </si>
  <si>
    <t>810062-TEBLK-M</t>
  </si>
  <si>
    <t>810062-TEBLK-L</t>
  </si>
  <si>
    <t>810063-TEBLK-S</t>
  </si>
  <si>
    <t>810063-TEBLK-M</t>
  </si>
  <si>
    <t>810063-TEBLK-L</t>
  </si>
  <si>
    <t>810064-TEBLK-SM</t>
  </si>
  <si>
    <t>810064-TEBLK-ML</t>
  </si>
  <si>
    <t>810064-TEBLK-LXL</t>
  </si>
  <si>
    <t>810065-TEBLK-SM</t>
  </si>
  <si>
    <t>810065-TEBLK-ML</t>
  </si>
  <si>
    <t>810065-TEBLK-LXL</t>
  </si>
  <si>
    <t>810066-TEBLK-M</t>
  </si>
  <si>
    <t>810066-TEBLK-L</t>
  </si>
  <si>
    <t>810068-CHOR-OS</t>
  </si>
  <si>
    <t>810068-MBLCK-OS</t>
  </si>
  <si>
    <t>810068-NAGR-OS</t>
  </si>
  <si>
    <t>810068-RBLUE-OS</t>
  </si>
  <si>
    <t>810068-SGRME-OS</t>
  </si>
  <si>
    <t>810069-TEBLK-SM</t>
  </si>
  <si>
    <t>810069-TEBLK-ML</t>
  </si>
  <si>
    <t>810070-TEBLK-ML17</t>
  </si>
  <si>
    <t>810070-TEBLK-ML25</t>
  </si>
  <si>
    <t>810070-TEBLK-SM25</t>
  </si>
  <si>
    <t>810070-TEBLK-SM32</t>
  </si>
  <si>
    <t>810089-GFGRN-OS</t>
  </si>
  <si>
    <t>810089-MBLCK-OS</t>
  </si>
  <si>
    <t>810089-MEAME-OS</t>
  </si>
  <si>
    <t>810089-MMBLU-OS</t>
  </si>
  <si>
    <t>810089-MNGRY-OS</t>
  </si>
  <si>
    <t>810089-MSBMC-OS</t>
  </si>
  <si>
    <t>810089-MSGMC-OS</t>
  </si>
  <si>
    <t>810089-MWHTE-OS</t>
  </si>
  <si>
    <t>810089-SGRM-OS</t>
  </si>
  <si>
    <t>810091-TEBLK-SM</t>
  </si>
  <si>
    <t>810091-TEBLK-ML</t>
  </si>
  <si>
    <t>810091-TEBLK-LXL</t>
  </si>
  <si>
    <t>810092-TEBLK-OS</t>
  </si>
  <si>
    <t>810093-TEBLK-OS</t>
  </si>
  <si>
    <t>810094-TEBLK-SM</t>
  </si>
  <si>
    <t>810094-TEBLK-ML</t>
  </si>
  <si>
    <t>810094-TEBLK-LXL</t>
  </si>
  <si>
    <t>810095-TEBLK-OS</t>
  </si>
  <si>
    <t>810096-TEBLK-OS</t>
  </si>
  <si>
    <t>810097-TEBLK-SM</t>
  </si>
  <si>
    <t>810097-TEBLK-ML</t>
  </si>
  <si>
    <t>810097-TEBLK-LXL</t>
  </si>
  <si>
    <t>810108-100201-OS</t>
  </si>
  <si>
    <t>810108-105025-OS</t>
  </si>
  <si>
    <t>810109-060000-OS</t>
  </si>
  <si>
    <t>810110-180000-OS</t>
  </si>
  <si>
    <t>810111-100000-OS</t>
  </si>
  <si>
    <t>827036-BLACK-OS</t>
  </si>
  <si>
    <t>827036-EHRED-OS</t>
  </si>
  <si>
    <t>827036-LTGRY-OS</t>
  </si>
  <si>
    <t>828161-BLACK-S</t>
  </si>
  <si>
    <t>828161-BLACK-M</t>
  </si>
  <si>
    <t>828161-BLACK-L</t>
  </si>
  <si>
    <t>828161-BLACK-XL</t>
  </si>
  <si>
    <t>828161-FOGRN-S</t>
  </si>
  <si>
    <t>828161-FOGRN-M</t>
  </si>
  <si>
    <t>828161-FOGRN-L</t>
  </si>
  <si>
    <t>828161-FOGRN-XL</t>
  </si>
  <si>
    <t>828162-SEGRY-XS</t>
  </si>
  <si>
    <t>828162-SEGRY-S</t>
  </si>
  <si>
    <t>828162-SEGRY-M</t>
  </si>
  <si>
    <t>828162-SEGRY-L</t>
  </si>
  <si>
    <t>835010-BLACK-M</t>
  </si>
  <si>
    <t>835010-BLACK-L</t>
  </si>
  <si>
    <t>835010-BLACK-XL</t>
  </si>
  <si>
    <t>845069-MBL21-SM</t>
  </si>
  <si>
    <t>845069-MBL21-ML</t>
  </si>
  <si>
    <t>845069-MBL21-LXL</t>
  </si>
  <si>
    <t>845069-MBLCK-SM</t>
  </si>
  <si>
    <t>845069-MBLCK-ML</t>
  </si>
  <si>
    <t>845069-MBLCK-LXL</t>
  </si>
  <si>
    <t>845069-MEAME-SM</t>
  </si>
  <si>
    <t>845069-MEAME-ML</t>
  </si>
  <si>
    <t>845069-MEAME-LXL</t>
  </si>
  <si>
    <t>845069-MEHRD-SM</t>
  </si>
  <si>
    <t>845069-MEHRD-ML</t>
  </si>
  <si>
    <t>845069-MEHRD-LXL</t>
  </si>
  <si>
    <t>845069-MFGRN-SM</t>
  </si>
  <si>
    <t>845069-MFGRN-ML</t>
  </si>
  <si>
    <t>845069-MFGRN-LXL</t>
  </si>
  <si>
    <t>845069-MMBLU-SM</t>
  </si>
  <si>
    <t>845069-MMBLU-ML</t>
  </si>
  <si>
    <t>845069-MMBLU-LXL</t>
  </si>
  <si>
    <t>845069-MNAVY-SM</t>
  </si>
  <si>
    <t>845069-MNAVY-ML</t>
  </si>
  <si>
    <t>845069-MNAVY-LXL</t>
  </si>
  <si>
    <t>845069-MOEDB-SM</t>
  </si>
  <si>
    <t>845069-MOEDB-ML</t>
  </si>
  <si>
    <t>845069-MOEDB-LXL</t>
  </si>
  <si>
    <t>845069-MSBMC-SM</t>
  </si>
  <si>
    <t>845069-MSBMC-ML</t>
  </si>
  <si>
    <t>845069-MSBMC-LXL</t>
  </si>
  <si>
    <t>845069-MSGMC-SM</t>
  </si>
  <si>
    <t>845069-MSGMC-ML</t>
  </si>
  <si>
    <t>845069-MSGMC-LXL</t>
  </si>
  <si>
    <t>845069-MWH21-SM</t>
  </si>
  <si>
    <t>845069-MWH21-ML</t>
  </si>
  <si>
    <t>845069-MWH21-LXL</t>
  </si>
  <si>
    <t>845069-MWHTE-SM</t>
  </si>
  <si>
    <t>845069-MWHTE-ML</t>
  </si>
  <si>
    <t>845069-MWHTE-LXL</t>
  </si>
  <si>
    <t>845069-SGRME-SM</t>
  </si>
  <si>
    <t>845069-SGRME-ML</t>
  </si>
  <si>
    <t>845069-SGRME-LXL</t>
  </si>
  <si>
    <t>845070-MBLCK-SM</t>
  </si>
  <si>
    <t>845070-MBLCK-ML</t>
  </si>
  <si>
    <t>845070-MBLCK-LXL</t>
  </si>
  <si>
    <t>845070-MEAME-SM</t>
  </si>
  <si>
    <t>845070-MEAME-ML</t>
  </si>
  <si>
    <t>845070-MEAME-LXL</t>
  </si>
  <si>
    <t>845070-MFGRN-SM</t>
  </si>
  <si>
    <t>845070-MFGRN-ML</t>
  </si>
  <si>
    <t>845070-MFGRN-LXL</t>
  </si>
  <si>
    <t>845070-MMBLU-SM</t>
  </si>
  <si>
    <t>845070-MMBLU-ML</t>
  </si>
  <si>
    <t>845070-MMBLU-LXL</t>
  </si>
  <si>
    <t>845070-MSBMC-SM</t>
  </si>
  <si>
    <t>845070-MSBMC-ML</t>
  </si>
  <si>
    <t>845070-MSBMC-LXL</t>
  </si>
  <si>
    <t>845070-MSGMC-SM</t>
  </si>
  <si>
    <t>845070-MSGMC-ML</t>
  </si>
  <si>
    <t>845070-MSGMC-LXL</t>
  </si>
  <si>
    <t>845070-MWHTE-SM</t>
  </si>
  <si>
    <t>845070-MWHTE-ML</t>
  </si>
  <si>
    <t>845070-MWHTE-LXL</t>
  </si>
  <si>
    <t>845070-SGRME-SM</t>
  </si>
  <si>
    <t>845070-SGRME-ML</t>
  </si>
  <si>
    <t>845070-SGRME-LXL</t>
  </si>
  <si>
    <t>845073-CORNC-SM</t>
  </si>
  <si>
    <t>845073-CORNC-ML</t>
  </si>
  <si>
    <t>845073-MBKNC-SM</t>
  </si>
  <si>
    <t>845073-MBKNC-ML</t>
  </si>
  <si>
    <t>845073-NGRNC-SM</t>
  </si>
  <si>
    <t>845073-NGRNC-ML</t>
  </si>
  <si>
    <t>845073-RBNCN-SM</t>
  </si>
  <si>
    <t>845073-RBNCN-ML</t>
  </si>
  <si>
    <t>845073-SGRME-SM</t>
  </si>
  <si>
    <t>845073-SGRME-ML</t>
  </si>
  <si>
    <t>845074-MOPRE-XSS</t>
  </si>
  <si>
    <t>845074-MOPRE-SM</t>
  </si>
  <si>
    <t>845074-MRBCO-XSS</t>
  </si>
  <si>
    <t>845074-MRBCO-SM</t>
  </si>
  <si>
    <t>845081-GFGRN-S</t>
  </si>
  <si>
    <t>845081-GFGRN-M</t>
  </si>
  <si>
    <t>845081-GFGRN-L</t>
  </si>
  <si>
    <t>845081-GMBLU-S</t>
  </si>
  <si>
    <t>845081-GMBLU-M</t>
  </si>
  <si>
    <t>845081-GMBLU-L</t>
  </si>
  <si>
    <t>845081-MAQM-S</t>
  </si>
  <si>
    <t>845081-MAQM-M</t>
  </si>
  <si>
    <t>845081-MAQM-L</t>
  </si>
  <si>
    <t>845081-MBLCK-S</t>
  </si>
  <si>
    <t>845081-MBLCK-M</t>
  </si>
  <si>
    <t>845081-MBLCK-L</t>
  </si>
  <si>
    <t>845081-MCHOR-S</t>
  </si>
  <si>
    <t>845081-MCHOR-M</t>
  </si>
  <si>
    <t>845081-MCHOR-L</t>
  </si>
  <si>
    <t>845081-MNAVY-S</t>
  </si>
  <si>
    <t>845081-MNAVY-M</t>
  </si>
  <si>
    <t>845081-MNAVY-L</t>
  </si>
  <si>
    <t>845081-MNGRY-S</t>
  </si>
  <si>
    <t>845081-MNGRY-M</t>
  </si>
  <si>
    <t>845081-MNGRY-L</t>
  </si>
  <si>
    <t>845081-MOEDB-S</t>
  </si>
  <si>
    <t>845081-MOEDB-M</t>
  </si>
  <si>
    <t>845081-MOEDB-L</t>
  </si>
  <si>
    <t>845081-MOWHT-S</t>
  </si>
  <si>
    <t>845081-MOWHT-M</t>
  </si>
  <si>
    <t>845081-MOWHT-L</t>
  </si>
  <si>
    <t>845081-MSBMC-S</t>
  </si>
  <si>
    <t>845081-MSBMC-M</t>
  </si>
  <si>
    <t>845081-MSBMC-L</t>
  </si>
  <si>
    <t>845081-MSGMC-S</t>
  </si>
  <si>
    <t>845081-MSGMC-M</t>
  </si>
  <si>
    <t>845081-MSGMC-L</t>
  </si>
  <si>
    <t>845081-MWH20-S</t>
  </si>
  <si>
    <t>845081-MWH20-M</t>
  </si>
  <si>
    <t>845081-MWH20-L</t>
  </si>
  <si>
    <t>845081-MWHTE-S</t>
  </si>
  <si>
    <t>845081-MWHTE-M</t>
  </si>
  <si>
    <t>845081-MWHTE-L</t>
  </si>
  <si>
    <t>845082-GFGRN-S</t>
  </si>
  <si>
    <t>845082-GFGRN-M</t>
  </si>
  <si>
    <t>845082-GFGRN-L</t>
  </si>
  <si>
    <t>845082-GMBLU-S</t>
  </si>
  <si>
    <t>845082-GMBLU-M</t>
  </si>
  <si>
    <t>845082-GMBLU-L</t>
  </si>
  <si>
    <t>845082-MBL20-S</t>
  </si>
  <si>
    <t>845082-MBL20-M</t>
  </si>
  <si>
    <t>845082-MBL20-L</t>
  </si>
  <si>
    <t>845082-MBLCK-S</t>
  </si>
  <si>
    <t>845082-MBLCK-M</t>
  </si>
  <si>
    <t>845082-MBLCK-L</t>
  </si>
  <si>
    <t>845082-MCHOR-S</t>
  </si>
  <si>
    <t>845082-MCHOR-M</t>
  </si>
  <si>
    <t>845082-MCHOR-L</t>
  </si>
  <si>
    <t>845082-MEAME-S</t>
  </si>
  <si>
    <t>845082-MEAME-M</t>
  </si>
  <si>
    <t>845082-MEAME-L</t>
  </si>
  <si>
    <t>845082-MNAVY-S</t>
  </si>
  <si>
    <t>845082-MNAVY-M</t>
  </si>
  <si>
    <t>845082-MNAVY-L</t>
  </si>
  <si>
    <t>845082-MNGRY-S</t>
  </si>
  <si>
    <t>845082-MNGRY-M</t>
  </si>
  <si>
    <t>845082-MNGRY-L</t>
  </si>
  <si>
    <t>845082-MOEDB-S</t>
  </si>
  <si>
    <t>845082-MOEDB-M</t>
  </si>
  <si>
    <t>845082-MOEDB-L</t>
  </si>
  <si>
    <t>845082-MOWHT-S</t>
  </si>
  <si>
    <t>845082-MOWHT-M</t>
  </si>
  <si>
    <t>845082-MOWHT-L</t>
  </si>
  <si>
    <t>845082-MSBMC-S</t>
  </si>
  <si>
    <t>845082-MSBMC-M</t>
  </si>
  <si>
    <t>845082-MSBMC-L</t>
  </si>
  <si>
    <t>845082-MSGMC-S</t>
  </si>
  <si>
    <t>845082-MSGMC-M</t>
  </si>
  <si>
    <t>845082-MSGMC-L</t>
  </si>
  <si>
    <t>845082-MWHTE-S</t>
  </si>
  <si>
    <t>845082-MWHTE-M</t>
  </si>
  <si>
    <t>845082-MWHTE-L</t>
  </si>
  <si>
    <t>845086-MBLCK-M</t>
  </si>
  <si>
    <t>845086-MBLCK-L</t>
  </si>
  <si>
    <t>845086-MSLGY-M</t>
  </si>
  <si>
    <t>845086-MSLGY-L</t>
  </si>
  <si>
    <t>845086-MWHTE-M</t>
  </si>
  <si>
    <t>845086-MWHTE-L</t>
  </si>
  <si>
    <t>845091-DTBLK-SM</t>
  </si>
  <si>
    <t>845091-DTBLK-ML</t>
  </si>
  <si>
    <t>845091-DTBLK-LXL</t>
  </si>
  <si>
    <t>845091-GCHOR-SM</t>
  </si>
  <si>
    <t>845091-GCHOR-ML</t>
  </si>
  <si>
    <t>845091-GCHOR-LXL</t>
  </si>
  <si>
    <t>845091-GFRED-SM</t>
  </si>
  <si>
    <t>845091-GFRED-ML</t>
  </si>
  <si>
    <t>845091-GFRED-LXL</t>
  </si>
  <si>
    <t>845091-GLIAQM-SM</t>
  </si>
  <si>
    <t>845091-GLIAQM-ML</t>
  </si>
  <si>
    <t>845091-GLIAQM-LXL</t>
  </si>
  <si>
    <t>845091-GSWHT-SM</t>
  </si>
  <si>
    <t>845091-GSWHT-ML</t>
  </si>
  <si>
    <t>845091-GSWHT-LXL</t>
  </si>
  <si>
    <t>845091-MFGMC-SM</t>
  </si>
  <si>
    <t>845091-MFGMC-ML</t>
  </si>
  <si>
    <t>845091-MFGMC-LXL</t>
  </si>
  <si>
    <t>845091-MNGRY-SM</t>
  </si>
  <si>
    <t>845091-MNGRY-ML</t>
  </si>
  <si>
    <t>845091-MNGRY-LXL</t>
  </si>
  <si>
    <t>845091-NAYME-SM</t>
  </si>
  <si>
    <t>845091-NAYME-ML</t>
  </si>
  <si>
    <t>845091-NAYME-LXL</t>
  </si>
  <si>
    <t>845091-RBLUE-SM</t>
  </si>
  <si>
    <t>845091-RBLUE-ML</t>
  </si>
  <si>
    <t>845091-RBLUE-LXL</t>
  </si>
  <si>
    <t>845091-SHRED-SM</t>
  </si>
  <si>
    <t>845091-SHRED-ML</t>
  </si>
  <si>
    <t>845091-SHRED-LXL</t>
  </si>
  <si>
    <t>845103-MBLCK-SM</t>
  </si>
  <si>
    <t>845103-MBLCK-ML</t>
  </si>
  <si>
    <t>845103-MBLCK-LXL</t>
  </si>
  <si>
    <t>845103-MEAME-SM</t>
  </si>
  <si>
    <t>845103-MEAME-ML</t>
  </si>
  <si>
    <t>845103-MEAME-LXL</t>
  </si>
  <si>
    <t>845103-MNGRY-SM</t>
  </si>
  <si>
    <t>845103-MNGRY-ML</t>
  </si>
  <si>
    <t>845103-MNGRY-LXL</t>
  </si>
  <si>
    <t>845103-MSBMC-SM</t>
  </si>
  <si>
    <t>845103-MSBMC-ML</t>
  </si>
  <si>
    <t>845103-MSBMC-LXL</t>
  </si>
  <si>
    <t>845103-MSGMC-SM</t>
  </si>
  <si>
    <t>845103-MSGMC-ML</t>
  </si>
  <si>
    <t>845103-MSGMC-LXL</t>
  </si>
  <si>
    <t>845103-MWHTE-SM</t>
  </si>
  <si>
    <t>845103-MWHTE-ML</t>
  </si>
  <si>
    <t>845103-MWHTE-LXL</t>
  </si>
  <si>
    <t>845103-SGRME-SM</t>
  </si>
  <si>
    <t>845103-SGRME-ML</t>
  </si>
  <si>
    <t>845103-SGRME-LXL</t>
  </si>
  <si>
    <t>845104-GFGRN-SM</t>
  </si>
  <si>
    <t>845104-GFGRN-ML</t>
  </si>
  <si>
    <t>845104-GFGRN-LXL</t>
  </si>
  <si>
    <t>845104-MBLCK-SM</t>
  </si>
  <si>
    <t>845104-MBLCK-ML</t>
  </si>
  <si>
    <t>845104-MBLCK-LXL</t>
  </si>
  <si>
    <t>845104-MEAME-SM</t>
  </si>
  <si>
    <t>845104-MEAME-ML</t>
  </si>
  <si>
    <t>845104-MEAME-LXL</t>
  </si>
  <si>
    <t>845104-MNGRY-SM</t>
  </si>
  <si>
    <t>845104-MNGRY-ML</t>
  </si>
  <si>
    <t>845104-MNGRY-LXL</t>
  </si>
  <si>
    <t>845104-MSBMC-SM</t>
  </si>
  <si>
    <t>845104-MSBMC-ML</t>
  </si>
  <si>
    <t>845104-MSBMC-LXL</t>
  </si>
  <si>
    <t>845104-MSGMC-SM</t>
  </si>
  <si>
    <t>845104-MSGMC-ML</t>
  </si>
  <si>
    <t>845104-MSGMC-LXL</t>
  </si>
  <si>
    <t>845104-MWHTE-SM</t>
  </si>
  <si>
    <t>845104-MWHTE-ML</t>
  </si>
  <si>
    <t>845104-MWHTE-LXL</t>
  </si>
  <si>
    <t>845104-SGRME-SM</t>
  </si>
  <si>
    <t>845104-SGRME-ML</t>
  </si>
  <si>
    <t>845104-SGRME-LXL</t>
  </si>
  <si>
    <t>845105-MAQM-53/61</t>
  </si>
  <si>
    <t>845105-MBLK-53/61</t>
  </si>
  <si>
    <t>845105-MWHT-53/61</t>
  </si>
  <si>
    <t>845105-SGRM-53/61</t>
  </si>
  <si>
    <t>845106-MAQM-53/61</t>
  </si>
  <si>
    <t>845106-MBLK-53/61</t>
  </si>
  <si>
    <t>845106-MFGN-53/61</t>
  </si>
  <si>
    <t>845106-MSBM-53/61</t>
  </si>
  <si>
    <t>845106-MSGM-53/61</t>
  </si>
  <si>
    <t>845106-MWHT-53/61</t>
  </si>
  <si>
    <t>845106-SGRM-53/61</t>
  </si>
  <si>
    <t>845107-MBLK-48/53</t>
  </si>
  <si>
    <t>845107-MRBE-48/53</t>
  </si>
  <si>
    <t>845107-MROP-48/53</t>
  </si>
  <si>
    <t>845107-MWHT-48/53</t>
  </si>
  <si>
    <t>845107-SGRM-48/53</t>
  </si>
  <si>
    <t>845108-MBLK-48/53</t>
  </si>
  <si>
    <t>845108-MRBE-48/53</t>
  </si>
  <si>
    <t>845108-MROP-48/53</t>
  </si>
  <si>
    <t>845108-MWHT-48/53</t>
  </si>
  <si>
    <t>845108-SGRM-48/53</t>
  </si>
  <si>
    <t>845109-DTBLK-ML</t>
  </si>
  <si>
    <t>845109-DTBLK-LXL</t>
  </si>
  <si>
    <t>845109-GSWHT-ML</t>
  </si>
  <si>
    <t>845109-GSWHT-LXL</t>
  </si>
  <si>
    <t>845109-MAQMM-ML</t>
  </si>
  <si>
    <t>845109-MAQMM-LXL</t>
  </si>
  <si>
    <t>845109-MCHORM-ML</t>
  </si>
  <si>
    <t>845109-MCHORM-LXL</t>
  </si>
  <si>
    <t>845109-MFRMC-ML</t>
  </si>
  <si>
    <t>845109-MFRMC-LXL</t>
  </si>
  <si>
    <t>845109-MRBMC-ML</t>
  </si>
  <si>
    <t>845109-MRBMC-LXL</t>
  </si>
  <si>
    <t>845110-GSWHT-ML</t>
  </si>
  <si>
    <t>845110-GSWHT-LXL</t>
  </si>
  <si>
    <t>845110-MAQMM-ML</t>
  </si>
  <si>
    <t>845110-MAQMM-LXL</t>
  </si>
  <si>
    <t>845110-MCHORM-ML</t>
  </si>
  <si>
    <t>845110-MCHORM-LXL</t>
  </si>
  <si>
    <t>845110-MFRMC-ML</t>
  </si>
  <si>
    <t>845110-MFRMC-LXL</t>
  </si>
  <si>
    <t>845110-MRBMC-ML</t>
  </si>
  <si>
    <t>845110-MRBMC-LXL</t>
  </si>
  <si>
    <t>850014-BLACK-OS</t>
  </si>
  <si>
    <t>Charcoal Gray</t>
  </si>
  <si>
    <t>Rocker Visor</t>
  </si>
  <si>
    <t>Earth Red</t>
  </si>
  <si>
    <t>Matte Navy Blue Metallic</t>
  </si>
  <si>
    <t>Matte Slate Gray Metallic</t>
  </si>
  <si>
    <t>Rocker/Wanderer Earpads</t>
  </si>
  <si>
    <t>Bike Helmet Case</t>
  </si>
  <si>
    <t>Matte Black</t>
  </si>
  <si>
    <t>Matte Cloud Gray</t>
  </si>
  <si>
    <t>Matte Earth Red</t>
  </si>
  <si>
    <t>Matte Forest Green</t>
  </si>
  <si>
    <t>Matte Olive Drab</t>
  </si>
  <si>
    <t>Matte Smoke Gray</t>
  </si>
  <si>
    <t>Matte Race Blue</t>
  </si>
  <si>
    <t>Dissenter Comfort Pads 7 mm</t>
  </si>
  <si>
    <t>Matte Off-White</t>
  </si>
  <si>
    <t>Outrider Comfort pads 7mm</t>
  </si>
  <si>
    <t>Chaser Comfort pads 7mm</t>
  </si>
  <si>
    <t>Tucker comfort pads</t>
  </si>
  <si>
    <t>Gloss Forest Green</t>
  </si>
  <si>
    <t>Trailblazer Visor</t>
  </si>
  <si>
    <t>Trailblazer Comfort Pads</t>
  </si>
  <si>
    <t>Ripper Comfort Pads</t>
  </si>
  <si>
    <t>Clear/Matte Black/Black</t>
  </si>
  <si>
    <t>Clear/Matte Chopper Orange/ Black</t>
  </si>
  <si>
    <t>Firewall MTB Lens RIG Reflect</t>
  </si>
  <si>
    <t>Firewall MTB Lens RIG</t>
  </si>
  <si>
    <t>Firewall MTB Lens</t>
  </si>
  <si>
    <t>Light Gray</t>
  </si>
  <si>
    <t>Sweet Tube</t>
  </si>
  <si>
    <t>Hunter Wind Jacket M</t>
  </si>
  <si>
    <t>Hunter Wind Jacket W</t>
  </si>
  <si>
    <t>Hunter Merino SS Jersey M</t>
  </si>
  <si>
    <t>Hunter Merino SS Jersey W</t>
  </si>
  <si>
    <t>Hunter LS Jersey M</t>
  </si>
  <si>
    <t>Hunter SS Jersey M</t>
  </si>
  <si>
    <t>Hunter SS Jersey W</t>
  </si>
  <si>
    <t>Hunter Shorts W</t>
  </si>
  <si>
    <t>Hunter Light Shorts M</t>
  </si>
  <si>
    <t>Hunter Roller Shorts M</t>
  </si>
  <si>
    <t>Hunter Roller Shorts W</t>
  </si>
  <si>
    <t>Hunter Light Gloves M</t>
  </si>
  <si>
    <t>Hunter Light Gloves W</t>
  </si>
  <si>
    <t>Hunter Gloves M</t>
  </si>
  <si>
    <t>Hunter Gloves W</t>
  </si>
  <si>
    <t>Hunter Pro Gloves M</t>
  </si>
  <si>
    <t>Hunter Merino Socks</t>
  </si>
  <si>
    <t>Crossfire Merino SS Jersey M</t>
  </si>
  <si>
    <t>Crossfire Merino SS Jersey W</t>
  </si>
  <si>
    <t>Hunter Slashed Shorts M</t>
  </si>
  <si>
    <t>Hunter Slashed Shorts W</t>
  </si>
  <si>
    <t>Hunter Shorts M</t>
  </si>
  <si>
    <t>Enduro Race Vest</t>
  </si>
  <si>
    <t>Dissenter Helmet</t>
  </si>
  <si>
    <t>Chopper Orange / Natural Carbon</t>
  </si>
  <si>
    <t>Matte Black/Natural Carbon</t>
  </si>
  <si>
    <t>Nardo Gray / Natural Carbon</t>
  </si>
  <si>
    <t>Race Blue/Natural Carbon</t>
  </si>
  <si>
    <t>Matte Race Blue/Cody Orange</t>
  </si>
  <si>
    <t>Outrider Helmet</t>
  </si>
  <si>
    <t>Strutter Helmet</t>
  </si>
  <si>
    <t>Gloss Chopper Orange</t>
  </si>
  <si>
    <t>Gloss Light Aquamarine</t>
  </si>
  <si>
    <t>Matte Forest Green Metallic</t>
  </si>
  <si>
    <t>Navy Metallic</t>
  </si>
  <si>
    <t>Scorch Red</t>
  </si>
  <si>
    <t>Trailblazer Helmet</t>
  </si>
  <si>
    <t>Ripper Helmet</t>
  </si>
  <si>
    <t>Rocker Helmet</t>
  </si>
  <si>
    <t>Matte Aquamarine Metallic</t>
  </si>
  <si>
    <t>Matte Chopper Orange Metallic</t>
  </si>
  <si>
    <t>Matte Fiery Red Metallic</t>
  </si>
  <si>
    <t>Matte Race Blue Metallic</t>
  </si>
  <si>
    <t>Rocker FF Helmet</t>
  </si>
  <si>
    <t>DPUMC-OS</t>
  </si>
  <si>
    <t>MBUOE-OS</t>
  </si>
  <si>
    <t>MFLUO-OS</t>
  </si>
  <si>
    <t>BRWHT-OS</t>
  </si>
  <si>
    <t>GLBLM-OS</t>
  </si>
  <si>
    <t>MROGD-OS</t>
  </si>
  <si>
    <t>BUORE-M</t>
  </si>
  <si>
    <t>BUORE-L</t>
  </si>
  <si>
    <t>CLEAR-M</t>
  </si>
  <si>
    <t>CLEAR-L</t>
  </si>
  <si>
    <t>SRMOR-M</t>
  </si>
  <si>
    <t>SRMOR-L</t>
  </si>
  <si>
    <t>DEPUR-OS</t>
  </si>
  <si>
    <t>BTGRY-OS</t>
  </si>
  <si>
    <t>SLGRY-OS</t>
  </si>
  <si>
    <t>100433-OS</t>
  </si>
  <si>
    <t>101534-OS</t>
  </si>
  <si>
    <t>108135-OS</t>
  </si>
  <si>
    <t>10003-S</t>
  </si>
  <si>
    <t>10003-M</t>
  </si>
  <si>
    <t>10003-L</t>
  </si>
  <si>
    <t>10003-XL</t>
  </si>
  <si>
    <t>10003-XS</t>
  </si>
  <si>
    <t>56002-XS</t>
  </si>
  <si>
    <t>56002-S</t>
  </si>
  <si>
    <t>56002-M</t>
  </si>
  <si>
    <t>56002-L</t>
  </si>
  <si>
    <t>10001-S</t>
  </si>
  <si>
    <t>10001-M</t>
  </si>
  <si>
    <t>10001-L</t>
  </si>
  <si>
    <t>10001-XL</t>
  </si>
  <si>
    <t>55504-S</t>
  </si>
  <si>
    <t>55504-M</t>
  </si>
  <si>
    <t>55504-L</t>
  </si>
  <si>
    <t>55504-XL</t>
  </si>
  <si>
    <t>55504-XS</t>
  </si>
  <si>
    <t>10001-XS</t>
  </si>
  <si>
    <t>88300-128</t>
  </si>
  <si>
    <t>88300-140</t>
  </si>
  <si>
    <t>88300-152</t>
  </si>
  <si>
    <t>99901-128</t>
  </si>
  <si>
    <t>99901-140</t>
  </si>
  <si>
    <t>99901-152</t>
  </si>
  <si>
    <t>BRWHT-SM</t>
  </si>
  <si>
    <t>BRWHT-ML</t>
  </si>
  <si>
    <t>BRWHT-LXL</t>
  </si>
  <si>
    <t>SGMFL-SM</t>
  </si>
  <si>
    <t>SGMFL-ML</t>
  </si>
  <si>
    <t>SGMFL-LXL</t>
  </si>
  <si>
    <t>BWHNC-SM</t>
  </si>
  <si>
    <t>BWHNC-ML</t>
  </si>
  <si>
    <t>DPUNC-SM</t>
  </si>
  <si>
    <t>DPUNC-ML</t>
  </si>
  <si>
    <t>MFLNC-SM</t>
  </si>
  <si>
    <t>MFLNC-ML</t>
  </si>
  <si>
    <t>GLBLM-XSS</t>
  </si>
  <si>
    <t>GLBLM-SM</t>
  </si>
  <si>
    <t>MFLUO-XSS</t>
  </si>
  <si>
    <t>MFLUO-SM</t>
  </si>
  <si>
    <t>SGMFL-M</t>
  </si>
  <si>
    <t>SGMFL-L</t>
  </si>
  <si>
    <t>BGRRG-S</t>
  </si>
  <si>
    <t>BGRRG-M</t>
  </si>
  <si>
    <t>BGRRG-L</t>
  </si>
  <si>
    <t>BRWHT-S</t>
  </si>
  <si>
    <t>BRWHT-M</t>
  </si>
  <si>
    <t>BRWHT-L</t>
  </si>
  <si>
    <t>BUORE-S</t>
  </si>
  <si>
    <t>SGMFL-S</t>
  </si>
  <si>
    <t>DPUMC-SM</t>
  </si>
  <si>
    <t>DPUMC-ML</t>
  </si>
  <si>
    <t>DPUMC-LXL</t>
  </si>
  <si>
    <t>MBUOE-SM</t>
  </si>
  <si>
    <t>MBUOE-ML</t>
  </si>
  <si>
    <t>MBUOE-LXL</t>
  </si>
  <si>
    <t>MFLUO-ML</t>
  </si>
  <si>
    <t>MFLUO-LXL</t>
  </si>
  <si>
    <t>SGRBO-SM</t>
  </si>
  <si>
    <t>SGRBO-ML</t>
  </si>
  <si>
    <t>SGRBO-LXL</t>
  </si>
  <si>
    <t>BGRG-53/61</t>
  </si>
  <si>
    <t>BRWT-53/61</t>
  </si>
  <si>
    <t>BUOR-53/61</t>
  </si>
  <si>
    <t>DPMC-53/61</t>
  </si>
  <si>
    <t>GLBM-48/53</t>
  </si>
  <si>
    <t>MFLU-48/53</t>
  </si>
  <si>
    <t>NGFL-48/53</t>
  </si>
  <si>
    <t>RGLD-48/53</t>
  </si>
  <si>
    <t>SBLM-48/53</t>
  </si>
  <si>
    <t>MFLU-ML</t>
  </si>
  <si>
    <t>MFLU-LXL</t>
  </si>
  <si>
    <t>GLBOR-ML</t>
  </si>
  <si>
    <t>GLBOR-LXL</t>
  </si>
  <si>
    <t>MFLU-53/61</t>
  </si>
  <si>
    <t>SBLM-53/61</t>
  </si>
  <si>
    <t>070600-OS</t>
  </si>
  <si>
    <t>090700-OS</t>
  </si>
  <si>
    <t>091600-OS</t>
  </si>
  <si>
    <t>150500-OS</t>
  </si>
  <si>
    <t>198200-OS</t>
  </si>
  <si>
    <t>202429-OS</t>
  </si>
  <si>
    <t>061700-OS</t>
  </si>
  <si>
    <t>206129-OS</t>
  </si>
  <si>
    <t>221000-OS</t>
  </si>
  <si>
    <t>230400-OS</t>
  </si>
  <si>
    <t>810050-DPUMC-OS</t>
  </si>
  <si>
    <t>810050-MBUOE-OS</t>
  </si>
  <si>
    <t>810050-MFLUO-OS</t>
  </si>
  <si>
    <t>810057-BRWHT-OS</t>
  </si>
  <si>
    <t>810057-GLBLM-OS</t>
  </si>
  <si>
    <t>810057-MFLUO-OS</t>
  </si>
  <si>
    <t>810057-MROGD-OS</t>
  </si>
  <si>
    <t>810067-CLEAR-M</t>
  </si>
  <si>
    <t>810067-CLEAR-L</t>
  </si>
  <si>
    <t>810067-SRMOR-M</t>
  </si>
  <si>
    <t>810067-SRMOR-L</t>
  </si>
  <si>
    <t>810068-BRWHT-OS</t>
  </si>
  <si>
    <t>810068-DEPUR-OS</t>
  </si>
  <si>
    <t>810068-MFLUO-OS</t>
  </si>
  <si>
    <t>810089-BRWHT-OS</t>
  </si>
  <si>
    <t>810089-BTGRY-OS</t>
  </si>
  <si>
    <t>810089-MFLUO-OS</t>
  </si>
  <si>
    <t>810089-SLGRY-OS</t>
  </si>
  <si>
    <t>810108-100433-OS</t>
  </si>
  <si>
    <t>810108-101534-OS</t>
  </si>
  <si>
    <t>810108-108135-OS</t>
  </si>
  <si>
    <t>820282-99901-OS</t>
  </si>
  <si>
    <t>828161-55504-S</t>
  </si>
  <si>
    <t>828161-55504-M</t>
  </si>
  <si>
    <t>828161-55504-L</t>
  </si>
  <si>
    <t>828161-55504-XL</t>
  </si>
  <si>
    <t>828161-88002-S</t>
  </si>
  <si>
    <t>828161-88002-M</t>
  </si>
  <si>
    <t>828161-88002-L</t>
  </si>
  <si>
    <t>828161-88002-XL</t>
  </si>
  <si>
    <t>828162-56002-XS</t>
  </si>
  <si>
    <t>828162-56002-S</t>
  </si>
  <si>
    <t>828162-56002-M</t>
  </si>
  <si>
    <t>828162-56002-L</t>
  </si>
  <si>
    <t>845069-BRWHT-SM</t>
  </si>
  <si>
    <t>845069-BRWHT-ML</t>
  </si>
  <si>
    <t>845069-BRWHT-LXL</t>
  </si>
  <si>
    <t>845069-MROGD-SM</t>
  </si>
  <si>
    <t>845069-MROGD-ML</t>
  </si>
  <si>
    <t>845069-MROGD-LXL</t>
  </si>
  <si>
    <t>845069-SGMFL-SM</t>
  </si>
  <si>
    <t>845069-SGMFL-ML</t>
  </si>
  <si>
    <t>845069-SGMFL-LXL</t>
  </si>
  <si>
    <t>845070-BRWHT-SM</t>
  </si>
  <si>
    <t>845070-BRWHT-ML</t>
  </si>
  <si>
    <t>845070-BRWHT-LXL</t>
  </si>
  <si>
    <t>845070-MROGD-SM</t>
  </si>
  <si>
    <t>845070-MROGD-ML</t>
  </si>
  <si>
    <t>845070-MROGD-LXL</t>
  </si>
  <si>
    <t>845070-SGMFL-SM</t>
  </si>
  <si>
    <t>845070-SGMFL-ML</t>
  </si>
  <si>
    <t>845070-SGMFL-LXL</t>
  </si>
  <si>
    <t>845073-BWHNC-SM</t>
  </si>
  <si>
    <t>845073-BWHNC-ML</t>
  </si>
  <si>
    <t>845073-DPUNC-SM</t>
  </si>
  <si>
    <t>845073-DPUNC-ML</t>
  </si>
  <si>
    <t>845073-MFLNC-SM</t>
  </si>
  <si>
    <t>845073-MFLNC-ML</t>
  </si>
  <si>
    <t>845074-GLBLM-XSS</t>
  </si>
  <si>
    <t>845074-GLBLM-SM</t>
  </si>
  <si>
    <t>845074-MFLUO-XSS</t>
  </si>
  <si>
    <t>845074-MFLUO-SM</t>
  </si>
  <si>
    <t>845074-MNGRY-XSS</t>
  </si>
  <si>
    <t>845074-MNGRY-SM</t>
  </si>
  <si>
    <t>845081-BGRRG-S</t>
  </si>
  <si>
    <t>845081-BGRRG-M</t>
  </si>
  <si>
    <t>845081-BGRRG-L</t>
  </si>
  <si>
    <t>845081-BRWHT-S</t>
  </si>
  <si>
    <t>845081-BRWHT-M</t>
  </si>
  <si>
    <t>845081-BRWHT-L</t>
  </si>
  <si>
    <t>845081-BUORE-S</t>
  </si>
  <si>
    <t>845081-BUORE-M</t>
  </si>
  <si>
    <t>845081-BUORE-L</t>
  </si>
  <si>
    <t>845081-SGMFL-S</t>
  </si>
  <si>
    <t>845081-SGMFL-M</t>
  </si>
  <si>
    <t>845081-SGMFL-L</t>
  </si>
  <si>
    <t>845082-BGRRG-S</t>
  </si>
  <si>
    <t>845082-BGRRG-M</t>
  </si>
  <si>
    <t>845082-BGRRG-L</t>
  </si>
  <si>
    <t>845082-BRWHT-S</t>
  </si>
  <si>
    <t>845082-BRWHT-M</t>
  </si>
  <si>
    <t>845082-BRWHT-L</t>
  </si>
  <si>
    <t>845082-BUORE-S</t>
  </si>
  <si>
    <t>845082-BUORE-M</t>
  </si>
  <si>
    <t>845082-BUORE-L</t>
  </si>
  <si>
    <t>845082-SGMFL-S</t>
  </si>
  <si>
    <t>845082-SGMFL-M</t>
  </si>
  <si>
    <t>845082-SGMFL-L</t>
  </si>
  <si>
    <t>845091-DPUMC-SM</t>
  </si>
  <si>
    <t>845091-DPUMC-ML</t>
  </si>
  <si>
    <t>845091-DPUMC-LXL</t>
  </si>
  <si>
    <t>845091-MBUOE-SM</t>
  </si>
  <si>
    <t>845091-MBUOE-ML</t>
  </si>
  <si>
    <t>845091-MBUOE-LXL</t>
  </si>
  <si>
    <t>845091-MFLUO-SM</t>
  </si>
  <si>
    <t>845091-MFLUO-ML</t>
  </si>
  <si>
    <t>845091-MFLUO-LXL</t>
  </si>
  <si>
    <t>845103-BGRRG-SM</t>
  </si>
  <si>
    <t>845103-BGRRG-ML</t>
  </si>
  <si>
    <t>845103-BGRRG-LXL</t>
  </si>
  <si>
    <t>845103-BRWHT-SM</t>
  </si>
  <si>
    <t>845103-BRWHT-ML</t>
  </si>
  <si>
    <t>845103-BRWHT-LXL</t>
  </si>
  <si>
    <t>845103-MFLUO-SM</t>
  </si>
  <si>
    <t>845103-MFLUO-ML</t>
  </si>
  <si>
    <t>845103-MFLUO-LXL</t>
  </si>
  <si>
    <t>845103-SGRBO-SM</t>
  </si>
  <si>
    <t>845103-SGRBO-ML</t>
  </si>
  <si>
    <t>845103-SGRBO-LXL</t>
  </si>
  <si>
    <t>845104-BGRRG-SM</t>
  </si>
  <si>
    <t>845104-BGRRG-ML</t>
  </si>
  <si>
    <t>845104-BGRRG-LXL</t>
  </si>
  <si>
    <t>845104-BRWHT-SM</t>
  </si>
  <si>
    <t>845104-BRWHT-ML</t>
  </si>
  <si>
    <t>845104-BRWHT-LXL</t>
  </si>
  <si>
    <t>845104-MFLUO-SM</t>
  </si>
  <si>
    <t>845104-MFLUO-ML</t>
  </si>
  <si>
    <t>845104-MFLUO-LXL</t>
  </si>
  <si>
    <t>845104-SGRBO-SM</t>
  </si>
  <si>
    <t>845104-SGRBO-ML</t>
  </si>
  <si>
    <t>845104-SGRBO-LXL</t>
  </si>
  <si>
    <t>845105-BGRG-53/61</t>
  </si>
  <si>
    <t>845105-BRWT-53/61</t>
  </si>
  <si>
    <t>845105-BUOR-53/61</t>
  </si>
  <si>
    <t>845105-DPMC-53/61</t>
  </si>
  <si>
    <t>845106-BGRG-53/61</t>
  </si>
  <si>
    <t>845106-BRWT-53/61</t>
  </si>
  <si>
    <t>845106-BUOR-53/61</t>
  </si>
  <si>
    <t>845106-DPMC-53/61</t>
  </si>
  <si>
    <t>845107-GLBM-48/53</t>
  </si>
  <si>
    <t>845107-MFLU-48/53</t>
  </si>
  <si>
    <t>845107-NGFL-48/53</t>
  </si>
  <si>
    <t>845107-RGLD-48/53</t>
  </si>
  <si>
    <t>845107-SBLM-48/53</t>
  </si>
  <si>
    <t>845108-GLBM-48/53</t>
  </si>
  <si>
    <t>845108-MFLU-48/53</t>
  </si>
  <si>
    <t>845108-NGFL-48/53</t>
  </si>
  <si>
    <t>845108-RGLD-48/53</t>
  </si>
  <si>
    <t>845108-SBLM-48/53</t>
  </si>
  <si>
    <t>845109-MBUOE-ML</t>
  </si>
  <si>
    <t>845109-MBUOE-LXL</t>
  </si>
  <si>
    <t>845109-MFLU-ML</t>
  </si>
  <si>
    <t>845109-MFLU-LXL</t>
  </si>
  <si>
    <t>845110-MBUOE-ML</t>
  </si>
  <si>
    <t>845110-MBUOE-LXL</t>
  </si>
  <si>
    <t>845128-DTBLK-ML</t>
  </si>
  <si>
    <t>845128-DTBLK-LXL</t>
  </si>
  <si>
    <t>845128-GFLUO-ML</t>
  </si>
  <si>
    <t>845128-GFLUO-LXL</t>
  </si>
  <si>
    <t>845128-GLBOR-ML</t>
  </si>
  <si>
    <t>845128-GLBOR-LXL</t>
  </si>
  <si>
    <t>845128-GSWHT-ML</t>
  </si>
  <si>
    <t>845128-GSWHT-LXL</t>
  </si>
  <si>
    <t>845129-BGRG-53/61</t>
  </si>
  <si>
    <t>845129-BUOR-53/61</t>
  </si>
  <si>
    <t>845129-MBLK-53/61</t>
  </si>
  <si>
    <t>845129-MFLU-53/61</t>
  </si>
  <si>
    <t>845129-MWHT-53/61</t>
  </si>
  <si>
    <t>845129-SBLM-53/61</t>
  </si>
  <si>
    <t>845130-BGRG-53/61</t>
  </si>
  <si>
    <t>845130-BUOR-53/61</t>
  </si>
  <si>
    <t>845130-MBLK-53/61</t>
  </si>
  <si>
    <t>845130-MFLU-53/61</t>
  </si>
  <si>
    <t>845130-MWHT-53/61</t>
  </si>
  <si>
    <t>845130-SBLM-53/61</t>
  </si>
  <si>
    <t>852031-070600-OS</t>
  </si>
  <si>
    <t>852032-090700-OS</t>
  </si>
  <si>
    <t>852032-091600-OS</t>
  </si>
  <si>
    <t>852043-070600-OS</t>
  </si>
  <si>
    <t>852043-150500-OS</t>
  </si>
  <si>
    <t>852043-167400-OS</t>
  </si>
  <si>
    <t>852043-198200-OS</t>
  </si>
  <si>
    <t>852043-202429-OS</t>
  </si>
  <si>
    <t>852046-070600-OS</t>
  </si>
  <si>
    <t>852046-150500-OS</t>
  </si>
  <si>
    <t>852046-167400-OS</t>
  </si>
  <si>
    <t>852046-198200-OS</t>
  </si>
  <si>
    <t>852046-202429-OS</t>
  </si>
  <si>
    <t>852049-190000-OS</t>
  </si>
  <si>
    <t>852052-190000-OS</t>
  </si>
  <si>
    <t>852070-230100-OS</t>
  </si>
  <si>
    <t>852071-061700-OS</t>
  </si>
  <si>
    <t>852071-070600-OS</t>
  </si>
  <si>
    <t>852071-150500-OS</t>
  </si>
  <si>
    <t>852071-152000-OS</t>
  </si>
  <si>
    <t>852071-160400-OS</t>
  </si>
  <si>
    <t>852071-167400-OS</t>
  </si>
  <si>
    <t>852071-198200-OS</t>
  </si>
  <si>
    <t>852071-200100-OS</t>
  </si>
  <si>
    <t>852071-202429-OS</t>
  </si>
  <si>
    <t>852071-206129-OS</t>
  </si>
  <si>
    <t>852072-220400-OS</t>
  </si>
  <si>
    <t>852072-221000-OS</t>
  </si>
  <si>
    <t>852073-230100-OS</t>
  </si>
  <si>
    <t>852074-061700-OS</t>
  </si>
  <si>
    <t>852074-070600-OS</t>
  </si>
  <si>
    <t>852074-150500-OS</t>
  </si>
  <si>
    <t>852074-152000-OS</t>
  </si>
  <si>
    <t>852074-160400-OS</t>
  </si>
  <si>
    <t>852074-167400-OS</t>
  </si>
  <si>
    <t>852074-198200-OS</t>
  </si>
  <si>
    <t>852074-200100-OS</t>
  </si>
  <si>
    <t>852074-202429-OS</t>
  </si>
  <si>
    <t>852074-206129-OS</t>
  </si>
  <si>
    <t>852075-220400-OS</t>
  </si>
  <si>
    <t>852075-221000-OS</t>
  </si>
  <si>
    <t>852076-230000-OS</t>
  </si>
  <si>
    <t>852077-220000-OS</t>
  </si>
  <si>
    <t>852078-060000-OS</t>
  </si>
  <si>
    <t>852078-070000-OS</t>
  </si>
  <si>
    <t>852078-150000-OS</t>
  </si>
  <si>
    <t>852078-160000-OS</t>
  </si>
  <si>
    <t>852078-190000-OS</t>
  </si>
  <si>
    <t>852078-200000-OS</t>
  </si>
  <si>
    <t>852079-230000-OS</t>
  </si>
  <si>
    <t>852080-220000-OS</t>
  </si>
  <si>
    <t>852081-060000-OS</t>
  </si>
  <si>
    <t>852081-070000-OS</t>
  </si>
  <si>
    <t>852081-150000-OS</t>
  </si>
  <si>
    <t>852081-160000-OS</t>
  </si>
  <si>
    <t>852081-190000-OS</t>
  </si>
  <si>
    <t>852081-200000-OS</t>
  </si>
  <si>
    <t>852082-150000-OS</t>
  </si>
  <si>
    <t>852083-150000-OS</t>
  </si>
  <si>
    <t>852084-230400-OS</t>
  </si>
  <si>
    <t>Outrider Mips Comfort pads 7mm</t>
  </si>
  <si>
    <t>Chaser Mips comf pads 7mm</t>
  </si>
  <si>
    <t>Tucker Visor</t>
  </si>
  <si>
    <t>Arbitrator Mips Visor</t>
  </si>
  <si>
    <t>Arbitrator Mips Comfort pads</t>
  </si>
  <si>
    <t>Arbitrator Mips Chin pads</t>
  </si>
  <si>
    <t>Trailblazer Mips Comfort Pads</t>
  </si>
  <si>
    <t>Ripper Mips Comfort Pads</t>
  </si>
  <si>
    <t>Dissenter Mips Comfort Pads 7 mm</t>
  </si>
  <si>
    <t>Curve Shorts M</t>
  </si>
  <si>
    <t>Dissenter Mips Helmet</t>
  </si>
  <si>
    <t>Arbitrator Mips Helmet</t>
  </si>
  <si>
    <t>Outrider Mips Helmet</t>
  </si>
  <si>
    <t>Tucker Mips Helmet</t>
  </si>
  <si>
    <t>Trailblazer Mips Helmet</t>
  </si>
  <si>
    <t>Ripper Mips Helmet</t>
  </si>
  <si>
    <t>Wanderer II Helmet</t>
  </si>
  <si>
    <t>Seeker Helmet</t>
  </si>
  <si>
    <t>Seeker Mips Helmet</t>
  </si>
  <si>
    <t>Memento Polarized</t>
  </si>
  <si>
    <t>Memento RIG Reflect</t>
  </si>
  <si>
    <t>Memento RIG Photochromic</t>
  </si>
  <si>
    <t>Memento Polarized Lens</t>
  </si>
  <si>
    <t>Memento RIG Photochromic Lens</t>
  </si>
  <si>
    <t>Memento RIG Reflect Lens</t>
  </si>
  <si>
    <t>Ronin RIG Reflect AF Lens</t>
  </si>
  <si>
    <t>Ronin Max RIG Reflect AF Lens</t>
  </si>
  <si>
    <t>Heat Polarized</t>
  </si>
  <si>
    <t>Deep Purple Metallic</t>
  </si>
  <si>
    <t>Glacier Blue Metallic</t>
  </si>
  <si>
    <t>Sky Blue Metallic</t>
  </si>
  <si>
    <t>Silver mirror</t>
  </si>
  <si>
    <t>ML17</t>
  </si>
  <si>
    <t>ML25</t>
  </si>
  <si>
    <t>SM25</t>
  </si>
  <si>
    <t>SM32</t>
  </si>
  <si>
    <t>Clear/Matte Crystal Black/Fluo Fade</t>
  </si>
  <si>
    <t>Clear/Matte Bronco White/Bronco Fade</t>
  </si>
  <si>
    <t>Clear/Matte Crystal Purple/Purple Fade</t>
  </si>
  <si>
    <t>Slate Gray Metallic/Fluo</t>
  </si>
  <si>
    <t>Bronco White/Natural Carbon</t>
  </si>
  <si>
    <t>Deep Purple/Natural Carbon</t>
  </si>
  <si>
    <t>Matte Fluo/Natural Carbon</t>
  </si>
  <si>
    <t>Slate Gray/Burning Orange</t>
  </si>
  <si>
    <t>53/61</t>
  </si>
  <si>
    <t>48/53</t>
  </si>
  <si>
    <t>Rose Gold</t>
  </si>
  <si>
    <t>RIG Emerald/Matte Crystal Storm</t>
  </si>
  <si>
    <t>Obsidian Black/Matte Dark Storm</t>
  </si>
  <si>
    <t>RIG Bixbite/Matte Crystal Black Camo</t>
  </si>
  <si>
    <t>RIG Obsidian/Gloss Slate Gray Metallic/Fluo</t>
  </si>
  <si>
    <t>RIG Topaz/Gloss White</t>
  </si>
  <si>
    <t>RIG Obsidian/Matte Crystal Fluo</t>
  </si>
  <si>
    <t>Shinobi Polarized</t>
  </si>
  <si>
    <t>Shinobi RIG Reflect</t>
  </si>
  <si>
    <t>Shinobi RIG Photochromic</t>
  </si>
  <si>
    <t>Shinobi Polarized Lens</t>
  </si>
  <si>
    <t>Shinobi RIG Photochromic Lens</t>
  </si>
  <si>
    <t>Shinobi RIG Reflect Lens</t>
  </si>
  <si>
    <t>845109-DPUMC-ML</t>
  </si>
  <si>
    <t>845109-DPUMC-LXL</t>
  </si>
  <si>
    <t>845110-MFLUO-ML</t>
  </si>
  <si>
    <t>845110-MFLUO-LXL</t>
  </si>
  <si>
    <t>845128-DPUMC-ML</t>
  </si>
  <si>
    <t>845128-DPUMC-LXL</t>
  </si>
  <si>
    <t>092500-OS</t>
  </si>
  <si>
    <t>852032-092500-OS</t>
  </si>
  <si>
    <t>Obsidian Black/Gloss Crystal Storm</t>
  </si>
  <si>
    <t>208200-OS</t>
  </si>
  <si>
    <t>852031-208200-OS</t>
  </si>
  <si>
    <t>RIG Obsidian/Gloss Crystal Malaia</t>
  </si>
  <si>
    <t>RIG Malaia/Gloss Crystal Malaia</t>
  </si>
  <si>
    <t>810129-TEBLK-OS</t>
  </si>
  <si>
    <t>810128-TEBLK-OS</t>
  </si>
  <si>
    <t>GFLUO-SM</t>
  </si>
  <si>
    <t>GLBOR-SM</t>
  </si>
  <si>
    <t>845128-DPUMC-SM</t>
  </si>
  <si>
    <t>845128-DTBLK-SM</t>
  </si>
  <si>
    <t>845128-GFLUO-SM</t>
  </si>
  <si>
    <t>845128-GLBOR-SM</t>
  </si>
  <si>
    <t>845128-GSWHT-SM</t>
  </si>
  <si>
    <t>852086-100000-OS</t>
  </si>
  <si>
    <t>852087-100000-OS</t>
  </si>
  <si>
    <t>Filter HER!</t>
  </si>
  <si>
    <t>55505-S</t>
  </si>
  <si>
    <t>55505-M</t>
  </si>
  <si>
    <t>55505-L</t>
  </si>
  <si>
    <t>55505-XL</t>
  </si>
  <si>
    <t>44002-OS</t>
  </si>
  <si>
    <t>Golden Yellow</t>
  </si>
  <si>
    <t>88300-S</t>
  </si>
  <si>
    <t>88300-M</t>
  </si>
  <si>
    <t>88300-L</t>
  </si>
  <si>
    <t>88300-XL</t>
  </si>
  <si>
    <t>55503-XS</t>
  </si>
  <si>
    <t>55503-S</t>
  </si>
  <si>
    <t>55503-M</t>
  </si>
  <si>
    <t>55503-L</t>
  </si>
  <si>
    <t>88300-XS</t>
  </si>
  <si>
    <t>10002-XS</t>
  </si>
  <si>
    <t>20100-OS</t>
  </si>
  <si>
    <t>Oats</t>
  </si>
  <si>
    <t>44002-S</t>
  </si>
  <si>
    <t>44002-M</t>
  </si>
  <si>
    <t>44002-L</t>
  </si>
  <si>
    <t>44002-XL</t>
  </si>
  <si>
    <t>44002-XS</t>
  </si>
  <si>
    <t>56000-XS</t>
  </si>
  <si>
    <t>56000-S</t>
  </si>
  <si>
    <t>56000-M</t>
  </si>
  <si>
    <t>56000-L</t>
  </si>
  <si>
    <t>Curve Primaloft Jacket M</t>
  </si>
  <si>
    <t>20100-S</t>
  </si>
  <si>
    <t>20100-M</t>
  </si>
  <si>
    <t>20100-L</t>
  </si>
  <si>
    <t>20100-XL</t>
  </si>
  <si>
    <t>20100-XS</t>
  </si>
  <si>
    <t>Curve Primaloft Jacket W</t>
  </si>
  <si>
    <t>88300-OS</t>
  </si>
  <si>
    <t>99901-3537</t>
  </si>
  <si>
    <t>99901-3840</t>
  </si>
  <si>
    <t>99901-4143</t>
  </si>
  <si>
    <t>99901-4446</t>
  </si>
  <si>
    <t>Sweet Cap</t>
  </si>
  <si>
    <t>Chaser Cap</t>
  </si>
  <si>
    <t>Curve Knit M</t>
  </si>
  <si>
    <t>Curve Knit W</t>
  </si>
  <si>
    <t>Satin White</t>
  </si>
  <si>
    <t>Obsidian Black/Gloss Crystal White</t>
  </si>
  <si>
    <t>RIG Photochromic/Satin White</t>
  </si>
  <si>
    <t>Tachi Polarized</t>
  </si>
  <si>
    <t>Tachi RIG Reflect</t>
  </si>
  <si>
    <t>200700-OS</t>
  </si>
  <si>
    <t>RIG Obsidian/Matte Dark Storm</t>
  </si>
  <si>
    <t>DALIM-OS</t>
  </si>
  <si>
    <t>Dark Lilac Metallic</t>
  </si>
  <si>
    <t>DUSK-OS</t>
  </si>
  <si>
    <t>Dusk</t>
  </si>
  <si>
    <t>SEAME-OS</t>
  </si>
  <si>
    <t>Sea Metallic</t>
  </si>
  <si>
    <t>SKBLM-OS</t>
  </si>
  <si>
    <t>WOLND-OS</t>
  </si>
  <si>
    <t>Woodland</t>
  </si>
  <si>
    <t>LAVA-OS</t>
  </si>
  <si>
    <t>Lava</t>
  </si>
  <si>
    <t>NOMAD-OS</t>
  </si>
  <si>
    <t>Nomad</t>
  </si>
  <si>
    <t>LILAM-OS</t>
  </si>
  <si>
    <t>Lilac Metallic</t>
  </si>
  <si>
    <t>NANI-OS</t>
  </si>
  <si>
    <t>Nani</t>
  </si>
  <si>
    <t>DUSK-SM</t>
  </si>
  <si>
    <t>DUSK-ML</t>
  </si>
  <si>
    <t>DUSK-LXL</t>
  </si>
  <si>
    <t>LAVA-SM</t>
  </si>
  <si>
    <t>LAVA-ML</t>
  </si>
  <si>
    <t>LAVA-LXL</t>
  </si>
  <si>
    <t>LUSH-SM</t>
  </si>
  <si>
    <t>Lush</t>
  </si>
  <si>
    <t>LUSH-ML</t>
  </si>
  <si>
    <t>LUSH-LXL</t>
  </si>
  <si>
    <t>NANI-SM</t>
  </si>
  <si>
    <t>NANI-ML</t>
  </si>
  <si>
    <t>NANI-LXL</t>
  </si>
  <si>
    <t>WOLND-SM</t>
  </si>
  <si>
    <t>WOLND-ML</t>
  </si>
  <si>
    <t>WOLND-LXL</t>
  </si>
  <si>
    <t>NOMAD-SM</t>
  </si>
  <si>
    <t>NOMAD-ML</t>
  </si>
  <si>
    <t>NOMAD-LXL</t>
  </si>
  <si>
    <t>Commuter Comfort Pads 5mm</t>
  </si>
  <si>
    <t>Commuter Comfort Pads 7mm</t>
  </si>
  <si>
    <t>77101-S</t>
  </si>
  <si>
    <t>77101-M</t>
  </si>
  <si>
    <t>77101-L</t>
  </si>
  <si>
    <t>77101-XL</t>
  </si>
  <si>
    <t>Crossfire Hybrid LS Jersey M</t>
  </si>
  <si>
    <t>Crossfire Cargo Bib Shorts M</t>
  </si>
  <si>
    <t>Sweet Shorts M</t>
  </si>
  <si>
    <t>88000-S</t>
  </si>
  <si>
    <t>88000-M</t>
  </si>
  <si>
    <t>88000-L</t>
  </si>
  <si>
    <t>88000-XL</t>
  </si>
  <si>
    <t>78001-S</t>
  </si>
  <si>
    <t>78001-M</t>
  </si>
  <si>
    <t>78001-L</t>
  </si>
  <si>
    <t>78001-XL</t>
  </si>
  <si>
    <t>Hunter Rain Jacket</t>
  </si>
  <si>
    <t>Hunter Shirt M</t>
  </si>
  <si>
    <t>56500-S</t>
  </si>
  <si>
    <t>56500-M</t>
  </si>
  <si>
    <t>56500-L</t>
  </si>
  <si>
    <t>56500-XL</t>
  </si>
  <si>
    <t>Hunter Pants M</t>
  </si>
  <si>
    <t>58001-S</t>
  </si>
  <si>
    <t>58001-M</t>
  </si>
  <si>
    <t>58001-L</t>
  </si>
  <si>
    <t>58001-XL</t>
  </si>
  <si>
    <t>58001-XS</t>
  </si>
  <si>
    <t>Hunter LS Jersey W</t>
  </si>
  <si>
    <t>56500-XS</t>
  </si>
  <si>
    <t>88000-XS</t>
  </si>
  <si>
    <t>44004-XS</t>
  </si>
  <si>
    <t>44004-S</t>
  </si>
  <si>
    <t>44004-M</t>
  </si>
  <si>
    <t>44004-L</t>
  </si>
  <si>
    <t>78001-XS</t>
  </si>
  <si>
    <t>Hunter Pants W</t>
  </si>
  <si>
    <t>77202-S</t>
  </si>
  <si>
    <t>77202-M</t>
  </si>
  <si>
    <t>77202-L</t>
  </si>
  <si>
    <t>77202-XL</t>
  </si>
  <si>
    <t>Sweet Hoodie M</t>
  </si>
  <si>
    <t>Sweet Crew M</t>
  </si>
  <si>
    <t>Sweet Tee M</t>
  </si>
  <si>
    <t>Sweet Hoodie W</t>
  </si>
  <si>
    <t>Sweet Crew W</t>
  </si>
  <si>
    <t>Sweet Tee W</t>
  </si>
  <si>
    <t>88302-XS</t>
  </si>
  <si>
    <t>88302-S</t>
  </si>
  <si>
    <t>88302-M</t>
  </si>
  <si>
    <t>88302-L</t>
  </si>
  <si>
    <t>Hunter Merino LS Jersey Jr</t>
  </si>
  <si>
    <t>58001-128</t>
  </si>
  <si>
    <t>58001-140</t>
  </si>
  <si>
    <t>58001-152</t>
  </si>
  <si>
    <t>78001-128</t>
  </si>
  <si>
    <t>78001-140</t>
  </si>
  <si>
    <t>78001-152</t>
  </si>
  <si>
    <t>Hunter Merino SS Jersey Jr</t>
  </si>
  <si>
    <t>56500-128</t>
  </si>
  <si>
    <t>56500-140</t>
  </si>
  <si>
    <t>56500-152</t>
  </si>
  <si>
    <t>77202-128</t>
  </si>
  <si>
    <t>77202-140</t>
  </si>
  <si>
    <t>77202-152</t>
  </si>
  <si>
    <t>Hunter SS Jersey Jr</t>
  </si>
  <si>
    <t>Sweet Tee Jr</t>
  </si>
  <si>
    <t>Hunter Pants Jr</t>
  </si>
  <si>
    <t>Hunter Shorts Jr</t>
  </si>
  <si>
    <t>Hunter Warm Gloves M</t>
  </si>
  <si>
    <t>99901-10</t>
  </si>
  <si>
    <t>99901-12</t>
  </si>
  <si>
    <t>99901-8</t>
  </si>
  <si>
    <t>10001-10</t>
  </si>
  <si>
    <t>10001-12</t>
  </si>
  <si>
    <t>10001-8</t>
  </si>
  <si>
    <t>78001-10</t>
  </si>
  <si>
    <t>78001-12</t>
  </si>
  <si>
    <t>78001-8</t>
  </si>
  <si>
    <t>88300-10</t>
  </si>
  <si>
    <t>88300-12</t>
  </si>
  <si>
    <t>88300-8</t>
  </si>
  <si>
    <t>55504-10</t>
  </si>
  <si>
    <t>55504-12</t>
  </si>
  <si>
    <t>55504-8</t>
  </si>
  <si>
    <t>Hunter Socks</t>
  </si>
  <si>
    <t>10001-3537</t>
  </si>
  <si>
    <t>10001-3840</t>
  </si>
  <si>
    <t>10001-4143</t>
  </si>
  <si>
    <t>10001-4446</t>
  </si>
  <si>
    <t>78001-3537</t>
  </si>
  <si>
    <t>78001-3840</t>
  </si>
  <si>
    <t>78001-4143</t>
  </si>
  <si>
    <t>78001-4446</t>
  </si>
  <si>
    <t>Sweet Casual Socks</t>
  </si>
  <si>
    <t>88000-3537</t>
  </si>
  <si>
    <t>88000-3840</t>
  </si>
  <si>
    <t>88000-4143</t>
  </si>
  <si>
    <t>88000-4446</t>
  </si>
  <si>
    <t>Curve FZ Hoodie M</t>
  </si>
  <si>
    <t>Curve FZ Hoodie W</t>
  </si>
  <si>
    <t>Curve Crew M</t>
  </si>
  <si>
    <t>Curve Tee M</t>
  </si>
  <si>
    <t>44003-S</t>
  </si>
  <si>
    <t>44003-M</t>
  </si>
  <si>
    <t>44003-L</t>
  </si>
  <si>
    <t>44003-XL</t>
  </si>
  <si>
    <t>88202-S</t>
  </si>
  <si>
    <t>88202-M</t>
  </si>
  <si>
    <t>88202-L</t>
  </si>
  <si>
    <t>88202-XL</t>
  </si>
  <si>
    <t>Curve Polo Shirt W</t>
  </si>
  <si>
    <t>44003-XS</t>
  </si>
  <si>
    <t>88301-XS</t>
  </si>
  <si>
    <t>88301-S</t>
  </si>
  <si>
    <t>88301-M</t>
  </si>
  <si>
    <t>88301-L</t>
  </si>
  <si>
    <t>Curve Polo Shirt M</t>
  </si>
  <si>
    <t>77201-S</t>
  </si>
  <si>
    <t>77201-M</t>
  </si>
  <si>
    <t>77201-L</t>
  </si>
  <si>
    <t>77201-XL</t>
  </si>
  <si>
    <t>88301-XL</t>
  </si>
  <si>
    <t>Curve Pant M</t>
  </si>
  <si>
    <t>Curve Pant W</t>
  </si>
  <si>
    <t>Curve Shorts W</t>
  </si>
  <si>
    <t>Curve Sweater M</t>
  </si>
  <si>
    <t>Curve Sweater W</t>
  </si>
  <si>
    <t>Hunter Merino Hybrid LS Jersey M</t>
  </si>
  <si>
    <t>Crossfire Hybrid LS Jersey W</t>
  </si>
  <si>
    <t>77202-XS</t>
  </si>
  <si>
    <t>Crossfire Cargo Bib Shorts W</t>
  </si>
  <si>
    <t>88300-3537</t>
  </si>
  <si>
    <t>88300-3840</t>
  </si>
  <si>
    <t>88300-4143</t>
  </si>
  <si>
    <t>88300-4446</t>
  </si>
  <si>
    <t>Crossfire SS Jersey M</t>
  </si>
  <si>
    <t>Crossfire SS Jersey W</t>
  </si>
  <si>
    <t>Hunter Merino Hybrid LS Jersey W</t>
  </si>
  <si>
    <t>Hunter LS Jersey Jr</t>
  </si>
  <si>
    <t>10003-128</t>
  </si>
  <si>
    <t>10003-140</t>
  </si>
  <si>
    <t>10003-152</t>
  </si>
  <si>
    <t>10001-3436</t>
  </si>
  <si>
    <t>88300-3436</t>
  </si>
  <si>
    <t>99901-3436</t>
  </si>
  <si>
    <t>Hunter Gloves Jr</t>
  </si>
  <si>
    <t>58001-6-7</t>
  </si>
  <si>
    <t>78001-6-7</t>
  </si>
  <si>
    <t>99901-6-7</t>
  </si>
  <si>
    <t>SEAME-SM</t>
  </si>
  <si>
    <t>SEAME-ML</t>
  </si>
  <si>
    <t>SEAME-LXL</t>
  </si>
  <si>
    <t>DALIM-XSS</t>
  </si>
  <si>
    <t>DALIM-SM</t>
  </si>
  <si>
    <t>SKBLM-XSS</t>
  </si>
  <si>
    <t>SKBLM-SM</t>
  </si>
  <si>
    <t>WOLND-XSS</t>
  </si>
  <si>
    <t>DUSK-S</t>
  </si>
  <si>
    <t>DUSK-M</t>
  </si>
  <si>
    <t>DUSK-L</t>
  </si>
  <si>
    <t>FLARM-S</t>
  </si>
  <si>
    <t>Flare Metallic</t>
  </si>
  <si>
    <t>FLARM-M</t>
  </si>
  <si>
    <t>FLARM-L</t>
  </si>
  <si>
    <t>LAVA-S</t>
  </si>
  <si>
    <t>LAVA-M</t>
  </si>
  <si>
    <t>LAVA-L</t>
  </si>
  <si>
    <t>LUSH-S</t>
  </si>
  <si>
    <t>LUSH-M</t>
  </si>
  <si>
    <t>LUSH-L</t>
  </si>
  <si>
    <t>WOLND-S</t>
  </si>
  <si>
    <t>WOLND-M</t>
  </si>
  <si>
    <t>WOLND-L</t>
  </si>
  <si>
    <t>NEOBL-SM</t>
  </si>
  <si>
    <t>Neon Blue</t>
  </si>
  <si>
    <t>NEOBL-ML</t>
  </si>
  <si>
    <t>NEOBL-LXL</t>
  </si>
  <si>
    <t>NEOPI-SM</t>
  </si>
  <si>
    <t>Neon Pink</t>
  </si>
  <si>
    <t>NEOPI-ML</t>
  </si>
  <si>
    <t>NEOPI-LXL</t>
  </si>
  <si>
    <t>LILAM-SM</t>
  </si>
  <si>
    <t>LILAM-ML</t>
  </si>
  <si>
    <t>LILAM-LXL</t>
  </si>
  <si>
    <t>Black Tie</t>
  </si>
  <si>
    <t>SASGR-ML</t>
  </si>
  <si>
    <t>SASGR-LXL</t>
  </si>
  <si>
    <t>SASGR-SM</t>
  </si>
  <si>
    <t>SAWHT-SM</t>
  </si>
  <si>
    <t>SAWHT-ML</t>
  </si>
  <si>
    <t>SAWHT-LXL</t>
  </si>
  <si>
    <t>HARLQ-SM</t>
  </si>
  <si>
    <t>Harlequin</t>
  </si>
  <si>
    <t>HARLQ-ML</t>
  </si>
  <si>
    <t>HARLQ-LXL</t>
  </si>
  <si>
    <t>076500-OS</t>
  </si>
  <si>
    <t>RIG Emerald/Gloss Crystal Thyme</t>
  </si>
  <si>
    <t>169100-OS</t>
  </si>
  <si>
    <t>RIG Aquamarine/Gloss Crystal Shadow</t>
  </si>
  <si>
    <t>206700-OS</t>
  </si>
  <si>
    <t>RIG Obsidian/Woodland</t>
  </si>
  <si>
    <t>064100-OS</t>
  </si>
  <si>
    <t>076400-OS</t>
  </si>
  <si>
    <t>RIG Emerald/Sea Metallic</t>
  </si>
  <si>
    <t>156400-OS</t>
  </si>
  <si>
    <t>RIG Bixbite/Sea Metallic</t>
  </si>
  <si>
    <t>065100-OS</t>
  </si>
  <si>
    <t>RIG Topaz/Dusk</t>
  </si>
  <si>
    <t>167900-OS</t>
  </si>
  <si>
    <t>RIG Aquamarine/Flare Metallic</t>
  </si>
  <si>
    <t>066700-OS</t>
  </si>
  <si>
    <t>RIG Topaz/Woodland</t>
  </si>
  <si>
    <t>200629-OS</t>
  </si>
  <si>
    <t>206800-OS</t>
  </si>
  <si>
    <t>Durden MTB RIG Reflect</t>
  </si>
  <si>
    <t>060201-OS</t>
  </si>
  <si>
    <t>156755-OS</t>
  </si>
  <si>
    <t>RIG Bixbite/Woodland/Wood Fade</t>
  </si>
  <si>
    <t>Durden MTB Lens</t>
  </si>
  <si>
    <t>Durden MTB RIG Reflect Lens</t>
  </si>
  <si>
    <t>Knee Guards Light</t>
  </si>
  <si>
    <t>Elbow Guards Light</t>
  </si>
  <si>
    <t>Knee Guards Pro</t>
  </si>
  <si>
    <t>Knee Guards Pro Hard Shell</t>
  </si>
  <si>
    <t>Shin Guards Light</t>
  </si>
  <si>
    <t>Elbow Guards Pro</t>
  </si>
  <si>
    <t>810057-DALIM-OS</t>
  </si>
  <si>
    <t>810057-DUSK-OS</t>
  </si>
  <si>
    <t>810057-SEAME-OS</t>
  </si>
  <si>
    <t>810057-SKBLM-OS</t>
  </si>
  <si>
    <t>810057-WOLND-OS</t>
  </si>
  <si>
    <t>810068-DUSK-OS</t>
  </si>
  <si>
    <t>810068-LAVA-OS</t>
  </si>
  <si>
    <t>810068-WOLND-OS</t>
  </si>
  <si>
    <t>810089-DUSK-OS</t>
  </si>
  <si>
    <t>810089-LAVA-OS</t>
  </si>
  <si>
    <t>810089-LILAM-OS</t>
  </si>
  <si>
    <t>810089-NANI-OS</t>
  </si>
  <si>
    <t>810089-NOMAD-OS</t>
  </si>
  <si>
    <t>810089-WOLND-OS</t>
  </si>
  <si>
    <t>810105-220000-OS</t>
  </si>
  <si>
    <t>810130-BRWHT-SM</t>
  </si>
  <si>
    <t>810130-BRWHT-ML</t>
  </si>
  <si>
    <t>810130-BRWHT-LXL</t>
  </si>
  <si>
    <t>810130-DUSK-SM</t>
  </si>
  <si>
    <t>810130-DUSK-ML</t>
  </si>
  <si>
    <t>810130-DUSK-LXL</t>
  </si>
  <si>
    <t>810130-LAVA-SM</t>
  </si>
  <si>
    <t>810130-LAVA-ML</t>
  </si>
  <si>
    <t>810130-LAVA-LXL</t>
  </si>
  <si>
    <t>810130-LUSH-SM</t>
  </si>
  <si>
    <t>810130-LUSH-ML</t>
  </si>
  <si>
    <t>810130-LUSH-LXL</t>
  </si>
  <si>
    <t>810130-MBLCK-SM</t>
  </si>
  <si>
    <t>810130-MBLCK-ML</t>
  </si>
  <si>
    <t>810130-MBLCK-LXL</t>
  </si>
  <si>
    <t>810130-NANI-SM</t>
  </si>
  <si>
    <t>810130-NANI-ML</t>
  </si>
  <si>
    <t>810130-NANI-LXL</t>
  </si>
  <si>
    <t>810130-WOLND-SM</t>
  </si>
  <si>
    <t>810130-WOLND-ML</t>
  </si>
  <si>
    <t>810130-WOLND-LXL</t>
  </si>
  <si>
    <t>810131-DUSK-SM</t>
  </si>
  <si>
    <t>810131-DUSK-ML</t>
  </si>
  <si>
    <t>810131-DUSK-LXL</t>
  </si>
  <si>
    <t>810131-MBLCK-SM</t>
  </si>
  <si>
    <t>810131-MBLCK-ML</t>
  </si>
  <si>
    <t>810131-MBLCK-LXL</t>
  </si>
  <si>
    <t>810131-MWHTE-SM</t>
  </si>
  <si>
    <t>810131-MWHTE-ML</t>
  </si>
  <si>
    <t>810131-MWHTE-LXL</t>
  </si>
  <si>
    <t>810131-NANI-SM</t>
  </si>
  <si>
    <t>810131-NANI-ML</t>
  </si>
  <si>
    <t>810131-NANI-LXL</t>
  </si>
  <si>
    <t>810131-NOMAD-SM</t>
  </si>
  <si>
    <t>810131-NOMAD-ML</t>
  </si>
  <si>
    <t>810131-NOMAD-LXL</t>
  </si>
  <si>
    <t>810131-WOLND-SM</t>
  </si>
  <si>
    <t>810131-WOLND-ML</t>
  </si>
  <si>
    <t>810131-WOLND-LXL</t>
  </si>
  <si>
    <t>810132-TEBLK-SM</t>
  </si>
  <si>
    <t>810132-TEBLK-ML</t>
  </si>
  <si>
    <t>810132-TEBLK-LXL</t>
  </si>
  <si>
    <t>810133-TEBLK-SM</t>
  </si>
  <si>
    <t>810133-TEBLK-ML</t>
  </si>
  <si>
    <t>810133-TEBLK-LXL</t>
  </si>
  <si>
    <t>810134-TEBLK-SM</t>
  </si>
  <si>
    <t>810134-TEBLK-ML</t>
  </si>
  <si>
    <t>810134-TEBLK-LXL</t>
  </si>
  <si>
    <t>810135-TEBLK-SM</t>
  </si>
  <si>
    <t>810135-TEBLK-ML</t>
  </si>
  <si>
    <t>810135-TEBLK-LXL</t>
  </si>
  <si>
    <t>810136-TEBLK-SM</t>
  </si>
  <si>
    <t>810136-TEBLK-ML</t>
  </si>
  <si>
    <t>810136-TEBLK-LXL</t>
  </si>
  <si>
    <t>810137-TEBLK-SM</t>
  </si>
  <si>
    <t>810137-TEBLK-ML</t>
  </si>
  <si>
    <t>810137-TEBLK-LXL</t>
  </si>
  <si>
    <t>810138-BLACK-OS</t>
  </si>
  <si>
    <t>810139-BLACK-OS</t>
  </si>
  <si>
    <t>820282-20100-OS</t>
  </si>
  <si>
    <t>820282-88002-OS</t>
  </si>
  <si>
    <t>820315-20100-S</t>
  </si>
  <si>
    <t>820315-20100-M</t>
  </si>
  <si>
    <t>820315-20100-L</t>
  </si>
  <si>
    <t>820315-20100-XL</t>
  </si>
  <si>
    <t>820315-77101-S</t>
  </si>
  <si>
    <t>820315-77101-M</t>
  </si>
  <si>
    <t>820315-77101-L</t>
  </si>
  <si>
    <t>820315-77101-XL</t>
  </si>
  <si>
    <t>820315-99901-S</t>
  </si>
  <si>
    <t>820315-99901-M</t>
  </si>
  <si>
    <t>820315-99901-L</t>
  </si>
  <si>
    <t>820315-99901-XL</t>
  </si>
  <si>
    <t>820322-20100-XS</t>
  </si>
  <si>
    <t>820322-20100-S</t>
  </si>
  <si>
    <t>820322-20100-M</t>
  </si>
  <si>
    <t>820322-20100-L</t>
  </si>
  <si>
    <t>820322-55503-XS</t>
  </si>
  <si>
    <t>820322-55503-S</t>
  </si>
  <si>
    <t>820322-55503-M</t>
  </si>
  <si>
    <t>820322-55503-L</t>
  </si>
  <si>
    <t>820322-99901-XS</t>
  </si>
  <si>
    <t>820322-99901-S</t>
  </si>
  <si>
    <t>820322-99901-M</t>
  </si>
  <si>
    <t>820322-99901-L</t>
  </si>
  <si>
    <t>820340-44002-OS</t>
  </si>
  <si>
    <t>820340-88300-OS</t>
  </si>
  <si>
    <t>820340-99901-OS</t>
  </si>
  <si>
    <t>820341-88300-OS</t>
  </si>
  <si>
    <t>820341-99901-OS</t>
  </si>
  <si>
    <t>820343-10002-S</t>
  </si>
  <si>
    <t>820343-10002-M</t>
  </si>
  <si>
    <t>820343-10002-L</t>
  </si>
  <si>
    <t>820343-10002-XL</t>
  </si>
  <si>
    <t>820343-77101-S</t>
  </si>
  <si>
    <t>820343-77101-M</t>
  </si>
  <si>
    <t>820343-77101-L</t>
  </si>
  <si>
    <t>820343-77101-XL</t>
  </si>
  <si>
    <t>820343-99901-S</t>
  </si>
  <si>
    <t>820343-99901-M</t>
  </si>
  <si>
    <t>820343-99901-L</t>
  </si>
  <si>
    <t>820343-99901-XL</t>
  </si>
  <si>
    <t>820344-10002-XS</t>
  </si>
  <si>
    <t>820344-10002-S</t>
  </si>
  <si>
    <t>820344-10002-M</t>
  </si>
  <si>
    <t>820344-10002-L</t>
  </si>
  <si>
    <t>820344-99901-XS</t>
  </si>
  <si>
    <t>820344-99901-S</t>
  </si>
  <si>
    <t>820344-99901-M</t>
  </si>
  <si>
    <t>820344-99901-L</t>
  </si>
  <si>
    <t>820349-55505-S</t>
  </si>
  <si>
    <t>820349-55505-M</t>
  </si>
  <si>
    <t>820349-55505-L</t>
  </si>
  <si>
    <t>820349-55505-XL</t>
  </si>
  <si>
    <t>820349-99901-S</t>
  </si>
  <si>
    <t>820349-99901-M</t>
  </si>
  <si>
    <t>820349-99901-L</t>
  </si>
  <si>
    <t>820349-99901-XL</t>
  </si>
  <si>
    <t>820351-99901-S</t>
  </si>
  <si>
    <t>820351-99901-M</t>
  </si>
  <si>
    <t>820351-99901-L</t>
  </si>
  <si>
    <t>820351-99901-XL</t>
  </si>
  <si>
    <t>820352-88000-S</t>
  </si>
  <si>
    <t>820352-88000-M</t>
  </si>
  <si>
    <t>820352-88000-L</t>
  </si>
  <si>
    <t>820352-88000-XL</t>
  </si>
  <si>
    <t>820352-99901-S</t>
  </si>
  <si>
    <t>820352-99901-M</t>
  </si>
  <si>
    <t>820352-99901-L</t>
  </si>
  <si>
    <t>820352-99901-XL</t>
  </si>
  <si>
    <t>820359-10003-S</t>
  </si>
  <si>
    <t>820359-10003-M</t>
  </si>
  <si>
    <t>820359-10003-L</t>
  </si>
  <si>
    <t>820359-10003-XL</t>
  </si>
  <si>
    <t>820359-55504-S</t>
  </si>
  <si>
    <t>820359-55504-M</t>
  </si>
  <si>
    <t>820359-55504-L</t>
  </si>
  <si>
    <t>820359-55504-XL</t>
  </si>
  <si>
    <t>820359-78001-S</t>
  </si>
  <si>
    <t>820359-78001-M</t>
  </si>
  <si>
    <t>820359-78001-L</t>
  </si>
  <si>
    <t>820359-78001-XL</t>
  </si>
  <si>
    <t>820360-55504-S</t>
  </si>
  <si>
    <t>820360-55504-M</t>
  </si>
  <si>
    <t>820360-55504-L</t>
  </si>
  <si>
    <t>820360-55504-XL</t>
  </si>
  <si>
    <t>820361-88000-S</t>
  </si>
  <si>
    <t>820361-88000-M</t>
  </si>
  <si>
    <t>820361-88000-L</t>
  </si>
  <si>
    <t>820361-88000-XL</t>
  </si>
  <si>
    <t>820361-99901-S</t>
  </si>
  <si>
    <t>820361-99901-M</t>
  </si>
  <si>
    <t>820361-99901-L</t>
  </si>
  <si>
    <t>820361-99901-XL</t>
  </si>
  <si>
    <t>820363-10003-S</t>
  </si>
  <si>
    <t>820363-10003-M</t>
  </si>
  <si>
    <t>820363-10003-L</t>
  </si>
  <si>
    <t>820363-10003-XL</t>
  </si>
  <si>
    <t>820363-55504-S</t>
  </si>
  <si>
    <t>820363-55504-M</t>
  </si>
  <si>
    <t>820363-55504-L</t>
  </si>
  <si>
    <t>820363-55504-XL</t>
  </si>
  <si>
    <t>820363-78001-S</t>
  </si>
  <si>
    <t>820363-78001-M</t>
  </si>
  <si>
    <t>820363-78001-L</t>
  </si>
  <si>
    <t>820363-78001-XL</t>
  </si>
  <si>
    <t>820363-88300-S</t>
  </si>
  <si>
    <t>820363-88300-M</t>
  </si>
  <si>
    <t>820363-88300-L</t>
  </si>
  <si>
    <t>820363-88300-XL</t>
  </si>
  <si>
    <t>820364-44002-S</t>
  </si>
  <si>
    <t>820364-44002-M</t>
  </si>
  <si>
    <t>820364-44002-L</t>
  </si>
  <si>
    <t>820364-44002-XL</t>
  </si>
  <si>
    <t>820364-56500-S</t>
  </si>
  <si>
    <t>820364-56500-M</t>
  </si>
  <si>
    <t>820364-56500-L</t>
  </si>
  <si>
    <t>820364-56500-XL</t>
  </si>
  <si>
    <t>820364-78001-S</t>
  </si>
  <si>
    <t>820364-78001-M</t>
  </si>
  <si>
    <t>820364-78001-L</t>
  </si>
  <si>
    <t>820364-78001-XL</t>
  </si>
  <si>
    <t>820364-88300-S</t>
  </si>
  <si>
    <t>820364-88300-M</t>
  </si>
  <si>
    <t>820364-88300-L</t>
  </si>
  <si>
    <t>820364-88300-XL</t>
  </si>
  <si>
    <t>820366-78001-S</t>
  </si>
  <si>
    <t>820366-78001-M</t>
  </si>
  <si>
    <t>820366-78001-L</t>
  </si>
  <si>
    <t>820366-78001-XL</t>
  </si>
  <si>
    <t>820366-99901-S</t>
  </si>
  <si>
    <t>820366-99901-M</t>
  </si>
  <si>
    <t>820366-99901-L</t>
  </si>
  <si>
    <t>820366-99901-XL</t>
  </si>
  <si>
    <t>820369-58001-S</t>
  </si>
  <si>
    <t>820369-58001-M</t>
  </si>
  <si>
    <t>820369-58001-L</t>
  </si>
  <si>
    <t>820369-58001-XL</t>
  </si>
  <si>
    <t>820369-78001-S</t>
  </si>
  <si>
    <t>820369-78001-M</t>
  </si>
  <si>
    <t>820369-78001-L</t>
  </si>
  <si>
    <t>820369-78001-XL</t>
  </si>
  <si>
    <t>820369-99901-S</t>
  </si>
  <si>
    <t>820369-99901-M</t>
  </si>
  <si>
    <t>820369-99901-L</t>
  </si>
  <si>
    <t>820369-99901-XL</t>
  </si>
  <si>
    <t>820370-58001-S</t>
  </si>
  <si>
    <t>820370-58001-M</t>
  </si>
  <si>
    <t>820370-58001-L</t>
  </si>
  <si>
    <t>820370-58001-XL</t>
  </si>
  <si>
    <t>820370-78001-S</t>
  </si>
  <si>
    <t>820370-78001-M</t>
  </si>
  <si>
    <t>820370-78001-L</t>
  </si>
  <si>
    <t>820370-78001-XL</t>
  </si>
  <si>
    <t>820370-99901-S</t>
  </si>
  <si>
    <t>820370-99901-M</t>
  </si>
  <si>
    <t>820370-99901-L</t>
  </si>
  <si>
    <t>820370-99901-XL</t>
  </si>
  <si>
    <t>820371-99901-S</t>
  </si>
  <si>
    <t>820371-99901-M</t>
  </si>
  <si>
    <t>820371-99901-L</t>
  </si>
  <si>
    <t>820371-99901-XL</t>
  </si>
  <si>
    <t>820373-10003-XS</t>
  </si>
  <si>
    <t>820373-10003-S</t>
  </si>
  <si>
    <t>820373-10003-M</t>
  </si>
  <si>
    <t>820373-10003-L</t>
  </si>
  <si>
    <t>820373-58001-XS</t>
  </si>
  <si>
    <t>820373-58001-S</t>
  </si>
  <si>
    <t>820373-58001-M</t>
  </si>
  <si>
    <t>820373-58001-L</t>
  </si>
  <si>
    <t>820375-10003-XS</t>
  </si>
  <si>
    <t>820375-10003-S</t>
  </si>
  <si>
    <t>820375-10003-M</t>
  </si>
  <si>
    <t>820375-10003-L</t>
  </si>
  <si>
    <t>820375-56500-XS</t>
  </si>
  <si>
    <t>820375-56500-S</t>
  </si>
  <si>
    <t>820375-56500-M</t>
  </si>
  <si>
    <t>820375-56500-L</t>
  </si>
  <si>
    <t>820375-88000-XS</t>
  </si>
  <si>
    <t>820375-88000-S</t>
  </si>
  <si>
    <t>820375-88000-M</t>
  </si>
  <si>
    <t>820375-88000-L</t>
  </si>
  <si>
    <t>820376-44004-XS</t>
  </si>
  <si>
    <t>820376-44004-S</t>
  </si>
  <si>
    <t>820376-44004-M</t>
  </si>
  <si>
    <t>820376-44004-L</t>
  </si>
  <si>
    <t>820376-55504-XS</t>
  </si>
  <si>
    <t>820376-55504-S</t>
  </si>
  <si>
    <t>820376-55504-M</t>
  </si>
  <si>
    <t>820376-55504-L</t>
  </si>
  <si>
    <t>820376-78001-XS</t>
  </si>
  <si>
    <t>820376-78001-S</t>
  </si>
  <si>
    <t>820376-78001-M</t>
  </si>
  <si>
    <t>820376-78001-L</t>
  </si>
  <si>
    <t>820378-99901-XS</t>
  </si>
  <si>
    <t>820378-99901-S</t>
  </si>
  <si>
    <t>820378-99901-M</t>
  </si>
  <si>
    <t>820378-99901-L</t>
  </si>
  <si>
    <t>820381-77202-S</t>
  </si>
  <si>
    <t>820381-77202-M</t>
  </si>
  <si>
    <t>820381-77202-L</t>
  </si>
  <si>
    <t>820381-77202-XL</t>
  </si>
  <si>
    <t>820381-99901-S</t>
  </si>
  <si>
    <t>820381-99901-M</t>
  </si>
  <si>
    <t>820381-99901-L</t>
  </si>
  <si>
    <t>820381-99901-XL</t>
  </si>
  <si>
    <t>820382-99901-XS</t>
  </si>
  <si>
    <t>820382-99901-S</t>
  </si>
  <si>
    <t>820382-99901-M</t>
  </si>
  <si>
    <t>820382-99901-L</t>
  </si>
  <si>
    <t>820384-44002-S</t>
  </si>
  <si>
    <t>820384-44002-M</t>
  </si>
  <si>
    <t>820384-44002-L</t>
  </si>
  <si>
    <t>820384-44002-XL</t>
  </si>
  <si>
    <t>820384-78001-S</t>
  </si>
  <si>
    <t>820384-78001-M</t>
  </si>
  <si>
    <t>820384-78001-L</t>
  </si>
  <si>
    <t>820384-78001-XL</t>
  </si>
  <si>
    <t>820384-99901-S</t>
  </si>
  <si>
    <t>820384-99901-M</t>
  </si>
  <si>
    <t>820384-99901-L</t>
  </si>
  <si>
    <t>820384-99901-XL</t>
  </si>
  <si>
    <t>820386-88300-XS</t>
  </si>
  <si>
    <t>820386-88300-S</t>
  </si>
  <si>
    <t>820386-88300-M</t>
  </si>
  <si>
    <t>820386-88300-L</t>
  </si>
  <si>
    <t>820386-99901-XS</t>
  </si>
  <si>
    <t>820386-99901-S</t>
  </si>
  <si>
    <t>820386-99901-M</t>
  </si>
  <si>
    <t>820386-99901-L</t>
  </si>
  <si>
    <t>820388-44002-S</t>
  </si>
  <si>
    <t>820388-44002-M</t>
  </si>
  <si>
    <t>820388-44002-L</t>
  </si>
  <si>
    <t>820388-44002-XL</t>
  </si>
  <si>
    <t>820388-88000-S</t>
  </si>
  <si>
    <t>820388-88000-M</t>
  </si>
  <si>
    <t>820388-88000-L</t>
  </si>
  <si>
    <t>820388-88000-XL</t>
  </si>
  <si>
    <t>820388-99901-S</t>
  </si>
  <si>
    <t>820388-99901-M</t>
  </si>
  <si>
    <t>820388-99901-L</t>
  </si>
  <si>
    <t>820388-99901-XL</t>
  </si>
  <si>
    <t>820389-44002-S</t>
  </si>
  <si>
    <t>820389-44002-M</t>
  </si>
  <si>
    <t>820389-44002-L</t>
  </si>
  <si>
    <t>820389-44002-XL</t>
  </si>
  <si>
    <t>820389-99901-S</t>
  </si>
  <si>
    <t>820389-99901-M</t>
  </si>
  <si>
    <t>820389-99901-L</t>
  </si>
  <si>
    <t>820389-99901-XL</t>
  </si>
  <si>
    <t>820391-10001-S</t>
  </si>
  <si>
    <t>820391-10001-M</t>
  </si>
  <si>
    <t>820391-10001-L</t>
  </si>
  <si>
    <t>820391-10001-XL</t>
  </si>
  <si>
    <t>820391-55504-S</t>
  </si>
  <si>
    <t>820391-55504-M</t>
  </si>
  <si>
    <t>820391-55504-L</t>
  </si>
  <si>
    <t>820391-55504-XL</t>
  </si>
  <si>
    <t>820391-78001-S</t>
  </si>
  <si>
    <t>820391-78001-M</t>
  </si>
  <si>
    <t>820391-78001-L</t>
  </si>
  <si>
    <t>820391-78001-XL</t>
  </si>
  <si>
    <t>820391-99901-S</t>
  </si>
  <si>
    <t>820391-99901-M</t>
  </si>
  <si>
    <t>820391-99901-L</t>
  </si>
  <si>
    <t>820391-99901-XL</t>
  </si>
  <si>
    <t>820395-44002-XS</t>
  </si>
  <si>
    <t>820395-44002-S</t>
  </si>
  <si>
    <t>820395-44002-M</t>
  </si>
  <si>
    <t>820395-44002-L</t>
  </si>
  <si>
    <t>820395-78001-XS</t>
  </si>
  <si>
    <t>820395-78001-S</t>
  </si>
  <si>
    <t>820395-78001-M</t>
  </si>
  <si>
    <t>820395-78001-L</t>
  </si>
  <si>
    <t>820395-88000-XS</t>
  </si>
  <si>
    <t>820395-88000-S</t>
  </si>
  <si>
    <t>820395-88000-M</t>
  </si>
  <si>
    <t>820395-88000-L</t>
  </si>
  <si>
    <t>820396-78001-XS</t>
  </si>
  <si>
    <t>820396-78001-S</t>
  </si>
  <si>
    <t>820396-78001-M</t>
  </si>
  <si>
    <t>820396-78001-L</t>
  </si>
  <si>
    <t>820396-88000-XS</t>
  </si>
  <si>
    <t>820396-88000-S</t>
  </si>
  <si>
    <t>820396-88000-M</t>
  </si>
  <si>
    <t>820396-88000-L</t>
  </si>
  <si>
    <t>820397-10001-XS</t>
  </si>
  <si>
    <t>820397-10001-S</t>
  </si>
  <si>
    <t>820397-10001-M</t>
  </si>
  <si>
    <t>820397-10001-L</t>
  </si>
  <si>
    <t>820397-44004-XS</t>
  </si>
  <si>
    <t>820397-44004-S</t>
  </si>
  <si>
    <t>820397-44004-M</t>
  </si>
  <si>
    <t>820397-44004-L</t>
  </si>
  <si>
    <t>820397-88302-XS</t>
  </si>
  <si>
    <t>820397-88302-S</t>
  </si>
  <si>
    <t>820397-88302-M</t>
  </si>
  <si>
    <t>820397-88302-L</t>
  </si>
  <si>
    <t>820400-58001-128</t>
  </si>
  <si>
    <t>820400-58001-140</t>
  </si>
  <si>
    <t>820400-58001-152</t>
  </si>
  <si>
    <t>820400-78001-128</t>
  </si>
  <si>
    <t>820400-78001-140</t>
  </si>
  <si>
    <t>820400-78001-152</t>
  </si>
  <si>
    <t>820401-56500-128</t>
  </si>
  <si>
    <t>820401-56500-140</t>
  </si>
  <si>
    <t>820401-56500-152</t>
  </si>
  <si>
    <t>820401-77202-128</t>
  </si>
  <si>
    <t>820401-77202-140</t>
  </si>
  <si>
    <t>820401-77202-152</t>
  </si>
  <si>
    <t>820401-88300-128</t>
  </si>
  <si>
    <t>820401-88300-140</t>
  </si>
  <si>
    <t>820401-88300-152</t>
  </si>
  <si>
    <t>820402-56500-128</t>
  </si>
  <si>
    <t>820402-56500-140</t>
  </si>
  <si>
    <t>820402-56500-152</t>
  </si>
  <si>
    <t>820402-78001-128</t>
  </si>
  <si>
    <t>820402-78001-140</t>
  </si>
  <si>
    <t>820402-78001-152</t>
  </si>
  <si>
    <t>820402-88300-128</t>
  </si>
  <si>
    <t>820402-88300-140</t>
  </si>
  <si>
    <t>820402-88300-152</t>
  </si>
  <si>
    <t>820403-58001-128</t>
  </si>
  <si>
    <t>820403-58001-140</t>
  </si>
  <si>
    <t>820403-58001-152</t>
  </si>
  <si>
    <t>820403-78001-128</t>
  </si>
  <si>
    <t>820403-78001-140</t>
  </si>
  <si>
    <t>820403-78001-152</t>
  </si>
  <si>
    <t>820403-88300-128</t>
  </si>
  <si>
    <t>820403-88300-140</t>
  </si>
  <si>
    <t>820403-88300-152</t>
  </si>
  <si>
    <t>820404-58001-128</t>
  </si>
  <si>
    <t>820404-58001-140</t>
  </si>
  <si>
    <t>820404-58001-152</t>
  </si>
  <si>
    <t>820404-99901-128</t>
  </si>
  <si>
    <t>820404-99901-140</t>
  </si>
  <si>
    <t>820404-99901-152</t>
  </si>
  <si>
    <t>820405-58001-128</t>
  </si>
  <si>
    <t>820405-58001-140</t>
  </si>
  <si>
    <t>820405-58001-152</t>
  </si>
  <si>
    <t>820405-78001-128</t>
  </si>
  <si>
    <t>820405-78001-140</t>
  </si>
  <si>
    <t>820405-78001-152</t>
  </si>
  <si>
    <t>820405-99901-128</t>
  </si>
  <si>
    <t>820405-99901-140</t>
  </si>
  <si>
    <t>820405-99901-152</t>
  </si>
  <si>
    <t>820409-99901-10</t>
  </si>
  <si>
    <t>820409-99901-12</t>
  </si>
  <si>
    <t>820409-99901-8</t>
  </si>
  <si>
    <t>820410-10001-10</t>
  </si>
  <si>
    <t>820410-10001-12</t>
  </si>
  <si>
    <t>820410-10001-8</t>
  </si>
  <si>
    <t>820410-78001-10</t>
  </si>
  <si>
    <t>820410-78001-12</t>
  </si>
  <si>
    <t>820410-78001-8</t>
  </si>
  <si>
    <t>820410-88300-10</t>
  </si>
  <si>
    <t>820410-88300-12</t>
  </si>
  <si>
    <t>820410-88300-8</t>
  </si>
  <si>
    <t>820410-99901-10</t>
  </si>
  <si>
    <t>820410-99901-12</t>
  </si>
  <si>
    <t>820410-99901-8</t>
  </si>
  <si>
    <t>820411-10001-10</t>
  </si>
  <si>
    <t>820411-10001-12</t>
  </si>
  <si>
    <t>820411-10001-8</t>
  </si>
  <si>
    <t>820411-88300-10</t>
  </si>
  <si>
    <t>820411-88300-12</t>
  </si>
  <si>
    <t>820411-88300-8</t>
  </si>
  <si>
    <t>820411-99901-10</t>
  </si>
  <si>
    <t>820411-99901-12</t>
  </si>
  <si>
    <t>820411-99901-8</t>
  </si>
  <si>
    <t>820412-10001-10</t>
  </si>
  <si>
    <t>820412-10001-12</t>
  </si>
  <si>
    <t>820412-10001-8</t>
  </si>
  <si>
    <t>820412-55504-10</t>
  </si>
  <si>
    <t>820412-55504-12</t>
  </si>
  <si>
    <t>820412-55504-8</t>
  </si>
  <si>
    <t>820412-78001-10</t>
  </si>
  <si>
    <t>820412-78001-12</t>
  </si>
  <si>
    <t>820412-78001-8</t>
  </si>
  <si>
    <t>820412-99901-10</t>
  </si>
  <si>
    <t>820412-99901-12</t>
  </si>
  <si>
    <t>820412-99901-8</t>
  </si>
  <si>
    <t>820413-10001-10</t>
  </si>
  <si>
    <t>820413-10001-12</t>
  </si>
  <si>
    <t>820413-10001-8</t>
  </si>
  <si>
    <t>820413-55504-10</t>
  </si>
  <si>
    <t>820413-55504-12</t>
  </si>
  <si>
    <t>820413-55504-8</t>
  </si>
  <si>
    <t>820413-99901-10</t>
  </si>
  <si>
    <t>820413-99901-12</t>
  </si>
  <si>
    <t>820413-99901-8</t>
  </si>
  <si>
    <t>820414-10001-3537</t>
  </si>
  <si>
    <t>820414-10001-3840</t>
  </si>
  <si>
    <t>820414-10001-4143</t>
  </si>
  <si>
    <t>820414-10001-4446</t>
  </si>
  <si>
    <t>820414-78001-3537</t>
  </si>
  <si>
    <t>820414-78001-3840</t>
  </si>
  <si>
    <t>820414-78001-4143</t>
  </si>
  <si>
    <t>820414-78001-4446</t>
  </si>
  <si>
    <t>820414-99901-3537</t>
  </si>
  <si>
    <t>820414-99901-3840</t>
  </si>
  <si>
    <t>820414-99901-4143</t>
  </si>
  <si>
    <t>820414-99901-4446</t>
  </si>
  <si>
    <t>820415-10001-3537</t>
  </si>
  <si>
    <t>820415-10001-3840</t>
  </si>
  <si>
    <t>820415-10001-4143</t>
  </si>
  <si>
    <t>820415-10001-4446</t>
  </si>
  <si>
    <t>820415-88000-3537</t>
  </si>
  <si>
    <t>820415-88000-3840</t>
  </si>
  <si>
    <t>820415-88000-4143</t>
  </si>
  <si>
    <t>820415-88000-4446</t>
  </si>
  <si>
    <t>820415-99901-3537</t>
  </si>
  <si>
    <t>820415-99901-3840</t>
  </si>
  <si>
    <t>820415-99901-4143</t>
  </si>
  <si>
    <t>820415-99901-4446</t>
  </si>
  <si>
    <t>820416-20100-S</t>
  </si>
  <si>
    <t>820416-20100-M</t>
  </si>
  <si>
    <t>820416-20100-L</t>
  </si>
  <si>
    <t>820416-20100-XL</t>
  </si>
  <si>
    <t>820416-99901-S</t>
  </si>
  <si>
    <t>820416-99901-M</t>
  </si>
  <si>
    <t>820416-99901-L</t>
  </si>
  <si>
    <t>820416-99901-XL</t>
  </si>
  <si>
    <t>820417-20100-XS</t>
  </si>
  <si>
    <t>820417-20100-S</t>
  </si>
  <si>
    <t>820417-20100-M</t>
  </si>
  <si>
    <t>820417-20100-L</t>
  </si>
  <si>
    <t>820417-99901-XS</t>
  </si>
  <si>
    <t>820417-99901-S</t>
  </si>
  <si>
    <t>820417-99901-M</t>
  </si>
  <si>
    <t>820417-99901-L</t>
  </si>
  <si>
    <t>820418-20100-S</t>
  </si>
  <si>
    <t>820418-20100-M</t>
  </si>
  <si>
    <t>820418-20100-L</t>
  </si>
  <si>
    <t>820418-20100-XL</t>
  </si>
  <si>
    <t>820418-99901-S</t>
  </si>
  <si>
    <t>820418-99901-M</t>
  </si>
  <si>
    <t>820418-99901-L</t>
  </si>
  <si>
    <t>820418-99901-XL</t>
  </si>
  <si>
    <t>820419-10001-S</t>
  </si>
  <si>
    <t>820419-10001-M</t>
  </si>
  <si>
    <t>820419-10001-L</t>
  </si>
  <si>
    <t>820419-10001-XL</t>
  </si>
  <si>
    <t>820419-44003-S</t>
  </si>
  <si>
    <t>820419-44003-M</t>
  </si>
  <si>
    <t>820419-44003-L</t>
  </si>
  <si>
    <t>820419-44003-XL</t>
  </si>
  <si>
    <t>820419-88202-S</t>
  </si>
  <si>
    <t>820419-88202-M</t>
  </si>
  <si>
    <t>820419-88202-L</t>
  </si>
  <si>
    <t>820419-88202-XL</t>
  </si>
  <si>
    <t>820419-99901-S</t>
  </si>
  <si>
    <t>820419-99901-M</t>
  </si>
  <si>
    <t>820419-99901-L</t>
  </si>
  <si>
    <t>820419-99901-XL</t>
  </si>
  <si>
    <t>820420-10001-XS</t>
  </si>
  <si>
    <t>820420-10001-S</t>
  </si>
  <si>
    <t>820420-10001-M</t>
  </si>
  <si>
    <t>820420-10001-L</t>
  </si>
  <si>
    <t>820420-44003-XS</t>
  </si>
  <si>
    <t>820420-44003-S</t>
  </si>
  <si>
    <t>820420-44003-M</t>
  </si>
  <si>
    <t>820420-44003-L</t>
  </si>
  <si>
    <t>820420-56000-XS</t>
  </si>
  <si>
    <t>820420-56000-S</t>
  </si>
  <si>
    <t>820420-56000-M</t>
  </si>
  <si>
    <t>820420-56000-L</t>
  </si>
  <si>
    <t>820420-88301-XS</t>
  </si>
  <si>
    <t>820420-88301-S</t>
  </si>
  <si>
    <t>820420-88301-M</t>
  </si>
  <si>
    <t>820420-88301-L</t>
  </si>
  <si>
    <t>820421-10001-S</t>
  </si>
  <si>
    <t>820421-10001-M</t>
  </si>
  <si>
    <t>820421-10001-L</t>
  </si>
  <si>
    <t>820421-10001-XL</t>
  </si>
  <si>
    <t>820421-44003-S</t>
  </si>
  <si>
    <t>820421-44003-M</t>
  </si>
  <si>
    <t>820421-44003-L</t>
  </si>
  <si>
    <t>820421-44003-XL</t>
  </si>
  <si>
    <t>820421-77201-S</t>
  </si>
  <si>
    <t>820421-77201-M</t>
  </si>
  <si>
    <t>820421-77201-L</t>
  </si>
  <si>
    <t>820421-77201-XL</t>
  </si>
  <si>
    <t>820421-88000-S</t>
  </si>
  <si>
    <t>820421-88000-M</t>
  </si>
  <si>
    <t>820421-88000-L</t>
  </si>
  <si>
    <t>820421-88000-XL</t>
  </si>
  <si>
    <t>820421-88301-S</t>
  </si>
  <si>
    <t>820421-88301-M</t>
  </si>
  <si>
    <t>820421-88301-L</t>
  </si>
  <si>
    <t>820421-88301-XL</t>
  </si>
  <si>
    <t>820422-77101-S</t>
  </si>
  <si>
    <t>820422-77101-M</t>
  </si>
  <si>
    <t>820422-77101-L</t>
  </si>
  <si>
    <t>820422-77101-XL</t>
  </si>
  <si>
    <t>820422-88000-S</t>
  </si>
  <si>
    <t>820422-88000-M</t>
  </si>
  <si>
    <t>820422-88000-L</t>
  </si>
  <si>
    <t>820422-88000-XL</t>
  </si>
  <si>
    <t>820423-20100-S</t>
  </si>
  <si>
    <t>820423-20100-M</t>
  </si>
  <si>
    <t>820423-20100-L</t>
  </si>
  <si>
    <t>820423-20100-XL</t>
  </si>
  <si>
    <t>820423-99901-S</t>
  </si>
  <si>
    <t>820423-99901-M</t>
  </si>
  <si>
    <t>820423-99901-L</t>
  </si>
  <si>
    <t>820423-99901-XL</t>
  </si>
  <si>
    <t>820424-20100-XS</t>
  </si>
  <si>
    <t>820424-20100-S</t>
  </si>
  <si>
    <t>820424-20100-M</t>
  </si>
  <si>
    <t>820424-20100-L</t>
  </si>
  <si>
    <t>820424-99901-XS</t>
  </si>
  <si>
    <t>820424-99901-S</t>
  </si>
  <si>
    <t>820424-99901-M</t>
  </si>
  <si>
    <t>820424-99901-L</t>
  </si>
  <si>
    <t>820425-20100-XS</t>
  </si>
  <si>
    <t>820425-20100-S</t>
  </si>
  <si>
    <t>820425-20100-M</t>
  </si>
  <si>
    <t>820425-20100-L</t>
  </si>
  <si>
    <t>820425-88000-XS</t>
  </si>
  <si>
    <t>820425-88000-S</t>
  </si>
  <si>
    <t>820425-88000-M</t>
  </si>
  <si>
    <t>820425-88000-L</t>
  </si>
  <si>
    <t>820426-20100-S</t>
  </si>
  <si>
    <t>820426-20100-M</t>
  </si>
  <si>
    <t>820426-20100-L</t>
  </si>
  <si>
    <t>820426-20100-XL</t>
  </si>
  <si>
    <t>820426-88202-S</t>
  </si>
  <si>
    <t>820426-88202-M</t>
  </si>
  <si>
    <t>820426-88202-L</t>
  </si>
  <si>
    <t>820426-88202-XL</t>
  </si>
  <si>
    <t>820426-99901-S</t>
  </si>
  <si>
    <t>820426-99901-M</t>
  </si>
  <si>
    <t>820426-99901-L</t>
  </si>
  <si>
    <t>820426-99901-XL</t>
  </si>
  <si>
    <t>820427-10002-XS</t>
  </si>
  <si>
    <t>820427-10002-S</t>
  </si>
  <si>
    <t>820427-10002-M</t>
  </si>
  <si>
    <t>820427-10002-L</t>
  </si>
  <si>
    <t>820427-99901-XS</t>
  </si>
  <si>
    <t>820427-99901-S</t>
  </si>
  <si>
    <t>820427-99901-M</t>
  </si>
  <si>
    <t>820427-99901-L</t>
  </si>
  <si>
    <t>820433-78001-S</t>
  </si>
  <si>
    <t>820433-78001-M</t>
  </si>
  <si>
    <t>820433-78001-L</t>
  </si>
  <si>
    <t>820433-78001-XL</t>
  </si>
  <si>
    <t>820433-88300-S</t>
  </si>
  <si>
    <t>820433-88300-M</t>
  </si>
  <si>
    <t>820433-88300-L</t>
  </si>
  <si>
    <t>820433-88300-XL</t>
  </si>
  <si>
    <t>820433-99901-S</t>
  </si>
  <si>
    <t>820433-99901-M</t>
  </si>
  <si>
    <t>820433-99901-L</t>
  </si>
  <si>
    <t>820433-99901-XL</t>
  </si>
  <si>
    <t>820434-58001-XS</t>
  </si>
  <si>
    <t>820434-58001-S</t>
  </si>
  <si>
    <t>820434-58001-M</t>
  </si>
  <si>
    <t>820434-58001-L</t>
  </si>
  <si>
    <t>820434-99901-XS</t>
  </si>
  <si>
    <t>820434-99901-S</t>
  </si>
  <si>
    <t>820434-99901-M</t>
  </si>
  <si>
    <t>820434-99901-L</t>
  </si>
  <si>
    <t>820435-56500-XS</t>
  </si>
  <si>
    <t>820435-56500-S</t>
  </si>
  <si>
    <t>820435-56500-M</t>
  </si>
  <si>
    <t>820435-56500-L</t>
  </si>
  <si>
    <t>820435-77202-XS</t>
  </si>
  <si>
    <t>820435-77202-S</t>
  </si>
  <si>
    <t>820435-77202-M</t>
  </si>
  <si>
    <t>820435-77202-L</t>
  </si>
  <si>
    <t>820436-99901-XS</t>
  </si>
  <si>
    <t>820436-99901-S</t>
  </si>
  <si>
    <t>820436-99901-M</t>
  </si>
  <si>
    <t>820436-99901-L</t>
  </si>
  <si>
    <t>820439-10001-3537</t>
  </si>
  <si>
    <t>820439-10001-3840</t>
  </si>
  <si>
    <t>820439-10001-4143</t>
  </si>
  <si>
    <t>820439-10001-4446</t>
  </si>
  <si>
    <t>820439-88300-3537</t>
  </si>
  <si>
    <t>820439-88300-3840</t>
  </si>
  <si>
    <t>820439-88300-4143</t>
  </si>
  <si>
    <t>820439-88300-4446</t>
  </si>
  <si>
    <t>820439-99901-3537</t>
  </si>
  <si>
    <t>820439-99901-3840</t>
  </si>
  <si>
    <t>820439-99901-4143</t>
  </si>
  <si>
    <t>820439-99901-4446</t>
  </si>
  <si>
    <t>820440-44002-S</t>
  </si>
  <si>
    <t>820440-44002-M</t>
  </si>
  <si>
    <t>820440-44002-L</t>
  </si>
  <si>
    <t>820440-44002-XL</t>
  </si>
  <si>
    <t>820440-99901-S</t>
  </si>
  <si>
    <t>820440-99901-M</t>
  </si>
  <si>
    <t>820440-99901-L</t>
  </si>
  <si>
    <t>820440-99901-XL</t>
  </si>
  <si>
    <t>820441-44004-XS</t>
  </si>
  <si>
    <t>820441-44004-S</t>
  </si>
  <si>
    <t>820441-44004-M</t>
  </si>
  <si>
    <t>820441-44004-L</t>
  </si>
  <si>
    <t>820441-99901-XS</t>
  </si>
  <si>
    <t>820441-99901-S</t>
  </si>
  <si>
    <t>820441-99901-M</t>
  </si>
  <si>
    <t>820441-99901-L</t>
  </si>
  <si>
    <t>820442-77202-XS</t>
  </si>
  <si>
    <t>820442-77202-S</t>
  </si>
  <si>
    <t>820442-77202-M</t>
  </si>
  <si>
    <t>820442-77202-L</t>
  </si>
  <si>
    <t>820442-88300-XS</t>
  </si>
  <si>
    <t>820442-88300-S</t>
  </si>
  <si>
    <t>820442-88300-M</t>
  </si>
  <si>
    <t>820442-88300-L</t>
  </si>
  <si>
    <t>820443-78001-XS</t>
  </si>
  <si>
    <t>820443-78001-S</t>
  </si>
  <si>
    <t>820443-78001-M</t>
  </si>
  <si>
    <t>820443-78001-L</t>
  </si>
  <si>
    <t>820443-88000-XS</t>
  </si>
  <si>
    <t>820443-88000-S</t>
  </si>
  <si>
    <t>820443-88000-M</t>
  </si>
  <si>
    <t>820443-88000-L</t>
  </si>
  <si>
    <t>820444-10003-128</t>
  </si>
  <si>
    <t>820444-10003-140</t>
  </si>
  <si>
    <t>820444-10003-152</t>
  </si>
  <si>
    <t>820444-56500-128</t>
  </si>
  <si>
    <t>820444-56500-140</t>
  </si>
  <si>
    <t>820444-56500-152</t>
  </si>
  <si>
    <t>820444-88300-128</t>
  </si>
  <si>
    <t>820444-88300-140</t>
  </si>
  <si>
    <t>820444-88300-152</t>
  </si>
  <si>
    <t>820445-88300-10</t>
  </si>
  <si>
    <t>820445-88300-12</t>
  </si>
  <si>
    <t>820445-88300-8</t>
  </si>
  <si>
    <t>820445-99901-10</t>
  </si>
  <si>
    <t>820445-99901-12</t>
  </si>
  <si>
    <t>820445-99901-8</t>
  </si>
  <si>
    <t>820447-10001-3436</t>
  </si>
  <si>
    <t>820447-88300-3436</t>
  </si>
  <si>
    <t>820447-99901-3436</t>
  </si>
  <si>
    <t>820448-58001-6-7</t>
  </si>
  <si>
    <t>820448-78001-6-7</t>
  </si>
  <si>
    <t>820448-99901-6-7</t>
  </si>
  <si>
    <t>820517-SEGRY-OS</t>
  </si>
  <si>
    <t>827036-99901-OS</t>
  </si>
  <si>
    <t>828161-88300-S</t>
  </si>
  <si>
    <t>828161-88300-M</t>
  </si>
  <si>
    <t>828161-88300-L</t>
  </si>
  <si>
    <t>828161-88300-XL</t>
  </si>
  <si>
    <t>828162-58001-XS</t>
  </si>
  <si>
    <t>828162-58001-S</t>
  </si>
  <si>
    <t>828162-58001-M</t>
  </si>
  <si>
    <t>828162-58001-L</t>
  </si>
  <si>
    <t>828162-88300-XS</t>
  </si>
  <si>
    <t>828162-88300-S</t>
  </si>
  <si>
    <t>828162-88300-M</t>
  </si>
  <si>
    <t>828162-88300-L</t>
  </si>
  <si>
    <t>828162-99901-XS</t>
  </si>
  <si>
    <t>828162-99901-S</t>
  </si>
  <si>
    <t>828162-99901-M</t>
  </si>
  <si>
    <t>828162-99901-L</t>
  </si>
  <si>
    <t>835028-BLACK-XS</t>
  </si>
  <si>
    <t>835028-BLACK-S</t>
  </si>
  <si>
    <t>835029-BLACK-XS</t>
  </si>
  <si>
    <t>835029-BLACK-S</t>
  </si>
  <si>
    <t>845069-DUSK-SM</t>
  </si>
  <si>
    <t>845069-DUSK-ML</t>
  </si>
  <si>
    <t>845069-DUSK-LXL</t>
  </si>
  <si>
    <t>845069-WOLND-SM</t>
  </si>
  <si>
    <t>845069-WOLND-ML</t>
  </si>
  <si>
    <t>845069-WOLND-LXL</t>
  </si>
  <si>
    <t>845070-DUSK-SM</t>
  </si>
  <si>
    <t>845070-DUSK-ML</t>
  </si>
  <si>
    <t>845070-DUSK-LXL</t>
  </si>
  <si>
    <t>845070-SEAME-SM</t>
  </si>
  <si>
    <t>845070-SEAME-ML</t>
  </si>
  <si>
    <t>845070-SEAME-LXL</t>
  </si>
  <si>
    <t>845070-WOLND-SM</t>
  </si>
  <si>
    <t>845070-WOLND-ML</t>
  </si>
  <si>
    <t>845070-WOLND-LXL</t>
  </si>
  <si>
    <t>845073-DUSK-SM</t>
  </si>
  <si>
    <t>845073-DUSK-ML</t>
  </si>
  <si>
    <t>845073-LAVA-SM</t>
  </si>
  <si>
    <t>845073-LAVA-ML</t>
  </si>
  <si>
    <t>845073-WOLND-SM</t>
  </si>
  <si>
    <t>845073-WOLND-ML</t>
  </si>
  <si>
    <t>845074-DALIM-XSS</t>
  </si>
  <si>
    <t>845074-DALIM-SM</t>
  </si>
  <si>
    <t>845074-SKBLM-XSS</t>
  </si>
  <si>
    <t>845074-SKBLM-SM</t>
  </si>
  <si>
    <t>845074-WOLND-XSS</t>
  </si>
  <si>
    <t>845074-WOLND-SM</t>
  </si>
  <si>
    <t>845081-DUSK-S</t>
  </si>
  <si>
    <t>845081-DUSK-M</t>
  </si>
  <si>
    <t>845081-DUSK-L</t>
  </si>
  <si>
    <t>845081-FLARM-S</t>
  </si>
  <si>
    <t>845081-FLARM-M</t>
  </si>
  <si>
    <t>845081-FLARM-L</t>
  </si>
  <si>
    <t>845081-LAVA-S</t>
  </si>
  <si>
    <t>845081-LAVA-M</t>
  </si>
  <si>
    <t>845081-LAVA-L</t>
  </si>
  <si>
    <t>845081-LUSH-S</t>
  </si>
  <si>
    <t>845081-LUSH-M</t>
  </si>
  <si>
    <t>845081-LUSH-L</t>
  </si>
  <si>
    <t>845081-MBL20-S</t>
  </si>
  <si>
    <t>845081-MBL20-M</t>
  </si>
  <si>
    <t>845081-MBL20-L</t>
  </si>
  <si>
    <t>845081-WOLND-S</t>
  </si>
  <si>
    <t>845081-WOLND-M</t>
  </si>
  <si>
    <t>845081-WOLND-L</t>
  </si>
  <si>
    <t>845082-DUSK-S</t>
  </si>
  <si>
    <t>845082-DUSK-M</t>
  </si>
  <si>
    <t>845082-DUSK-L</t>
  </si>
  <si>
    <t>845082-FLARM-S</t>
  </si>
  <si>
    <t>845082-FLARM-M</t>
  </si>
  <si>
    <t>845082-FLARM-L</t>
  </si>
  <si>
    <t>845082-LAVA-S</t>
  </si>
  <si>
    <t>845082-LAVA-M</t>
  </si>
  <si>
    <t>845082-LAVA-L</t>
  </si>
  <si>
    <t>845082-LUSH-S</t>
  </si>
  <si>
    <t>845082-LUSH-M</t>
  </si>
  <si>
    <t>845082-LUSH-L</t>
  </si>
  <si>
    <t>845082-WOLND-S</t>
  </si>
  <si>
    <t>845082-WOLND-M</t>
  </si>
  <si>
    <t>845082-WOLND-L</t>
  </si>
  <si>
    <t>845091-NEOBL-SM</t>
  </si>
  <si>
    <t>845091-NEOBL-ML</t>
  </si>
  <si>
    <t>845091-NEOBL-LXL</t>
  </si>
  <si>
    <t>845091-NEOPI-SM</t>
  </si>
  <si>
    <t>845091-NEOPI-ML</t>
  </si>
  <si>
    <t>845091-NEOPI-LXL</t>
  </si>
  <si>
    <t>845091-WOLND-SM</t>
  </si>
  <si>
    <t>845091-WOLND-ML</t>
  </si>
  <si>
    <t>845091-WOLND-LXL</t>
  </si>
  <si>
    <t>845103-DUSK-SM</t>
  </si>
  <si>
    <t>845103-DUSK-ML</t>
  </si>
  <si>
    <t>845103-DUSK-LXL</t>
  </si>
  <si>
    <t>845103-LAVA-SM</t>
  </si>
  <si>
    <t>845103-LAVA-ML</t>
  </si>
  <si>
    <t>845103-LAVA-LXL</t>
  </si>
  <si>
    <t>845103-LILAM-SM</t>
  </si>
  <si>
    <t>845103-LILAM-ML</t>
  </si>
  <si>
    <t>845103-LILAM-LXL</t>
  </si>
  <si>
    <t>845103-NANI-SM</t>
  </si>
  <si>
    <t>845103-NANI-ML</t>
  </si>
  <si>
    <t>845103-NANI-LXL</t>
  </si>
  <si>
    <t>845103-NOMAD-SM</t>
  </si>
  <si>
    <t>845103-NOMAD-ML</t>
  </si>
  <si>
    <t>845103-NOMAD-LXL</t>
  </si>
  <si>
    <t>845103-WOLND-SM</t>
  </si>
  <si>
    <t>845103-WOLND-ML</t>
  </si>
  <si>
    <t>845103-WOLND-LXL</t>
  </si>
  <si>
    <t>845104-DUSK-SM</t>
  </si>
  <si>
    <t>845104-DUSK-ML</t>
  </si>
  <si>
    <t>845104-DUSK-LXL</t>
  </si>
  <si>
    <t>845104-LAVA-SM</t>
  </si>
  <si>
    <t>845104-LAVA-ML</t>
  </si>
  <si>
    <t>845104-LAVA-LXL</t>
  </si>
  <si>
    <t>845104-LILAM-SM</t>
  </si>
  <si>
    <t>845104-LILAM-ML</t>
  </si>
  <si>
    <t>845104-LILAM-LXL</t>
  </si>
  <si>
    <t>845104-NANI-SM</t>
  </si>
  <si>
    <t>845104-NANI-ML</t>
  </si>
  <si>
    <t>845104-NANI-LXL</t>
  </si>
  <si>
    <t>845104-NOMAD-SM</t>
  </si>
  <si>
    <t>845104-NOMAD-ML</t>
  </si>
  <si>
    <t>845104-NOMAD-LXL</t>
  </si>
  <si>
    <t>845104-WOLND-SM</t>
  </si>
  <si>
    <t>845104-WOLND-ML</t>
  </si>
  <si>
    <t>845104-WOLND-LXL</t>
  </si>
  <si>
    <t>845109-NEOPI-ML</t>
  </si>
  <si>
    <t>845109-NEOPI-LXL</t>
  </si>
  <si>
    <t>845109-SASGR-ML</t>
  </si>
  <si>
    <t>845109-SASGR-LXL</t>
  </si>
  <si>
    <t>845109-WOLND-ML</t>
  </si>
  <si>
    <t>845109-WOLND-LXL</t>
  </si>
  <si>
    <t>845110-NEOBL-ML</t>
  </si>
  <si>
    <t>845110-NEOBL-LXL</t>
  </si>
  <si>
    <t>845110-SASGR-ML</t>
  </si>
  <si>
    <t>845110-SASGR-LXL</t>
  </si>
  <si>
    <t>845110-WOLND-ML</t>
  </si>
  <si>
    <t>845110-WOLND-LXL</t>
  </si>
  <si>
    <t>845128-NEOBL-ML</t>
  </si>
  <si>
    <t>845128-NEOBL-LXL</t>
  </si>
  <si>
    <t>845128-NEOPI-ML</t>
  </si>
  <si>
    <t>845128-NEOPI-LXL</t>
  </si>
  <si>
    <t>845128-SASGR-ML</t>
  </si>
  <si>
    <t>845128-SASGR-LXL</t>
  </si>
  <si>
    <t>845128-WOLND-ML</t>
  </si>
  <si>
    <t>845128-WOLND-LXL</t>
  </si>
  <si>
    <t>845144-DUSK-SM</t>
  </si>
  <si>
    <t>845144-DUSK-ML</t>
  </si>
  <si>
    <t>845144-DUSK-LXL</t>
  </si>
  <si>
    <t>845144-MBLCK-SM</t>
  </si>
  <si>
    <t>845144-MBLCK-ML</t>
  </si>
  <si>
    <t>845144-MBLCK-LXL</t>
  </si>
  <si>
    <t>845144-MWHTE-SM</t>
  </si>
  <si>
    <t>845144-MWHTE-ML</t>
  </si>
  <si>
    <t>845144-MWHTE-LXL</t>
  </si>
  <si>
    <t>845144-NANI-SM</t>
  </si>
  <si>
    <t>845144-NANI-ML</t>
  </si>
  <si>
    <t>845144-NANI-LXL</t>
  </si>
  <si>
    <t>845144-NOMAD-SM</t>
  </si>
  <si>
    <t>845144-NOMAD-ML</t>
  </si>
  <si>
    <t>845144-NOMAD-LXL</t>
  </si>
  <si>
    <t>845144-WOLND-SM</t>
  </si>
  <si>
    <t>845144-WOLND-ML</t>
  </si>
  <si>
    <t>845144-WOLND-LXL</t>
  </si>
  <si>
    <t>845145-BRWHT-SM</t>
  </si>
  <si>
    <t>845145-BRWHT-ML</t>
  </si>
  <si>
    <t>845145-BRWHT-LXL</t>
  </si>
  <si>
    <t>845145-DUSK-SM</t>
  </si>
  <si>
    <t>845145-DUSK-ML</t>
  </si>
  <si>
    <t>845145-DUSK-LXL</t>
  </si>
  <si>
    <t>845145-LAVA-SM</t>
  </si>
  <si>
    <t>845145-LAVA-ML</t>
  </si>
  <si>
    <t>845145-LAVA-LXL</t>
  </si>
  <si>
    <t>845145-LUSH-SM</t>
  </si>
  <si>
    <t>845145-LUSH-ML</t>
  </si>
  <si>
    <t>845145-LUSH-LXL</t>
  </si>
  <si>
    <t>845145-MBLCK-SM</t>
  </si>
  <si>
    <t>845145-MBLCK-ML</t>
  </si>
  <si>
    <t>845145-MBLCK-LXL</t>
  </si>
  <si>
    <t>845145-NANI-SM</t>
  </si>
  <si>
    <t>845145-NANI-ML</t>
  </si>
  <si>
    <t>845145-NANI-LXL</t>
  </si>
  <si>
    <t>845145-SAWHT-SM</t>
  </si>
  <si>
    <t>845145-SAWHT-ML</t>
  </si>
  <si>
    <t>845145-SAWHT-LXL</t>
  </si>
  <si>
    <t>845145-WOLND-SM</t>
  </si>
  <si>
    <t>845145-WOLND-ML</t>
  </si>
  <si>
    <t>845145-WOLND-LXL</t>
  </si>
  <si>
    <t>845146-BRWHT-SM</t>
  </si>
  <si>
    <t>845146-BRWHT-ML</t>
  </si>
  <si>
    <t>845146-BRWHT-LXL</t>
  </si>
  <si>
    <t>845146-DUSK-SM</t>
  </si>
  <si>
    <t>845146-DUSK-ML</t>
  </si>
  <si>
    <t>845146-DUSK-LXL</t>
  </si>
  <si>
    <t>845146-HARLQ-SM</t>
  </si>
  <si>
    <t>845146-HARLQ-ML</t>
  </si>
  <si>
    <t>845146-HARLQ-LXL</t>
  </si>
  <si>
    <t>845146-LAVA-SM</t>
  </si>
  <si>
    <t>845146-LAVA-ML</t>
  </si>
  <si>
    <t>845146-LAVA-LXL</t>
  </si>
  <si>
    <t>845146-LUSH-SM</t>
  </si>
  <si>
    <t>845146-LUSH-ML</t>
  </si>
  <si>
    <t>845146-LUSH-LXL</t>
  </si>
  <si>
    <t>845146-MBLCK-SM</t>
  </si>
  <si>
    <t>845146-MBLCK-ML</t>
  </si>
  <si>
    <t>845146-MBLCK-LXL</t>
  </si>
  <si>
    <t>845146-NANI-SM</t>
  </si>
  <si>
    <t>845146-NANI-ML</t>
  </si>
  <si>
    <t>845146-NANI-LXL</t>
  </si>
  <si>
    <t>845146-SAWHT-SM</t>
  </si>
  <si>
    <t>845146-SAWHT-ML</t>
  </si>
  <si>
    <t>845146-SAWHT-LXL</t>
  </si>
  <si>
    <t>845146-WOLND-SM</t>
  </si>
  <si>
    <t>845146-WOLND-ML</t>
  </si>
  <si>
    <t>845146-WOLND-LXL</t>
  </si>
  <si>
    <t>845147-BRWHT-SM</t>
  </si>
  <si>
    <t>845147-BRWHT-ML</t>
  </si>
  <si>
    <t>845147-BRWHT-LXL</t>
  </si>
  <si>
    <t>845147-LAVA-SM</t>
  </si>
  <si>
    <t>845147-LAVA-ML</t>
  </si>
  <si>
    <t>845147-LAVA-LXL</t>
  </si>
  <si>
    <t>845147-MBLCK-SM</t>
  </si>
  <si>
    <t>845147-MBLCK-ML</t>
  </si>
  <si>
    <t>845147-MBLCK-LXL</t>
  </si>
  <si>
    <t>845147-NANI-SM</t>
  </si>
  <si>
    <t>845147-NANI-ML</t>
  </si>
  <si>
    <t>845147-NANI-LXL</t>
  </si>
  <si>
    <t>845147-WOLND-SM</t>
  </si>
  <si>
    <t>845147-WOLND-ML</t>
  </si>
  <si>
    <t>845147-WOLND-LXL</t>
  </si>
  <si>
    <t>845148-BRWHT-SM</t>
  </si>
  <si>
    <t>845148-BRWHT-ML</t>
  </si>
  <si>
    <t>845148-BRWHT-LXL</t>
  </si>
  <si>
    <t>845148-LAVA-SM</t>
  </si>
  <si>
    <t>845148-LAVA-ML</t>
  </si>
  <si>
    <t>845148-LAVA-LXL</t>
  </si>
  <si>
    <t>845148-MBLCK-SM</t>
  </si>
  <si>
    <t>845148-MBLCK-ML</t>
  </si>
  <si>
    <t>845148-MBLCK-LXL</t>
  </si>
  <si>
    <t>845148-NANI-SM</t>
  </si>
  <si>
    <t>845148-NANI-ML</t>
  </si>
  <si>
    <t>845148-NANI-LXL</t>
  </si>
  <si>
    <t>845148-WOLND-SM</t>
  </si>
  <si>
    <t>845148-WOLND-ML</t>
  </si>
  <si>
    <t>845148-WOLND-LXL</t>
  </si>
  <si>
    <t>845149-LAVA-SM</t>
  </si>
  <si>
    <t>845149-LAVA-ML</t>
  </si>
  <si>
    <t>845149-LAVA-LXL</t>
  </si>
  <si>
    <t>845149-MBLCK-SM</t>
  </si>
  <si>
    <t>845149-MBLCK-ML</t>
  </si>
  <si>
    <t>845149-MBLCK-LXL</t>
  </si>
  <si>
    <t>852031-076500-OS</t>
  </si>
  <si>
    <t>852031-169100-OS</t>
  </si>
  <si>
    <t>852031-206700-OS</t>
  </si>
  <si>
    <t>852043-064100-OS</t>
  </si>
  <si>
    <t>852043-076400-OS</t>
  </si>
  <si>
    <t>852043-206700-OS</t>
  </si>
  <si>
    <t>852046-064100-OS</t>
  </si>
  <si>
    <t>852046-156400-OS</t>
  </si>
  <si>
    <t>852046-206700-OS</t>
  </si>
  <si>
    <t>852071-065100-OS</t>
  </si>
  <si>
    <t>852071-156400-OS</t>
  </si>
  <si>
    <t>852071-161000-OS</t>
  </si>
  <si>
    <t>852071-167900-OS</t>
  </si>
  <si>
    <t>852071-206700-OS</t>
  </si>
  <si>
    <t>852074-066700-OS</t>
  </si>
  <si>
    <t>852074-076400-OS</t>
  </si>
  <si>
    <t>852074-169100-OS</t>
  </si>
  <si>
    <t>852074-200629-OS</t>
  </si>
  <si>
    <t>852074-206800-OS</t>
  </si>
  <si>
    <t>852074-230100-OS</t>
  </si>
  <si>
    <t>852096-230100-OS</t>
  </si>
  <si>
    <t>852097-060100-OS</t>
  </si>
  <si>
    <t>852097-070600-OS</t>
  </si>
  <si>
    <t>852097-150500-OS</t>
  </si>
  <si>
    <t>852097-160400-OS</t>
  </si>
  <si>
    <t>852097-198200-OS</t>
  </si>
  <si>
    <t>852097-200700-OS</t>
  </si>
  <si>
    <t>852097-206700-OS</t>
  </si>
  <si>
    <t>852145-100201-OS</t>
  </si>
  <si>
    <t>852146-060201-OS</t>
  </si>
  <si>
    <t>852146-156755-OS</t>
  </si>
  <si>
    <t>852147-100000-OS</t>
  </si>
  <si>
    <t>852148-060000-OS</t>
  </si>
  <si>
    <t>852148-150000-OS</t>
  </si>
  <si>
    <t>860000-BLACK-XS</t>
  </si>
  <si>
    <t>860000-BLACK-S</t>
  </si>
  <si>
    <t>860000-BLACK-M</t>
  </si>
  <si>
    <t>860000-BLACK-L</t>
  </si>
  <si>
    <t>860000-BLACK-XL</t>
  </si>
  <si>
    <t>860001-BLACK-XS</t>
  </si>
  <si>
    <t>860001-BLACK-S</t>
  </si>
  <si>
    <t>860001-BLACK-M</t>
  </si>
  <si>
    <t>860001-BLACK-L</t>
  </si>
  <si>
    <t>860001-BLACK-XL</t>
  </si>
  <si>
    <t>860002-BLACK-S</t>
  </si>
  <si>
    <t>860002-BLACK-M</t>
  </si>
  <si>
    <t>860002-BLACK-L</t>
  </si>
  <si>
    <t>860002-BLACK-XL</t>
  </si>
  <si>
    <t>860003-BLACK-S</t>
  </si>
  <si>
    <t>860003-BLACK-M</t>
  </si>
  <si>
    <t>860003-BLACK-L</t>
  </si>
  <si>
    <t>860003-BLACK-XL</t>
  </si>
  <si>
    <t>860004-BLACK-S</t>
  </si>
  <si>
    <t>860004-BLACK-M</t>
  </si>
  <si>
    <t>860004-BLACK-L</t>
  </si>
  <si>
    <t>860004-BLACK-XL</t>
  </si>
  <si>
    <t>860005-BLACK-S</t>
  </si>
  <si>
    <t>860005-BLACK-M</t>
  </si>
  <si>
    <t>860005-BLACK-L</t>
  </si>
  <si>
    <t>860005-BLACK-XL</t>
  </si>
  <si>
    <t>ORDER FORM SUMMER 2023 - BIKE</t>
  </si>
  <si>
    <t>SKIGUTANE\ENBATL</t>
  </si>
  <si>
    <t>Promuter Mips Charging Cable</t>
  </si>
  <si>
    <t>Hunter Merino Socks Jr</t>
  </si>
  <si>
    <t>DUSK-53/61</t>
  </si>
  <si>
    <t>FLRM-53/61</t>
  </si>
  <si>
    <t>LAVA-53/61</t>
  </si>
  <si>
    <t>LIAM-53/61</t>
  </si>
  <si>
    <t>SAME-53/61</t>
  </si>
  <si>
    <t>WOLD-53/61</t>
  </si>
  <si>
    <t>BLTI-48/53</t>
  </si>
  <si>
    <t>DLIM-48/53</t>
  </si>
  <si>
    <t>SAME-48/53</t>
  </si>
  <si>
    <t>WOLD-48/53</t>
  </si>
  <si>
    <t>845069-SEAME-SM</t>
  </si>
  <si>
    <t>845069-SEAME-ML</t>
  </si>
  <si>
    <t>845069-SEAME-LXL</t>
  </si>
  <si>
    <t>845105-DUSK-53/61</t>
  </si>
  <si>
    <t>845105-FLRM-53/61</t>
  </si>
  <si>
    <t>845105-LAVA-53/61</t>
  </si>
  <si>
    <t>845105-LIAM-53/61</t>
  </si>
  <si>
    <t>845105-SAME-53/61</t>
  </si>
  <si>
    <t>845105-WOLD-53/61</t>
  </si>
  <si>
    <t>845106-DUSK-53/61</t>
  </si>
  <si>
    <t>845106-FLRM-53/61</t>
  </si>
  <si>
    <t>845106-LAVA-53/61</t>
  </si>
  <si>
    <t>845106-LIAM-53/61</t>
  </si>
  <si>
    <t>845106-SAME-53/61</t>
  </si>
  <si>
    <t>845106-WOLD-53/61</t>
  </si>
  <si>
    <t>845107-BLTI-48/53</t>
  </si>
  <si>
    <t>845107-DLIM-48/53</t>
  </si>
  <si>
    <t>845107-SAME-48/53</t>
  </si>
  <si>
    <t>845107-WOLD-48/53</t>
  </si>
  <si>
    <t>845108-BLTI-48/53</t>
  </si>
  <si>
    <t>845108-DLIM-48/53</t>
  </si>
  <si>
    <t>845108-SAME-48/53</t>
  </si>
  <si>
    <t>845108-WOLD-48/53</t>
  </si>
  <si>
    <t>845129-DUSK-53/61</t>
  </si>
  <si>
    <t>845129-FLRM-53/61</t>
  </si>
  <si>
    <t>845129-LAVA-53/61</t>
  </si>
  <si>
    <t>845129-WOLD-53/61</t>
  </si>
  <si>
    <t>845130-DUSK-53/61</t>
  </si>
  <si>
    <t>845130-FLRM-53/61</t>
  </si>
  <si>
    <t>845130-LAVA-53/61</t>
  </si>
  <si>
    <t>845130-WOLD-53/61</t>
  </si>
  <si>
    <t>845149-BRWHT-SM</t>
  </si>
  <si>
    <t>845149-BRWHT-ML</t>
  </si>
  <si>
    <t>845149-BRWHT-LXL</t>
  </si>
  <si>
    <t>Commuter Mips Comfort Pads 5mm</t>
  </si>
  <si>
    <t>Commuter Mips Comfort Pads 7mm</t>
  </si>
  <si>
    <t>Promuter Mips Comfort Pads 5mm</t>
  </si>
  <si>
    <t>Promuter Mips Comfort Pads 7mm</t>
  </si>
  <si>
    <t>Forest</t>
  </si>
  <si>
    <t>Dark Red</t>
  </si>
  <si>
    <t>Corn</t>
  </si>
  <si>
    <t>Dailight</t>
  </si>
  <si>
    <t>Bushwhacker 2Vi Mips Helmet</t>
  </si>
  <si>
    <t>Falconer 2Vi Mips Helmet</t>
  </si>
  <si>
    <t>Falconer Aero 2Vi Mips Helmet</t>
  </si>
  <si>
    <t>Navy Blazer</t>
  </si>
  <si>
    <t>Blush</t>
  </si>
  <si>
    <t>Lichen</t>
  </si>
  <si>
    <t>Promuter Mips Light</t>
  </si>
  <si>
    <t>Falconer 2Vi Mips Aerocovers</t>
  </si>
  <si>
    <t>Bushwhacker 2Vi Mips Visor</t>
  </si>
  <si>
    <t>Sky Blue</t>
  </si>
  <si>
    <t>Commuter Helmet</t>
  </si>
  <si>
    <t>Commuter Mips Helmet</t>
  </si>
  <si>
    <t>Promuter Mips Helmet</t>
  </si>
  <si>
    <t>820369-88000-S</t>
  </si>
  <si>
    <t>820369-88000-M</t>
  </si>
  <si>
    <t>820369-88000-L</t>
  </si>
  <si>
    <t>820369-88000-XL</t>
  </si>
  <si>
    <t>820378-58001-XS</t>
  </si>
  <si>
    <t>820378-58001-S</t>
  </si>
  <si>
    <t>820378-58001-M</t>
  </si>
  <si>
    <t>820378-58001-L</t>
  </si>
  <si>
    <t>820386-56500-XS</t>
  </si>
  <si>
    <t>820386-56500-S</t>
  </si>
  <si>
    <t>820386-56500-M</t>
  </si>
  <si>
    <t>820386-56500-L</t>
  </si>
  <si>
    <t>Price Calculation Date 01.03.23</t>
  </si>
  <si>
    <t>WHSFIN</t>
  </si>
  <si>
    <t>RETAILFIN</t>
  </si>
  <si>
    <t>Bushwhacker 2Vi Mips Front pad 12mm</t>
  </si>
  <si>
    <t>Bushwhacker 2Vi Mips Front pad 16mm</t>
  </si>
  <si>
    <t>Falconer 2Vi Mips Front pad 12mm</t>
  </si>
  <si>
    <t>Falconer 2Vi Mips Front pad 16mm</t>
  </si>
  <si>
    <t>Hunter Hybrid FZ Jersey M</t>
  </si>
  <si>
    <t>810140-TEBLK-SM</t>
  </si>
  <si>
    <t>810140-TEBLK-ML</t>
  </si>
  <si>
    <t>810140-TEBLK-LXL</t>
  </si>
  <si>
    <t>810141-TEBLK-SM</t>
  </si>
  <si>
    <t>810141-TEBLK-ML</t>
  </si>
  <si>
    <t>810141-TEBLK-LXL</t>
  </si>
  <si>
    <t>810142-TEBLK-SM</t>
  </si>
  <si>
    <t>810142-TEBLK-ML</t>
  </si>
  <si>
    <t>810142-TEBLK-LXL</t>
  </si>
  <si>
    <t>810143-TEBLK-SM</t>
  </si>
  <si>
    <t>810143-TEBLK-ML</t>
  </si>
  <si>
    <t>810143-TEBLK-LXL</t>
  </si>
  <si>
    <t>820362-55504-S</t>
  </si>
  <si>
    <t>820362-55504-M</t>
  </si>
  <si>
    <t>820362-55504-L</t>
  </si>
  <si>
    <t>820362-55504-XL</t>
  </si>
  <si>
    <t>820362-99901-S</t>
  </si>
  <si>
    <t>820362-99901-M</t>
  </si>
  <si>
    <t>820362-99901-L</t>
  </si>
  <si>
    <t>820362-99901-XL</t>
  </si>
  <si>
    <t xml:space="preserve">Matte Burning Orange </t>
  </si>
  <si>
    <t xml:space="preserve">Matte Fluo </t>
  </si>
  <si>
    <t>Dissenter Visor (+Jr)</t>
  </si>
  <si>
    <t xml:space="preserve">Bronco White </t>
  </si>
  <si>
    <t xml:space="preserve">Chopper Orange </t>
  </si>
  <si>
    <t xml:space="preserve">Deep Purple </t>
  </si>
  <si>
    <t xml:space="preserve">Nardo Gray </t>
  </si>
  <si>
    <t xml:space="preserve">Slate Gray Metallic </t>
  </si>
  <si>
    <t xml:space="preserve">Slate Gray </t>
  </si>
  <si>
    <t>Ripper Comfort Pads Jr</t>
  </si>
  <si>
    <t>Ripper Mips Comfort Pads Jr</t>
  </si>
  <si>
    <t xml:space="preserve">Firewall MTB </t>
  </si>
  <si>
    <t xml:space="preserve">Seeker Comfort Pads </t>
  </si>
  <si>
    <t>Seeker Comfort Pads Jr</t>
  </si>
  <si>
    <t>Table Display Eyewear</t>
  </si>
  <si>
    <t xml:space="preserve">Base Cap </t>
  </si>
  <si>
    <t xml:space="preserve">Black </t>
  </si>
  <si>
    <t xml:space="preserve">Rasberry </t>
  </si>
  <si>
    <t xml:space="preserve">Lava Red </t>
  </si>
  <si>
    <t xml:space="preserve">Tomato </t>
  </si>
  <si>
    <t xml:space="preserve">Dusty Pink </t>
  </si>
  <si>
    <t xml:space="preserve">Dark Rose </t>
  </si>
  <si>
    <t>Knee Guards Light Jr</t>
  </si>
  <si>
    <t>Elbow Guards Light Jr</t>
  </si>
  <si>
    <t xml:space="preserve">Matte Black </t>
  </si>
  <si>
    <t xml:space="preserve">Matte White </t>
  </si>
  <si>
    <t>Dissenter Helmet Jr</t>
  </si>
  <si>
    <t xml:space="preserve">Burning Orange </t>
  </si>
  <si>
    <t>Ripper Helmet Jr</t>
  </si>
  <si>
    <t xml:space="preserve">Glacier Blue Metallic </t>
  </si>
  <si>
    <t xml:space="preserve">Nardo Gray / Fluo </t>
  </si>
  <si>
    <t xml:space="preserve">Sky Blue Metallic </t>
  </si>
  <si>
    <t>Ripper Mips Helmet Jr</t>
  </si>
  <si>
    <t xml:space="preserve">Sassy Green </t>
  </si>
  <si>
    <t xml:space="preserve">Gloss Fluo </t>
  </si>
  <si>
    <t xml:space="preserve">Gloss Burning Orange </t>
  </si>
  <si>
    <t xml:space="preserve">RIG Malaia/Crystal Smoke </t>
  </si>
  <si>
    <t xml:space="preserve">Obsidian Black Polarized/Matte Crystal Black </t>
  </si>
  <si>
    <t xml:space="preserve">Shinobi Lens </t>
  </si>
  <si>
    <t xml:space="preserve">Memento Lens </t>
  </si>
  <si>
    <t xml:space="preserve">Durden MTB </t>
  </si>
  <si>
    <t>DUSK-48/53</t>
  </si>
  <si>
    <t>FLRM-48/53</t>
  </si>
  <si>
    <t>LAVA-48/53</t>
  </si>
  <si>
    <t>Ripper Mips CPSC Helmet JR</t>
  </si>
  <si>
    <t>845129-DUSK-48/53</t>
  </si>
  <si>
    <t>845129-FLRM-48/53</t>
  </si>
  <si>
    <t>845129-LAVA-48/53</t>
  </si>
  <si>
    <t>845129-MBLK-48/53</t>
  </si>
  <si>
    <t>845129-MWHT-48/53</t>
  </si>
  <si>
    <t>845129-WOLD-48/53</t>
  </si>
  <si>
    <t>845130-DUSK-48/53</t>
  </si>
  <si>
    <t>845130-FLRM-48/53</t>
  </si>
  <si>
    <t>845130-LAVA-48/53</t>
  </si>
  <si>
    <t>845130-MBLK-48/53</t>
  </si>
  <si>
    <t>845130-MWHT-48/53</t>
  </si>
  <si>
    <t>845130-WOLD-48/53</t>
  </si>
  <si>
    <t>845140-MBLK-48/53</t>
  </si>
  <si>
    <t>845140-MFLU-48/53</t>
  </si>
  <si>
    <t>845140-MWHT-48/53</t>
  </si>
  <si>
    <t>845141-MBLK-48/53</t>
  </si>
  <si>
    <t>845141-MFLU-48/53</t>
  </si>
  <si>
    <t>845141-MWHT-48/53</t>
  </si>
  <si>
    <t>845140-BLTI-48/53</t>
  </si>
  <si>
    <t>845140-DLIM-48/53</t>
  </si>
  <si>
    <t>845140-SAME-48/53</t>
  </si>
  <si>
    <t>845140-SBLM-48/53</t>
  </si>
  <si>
    <t>845140-WOLD-48/53</t>
  </si>
  <si>
    <t>845141-BLTI-48/53</t>
  </si>
  <si>
    <t>845141-DLIM-48/53</t>
  </si>
  <si>
    <t>845141-SAME-48/53</t>
  </si>
  <si>
    <t>845141-SBLM-48/53</t>
  </si>
  <si>
    <t>845141-WOLD-48/53</t>
  </si>
  <si>
    <t>*IF new Cusomer, please</t>
  </si>
  <si>
    <t xml:space="preserve">add estimatet yearly </t>
  </si>
  <si>
    <t>sales in Note/Comment</t>
  </si>
  <si>
    <t>58001-164</t>
  </si>
  <si>
    <t>78001-164</t>
  </si>
  <si>
    <t>56500-164</t>
  </si>
  <si>
    <t>77202-164</t>
  </si>
  <si>
    <t>88300-164</t>
  </si>
  <si>
    <t>99901-164</t>
  </si>
  <si>
    <t>10003-164</t>
  </si>
  <si>
    <t>UXYLW-SM</t>
  </si>
  <si>
    <t>UXYLW-ML</t>
  </si>
  <si>
    <t>UXYLW-LXL</t>
  </si>
  <si>
    <t>820400-58001-164</t>
  </si>
  <si>
    <t>820400-78001-164</t>
  </si>
  <si>
    <t>820401-56500-164</t>
  </si>
  <si>
    <t>820401-77202-164</t>
  </si>
  <si>
    <t>820401-88300-164</t>
  </si>
  <si>
    <t>820402-56500-164</t>
  </si>
  <si>
    <t>820402-78001-164</t>
  </si>
  <si>
    <t>820402-88300-164</t>
  </si>
  <si>
    <t>820403-58001-164</t>
  </si>
  <si>
    <t>820403-78001-164</t>
  </si>
  <si>
    <t>820403-88300-164</t>
  </si>
  <si>
    <t>820404-58001-164</t>
  </si>
  <si>
    <t>820404-99901-164</t>
  </si>
  <si>
    <t>820405-58001-164</t>
  </si>
  <si>
    <t>820405-78001-164</t>
  </si>
  <si>
    <t>820405-99901-164</t>
  </si>
  <si>
    <t>820444-10003-164</t>
  </si>
  <si>
    <t>820444-56500-164</t>
  </si>
  <si>
    <t>820444-88300-164</t>
  </si>
  <si>
    <t>845128-NEOBL-SM</t>
  </si>
  <si>
    <t>845128-NEOPI-SM</t>
  </si>
  <si>
    <t>845128-SASGR-SM</t>
  </si>
  <si>
    <t>845128-WOLND-SM</t>
  </si>
  <si>
    <t>845150-UXYLW-SM</t>
  </si>
  <si>
    <t>845150-UXYLW-ML</t>
  </si>
  <si>
    <t>845150-UXYLW-LXL</t>
  </si>
  <si>
    <t>Falconer Aero 2Vi Mips Helmet TE</t>
  </si>
  <si>
    <t>Uno-X Yellow</t>
  </si>
  <si>
    <t>58001-JR-S</t>
  </si>
  <si>
    <t>JR-S</t>
  </si>
  <si>
    <t>58001-JR-M</t>
  </si>
  <si>
    <t>JR-M</t>
  </si>
  <si>
    <t>78001-JR-S</t>
  </si>
  <si>
    <t>78001-JR-M</t>
  </si>
  <si>
    <t>99901-JR-S</t>
  </si>
  <si>
    <t>99901-JR-M</t>
  </si>
  <si>
    <t>MSIGM-OS</t>
  </si>
  <si>
    <t>21100-OS</t>
  </si>
  <si>
    <t>11001-OS</t>
  </si>
  <si>
    <t>10001-XSS</t>
  </si>
  <si>
    <t>44004-XSS</t>
  </si>
  <si>
    <t>88302-XSS</t>
  </si>
  <si>
    <t>BNTUN-S</t>
  </si>
  <si>
    <t>BNTUN-M</t>
  </si>
  <si>
    <t>BNTUN-L</t>
  </si>
  <si>
    <t>BNTUN-XL</t>
  </si>
  <si>
    <t>FOGRN-XS</t>
  </si>
  <si>
    <t>RSWOD-XS</t>
  </si>
  <si>
    <t>RSWOD-S</t>
  </si>
  <si>
    <t>RSWOD-M</t>
  </si>
  <si>
    <t>RSWOD-L</t>
  </si>
  <si>
    <t>MBKNC-LXL</t>
  </si>
  <si>
    <t>RBNCN-LXL</t>
  </si>
  <si>
    <t>GSGMC-M</t>
  </si>
  <si>
    <t>GSGMC-L</t>
  </si>
  <si>
    <t>MFGN-48/53</t>
  </si>
  <si>
    <t>NAGRY-SM</t>
  </si>
  <si>
    <t>NAGRY-ML</t>
  </si>
  <si>
    <t>NAGRY-LXL</t>
  </si>
  <si>
    <t>168200-OS</t>
  </si>
  <si>
    <t>090600-OS</t>
  </si>
  <si>
    <t>096129-OS</t>
  </si>
  <si>
    <t>108556-OS</t>
  </si>
  <si>
    <t>18100-BLACK-S</t>
  </si>
  <si>
    <t>18100-BLACK-M</t>
  </si>
  <si>
    <t>810050-RBLUE-OS</t>
  </si>
  <si>
    <t>810068-NOMAD-OS</t>
  </si>
  <si>
    <t>810089-MSIGM-OS</t>
  </si>
  <si>
    <t>820282-21100-OS</t>
  </si>
  <si>
    <t>820341-11001-OS</t>
  </si>
  <si>
    <t>820362-44002-S</t>
  </si>
  <si>
    <t>820362-44002-M</t>
  </si>
  <si>
    <t>820362-44002-L</t>
  </si>
  <si>
    <t>820362-44002-XL</t>
  </si>
  <si>
    <t>820397-10001-XSS</t>
  </si>
  <si>
    <t>820397-44004-XSS</t>
  </si>
  <si>
    <t>820397-88302-XSS</t>
  </si>
  <si>
    <t>820409-99901-S</t>
  </si>
  <si>
    <t>820409-99901-M</t>
  </si>
  <si>
    <t>820409-99901-L</t>
  </si>
  <si>
    <t>820409-99901-XL</t>
  </si>
  <si>
    <t>820410-10001-S</t>
  </si>
  <si>
    <t>820410-10001-M</t>
  </si>
  <si>
    <t>820410-10001-L</t>
  </si>
  <si>
    <t>820410-10001-XL</t>
  </si>
  <si>
    <t>820410-78001-S</t>
  </si>
  <si>
    <t>820410-78001-M</t>
  </si>
  <si>
    <t>820410-78001-L</t>
  </si>
  <si>
    <t>820410-78001-XL</t>
  </si>
  <si>
    <t>820410-88300-S</t>
  </si>
  <si>
    <t>820410-88300-M</t>
  </si>
  <si>
    <t>820410-88300-L</t>
  </si>
  <si>
    <t>820410-88300-XL</t>
  </si>
  <si>
    <t>820410-99901-S</t>
  </si>
  <si>
    <t>820410-99901-M</t>
  </si>
  <si>
    <t>820410-99901-L</t>
  </si>
  <si>
    <t>820410-99901-XL</t>
  </si>
  <si>
    <t>820411-10001-XS</t>
  </si>
  <si>
    <t>820411-10001-S</t>
  </si>
  <si>
    <t>820411-10001-M</t>
  </si>
  <si>
    <t>820411-10001-L</t>
  </si>
  <si>
    <t>820411-88300-XS</t>
  </si>
  <si>
    <t>820411-88300-S</t>
  </si>
  <si>
    <t>820411-88300-M</t>
  </si>
  <si>
    <t>820411-88300-L</t>
  </si>
  <si>
    <t>820411-99901-XS</t>
  </si>
  <si>
    <t>820411-99901-S</t>
  </si>
  <si>
    <t>820411-99901-M</t>
  </si>
  <si>
    <t>820411-99901-L</t>
  </si>
  <si>
    <t>820412-10001-S</t>
  </si>
  <si>
    <t>820412-10001-M</t>
  </si>
  <si>
    <t>820412-10001-L</t>
  </si>
  <si>
    <t>820412-10001-XL</t>
  </si>
  <si>
    <t>820412-55504-S</t>
  </si>
  <si>
    <t>820412-55504-M</t>
  </si>
  <si>
    <t>820412-55504-L</t>
  </si>
  <si>
    <t>820412-55504-XL</t>
  </si>
  <si>
    <t>820412-78001-S</t>
  </si>
  <si>
    <t>820412-78001-M</t>
  </si>
  <si>
    <t>820412-78001-L</t>
  </si>
  <si>
    <t>820412-78001-XL</t>
  </si>
  <si>
    <t>820412-99901-S</t>
  </si>
  <si>
    <t>820412-99901-M</t>
  </si>
  <si>
    <t>820412-99901-L</t>
  </si>
  <si>
    <t>820412-99901-XL</t>
  </si>
  <si>
    <t>820413-10001-XS</t>
  </si>
  <si>
    <t>820413-10001-S</t>
  </si>
  <si>
    <t>820413-10001-M</t>
  </si>
  <si>
    <t>820413-10001-L</t>
  </si>
  <si>
    <t>820413-55504-XS</t>
  </si>
  <si>
    <t>820413-55504-S</t>
  </si>
  <si>
    <t>820413-55504-M</t>
  </si>
  <si>
    <t>820413-55504-L</t>
  </si>
  <si>
    <t>820413-99901-XS</t>
  </si>
  <si>
    <t>820413-99901-S</t>
  </si>
  <si>
    <t>820413-99901-M</t>
  </si>
  <si>
    <t>820413-99901-L</t>
  </si>
  <si>
    <t>820445-88300-S</t>
  </si>
  <si>
    <t>820445-88300-M</t>
  </si>
  <si>
    <t>820445-88300-L</t>
  </si>
  <si>
    <t>820445-88300-XL</t>
  </si>
  <si>
    <t>820445-99901-S</t>
  </si>
  <si>
    <t>820445-99901-M</t>
  </si>
  <si>
    <t>820445-99901-L</t>
  </si>
  <si>
    <t>820445-99901-XL</t>
  </si>
  <si>
    <t>820448-58001-JR-S</t>
  </si>
  <si>
    <t>820448-58001-JR-M</t>
  </si>
  <si>
    <t>820448-78001-JR-S</t>
  </si>
  <si>
    <t>820448-78001-JR-M</t>
  </si>
  <si>
    <t>820448-99901-JR-S</t>
  </si>
  <si>
    <t>820448-99901-JR-M</t>
  </si>
  <si>
    <t>827036-SEGRY-OS</t>
  </si>
  <si>
    <t>828161-BNTUN-S</t>
  </si>
  <si>
    <t>828161-BNTUN-M</t>
  </si>
  <si>
    <t>828161-BNTUN-L</t>
  </si>
  <si>
    <t>828161-BNTUN-XL</t>
  </si>
  <si>
    <t>828162-FOGRN-XS</t>
  </si>
  <si>
    <t>828162-FOGRN-S</t>
  </si>
  <si>
    <t>828162-FOGRN-M</t>
  </si>
  <si>
    <t>828162-FOGRN-L</t>
  </si>
  <si>
    <t>828162-RSWOD-XS</t>
  </si>
  <si>
    <t>828162-RSWOD-S</t>
  </si>
  <si>
    <t>828162-RSWOD-M</t>
  </si>
  <si>
    <t>828162-RSWOD-L</t>
  </si>
  <si>
    <t>845070-MEHRD-SM</t>
  </si>
  <si>
    <t>845070-MEHRD-ML</t>
  </si>
  <si>
    <t>845070-MEHRD-LXL</t>
  </si>
  <si>
    <t>845070-MNAVY-SM</t>
  </si>
  <si>
    <t>845070-MNAVY-ML</t>
  </si>
  <si>
    <t>845070-MNAVY-LXL</t>
  </si>
  <si>
    <t>845070-MOEDB-SM</t>
  </si>
  <si>
    <t>845070-MOEDB-ML</t>
  </si>
  <si>
    <t>845070-MOEDB-LXL</t>
  </si>
  <si>
    <t>845073-MBKNC-LXL</t>
  </si>
  <si>
    <t>845073-NOMAD-SM</t>
  </si>
  <si>
    <t>845073-NOMAD-ML</t>
  </si>
  <si>
    <t>845073-RBNCN-LXL</t>
  </si>
  <si>
    <t>845086-GSGMC-M</t>
  </si>
  <si>
    <t>845086-GSGMC-L</t>
  </si>
  <si>
    <t>845103-GFGRN-SM</t>
  </si>
  <si>
    <t>845103-GFGRN-ML</t>
  </si>
  <si>
    <t>845103-GFGRN-LXL</t>
  </si>
  <si>
    <t>845103-MMBLU-SM</t>
  </si>
  <si>
    <t>845103-MMBLU-ML</t>
  </si>
  <si>
    <t>845103-MMBLU-LXL</t>
  </si>
  <si>
    <t>845104-MMBLU-SM</t>
  </si>
  <si>
    <t>845104-MMBLU-ML</t>
  </si>
  <si>
    <t>845104-MMBLU-LXL</t>
  </si>
  <si>
    <t>845105-MFGN-53/61</t>
  </si>
  <si>
    <t>845105-MSBM-53/61</t>
  </si>
  <si>
    <t>845105-MSGM-53/61</t>
  </si>
  <si>
    <t>845107-MFGN-48/53</t>
  </si>
  <si>
    <t>845108-MFGN-48/53</t>
  </si>
  <si>
    <t>845110-GSWHT-SM</t>
  </si>
  <si>
    <t>845110-MBUOE-SM</t>
  </si>
  <si>
    <t>845110-MFLUO-SM</t>
  </si>
  <si>
    <t>845110-NEOBL-SM</t>
  </si>
  <si>
    <t>845110-SASGR-SM</t>
  </si>
  <si>
    <t>845110-WOLND-SM</t>
  </si>
  <si>
    <t>845149-NAGRY-SM</t>
  </si>
  <si>
    <t>845149-NAGRY-ML</t>
  </si>
  <si>
    <t>845149-NAGRY-LXL</t>
  </si>
  <si>
    <t>852031-168200-OS</t>
  </si>
  <si>
    <t>852032-090600-OS</t>
  </si>
  <si>
    <t>852032-096129-OS</t>
  </si>
  <si>
    <t>852043-200629-OS</t>
  </si>
  <si>
    <t>852046-200629-OS</t>
  </si>
  <si>
    <t>852049-100000-OS</t>
  </si>
  <si>
    <t>852071-200629-OS</t>
  </si>
  <si>
    <t>852084-200100-OS</t>
  </si>
  <si>
    <t>852097-152000-OS</t>
  </si>
  <si>
    <t>852145-108556-OS</t>
  </si>
  <si>
    <t>860002-BLACK-XS</t>
  </si>
  <si>
    <t>860003-BLACK-XS</t>
  </si>
  <si>
    <t>860005-BLACK-XS</t>
  </si>
  <si>
    <t>58001-JR-L</t>
  </si>
  <si>
    <t>JR-L</t>
  </si>
  <si>
    <t>78001-JR-L</t>
  </si>
  <si>
    <t>99901-JR-L</t>
  </si>
  <si>
    <t>820448-58001-JR-L</t>
  </si>
  <si>
    <t>820448-78001-JR-L</t>
  </si>
  <si>
    <t>820448-99901-JR-L</t>
  </si>
  <si>
    <t xml:space="preserve">Falconer Aero 2Vi Mips BikeScan </t>
  </si>
  <si>
    <t>MASND-SM</t>
  </si>
  <si>
    <t>Matte Sand</t>
  </si>
  <si>
    <t>MASND-ML</t>
  </si>
  <si>
    <t>MASND-LXL</t>
  </si>
  <si>
    <t xml:space="preserve">Nardo </t>
  </si>
  <si>
    <t>Rosewood</t>
  </si>
  <si>
    <t>Falconer Aero 2Vi MIPS PNS Helmet</t>
  </si>
  <si>
    <t>CLST-SM</t>
  </si>
  <si>
    <t>Celeste</t>
  </si>
  <si>
    <t>CLST-ML</t>
  </si>
  <si>
    <t>CLST-LXL</t>
  </si>
  <si>
    <t>EARTH-SM</t>
  </si>
  <si>
    <t xml:space="preserve">Earth </t>
  </si>
  <si>
    <t>EARTH-ML</t>
  </si>
  <si>
    <t>EARTH-LXL</t>
  </si>
  <si>
    <t>OFWHT-SM</t>
  </si>
  <si>
    <t>Off White</t>
  </si>
  <si>
    <t>OFWHT-ML</t>
  </si>
  <si>
    <t>OFWHT-LXL</t>
  </si>
  <si>
    <t>RUST-SM</t>
  </si>
  <si>
    <t>Rust</t>
  </si>
  <si>
    <t>RUST-ML</t>
  </si>
  <si>
    <t>RUST-LXL</t>
  </si>
  <si>
    <t>Tower Kit 1 of 2</t>
  </si>
  <si>
    <t>Tower Kit 2 of 2</t>
  </si>
  <si>
    <t xml:space="preserve">Seeker Mips Comfort Pads </t>
  </si>
  <si>
    <t>Outrider Mips Helmet x KSL</t>
  </si>
  <si>
    <t>WHPNK-S</t>
  </si>
  <si>
    <t>White Pink</t>
  </si>
  <si>
    <t>WHPNK-M</t>
  </si>
  <si>
    <t>Slatwall Helmet holder</t>
  </si>
  <si>
    <t>Slatwall goggle Holder</t>
  </si>
  <si>
    <t>A-Frame Graphic Holder</t>
  </si>
  <si>
    <t>Universal Helmet Case</t>
  </si>
  <si>
    <t>Universal Helmet Bag</t>
  </si>
  <si>
    <t>Volata Earpads</t>
  </si>
  <si>
    <t>BLCK-XS/SM</t>
  </si>
  <si>
    <t>XS/SM</t>
  </si>
  <si>
    <t>BLCK-ML</t>
  </si>
  <si>
    <t>BLCK-LXL</t>
  </si>
  <si>
    <t>Rooster II LE Earpads</t>
  </si>
  <si>
    <t>Volata Chin Guard</t>
  </si>
  <si>
    <t>ADBLK-OS</t>
  </si>
  <si>
    <t>Anodized Black</t>
  </si>
  <si>
    <t>FLUO-OS</t>
  </si>
  <si>
    <t xml:space="preserve">Fluo </t>
  </si>
  <si>
    <t>PABLU-OS</t>
  </si>
  <si>
    <t>Panama Blue</t>
  </si>
  <si>
    <t>RSRED-OS</t>
  </si>
  <si>
    <t>Rubus Red</t>
  </si>
  <si>
    <t>Volata Chin Guard Cover</t>
  </si>
  <si>
    <t>GRBLU-OS</t>
  </si>
  <si>
    <t>Glacier Blue</t>
  </si>
  <si>
    <t>MTURQ-OS</t>
  </si>
  <si>
    <t>Misty Turquoise</t>
  </si>
  <si>
    <t>PANTH-OS</t>
  </si>
  <si>
    <t>Panther</t>
  </si>
  <si>
    <t>RGGRN-OS</t>
  </si>
  <si>
    <t xml:space="preserve">Racing Green </t>
  </si>
  <si>
    <t>WHITE-OS</t>
  </si>
  <si>
    <t>White</t>
  </si>
  <si>
    <t>Switcher Earpads</t>
  </si>
  <si>
    <t>Audio Chips Ultra</t>
  </si>
  <si>
    <t>Looper/Winder Earpads</t>
  </si>
  <si>
    <t>Crusader X GORE-TEX Bib Pants M</t>
  </si>
  <si>
    <t>54000-S</t>
  </si>
  <si>
    <t>Knighthawk</t>
  </si>
  <si>
    <t>54000-M</t>
  </si>
  <si>
    <t>54000-L</t>
  </si>
  <si>
    <t>54000-XL</t>
  </si>
  <si>
    <t>77003-S</t>
  </si>
  <si>
    <t>Elm Green</t>
  </si>
  <si>
    <t>77003-M</t>
  </si>
  <si>
    <t>77003-L</t>
  </si>
  <si>
    <t>77003-XL</t>
  </si>
  <si>
    <t>Crusader X GORE-TEX Bib Pants W</t>
  </si>
  <si>
    <t>54000-XS</t>
  </si>
  <si>
    <t>58000-XS</t>
  </si>
  <si>
    <t xml:space="preserve">Red Wine </t>
  </si>
  <si>
    <t>58000-S</t>
  </si>
  <si>
    <t>58000-M</t>
  </si>
  <si>
    <t>58000-L</t>
  </si>
  <si>
    <t>Curve GORE-TEX Jacket M</t>
  </si>
  <si>
    <t>44400-S</t>
  </si>
  <si>
    <t>Desert</t>
  </si>
  <si>
    <t>44400-M</t>
  </si>
  <si>
    <t>44400-L</t>
  </si>
  <si>
    <t>44400-XL</t>
  </si>
  <si>
    <t>66101-S</t>
  </si>
  <si>
    <t xml:space="preserve">Stormy Weather </t>
  </si>
  <si>
    <t>66101-M</t>
  </si>
  <si>
    <t>66101-L</t>
  </si>
  <si>
    <t>66101-XL</t>
  </si>
  <si>
    <t>Curve GORE-TEX Pants M</t>
  </si>
  <si>
    <t>Trooper 2Vi SL Chin Guard</t>
  </si>
  <si>
    <t xml:space="preserve">Trooper 2Vi SL Chin Guard Titanium </t>
  </si>
  <si>
    <t>TITAN-OS</t>
  </si>
  <si>
    <t xml:space="preserve">Titanium </t>
  </si>
  <si>
    <t>Igniter/Trooper/Grimnir 2Vi Earpads</t>
  </si>
  <si>
    <t>Audio Chips Wireless 3.0</t>
  </si>
  <si>
    <t>RED-OS</t>
  </si>
  <si>
    <t xml:space="preserve">Red </t>
  </si>
  <si>
    <t>Falconer 2Vi Mips Front pad 8mm</t>
  </si>
  <si>
    <t>Crusader GTX Infinium Jacket W</t>
  </si>
  <si>
    <t>55505-XS</t>
  </si>
  <si>
    <t>OMI-XS</t>
  </si>
  <si>
    <t>Omi</t>
  </si>
  <si>
    <t>OMI-S</t>
  </si>
  <si>
    <t>OMI-M</t>
  </si>
  <si>
    <t>OMI-L</t>
  </si>
  <si>
    <t>TEAL-XS</t>
  </si>
  <si>
    <t>Teal</t>
  </si>
  <si>
    <t>TEAL-S</t>
  </si>
  <si>
    <t>TEAL-M</t>
  </si>
  <si>
    <t>TEAL-L</t>
  </si>
  <si>
    <t>Crusader GTX Infinium Pants W</t>
  </si>
  <si>
    <t>MEEKO-XS</t>
  </si>
  <si>
    <t>Meeko</t>
  </si>
  <si>
    <t>MEEKO-S</t>
  </si>
  <si>
    <t>MEEKO-M</t>
  </si>
  <si>
    <t>MEEKO-L</t>
  </si>
  <si>
    <t>Crusader GTX Infinium Jacket M</t>
  </si>
  <si>
    <t>88200-S</t>
  </si>
  <si>
    <t xml:space="preserve">Fine Blue </t>
  </si>
  <si>
    <t>88200-M</t>
  </si>
  <si>
    <t>88200-L</t>
  </si>
  <si>
    <t>88200-XL</t>
  </si>
  <si>
    <t>OCHER-S</t>
  </si>
  <si>
    <t>Ocher</t>
  </si>
  <si>
    <t>OCHER-M</t>
  </si>
  <si>
    <t>OCHER-L</t>
  </si>
  <si>
    <t>OCHER-XL</t>
  </si>
  <si>
    <t>PNGRN-S</t>
  </si>
  <si>
    <t>Pine Green</t>
  </si>
  <si>
    <t>PNGRN-M</t>
  </si>
  <si>
    <t>PNGRN-L</t>
  </si>
  <si>
    <t>PNGRN-XL</t>
  </si>
  <si>
    <t>PTNVY-S</t>
  </si>
  <si>
    <t>Patriot Navy</t>
  </si>
  <si>
    <t>PTNVY-M</t>
  </si>
  <si>
    <t>PTNVY-L</t>
  </si>
  <si>
    <t>PTNVY-XL</t>
  </si>
  <si>
    <t>RUST-S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</si>
  <si>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</si>
  <si>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</si>
  <si>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</si>
  <si>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</si>
  <si>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</si>
  <si>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</si>
  <si>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</si>
  <si>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</si>
  <si>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Crusader GTX Infinium Pants M</t>
  </si>
  <si>
    <t>Curve Stretch Jacket M</t>
  </si>
  <si>
    <t>11000-S</t>
  </si>
  <si>
    <t>Mirage Grey</t>
  </si>
  <si>
    <t>11000-M</t>
  </si>
  <si>
    <t>11000-L</t>
  </si>
  <si>
    <t>11000-XL</t>
  </si>
  <si>
    <t>75000-S</t>
  </si>
  <si>
    <t xml:space="preserve">Pine </t>
  </si>
  <si>
    <t>75000-M</t>
  </si>
  <si>
    <t>75000-L</t>
  </si>
  <si>
    <t>75000-XL</t>
  </si>
  <si>
    <t>88001-S</t>
  </si>
  <si>
    <t xml:space="preserve">Estate Blue </t>
  </si>
  <si>
    <t>88001-M</t>
  </si>
  <si>
    <t>88001-L</t>
  </si>
  <si>
    <t>88001-XL</t>
  </si>
  <si>
    <t>Curve Stretch Pants M</t>
  </si>
  <si>
    <t>Curve Stretch Jacket W</t>
  </si>
  <si>
    <t>Curve Stretch Pants W</t>
  </si>
  <si>
    <t xml:space="preserve">Base Wool T-shirt M </t>
  </si>
  <si>
    <t>Base Wool Beanie M</t>
  </si>
  <si>
    <t>75000-OS</t>
  </si>
  <si>
    <t>Base Wool Beanie W</t>
  </si>
  <si>
    <t>10002-OS</t>
  </si>
  <si>
    <t xml:space="preserve">Whisper White </t>
  </si>
  <si>
    <t>55503-OS</t>
  </si>
  <si>
    <t>Apex GORE-TEX Jacket M</t>
  </si>
  <si>
    <t>Apex GORE-TEX Jacket W</t>
  </si>
  <si>
    <t>Apex GORE-TEX Pants M</t>
  </si>
  <si>
    <t>Apex GORE-TEX Pants W</t>
  </si>
  <si>
    <t>Base Wool Beanie M WEB</t>
  </si>
  <si>
    <t>66101-OS</t>
  </si>
  <si>
    <t>88001-OS</t>
  </si>
  <si>
    <t>Base Wool Beanie W WEB</t>
  </si>
  <si>
    <t>Berm Cap WEB</t>
  </si>
  <si>
    <t>54000-OS</t>
  </si>
  <si>
    <t>58000-OS</t>
  </si>
  <si>
    <t>77003-OS</t>
  </si>
  <si>
    <t>Crusader Primaloft Jacket M</t>
  </si>
  <si>
    <t>Sea Green</t>
  </si>
  <si>
    <t>Crusader Primaloft Vest</t>
  </si>
  <si>
    <t>58000-XL</t>
  </si>
  <si>
    <t>Fleece Pullover M</t>
  </si>
  <si>
    <t>11003-S</t>
  </si>
  <si>
    <t>Natural White</t>
  </si>
  <si>
    <t>11003-M</t>
  </si>
  <si>
    <t>11003-L</t>
  </si>
  <si>
    <t>11003-XL</t>
  </si>
  <si>
    <t>88100-S</t>
  </si>
  <si>
    <t>Bluestone</t>
  </si>
  <si>
    <t>88100-M</t>
  </si>
  <si>
    <t>88100-L</t>
  </si>
  <si>
    <t>88100-XL</t>
  </si>
  <si>
    <t>Crusader Primaloft Jacket W</t>
  </si>
  <si>
    <t>76000-XS</t>
  </si>
  <si>
    <t>Turquoise</t>
  </si>
  <si>
    <t>76000-S</t>
  </si>
  <si>
    <t>76000-M</t>
  </si>
  <si>
    <t>76000-L</t>
  </si>
  <si>
    <t>Fleece Pullover W</t>
  </si>
  <si>
    <t>Apex GTX Infinium Down Jacket M</t>
  </si>
  <si>
    <t>Apex Baselayer H/Z M</t>
  </si>
  <si>
    <t>Apex Baselayer 3/4 Pants M</t>
  </si>
  <si>
    <t>Apex GTX Infinium Down Jacket W</t>
  </si>
  <si>
    <t>Apex Baselayer H/Z W</t>
  </si>
  <si>
    <t>Apex Baselayer 3/4 Pants W</t>
  </si>
  <si>
    <t>Curve Socks M</t>
  </si>
  <si>
    <t>99901-4142</t>
  </si>
  <si>
    <t>99901-4344</t>
  </si>
  <si>
    <t>99901-4546</t>
  </si>
  <si>
    <t>Curve Beanie M</t>
  </si>
  <si>
    <t>Curve Socks W</t>
  </si>
  <si>
    <t>55503-3637</t>
  </si>
  <si>
    <t>55503-3839</t>
  </si>
  <si>
    <t>55503-4041</t>
  </si>
  <si>
    <t>Base Beanie W</t>
  </si>
  <si>
    <t>Curve Beanie W</t>
  </si>
  <si>
    <t>Crusader Ski Socks</t>
  </si>
  <si>
    <t>Berm Beanie</t>
  </si>
  <si>
    <t>88100-OS</t>
  </si>
  <si>
    <t>Slope Headband</t>
  </si>
  <si>
    <t>11003-OS</t>
  </si>
  <si>
    <t>88302-OS</t>
  </si>
  <si>
    <t>54100-OS</t>
  </si>
  <si>
    <t>Bombay</t>
  </si>
  <si>
    <t>Curve GORE-TEX Parka M</t>
  </si>
  <si>
    <t>Face Mask Merino WEB</t>
  </si>
  <si>
    <t>Supernaut GTX Infinium Jacket M</t>
  </si>
  <si>
    <t>Supernaut GTX Infinium Jacket W</t>
  </si>
  <si>
    <t>Supernaut GTX Infinium Pants M</t>
  </si>
  <si>
    <t>Supernaut GTX Infinium Pants W</t>
  </si>
  <si>
    <t>Sweet LS M</t>
  </si>
  <si>
    <t>Helmet Merino Beanie</t>
  </si>
  <si>
    <t>76100-OS</t>
  </si>
  <si>
    <t>Merino Tube</t>
  </si>
  <si>
    <t>Fleece Tube</t>
  </si>
  <si>
    <t>Fleece Tube Jr</t>
  </si>
  <si>
    <t>Merino Headband</t>
  </si>
  <si>
    <t>Plower Beanie</t>
  </si>
  <si>
    <t>Merino Balaclava</t>
  </si>
  <si>
    <t>Merino Balaclava JR</t>
  </si>
  <si>
    <t>Paris Beanie</t>
  </si>
  <si>
    <t>55505-OS</t>
  </si>
  <si>
    <t>76000-OS</t>
  </si>
  <si>
    <t>Slope Beanie</t>
  </si>
  <si>
    <t>Crusader GORE-TEX Pro Jacket M</t>
  </si>
  <si>
    <t>11001-S</t>
  </si>
  <si>
    <t>11001-M</t>
  </si>
  <si>
    <t>11001-L</t>
  </si>
  <si>
    <t>11001-XL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</si>
  <si>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</si>
  <si>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</si>
  <si>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</si>
  <si>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</si>
  <si>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</si>
  <si>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</si>
  <si>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Face Mask Merino</t>
  </si>
  <si>
    <t>Back Protector Vest M</t>
  </si>
  <si>
    <t>TEBLK-XL</t>
  </si>
  <si>
    <t>Back Protector Vest W</t>
  </si>
  <si>
    <t>TBSWT-S</t>
  </si>
  <si>
    <t>True Black/Snow White</t>
  </si>
  <si>
    <t>TBSWT-M</t>
  </si>
  <si>
    <t>TBSWT-L</t>
  </si>
  <si>
    <t>Back Protector Vest JR</t>
  </si>
  <si>
    <t>FHBLU-XS</t>
  </si>
  <si>
    <t>Flash Blue</t>
  </si>
  <si>
    <t>FHBLU-S</t>
  </si>
  <si>
    <t>RURED-XS</t>
  </si>
  <si>
    <t>RURED-S</t>
  </si>
  <si>
    <t>TEBLK-XS</t>
  </si>
  <si>
    <t>Back Protector Race Vest M</t>
  </si>
  <si>
    <t>TBSWT-XL</t>
  </si>
  <si>
    <t>Back Protector Race Vest JR</t>
  </si>
  <si>
    <t>TBSWT-XS</t>
  </si>
  <si>
    <t>Back Protector</t>
  </si>
  <si>
    <t>Ripley RIG Reflect JR</t>
  </si>
  <si>
    <t>060101-OS</t>
  </si>
  <si>
    <t>150101-OS</t>
  </si>
  <si>
    <t>RIG Bixbite/Matte Black/Black</t>
  </si>
  <si>
    <t>160101-OS</t>
  </si>
  <si>
    <t>RIG Aquamarine/Matte Black/Black</t>
  </si>
  <si>
    <t>180101-OS</t>
  </si>
  <si>
    <t>RIG Light Amethyst/Matte Black/Black</t>
  </si>
  <si>
    <t>206755-OS</t>
  </si>
  <si>
    <t>RIG Obsidian/Woodland/Wood Fade</t>
  </si>
  <si>
    <t>Ripley JR</t>
  </si>
  <si>
    <t>093152-OS</t>
  </si>
  <si>
    <t>Obsidian Black/Rose Gold/Black Rose</t>
  </si>
  <si>
    <t>098270-OS</t>
  </si>
  <si>
    <t>Obsidian Black/Crystal Glacier/Glacier Peaks</t>
  </si>
  <si>
    <t>121003-OS</t>
  </si>
  <si>
    <t xml:space="preserve">Orange/Satin White/White </t>
  </si>
  <si>
    <t>127850-OS</t>
  </si>
  <si>
    <t>Orange/Blue Metallic/Navy</t>
  </si>
  <si>
    <t>140101-OS</t>
  </si>
  <si>
    <t>Yellow/Matte Black/Black</t>
  </si>
  <si>
    <t>Ripley RIG Reflect Lens JR</t>
  </si>
  <si>
    <t>Ripley Lens JR</t>
  </si>
  <si>
    <t>090000-OS</t>
  </si>
  <si>
    <t>Obsidian Black</t>
  </si>
  <si>
    <t>120000-OS</t>
  </si>
  <si>
    <t>Orange</t>
  </si>
  <si>
    <t>140000-OS</t>
  </si>
  <si>
    <t>Yellow</t>
  </si>
  <si>
    <t>Winder Helmet JR</t>
  </si>
  <si>
    <t>DPUMC-XSS</t>
  </si>
  <si>
    <t>MMAPU-XSS</t>
  </si>
  <si>
    <t>Matte Malaia Purple</t>
  </si>
  <si>
    <t>MMAPU-SM</t>
  </si>
  <si>
    <t>NIBLM-XSS</t>
  </si>
  <si>
    <t xml:space="preserve">Night Blue Metallic </t>
  </si>
  <si>
    <t>NIBLM-SM</t>
  </si>
  <si>
    <t>RGLDM-XSS</t>
  </si>
  <si>
    <t xml:space="preserve">Rose Gold Metallic </t>
  </si>
  <si>
    <t>RGLDM-SM</t>
  </si>
  <si>
    <t>SLGFL-XSS</t>
  </si>
  <si>
    <t>Slate Gray/Fluo</t>
  </si>
  <si>
    <t>SLGFL-SM</t>
  </si>
  <si>
    <t>Winder Mips Helmet JR</t>
  </si>
  <si>
    <t>Blaster II Helmet</t>
  </si>
  <si>
    <t>DBK21-SM</t>
  </si>
  <si>
    <t>DBK21-ML</t>
  </si>
  <si>
    <t>DBK21-LXL</t>
  </si>
  <si>
    <t>MASEM-SM</t>
  </si>
  <si>
    <t>Matte Sea Metallic</t>
  </si>
  <si>
    <t>MASEM-ML</t>
  </si>
  <si>
    <t>MASEM-LXL</t>
  </si>
  <si>
    <t>MATHM-SM</t>
  </si>
  <si>
    <t>Matte Thyme Metallic</t>
  </si>
  <si>
    <t>MATHM-ML</t>
  </si>
  <si>
    <t>MATHM-LXL</t>
  </si>
  <si>
    <t>MBBLU-SM</t>
  </si>
  <si>
    <t>Matte Bird Blue</t>
  </si>
  <si>
    <t>MBBLU-ML</t>
  </si>
  <si>
    <t>MBBLU-LXL</t>
  </si>
  <si>
    <t>MBNTA-SM</t>
  </si>
  <si>
    <t>Matte Brown Tundra</t>
  </si>
  <si>
    <t>MBNTA-ML</t>
  </si>
  <si>
    <t>MBNTA-LXL</t>
  </si>
  <si>
    <t>MHGRN-SM</t>
  </si>
  <si>
    <t>Matte Highland Green</t>
  </si>
  <si>
    <t>MHGRN-ML</t>
  </si>
  <si>
    <t>MHGRN-LXL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</si>
  <si>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</si>
  <si>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</si>
  <si>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</si>
  <si>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</si>
  <si>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</si>
  <si>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</si>
  <si>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</si>
  <si>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</si>
  <si>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MOLME-SM</t>
  </si>
  <si>
    <t xml:space="preserve">Matte Olive Metallic </t>
  </si>
  <si>
    <t>MOLME-ML</t>
  </si>
  <si>
    <t>MOLME-LXL</t>
  </si>
  <si>
    <t>MSHBL-SM</t>
  </si>
  <si>
    <t>Matte Shadow Blue</t>
  </si>
  <si>
    <t>MSHBL-ML</t>
  </si>
  <si>
    <t>MSHBL-LXL</t>
  </si>
  <si>
    <t>NAVY-SM</t>
  </si>
  <si>
    <t>Navy</t>
  </si>
  <si>
    <t>NAVY-ML</t>
  </si>
  <si>
    <t>NAVY-LXL</t>
  </si>
  <si>
    <t>OEDRB-SM</t>
  </si>
  <si>
    <t>Olive Drab</t>
  </si>
  <si>
    <t>OEDRB-ML</t>
  </si>
  <si>
    <t>OEDRB-LXL</t>
  </si>
  <si>
    <t>SGMCH-SM</t>
  </si>
  <si>
    <t>Slate Gray Metallic/Chopper Orange</t>
  </si>
  <si>
    <t>SGMCH-ML</t>
  </si>
  <si>
    <t>SGMCH-LXL</t>
  </si>
  <si>
    <t>Blaster II Mips Helmet</t>
  </si>
  <si>
    <t>MFBLU-SM</t>
  </si>
  <si>
    <t>Matte Flash Blue</t>
  </si>
  <si>
    <t>MFBLU-ML</t>
  </si>
  <si>
    <t>MFBLU-LXL</t>
  </si>
  <si>
    <t>Blaster II Helmet JR</t>
  </si>
  <si>
    <t>DBBTU-SM</t>
  </si>
  <si>
    <t>Dirt Black/Brown Tundra</t>
  </si>
  <si>
    <t>DBBTU-ML</t>
  </si>
  <si>
    <t>GLBLM-ML</t>
  </si>
  <si>
    <t>MCORE-SM</t>
  </si>
  <si>
    <t>Matte Cody Orange</t>
  </si>
  <si>
    <t>MCORE-ML</t>
  </si>
  <si>
    <t>MFORE-SM</t>
  </si>
  <si>
    <t>Matte Flame Orange</t>
  </si>
  <si>
    <t>MFORE-ML</t>
  </si>
  <si>
    <t>MRYRD-SM</t>
  </si>
  <si>
    <t>Matte Ruby Red</t>
  </si>
  <si>
    <t>MRYRD-ML</t>
  </si>
  <si>
    <t>MSLGY-SM</t>
  </si>
  <si>
    <t>MSLGY-ML</t>
  </si>
  <si>
    <t>MTURQ-SM</t>
  </si>
  <si>
    <t>MTURQ-ML</t>
  </si>
  <si>
    <t>NIBLM-ML</t>
  </si>
  <si>
    <t>RGLDM-ML</t>
  </si>
  <si>
    <t>SEGRY-SM</t>
  </si>
  <si>
    <t>SEGRY-ML</t>
  </si>
  <si>
    <t>SLGFL-ML</t>
  </si>
  <si>
    <t>Blaster II Mips Helmet JR</t>
  </si>
  <si>
    <t>MOPRE-ML</t>
  </si>
  <si>
    <t>Switcher Mips Helmet</t>
  </si>
  <si>
    <t>AQMNE-SM</t>
  </si>
  <si>
    <t>Aquamarine</t>
  </si>
  <si>
    <t>AQMNE-ML</t>
  </si>
  <si>
    <t>AQMNE-LXL</t>
  </si>
  <si>
    <t>AQMNE-XXL</t>
  </si>
  <si>
    <t>XXL</t>
  </si>
  <si>
    <t>BARBM-SM</t>
  </si>
  <si>
    <t>Barbera Metallic</t>
  </si>
  <si>
    <t>BARBM-ML</t>
  </si>
  <si>
    <t>BARBM-LXL</t>
  </si>
  <si>
    <t>BARBM-XXL</t>
  </si>
  <si>
    <t>BTGRY-SM</t>
  </si>
  <si>
    <t>BTGRY-ML</t>
  </si>
  <si>
    <t>BTGRY-LXL</t>
  </si>
  <si>
    <t>BTGRY-XXL</t>
  </si>
  <si>
    <t>DPUMC-XXL</t>
  </si>
  <si>
    <t>DTBLK-XXL</t>
  </si>
  <si>
    <t>GBLCE-SM</t>
  </si>
  <si>
    <t>Gloss Black Chrome</t>
  </si>
  <si>
    <t>GBLCE-LXL</t>
  </si>
  <si>
    <t>GMBLU-SM</t>
  </si>
  <si>
    <t>GMBLU-ML</t>
  </si>
  <si>
    <t>GMBLU-LXL</t>
  </si>
  <si>
    <t>GSBLK-SM</t>
  </si>
  <si>
    <t>Gloss Black</t>
  </si>
  <si>
    <t>GSBLK-ML</t>
  </si>
  <si>
    <t>GSBLK-LXL</t>
  </si>
  <si>
    <t>GSWHT-XXL</t>
  </si>
  <si>
    <t>HDGRN-SM</t>
  </si>
  <si>
    <t>Highland Green</t>
  </si>
  <si>
    <t>HDGRN-ML</t>
  </si>
  <si>
    <t>HDGRN-LXL</t>
  </si>
  <si>
    <t>HDGRN-XXL</t>
  </si>
  <si>
    <t>LTRED-XXL</t>
  </si>
  <si>
    <t>Lumat Red</t>
  </si>
  <si>
    <t>LTRED-SM</t>
  </si>
  <si>
    <t>LTRED-ML</t>
  </si>
  <si>
    <t>LTRED-LXL</t>
  </si>
  <si>
    <t>MASEM-XXL</t>
  </si>
  <si>
    <t>MATHM-XXL</t>
  </si>
  <si>
    <t>MBBLU-XXL</t>
  </si>
  <si>
    <t>MBUOE-XXL</t>
  </si>
  <si>
    <t>MCHOR-XXL</t>
  </si>
  <si>
    <t>MCHOR-SM</t>
  </si>
  <si>
    <t>MCHOR-ML</t>
  </si>
  <si>
    <t>MCHOR-LXL</t>
  </si>
  <si>
    <t>MFORE-LXL</t>
  </si>
  <si>
    <t>MFORE-XXL</t>
  </si>
  <si>
    <t>MNGRY-XXL</t>
  </si>
  <si>
    <t>MOLME-XXL</t>
  </si>
  <si>
    <t>MROGD-XXL</t>
  </si>
  <si>
    <t>MSHBL-XXL</t>
  </si>
  <si>
    <t>SEBMC-SM</t>
  </si>
  <si>
    <t>Slate Blue Metallic</t>
  </si>
  <si>
    <t>SEBMC-ML</t>
  </si>
  <si>
    <t>SEBMC-LXL</t>
  </si>
  <si>
    <t>SEBMC-XXL</t>
  </si>
  <si>
    <t>WOLND-XXL</t>
  </si>
  <si>
    <t>Rooster II Mips Helmet</t>
  </si>
  <si>
    <t>Rooster II Mips LE Helmet</t>
  </si>
  <si>
    <t>NACAR-SM</t>
  </si>
  <si>
    <t>Natural Carbon</t>
  </si>
  <si>
    <t>NACAR-ML</t>
  </si>
  <si>
    <t>NACAR-LXL</t>
  </si>
  <si>
    <t>Ascender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</si>
  <si>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</si>
  <si>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</si>
  <si>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</si>
  <si>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</si>
  <si>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</si>
  <si>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</si>
  <si>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</si>
  <si>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</si>
  <si>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MBGRY-SM</t>
  </si>
  <si>
    <t>Matte Bolt Gray</t>
  </si>
  <si>
    <t>MBGRY-ML</t>
  </si>
  <si>
    <t>MBGRY-LXL</t>
  </si>
  <si>
    <t>Ascender Mips Helmet</t>
  </si>
  <si>
    <t>Looper Helmet</t>
  </si>
  <si>
    <t>MBRWH-SM</t>
  </si>
  <si>
    <t xml:space="preserve">Matte Bronco White </t>
  </si>
  <si>
    <t>MBRWH-ML</t>
  </si>
  <si>
    <t>MBRWH-LXL</t>
  </si>
  <si>
    <t>MEMRD-SM</t>
  </si>
  <si>
    <t>Matte Meeko Red</t>
  </si>
  <si>
    <t>MEMRD-ML</t>
  </si>
  <si>
    <t>MEMRD-LXL</t>
  </si>
  <si>
    <t>MTURQ-LXL</t>
  </si>
  <si>
    <t>PANTH-SM</t>
  </si>
  <si>
    <t>PANTH-ML</t>
  </si>
  <si>
    <t>PANTH-LXL</t>
  </si>
  <si>
    <t>SNWHT-SM</t>
  </si>
  <si>
    <t>SNWHT-ML</t>
  </si>
  <si>
    <t>SNWHT-LXL</t>
  </si>
  <si>
    <t>Looper Mips Helmet</t>
  </si>
  <si>
    <t>Rooster II Mips &gt;A Helmet</t>
  </si>
  <si>
    <t>DAPIM-SM</t>
  </si>
  <si>
    <t>Dark Pine Metallic</t>
  </si>
  <si>
    <t>DAPIM-ML</t>
  </si>
  <si>
    <t>DAPIM-LXL</t>
  </si>
  <si>
    <t>PLWHT-SM</t>
  </si>
  <si>
    <t>Pearl White</t>
  </si>
  <si>
    <t>PLWHT-ML</t>
  </si>
  <si>
    <t>PLWHT-LXL</t>
  </si>
  <si>
    <t>SYWHR-SM</t>
  </si>
  <si>
    <t>Stormy Weather</t>
  </si>
  <si>
    <t>SYWHR-ML</t>
  </si>
  <si>
    <t>SYWHR-LXL</t>
  </si>
  <si>
    <t>Trooper 2Vi Mips Helmet</t>
  </si>
  <si>
    <t>RGLDM-LXL</t>
  </si>
  <si>
    <t>Trooper 2Vi SL Mips Helmet</t>
  </si>
  <si>
    <t>GLBLM-LXL</t>
  </si>
  <si>
    <t>GLRGR-SM</t>
  </si>
  <si>
    <t xml:space="preserve">Gloss Racing Green </t>
  </si>
  <si>
    <t>GLRGR-ML</t>
  </si>
  <si>
    <t>GLRGR-LXL</t>
  </si>
  <si>
    <t>Trooper 2Vi SL Mips TE Helmet</t>
  </si>
  <si>
    <t>HK004-SM</t>
  </si>
  <si>
    <t>Henrik Kristoffersen 004</t>
  </si>
  <si>
    <t>HK004-ML</t>
  </si>
  <si>
    <t>HK004-LXL</t>
  </si>
  <si>
    <t>HK005-SM</t>
  </si>
  <si>
    <t>Henrik Kristoffersen 005</t>
  </si>
  <si>
    <t>HK005-ML</t>
  </si>
  <si>
    <t>HK005-LXL</t>
  </si>
  <si>
    <t>HK006-SM</t>
  </si>
  <si>
    <t>Henrik Kristoffersen 006</t>
  </si>
  <si>
    <t>HK006-ML</t>
  </si>
  <si>
    <t>HK006-LXL</t>
  </si>
  <si>
    <t>Grimnir 2Vi Mips Helmet</t>
  </si>
  <si>
    <t xml:space="preserve">Trooper 2Vi Mips &gt;A Apex Helmet </t>
  </si>
  <si>
    <t>MAPIM-SM</t>
  </si>
  <si>
    <t xml:space="preserve">Matte Pine Metallic </t>
  </si>
  <si>
    <t>MAPIM-ML</t>
  </si>
  <si>
    <t>MAPIM-LXL</t>
  </si>
  <si>
    <t>Igniter 2Vi MIPS Helmet</t>
  </si>
  <si>
    <t>Winder Helmet</t>
  </si>
  <si>
    <t xml:space="preserve">Winder Mips Helmet </t>
  </si>
  <si>
    <t>Trooper 2Vi Mips SD</t>
  </si>
  <si>
    <t>RCUYLW-SM</t>
  </si>
  <si>
    <t>Rescue Yellow</t>
  </si>
  <si>
    <t>RCUYLW-ML</t>
  </si>
  <si>
    <t>RCUYLW-LXL</t>
  </si>
  <si>
    <t>Volata 2Vi Mips Helmet</t>
  </si>
  <si>
    <t>GSWHT-XSS</t>
  </si>
  <si>
    <t>MTURQ-XSS</t>
  </si>
  <si>
    <t>PANTH-XSS</t>
  </si>
  <si>
    <t>Volata 2Vi Mips Helmet x Henrik</t>
  </si>
  <si>
    <t>Volata Carbon 2Vi Mips Helmet</t>
  </si>
  <si>
    <t>Volata 2Vi Mips Helmet x Ragnhild</t>
  </si>
  <si>
    <t>RM005-SM</t>
  </si>
  <si>
    <t>Ragnhild Mowinckel 005</t>
  </si>
  <si>
    <t>RM005-ML</t>
  </si>
  <si>
    <t>RM005-LXL</t>
  </si>
  <si>
    <t>Firewall RIG Reflect</t>
  </si>
  <si>
    <t>151003-OS</t>
  </si>
  <si>
    <t>RIG Bixbite/Satin White/White</t>
  </si>
  <si>
    <t>Firewall</t>
  </si>
  <si>
    <t>090137-OS</t>
  </si>
  <si>
    <t>Obsidian Black/Matte Black/Black Peaks</t>
  </si>
  <si>
    <t>090148-OS</t>
  </si>
  <si>
    <t>Obsidian Black/Matte Black/Rose Water</t>
  </si>
  <si>
    <t>096755-OS</t>
  </si>
  <si>
    <t>Obsidian Black/Woodland/Wood Fade</t>
  </si>
  <si>
    <t>110101-OS</t>
  </si>
  <si>
    <t>Satin Sapphire/Matte Black/Black</t>
  </si>
  <si>
    <t>111003-OS</t>
  </si>
  <si>
    <t xml:space="preserve">Satin Sapphire/Satin White/White </t>
  </si>
  <si>
    <t>120101-OS</t>
  </si>
  <si>
    <t>Orange/Matte Black/Black</t>
  </si>
  <si>
    <t>122141-OS</t>
  </si>
  <si>
    <t>Orange/Slate Gray Metallic/Gray Peaks</t>
  </si>
  <si>
    <t>124021-OS</t>
  </si>
  <si>
    <t>Orange/Matte Flame/Flame Fade</t>
  </si>
  <si>
    <t xml:space="preserve">Firewall RIG Reflect Lens </t>
  </si>
  <si>
    <t>Firewall Lens</t>
  </si>
  <si>
    <t>050000-OS</t>
  </si>
  <si>
    <t>Satin Ruby</t>
  </si>
  <si>
    <t>110000-OS</t>
  </si>
  <si>
    <t>Satin Sapphire</t>
  </si>
  <si>
    <t>Firewall RIG Reflect (Low Bridge)</t>
  </si>
  <si>
    <t>Durden RIG Reflect</t>
  </si>
  <si>
    <t>070145-OS</t>
  </si>
  <si>
    <t>RIG Emerald/Matte Black/Black Trace</t>
  </si>
  <si>
    <t>150147-OS</t>
  </si>
  <si>
    <t>RIG Bixbite/Matte Black/Black Water</t>
  </si>
  <si>
    <t>161836-OS</t>
  </si>
  <si>
    <t>RIG Aquamarine/Bronco White/Bronco Peaks</t>
  </si>
  <si>
    <t>199059-OS</t>
  </si>
  <si>
    <t>RIG Malaia/Panther/Panther Fade</t>
  </si>
  <si>
    <t>208058-OS</t>
  </si>
  <si>
    <t>RIG Obsidian/Misty Turquoise/Misty Trace Em</t>
  </si>
  <si>
    <t>208139-OS</t>
  </si>
  <si>
    <t>RIG Obsidian/Matte Crystal Purple/Purple Peaks</t>
  </si>
  <si>
    <t xml:space="preserve">Durden </t>
  </si>
  <si>
    <t>090101-OS</t>
  </si>
  <si>
    <t>Obsidian Black/Matte Black/Black</t>
  </si>
  <si>
    <t>100101-OS</t>
  </si>
  <si>
    <t>Durden RIG Reflect (Low Bridge)</t>
  </si>
  <si>
    <t>Durden RIG Reflect Lens</t>
  </si>
  <si>
    <t>Durden Lens</t>
  </si>
  <si>
    <t>Interstellar RIG Reflect</t>
  </si>
  <si>
    <t>041003-OS</t>
  </si>
  <si>
    <t>RIG Sapphire/Satin White/White</t>
  </si>
  <si>
    <t>160147-OS</t>
  </si>
  <si>
    <t>RIG Aquamarine/Matte Black/Black Water</t>
  </si>
  <si>
    <t>201836-OS</t>
  </si>
  <si>
    <t>RIG Obsidian/Bronco White/Bronco Peaks</t>
  </si>
  <si>
    <t>206757-OS</t>
  </si>
  <si>
    <t>RIG Obsidian/Woodland/Black</t>
  </si>
  <si>
    <t>Interstellar RIG Reflect BLI</t>
  </si>
  <si>
    <t>500101-OS</t>
  </si>
  <si>
    <t>RIG Topaz+RIG L Amethyst/Matte Black/Black</t>
  </si>
  <si>
    <t>510147-OS</t>
  </si>
  <si>
    <t>RIG Aqua+RIG L. Amet./Matte Black/ Black Water</t>
  </si>
  <si>
    <t>530101-OS</t>
  </si>
  <si>
    <t>RIG Obsidian+RIG L Amethyst/Matte Black/Black</t>
  </si>
  <si>
    <t>531836-OS</t>
  </si>
  <si>
    <t>RIG Obsi+RIG L.Amet./Bronco White/Bronco Peaks</t>
  </si>
  <si>
    <t>536757-OS</t>
  </si>
  <si>
    <t>RIG Obsidian+RIG L Amethyst/Woodland/Black</t>
  </si>
  <si>
    <t>540171-OS</t>
  </si>
  <si>
    <t>RIG Emerald+RIG L Amethyst/Matte Black/Black Trace</t>
  </si>
  <si>
    <t>551003-OS</t>
  </si>
  <si>
    <t>RIG Sapphire+RIG L Amethyst/Satin White/White</t>
  </si>
  <si>
    <t>Clockwork RIG Reflect</t>
  </si>
  <si>
    <t>150137-OS</t>
  </si>
  <si>
    <t>RIG Bixbite/Matte Black/Black Peaks</t>
  </si>
  <si>
    <t>156760-OS</t>
  </si>
  <si>
    <t>RIG Bixbite/Woodland/Black Trace</t>
  </si>
  <si>
    <t>160437-OS</t>
  </si>
  <si>
    <t>RIG Aquamarine/Matte Crystal Black/Black Peaks</t>
  </si>
  <si>
    <t>161036-OS</t>
  </si>
  <si>
    <t>RIG Aquamarine/Satin White/Bronco Peaks</t>
  </si>
  <si>
    <t>181003-OS</t>
  </si>
  <si>
    <t>RIG Light Amethyst/Satin White/White</t>
  </si>
  <si>
    <t>193144-OS</t>
  </si>
  <si>
    <t>RIG Malaia/Rose Gold/Thyme Trace</t>
  </si>
  <si>
    <t>Clockwork RIG Reflect BLI</t>
  </si>
  <si>
    <t>510437-OS</t>
  </si>
  <si>
    <t>RIG Aqua+RIG L.Amet./Matte Cr. Black/Black Peaks</t>
  </si>
  <si>
    <t>Clockwork MAX RIG Reflect</t>
  </si>
  <si>
    <t>157643-OS</t>
  </si>
  <si>
    <t>RIG Bixbite/Shadow Blue/Shadow Trace</t>
  </si>
  <si>
    <t>190145-OS</t>
  </si>
  <si>
    <t>RIG Malaia/Matte Black/Black Trace</t>
  </si>
  <si>
    <t>Clockwork MAX RIG Reflect BLI</t>
  </si>
  <si>
    <t>536760-OS</t>
  </si>
  <si>
    <t xml:space="preserve">RIG Obsidian+RIG L Amethyst/Woodland/Black Trace </t>
  </si>
  <si>
    <t>538139-OS</t>
  </si>
  <si>
    <t>RIG Obsi+RIG L.Amet./Matte Cr. Purple/Purple Peaks</t>
  </si>
  <si>
    <t>Clockwork WC RIG Reflect BLI</t>
  </si>
  <si>
    <t>500137-OS</t>
  </si>
  <si>
    <t>RIG Topaz+RIG L Amethyst/Matte Black/Black Peaks</t>
  </si>
  <si>
    <t>517742-OS</t>
  </si>
  <si>
    <t>RIG Aqua+RIG L.Amet/Glacier Metallic/Glacier Water</t>
  </si>
  <si>
    <t>520147-OS</t>
  </si>
  <si>
    <t>RIG Bixbite+RIG L Amethyst/Matte Black/Black Water</t>
  </si>
  <si>
    <t>538058-OS</t>
  </si>
  <si>
    <t>RIG Obsidian+RIG L Amet./Misty Turquoise/Misty Tra</t>
  </si>
  <si>
    <t>Clockwork WC MAX RIG Reflect BLI</t>
  </si>
  <si>
    <t>539059-OS</t>
  </si>
  <si>
    <t>RIG Obsidian+RIG L Amethyst/Panther/Panther Fade</t>
  </si>
  <si>
    <t>Boondock RIG Reflect</t>
  </si>
  <si>
    <t>066437-OS</t>
  </si>
  <si>
    <t>RIG Topaz/Sea Metallic/Black Peaks</t>
  </si>
  <si>
    <t>066762-OS</t>
  </si>
  <si>
    <t>RIG Topaz/Woodland/Woodland Trace</t>
  </si>
  <si>
    <t>158072-OS</t>
  </si>
  <si>
    <t>RIG  Bixbite/Misty Turquoise/Misty Trace Em</t>
  </si>
  <si>
    <t>193263-OS</t>
  </si>
  <si>
    <t>RIG Malaia/Crystal Barbera/Barbera Trace Em</t>
  </si>
  <si>
    <t>200101-OS</t>
  </si>
  <si>
    <t>RIG Obsidian/Matte Black/Black</t>
  </si>
  <si>
    <t>209064-OS</t>
  </si>
  <si>
    <t>RIG Obsidian/Panther/Panther Trace Em</t>
  </si>
  <si>
    <t>Boondock RIG Reflect BLI</t>
  </si>
  <si>
    <t>511036-OS</t>
  </si>
  <si>
    <t>RIG Aqua+RIG L.Amet./SatinWhite/Bronco Peaks</t>
  </si>
  <si>
    <t>Interstellar RIG Reflect Lens</t>
  </si>
  <si>
    <t>040000-OS</t>
  </si>
  <si>
    <t>RIG Sapphire</t>
  </si>
  <si>
    <t>Interstellar Lens</t>
  </si>
  <si>
    <t>Clockwork RIG Reflect Lens</t>
  </si>
  <si>
    <t>Clockwork Lens</t>
  </si>
  <si>
    <t>Clockwork MAX RIG Reflect Lens</t>
  </si>
  <si>
    <t>Clockwork MAX Lens</t>
  </si>
  <si>
    <t>Boondock RIG Reflect Lens</t>
  </si>
  <si>
    <t>Boondock TE Lens</t>
  </si>
  <si>
    <t>1000018-OS</t>
  </si>
  <si>
    <t>Clear//Jesper Tjäder 1</t>
  </si>
  <si>
    <t>Interstellar RIG Reflect (Low Bridge)</t>
  </si>
  <si>
    <t>Interstellar RIG Reflect BLI(Low Bridge)</t>
  </si>
  <si>
    <t>Clockwork RIG Reflect (Low Bridge)</t>
  </si>
  <si>
    <t>Clockwork RIG Reflect BLI (Low Bridge)</t>
  </si>
  <si>
    <t>Clockwork MAX RIG Reflect (Low Bridge)</t>
  </si>
  <si>
    <t>Clockwork WC RIG Reflect BLI (Low Bridge)</t>
  </si>
  <si>
    <t>Clockwork WC MAX RIG Reflect BLI (Low Bridge)</t>
  </si>
  <si>
    <t>Boondock RIG Reflect (Low Bridge)</t>
  </si>
  <si>
    <t>Clockwork MAX RIG Reflect TE</t>
  </si>
  <si>
    <t>157018-OS</t>
  </si>
  <si>
    <t>Rig Bixbite/Bull Blue/Henrik 3</t>
  </si>
  <si>
    <t>Clockwork MAX RIG Reflect &gt;A Apex</t>
  </si>
  <si>
    <t>151011-OS</t>
  </si>
  <si>
    <t>RIG Bixbite/Satin White/Black/Aksel</t>
  </si>
  <si>
    <t>206649-OS</t>
  </si>
  <si>
    <t>RIG Obsidian/Dark Pine/Aksel</t>
  </si>
  <si>
    <t xml:space="preserve">Clockwork RIG Reflect &gt;A </t>
  </si>
  <si>
    <t>208353-OS</t>
  </si>
  <si>
    <t>RIG Obsidian/Matte Raspberry/Rasp./Aksel</t>
  </si>
  <si>
    <t>Boondock RIG Reflect &gt;A</t>
  </si>
  <si>
    <t>151013-OS</t>
  </si>
  <si>
    <t>RIG Bixbite/Satin White/White/Aksel</t>
  </si>
  <si>
    <t>Boondock</t>
  </si>
  <si>
    <t>Connor RIG Reflect</t>
  </si>
  <si>
    <t>161003-OS</t>
  </si>
  <si>
    <t>RIG Aquamarine/Satin White/White</t>
  </si>
  <si>
    <t>Connor RIG Reflect BLI</t>
  </si>
  <si>
    <t>511003-OS</t>
  </si>
  <si>
    <t>RIG Aquamarine+RIG L Amethyst/Satin White/White</t>
  </si>
  <si>
    <t>Connor RIG Reflect Lens</t>
  </si>
  <si>
    <t>Ripley RIG Reflect JR (Low Bridge)</t>
  </si>
  <si>
    <t>Connor RIG Reflect (Low Bridge)</t>
  </si>
  <si>
    <t>Sweet Tube WEB</t>
  </si>
  <si>
    <t>Clockwork MAX RIG Reflect (Low Bridge) SMU</t>
  </si>
  <si>
    <t>Durden RIG Reflect (Low Bridge) SMU</t>
  </si>
  <si>
    <t xml:space="preserve">Durden RIG BLI x Jackson Hole </t>
  </si>
  <si>
    <t>560173-OS</t>
  </si>
  <si>
    <t>RIG Aquamarine+RIG Quartz/Matte Black/JHMR</t>
  </si>
  <si>
    <t>Audio Chips Ultra 2.0</t>
  </si>
  <si>
    <t>Crossfire Softshell Jacket M</t>
  </si>
  <si>
    <t>77150-S</t>
  </si>
  <si>
    <t>Yellow Lime</t>
  </si>
  <si>
    <t>77150-M</t>
  </si>
  <si>
    <t>77150-L</t>
  </si>
  <si>
    <t>77150-XL</t>
  </si>
  <si>
    <t>Crossfire Softshell Jacket W</t>
  </si>
  <si>
    <t>77150-XS</t>
  </si>
  <si>
    <t>GSBLK-XSS</t>
  </si>
  <si>
    <t>170000-OS</t>
  </si>
  <si>
    <t>RIG Quartz</t>
  </si>
  <si>
    <t>Week 1</t>
  </si>
  <si>
    <t>Week 2</t>
  </si>
  <si>
    <t>Week 3</t>
  </si>
  <si>
    <t>Week 4</t>
  </si>
  <si>
    <t>Week 5</t>
  </si>
  <si>
    <t>Ripper Helmet Visor (+JR)</t>
  </si>
  <si>
    <t>MFGN-OS</t>
  </si>
  <si>
    <t>DBS</t>
  </si>
  <si>
    <t>TUSKN-OS</t>
  </si>
  <si>
    <t>Tusken</t>
  </si>
  <si>
    <t>BARBM-OS</t>
  </si>
  <si>
    <t>109059-OS</t>
  </si>
  <si>
    <t>Clear/Panther/Panther Fade</t>
  </si>
  <si>
    <t>TEBK-48/53</t>
  </si>
  <si>
    <t>TEBK-53/61</t>
  </si>
  <si>
    <t>Tucker 2Vi Mips Pads</t>
  </si>
  <si>
    <t>Redeemer 2Vi Mips pads</t>
  </si>
  <si>
    <t>Primer Mips Comfort Pads</t>
  </si>
  <si>
    <t>Fluxer Mips Pads</t>
  </si>
  <si>
    <t>77102-S</t>
  </si>
  <si>
    <t xml:space="preserve">Woodland </t>
  </si>
  <si>
    <t>77102-M</t>
  </si>
  <si>
    <t>77102-L</t>
  </si>
  <si>
    <t>77102-XL</t>
  </si>
  <si>
    <t>21101-S</t>
  </si>
  <si>
    <t xml:space="preserve">Tusken </t>
  </si>
  <si>
    <t>21101-M</t>
  </si>
  <si>
    <t>21101-L</t>
  </si>
  <si>
    <t>21101-XL</t>
  </si>
  <si>
    <t>56003-XS</t>
  </si>
  <si>
    <t xml:space="preserve">Rosebrown </t>
  </si>
  <si>
    <t>56003-S</t>
  </si>
  <si>
    <t>56003-M</t>
  </si>
  <si>
    <t>56003-L</t>
  </si>
  <si>
    <t>89001-XS</t>
  </si>
  <si>
    <t xml:space="preserve">Panther </t>
  </si>
  <si>
    <t>89001-S</t>
  </si>
  <si>
    <t>89001-M</t>
  </si>
  <si>
    <t>89001-L</t>
  </si>
  <si>
    <t>77102-XS</t>
  </si>
  <si>
    <t>99902-S</t>
  </si>
  <si>
    <t>99902-M</t>
  </si>
  <si>
    <t>99902-L</t>
  </si>
  <si>
    <t>99902-XL</t>
  </si>
  <si>
    <t>99902-XS</t>
  </si>
  <si>
    <t>89001-128</t>
  </si>
  <si>
    <t>89001-140</t>
  </si>
  <si>
    <t>89001-152</t>
  </si>
  <si>
    <t>89001-164</t>
  </si>
  <si>
    <t>88101-S</t>
  </si>
  <si>
    <t xml:space="preserve">Flare </t>
  </si>
  <si>
    <t>88101-M</t>
  </si>
  <si>
    <t>88101-L</t>
  </si>
  <si>
    <t>88101-XL</t>
  </si>
  <si>
    <t>77102-3537</t>
  </si>
  <si>
    <t>77102-3840</t>
  </si>
  <si>
    <t>77102-4143</t>
  </si>
  <si>
    <t>77102-4446</t>
  </si>
  <si>
    <t>76000-XL</t>
  </si>
  <si>
    <t>88101-3537</t>
  </si>
  <si>
    <t>88101-3840</t>
  </si>
  <si>
    <t>88101-4143</t>
  </si>
  <si>
    <t>88101-4446</t>
  </si>
  <si>
    <t>78001-3436</t>
  </si>
  <si>
    <t>89001-JR-S</t>
  </si>
  <si>
    <t>89001-JR-M</t>
  </si>
  <si>
    <t>89001-JR-L</t>
  </si>
  <si>
    <t>Crusader Fleece M</t>
  </si>
  <si>
    <t>Crusader Fleece W</t>
  </si>
  <si>
    <t>Hunter MTB LS Jersey M</t>
  </si>
  <si>
    <t>Hunter MTB LS Jersey W</t>
  </si>
  <si>
    <t>Hunter Hooded Wind Jacket</t>
  </si>
  <si>
    <t>21101-XS</t>
  </si>
  <si>
    <t>Hunter II Pants M</t>
  </si>
  <si>
    <t>Hunter II Pants W</t>
  </si>
  <si>
    <t>Hunter II Shorts M</t>
  </si>
  <si>
    <t>Hunter II Shorts W</t>
  </si>
  <si>
    <t>Hunter II Light Shorts M</t>
  </si>
  <si>
    <t>Sweet Polo T-Shirt M</t>
  </si>
  <si>
    <t xml:space="preserve">Sweet Sweat Pant M </t>
  </si>
  <si>
    <t>Sweet Polo T-Shirt W</t>
  </si>
  <si>
    <t>Sweet Tights W</t>
  </si>
  <si>
    <t>Looper Mips Helmet X Skistar</t>
  </si>
  <si>
    <t>TUSKN-SM</t>
  </si>
  <si>
    <t>TUSKN-ML</t>
  </si>
  <si>
    <t>TUSKN-LXL</t>
  </si>
  <si>
    <t>MBLCK-XSS</t>
  </si>
  <si>
    <t>BARBM-S</t>
  </si>
  <si>
    <t>BARBM-M</t>
  </si>
  <si>
    <t>BARBM-L</t>
  </si>
  <si>
    <t>BLKME-S</t>
  </si>
  <si>
    <t xml:space="preserve">Black Metallic </t>
  </si>
  <si>
    <t>BLKME-M</t>
  </si>
  <si>
    <t>BLKME-L</t>
  </si>
  <si>
    <t>MTURQ-S</t>
  </si>
  <si>
    <t>MTURQ-M</t>
  </si>
  <si>
    <t>MTURQ-L</t>
  </si>
  <si>
    <t>GSPNT-SM</t>
  </si>
  <si>
    <t xml:space="preserve">Gloss Panther </t>
  </si>
  <si>
    <t>GSPNT-ML</t>
  </si>
  <si>
    <t>GSPNT-LXL</t>
  </si>
  <si>
    <t>GSPRD-SM</t>
  </si>
  <si>
    <t xml:space="preserve">Gloss Poppy Red </t>
  </si>
  <si>
    <t>GSPRD-ML</t>
  </si>
  <si>
    <t>GSPRD-LXL</t>
  </si>
  <si>
    <t>MTRQ-53/61</t>
  </si>
  <si>
    <t>PNTH-53/61</t>
  </si>
  <si>
    <t>TSKN-53/61</t>
  </si>
  <si>
    <t>MTRQ-48/53</t>
  </si>
  <si>
    <t>PNTH-48/53</t>
  </si>
  <si>
    <t>TAME-48/53</t>
  </si>
  <si>
    <t>Taffy Metallic</t>
  </si>
  <si>
    <t>GSMRK-ML</t>
  </si>
  <si>
    <t>Gloss Shamrock</t>
  </si>
  <si>
    <t>GSMRK-LXL</t>
  </si>
  <si>
    <t>GSMRK-SM</t>
  </si>
  <si>
    <t>Primer Mips Helmet</t>
  </si>
  <si>
    <t xml:space="preserve">Fluxer Mips Helmet </t>
  </si>
  <si>
    <t>Redeemer 2Vi Mips Helmet</t>
  </si>
  <si>
    <t>Redeemer 2Vi Mips Helmet Uno-X</t>
  </si>
  <si>
    <t>Tucker 2Vi Mips Helmet</t>
  </si>
  <si>
    <t xml:space="preserve">Stringer Mips Helmet </t>
  </si>
  <si>
    <t>BSTN-53/61</t>
  </si>
  <si>
    <t>BTOR-53/61</t>
  </si>
  <si>
    <t xml:space="preserve">Bright Orange </t>
  </si>
  <si>
    <t xml:space="preserve">Stringer Mips Helmet JR </t>
  </si>
  <si>
    <t>BTRS-48/53</t>
  </si>
  <si>
    <t xml:space="preserve">Bright Rose </t>
  </si>
  <si>
    <t>SUBL-48/53</t>
  </si>
  <si>
    <t xml:space="preserve">Surf Blue </t>
  </si>
  <si>
    <t>095200-OS</t>
  </si>
  <si>
    <t>Obsidian Black/Matte Crystal Ochre</t>
  </si>
  <si>
    <t>099600-OS</t>
  </si>
  <si>
    <t>Obsidian Black/Gloss Crystal Tusken</t>
  </si>
  <si>
    <t>076900-OS</t>
  </si>
  <si>
    <t>RIG Emerald/Crystal Misty Turquoise</t>
  </si>
  <si>
    <t>170400-OS</t>
  </si>
  <si>
    <t>RIG Quartz/Matte Crystal Black</t>
  </si>
  <si>
    <t>170500-OS</t>
  </si>
  <si>
    <t>RIG Quartz/Matte Crystal Black Camo</t>
  </si>
  <si>
    <t>061000-OS</t>
  </si>
  <si>
    <t>RIG Topaz/Satin White</t>
  </si>
  <si>
    <t>079100-OS</t>
  </si>
  <si>
    <t>RIG Emerald/Gloss Crystal Panther</t>
  </si>
  <si>
    <t>190500-OS</t>
  </si>
  <si>
    <t>RIG Malaia/Matte Crystal Black Camo</t>
  </si>
  <si>
    <t>201019-OS</t>
  </si>
  <si>
    <t>RIG Obsidian/Satin White/Henrik 4</t>
  </si>
  <si>
    <t>Clockwork RIG Reflect Team Edition</t>
  </si>
  <si>
    <t>161874-OS</t>
  </si>
  <si>
    <t>RIG Aquamarine/Bronco White/Ragnhild 3</t>
  </si>
  <si>
    <t xml:space="preserve">Tachi </t>
  </si>
  <si>
    <t>090500-OS</t>
  </si>
  <si>
    <t>Obsidian Black/Matte Crystal Black Camo</t>
  </si>
  <si>
    <t>099400-OS</t>
  </si>
  <si>
    <t xml:space="preserve">Memento </t>
  </si>
  <si>
    <t>Redeemer 2Vi Mips Visor</t>
  </si>
  <si>
    <t>100000-SM</t>
  </si>
  <si>
    <t>100000-LXL</t>
  </si>
  <si>
    <t>240000-SM</t>
  </si>
  <si>
    <t>Smoke</t>
  </si>
  <si>
    <t>240000-LXL</t>
  </si>
  <si>
    <t>SKIGUTANE\PETULR : 10.10.23</t>
  </si>
  <si>
    <t>CNPNK-OS</t>
  </si>
  <si>
    <t xml:space="preserve">Candy Pink </t>
  </si>
  <si>
    <t>Adapter Earpads</t>
  </si>
  <si>
    <t>Crusader X GORE-TEX Jacket W</t>
  </si>
  <si>
    <t>Crusader X GORE-TEX Jacket M</t>
  </si>
  <si>
    <t>54100-S</t>
  </si>
  <si>
    <t>54100-M</t>
  </si>
  <si>
    <t>54100-L</t>
  </si>
  <si>
    <t>54100-XL</t>
  </si>
  <si>
    <t>54100-XS</t>
  </si>
  <si>
    <t>BLTDY-XSS</t>
  </si>
  <si>
    <t xml:space="preserve">Black Teddy </t>
  </si>
  <si>
    <t>BLTDY-SM</t>
  </si>
  <si>
    <t>CNPNK-XSS</t>
  </si>
  <si>
    <t>CNPNK-SM</t>
  </si>
  <si>
    <t>GRPHT-XXL</t>
  </si>
  <si>
    <t xml:space="preserve">Graphite </t>
  </si>
  <si>
    <t>GRPHT-SM</t>
  </si>
  <si>
    <t>GRPHT-ML</t>
  </si>
  <si>
    <t>GRPHT-LXL</t>
  </si>
  <si>
    <t>JNPBL-XXL</t>
  </si>
  <si>
    <t xml:space="preserve">Juniper Blue </t>
  </si>
  <si>
    <t>JNPBL-SM</t>
  </si>
  <si>
    <t>JNPBL-ML</t>
  </si>
  <si>
    <t>JNPBL-LXL</t>
  </si>
  <si>
    <t>WIGRN-XXL</t>
  </si>
  <si>
    <t xml:space="preserve">Willow Green </t>
  </si>
  <si>
    <t>WIGRN-SM</t>
  </si>
  <si>
    <t>WIGRN-ML</t>
  </si>
  <si>
    <t>WIGRN-LXL</t>
  </si>
  <si>
    <t>CNPNK-ML</t>
  </si>
  <si>
    <t>CNPNK-LXL</t>
  </si>
  <si>
    <t>Adapter Mips Helmet</t>
  </si>
  <si>
    <t>201000-OS</t>
  </si>
  <si>
    <t xml:space="preserve">RIG Obsidian/Satin White </t>
  </si>
  <si>
    <t>150145-OS</t>
  </si>
  <si>
    <t>RIG Bixbite/Matte Black/Black Trace</t>
  </si>
  <si>
    <t>170101-OS</t>
  </si>
  <si>
    <t>RIG Quartz/Matte Black/Black</t>
  </si>
  <si>
    <t>205978-OS</t>
  </si>
  <si>
    <t>RIG Obsidian/Honeydew/Candy Fade</t>
  </si>
  <si>
    <t>162876-OS</t>
  </si>
  <si>
    <t>RIG Aquamarine/Crystal Graphite/Graphite Trace</t>
  </si>
  <si>
    <t>562876-OS</t>
  </si>
  <si>
    <t>RIG Aqua.+RIG Quartz/Crystal Graphite/Graphite Tra</t>
  </si>
  <si>
    <t>155977-OS</t>
  </si>
  <si>
    <t>RIG Bixbite/Honeydew/Floss Trace</t>
  </si>
  <si>
    <t>170101 -OS</t>
  </si>
  <si>
    <t>562874-OS</t>
  </si>
  <si>
    <t>RIG Aquamarine+RIG Quartz/Crystal Graphite/Graphit</t>
  </si>
  <si>
    <t>100100-OS</t>
  </si>
  <si>
    <t xml:space="preserve">Clear/Matte Black </t>
  </si>
  <si>
    <t>Updated October 10th - 2023</t>
  </si>
  <si>
    <t>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</si>
</sst>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[$-F800]dddd\,\ mmmm\ dd\,\ yyyy"/>
  </numFmts>
  <fonts count="5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12"/>
      <color theme="1"/>
      <name val="Calibri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 tint="0.499984740745262"/>
      <name val="Calibri"/>
      <family val="2"/>
    </font>
    <font>
      <sz val="10"/>
      <color theme="1" tint="0.499984740745262"/>
      <name val="Calibri (Body)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i/>
      <sz val="10"/>
      <color theme="1" tint="0.34998626667073579"/>
      <name val="Calibri (Body)"/>
    </font>
    <font>
      <i/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 (Body)"/>
    </font>
    <font>
      <b/>
      <sz val="11"/>
      <color theme="1"/>
      <name val="Calibri"/>
      <family val="2"/>
      <scheme val="minor"/>
    </font>
    <font>
      <b/>
      <sz val="11"/>
      <color theme="1"/>
      <name val="Calibri (Body)"/>
    </font>
    <font>
      <sz val="10"/>
      <color theme="1"/>
      <name val="Calibri (Body)"/>
    </font>
    <font>
      <sz val="10"/>
      <name val="Calibri (Body)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29" fillId="0" borderId="0"/>
    <xf numFmtId="0" fontId="3" fillId="0" borderId="0"/>
    <xf numFmtId="164" fontId="2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9" fillId="0" borderId="0"/>
  </cellStyleXfs>
  <cellXfs count="226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Alignment="1">
      <alignment horizontal="center" vertical="center"/>
    </xf>
    <xf numFmtId="0" fontId="18" fillId="2" borderId="1" xfId="0" applyFont="1" applyFill="1" applyBorder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1" fillId="2" borderId="0" xfId="0" applyFont="1" applyFill="1"/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4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top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right" vertical="center"/>
    </xf>
    <xf numFmtId="0" fontId="10" fillId="2" borderId="0" xfId="0" applyFont="1" applyFill="1"/>
    <xf numFmtId="0" fontId="11" fillId="2" borderId="2" xfId="0" applyFont="1" applyFill="1" applyBorder="1"/>
    <xf numFmtId="4" fontId="11" fillId="2" borderId="0" xfId="0" applyNumberFormat="1" applyFont="1" applyFill="1" applyAlignment="1">
      <alignment horizontal="right"/>
    </xf>
    <xf numFmtId="4" fontId="11" fillId="2" borderId="0" xfId="0" applyNumberFormat="1" applyFont="1" applyFill="1"/>
    <xf numFmtId="0" fontId="10" fillId="2" borderId="7" xfId="0" applyFont="1" applyFill="1" applyBorder="1"/>
    <xf numFmtId="4" fontId="10" fillId="2" borderId="7" xfId="0" applyNumberFormat="1" applyFont="1" applyFill="1" applyBorder="1"/>
    <xf numFmtId="39" fontId="14" fillId="2" borderId="0" xfId="0" applyNumberFormat="1" applyFont="1" applyFill="1" applyAlignment="1">
      <alignment horizontal="right" vertical="center" wrapText="1"/>
    </xf>
    <xf numFmtId="0" fontId="11" fillId="2" borderId="0" xfId="0" applyFont="1" applyFill="1" applyAlignment="1">
      <alignment horizontal="center"/>
    </xf>
    <xf numFmtId="166" fontId="12" fillId="2" borderId="0" xfId="5" applyNumberFormat="1" applyFont="1" applyFill="1" applyBorder="1" applyAlignment="1" applyProtection="1">
      <alignment vertical="center"/>
    </xf>
    <xf numFmtId="14" fontId="20" fillId="2" borderId="0" xfId="0" applyNumberFormat="1" applyFont="1" applyFill="1" applyAlignment="1">
      <alignment horizontal="left" vertical="top"/>
    </xf>
    <xf numFmtId="0" fontId="10" fillId="2" borderId="0" xfId="0" applyFont="1" applyFill="1" applyAlignment="1">
      <alignment horizontal="center"/>
    </xf>
    <xf numFmtId="14" fontId="19" fillId="2" borderId="0" xfId="0" applyNumberFormat="1" applyFont="1" applyFill="1" applyAlignment="1">
      <alignment horizontal="center"/>
    </xf>
    <xf numFmtId="4" fontId="11" fillId="2" borderId="2" xfId="0" applyNumberFormat="1" applyFont="1" applyFill="1" applyBorder="1" applyAlignment="1">
      <alignment horizontal="right"/>
    </xf>
    <xf numFmtId="0" fontId="10" fillId="2" borderId="6" xfId="0" applyFont="1" applyFill="1" applyBorder="1"/>
    <xf numFmtId="0" fontId="11" fillId="2" borderId="6" xfId="0" applyFont="1" applyFill="1" applyBorder="1"/>
    <xf numFmtId="165" fontId="12" fillId="2" borderId="0" xfId="0" applyNumberFormat="1" applyFont="1" applyFill="1" applyAlignment="1">
      <alignment horizontal="right" vertical="center"/>
    </xf>
    <xf numFmtId="0" fontId="11" fillId="0" borderId="0" xfId="0" applyFont="1" applyAlignment="1">
      <alignment horizontal="center"/>
    </xf>
    <xf numFmtId="167" fontId="11" fillId="0" borderId="0" xfId="1" applyNumberFormat="1" applyFont="1" applyFill="1" applyProtection="1"/>
    <xf numFmtId="167" fontId="0" fillId="0" borderId="0" xfId="1" applyNumberFormat="1" applyFont="1" applyProtection="1"/>
    <xf numFmtId="168" fontId="11" fillId="2" borderId="0" xfId="0" applyNumberFormat="1" applyFont="1" applyFill="1" applyAlignment="1">
      <alignment horizontal="right"/>
    </xf>
    <xf numFmtId="168" fontId="11" fillId="2" borderId="2" xfId="0" applyNumberFormat="1" applyFont="1" applyFill="1" applyBorder="1" applyAlignment="1">
      <alignment horizontal="right"/>
    </xf>
    <xf numFmtId="168" fontId="11" fillId="2" borderId="0" xfId="0" applyNumberFormat="1" applyFont="1" applyFill="1"/>
    <xf numFmtId="168" fontId="10" fillId="2" borderId="7" xfId="0" applyNumberFormat="1" applyFont="1" applyFill="1" applyBorder="1"/>
    <xf numFmtId="168" fontId="12" fillId="2" borderId="0" xfId="0" applyNumberFormat="1" applyFont="1" applyFill="1" applyAlignment="1">
      <alignment vertical="center"/>
    </xf>
    <xf numFmtId="165" fontId="12" fillId="2" borderId="21" xfId="1" applyFont="1" applyFill="1" applyBorder="1" applyAlignment="1" applyProtection="1">
      <alignment horizontal="right" vertical="center"/>
    </xf>
    <xf numFmtId="166" fontId="25" fillId="2" borderId="0" xfId="2" applyNumberFormat="1" applyFont="1" applyFill="1" applyAlignment="1" applyProtection="1">
      <alignment horizontal="right"/>
    </xf>
    <xf numFmtId="166" fontId="25" fillId="2" borderId="2" xfId="2" applyNumberFormat="1" applyFont="1" applyFill="1" applyBorder="1" applyAlignment="1" applyProtection="1">
      <alignment horizontal="right"/>
    </xf>
    <xf numFmtId="166" fontId="25" fillId="2" borderId="0" xfId="2" applyNumberFormat="1" applyFont="1" applyFill="1" applyProtection="1"/>
    <xf numFmtId="166" fontId="26" fillId="2" borderId="7" xfId="2" applyNumberFormat="1" applyFont="1" applyFill="1" applyBorder="1" applyProtection="1"/>
    <xf numFmtId="0" fontId="0" fillId="0" borderId="0" xfId="0" applyAlignment="1">
      <alignment horizontal="center"/>
    </xf>
    <xf numFmtId="165" fontId="16" fillId="2" borderId="0" xfId="1" applyFont="1" applyFill="1" applyBorder="1" applyAlignment="1" applyProtection="1">
      <alignment horizontal="right" vertical="center"/>
    </xf>
    <xf numFmtId="165" fontId="16" fillId="2" borderId="21" xfId="1" applyFont="1" applyFill="1" applyBorder="1" applyAlignment="1" applyProtection="1">
      <alignment horizontal="right" vertical="center"/>
    </xf>
    <xf numFmtId="168" fontId="18" fillId="0" borderId="1" xfId="0" applyNumberFormat="1" applyFont="1" applyBorder="1" applyAlignment="1">
      <alignment horizontal="center"/>
    </xf>
    <xf numFmtId="0" fontId="28" fillId="2" borderId="0" xfId="0" applyFont="1" applyFill="1"/>
    <xf numFmtId="0" fontId="25" fillId="0" borderId="0" xfId="0" applyFont="1"/>
    <xf numFmtId="9" fontId="17" fillId="6" borderId="22" xfId="0" applyNumberFormat="1" applyFont="1" applyFill="1" applyBorder="1" applyAlignment="1">
      <alignment horizontal="center" vertical="center"/>
    </xf>
    <xf numFmtId="0" fontId="27" fillId="0" borderId="0" xfId="0" applyFont="1"/>
    <xf numFmtId="0" fontId="0" fillId="0" borderId="0" xfId="0" quotePrefix="1"/>
    <xf numFmtId="3" fontId="11" fillId="2" borderId="0" xfId="0" applyNumberFormat="1" applyFont="1" applyFill="1" applyAlignment="1">
      <alignment horizontal="right"/>
    </xf>
    <xf numFmtId="3" fontId="11" fillId="2" borderId="2" xfId="0" applyNumberFormat="1" applyFont="1" applyFill="1" applyBorder="1" applyAlignment="1">
      <alignment horizontal="right"/>
    </xf>
    <xf numFmtId="3" fontId="11" fillId="2" borderId="0" xfId="0" applyNumberFormat="1" applyFont="1" applyFill="1"/>
    <xf numFmtId="3" fontId="10" fillId="2" borderId="7" xfId="0" applyNumberFormat="1" applyFont="1" applyFill="1" applyBorder="1"/>
    <xf numFmtId="0" fontId="30" fillId="0" borderId="0" xfId="0" applyFont="1"/>
    <xf numFmtId="4" fontId="11" fillId="4" borderId="0" xfId="0" applyNumberFormat="1" applyFont="1" applyFill="1" applyAlignment="1">
      <alignment horizontal="right"/>
    </xf>
    <xf numFmtId="4" fontId="11" fillId="4" borderId="2" xfId="0" applyNumberFormat="1" applyFont="1" applyFill="1" applyBorder="1" applyAlignment="1">
      <alignment horizontal="right"/>
    </xf>
    <xf numFmtId="4" fontId="10" fillId="4" borderId="7" xfId="0" applyNumberFormat="1" applyFont="1" applyFill="1" applyBorder="1"/>
    <xf numFmtId="9" fontId="11" fillId="2" borderId="0" xfId="0" applyNumberFormat="1" applyFont="1" applyFill="1" applyAlignment="1">
      <alignment horizontal="right"/>
    </xf>
    <xf numFmtId="9" fontId="11" fillId="2" borderId="2" xfId="0" applyNumberFormat="1" applyFont="1" applyFill="1" applyBorder="1" applyAlignment="1">
      <alignment horizontal="right"/>
    </xf>
    <xf numFmtId="9" fontId="10" fillId="2" borderId="7" xfId="0" applyNumberFormat="1" applyFont="1" applyFill="1" applyBorder="1" applyAlignment="1">
      <alignment horizontal="right"/>
    </xf>
    <xf numFmtId="0" fontId="33" fillId="8" borderId="8" xfId="0" applyFont="1" applyFill="1" applyBorder="1" applyAlignment="1">
      <alignment horizontal="left" vertical="top"/>
    </xf>
    <xf numFmtId="0" fontId="33" fillId="8" borderId="8" xfId="0" applyFont="1" applyFill="1" applyBorder="1" applyAlignment="1">
      <alignment horizontal="left" vertical="top" wrapText="1"/>
    </xf>
    <xf numFmtId="0" fontId="34" fillId="8" borderId="3" xfId="0" applyFont="1" applyFill="1" applyBorder="1" applyAlignment="1">
      <alignment horizontal="left" vertical="center"/>
    </xf>
    <xf numFmtId="0" fontId="34" fillId="8" borderId="18" xfId="0" applyFont="1" applyFill="1" applyBorder="1" applyAlignment="1">
      <alignment horizontal="left" vertical="center"/>
    </xf>
    <xf numFmtId="0" fontId="24" fillId="0" borderId="0" xfId="0" applyFont="1"/>
    <xf numFmtId="0" fontId="31" fillId="9" borderId="2" xfId="0" applyFont="1" applyFill="1" applyBorder="1"/>
    <xf numFmtId="0" fontId="31" fillId="9" borderId="2" xfId="0" applyFont="1" applyFill="1" applyBorder="1" applyAlignment="1">
      <alignment horizontal="right"/>
    </xf>
    <xf numFmtId="0" fontId="32" fillId="9" borderId="2" xfId="0" applyFont="1" applyFill="1" applyBorder="1" applyAlignment="1">
      <alignment horizontal="right"/>
    </xf>
    <xf numFmtId="0" fontId="23" fillId="9" borderId="0" xfId="0" applyFont="1" applyFill="1"/>
    <xf numFmtId="1" fontId="13" fillId="2" borderId="0" xfId="1" applyNumberFormat="1" applyFont="1" applyFill="1" applyBorder="1" applyAlignment="1" applyProtection="1">
      <alignment horizontal="left" vertical="center"/>
    </xf>
    <xf numFmtId="0" fontId="31" fillId="10" borderId="24" xfId="0" applyFont="1" applyFill="1" applyBorder="1" applyAlignment="1">
      <alignment horizontal="right"/>
    </xf>
    <xf numFmtId="0" fontId="31" fillId="10" borderId="25" xfId="0" applyFont="1" applyFill="1" applyBorder="1" applyAlignment="1">
      <alignment horizontal="right"/>
    </xf>
    <xf numFmtId="0" fontId="31" fillId="10" borderId="23" xfId="0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top"/>
    </xf>
    <xf numFmtId="14" fontId="20" fillId="2" borderId="0" xfId="0" applyNumberFormat="1" applyFont="1" applyFill="1" applyAlignment="1">
      <alignment horizontal="center" vertical="top"/>
    </xf>
    <xf numFmtId="0" fontId="33" fillId="8" borderId="8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165" fontId="33" fillId="8" borderId="8" xfId="1" applyFont="1" applyFill="1" applyBorder="1" applyAlignment="1" applyProtection="1">
      <alignment horizontal="right" vertical="top"/>
    </xf>
    <xf numFmtId="0" fontId="33" fillId="8" borderId="8" xfId="0" applyFont="1" applyFill="1" applyBorder="1" applyAlignment="1">
      <alignment horizontal="right" vertical="top"/>
    </xf>
    <xf numFmtId="9" fontId="17" fillId="5" borderId="22" xfId="0" applyNumberFormat="1" applyFont="1" applyFill="1" applyBorder="1" applyAlignment="1" applyProtection="1">
      <alignment horizontal="center" vertical="center"/>
      <protection locked="0"/>
    </xf>
    <xf numFmtId="9" fontId="11" fillId="4" borderId="1" xfId="2" applyFont="1" applyFill="1" applyBorder="1" applyAlignment="1" applyProtection="1">
      <alignment horizontal="center"/>
      <protection locked="0"/>
    </xf>
    <xf numFmtId="0" fontId="11" fillId="0" borderId="0" xfId="10" applyFont="1"/>
    <xf numFmtId="168" fontId="18" fillId="0" borderId="8" xfId="0" applyNumberFormat="1" applyFont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16" fillId="4" borderId="22" xfId="0" applyFont="1" applyFill="1" applyBorder="1" applyAlignment="1" applyProtection="1">
      <alignment horizontal="center" vertical="center"/>
      <protection locked="0"/>
    </xf>
    <xf numFmtId="0" fontId="33" fillId="8" borderId="37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25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2" fillId="0" borderId="22" xfId="0" applyFont="1" applyBorder="1" applyAlignment="1">
      <alignment horizontal="center" vertical="center"/>
    </xf>
    <xf numFmtId="0" fontId="35" fillId="0" borderId="0" xfId="0" applyFont="1"/>
    <xf numFmtId="167" fontId="12" fillId="0" borderId="20" xfId="1" applyNumberFormat="1" applyFont="1" applyFill="1" applyBorder="1" applyProtection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22" fillId="0" borderId="2" xfId="15" applyFont="1" applyBorder="1" applyAlignment="1">
      <alignment horizontal="left"/>
    </xf>
    <xf numFmtId="0" fontId="1" fillId="0" borderId="0" xfId="0" applyFont="1" applyAlignment="1">
      <alignment horizontal="left"/>
    </xf>
    <xf numFmtId="0" fontId="36" fillId="0" borderId="0" xfId="0" applyFont="1"/>
    <xf numFmtId="0" fontId="37" fillId="0" borderId="0" xfId="0" applyFont="1"/>
    <xf numFmtId="0" fontId="14" fillId="7" borderId="26" xfId="0" applyFont="1" applyFill="1" applyBorder="1"/>
    <xf numFmtId="0" fontId="14" fillId="7" borderId="6" xfId="0" applyFont="1" applyFill="1" applyBorder="1"/>
    <xf numFmtId="0" fontId="14" fillId="7" borderId="6" xfId="0" applyFont="1" applyFill="1" applyBorder="1" applyAlignment="1">
      <alignment horizontal="center"/>
    </xf>
    <xf numFmtId="0" fontId="14" fillId="7" borderId="27" xfId="0" applyFont="1" applyFill="1" applyBorder="1" applyAlignment="1">
      <alignment horizontal="center"/>
    </xf>
    <xf numFmtId="170" fontId="36" fillId="0" borderId="0" xfId="0" applyNumberFormat="1" applyFont="1"/>
    <xf numFmtId="1" fontId="13" fillId="2" borderId="22" xfId="0" applyNumberFormat="1" applyFont="1" applyFill="1" applyBorder="1" applyAlignment="1">
      <alignment horizontal="center" vertical="center"/>
    </xf>
    <xf numFmtId="0" fontId="38" fillId="0" borderId="0" xfId="0" applyFont="1"/>
    <xf numFmtId="1" fontId="13" fillId="2" borderId="0" xfId="1" applyNumberFormat="1" applyFont="1" applyFill="1" applyBorder="1" applyAlignment="1" applyProtection="1">
      <alignment horizontal="center" vertical="center"/>
    </xf>
    <xf numFmtId="1" fontId="1" fillId="0" borderId="0" xfId="1" applyNumberFormat="1" applyFont="1" applyAlignment="1">
      <alignment horizontal="center"/>
    </xf>
    <xf numFmtId="1" fontId="29" fillId="0" borderId="0" xfId="1" applyNumberFormat="1" applyFont="1" applyAlignment="1">
      <alignment horizontal="center"/>
    </xf>
    <xf numFmtId="170" fontId="0" fillId="0" borderId="0" xfId="0" applyNumberFormat="1"/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41" fillId="0" borderId="6" xfId="0" applyFont="1" applyBorder="1"/>
    <xf numFmtId="1" fontId="1" fillId="0" borderId="0" xfId="0" applyNumberFormat="1" applyFont="1" applyAlignment="1">
      <alignment horizontal="left"/>
    </xf>
    <xf numFmtId="0" fontId="39" fillId="8" borderId="1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horizontal="left"/>
    </xf>
    <xf numFmtId="0" fontId="1" fillId="12" borderId="0" xfId="0" applyFont="1" applyFill="1" applyAlignment="1">
      <alignment horizontal="left"/>
    </xf>
    <xf numFmtId="0" fontId="19" fillId="0" borderId="0" xfId="0" applyFont="1"/>
    <xf numFmtId="170" fontId="21" fillId="0" borderId="0" xfId="0" applyNumberFormat="1" applyFont="1"/>
    <xf numFmtId="0" fontId="5" fillId="0" borderId="0" xfId="0" applyFont="1"/>
    <xf numFmtId="165" fontId="37" fillId="0" borderId="0" xfId="1" applyFont="1"/>
    <xf numFmtId="49" fontId="43" fillId="0" borderId="2" xfId="0" applyNumberFormat="1" applyFont="1" applyBorder="1" applyAlignment="1">
      <alignment horizontal="left"/>
    </xf>
    <xf numFmtId="49" fontId="43" fillId="0" borderId="2" xfId="0" applyNumberFormat="1" applyFont="1" applyBorder="1"/>
    <xf numFmtId="0" fontId="5" fillId="0" borderId="0" xfId="0" applyFont="1" applyAlignment="1">
      <alignment horizontal="left"/>
    </xf>
    <xf numFmtId="15" fontId="42" fillId="0" borderId="0" xfId="15" applyNumberFormat="1" applyFont="1" applyAlignment="1">
      <alignment horizontal="left"/>
    </xf>
    <xf numFmtId="49" fontId="43" fillId="0" borderId="0" xfId="15" applyNumberFormat="1" applyFont="1"/>
    <xf numFmtId="167" fontId="18" fillId="0" borderId="20" xfId="1" applyNumberFormat="1" applyFont="1" applyFill="1" applyBorder="1" applyProtection="1"/>
    <xf numFmtId="0" fontId="40" fillId="0" borderId="0" xfId="0" applyFont="1" applyAlignment="1">
      <alignment horizontal="right"/>
    </xf>
    <xf numFmtId="167" fontId="13" fillId="0" borderId="20" xfId="1" applyNumberFormat="1" applyFont="1" applyFill="1" applyBorder="1" applyProtection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44" fillId="0" borderId="22" xfId="0" applyFont="1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22" fillId="0" borderId="0" xfId="0" applyFont="1"/>
    <xf numFmtId="0" fontId="22" fillId="0" borderId="2" xfId="0" applyFont="1" applyBorder="1"/>
    <xf numFmtId="165" fontId="0" fillId="0" borderId="0" xfId="1" applyFont="1"/>
    <xf numFmtId="0" fontId="46" fillId="2" borderId="0" xfId="0" applyFont="1" applyFill="1" applyAlignment="1">
      <alignment horizontal="left" vertical="center"/>
    </xf>
    <xf numFmtId="1" fontId="46" fillId="2" borderId="0" xfId="1" applyNumberFormat="1" applyFont="1" applyFill="1" applyBorder="1" applyAlignment="1" applyProtection="1">
      <alignment horizontal="left" vertical="center"/>
    </xf>
    <xf numFmtId="1" fontId="46" fillId="2" borderId="0" xfId="1" applyNumberFormat="1" applyFont="1" applyFill="1" applyBorder="1" applyAlignment="1" applyProtection="1">
      <alignment horizontal="center" vertical="center"/>
    </xf>
    <xf numFmtId="0" fontId="46" fillId="2" borderId="0" xfId="0" applyFont="1" applyFill="1" applyAlignment="1">
      <alignment horizontal="center" vertical="center"/>
    </xf>
    <xf numFmtId="0" fontId="46" fillId="0" borderId="22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9" fontId="46" fillId="5" borderId="22" xfId="0" applyNumberFormat="1" applyFont="1" applyFill="1" applyBorder="1" applyAlignment="1" applyProtection="1">
      <alignment horizontal="center" vertical="center"/>
      <protection locked="0"/>
    </xf>
    <xf numFmtId="9" fontId="46" fillId="6" borderId="22" xfId="0" applyNumberFormat="1" applyFont="1" applyFill="1" applyBorder="1" applyAlignment="1">
      <alignment horizontal="center" vertical="center"/>
    </xf>
    <xf numFmtId="165" fontId="47" fillId="2" borderId="0" xfId="1" applyFont="1" applyFill="1" applyBorder="1" applyAlignment="1" applyProtection="1">
      <alignment horizontal="right" vertical="center"/>
    </xf>
    <xf numFmtId="165" fontId="47" fillId="2" borderId="21" xfId="1" applyFont="1" applyFill="1" applyBorder="1" applyAlignment="1" applyProtection="1">
      <alignment horizontal="right" vertical="center"/>
    </xf>
    <xf numFmtId="165" fontId="46" fillId="2" borderId="0" xfId="0" applyNumberFormat="1" applyFont="1" applyFill="1" applyAlignment="1">
      <alignment horizontal="right" vertical="center"/>
    </xf>
    <xf numFmtId="165" fontId="46" fillId="2" borderId="21" xfId="1" applyFont="1" applyFill="1" applyBorder="1" applyAlignment="1" applyProtection="1">
      <alignment horizontal="right" vertical="center"/>
    </xf>
    <xf numFmtId="0" fontId="49" fillId="0" borderId="0" xfId="0" applyFont="1"/>
    <xf numFmtId="1" fontId="46" fillId="2" borderId="22" xfId="0" applyNumberFormat="1" applyFont="1" applyFill="1" applyBorder="1" applyAlignment="1">
      <alignment horizontal="center" vertical="center"/>
    </xf>
    <xf numFmtId="167" fontId="46" fillId="0" borderId="20" xfId="1" applyNumberFormat="1" applyFont="1" applyFill="1" applyBorder="1" applyProtection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right"/>
    </xf>
    <xf numFmtId="0" fontId="50" fillId="0" borderId="0" xfId="0" applyFont="1"/>
    <xf numFmtId="169" fontId="29" fillId="0" borderId="0" xfId="15" applyNumberFormat="1" applyAlignment="1">
      <alignment horizontal="left"/>
    </xf>
    <xf numFmtId="0" fontId="29" fillId="0" borderId="0" xfId="15"/>
    <xf numFmtId="0" fontId="51" fillId="3" borderId="0" xfId="0" applyFont="1" applyFill="1" applyAlignment="1">
      <alignment horizontal="center"/>
    </xf>
    <xf numFmtId="0" fontId="52" fillId="12" borderId="0" xfId="0" applyFont="1" applyFill="1" applyAlignment="1">
      <alignment horizontal="left"/>
    </xf>
    <xf numFmtId="0" fontId="22" fillId="3" borderId="41" xfId="15" applyFont="1" applyFill="1" applyBorder="1"/>
    <xf numFmtId="1" fontId="22" fillId="3" borderId="41" xfId="15" applyNumberFormat="1" applyFont="1" applyFill="1" applyBorder="1" applyAlignment="1">
      <alignment horizontal="left"/>
    </xf>
    <xf numFmtId="0" fontId="53" fillId="0" borderId="0" xfId="0" applyFont="1" applyAlignment="1">
      <alignment horizontal="left"/>
    </xf>
    <xf numFmtId="0" fontId="53" fillId="12" borderId="0" xfId="0" applyFont="1" applyFill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left"/>
    </xf>
    <xf numFmtId="0" fontId="1" fillId="3" borderId="0" xfId="0" applyFont="1" applyFill="1"/>
    <xf numFmtId="1" fontId="1" fillId="3" borderId="0" xfId="0" applyNumberFormat="1" applyFont="1" applyFill="1" applyAlignment="1">
      <alignment horizontal="left"/>
    </xf>
    <xf numFmtId="1" fontId="29" fillId="0" borderId="0" xfId="0" applyNumberFormat="1" applyFont="1" applyAlignment="1">
      <alignment horizontal="left"/>
    </xf>
    <xf numFmtId="1" fontId="29" fillId="0" borderId="0" xfId="0" applyNumberFormat="1" applyFont="1"/>
    <xf numFmtId="0" fontId="29" fillId="0" borderId="0" xfId="0" applyFont="1"/>
    <xf numFmtId="0" fontId="52" fillId="0" borderId="0" xfId="0" applyFont="1"/>
    <xf numFmtId="0" fontId="25" fillId="2" borderId="0" xfId="0" applyFont="1" applyFill="1"/>
    <xf numFmtId="1" fontId="1" fillId="12" borderId="0" xfId="0" applyNumberFormat="1" applyFont="1" applyFill="1" applyAlignment="1">
      <alignment horizontal="right"/>
    </xf>
    <xf numFmtId="1" fontId="1" fillId="0" borderId="0" xfId="0" applyNumberFormat="1" applyFont="1" applyAlignment="1">
      <alignment horizontal="right"/>
    </xf>
    <xf numFmtId="169" fontId="0" fillId="0" borderId="0" xfId="0" applyNumberFormat="1"/>
    <xf numFmtId="0" fontId="51" fillId="0" borderId="0" xfId="0" applyFont="1"/>
    <xf numFmtId="0" fontId="25" fillId="0" borderId="0" xfId="0" applyFont="1" applyAlignment="1">
      <alignment horizontal="center"/>
    </xf>
    <xf numFmtId="1" fontId="55" fillId="0" borderId="20" xfId="1" applyNumberFormat="1" applyFont="1" applyFill="1" applyBorder="1" applyProtection="1"/>
    <xf numFmtId="1" fontId="56" fillId="0" borderId="20" xfId="1" applyNumberFormat="1" applyFont="1" applyFill="1" applyBorder="1" applyProtection="1"/>
    <xf numFmtId="1" fontId="48" fillId="0" borderId="20" xfId="1" applyNumberFormat="1" applyFont="1" applyFill="1" applyBorder="1" applyProtection="1"/>
    <xf numFmtId="167" fontId="55" fillId="0" borderId="20" xfId="1" applyNumberFormat="1" applyFont="1" applyFill="1" applyBorder="1" applyProtection="1"/>
    <xf numFmtId="0" fontId="55" fillId="0" borderId="0" xfId="0" applyFont="1"/>
    <xf numFmtId="0" fontId="11" fillId="4" borderId="28" xfId="0" applyFont="1" applyFill="1" applyBorder="1" applyAlignment="1" applyProtection="1">
      <alignment horizontal="center"/>
      <protection locked="0"/>
    </xf>
    <xf numFmtId="0" fontId="11" fillId="4" borderId="29" xfId="0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Alignment="1">
      <alignment horizontal="center"/>
    </xf>
    <xf numFmtId="0" fontId="10" fillId="2" borderId="28" xfId="0" applyFont="1" applyFill="1" applyBorder="1" applyAlignment="1">
      <alignment horizontal="center"/>
    </xf>
    <xf numFmtId="0" fontId="10" fillId="2" borderId="30" xfId="0" applyFont="1" applyFill="1" applyBorder="1" applyAlignment="1">
      <alignment horizontal="center"/>
    </xf>
    <xf numFmtId="0" fontId="11" fillId="4" borderId="15" xfId="0" applyFont="1" applyFill="1" applyBorder="1" applyAlignment="1" applyProtection="1">
      <alignment horizontal="left"/>
      <protection locked="0"/>
    </xf>
    <xf numFmtId="0" fontId="11" fillId="4" borderId="16" xfId="0" applyFont="1" applyFill="1" applyBorder="1" applyAlignment="1" applyProtection="1">
      <alignment horizontal="left"/>
      <protection locked="0"/>
    </xf>
    <xf numFmtId="0" fontId="11" fillId="4" borderId="17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49" fontId="11" fillId="4" borderId="13" xfId="0" applyNumberFormat="1" applyFont="1" applyFill="1" applyBorder="1" applyAlignment="1" applyProtection="1">
      <alignment horizontal="left"/>
      <protection locked="0"/>
    </xf>
    <xf numFmtId="49" fontId="11" fillId="4" borderId="14" xfId="0" applyNumberFormat="1" applyFont="1" applyFill="1" applyBorder="1" applyAlignment="1" applyProtection="1">
      <alignment horizontal="left"/>
      <protection locked="0"/>
    </xf>
    <xf numFmtId="0" fontId="10" fillId="4" borderId="10" xfId="0" applyFont="1" applyFill="1" applyBorder="1" applyAlignment="1" applyProtection="1">
      <alignment horizontal="left"/>
      <protection locked="0"/>
    </xf>
    <xf numFmtId="0" fontId="10" fillId="4" borderId="11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33" xfId="0" applyFont="1" applyFill="1" applyBorder="1" applyAlignment="1" applyProtection="1">
      <alignment horizontal="left"/>
      <protection locked="0"/>
    </xf>
    <xf numFmtId="0" fontId="11" fillId="4" borderId="34" xfId="0" applyFont="1" applyFill="1" applyBorder="1" applyAlignment="1" applyProtection="1">
      <alignment horizontal="left"/>
      <protection locked="0"/>
    </xf>
    <xf numFmtId="0" fontId="11" fillId="4" borderId="35" xfId="0" applyFont="1" applyFill="1" applyBorder="1" applyAlignment="1" applyProtection="1">
      <alignment horizontal="left"/>
      <protection locked="0"/>
    </xf>
    <xf numFmtId="0" fontId="11" fillId="4" borderId="3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2" xfId="0" applyFont="1" applyFill="1" applyBorder="1" applyAlignment="1" applyProtection="1">
      <alignment horizontal="left"/>
      <protection locked="0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33" fillId="8" borderId="36" xfId="1" applyNumberFormat="1" applyFont="1" applyFill="1" applyBorder="1" applyAlignment="1" applyProtection="1">
      <alignment horizontal="right" vertical="center"/>
    </xf>
    <xf numFmtId="4" fontId="34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3" fontId="34" fillId="8" borderId="5" xfId="1" applyNumberFormat="1" applyFont="1" applyFill="1" applyBorder="1" applyAlignment="1" applyProtection="1">
      <alignment horizontal="right" vertical="center"/>
    </xf>
    <xf numFmtId="4" fontId="34" fillId="8" borderId="19" xfId="1" applyNumberFormat="1" applyFont="1" applyFill="1" applyBorder="1" applyAlignment="1" applyProtection="1">
      <alignment horizontal="right" vertical="center"/>
    </xf>
    <xf numFmtId="0" fontId="51" fillId="3" borderId="38" xfId="0" applyFont="1" applyFill="1" applyBorder="1" applyAlignment="1">
      <alignment horizontal="center"/>
    </xf>
    <xf numFmtId="0" fontId="51" fillId="3" borderId="39" xfId="0" applyFont="1" applyFill="1" applyBorder="1" applyAlignment="1">
      <alignment horizontal="left"/>
    </xf>
    <xf numFmtId="0" fontId="51" fillId="3" borderId="40" xfId="0" applyFont="1" applyFill="1" applyBorder="1" applyAlignment="1">
      <alignment horizontal="center"/>
    </xf>
  </cellXfs>
  <cellStyles count="16">
    <cellStyle name="Comma" xfId="1" builtinId="3"/>
    <cellStyle name="Comma 2" xfId="11" xr:uid="{00000000-0005-0000-0000-000036000000}"/>
    <cellStyle name="Comma 3" xfId="13" xr:uid="{8D563BFD-1A73-4002-9D67-97425D34E638}"/>
    <cellStyle name="Followed Hyperlink" xfId="4" builtinId="9" hidden="1"/>
    <cellStyle name="Followed Hyperlink" xfId="7" builtinId="9" hidden="1"/>
    <cellStyle name="Hyperlink" xfId="3" builtinId="8" hidden="1"/>
    <cellStyle name="Hyperlink" xfId="6" builtinId="8" hidden="1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" xfId="2" builtinId="5"/>
    <cellStyle name="Percent 2" xfId="5" xr:uid="{00000000-0005-0000-0000-000009000000}"/>
  </cellStyles>
  <dxfs count="14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4</xdr:row>
      <xdr:rowOff>188192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282382</xdr:colOff>
      <xdr:row>1</xdr:row>
      <xdr:rowOff>184148</xdr:rowOff>
    </xdr:from>
    <xdr:to>
      <xdr:col>1</xdr:col>
      <xdr:colOff>994891</xdr:colOff>
      <xdr:row>6</xdr:row>
      <xdr:rowOff>21607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382" y="387348"/>
          <a:ext cx="712509" cy="8534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10" dataDxfId="9">
  <autoFilter ref="A2:A10" xr:uid="{00000000-0009-0000-0100-000001000000}"/>
  <tableColumns count="1">
    <tableColumn id="1" xr3:uid="{00000000-0010-0000-0000-000001000000}" name="CURRENCY" dataDxfId="8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2:D22" totalsRowShown="0" headerRowDxfId="7" dataDxfId="6" tableBorderDxfId="5">
  <autoFilter ref="C2:D22" xr:uid="{00000000-0009-0000-0100-000003000000}"/>
  <tableColumns count="2">
    <tableColumn id="1" xr3:uid="{00000000-0010-0000-0100-000001000000}" name="CATEGORIES" dataDxfId="4"/>
    <tableColumn id="2" xr3:uid="{00000000-0010-0000-0100-000002000000}" name="Column1" dataDxfId="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F2:F17" totalsRowShown="0" headerRowDxfId="2" dataDxfId="1">
  <autoFilter ref="F2:F17" xr:uid="{00000000-0009-0000-0100-000002000000}"/>
  <tableColumns count="1">
    <tableColumn id="1" xr3:uid="{00000000-0010-0000-0200-000001000000}" name="Leveringsuke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Normal="100" workbookViewId="0">
      <selection activeCell="A9" sqref="A9:XFD9"/>
    </sheetView>
  </sheetViews>
  <sheetFormatPr defaultColWidth="10.875" defaultRowHeight="15.75" outlineLevelCol="1"/>
  <cols>
    <col min="1" max="1" width="2.375" customWidth="1"/>
    <col min="2" max="2" width="16.875" customWidth="1"/>
    <col min="3" max="8" width="15.875" customWidth="1"/>
    <col min="9" max="10" width="12.875" customWidth="1"/>
    <col min="11" max="11" width="10.875" customWidth="1"/>
    <col min="12" max="12" width="2.375" hidden="1" customWidth="1" outlineLevel="1"/>
    <col min="13" max="13" width="13.875" hidden="1" customWidth="1" outlineLevel="1"/>
    <col min="14" max="16" width="10.875" hidden="1" customWidth="1" outlineLevel="1"/>
    <col min="17" max="17" width="10.875" collapsed="1"/>
  </cols>
  <sheetData>
    <row r="1" spans="1:13">
      <c r="A1" s="8"/>
      <c r="B1" s="8"/>
      <c r="C1" s="8"/>
      <c r="D1" s="8"/>
      <c r="E1" s="8"/>
      <c r="F1" s="26"/>
      <c r="G1" s="26"/>
      <c r="H1" s="8"/>
      <c r="I1" s="8"/>
      <c r="J1" s="8"/>
      <c r="K1" s="8"/>
      <c r="L1" s="8"/>
      <c r="M1" s="52"/>
    </row>
    <row r="2" spans="1:13">
      <c r="A2" s="8"/>
      <c r="B2" s="8"/>
      <c r="C2" s="8"/>
      <c r="D2" s="8"/>
      <c r="E2" s="8"/>
      <c r="F2" s="27"/>
      <c r="G2" s="27"/>
      <c r="H2" s="8"/>
      <c r="I2" s="8"/>
      <c r="J2" s="8"/>
      <c r="K2" s="8"/>
      <c r="L2" s="8"/>
      <c r="M2" s="53"/>
    </row>
    <row r="3" spans="1:13" ht="18.75">
      <c r="A3" s="8"/>
      <c r="B3" s="8"/>
      <c r="C3" s="125" t="str">
        <f>'2) Order Form'!D4</f>
        <v>ORDER FORM SUMMER 2023 - BIKE</v>
      </c>
      <c r="D3" s="8"/>
      <c r="E3" s="8"/>
      <c r="F3" s="8"/>
      <c r="G3" s="8"/>
      <c r="H3" s="8"/>
      <c r="I3" s="8"/>
      <c r="J3" s="8"/>
      <c r="K3" s="8"/>
      <c r="L3" s="8"/>
    </row>
    <row r="4" spans="1:13">
      <c r="A4" s="8"/>
      <c r="B4" s="8"/>
      <c r="C4" s="109" t="str">
        <f>'2) Order Form'!D5</f>
        <v>Updated October 10th - 2023</v>
      </c>
      <c r="D4" s="8"/>
      <c r="E4" s="8"/>
      <c r="F4" s="8"/>
      <c r="G4" s="8"/>
      <c r="H4" s="8"/>
      <c r="I4" s="8"/>
      <c r="J4" s="8"/>
      <c r="K4" s="8"/>
      <c r="L4" s="8"/>
      <c r="M4" s="52"/>
    </row>
    <row r="5" spans="1:13">
      <c r="A5" s="8"/>
      <c r="B5" s="8"/>
      <c r="C5" s="115"/>
      <c r="D5" s="8"/>
      <c r="E5" s="8"/>
      <c r="F5" s="8"/>
      <c r="G5" s="8"/>
      <c r="H5" s="8"/>
      <c r="I5" s="8"/>
      <c r="J5" s="8"/>
      <c r="K5" s="8"/>
      <c r="L5" s="8"/>
      <c r="M5" s="53"/>
    </row>
    <row r="6" spans="1:13">
      <c r="A6" s="8"/>
      <c r="B6" s="8"/>
      <c r="C6" s="16" t="s">
        <v>17</v>
      </c>
      <c r="D6" s="16"/>
      <c r="E6" s="16"/>
      <c r="F6" s="16" t="s">
        <v>18</v>
      </c>
      <c r="G6" s="16"/>
      <c r="H6" s="16"/>
      <c r="I6" s="190" t="s">
        <v>75</v>
      </c>
      <c r="J6" s="190"/>
      <c r="K6" s="8"/>
      <c r="L6" s="8"/>
    </row>
    <row r="7" spans="1:13">
      <c r="A7" s="8"/>
      <c r="B7" s="75" t="s">
        <v>19</v>
      </c>
      <c r="C7" s="201"/>
      <c r="D7" s="201"/>
      <c r="E7" s="202"/>
      <c r="F7" s="203"/>
      <c r="G7" s="201"/>
      <c r="H7" s="202"/>
      <c r="I7" s="188"/>
      <c r="J7" s="189"/>
      <c r="K7" s="8"/>
      <c r="L7" s="8"/>
      <c r="M7" s="52"/>
    </row>
    <row r="8" spans="1:13">
      <c r="A8" s="8"/>
      <c r="B8" s="76" t="s">
        <v>20</v>
      </c>
      <c r="C8" s="197"/>
      <c r="D8" s="197"/>
      <c r="E8" s="198"/>
      <c r="F8" s="196"/>
      <c r="G8" s="197"/>
      <c r="H8" s="198"/>
      <c r="I8" s="191" t="s">
        <v>76</v>
      </c>
      <c r="J8" s="192"/>
      <c r="K8" s="8"/>
      <c r="L8" s="8"/>
      <c r="M8" s="53"/>
    </row>
    <row r="9" spans="1:13">
      <c r="A9" s="8"/>
      <c r="B9" s="76" t="s">
        <v>48</v>
      </c>
      <c r="C9" s="197"/>
      <c r="D9" s="197"/>
      <c r="E9" s="198"/>
      <c r="F9" s="196"/>
      <c r="G9" s="197"/>
      <c r="H9" s="198"/>
      <c r="I9" s="188"/>
      <c r="J9" s="189"/>
      <c r="K9" s="8"/>
      <c r="L9" s="8"/>
    </row>
    <row r="10" spans="1:13">
      <c r="A10" s="8"/>
      <c r="B10" s="76" t="s">
        <v>21</v>
      </c>
      <c r="C10" s="199"/>
      <c r="D10" s="199"/>
      <c r="E10" s="200"/>
      <c r="F10" s="199"/>
      <c r="G10" s="199"/>
      <c r="H10" s="200"/>
      <c r="I10" s="191" t="s">
        <v>77</v>
      </c>
      <c r="J10" s="192"/>
      <c r="K10" s="8"/>
      <c r="L10" s="8"/>
      <c r="M10" s="52"/>
    </row>
    <row r="11" spans="1:13">
      <c r="A11" s="8"/>
      <c r="B11" s="76" t="s">
        <v>22</v>
      </c>
      <c r="C11" s="197"/>
      <c r="D11" s="197"/>
      <c r="E11" s="198"/>
      <c r="F11" s="196"/>
      <c r="G11" s="197"/>
      <c r="H11" s="198"/>
      <c r="I11" s="188"/>
      <c r="J11" s="189"/>
      <c r="K11" s="8"/>
      <c r="L11" s="8"/>
      <c r="M11" s="53"/>
    </row>
    <row r="12" spans="1:13">
      <c r="A12" s="8"/>
      <c r="B12" s="76" t="s">
        <v>44</v>
      </c>
      <c r="C12" s="197"/>
      <c r="D12" s="197"/>
      <c r="E12" s="198"/>
      <c r="F12" s="196"/>
      <c r="G12" s="197"/>
      <c r="H12" s="198"/>
      <c r="I12" s="8"/>
      <c r="J12" s="8"/>
      <c r="K12" s="8"/>
      <c r="L12" s="8"/>
    </row>
    <row r="13" spans="1:13">
      <c r="A13" s="8"/>
      <c r="B13" s="76" t="s">
        <v>45</v>
      </c>
      <c r="C13" s="199"/>
      <c r="D13" s="199"/>
      <c r="E13" s="200"/>
      <c r="F13" s="199"/>
      <c r="G13" s="199"/>
      <c r="H13" s="200"/>
      <c r="I13" s="8"/>
      <c r="J13" s="8"/>
      <c r="K13" s="8"/>
      <c r="L13" s="8"/>
    </row>
    <row r="14" spans="1:13">
      <c r="A14" s="8"/>
      <c r="B14" s="77" t="s">
        <v>23</v>
      </c>
      <c r="C14" s="194"/>
      <c r="D14" s="194"/>
      <c r="E14" s="195"/>
      <c r="F14" s="193"/>
      <c r="G14" s="194"/>
      <c r="H14" s="195"/>
      <c r="I14" s="8"/>
      <c r="J14" s="8"/>
      <c r="K14" s="8"/>
      <c r="L14" s="8"/>
    </row>
    <row r="15" spans="1:13">
      <c r="A15" s="8"/>
      <c r="B15" s="49" t="s">
        <v>62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3">
      <c r="A16" s="8"/>
      <c r="B16" s="8"/>
      <c r="C16" s="16" t="s">
        <v>24</v>
      </c>
      <c r="D16" s="8"/>
      <c r="E16" s="8"/>
      <c r="F16" s="8"/>
      <c r="G16" s="8"/>
      <c r="L16" s="8"/>
    </row>
    <row r="17" spans="1:15">
      <c r="A17" s="8"/>
      <c r="B17" s="49" t="s">
        <v>2940</v>
      </c>
      <c r="C17" s="204"/>
      <c r="D17" s="205"/>
      <c r="E17" s="205"/>
      <c r="F17" s="205"/>
      <c r="G17" s="205"/>
      <c r="H17" s="206"/>
      <c r="L17" s="8"/>
    </row>
    <row r="18" spans="1:15">
      <c r="A18" s="8"/>
      <c r="B18" s="49" t="s">
        <v>2941</v>
      </c>
      <c r="C18" s="207"/>
      <c r="D18" s="208"/>
      <c r="E18" s="208"/>
      <c r="F18" s="208"/>
      <c r="G18" s="208"/>
      <c r="H18" s="209"/>
      <c r="L18" s="8"/>
    </row>
    <row r="19" spans="1:15">
      <c r="A19" s="8"/>
      <c r="B19" s="177" t="s">
        <v>2942</v>
      </c>
      <c r="C19" s="207"/>
      <c r="D19" s="208"/>
      <c r="E19" s="208"/>
      <c r="F19" s="208"/>
      <c r="G19" s="208"/>
      <c r="H19" s="209"/>
      <c r="L19" s="8"/>
    </row>
    <row r="20" spans="1:15">
      <c r="A20" s="8"/>
      <c r="B20" s="8"/>
      <c r="C20" s="207"/>
      <c r="D20" s="208"/>
      <c r="E20" s="208"/>
      <c r="F20" s="208"/>
      <c r="G20" s="208"/>
      <c r="H20" s="209"/>
      <c r="L20" s="8"/>
    </row>
    <row r="21" spans="1:15">
      <c r="A21" s="8"/>
      <c r="B21" s="8"/>
      <c r="C21" s="210"/>
      <c r="D21" s="211"/>
      <c r="E21" s="211"/>
      <c r="F21" s="211"/>
      <c r="G21" s="211"/>
      <c r="H21" s="212"/>
      <c r="L21" s="8"/>
    </row>
    <row r="22" spans="1:1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5">
      <c r="A23" s="8"/>
      <c r="B23" s="8"/>
      <c r="C23" s="17"/>
      <c r="D23" s="17"/>
      <c r="E23" s="17"/>
      <c r="F23" s="17"/>
      <c r="G23" s="17"/>
      <c r="H23" s="17"/>
      <c r="I23" s="17"/>
      <c r="J23" s="17"/>
      <c r="L23" s="8"/>
    </row>
    <row r="24" spans="1:15">
      <c r="A24" s="8"/>
      <c r="B24" s="8"/>
      <c r="C24" s="16" t="s">
        <v>25</v>
      </c>
      <c r="D24" s="8"/>
      <c r="E24" s="8"/>
      <c r="F24" s="8"/>
      <c r="G24" s="8"/>
      <c r="H24" s="8"/>
      <c r="I24" s="8"/>
      <c r="J24" s="8"/>
      <c r="L24" s="8"/>
      <c r="M24" s="50" t="s">
        <v>73</v>
      </c>
    </row>
    <row r="25" spans="1:15">
      <c r="A25" s="8"/>
      <c r="B25" s="8"/>
      <c r="C25" s="70" t="s">
        <v>36</v>
      </c>
      <c r="D25" s="70"/>
      <c r="E25" s="71" t="s">
        <v>10</v>
      </c>
      <c r="F25" s="71" t="str">
        <f>"Order "&amp;"("&amp;'2) Order Form'!$P$3&amp;")"</f>
        <v>Order (EUR)</v>
      </c>
      <c r="G25" s="71" t="str">
        <f>"Discount "&amp;"("&amp;'2) Order Form'!$P$3&amp;")"</f>
        <v>Discount (EUR)</v>
      </c>
      <c r="H25" s="72" t="str">
        <f>"Discount %"</f>
        <v>Discount %</v>
      </c>
      <c r="I25" s="71" t="str">
        <f>"Sum "&amp;"("&amp;'2) Order Form'!$P$3&amp;")"</f>
        <v>Sum (EUR)</v>
      </c>
      <c r="J25" s="71" t="s">
        <v>28</v>
      </c>
      <c r="L25" s="8"/>
      <c r="M25" s="71" t="s">
        <v>70</v>
      </c>
      <c r="N25" s="71" t="s">
        <v>71</v>
      </c>
      <c r="O25" s="71" t="s">
        <v>72</v>
      </c>
    </row>
    <row r="26" spans="1:15">
      <c r="A26" s="8"/>
      <c r="B26" s="8"/>
      <c r="C26" s="8" t="s">
        <v>104</v>
      </c>
      <c r="D26" s="8"/>
      <c r="E26" s="54">
        <f>SUMIF('2) Order Form'!$B$9:$B$1048576,'1) Summary'!$C26,'2) Order Form'!$I$9:$I$1048576)</f>
        <v>0</v>
      </c>
      <c r="F26" s="18" t="e">
        <f>SUMIF('2) Order Form'!$B$9:$B$1048576,'1) Summary'!$C26,'2) Order Form'!$R$9:$R$1048576)</f>
        <v>#VALUE!</v>
      </c>
      <c r="G26" s="18">
        <f>IFERROR(SUMIF('2) Order Form'!$B$9:$B$1048576,'1) Summary'!$C26,'2) Order Form'!$S$9:$S$1048576),0)</f>
        <v>0</v>
      </c>
      <c r="H26" s="41">
        <f>IFERROR(G26/F26,0)</f>
        <v>0</v>
      </c>
      <c r="I26" s="18" t="e">
        <f>F26-G26</f>
        <v>#VALUE!</v>
      </c>
      <c r="J26" s="35">
        <f>IFERROR(SUMIF('2) Order Form'!$B$9:$B$1048576,'1) Summary'!$C26,'2) Order Form'!$Y$9:$Y$1048576)/I26,0)</f>
        <v>0</v>
      </c>
      <c r="L26" s="8"/>
      <c r="M26" s="59">
        <v>0</v>
      </c>
      <c r="N26" s="18" t="e">
        <f>I26-M26</f>
        <v>#VALUE!</v>
      </c>
      <c r="O26" s="62" t="str">
        <f>IFERROR(N26/M26,"")</f>
        <v/>
      </c>
    </row>
    <row r="27" spans="1:15">
      <c r="A27" s="8"/>
      <c r="B27" s="8"/>
      <c r="C27" s="8" t="s">
        <v>14</v>
      </c>
      <c r="D27" s="8"/>
      <c r="E27" s="54">
        <f>SUMIF('2) Order Form'!$B$9:$B$1048576,'1) Summary'!$C27,'2) Order Form'!$I$9:$I$1048576)</f>
        <v>0</v>
      </c>
      <c r="F27" s="18">
        <f>SUMIF('2) Order Form'!$B$9:$B$1048576,'1) Summary'!$C27,'2) Order Form'!$R$9:$R$1048576)</f>
        <v>0</v>
      </c>
      <c r="G27" s="18">
        <f>IFERROR(SUMIF('2) Order Form'!$B$9:$B$1048576,'1) Summary'!$C27,'2) Order Form'!$S$9:$S$1048576),0)</f>
        <v>0</v>
      </c>
      <c r="H27" s="41">
        <f t="shared" ref="H27:H30" si="0">IFERROR(G27/F27,0)</f>
        <v>0</v>
      </c>
      <c r="I27" s="18">
        <f t="shared" ref="I27:I30" si="1">F27-G27</f>
        <v>0</v>
      </c>
      <c r="J27" s="35">
        <f>IFERROR(SUMIF('2) Order Form'!$B$9:$B$1048576,'1) Summary'!$C27,'2) Order Form'!$Y$9:$Y$1048576)/I27,0)</f>
        <v>0</v>
      </c>
      <c r="L27" s="8"/>
      <c r="M27" s="59">
        <v>0</v>
      </c>
      <c r="N27" s="18">
        <f>I27-M27</f>
        <v>0</v>
      </c>
      <c r="O27" s="62" t="str">
        <f>IFERROR(N27/M27,"")</f>
        <v/>
      </c>
    </row>
    <row r="28" spans="1:15">
      <c r="A28" s="8"/>
      <c r="B28" s="8"/>
      <c r="C28" s="8" t="s">
        <v>102</v>
      </c>
      <c r="D28" s="8"/>
      <c r="E28" s="54">
        <f>SUMIF('2) Order Form'!$B$9:$B$1048576,'1) Summary'!$C28,'2) Order Form'!$I$9:$I$1048576)</f>
        <v>0</v>
      </c>
      <c r="F28" s="18">
        <f>SUMIF('2) Order Form'!$B$9:$B$1048576,'1) Summary'!$C28,'2) Order Form'!$R$9:$R$1048576)</f>
        <v>0</v>
      </c>
      <c r="G28" s="18">
        <f>IFERROR(SUMIF('2) Order Form'!$B$9:$B$1048576,'1) Summary'!$C28,'2) Order Form'!$S$9:$S$1048576),0)</f>
        <v>0</v>
      </c>
      <c r="H28" s="41">
        <f t="shared" si="0"/>
        <v>0</v>
      </c>
      <c r="I28" s="18">
        <f t="shared" si="1"/>
        <v>0</v>
      </c>
      <c r="J28" s="35">
        <f>IFERROR(SUMIF('2) Order Form'!$B$9:$B$1048576,'1) Summary'!$C28,'2) Order Form'!$Y$9:$Y$1048576)/I28,0)</f>
        <v>0</v>
      </c>
      <c r="L28" s="8"/>
      <c r="M28" s="59">
        <v>0</v>
      </c>
      <c r="N28" s="18">
        <f>I28-M28</f>
        <v>0</v>
      </c>
      <c r="O28" s="62" t="str">
        <f>IFERROR(N28/M28,"")</f>
        <v/>
      </c>
    </row>
    <row r="29" spans="1:15">
      <c r="A29" s="8"/>
      <c r="B29" s="8"/>
      <c r="C29" s="8" t="s">
        <v>103</v>
      </c>
      <c r="D29" s="8"/>
      <c r="E29" s="54">
        <f>SUMIF('2) Order Form'!$B$9:$B$1048576,'1) Summary'!$C29,'2) Order Form'!$I$9:$I$1048576)</f>
        <v>0</v>
      </c>
      <c r="F29" s="18">
        <f>SUMIF('2) Order Form'!$B$9:$B$1048576,'1) Summary'!$C29,'2) Order Form'!$R$9:$R$1048576)</f>
        <v>0</v>
      </c>
      <c r="G29" s="18">
        <f>IFERROR(SUMIF('2) Order Form'!$B$9:$B$1048576,'1) Summary'!$C29,'2) Order Form'!$S$9:$S$1048576),0)</f>
        <v>0</v>
      </c>
      <c r="H29" s="41">
        <f t="shared" si="0"/>
        <v>0</v>
      </c>
      <c r="I29" s="18">
        <f t="shared" si="1"/>
        <v>0</v>
      </c>
      <c r="J29" s="35">
        <f>IFERROR(SUMIF('2) Order Form'!$B$9:$B$1048576,'1) Summary'!$C29,'2) Order Form'!$Y$9:$Y$1048576)/I29,0)</f>
        <v>0</v>
      </c>
      <c r="L29" s="8"/>
      <c r="M29" s="59">
        <v>0</v>
      </c>
      <c r="N29" s="18">
        <f>I29-M29</f>
        <v>0</v>
      </c>
      <c r="O29" s="62" t="str">
        <f>IFERROR(N29/M29,"")</f>
        <v/>
      </c>
    </row>
    <row r="30" spans="1:15">
      <c r="A30" s="8"/>
      <c r="B30" s="8"/>
      <c r="C30" s="17" t="s">
        <v>105</v>
      </c>
      <c r="D30" s="17"/>
      <c r="E30" s="55">
        <f>SUMIF('2) Order Form'!$B$9:$B$1048576,'1) Summary'!$C30,'2) Order Form'!$I$9:$I$1048576)</f>
        <v>0</v>
      </c>
      <c r="F30" s="28">
        <f>SUMIF('2) Order Form'!$B$9:$B$1048576,'1) Summary'!$C30,'2) Order Form'!$R$9:$R$1048576)</f>
        <v>0</v>
      </c>
      <c r="G30" s="28">
        <f>IFERROR(SUMIF('2) Order Form'!$B$9:$B$1048576,'1) Summary'!$C30,'2) Order Form'!$S$9:$S$1048576),0)</f>
        <v>0</v>
      </c>
      <c r="H30" s="42">
        <f t="shared" si="0"/>
        <v>0</v>
      </c>
      <c r="I30" s="28">
        <f t="shared" si="1"/>
        <v>0</v>
      </c>
      <c r="J30" s="36">
        <f>IFERROR(SUMIF('2) Order Form'!$B$9:$B$1048576,'1) Summary'!$C30,'2) Order Form'!$Y$9:$Y$1048576)/I30,0)</f>
        <v>0</v>
      </c>
      <c r="L30" s="8"/>
      <c r="M30" s="60">
        <v>0</v>
      </c>
      <c r="N30" s="28">
        <f>I30-M30</f>
        <v>0</v>
      </c>
      <c r="O30" s="63" t="str">
        <f>IFERROR(N30/M30,"")</f>
        <v/>
      </c>
    </row>
    <row r="31" spans="1:15" ht="11.25" customHeight="1">
      <c r="A31" s="8"/>
      <c r="B31" s="8"/>
      <c r="C31" s="8"/>
      <c r="D31" s="8"/>
      <c r="E31" s="56"/>
      <c r="F31" s="19"/>
      <c r="G31" s="19"/>
      <c r="H31" s="43"/>
      <c r="I31" s="19"/>
      <c r="J31" s="37"/>
      <c r="L31" s="8"/>
      <c r="M31" s="19"/>
      <c r="N31" s="19"/>
      <c r="O31" s="62"/>
    </row>
    <row r="32" spans="1:15" ht="16.5" thickBot="1">
      <c r="A32" s="8"/>
      <c r="B32" s="8"/>
      <c r="C32" s="20" t="s">
        <v>29</v>
      </c>
      <c r="D32" s="20"/>
      <c r="E32" s="57">
        <f>SUM(E26:E30)</f>
        <v>0</v>
      </c>
      <c r="F32" s="21" t="e">
        <f>SUM(F26:F30)</f>
        <v>#VALUE!</v>
      </c>
      <c r="G32" s="21">
        <f>SUM(G26:G30)</f>
        <v>0</v>
      </c>
      <c r="H32" s="44">
        <f>IFERROR(G32/F32,0)</f>
        <v>0</v>
      </c>
      <c r="I32" s="21" t="e">
        <f>SUM(I26:I30)</f>
        <v>#VALUE!</v>
      </c>
      <c r="J32" s="38">
        <f>IFERROR(SUM('2) Order Form'!Y9:Y1048576)/I32,0)</f>
        <v>0</v>
      </c>
      <c r="L32" s="8"/>
      <c r="M32" s="61">
        <f>SUM(M26:M30)</f>
        <v>0</v>
      </c>
      <c r="N32" s="21" t="e">
        <f>I32-M32</f>
        <v>#VALUE!</v>
      </c>
      <c r="O32" s="64" t="str">
        <f>IFERROR(N32/M32,"")</f>
        <v/>
      </c>
    </row>
    <row r="33" spans="3:7" ht="16.5" thickTop="1"/>
    <row r="34" spans="3:7">
      <c r="C34" s="29" t="str">
        <f>"ORDER TOTALS "&amp;"("&amp;'2) Order Form'!$P$3&amp;")"</f>
        <v>ORDER TOTALS (EUR)</v>
      </c>
      <c r="D34" s="30"/>
      <c r="E34" s="30"/>
      <c r="F34" s="8"/>
      <c r="G34" s="8"/>
    </row>
    <row r="35" spans="3:7">
      <c r="C35" s="73"/>
      <c r="D35" s="73"/>
      <c r="E35" s="73"/>
      <c r="F35" s="8"/>
      <c r="G35" s="8"/>
    </row>
    <row r="36" spans="3:7">
      <c r="C36" s="8" t="s">
        <v>30</v>
      </c>
      <c r="D36" s="22" t="e">
        <f>'2) Order Form'!S6</f>
        <v>#VALUE!</v>
      </c>
      <c r="E36" s="8"/>
      <c r="F36" s="8"/>
      <c r="G36" s="8"/>
    </row>
    <row r="37" spans="3:7">
      <c r="C37" s="8" t="s">
        <v>28</v>
      </c>
      <c r="D37" s="39">
        <f>J32</f>
        <v>0</v>
      </c>
      <c r="E37" s="23" t="s">
        <v>31</v>
      </c>
      <c r="F37" s="8"/>
      <c r="G37" s="8"/>
    </row>
    <row r="38" spans="3:7">
      <c r="C38" s="8" t="s">
        <v>63</v>
      </c>
      <c r="D38" s="24">
        <f>IFERROR((SUM('2) Order Form'!$Y$9:$Y$1048576)/(1+E38)-D36)/(SUM('2) Order Form'!$Y$9:$Y$1048576)/(1+E38)),0)</f>
        <v>0</v>
      </c>
      <c r="E38" s="86">
        <v>0.2</v>
      </c>
      <c r="F38" s="16" t="s">
        <v>32</v>
      </c>
      <c r="G38" s="16"/>
    </row>
  </sheetData>
  <sheetProtection algorithmName="SHA-512" hashValue="iCWK3L4EhyUfJQ8rpxR49KGyrwpG/eyTrzi2/S0mjYnmVNbV/RdquBN5yCRHyGvRdprbooHEWdeXULITlgUoKA==" saltValue="eh/OVk6hjsN6Cs4AU29kHg==" spinCount="100000" sheet="1" objects="1" scenarios="1" autoFilter="0"/>
  <mergeCells count="27">
    <mergeCell ref="C10:E10"/>
    <mergeCell ref="C11:E11"/>
    <mergeCell ref="C12:E12"/>
    <mergeCell ref="C13:E13"/>
    <mergeCell ref="C14:E14"/>
    <mergeCell ref="C17:H17"/>
    <mergeCell ref="C18:H18"/>
    <mergeCell ref="C19:H19"/>
    <mergeCell ref="C20:H20"/>
    <mergeCell ref="C21:H21"/>
    <mergeCell ref="C7:E7"/>
    <mergeCell ref="C8:E8"/>
    <mergeCell ref="C9:E9"/>
    <mergeCell ref="F7:H7"/>
    <mergeCell ref="F8:H8"/>
    <mergeCell ref="F14:H14"/>
    <mergeCell ref="F9:H9"/>
    <mergeCell ref="F10:H10"/>
    <mergeCell ref="F11:H11"/>
    <mergeCell ref="F12:H12"/>
    <mergeCell ref="F13:H13"/>
    <mergeCell ref="I11:J11"/>
    <mergeCell ref="I6:J6"/>
    <mergeCell ref="I7:J7"/>
    <mergeCell ref="I8:J8"/>
    <mergeCell ref="I9:J9"/>
    <mergeCell ref="I10:J10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H886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D7" sqref="D7"/>
    </sheetView>
  </sheetViews>
  <sheetFormatPr defaultColWidth="10.875" defaultRowHeight="15.75" outlineLevelCol="1"/>
  <cols>
    <col min="1" max="1" width="5.375" hidden="1" customWidth="1"/>
    <col min="2" max="2" width="16.875" customWidth="1"/>
    <col min="3" max="3" width="8.875" customWidth="1"/>
    <col min="4" max="4" width="28.875" customWidth="1"/>
    <col min="5" max="5" width="10.875" hidden="1" customWidth="1" outlineLevel="1"/>
    <col min="6" max="6" width="32.875" customWidth="1" collapsed="1"/>
    <col min="7" max="7" width="8.875" customWidth="1"/>
    <col min="8" max="8" width="8.875" hidden="1" customWidth="1" outlineLevel="1"/>
    <col min="9" max="9" width="10.875" customWidth="1" collapsed="1"/>
    <col min="10" max="10" width="10.875" hidden="1" customWidth="1"/>
    <col min="11" max="11" width="10.625" customWidth="1"/>
    <col min="12" max="13" width="10.875" hidden="1" customWidth="1"/>
    <col min="14" max="20" width="10.875" customWidth="1"/>
    <col min="21" max="21" width="2.875" customWidth="1"/>
    <col min="22" max="22" width="17.875" customWidth="1" outlineLevel="1"/>
    <col min="23" max="23" width="2.875" customWidth="1"/>
    <col min="24" max="24" width="15.875" style="182" customWidth="1"/>
    <col min="25" max="27" width="10.875" hidden="1" customWidth="1"/>
    <col min="28" max="28" width="6.5" hidden="1" customWidth="1"/>
    <col min="29" max="29" width="10.875" hidden="1" customWidth="1"/>
    <col min="30" max="31" width="21.375" hidden="1" customWidth="1"/>
    <col min="32" max="32" width="10.875" hidden="1" customWidth="1"/>
    <col min="33" max="33" width="14.875" hidden="1" customWidth="1"/>
    <col min="34" max="41" width="30.875" customWidth="1"/>
  </cols>
  <sheetData>
    <row r="1" spans="1:33">
      <c r="A1" s="5"/>
      <c r="B1" s="5"/>
      <c r="C1" s="5"/>
      <c r="D1" s="11"/>
      <c r="E1" s="11"/>
      <c r="F1" s="11"/>
      <c r="G1" s="45"/>
      <c r="H1" s="45"/>
      <c r="N1" s="6"/>
      <c r="O1" s="6"/>
      <c r="P1" s="7"/>
      <c r="Q1" s="7"/>
      <c r="R1" s="7"/>
      <c r="S1" s="7"/>
      <c r="T1" s="7"/>
      <c r="V1" s="92"/>
      <c r="Y1" s="33"/>
      <c r="Z1" s="33"/>
      <c r="AA1" s="33"/>
      <c r="AB1" s="32"/>
      <c r="AC1" s="32"/>
      <c r="AD1" s="32"/>
      <c r="AE1" s="32"/>
      <c r="AF1" s="95"/>
    </row>
    <row r="2" spans="1:33" ht="16.5" customHeight="1">
      <c r="A2" s="9"/>
      <c r="B2" s="9"/>
      <c r="C2" s="9"/>
      <c r="D2" s="9"/>
      <c r="E2" s="74"/>
      <c r="F2" s="74"/>
      <c r="G2" s="112"/>
      <c r="H2" s="45"/>
      <c r="N2" s="2"/>
      <c r="O2" s="3"/>
      <c r="P2" s="213" t="s">
        <v>12</v>
      </c>
      <c r="Q2" s="214"/>
      <c r="R2" s="67" t="s">
        <v>15</v>
      </c>
      <c r="S2" s="221">
        <f>SUM(I9:I918)</f>
        <v>0</v>
      </c>
      <c r="T2" s="221"/>
      <c r="V2" s="92"/>
      <c r="Y2" s="33"/>
      <c r="Z2" s="33"/>
      <c r="AA2" s="33"/>
      <c r="AB2" s="32"/>
      <c r="AC2" s="32"/>
      <c r="AD2" s="32"/>
      <c r="AE2" s="32"/>
      <c r="AF2" s="95"/>
    </row>
    <row r="3" spans="1:33" ht="16.5" customHeight="1">
      <c r="A3" s="9"/>
      <c r="B3" s="9"/>
      <c r="C3" s="2"/>
      <c r="D3" s="2"/>
      <c r="E3" s="2"/>
      <c r="F3" s="11"/>
      <c r="G3" s="78"/>
      <c r="H3" s="45"/>
      <c r="N3" s="2"/>
      <c r="O3" s="12" t="s">
        <v>16</v>
      </c>
      <c r="P3" s="215" t="s">
        <v>6</v>
      </c>
      <c r="Q3" s="216"/>
      <c r="R3" s="67" t="s">
        <v>41</v>
      </c>
      <c r="S3" s="218">
        <f>IFERROR(SUMPRODUCT(Q9:Q897,I9:I918)/SUM(T9:T918),0)</f>
        <v>0</v>
      </c>
      <c r="T3" s="218"/>
      <c r="V3" s="92"/>
      <c r="Y3" s="33"/>
      <c r="Z3" s="33"/>
      <c r="AA3" s="33"/>
      <c r="AB3" s="32"/>
      <c r="AC3" s="32"/>
      <c r="AD3" s="32"/>
      <c r="AE3" s="32"/>
      <c r="AF3" s="95"/>
    </row>
    <row r="4" spans="1:33" ht="16.5" customHeight="1">
      <c r="A4" s="2"/>
      <c r="B4" s="2"/>
      <c r="C4" s="2"/>
      <c r="D4" s="69" t="s">
        <v>2758</v>
      </c>
      <c r="E4" s="69"/>
      <c r="F4" s="11"/>
      <c r="G4" s="78"/>
      <c r="H4" s="45"/>
      <c r="N4" s="2"/>
      <c r="O4" s="14"/>
      <c r="P4" s="213" t="s">
        <v>313</v>
      </c>
      <c r="Q4" s="214"/>
      <c r="R4" s="67" t="s">
        <v>13</v>
      </c>
      <c r="S4" s="218" t="e">
        <f>SUM(R9:R918)</f>
        <v>#VALUE!</v>
      </c>
      <c r="T4" s="218"/>
      <c r="V4" s="92"/>
      <c r="Y4" s="33"/>
      <c r="Z4" s="33"/>
      <c r="AA4" s="33"/>
      <c r="AB4" s="32"/>
      <c r="AC4" s="32"/>
      <c r="AD4" s="32"/>
      <c r="AE4" s="32"/>
      <c r="AF4" s="95"/>
    </row>
    <row r="5" spans="1:33" ht="16.5" customHeight="1">
      <c r="A5" s="2"/>
      <c r="B5" s="2"/>
      <c r="C5" s="2"/>
      <c r="D5" s="124" t="s">
        <v>4147</v>
      </c>
      <c r="E5" s="103"/>
      <c r="F5" s="13"/>
      <c r="G5" s="79"/>
      <c r="H5" s="45"/>
      <c r="N5" s="2"/>
      <c r="O5" s="12" t="s">
        <v>16</v>
      </c>
      <c r="P5" s="219">
        <v>0</v>
      </c>
      <c r="Q5" s="220"/>
      <c r="R5" s="68" t="s">
        <v>1</v>
      </c>
      <c r="S5" s="222" t="e">
        <f>SUM(S9:S918)</f>
        <v>#VALUE!</v>
      </c>
      <c r="T5" s="222"/>
      <c r="U5" s="50"/>
      <c r="V5" s="93"/>
      <c r="W5" s="50"/>
      <c r="Y5" s="33"/>
      <c r="Z5" s="33"/>
      <c r="AA5" s="33"/>
      <c r="AB5" s="32"/>
      <c r="AC5" s="32"/>
      <c r="AD5" s="32"/>
      <c r="AE5" s="32"/>
      <c r="AF5" s="95"/>
    </row>
    <row r="6" spans="1:33" ht="16.5" customHeight="1" thickBot="1">
      <c r="A6" s="2"/>
      <c r="B6" s="2"/>
      <c r="C6" s="2"/>
      <c r="D6" s="25"/>
      <c r="E6" s="25"/>
      <c r="F6" s="25"/>
      <c r="G6" s="80"/>
      <c r="H6" s="45"/>
      <c r="N6" s="2"/>
      <c r="O6" s="10"/>
      <c r="P6" s="15"/>
      <c r="Q6" s="15"/>
      <c r="R6" s="91" t="s">
        <v>40</v>
      </c>
      <c r="S6" s="217" t="e">
        <f>SUM(S4-S5)</f>
        <v>#VALUE!</v>
      </c>
      <c r="T6" s="217"/>
      <c r="V6" s="92"/>
      <c r="Y6" s="33"/>
      <c r="Z6" s="33"/>
      <c r="AA6" s="33"/>
      <c r="AB6" s="32"/>
      <c r="AC6" s="32"/>
      <c r="AD6" s="32"/>
      <c r="AE6" s="32"/>
      <c r="AF6" s="95"/>
    </row>
    <row r="7" spans="1:33" ht="15" customHeight="1" thickTop="1">
      <c r="G7" s="45"/>
      <c r="H7" s="45"/>
      <c r="P7" s="82"/>
      <c r="Q7" s="82"/>
      <c r="R7" s="82"/>
      <c r="S7" s="82"/>
      <c r="T7" s="82"/>
      <c r="V7" s="94"/>
      <c r="Y7" s="34"/>
      <c r="Z7" s="34"/>
      <c r="AA7" s="34"/>
      <c r="AB7" s="32"/>
      <c r="AC7" s="45"/>
      <c r="AD7" s="45"/>
      <c r="AE7" s="45"/>
      <c r="AF7" s="82"/>
    </row>
    <row r="8" spans="1:33" ht="30" customHeight="1">
      <c r="A8" s="65" t="s">
        <v>61</v>
      </c>
      <c r="B8" s="65" t="s">
        <v>11</v>
      </c>
      <c r="C8" s="65" t="s">
        <v>47</v>
      </c>
      <c r="D8" s="65" t="s">
        <v>9</v>
      </c>
      <c r="E8" s="65" t="s">
        <v>306</v>
      </c>
      <c r="F8" s="66" t="s">
        <v>308</v>
      </c>
      <c r="G8" s="81" t="s">
        <v>307</v>
      </c>
      <c r="H8" s="81" t="s">
        <v>110</v>
      </c>
      <c r="I8" s="81" t="s">
        <v>90</v>
      </c>
      <c r="J8" s="81" t="s">
        <v>139</v>
      </c>
      <c r="K8" s="81" t="str">
        <f>"ATS W"&amp;(ATS!P4-202300)</f>
        <v>ATS W41</v>
      </c>
      <c r="L8" s="81" t="s">
        <v>139</v>
      </c>
      <c r="M8" s="81" t="str">
        <f>"ATS W"&amp;(ATS!Q4-202300)</f>
        <v>ATS W45</v>
      </c>
      <c r="N8" s="81" t="s">
        <v>109</v>
      </c>
      <c r="O8" s="81" t="s">
        <v>69</v>
      </c>
      <c r="P8" s="83" t="str">
        <f>"WHS"&amp;$P$3</f>
        <v>WHSEUR</v>
      </c>
      <c r="Q8" s="83" t="str">
        <f>"RETAIL"&amp;$P$3</f>
        <v>RETAILEUR</v>
      </c>
      <c r="R8" s="84" t="s">
        <v>26</v>
      </c>
      <c r="S8" s="84" t="s">
        <v>27</v>
      </c>
      <c r="T8" s="84" t="s">
        <v>42</v>
      </c>
      <c r="U8" s="97"/>
      <c r="V8" s="81" t="s">
        <v>43</v>
      </c>
      <c r="W8" s="97"/>
      <c r="Y8" s="105" t="s">
        <v>49</v>
      </c>
      <c r="Z8" s="106" t="s">
        <v>36</v>
      </c>
      <c r="AA8" s="106" t="s">
        <v>333</v>
      </c>
      <c r="AB8" s="107" t="s">
        <v>46</v>
      </c>
      <c r="AC8" s="107" t="s">
        <v>37</v>
      </c>
      <c r="AD8" s="107" t="s">
        <v>113</v>
      </c>
      <c r="AE8" s="108" t="s">
        <v>112</v>
      </c>
      <c r="AF8" s="108" t="s">
        <v>112</v>
      </c>
    </row>
    <row r="9" spans="1:33">
      <c r="A9" s="9">
        <v>1</v>
      </c>
      <c r="B9" s="9" t="s">
        <v>104</v>
      </c>
      <c r="C9" s="9">
        <f>INDEX(ATS!$A:$P,MATCH('2) Order Form'!$V9,ATS!$O:$O,0),1)</f>
        <v>845073</v>
      </c>
      <c r="D9" s="9" t="str">
        <f>INDEX(ATS!$A:$P,MATCH('2) Order Form'!$V9,ATS!$O:$O,0),2)</f>
        <v>Arbitrator Mips Helmet</v>
      </c>
      <c r="E9" s="74" t="str">
        <f>INDEX(ATS!$A:$P,MATCH('2) Order Form'!$V9,ATS!$O:$O,0),4)</f>
        <v>DUSK-SM</v>
      </c>
      <c r="F9" s="74" t="str">
        <f>INDEX(ATS!$A:$P,MATCH('2) Order Form'!$V9,ATS!$O:$O,0),5)</f>
        <v>Dusk</v>
      </c>
      <c r="G9" s="112" t="str">
        <f>INDEX(ATS!$A:$P,MATCH('2) Order Form'!$V9,ATS!$O:$O,0),6)</f>
        <v>SM</v>
      </c>
      <c r="H9" s="10">
        <v>1</v>
      </c>
      <c r="I9" s="90" t="s">
        <v>4148</v>
      </c>
      <c r="J9" s="96">
        <f>IFERROR(VLOOKUP(V9,ATS!$O:$P,2,FALSE),0)</f>
        <v>49</v>
      </c>
      <c r="K9" s="138">
        <f t="shared" ref="K9:K14" si="0">IF(J9=99999,"OPEN",IF(J9&gt;50,"50+",IF(J9&lt;=0,"0",J9)))</f>
        <v>49</v>
      </c>
      <c r="L9" s="96">
        <f>IFERROR(VLOOKUP(V9,ATS!$O:$Q,3,FALSE),0)</f>
        <v>49</v>
      </c>
      <c r="M9" s="139">
        <f t="shared" ref="M9:M14" si="1">IF(L9=99999,"OPEN",IF(L9&gt;50,"50+",IF(L9&lt;=0,"0",L9)))</f>
        <v>49</v>
      </c>
      <c r="N9" s="85">
        <v>0</v>
      </c>
      <c r="O9" s="51">
        <f t="shared" ref="O9:O14" si="2">IF(N9&lt;&gt;0,N9,$P$5)</f>
        <v>0</v>
      </c>
      <c r="P9" s="46">
        <f>VLOOKUP($C9,Prices!$A$3:$T$1996,MATCH('2) Order Form'!P$8,Prices!$A$2:$T$2,0),FALSE)</f>
        <v>175</v>
      </c>
      <c r="Q9" s="47">
        <f>VLOOKUP($C9,Prices!$A$3:$T$1996,MATCH('2) Order Form'!Q$8,Prices!$A$2:$T$2,0),FALSE)</f>
        <v>349</v>
      </c>
      <c r="R9" s="31" t="e">
        <f t="shared" ref="R9:R14" si="3">I9*P9</f>
        <v>#VALUE!</v>
      </c>
      <c r="S9" s="40" t="e">
        <f t="shared" ref="S9:S14" si="4">R9*O9</f>
        <v>#VALUE!</v>
      </c>
      <c r="T9" s="47" t="e">
        <f t="shared" ref="T9:T14" si="5">R9-S9</f>
        <v>#VALUE!</v>
      </c>
      <c r="U9" s="97"/>
      <c r="V9" s="110">
        <v>7048652893505</v>
      </c>
      <c r="W9" s="97"/>
      <c r="X9" s="182" t="str">
        <f>IF(ISNA(VLOOKUP(V9,$AG$9:$AG$1000,1,FALSE)),"*** EOL ***","")</f>
        <v>*** EOL ***</v>
      </c>
      <c r="Y9" s="98" t="e">
        <f t="shared" ref="Y9:Y14" si="6">I9*Q9</f>
        <v>#VALUE!</v>
      </c>
      <c r="Z9" s="99">
        <f ca="1">IF(A9=OFFSET(A9,-1,0),0,1)</f>
        <v>1</v>
      </c>
      <c r="AA9" s="99">
        <v>0</v>
      </c>
      <c r="AB9" s="99">
        <f ca="1">IF(C9=OFFSET(C9,-1,0),0,1)</f>
        <v>1</v>
      </c>
      <c r="AC9" s="99">
        <f ca="1">IF(F9=OFFSET(F9,-1,0),0,1)</f>
        <v>1</v>
      </c>
      <c r="AD9" s="99" t="str">
        <f>CONCATENATE(C9,F9)</f>
        <v>845073Dusk</v>
      </c>
      <c r="AE9" s="99">
        <f>IFERROR(IF(B9="EYEWEAR",CONCATENATE(C9,"-",G9),C9),C9)</f>
        <v>845073</v>
      </c>
      <c r="AF9" s="100" t="str">
        <f>INDEX(ATS!$A:$P,MATCH('2) Order Form'!$V9,ATS!$O:$O,0),7)</f>
        <v>Stock</v>
      </c>
      <c r="AG9" s="183">
        <v>7048652273154</v>
      </c>
    </row>
    <row r="10" spans="1:33">
      <c r="A10" s="9">
        <v>1</v>
      </c>
      <c r="B10" s="9" t="s">
        <v>104</v>
      </c>
      <c r="C10" s="9">
        <f>INDEX(ATS!$A:$P,MATCH('2) Order Form'!$V10,ATS!$O:$O,0),1)</f>
        <v>845073</v>
      </c>
      <c r="D10" s="9" t="str">
        <f>INDEX(ATS!$A:$P,MATCH('2) Order Form'!$V10,ATS!$O:$O,0),2)</f>
        <v>Arbitrator Mips Helmet</v>
      </c>
      <c r="E10" s="74" t="str">
        <f>INDEX(ATS!$A:$P,MATCH('2) Order Form'!$V10,ATS!$O:$O,0),4)</f>
        <v>DUSK-ML</v>
      </c>
      <c r="F10" s="74" t="str">
        <f>INDEX(ATS!$A:$P,MATCH('2) Order Form'!$V10,ATS!$O:$O,0),5)</f>
        <v>Dusk</v>
      </c>
      <c r="G10" s="112" t="str">
        <f>INDEX(ATS!$A:$P,MATCH('2) Order Form'!$V10,ATS!$O:$O,0),6)</f>
        <v>ML</v>
      </c>
      <c r="H10" s="10">
        <v>1</v>
      </c>
      <c r="I10" s="90">
        <v>0</v>
      </c>
      <c r="J10" s="96">
        <f>IFERROR(VLOOKUP(V10,ATS!$O:$P,2,FALSE),0)</f>
        <v>81</v>
      </c>
      <c r="K10" s="138" t="str">
        <f t="shared" si="0"/>
        <v>50+</v>
      </c>
      <c r="L10" s="96">
        <f>IFERROR(VLOOKUP(V10,ATS!$O:$Q,3,FALSE),0)</f>
        <v>81</v>
      </c>
      <c r="M10" s="139" t="str">
        <f t="shared" si="1"/>
        <v>50+</v>
      </c>
      <c r="N10" s="85">
        <v>0</v>
      </c>
      <c r="O10" s="51">
        <f t="shared" si="2"/>
        <v>0</v>
      </c>
      <c r="P10" s="46">
        <f>VLOOKUP($C10,Prices!$A$3:$T$1996,MATCH('2) Order Form'!P$8,Prices!$A$2:$T$2,0),FALSE)</f>
        <v>175</v>
      </c>
      <c r="Q10" s="47">
        <f>VLOOKUP($C10,Prices!$A$3:$T$1996,MATCH('2) Order Form'!Q$8,Prices!$A$2:$T$2,0),FALSE)</f>
        <v>349</v>
      </c>
      <c r="R10" s="31">
        <f t="shared" si="3"/>
        <v>0</v>
      </c>
      <c r="S10" s="40">
        <f t="shared" si="4"/>
        <v>0</v>
      </c>
      <c r="T10" s="47">
        <f t="shared" si="5"/>
        <v>0</v>
      </c>
      <c r="U10" s="97"/>
      <c r="V10" s="110">
        <v>7048652893499</v>
      </c>
      <c r="W10" s="97"/>
      <c r="X10" s="182" t="str">
        <f t="shared" ref="X10:X73" si="7">IF(ISNA(VLOOKUP(V10,$AG$9:$AG$1000,1,FALSE)),"*** EOL ***","")</f>
        <v>*** EOL ***</v>
      </c>
      <c r="Y10" s="98">
        <f t="shared" si="6"/>
        <v>0</v>
      </c>
      <c r="Z10" s="99">
        <f ca="1">IF(A10=OFFSET(A10,-1,0),0,1)</f>
        <v>0</v>
      </c>
      <c r="AA10" s="99">
        <f ca="1">IF(C10=OFFSET(C10,-1,0),OFFSET(AA10,-1,0),OFFSET(AA10,-1,0)+1)</f>
        <v>0</v>
      </c>
      <c r="AB10" s="99">
        <f t="shared" ref="AB10:AB97" ca="1" si="8">IF(C10=OFFSET(C10,-1,0),0,1)</f>
        <v>0</v>
      </c>
      <c r="AC10" s="99">
        <f t="shared" ref="AC10:AC97" ca="1" si="9">IF(F10=OFFSET(F10,-1,0),0,1)</f>
        <v>0</v>
      </c>
      <c r="AD10" s="99" t="str">
        <f t="shared" ref="AD10:AD97" si="10">CONCATENATE(C10,F10)</f>
        <v>845073Dusk</v>
      </c>
      <c r="AE10" s="99">
        <f t="shared" ref="AE10:AE97" si="11">IFERROR(IF(B10="EYEWEAR",CONCATENATE(C10,"-",G10),C10),C10)</f>
        <v>845073</v>
      </c>
      <c r="AF10" s="100" t="str">
        <f>INDEX(ATS!$A:$P,MATCH('2) Order Form'!$V10,ATS!$O:$O,0),7)</f>
        <v>Stock</v>
      </c>
      <c r="AG10" s="183">
        <v>7048652273147</v>
      </c>
    </row>
    <row r="11" spans="1:33">
      <c r="A11" s="9">
        <v>1</v>
      </c>
      <c r="B11" s="9" t="s">
        <v>104</v>
      </c>
      <c r="C11" s="9">
        <f>INDEX(ATS!$A:$P,MATCH('2) Order Form'!$V11,ATS!$O:$O,0),1)</f>
        <v>845073</v>
      </c>
      <c r="D11" s="9" t="str">
        <f>INDEX(ATS!$A:$P,MATCH('2) Order Form'!$V11,ATS!$O:$O,0),2)</f>
        <v>Arbitrator Mips Helmet</v>
      </c>
      <c r="E11" s="74" t="str">
        <f>INDEX(ATS!$A:$P,MATCH('2) Order Form'!$V11,ATS!$O:$O,0),4)</f>
        <v>LAVA-SM</v>
      </c>
      <c r="F11" s="74" t="str">
        <f>INDEX(ATS!$A:$P,MATCH('2) Order Form'!$V11,ATS!$O:$O,0),5)</f>
        <v>Lava</v>
      </c>
      <c r="G11" s="112" t="str">
        <f>INDEX(ATS!$A:$P,MATCH('2) Order Form'!$V11,ATS!$O:$O,0),6)</f>
        <v>SM</v>
      </c>
      <c r="H11" s="10">
        <v>1</v>
      </c>
      <c r="I11" s="90">
        <v>0</v>
      </c>
      <c r="J11" s="96">
        <f>IFERROR(VLOOKUP(V11,ATS!$O:$P,2,FALSE),0)</f>
        <v>9</v>
      </c>
      <c r="K11" s="138">
        <f t="shared" si="0"/>
        <v>9</v>
      </c>
      <c r="L11" s="96">
        <f>IFERROR(VLOOKUP(V11,ATS!$O:$Q,3,FALSE),0)</f>
        <v>9</v>
      </c>
      <c r="M11" s="139">
        <f t="shared" si="1"/>
        <v>9</v>
      </c>
      <c r="N11" s="85">
        <v>0</v>
      </c>
      <c r="O11" s="51">
        <f t="shared" si="2"/>
        <v>0</v>
      </c>
      <c r="P11" s="46">
        <f>VLOOKUP($C11,Prices!$A$3:$T$1996,MATCH('2) Order Form'!P$8,Prices!$A$2:$T$2,0),FALSE)</f>
        <v>175</v>
      </c>
      <c r="Q11" s="47">
        <f>VLOOKUP($C11,Prices!$A$3:$T$1996,MATCH('2) Order Form'!Q$8,Prices!$A$2:$T$2,0),FALSE)</f>
        <v>349</v>
      </c>
      <c r="R11" s="31">
        <f t="shared" si="3"/>
        <v>0</v>
      </c>
      <c r="S11" s="40">
        <f t="shared" si="4"/>
        <v>0</v>
      </c>
      <c r="T11" s="47">
        <f t="shared" si="5"/>
        <v>0</v>
      </c>
      <c r="U11" s="97"/>
      <c r="V11" s="110">
        <v>7048652893529</v>
      </c>
      <c r="W11" s="97"/>
      <c r="X11" s="182" t="str">
        <f t="shared" si="7"/>
        <v/>
      </c>
      <c r="Y11" s="98">
        <f t="shared" si="6"/>
        <v>0</v>
      </c>
      <c r="Z11" s="99">
        <f t="shared" ref="Z11:Z28" ca="1" si="12">IF(A11=OFFSET(A11,-1,0),0,1)</f>
        <v>0</v>
      </c>
      <c r="AA11" s="99">
        <f t="shared" ref="AA11:AA28" ca="1" si="13">IF(C11=OFFSET(C11,-1,0),OFFSET(AA11,-1,0),OFFSET(AA11,-1,0)+1)</f>
        <v>0</v>
      </c>
      <c r="AB11" s="99">
        <f t="shared" ca="1" si="8"/>
        <v>0</v>
      </c>
      <c r="AC11" s="99">
        <f t="shared" ca="1" si="9"/>
        <v>1</v>
      </c>
      <c r="AD11" s="99" t="str">
        <f t="shared" si="10"/>
        <v>845073Lava</v>
      </c>
      <c r="AE11" s="99">
        <f t="shared" si="11"/>
        <v>845073</v>
      </c>
      <c r="AF11" s="100" t="str">
        <f>INDEX(ATS!$A:$P,MATCH('2) Order Form'!$V11,ATS!$O:$O,0),7)</f>
        <v>Active</v>
      </c>
      <c r="AG11" s="183">
        <v>7048653025042</v>
      </c>
    </row>
    <row r="12" spans="1:33">
      <c r="A12" s="9">
        <v>1</v>
      </c>
      <c r="B12" s="9" t="s">
        <v>104</v>
      </c>
      <c r="C12" s="9">
        <f>INDEX(ATS!$A:$P,MATCH('2) Order Form'!$V12,ATS!$O:$O,0),1)</f>
        <v>845073</v>
      </c>
      <c r="D12" s="9" t="str">
        <f>INDEX(ATS!$A:$P,MATCH('2) Order Form'!$V12,ATS!$O:$O,0),2)</f>
        <v>Arbitrator Mips Helmet</v>
      </c>
      <c r="E12" s="74" t="str">
        <f>INDEX(ATS!$A:$P,MATCH('2) Order Form'!$V12,ATS!$O:$O,0),4)</f>
        <v>LAVA-ML</v>
      </c>
      <c r="F12" s="74" t="str">
        <f>INDEX(ATS!$A:$P,MATCH('2) Order Form'!$V12,ATS!$O:$O,0),5)</f>
        <v>Lava</v>
      </c>
      <c r="G12" s="112" t="str">
        <f>INDEX(ATS!$A:$P,MATCH('2) Order Form'!$V12,ATS!$O:$O,0),6)</f>
        <v>ML</v>
      </c>
      <c r="H12" s="10">
        <v>1</v>
      </c>
      <c r="I12" s="90">
        <v>0</v>
      </c>
      <c r="J12" s="96">
        <f>IFERROR(VLOOKUP(V12,ATS!$O:$P,2,FALSE),0)</f>
        <v>17</v>
      </c>
      <c r="K12" s="138">
        <f t="shared" si="0"/>
        <v>17</v>
      </c>
      <c r="L12" s="96">
        <f>IFERROR(VLOOKUP(V12,ATS!$O:$Q,3,FALSE),0)</f>
        <v>17</v>
      </c>
      <c r="M12" s="139">
        <f t="shared" si="1"/>
        <v>17</v>
      </c>
      <c r="N12" s="85">
        <v>0</v>
      </c>
      <c r="O12" s="51">
        <f t="shared" si="2"/>
        <v>0</v>
      </c>
      <c r="P12" s="46">
        <f>VLOOKUP($C12,Prices!$A$3:$T$1996,MATCH('2) Order Form'!P$8,Prices!$A$2:$T$2,0),FALSE)</f>
        <v>175</v>
      </c>
      <c r="Q12" s="47">
        <f>VLOOKUP($C12,Prices!$A$3:$T$1996,MATCH('2) Order Form'!Q$8,Prices!$A$2:$T$2,0),FALSE)</f>
        <v>349</v>
      </c>
      <c r="R12" s="31">
        <f t="shared" si="3"/>
        <v>0</v>
      </c>
      <c r="S12" s="40">
        <f t="shared" si="4"/>
        <v>0</v>
      </c>
      <c r="T12" s="47">
        <f t="shared" si="5"/>
        <v>0</v>
      </c>
      <c r="U12" s="97"/>
      <c r="V12" s="110">
        <v>7048652893512</v>
      </c>
      <c r="W12" s="97"/>
      <c r="X12" s="182" t="str">
        <f t="shared" si="7"/>
        <v/>
      </c>
      <c r="Y12" s="98">
        <f t="shared" si="6"/>
        <v>0</v>
      </c>
      <c r="Z12" s="99">
        <f t="shared" ca="1" si="12"/>
        <v>0</v>
      </c>
      <c r="AA12" s="99">
        <f t="shared" ca="1" si="13"/>
        <v>0</v>
      </c>
      <c r="AB12" s="99">
        <f t="shared" ca="1" si="8"/>
        <v>0</v>
      </c>
      <c r="AC12" s="99">
        <f t="shared" ca="1" si="9"/>
        <v>0</v>
      </c>
      <c r="AD12" s="99" t="str">
        <f t="shared" si="10"/>
        <v>845073Lava</v>
      </c>
      <c r="AE12" s="99">
        <f t="shared" si="11"/>
        <v>845073</v>
      </c>
      <c r="AF12" s="100" t="str">
        <f>INDEX(ATS!$A:$P,MATCH('2) Order Form'!$V12,ATS!$O:$O,0),7)</f>
        <v>Active</v>
      </c>
      <c r="AG12" s="183">
        <v>7048653025059</v>
      </c>
    </row>
    <row r="13" spans="1:33">
      <c r="A13" s="9">
        <v>1</v>
      </c>
      <c r="B13" s="9" t="s">
        <v>104</v>
      </c>
      <c r="C13" s="9">
        <f>INDEX(ATS!$A:$P,MATCH('2) Order Form'!$V13,ATS!$O:$O,0),1)</f>
        <v>845073</v>
      </c>
      <c r="D13" s="9" t="str">
        <f>INDEX(ATS!$A:$P,MATCH('2) Order Form'!$V13,ATS!$O:$O,0),2)</f>
        <v>Arbitrator Mips Helmet</v>
      </c>
      <c r="E13" s="74" t="str">
        <f>INDEX(ATS!$A:$P,MATCH('2) Order Form'!$V13,ATS!$O:$O,0),4)</f>
        <v>MBKNC-SM</v>
      </c>
      <c r="F13" s="74" t="str">
        <f>INDEX(ATS!$A:$P,MATCH('2) Order Form'!$V13,ATS!$O:$O,0),5)</f>
        <v>Matte Black/Natural Carbon</v>
      </c>
      <c r="G13" s="112" t="str">
        <f>INDEX(ATS!$A:$P,MATCH('2) Order Form'!$V13,ATS!$O:$O,0),6)</f>
        <v>SM</v>
      </c>
      <c r="H13" s="10">
        <v>1</v>
      </c>
      <c r="I13" s="90">
        <v>0</v>
      </c>
      <c r="J13" s="96">
        <f>IFERROR(VLOOKUP(V13,ATS!$O:$P,2,FALSE),0)</f>
        <v>222</v>
      </c>
      <c r="K13" s="138" t="str">
        <f t="shared" si="0"/>
        <v>50+</v>
      </c>
      <c r="L13" s="96">
        <f>IFERROR(VLOOKUP(V13,ATS!$O:$Q,3,FALSE),0)</f>
        <v>222</v>
      </c>
      <c r="M13" s="139" t="str">
        <f t="shared" si="1"/>
        <v>50+</v>
      </c>
      <c r="N13" s="85">
        <v>0</v>
      </c>
      <c r="O13" s="51">
        <f t="shared" si="2"/>
        <v>0</v>
      </c>
      <c r="P13" s="46">
        <f>VLOOKUP($C13,Prices!$A$3:$T$1996,MATCH('2) Order Form'!P$8,Prices!$A$2:$T$2,0),FALSE)</f>
        <v>175</v>
      </c>
      <c r="Q13" s="47">
        <f>VLOOKUP($C13,Prices!$A$3:$T$1996,MATCH('2) Order Form'!Q$8,Prices!$A$2:$T$2,0),FALSE)</f>
        <v>349</v>
      </c>
      <c r="R13" s="31">
        <f t="shared" si="3"/>
        <v>0</v>
      </c>
      <c r="S13" s="40">
        <f t="shared" si="4"/>
        <v>0</v>
      </c>
      <c r="T13" s="47">
        <f t="shared" si="5"/>
        <v>0</v>
      </c>
      <c r="U13" s="97"/>
      <c r="V13" s="110">
        <v>7048652273154</v>
      </c>
      <c r="W13" s="97"/>
      <c r="X13" s="182" t="str">
        <f t="shared" si="7"/>
        <v/>
      </c>
      <c r="Y13" s="98">
        <f t="shared" si="6"/>
        <v>0</v>
      </c>
      <c r="Z13" s="99">
        <f t="shared" ca="1" si="12"/>
        <v>0</v>
      </c>
      <c r="AA13" s="99">
        <f t="shared" ca="1" si="13"/>
        <v>0</v>
      </c>
      <c r="AB13" s="99">
        <f t="shared" ca="1" si="8"/>
        <v>0</v>
      </c>
      <c r="AC13" s="99">
        <f t="shared" ca="1" si="9"/>
        <v>1</v>
      </c>
      <c r="AD13" s="99" t="str">
        <f t="shared" si="10"/>
        <v>845073Matte Black/Natural Carbon</v>
      </c>
      <c r="AE13" s="99">
        <f t="shared" si="11"/>
        <v>845073</v>
      </c>
      <c r="AF13" s="100" t="str">
        <f>INDEX(ATS!$A:$P,MATCH('2) Order Form'!$V13,ATS!$O:$O,0),7)</f>
        <v>Active</v>
      </c>
      <c r="AG13" s="183">
        <v>7048652893567</v>
      </c>
    </row>
    <row r="14" spans="1:33">
      <c r="A14" s="9">
        <v>1</v>
      </c>
      <c r="B14" s="9" t="s">
        <v>104</v>
      </c>
      <c r="C14" s="9">
        <f>INDEX(ATS!$A:$P,MATCH('2) Order Form'!$V14,ATS!$O:$O,0),1)</f>
        <v>845073</v>
      </c>
      <c r="D14" s="9" t="str">
        <f>INDEX(ATS!$A:$P,MATCH('2) Order Form'!$V14,ATS!$O:$O,0),2)</f>
        <v>Arbitrator Mips Helmet</v>
      </c>
      <c r="E14" s="74" t="str">
        <f>INDEX(ATS!$A:$P,MATCH('2) Order Form'!$V14,ATS!$O:$O,0),4)</f>
        <v>MBKNC-ML</v>
      </c>
      <c r="F14" s="74" t="str">
        <f>INDEX(ATS!$A:$P,MATCH('2) Order Form'!$V14,ATS!$O:$O,0),5)</f>
        <v>Matte Black/Natural Carbon</v>
      </c>
      <c r="G14" s="112" t="str">
        <f>INDEX(ATS!$A:$P,MATCH('2) Order Form'!$V14,ATS!$O:$O,0),6)</f>
        <v>ML</v>
      </c>
      <c r="H14" s="10">
        <v>1</v>
      </c>
      <c r="I14" s="90">
        <v>0</v>
      </c>
      <c r="J14" s="96">
        <f>IFERROR(VLOOKUP(V14,ATS!$O:$P,2,FALSE),0)</f>
        <v>424</v>
      </c>
      <c r="K14" s="138" t="str">
        <f t="shared" si="0"/>
        <v>50+</v>
      </c>
      <c r="L14" s="96">
        <f>IFERROR(VLOOKUP(V14,ATS!$O:$Q,3,FALSE),0)</f>
        <v>424</v>
      </c>
      <c r="M14" s="139" t="str">
        <f t="shared" si="1"/>
        <v>50+</v>
      </c>
      <c r="N14" s="85">
        <v>0</v>
      </c>
      <c r="O14" s="51">
        <f t="shared" si="2"/>
        <v>0</v>
      </c>
      <c r="P14" s="46">
        <f>VLOOKUP($C14,Prices!$A$3:$T$1996,MATCH('2) Order Form'!P$8,Prices!$A$2:$T$2,0),FALSE)</f>
        <v>175</v>
      </c>
      <c r="Q14" s="47">
        <f>VLOOKUP($C14,Prices!$A$3:$T$1996,MATCH('2) Order Form'!Q$8,Prices!$A$2:$T$2,0),FALSE)</f>
        <v>349</v>
      </c>
      <c r="R14" s="31">
        <f t="shared" si="3"/>
        <v>0</v>
      </c>
      <c r="S14" s="40">
        <f t="shared" si="4"/>
        <v>0</v>
      </c>
      <c r="T14" s="47">
        <f t="shared" si="5"/>
        <v>0</v>
      </c>
      <c r="U14" s="97"/>
      <c r="V14" s="110">
        <v>7048652273147</v>
      </c>
      <c r="W14" s="97"/>
      <c r="X14" s="182" t="str">
        <f t="shared" si="7"/>
        <v/>
      </c>
      <c r="Y14" s="98">
        <f t="shared" si="6"/>
        <v>0</v>
      </c>
      <c r="Z14" s="99">
        <f t="shared" ca="1" si="12"/>
        <v>0</v>
      </c>
      <c r="AA14" s="99">
        <f t="shared" ca="1" si="13"/>
        <v>0</v>
      </c>
      <c r="AB14" s="99">
        <f t="shared" ca="1" si="8"/>
        <v>0</v>
      </c>
      <c r="AC14" s="99">
        <f t="shared" ca="1" si="9"/>
        <v>0</v>
      </c>
      <c r="AD14" s="99" t="str">
        <f t="shared" si="10"/>
        <v>845073Matte Black/Natural Carbon</v>
      </c>
      <c r="AE14" s="99">
        <f t="shared" si="11"/>
        <v>845073</v>
      </c>
      <c r="AF14" s="100" t="str">
        <f>INDEX(ATS!$A:$P,MATCH('2) Order Form'!$V14,ATS!$O:$O,0),7)</f>
        <v>Active</v>
      </c>
      <c r="AG14" s="183">
        <v>7048652893550</v>
      </c>
    </row>
    <row r="15" spans="1:33" ht="17.25" customHeight="1">
      <c r="A15" s="9">
        <v>1</v>
      </c>
      <c r="B15" s="9" t="s">
        <v>104</v>
      </c>
      <c r="C15" s="9">
        <f>INDEX(ATS!$A:$P,MATCH('2) Order Form'!$V15,ATS!$O:$O,0),1)</f>
        <v>845073</v>
      </c>
      <c r="D15" s="9" t="str">
        <f>INDEX(ATS!$A:$P,MATCH('2) Order Form'!$V15,ATS!$O:$O,0),2)</f>
        <v>Arbitrator Mips Helmet</v>
      </c>
      <c r="E15" s="74" t="str">
        <f>INDEX(ATS!$A:$P,MATCH('2) Order Form'!$V15,ATS!$O:$O,0),4)</f>
        <v>WOLND-SM</v>
      </c>
      <c r="F15" s="74" t="str">
        <f>INDEX(ATS!$A:$P,MATCH('2) Order Form'!$V15,ATS!$O:$O,0),5)</f>
        <v>Woodland</v>
      </c>
      <c r="G15" s="112" t="str">
        <f>INDEX(ATS!$A:$P,MATCH('2) Order Form'!$V15,ATS!$O:$O,0),6)</f>
        <v>SM</v>
      </c>
      <c r="H15" s="10">
        <v>1</v>
      </c>
      <c r="I15" s="90">
        <v>0</v>
      </c>
      <c r="J15" s="96">
        <f>IFERROR(VLOOKUP(V15,ATS!$O:$P,2,FALSE),0)</f>
        <v>67</v>
      </c>
      <c r="K15" s="138" t="str">
        <f t="shared" ref="K15:K31" si="14">IF(J15=99999,"OPEN",IF(J15&gt;50,"50+",IF(J15&lt;=0,"0",J15)))</f>
        <v>50+</v>
      </c>
      <c r="L15" s="96">
        <f>IFERROR(VLOOKUP(V15,ATS!$O:$Q,3,FALSE),0)</f>
        <v>67</v>
      </c>
      <c r="M15" s="139" t="str">
        <f t="shared" ref="M15:M31" si="15">IF(L15=99999,"OPEN",IF(L15&gt;50,"50+",IF(L15&lt;=0,"0",L15)))</f>
        <v>50+</v>
      </c>
      <c r="N15" s="85">
        <v>0</v>
      </c>
      <c r="O15" s="51">
        <f t="shared" ref="O15:O31" si="16">IF(N15&lt;&gt;0,N15,$P$5)</f>
        <v>0</v>
      </c>
      <c r="P15" s="46">
        <f>VLOOKUP($C15,Prices!$A$3:$T$1996,MATCH('2) Order Form'!P$8,Prices!$A$2:$T$2,0),FALSE)</f>
        <v>175</v>
      </c>
      <c r="Q15" s="47">
        <f>VLOOKUP($C15,Prices!$A$3:$T$1996,MATCH('2) Order Form'!Q$8,Prices!$A$2:$T$2,0),FALSE)</f>
        <v>349</v>
      </c>
      <c r="R15" s="31">
        <f t="shared" ref="R15:R31" si="17">I15*P15</f>
        <v>0</v>
      </c>
      <c r="S15" s="40">
        <f t="shared" ref="S15:S31" si="18">R15*O15</f>
        <v>0</v>
      </c>
      <c r="T15" s="47">
        <f t="shared" ref="T15:T31" si="19">R15-S15</f>
        <v>0</v>
      </c>
      <c r="U15" s="97"/>
      <c r="V15" s="110">
        <v>7048652893567</v>
      </c>
      <c r="W15" s="97"/>
      <c r="X15" s="182" t="str">
        <f t="shared" si="7"/>
        <v/>
      </c>
      <c r="Y15" s="98">
        <f t="shared" ref="Y15:Y31" si="20">I15*Q15</f>
        <v>0</v>
      </c>
      <c r="Z15" s="99">
        <f t="shared" ca="1" si="12"/>
        <v>0</v>
      </c>
      <c r="AA15" s="99">
        <f t="shared" ca="1" si="13"/>
        <v>0</v>
      </c>
      <c r="AB15" s="99">
        <f t="shared" ca="1" si="8"/>
        <v>0</v>
      </c>
      <c r="AC15" s="99">
        <f t="shared" ca="1" si="9"/>
        <v>1</v>
      </c>
      <c r="AD15" s="99" t="str">
        <f t="shared" si="10"/>
        <v>845073Woodland</v>
      </c>
      <c r="AE15" s="99">
        <f t="shared" si="11"/>
        <v>845073</v>
      </c>
      <c r="AF15" s="100" t="str">
        <f>INDEX(ATS!$A:$P,MATCH('2) Order Form'!$V15,ATS!$O:$O,0),7)</f>
        <v>Active</v>
      </c>
      <c r="AG15" s="183">
        <v>7048652893529</v>
      </c>
    </row>
    <row r="16" spans="1:33" ht="17.25" customHeight="1">
      <c r="A16" s="9">
        <v>1</v>
      </c>
      <c r="B16" s="9" t="s">
        <v>104</v>
      </c>
      <c r="C16" s="9">
        <f>INDEX(ATS!$A:$P,MATCH('2) Order Form'!$V16,ATS!$O:$O,0),1)</f>
        <v>845073</v>
      </c>
      <c r="D16" s="9" t="str">
        <f>INDEX(ATS!$A:$P,MATCH('2) Order Form'!$V16,ATS!$O:$O,0),2)</f>
        <v>Arbitrator Mips Helmet</v>
      </c>
      <c r="E16" s="74" t="str">
        <f>INDEX(ATS!$A:$P,MATCH('2) Order Form'!$V16,ATS!$O:$O,0),4)</f>
        <v>WOLND-ML</v>
      </c>
      <c r="F16" s="74" t="str">
        <f>INDEX(ATS!$A:$P,MATCH('2) Order Form'!$V16,ATS!$O:$O,0),5)</f>
        <v>Woodland</v>
      </c>
      <c r="G16" s="112" t="str">
        <f>INDEX(ATS!$A:$P,MATCH('2) Order Form'!$V16,ATS!$O:$O,0),6)</f>
        <v>ML</v>
      </c>
      <c r="H16" s="10">
        <v>1</v>
      </c>
      <c r="I16" s="90">
        <v>0</v>
      </c>
      <c r="J16" s="96">
        <f>IFERROR(VLOOKUP(V16,ATS!$O:$P,2,FALSE),0)</f>
        <v>120</v>
      </c>
      <c r="K16" s="138" t="str">
        <f t="shared" si="14"/>
        <v>50+</v>
      </c>
      <c r="L16" s="96">
        <f>IFERROR(VLOOKUP(V16,ATS!$O:$Q,3,FALSE),0)</f>
        <v>120</v>
      </c>
      <c r="M16" s="139" t="str">
        <f t="shared" si="15"/>
        <v>50+</v>
      </c>
      <c r="N16" s="85">
        <v>0</v>
      </c>
      <c r="O16" s="51">
        <f t="shared" si="16"/>
        <v>0</v>
      </c>
      <c r="P16" s="46">
        <f>VLOOKUP($C16,Prices!$A$3:$T$1996,MATCH('2) Order Form'!P$8,Prices!$A$2:$T$2,0),FALSE)</f>
        <v>175</v>
      </c>
      <c r="Q16" s="47">
        <f>VLOOKUP($C16,Prices!$A$3:$T$1996,MATCH('2) Order Form'!Q$8,Prices!$A$2:$T$2,0),FALSE)</f>
        <v>349</v>
      </c>
      <c r="R16" s="31">
        <f t="shared" si="17"/>
        <v>0</v>
      </c>
      <c r="S16" s="40">
        <f t="shared" si="18"/>
        <v>0</v>
      </c>
      <c r="T16" s="47">
        <f t="shared" si="19"/>
        <v>0</v>
      </c>
      <c r="U16" s="97"/>
      <c r="V16" s="110">
        <v>7048652893550</v>
      </c>
      <c r="W16" s="97"/>
      <c r="X16" s="182" t="str">
        <f t="shared" si="7"/>
        <v/>
      </c>
      <c r="Y16" s="98">
        <f t="shared" si="20"/>
        <v>0</v>
      </c>
      <c r="Z16" s="99">
        <f t="shared" ca="1" si="12"/>
        <v>0</v>
      </c>
      <c r="AA16" s="99">
        <f t="shared" ca="1" si="13"/>
        <v>0</v>
      </c>
      <c r="AB16" s="99">
        <f t="shared" ca="1" si="8"/>
        <v>0</v>
      </c>
      <c r="AC16" s="99">
        <f t="shared" ca="1" si="9"/>
        <v>0</v>
      </c>
      <c r="AD16" s="99" t="str">
        <f t="shared" si="10"/>
        <v>845073Woodland</v>
      </c>
      <c r="AE16" s="99">
        <f t="shared" si="11"/>
        <v>845073</v>
      </c>
      <c r="AF16" s="100" t="str">
        <f>INDEX(ATS!$A:$P,MATCH('2) Order Form'!$V16,ATS!$O:$O,0),7)</f>
        <v>Active</v>
      </c>
      <c r="AG16" s="183">
        <v>7048652893512</v>
      </c>
    </row>
    <row r="17" spans="1:33">
      <c r="A17" s="9">
        <v>1</v>
      </c>
      <c r="B17" s="9" t="s">
        <v>104</v>
      </c>
      <c r="C17" s="9">
        <f>INDEX(ATS!$A:$P,MATCH('2) Order Form'!$V17,ATS!$O:$O,0),1)</f>
        <v>845144</v>
      </c>
      <c r="D17" s="9" t="str">
        <f>INDEX(ATS!$A:$P,MATCH('2) Order Form'!$V17,ATS!$O:$O,0),2)</f>
        <v>Bushwhacker 2Vi Mips Helmet</v>
      </c>
      <c r="E17" s="74" t="str">
        <f>INDEX(ATS!$A:$P,MATCH('2) Order Form'!$V17,ATS!$O:$O,0),4)</f>
        <v>DUSK-SM</v>
      </c>
      <c r="F17" s="74" t="str">
        <f>INDEX(ATS!$A:$P,MATCH('2) Order Form'!$V17,ATS!$O:$O,0),5)</f>
        <v>Dusk</v>
      </c>
      <c r="G17" s="112" t="str">
        <f>INDEX(ATS!$A:$P,MATCH('2) Order Form'!$V17,ATS!$O:$O,0),6)</f>
        <v>SM</v>
      </c>
      <c r="H17" s="10">
        <v>1</v>
      </c>
      <c r="I17" s="90">
        <v>0</v>
      </c>
      <c r="J17" s="96">
        <f>IFERROR(VLOOKUP(V17,ATS!$O:$P,2,FALSE),0)</f>
        <v>64</v>
      </c>
      <c r="K17" s="138" t="str">
        <f t="shared" si="14"/>
        <v>50+</v>
      </c>
      <c r="L17" s="96">
        <f>IFERROR(VLOOKUP(V17,ATS!$O:$Q,3,FALSE),0)</f>
        <v>64</v>
      </c>
      <c r="M17" s="139" t="str">
        <f t="shared" si="15"/>
        <v>50+</v>
      </c>
      <c r="N17" s="85">
        <v>0</v>
      </c>
      <c r="O17" s="51">
        <f t="shared" si="16"/>
        <v>0</v>
      </c>
      <c r="P17" s="46">
        <f>VLOOKUP($C17,Prices!$A$3:$T$1996,MATCH('2) Order Form'!P$8,Prices!$A$2:$T$2,0),FALSE)</f>
        <v>125</v>
      </c>
      <c r="Q17" s="47">
        <f>VLOOKUP($C17,Prices!$A$3:$T$1996,MATCH('2) Order Form'!Q$8,Prices!$A$2:$T$2,0),FALSE)</f>
        <v>249</v>
      </c>
      <c r="R17" s="31">
        <f t="shared" si="17"/>
        <v>0</v>
      </c>
      <c r="S17" s="40">
        <f t="shared" si="18"/>
        <v>0</v>
      </c>
      <c r="T17" s="47">
        <f t="shared" si="19"/>
        <v>0</v>
      </c>
      <c r="U17" s="97"/>
      <c r="V17" s="110">
        <v>7048652892850</v>
      </c>
      <c r="W17" s="97"/>
      <c r="X17" s="182" t="str">
        <f t="shared" si="7"/>
        <v>*** EOL ***</v>
      </c>
      <c r="Y17" s="98">
        <f t="shared" si="20"/>
        <v>0</v>
      </c>
      <c r="Z17" s="99">
        <f t="shared" ca="1" si="12"/>
        <v>0</v>
      </c>
      <c r="AA17" s="99">
        <f t="shared" ca="1" si="13"/>
        <v>1</v>
      </c>
      <c r="AB17" s="99">
        <f t="shared" ref="AB17:AB42" ca="1" si="21">IF(C17=OFFSET(C17,-1,0),0,1)</f>
        <v>1</v>
      </c>
      <c r="AC17" s="99">
        <f t="shared" ref="AC17:AC42" ca="1" si="22">IF(F17=OFFSET(F17,-1,0),0,1)</f>
        <v>1</v>
      </c>
      <c r="AD17" s="99" t="str">
        <f t="shared" ref="AD17:AD42" si="23">CONCATENATE(C17,F17)</f>
        <v>845144Dusk</v>
      </c>
      <c r="AE17" s="99">
        <f t="shared" ref="AE17:AE42" si="24">IFERROR(IF(B17="EYEWEAR",CONCATENATE(C17,"-",G17),C17),C17)</f>
        <v>845144</v>
      </c>
      <c r="AF17" s="100" t="str">
        <f>INDEX(ATS!$A:$P,MATCH('2) Order Form'!$V17,ATS!$O:$O,0),7)</f>
        <v>Stock</v>
      </c>
      <c r="AG17" s="183">
        <v>7048652895592</v>
      </c>
    </row>
    <row r="18" spans="1:33">
      <c r="A18" s="9">
        <v>1</v>
      </c>
      <c r="B18" s="9" t="s">
        <v>104</v>
      </c>
      <c r="C18" s="9">
        <f>INDEX(ATS!$A:$P,MATCH('2) Order Form'!$V18,ATS!$O:$O,0),1)</f>
        <v>845144</v>
      </c>
      <c r="D18" s="9" t="str">
        <f>INDEX(ATS!$A:$P,MATCH('2) Order Form'!$V18,ATS!$O:$O,0),2)</f>
        <v>Bushwhacker 2Vi Mips Helmet</v>
      </c>
      <c r="E18" s="74" t="str">
        <f>INDEX(ATS!$A:$P,MATCH('2) Order Form'!$V18,ATS!$O:$O,0),4)</f>
        <v>DUSK-ML</v>
      </c>
      <c r="F18" s="74" t="str">
        <f>INDEX(ATS!$A:$P,MATCH('2) Order Form'!$V18,ATS!$O:$O,0),5)</f>
        <v>Dusk</v>
      </c>
      <c r="G18" s="112" t="str">
        <f>INDEX(ATS!$A:$P,MATCH('2) Order Form'!$V18,ATS!$O:$O,0),6)</f>
        <v>ML</v>
      </c>
      <c r="H18" s="10">
        <v>1</v>
      </c>
      <c r="I18" s="90">
        <v>0</v>
      </c>
      <c r="J18" s="96">
        <f>IFERROR(VLOOKUP(V18,ATS!$O:$P,2,FALSE),0)</f>
        <v>129</v>
      </c>
      <c r="K18" s="138" t="str">
        <f t="shared" si="14"/>
        <v>50+</v>
      </c>
      <c r="L18" s="96">
        <f>IFERROR(VLOOKUP(V18,ATS!$O:$Q,3,FALSE),0)</f>
        <v>129</v>
      </c>
      <c r="M18" s="139" t="str">
        <f t="shared" si="15"/>
        <v>50+</v>
      </c>
      <c r="N18" s="85">
        <v>0</v>
      </c>
      <c r="O18" s="51">
        <f t="shared" si="16"/>
        <v>0</v>
      </c>
      <c r="P18" s="46">
        <f>VLOOKUP($C18,Prices!$A$3:$T$1996,MATCH('2) Order Form'!P$8,Prices!$A$2:$T$2,0),FALSE)</f>
        <v>125</v>
      </c>
      <c r="Q18" s="47">
        <f>VLOOKUP($C18,Prices!$A$3:$T$1996,MATCH('2) Order Form'!Q$8,Prices!$A$2:$T$2,0),FALSE)</f>
        <v>249</v>
      </c>
      <c r="R18" s="31">
        <f t="shared" si="17"/>
        <v>0</v>
      </c>
      <c r="S18" s="40">
        <f t="shared" si="18"/>
        <v>0</v>
      </c>
      <c r="T18" s="47">
        <f t="shared" si="19"/>
        <v>0</v>
      </c>
      <c r="U18" s="97"/>
      <c r="V18" s="110">
        <v>7048652892843</v>
      </c>
      <c r="W18" s="97"/>
      <c r="X18" s="182" t="str">
        <f t="shared" si="7"/>
        <v>*** EOL ***</v>
      </c>
      <c r="Y18" s="98">
        <f t="shared" si="20"/>
        <v>0</v>
      </c>
      <c r="Z18" s="99">
        <f t="shared" ca="1" si="12"/>
        <v>0</v>
      </c>
      <c r="AA18" s="99">
        <f t="shared" ca="1" si="13"/>
        <v>1</v>
      </c>
      <c r="AB18" s="99">
        <f t="shared" ca="1" si="21"/>
        <v>0</v>
      </c>
      <c r="AC18" s="99">
        <f t="shared" ca="1" si="22"/>
        <v>0</v>
      </c>
      <c r="AD18" s="99" t="str">
        <f t="shared" si="23"/>
        <v>845144Dusk</v>
      </c>
      <c r="AE18" s="99">
        <f t="shared" si="24"/>
        <v>845144</v>
      </c>
      <c r="AF18" s="100" t="str">
        <f>INDEX(ATS!$A:$P,MATCH('2) Order Form'!$V18,ATS!$O:$O,0),7)</f>
        <v>Stock</v>
      </c>
      <c r="AG18" s="183">
        <v>7048652895585</v>
      </c>
    </row>
    <row r="19" spans="1:33">
      <c r="A19" s="9">
        <v>1</v>
      </c>
      <c r="B19" s="9" t="s">
        <v>104</v>
      </c>
      <c r="C19" s="9">
        <f>INDEX(ATS!$A:$P,MATCH('2) Order Form'!$V19,ATS!$O:$O,0),1)</f>
        <v>845144</v>
      </c>
      <c r="D19" s="9" t="str">
        <f>INDEX(ATS!$A:$P,MATCH('2) Order Form'!$V19,ATS!$O:$O,0),2)</f>
        <v>Bushwhacker 2Vi Mips Helmet</v>
      </c>
      <c r="E19" s="74" t="str">
        <f>INDEX(ATS!$A:$P,MATCH('2) Order Form'!$V19,ATS!$O:$O,0),4)</f>
        <v>DUSK-LXL</v>
      </c>
      <c r="F19" s="74" t="str">
        <f>INDEX(ATS!$A:$P,MATCH('2) Order Form'!$V19,ATS!$O:$O,0),5)</f>
        <v>Dusk</v>
      </c>
      <c r="G19" s="112" t="str">
        <f>INDEX(ATS!$A:$P,MATCH('2) Order Form'!$V19,ATS!$O:$O,0),6)</f>
        <v>LXL</v>
      </c>
      <c r="H19" s="10">
        <v>1</v>
      </c>
      <c r="I19" s="90">
        <v>0</v>
      </c>
      <c r="J19" s="96">
        <f>IFERROR(VLOOKUP(V19,ATS!$O:$P,2,FALSE),0)</f>
        <v>101</v>
      </c>
      <c r="K19" s="138" t="str">
        <f t="shared" si="14"/>
        <v>50+</v>
      </c>
      <c r="L19" s="96">
        <f>IFERROR(VLOOKUP(V19,ATS!$O:$Q,3,FALSE),0)</f>
        <v>101</v>
      </c>
      <c r="M19" s="139" t="str">
        <f t="shared" si="15"/>
        <v>50+</v>
      </c>
      <c r="N19" s="85">
        <v>0</v>
      </c>
      <c r="O19" s="51">
        <f t="shared" si="16"/>
        <v>0</v>
      </c>
      <c r="P19" s="46">
        <f>VLOOKUP($C19,Prices!$A$3:$T$1996,MATCH('2) Order Form'!P$8,Prices!$A$2:$T$2,0),FALSE)</f>
        <v>125</v>
      </c>
      <c r="Q19" s="47">
        <f>VLOOKUP($C19,Prices!$A$3:$T$1996,MATCH('2) Order Form'!Q$8,Prices!$A$2:$T$2,0),FALSE)</f>
        <v>249</v>
      </c>
      <c r="R19" s="31">
        <f t="shared" si="17"/>
        <v>0</v>
      </c>
      <c r="S19" s="40">
        <f t="shared" si="18"/>
        <v>0</v>
      </c>
      <c r="T19" s="47">
        <f t="shared" si="19"/>
        <v>0</v>
      </c>
      <c r="U19" s="97"/>
      <c r="V19" s="110">
        <v>7048652892836</v>
      </c>
      <c r="W19" s="97"/>
      <c r="X19" s="182" t="str">
        <f t="shared" si="7"/>
        <v>*** EOL ***</v>
      </c>
      <c r="Y19" s="98">
        <f t="shared" si="20"/>
        <v>0</v>
      </c>
      <c r="Z19" s="99">
        <f t="shared" ca="1" si="12"/>
        <v>0</v>
      </c>
      <c r="AA19" s="99">
        <f t="shared" ca="1" si="13"/>
        <v>1</v>
      </c>
      <c r="AB19" s="99">
        <f t="shared" ca="1" si="21"/>
        <v>0</v>
      </c>
      <c r="AC19" s="99">
        <f t="shared" ca="1" si="22"/>
        <v>0</v>
      </c>
      <c r="AD19" s="99" t="str">
        <f t="shared" si="23"/>
        <v>845144Dusk</v>
      </c>
      <c r="AE19" s="99">
        <f t="shared" si="24"/>
        <v>845144</v>
      </c>
      <c r="AF19" s="100" t="str">
        <f>INDEX(ATS!$A:$P,MATCH('2) Order Form'!$V19,ATS!$O:$O,0),7)</f>
        <v>Stock</v>
      </c>
      <c r="AG19" s="183">
        <v>7048652895578</v>
      </c>
    </row>
    <row r="20" spans="1:33">
      <c r="A20" s="9">
        <v>1</v>
      </c>
      <c r="B20" s="9" t="s">
        <v>104</v>
      </c>
      <c r="C20" s="9">
        <f>INDEX(ATS!$A:$P,MATCH('2) Order Form'!$V20,ATS!$O:$O,0),1)</f>
        <v>845144</v>
      </c>
      <c r="D20" s="9" t="str">
        <f>INDEX(ATS!$A:$P,MATCH('2) Order Form'!$V20,ATS!$O:$O,0),2)</f>
        <v>Bushwhacker 2Vi Mips Helmet</v>
      </c>
      <c r="E20" s="74" t="str">
        <f>INDEX(ATS!$A:$P,MATCH('2) Order Form'!$V20,ATS!$O:$O,0),4)</f>
        <v>MBLCK-SM</v>
      </c>
      <c r="F20" s="74" t="str">
        <f>INDEX(ATS!$A:$P,MATCH('2) Order Form'!$V20,ATS!$O:$O,0),5)</f>
        <v>Matte Black</v>
      </c>
      <c r="G20" s="112" t="str">
        <f>INDEX(ATS!$A:$P,MATCH('2) Order Form'!$V20,ATS!$O:$O,0),6)</f>
        <v>SM</v>
      </c>
      <c r="H20" s="10">
        <v>1</v>
      </c>
      <c r="I20" s="90">
        <v>0</v>
      </c>
      <c r="J20" s="96">
        <f>IFERROR(VLOOKUP(V20,ATS!$O:$P,2,FALSE),0)</f>
        <v>127</v>
      </c>
      <c r="K20" s="138" t="str">
        <f t="shared" si="14"/>
        <v>50+</v>
      </c>
      <c r="L20" s="96">
        <f>IFERROR(VLOOKUP(V20,ATS!$O:$Q,3,FALSE),0)</f>
        <v>127</v>
      </c>
      <c r="M20" s="139" t="str">
        <f t="shared" si="15"/>
        <v>50+</v>
      </c>
      <c r="N20" s="85">
        <v>0</v>
      </c>
      <c r="O20" s="51">
        <f t="shared" si="16"/>
        <v>0</v>
      </c>
      <c r="P20" s="46">
        <f>VLOOKUP($C20,Prices!$A$3:$T$1996,MATCH('2) Order Form'!P$8,Prices!$A$2:$T$2,0),FALSE)</f>
        <v>125</v>
      </c>
      <c r="Q20" s="47">
        <f>VLOOKUP($C20,Prices!$A$3:$T$1996,MATCH('2) Order Form'!Q$8,Prices!$A$2:$T$2,0),FALSE)</f>
        <v>249</v>
      </c>
      <c r="R20" s="31">
        <f t="shared" si="17"/>
        <v>0</v>
      </c>
      <c r="S20" s="40">
        <f t="shared" si="18"/>
        <v>0</v>
      </c>
      <c r="T20" s="47">
        <f t="shared" si="19"/>
        <v>0</v>
      </c>
      <c r="U20" s="97"/>
      <c r="V20" s="110">
        <v>7048652895592</v>
      </c>
      <c r="W20" s="97"/>
      <c r="X20" s="182" t="str">
        <f t="shared" si="7"/>
        <v/>
      </c>
      <c r="Y20" s="98">
        <f t="shared" si="20"/>
        <v>0</v>
      </c>
      <c r="Z20" s="99">
        <f t="shared" ca="1" si="12"/>
        <v>0</v>
      </c>
      <c r="AA20" s="99">
        <f t="shared" ca="1" si="13"/>
        <v>1</v>
      </c>
      <c r="AB20" s="99">
        <f t="shared" ca="1" si="21"/>
        <v>0</v>
      </c>
      <c r="AC20" s="99">
        <f t="shared" ca="1" si="22"/>
        <v>1</v>
      </c>
      <c r="AD20" s="99" t="str">
        <f t="shared" si="23"/>
        <v>845144Matte Black</v>
      </c>
      <c r="AE20" s="99">
        <f t="shared" si="24"/>
        <v>845144</v>
      </c>
      <c r="AF20" s="100" t="str">
        <f>INDEX(ATS!$A:$P,MATCH('2) Order Form'!$V20,ATS!$O:$O,0),7)</f>
        <v>Active</v>
      </c>
      <c r="AG20" s="183">
        <v>7048652892911</v>
      </c>
    </row>
    <row r="21" spans="1:33">
      <c r="A21" s="9">
        <v>1</v>
      </c>
      <c r="B21" s="9" t="s">
        <v>104</v>
      </c>
      <c r="C21" s="9">
        <f>INDEX(ATS!$A:$P,MATCH('2) Order Form'!$V21,ATS!$O:$O,0),1)</f>
        <v>845144</v>
      </c>
      <c r="D21" s="9" t="str">
        <f>INDEX(ATS!$A:$P,MATCH('2) Order Form'!$V21,ATS!$O:$O,0),2)</f>
        <v>Bushwhacker 2Vi Mips Helmet</v>
      </c>
      <c r="E21" s="74" t="str">
        <f>INDEX(ATS!$A:$P,MATCH('2) Order Form'!$V21,ATS!$O:$O,0),4)</f>
        <v>MBLCK-ML</v>
      </c>
      <c r="F21" s="74" t="str">
        <f>INDEX(ATS!$A:$P,MATCH('2) Order Form'!$V21,ATS!$O:$O,0),5)</f>
        <v>Matte Black</v>
      </c>
      <c r="G21" s="112" t="str">
        <f>INDEX(ATS!$A:$P,MATCH('2) Order Form'!$V21,ATS!$O:$O,0),6)</f>
        <v>ML</v>
      </c>
      <c r="H21" s="10">
        <v>1</v>
      </c>
      <c r="I21" s="90">
        <v>0</v>
      </c>
      <c r="J21" s="96">
        <f>IFERROR(VLOOKUP(V21,ATS!$O:$P,2,FALSE),0)</f>
        <v>344</v>
      </c>
      <c r="K21" s="138" t="str">
        <f t="shared" si="14"/>
        <v>50+</v>
      </c>
      <c r="L21" s="96">
        <f>IFERROR(VLOOKUP(V21,ATS!$O:$Q,3,FALSE),0)</f>
        <v>344</v>
      </c>
      <c r="M21" s="139" t="str">
        <f t="shared" si="15"/>
        <v>50+</v>
      </c>
      <c r="N21" s="85">
        <v>0</v>
      </c>
      <c r="O21" s="51">
        <f t="shared" si="16"/>
        <v>0</v>
      </c>
      <c r="P21" s="46">
        <f>VLOOKUP($C21,Prices!$A$3:$T$1996,MATCH('2) Order Form'!P$8,Prices!$A$2:$T$2,0),FALSE)</f>
        <v>125</v>
      </c>
      <c r="Q21" s="47">
        <f>VLOOKUP($C21,Prices!$A$3:$T$1996,MATCH('2) Order Form'!Q$8,Prices!$A$2:$T$2,0),FALSE)</f>
        <v>249</v>
      </c>
      <c r="R21" s="31">
        <f t="shared" si="17"/>
        <v>0</v>
      </c>
      <c r="S21" s="40">
        <f t="shared" si="18"/>
        <v>0</v>
      </c>
      <c r="T21" s="47">
        <f t="shared" si="19"/>
        <v>0</v>
      </c>
      <c r="U21" s="97"/>
      <c r="V21" s="110">
        <v>7048652895585</v>
      </c>
      <c r="W21" s="97"/>
      <c r="X21" s="182" t="str">
        <f t="shared" si="7"/>
        <v/>
      </c>
      <c r="Y21" s="98">
        <f t="shared" si="20"/>
        <v>0</v>
      </c>
      <c r="Z21" s="99">
        <f t="shared" ca="1" si="12"/>
        <v>0</v>
      </c>
      <c r="AA21" s="99">
        <f t="shared" ca="1" si="13"/>
        <v>1</v>
      </c>
      <c r="AB21" s="99">
        <f t="shared" ca="1" si="21"/>
        <v>0</v>
      </c>
      <c r="AC21" s="99">
        <f t="shared" ca="1" si="22"/>
        <v>0</v>
      </c>
      <c r="AD21" s="99" t="str">
        <f t="shared" si="23"/>
        <v>845144Matte Black</v>
      </c>
      <c r="AE21" s="99">
        <f t="shared" si="24"/>
        <v>845144</v>
      </c>
      <c r="AF21" s="100" t="str">
        <f>INDEX(ATS!$A:$P,MATCH('2) Order Form'!$V21,ATS!$O:$O,0),7)</f>
        <v>Active</v>
      </c>
      <c r="AG21" s="183">
        <v>7048652892904</v>
      </c>
    </row>
    <row r="22" spans="1:33">
      <c r="A22" s="9">
        <v>1</v>
      </c>
      <c r="B22" s="9" t="s">
        <v>104</v>
      </c>
      <c r="C22" s="9">
        <f>INDEX(ATS!$A:$P,MATCH('2) Order Form'!$V22,ATS!$O:$O,0),1)</f>
        <v>845144</v>
      </c>
      <c r="D22" s="9" t="str">
        <f>INDEX(ATS!$A:$P,MATCH('2) Order Form'!$V22,ATS!$O:$O,0),2)</f>
        <v>Bushwhacker 2Vi Mips Helmet</v>
      </c>
      <c r="E22" s="74" t="str">
        <f>INDEX(ATS!$A:$P,MATCH('2) Order Form'!$V22,ATS!$O:$O,0),4)</f>
        <v>MBLCK-LXL</v>
      </c>
      <c r="F22" s="74" t="str">
        <f>INDEX(ATS!$A:$P,MATCH('2) Order Form'!$V22,ATS!$O:$O,0),5)</f>
        <v>Matte Black</v>
      </c>
      <c r="G22" s="112" t="str">
        <f>INDEX(ATS!$A:$P,MATCH('2) Order Form'!$V22,ATS!$O:$O,0),6)</f>
        <v>LXL</v>
      </c>
      <c r="H22" s="10">
        <v>1</v>
      </c>
      <c r="I22" s="90">
        <v>0</v>
      </c>
      <c r="J22" s="96">
        <f>IFERROR(VLOOKUP(V22,ATS!$O:$P,2,FALSE),0)</f>
        <v>219</v>
      </c>
      <c r="K22" s="138" t="str">
        <f t="shared" si="14"/>
        <v>50+</v>
      </c>
      <c r="L22" s="96">
        <f>IFERROR(VLOOKUP(V22,ATS!$O:$Q,3,FALSE),0)</f>
        <v>219</v>
      </c>
      <c r="M22" s="139" t="str">
        <f t="shared" si="15"/>
        <v>50+</v>
      </c>
      <c r="N22" s="85">
        <v>0</v>
      </c>
      <c r="O22" s="51">
        <f t="shared" si="16"/>
        <v>0</v>
      </c>
      <c r="P22" s="46">
        <f>VLOOKUP($C22,Prices!$A$3:$T$1996,MATCH('2) Order Form'!P$8,Prices!$A$2:$T$2,0),FALSE)</f>
        <v>125</v>
      </c>
      <c r="Q22" s="47">
        <f>VLOOKUP($C22,Prices!$A$3:$T$1996,MATCH('2) Order Form'!Q$8,Prices!$A$2:$T$2,0),FALSE)</f>
        <v>249</v>
      </c>
      <c r="R22" s="31">
        <f t="shared" si="17"/>
        <v>0</v>
      </c>
      <c r="S22" s="40">
        <f t="shared" si="18"/>
        <v>0</v>
      </c>
      <c r="T22" s="47">
        <f t="shared" si="19"/>
        <v>0</v>
      </c>
      <c r="U22" s="97"/>
      <c r="V22" s="110">
        <v>7048652895578</v>
      </c>
      <c r="W22" s="97"/>
      <c r="X22" s="182" t="str">
        <f t="shared" si="7"/>
        <v/>
      </c>
      <c r="Y22" s="98">
        <f t="shared" si="20"/>
        <v>0</v>
      </c>
      <c r="Z22" s="99">
        <f t="shared" ca="1" si="12"/>
        <v>0</v>
      </c>
      <c r="AA22" s="99">
        <f t="shared" ca="1" si="13"/>
        <v>1</v>
      </c>
      <c r="AB22" s="99">
        <f t="shared" ca="1" si="21"/>
        <v>0</v>
      </c>
      <c r="AC22" s="99">
        <f t="shared" ca="1" si="22"/>
        <v>0</v>
      </c>
      <c r="AD22" s="99" t="str">
        <f t="shared" si="23"/>
        <v>845144Matte Black</v>
      </c>
      <c r="AE22" s="99">
        <f t="shared" si="24"/>
        <v>845144</v>
      </c>
      <c r="AF22" s="100" t="str">
        <f>INDEX(ATS!$A:$P,MATCH('2) Order Form'!$V22,ATS!$O:$O,0),7)</f>
        <v>Active</v>
      </c>
      <c r="AG22" s="183">
        <v>7048652892898</v>
      </c>
    </row>
    <row r="23" spans="1:33">
      <c r="A23" s="9">
        <v>1</v>
      </c>
      <c r="B23" s="9" t="s">
        <v>104</v>
      </c>
      <c r="C23" s="9">
        <f>INDEX(ATS!$A:$P,MATCH('2) Order Form'!$V23,ATS!$O:$O,0),1)</f>
        <v>845144</v>
      </c>
      <c r="D23" s="9" t="str">
        <f>INDEX(ATS!$A:$P,MATCH('2) Order Form'!$V23,ATS!$O:$O,0),2)</f>
        <v>Bushwhacker 2Vi Mips Helmet</v>
      </c>
      <c r="E23" s="74" t="str">
        <f>INDEX(ATS!$A:$P,MATCH('2) Order Form'!$V23,ATS!$O:$O,0),4)</f>
        <v>MWHTE-SM</v>
      </c>
      <c r="F23" s="74" t="str">
        <f>INDEX(ATS!$A:$P,MATCH('2) Order Form'!$V23,ATS!$O:$O,0),5)</f>
        <v>Matte White</v>
      </c>
      <c r="G23" s="112" t="str">
        <f>INDEX(ATS!$A:$P,MATCH('2) Order Form'!$V23,ATS!$O:$O,0),6)</f>
        <v>SM</v>
      </c>
      <c r="H23" s="10">
        <v>1</v>
      </c>
      <c r="I23" s="90">
        <v>0</v>
      </c>
      <c r="J23" s="96">
        <f>IFERROR(VLOOKUP(V23,ATS!$O:$P,2,FALSE),0)</f>
        <v>36</v>
      </c>
      <c r="K23" s="138">
        <f t="shared" si="14"/>
        <v>36</v>
      </c>
      <c r="L23" s="96">
        <f>IFERROR(VLOOKUP(V23,ATS!$O:$Q,3,FALSE),0)</f>
        <v>36</v>
      </c>
      <c r="M23" s="139">
        <f t="shared" si="15"/>
        <v>36</v>
      </c>
      <c r="N23" s="85">
        <v>0</v>
      </c>
      <c r="O23" s="51">
        <f t="shared" si="16"/>
        <v>0</v>
      </c>
      <c r="P23" s="46">
        <f>VLOOKUP($C23,Prices!$A$3:$T$1996,MATCH('2) Order Form'!P$8,Prices!$A$2:$T$2,0),FALSE)</f>
        <v>125</v>
      </c>
      <c r="Q23" s="47">
        <f>VLOOKUP($C23,Prices!$A$3:$T$1996,MATCH('2) Order Form'!Q$8,Prices!$A$2:$T$2,0),FALSE)</f>
        <v>249</v>
      </c>
      <c r="R23" s="31">
        <f t="shared" si="17"/>
        <v>0</v>
      </c>
      <c r="S23" s="40">
        <f t="shared" si="18"/>
        <v>0</v>
      </c>
      <c r="T23" s="47">
        <f t="shared" si="19"/>
        <v>0</v>
      </c>
      <c r="U23" s="97"/>
      <c r="V23" s="110">
        <v>7048652892911</v>
      </c>
      <c r="W23" s="97"/>
      <c r="X23" s="182" t="str">
        <f t="shared" si="7"/>
        <v/>
      </c>
      <c r="Y23" s="98">
        <f t="shared" si="20"/>
        <v>0</v>
      </c>
      <c r="Z23" s="99">
        <f t="shared" ca="1" si="12"/>
        <v>0</v>
      </c>
      <c r="AA23" s="99">
        <f t="shared" ca="1" si="13"/>
        <v>1</v>
      </c>
      <c r="AB23" s="99">
        <f t="shared" ca="1" si="21"/>
        <v>0</v>
      </c>
      <c r="AC23" s="99">
        <f t="shared" ca="1" si="22"/>
        <v>1</v>
      </c>
      <c r="AD23" s="99" t="str">
        <f t="shared" si="23"/>
        <v>845144Matte White</v>
      </c>
      <c r="AE23" s="99">
        <f t="shared" si="24"/>
        <v>845144</v>
      </c>
      <c r="AF23" s="100" t="str">
        <f>INDEX(ATS!$A:$P,MATCH('2) Order Form'!$V23,ATS!$O:$O,0),7)</f>
        <v>Active</v>
      </c>
      <c r="AG23" s="183">
        <v>7048653024724</v>
      </c>
    </row>
    <row r="24" spans="1:33">
      <c r="A24" s="9">
        <v>1</v>
      </c>
      <c r="B24" s="9" t="s">
        <v>104</v>
      </c>
      <c r="C24" s="9">
        <f>INDEX(ATS!$A:$P,MATCH('2) Order Form'!$V24,ATS!$O:$O,0),1)</f>
        <v>845144</v>
      </c>
      <c r="D24" s="9" t="str">
        <f>INDEX(ATS!$A:$P,MATCH('2) Order Form'!$V24,ATS!$O:$O,0),2)</f>
        <v>Bushwhacker 2Vi Mips Helmet</v>
      </c>
      <c r="E24" s="74" t="str">
        <f>INDEX(ATS!$A:$P,MATCH('2) Order Form'!$V24,ATS!$O:$O,0),4)</f>
        <v>MWHTE-ML</v>
      </c>
      <c r="F24" s="74" t="str">
        <f>INDEX(ATS!$A:$P,MATCH('2) Order Form'!$V24,ATS!$O:$O,0),5)</f>
        <v>Matte White</v>
      </c>
      <c r="G24" s="112" t="str">
        <f>INDEX(ATS!$A:$P,MATCH('2) Order Form'!$V24,ATS!$O:$O,0),6)</f>
        <v>ML</v>
      </c>
      <c r="H24" s="10">
        <v>1</v>
      </c>
      <c r="I24" s="90">
        <v>0</v>
      </c>
      <c r="J24" s="96">
        <f>IFERROR(VLOOKUP(V24,ATS!$O:$P,2,FALSE),0)</f>
        <v>67</v>
      </c>
      <c r="K24" s="138" t="str">
        <f t="shared" si="14"/>
        <v>50+</v>
      </c>
      <c r="L24" s="96">
        <f>IFERROR(VLOOKUP(V24,ATS!$O:$Q,3,FALSE),0)</f>
        <v>67</v>
      </c>
      <c r="M24" s="139" t="str">
        <f t="shared" si="15"/>
        <v>50+</v>
      </c>
      <c r="N24" s="85">
        <v>0</v>
      </c>
      <c r="O24" s="51">
        <f t="shared" si="16"/>
        <v>0</v>
      </c>
      <c r="P24" s="46">
        <f>VLOOKUP($C24,Prices!$A$3:$T$1996,MATCH('2) Order Form'!P$8,Prices!$A$2:$T$2,0),FALSE)</f>
        <v>125</v>
      </c>
      <c r="Q24" s="47">
        <f>VLOOKUP($C24,Prices!$A$3:$T$1996,MATCH('2) Order Form'!Q$8,Prices!$A$2:$T$2,0),FALSE)</f>
        <v>249</v>
      </c>
      <c r="R24" s="31">
        <f t="shared" si="17"/>
        <v>0</v>
      </c>
      <c r="S24" s="40">
        <f t="shared" si="18"/>
        <v>0</v>
      </c>
      <c r="T24" s="47">
        <f t="shared" si="19"/>
        <v>0</v>
      </c>
      <c r="U24" s="97"/>
      <c r="V24" s="110">
        <v>7048652892904</v>
      </c>
      <c r="W24" s="97"/>
      <c r="X24" s="182" t="str">
        <f t="shared" si="7"/>
        <v/>
      </c>
      <c r="Y24" s="98">
        <f t="shared" si="20"/>
        <v>0</v>
      </c>
      <c r="Z24" s="99">
        <f t="shared" ca="1" si="12"/>
        <v>0</v>
      </c>
      <c r="AA24" s="99">
        <f t="shared" ca="1" si="13"/>
        <v>1</v>
      </c>
      <c r="AB24" s="99">
        <f t="shared" ca="1" si="21"/>
        <v>0</v>
      </c>
      <c r="AC24" s="99">
        <f t="shared" ca="1" si="22"/>
        <v>0</v>
      </c>
      <c r="AD24" s="99" t="str">
        <f t="shared" si="23"/>
        <v>845144Matte White</v>
      </c>
      <c r="AE24" s="99">
        <f t="shared" si="24"/>
        <v>845144</v>
      </c>
      <c r="AF24" s="100" t="str">
        <f>INDEX(ATS!$A:$P,MATCH('2) Order Form'!$V24,ATS!$O:$O,0),7)</f>
        <v>Active</v>
      </c>
      <c r="AG24" s="183">
        <v>7048653024731</v>
      </c>
    </row>
    <row r="25" spans="1:33">
      <c r="A25" s="9">
        <v>1</v>
      </c>
      <c r="B25" s="9" t="s">
        <v>104</v>
      </c>
      <c r="C25" s="9">
        <f>INDEX(ATS!$A:$P,MATCH('2) Order Form'!$V25,ATS!$O:$O,0),1)</f>
        <v>845144</v>
      </c>
      <c r="D25" s="9" t="str">
        <f>INDEX(ATS!$A:$P,MATCH('2) Order Form'!$V25,ATS!$O:$O,0),2)</f>
        <v>Bushwhacker 2Vi Mips Helmet</v>
      </c>
      <c r="E25" s="74" t="str">
        <f>INDEX(ATS!$A:$P,MATCH('2) Order Form'!$V25,ATS!$O:$O,0),4)</f>
        <v>MWHTE-LXL</v>
      </c>
      <c r="F25" s="74" t="str">
        <f>INDEX(ATS!$A:$P,MATCH('2) Order Form'!$V25,ATS!$O:$O,0),5)</f>
        <v>Matte White</v>
      </c>
      <c r="G25" s="112" t="str">
        <f>INDEX(ATS!$A:$P,MATCH('2) Order Form'!$V25,ATS!$O:$O,0),6)</f>
        <v>LXL</v>
      </c>
      <c r="H25" s="10">
        <v>1</v>
      </c>
      <c r="I25" s="90">
        <v>0</v>
      </c>
      <c r="J25" s="96">
        <f>IFERROR(VLOOKUP(V25,ATS!$O:$P,2,FALSE),0)</f>
        <v>91</v>
      </c>
      <c r="K25" s="138" t="str">
        <f t="shared" si="14"/>
        <v>50+</v>
      </c>
      <c r="L25" s="96">
        <f>IFERROR(VLOOKUP(V25,ATS!$O:$Q,3,FALSE),0)</f>
        <v>91</v>
      </c>
      <c r="M25" s="139" t="str">
        <f t="shared" si="15"/>
        <v>50+</v>
      </c>
      <c r="N25" s="85">
        <v>0</v>
      </c>
      <c r="O25" s="51">
        <f t="shared" si="16"/>
        <v>0</v>
      </c>
      <c r="P25" s="46">
        <f>VLOOKUP($C25,Prices!$A$3:$T$1996,MATCH('2) Order Form'!P$8,Prices!$A$2:$T$2,0),FALSE)</f>
        <v>125</v>
      </c>
      <c r="Q25" s="47">
        <f>VLOOKUP($C25,Prices!$A$3:$T$1996,MATCH('2) Order Form'!Q$8,Prices!$A$2:$T$2,0),FALSE)</f>
        <v>249</v>
      </c>
      <c r="R25" s="31">
        <f t="shared" si="17"/>
        <v>0</v>
      </c>
      <c r="S25" s="40">
        <f t="shared" si="18"/>
        <v>0</v>
      </c>
      <c r="T25" s="47">
        <f t="shared" si="19"/>
        <v>0</v>
      </c>
      <c r="U25" s="97"/>
      <c r="V25" s="110">
        <v>7048652892898</v>
      </c>
      <c r="W25" s="97"/>
      <c r="X25" s="182" t="str">
        <f t="shared" si="7"/>
        <v/>
      </c>
      <c r="Y25" s="98">
        <f t="shared" si="20"/>
        <v>0</v>
      </c>
      <c r="Z25" s="99">
        <f t="shared" ca="1" si="12"/>
        <v>0</v>
      </c>
      <c r="AA25" s="99">
        <f t="shared" ca="1" si="13"/>
        <v>1</v>
      </c>
      <c r="AB25" s="99">
        <f t="shared" ca="1" si="21"/>
        <v>0</v>
      </c>
      <c r="AC25" s="99">
        <f t="shared" ca="1" si="22"/>
        <v>0</v>
      </c>
      <c r="AD25" s="99" t="str">
        <f t="shared" si="23"/>
        <v>845144Matte White</v>
      </c>
      <c r="AE25" s="99">
        <f t="shared" si="24"/>
        <v>845144</v>
      </c>
      <c r="AF25" s="100" t="str">
        <f>INDEX(ATS!$A:$P,MATCH('2) Order Form'!$V25,ATS!$O:$O,0),7)</f>
        <v>Active</v>
      </c>
      <c r="AG25" s="183">
        <v>7048653024748</v>
      </c>
    </row>
    <row r="26" spans="1:33">
      <c r="A26" s="9">
        <v>1</v>
      </c>
      <c r="B26" s="9" t="s">
        <v>104</v>
      </c>
      <c r="C26" s="9">
        <f>INDEX(ATS!$A:$P,MATCH('2) Order Form'!$V26,ATS!$O:$O,0),1)</f>
        <v>845144</v>
      </c>
      <c r="D26" s="9" t="str">
        <f>INDEX(ATS!$A:$P,MATCH('2) Order Form'!$V26,ATS!$O:$O,0),2)</f>
        <v>Bushwhacker 2Vi Mips Helmet</v>
      </c>
      <c r="E26" s="74" t="str">
        <f>INDEX(ATS!$A:$P,MATCH('2) Order Form'!$V26,ATS!$O:$O,0),4)</f>
        <v>NANI-SM</v>
      </c>
      <c r="F26" s="74" t="str">
        <f>INDEX(ATS!$A:$P,MATCH('2) Order Form'!$V26,ATS!$O:$O,0),5)</f>
        <v>Nani</v>
      </c>
      <c r="G26" s="112" t="str">
        <f>INDEX(ATS!$A:$P,MATCH('2) Order Form'!$V26,ATS!$O:$O,0),6)</f>
        <v>SM</v>
      </c>
      <c r="H26" s="10">
        <v>1</v>
      </c>
      <c r="I26" s="90">
        <v>0</v>
      </c>
      <c r="J26" s="96">
        <f>IFERROR(VLOOKUP(V26,ATS!$O:$P,2,FALSE),0)</f>
        <v>18</v>
      </c>
      <c r="K26" s="138">
        <f t="shared" si="14"/>
        <v>18</v>
      </c>
      <c r="L26" s="96">
        <f>IFERROR(VLOOKUP(V26,ATS!$O:$Q,3,FALSE),0)</f>
        <v>18</v>
      </c>
      <c r="M26" s="139">
        <f t="shared" si="15"/>
        <v>18</v>
      </c>
      <c r="N26" s="85">
        <v>0</v>
      </c>
      <c r="O26" s="51">
        <f t="shared" si="16"/>
        <v>0</v>
      </c>
      <c r="P26" s="46">
        <f>VLOOKUP($C26,Prices!$A$3:$T$1996,MATCH('2) Order Form'!P$8,Prices!$A$2:$T$2,0),FALSE)</f>
        <v>125</v>
      </c>
      <c r="Q26" s="47">
        <f>VLOOKUP($C26,Prices!$A$3:$T$1996,MATCH('2) Order Form'!Q$8,Prices!$A$2:$T$2,0),FALSE)</f>
        <v>249</v>
      </c>
      <c r="R26" s="31">
        <f t="shared" si="17"/>
        <v>0</v>
      </c>
      <c r="S26" s="40">
        <f t="shared" si="18"/>
        <v>0</v>
      </c>
      <c r="T26" s="47">
        <f t="shared" si="19"/>
        <v>0</v>
      </c>
      <c r="U26" s="97"/>
      <c r="V26" s="110">
        <v>7048652892942</v>
      </c>
      <c r="W26" s="97"/>
      <c r="X26" s="182" t="str">
        <f t="shared" si="7"/>
        <v>*** EOL ***</v>
      </c>
      <c r="Y26" s="98">
        <f t="shared" si="20"/>
        <v>0</v>
      </c>
      <c r="Z26" s="99">
        <f t="shared" ca="1" si="12"/>
        <v>0</v>
      </c>
      <c r="AA26" s="99">
        <f t="shared" ca="1" si="13"/>
        <v>1</v>
      </c>
      <c r="AB26" s="99">
        <f t="shared" ca="1" si="21"/>
        <v>0</v>
      </c>
      <c r="AC26" s="99">
        <f t="shared" ca="1" si="22"/>
        <v>1</v>
      </c>
      <c r="AD26" s="99" t="str">
        <f t="shared" si="23"/>
        <v>845144Nani</v>
      </c>
      <c r="AE26" s="99">
        <f t="shared" si="24"/>
        <v>845144</v>
      </c>
      <c r="AF26" s="100" t="str">
        <f>INDEX(ATS!$A:$P,MATCH('2) Order Form'!$V26,ATS!$O:$O,0),7)</f>
        <v>Stock</v>
      </c>
      <c r="AG26" s="183">
        <v>7048653024694</v>
      </c>
    </row>
    <row r="27" spans="1:33">
      <c r="A27" s="9">
        <v>1</v>
      </c>
      <c r="B27" s="9" t="s">
        <v>104</v>
      </c>
      <c r="C27" s="9">
        <f>INDEX(ATS!$A:$P,MATCH('2) Order Form'!$V27,ATS!$O:$O,0),1)</f>
        <v>845144</v>
      </c>
      <c r="D27" s="9" t="str">
        <f>INDEX(ATS!$A:$P,MATCH('2) Order Form'!$V27,ATS!$O:$O,0),2)</f>
        <v>Bushwhacker 2Vi Mips Helmet</v>
      </c>
      <c r="E27" s="74" t="str">
        <f>INDEX(ATS!$A:$P,MATCH('2) Order Form'!$V27,ATS!$O:$O,0),4)</f>
        <v>NANI-ML</v>
      </c>
      <c r="F27" s="74" t="str">
        <f>INDEX(ATS!$A:$P,MATCH('2) Order Form'!$V27,ATS!$O:$O,0),5)</f>
        <v>Nani</v>
      </c>
      <c r="G27" s="112" t="str">
        <f>INDEX(ATS!$A:$P,MATCH('2) Order Form'!$V27,ATS!$O:$O,0),6)</f>
        <v>ML</v>
      </c>
      <c r="H27" s="10">
        <v>1</v>
      </c>
      <c r="I27" s="90">
        <v>0</v>
      </c>
      <c r="J27" s="96">
        <f>IFERROR(VLOOKUP(V27,ATS!$O:$P,2,FALSE),0)</f>
        <v>42</v>
      </c>
      <c r="K27" s="138">
        <f t="shared" si="14"/>
        <v>42</v>
      </c>
      <c r="L27" s="96">
        <f>IFERROR(VLOOKUP(V27,ATS!$O:$Q,3,FALSE),0)</f>
        <v>42</v>
      </c>
      <c r="M27" s="139">
        <f t="shared" si="15"/>
        <v>42</v>
      </c>
      <c r="N27" s="85">
        <v>0</v>
      </c>
      <c r="O27" s="51">
        <f t="shared" si="16"/>
        <v>0</v>
      </c>
      <c r="P27" s="46">
        <f>VLOOKUP($C27,Prices!$A$3:$T$1996,MATCH('2) Order Form'!P$8,Prices!$A$2:$T$2,0),FALSE)</f>
        <v>125</v>
      </c>
      <c r="Q27" s="47">
        <f>VLOOKUP($C27,Prices!$A$3:$T$1996,MATCH('2) Order Form'!Q$8,Prices!$A$2:$T$2,0),FALSE)</f>
        <v>249</v>
      </c>
      <c r="R27" s="31">
        <f t="shared" si="17"/>
        <v>0</v>
      </c>
      <c r="S27" s="40">
        <f t="shared" si="18"/>
        <v>0</v>
      </c>
      <c r="T27" s="47">
        <f t="shared" si="19"/>
        <v>0</v>
      </c>
      <c r="U27" s="97"/>
      <c r="V27" s="110">
        <v>7048652892935</v>
      </c>
      <c r="W27" s="97"/>
      <c r="X27" s="182" t="str">
        <f t="shared" si="7"/>
        <v>*** EOL ***</v>
      </c>
      <c r="Y27" s="98">
        <f t="shared" si="20"/>
        <v>0</v>
      </c>
      <c r="Z27" s="99">
        <f t="shared" ca="1" si="12"/>
        <v>0</v>
      </c>
      <c r="AA27" s="99">
        <f t="shared" ca="1" si="13"/>
        <v>1</v>
      </c>
      <c r="AB27" s="99">
        <f t="shared" ca="1" si="21"/>
        <v>0</v>
      </c>
      <c r="AC27" s="99">
        <f t="shared" ca="1" si="22"/>
        <v>0</v>
      </c>
      <c r="AD27" s="99" t="str">
        <f t="shared" si="23"/>
        <v>845144Nani</v>
      </c>
      <c r="AE27" s="99">
        <f t="shared" si="24"/>
        <v>845144</v>
      </c>
      <c r="AF27" s="100" t="str">
        <f>INDEX(ATS!$A:$P,MATCH('2) Order Form'!$V27,ATS!$O:$O,0),7)</f>
        <v>Stock</v>
      </c>
      <c r="AG27" s="183">
        <v>7048653024700</v>
      </c>
    </row>
    <row r="28" spans="1:33">
      <c r="A28" s="9">
        <v>1</v>
      </c>
      <c r="B28" s="9" t="s">
        <v>104</v>
      </c>
      <c r="C28" s="9">
        <f>INDEX(ATS!$A:$P,MATCH('2) Order Form'!$V28,ATS!$O:$O,0),1)</f>
        <v>845144</v>
      </c>
      <c r="D28" s="9" t="str">
        <f>INDEX(ATS!$A:$P,MATCH('2) Order Form'!$V28,ATS!$O:$O,0),2)</f>
        <v>Bushwhacker 2Vi Mips Helmet</v>
      </c>
      <c r="E28" s="74" t="str">
        <f>INDEX(ATS!$A:$P,MATCH('2) Order Form'!$V28,ATS!$O:$O,0),4)</f>
        <v>NANI-LXL</v>
      </c>
      <c r="F28" s="74" t="str">
        <f>INDEX(ATS!$A:$P,MATCH('2) Order Form'!$V28,ATS!$O:$O,0),5)</f>
        <v>Nani</v>
      </c>
      <c r="G28" s="112" t="str">
        <f>INDEX(ATS!$A:$P,MATCH('2) Order Form'!$V28,ATS!$O:$O,0),6)</f>
        <v>LXL</v>
      </c>
      <c r="H28" s="10">
        <v>1</v>
      </c>
      <c r="I28" s="90">
        <v>0</v>
      </c>
      <c r="J28" s="96">
        <f>IFERROR(VLOOKUP(V28,ATS!$O:$P,2,FALSE),0)</f>
        <v>59</v>
      </c>
      <c r="K28" s="138" t="str">
        <f t="shared" si="14"/>
        <v>50+</v>
      </c>
      <c r="L28" s="96">
        <f>IFERROR(VLOOKUP(V28,ATS!$O:$Q,3,FALSE),0)</f>
        <v>59</v>
      </c>
      <c r="M28" s="139" t="str">
        <f t="shared" si="15"/>
        <v>50+</v>
      </c>
      <c r="N28" s="85">
        <v>0</v>
      </c>
      <c r="O28" s="51">
        <f t="shared" si="16"/>
        <v>0</v>
      </c>
      <c r="P28" s="46">
        <f>VLOOKUP($C28,Prices!$A$3:$T$1996,MATCH('2) Order Form'!P$8,Prices!$A$2:$T$2,0),FALSE)</f>
        <v>125</v>
      </c>
      <c r="Q28" s="47">
        <f>VLOOKUP($C28,Prices!$A$3:$T$1996,MATCH('2) Order Form'!Q$8,Prices!$A$2:$T$2,0),FALSE)</f>
        <v>249</v>
      </c>
      <c r="R28" s="31">
        <f t="shared" si="17"/>
        <v>0</v>
      </c>
      <c r="S28" s="40">
        <f t="shared" si="18"/>
        <v>0</v>
      </c>
      <c r="T28" s="47">
        <f t="shared" si="19"/>
        <v>0</v>
      </c>
      <c r="U28" s="97"/>
      <c r="V28" s="110">
        <v>7048652892928</v>
      </c>
      <c r="W28" s="97"/>
      <c r="X28" s="182" t="str">
        <f t="shared" si="7"/>
        <v>*** EOL ***</v>
      </c>
      <c r="Y28" s="98">
        <f t="shared" si="20"/>
        <v>0</v>
      </c>
      <c r="Z28" s="99">
        <f t="shared" ca="1" si="12"/>
        <v>0</v>
      </c>
      <c r="AA28" s="99">
        <f t="shared" ca="1" si="13"/>
        <v>1</v>
      </c>
      <c r="AB28" s="99">
        <f t="shared" ca="1" si="21"/>
        <v>0</v>
      </c>
      <c r="AC28" s="99">
        <f t="shared" ca="1" si="22"/>
        <v>0</v>
      </c>
      <c r="AD28" s="99" t="str">
        <f t="shared" si="23"/>
        <v>845144Nani</v>
      </c>
      <c r="AE28" s="99">
        <f t="shared" si="24"/>
        <v>845144</v>
      </c>
      <c r="AF28" s="100" t="str">
        <f>INDEX(ATS!$A:$P,MATCH('2) Order Form'!$V28,ATS!$O:$O,0),7)</f>
        <v>Stock</v>
      </c>
      <c r="AG28" s="183">
        <v>7048653024717</v>
      </c>
    </row>
    <row r="29" spans="1:33">
      <c r="A29" s="9">
        <v>1</v>
      </c>
      <c r="B29" s="9" t="s">
        <v>104</v>
      </c>
      <c r="C29" s="9">
        <f>INDEX(ATS!$A:$P,MATCH('2) Order Form'!$V29,ATS!$O:$O,0),1)</f>
        <v>845144</v>
      </c>
      <c r="D29" s="9" t="str">
        <f>INDEX(ATS!$A:$P,MATCH('2) Order Form'!$V29,ATS!$O:$O,0),2)</f>
        <v>Bushwhacker 2Vi Mips Helmet</v>
      </c>
      <c r="E29" s="74" t="str">
        <f>INDEX(ATS!$A:$P,MATCH('2) Order Form'!$V29,ATS!$O:$O,0),4)</f>
        <v>WOLND-SM</v>
      </c>
      <c r="F29" s="74" t="str">
        <f>INDEX(ATS!$A:$P,MATCH('2) Order Form'!$V29,ATS!$O:$O,0),5)</f>
        <v>Woodland</v>
      </c>
      <c r="G29" s="112" t="str">
        <f>INDEX(ATS!$A:$P,MATCH('2) Order Form'!$V29,ATS!$O:$O,0),6)</f>
        <v>SM</v>
      </c>
      <c r="H29" s="10">
        <v>1</v>
      </c>
      <c r="I29" s="90">
        <v>0</v>
      </c>
      <c r="J29" s="96">
        <f>IFERROR(VLOOKUP(V29,ATS!$O:$P,2,FALSE),0)</f>
        <v>23</v>
      </c>
      <c r="K29" s="138">
        <f t="shared" si="14"/>
        <v>23</v>
      </c>
      <c r="L29" s="96">
        <f>IFERROR(VLOOKUP(V29,ATS!$O:$Q,3,FALSE),0)</f>
        <v>23</v>
      </c>
      <c r="M29" s="139">
        <f t="shared" si="15"/>
        <v>23</v>
      </c>
      <c r="N29" s="85">
        <v>0</v>
      </c>
      <c r="O29" s="51">
        <f t="shared" si="16"/>
        <v>0</v>
      </c>
      <c r="P29" s="46">
        <f>VLOOKUP($C29,Prices!$A$3:$T$1996,MATCH('2) Order Form'!P$8,Prices!$A$2:$T$2,0),FALSE)</f>
        <v>125</v>
      </c>
      <c r="Q29" s="47">
        <f>VLOOKUP($C29,Prices!$A$3:$T$1996,MATCH('2) Order Form'!Q$8,Prices!$A$2:$T$2,0),FALSE)</f>
        <v>249</v>
      </c>
      <c r="R29" s="31">
        <f t="shared" si="17"/>
        <v>0</v>
      </c>
      <c r="S29" s="40">
        <f t="shared" si="18"/>
        <v>0</v>
      </c>
      <c r="T29" s="47">
        <f t="shared" si="19"/>
        <v>0</v>
      </c>
      <c r="U29" s="97"/>
      <c r="V29" s="110">
        <v>7048652893000</v>
      </c>
      <c r="W29" s="97"/>
      <c r="X29" s="182" t="str">
        <f t="shared" si="7"/>
        <v/>
      </c>
      <c r="Y29" s="98">
        <f t="shared" si="20"/>
        <v>0</v>
      </c>
      <c r="Z29" s="99">
        <f t="shared" ref="Z29:Z46" ca="1" si="25">IF(A29=OFFSET(A29,-1,0),0,1)</f>
        <v>0</v>
      </c>
      <c r="AA29" s="99">
        <f t="shared" ref="AA29:AA62" ca="1" si="26">IF(C29=OFFSET(C29,-1,0),OFFSET(AA29,-1,0),OFFSET(AA29,-1,0)+1)</f>
        <v>1</v>
      </c>
      <c r="AB29" s="99">
        <f t="shared" ca="1" si="21"/>
        <v>0</v>
      </c>
      <c r="AC29" s="99">
        <f t="shared" ca="1" si="22"/>
        <v>1</v>
      </c>
      <c r="AD29" s="99" t="str">
        <f t="shared" si="23"/>
        <v>845144Woodland</v>
      </c>
      <c r="AE29" s="99">
        <f t="shared" si="24"/>
        <v>845144</v>
      </c>
      <c r="AF29" s="100" t="str">
        <f>INDEX(ATS!$A:$P,MATCH('2) Order Form'!$V29,ATS!$O:$O,0),7)</f>
        <v>Active</v>
      </c>
      <c r="AG29" s="183">
        <v>7048652893000</v>
      </c>
    </row>
    <row r="30" spans="1:33">
      <c r="A30" s="9">
        <v>1</v>
      </c>
      <c r="B30" s="9" t="s">
        <v>104</v>
      </c>
      <c r="C30" s="9">
        <f>INDEX(ATS!$A:$P,MATCH('2) Order Form'!$V30,ATS!$O:$O,0),1)</f>
        <v>845144</v>
      </c>
      <c r="D30" s="9" t="str">
        <f>INDEX(ATS!$A:$P,MATCH('2) Order Form'!$V30,ATS!$O:$O,0),2)</f>
        <v>Bushwhacker 2Vi Mips Helmet</v>
      </c>
      <c r="E30" s="74" t="str">
        <f>INDEX(ATS!$A:$P,MATCH('2) Order Form'!$V30,ATS!$O:$O,0),4)</f>
        <v>WOLND-ML</v>
      </c>
      <c r="F30" s="74" t="str">
        <f>INDEX(ATS!$A:$P,MATCH('2) Order Form'!$V30,ATS!$O:$O,0),5)</f>
        <v>Woodland</v>
      </c>
      <c r="G30" s="112" t="str">
        <f>INDEX(ATS!$A:$P,MATCH('2) Order Form'!$V30,ATS!$O:$O,0),6)</f>
        <v>ML</v>
      </c>
      <c r="H30" s="10">
        <v>1</v>
      </c>
      <c r="I30" s="90">
        <v>0</v>
      </c>
      <c r="J30" s="96">
        <f>IFERROR(VLOOKUP(V30,ATS!$O:$P,2,FALSE),0)</f>
        <v>13</v>
      </c>
      <c r="K30" s="138">
        <f t="shared" si="14"/>
        <v>13</v>
      </c>
      <c r="L30" s="96">
        <f>IFERROR(VLOOKUP(V30,ATS!$O:$Q,3,FALSE),0)</f>
        <v>13</v>
      </c>
      <c r="M30" s="139">
        <f t="shared" si="15"/>
        <v>13</v>
      </c>
      <c r="N30" s="85">
        <v>0</v>
      </c>
      <c r="O30" s="51">
        <f t="shared" si="16"/>
        <v>0</v>
      </c>
      <c r="P30" s="46">
        <f>VLOOKUP($C30,Prices!$A$3:$T$1996,MATCH('2) Order Form'!P$8,Prices!$A$2:$T$2,0),FALSE)</f>
        <v>125</v>
      </c>
      <c r="Q30" s="47">
        <f>VLOOKUP($C30,Prices!$A$3:$T$1996,MATCH('2) Order Form'!Q$8,Prices!$A$2:$T$2,0),FALSE)</f>
        <v>249</v>
      </c>
      <c r="R30" s="31">
        <f t="shared" si="17"/>
        <v>0</v>
      </c>
      <c r="S30" s="40">
        <f t="shared" si="18"/>
        <v>0</v>
      </c>
      <c r="T30" s="47">
        <f t="shared" si="19"/>
        <v>0</v>
      </c>
      <c r="U30" s="97"/>
      <c r="V30" s="110">
        <v>7048652892997</v>
      </c>
      <c r="W30" s="97"/>
      <c r="X30" s="182" t="str">
        <f t="shared" si="7"/>
        <v/>
      </c>
      <c r="Y30" s="98">
        <f t="shared" si="20"/>
        <v>0</v>
      </c>
      <c r="Z30" s="99">
        <f t="shared" ca="1" si="25"/>
        <v>0</v>
      </c>
      <c r="AA30" s="99">
        <f t="shared" ca="1" si="26"/>
        <v>1</v>
      </c>
      <c r="AB30" s="99">
        <f t="shared" ca="1" si="21"/>
        <v>0</v>
      </c>
      <c r="AC30" s="99">
        <f t="shared" ca="1" si="22"/>
        <v>0</v>
      </c>
      <c r="AD30" s="99" t="str">
        <f t="shared" si="23"/>
        <v>845144Woodland</v>
      </c>
      <c r="AE30" s="99">
        <f t="shared" si="24"/>
        <v>845144</v>
      </c>
      <c r="AF30" s="100" t="str">
        <f>INDEX(ATS!$A:$P,MATCH('2) Order Form'!$V30,ATS!$O:$O,0),7)</f>
        <v>Active</v>
      </c>
      <c r="AG30" s="183">
        <v>7048652892997</v>
      </c>
    </row>
    <row r="31" spans="1:33">
      <c r="A31" s="9">
        <v>1</v>
      </c>
      <c r="B31" s="9" t="s">
        <v>104</v>
      </c>
      <c r="C31" s="9">
        <f>INDEX(ATS!$A:$P,MATCH('2) Order Form'!$V31,ATS!$O:$O,0),1)</f>
        <v>845144</v>
      </c>
      <c r="D31" s="9" t="str">
        <f>INDEX(ATS!$A:$P,MATCH('2) Order Form'!$V31,ATS!$O:$O,0),2)</f>
        <v>Bushwhacker 2Vi Mips Helmet</v>
      </c>
      <c r="E31" s="74" t="str">
        <f>INDEX(ATS!$A:$P,MATCH('2) Order Form'!$V31,ATS!$O:$O,0),4)</f>
        <v>WOLND-LXL</v>
      </c>
      <c r="F31" s="74" t="str">
        <f>INDEX(ATS!$A:$P,MATCH('2) Order Form'!$V31,ATS!$O:$O,0),5)</f>
        <v>Woodland</v>
      </c>
      <c r="G31" s="112" t="str">
        <f>INDEX(ATS!$A:$P,MATCH('2) Order Form'!$V31,ATS!$O:$O,0),6)</f>
        <v>LXL</v>
      </c>
      <c r="H31" s="10">
        <v>1</v>
      </c>
      <c r="I31" s="90">
        <v>0</v>
      </c>
      <c r="J31" s="96">
        <f>IFERROR(VLOOKUP(V31,ATS!$O:$P,2,FALSE),0)</f>
        <v>37</v>
      </c>
      <c r="K31" s="138">
        <f t="shared" si="14"/>
        <v>37</v>
      </c>
      <c r="L31" s="96">
        <f>IFERROR(VLOOKUP(V31,ATS!$O:$Q,3,FALSE),0)</f>
        <v>37</v>
      </c>
      <c r="M31" s="139">
        <f t="shared" si="15"/>
        <v>37</v>
      </c>
      <c r="N31" s="85">
        <v>0</v>
      </c>
      <c r="O31" s="51">
        <f t="shared" si="16"/>
        <v>0</v>
      </c>
      <c r="P31" s="46">
        <f>VLOOKUP($C31,Prices!$A$3:$T$1996,MATCH('2) Order Form'!P$8,Prices!$A$2:$T$2,0),FALSE)</f>
        <v>125</v>
      </c>
      <c r="Q31" s="47">
        <f>VLOOKUP($C31,Prices!$A$3:$T$1996,MATCH('2) Order Form'!Q$8,Prices!$A$2:$T$2,0),FALSE)</f>
        <v>249</v>
      </c>
      <c r="R31" s="31">
        <f t="shared" si="17"/>
        <v>0</v>
      </c>
      <c r="S31" s="40">
        <f t="shared" si="18"/>
        <v>0</v>
      </c>
      <c r="T31" s="47">
        <f t="shared" si="19"/>
        <v>0</v>
      </c>
      <c r="U31" s="97"/>
      <c r="V31" s="110">
        <v>7048652892980</v>
      </c>
      <c r="W31" s="97"/>
      <c r="X31" s="182" t="str">
        <f t="shared" si="7"/>
        <v/>
      </c>
      <c r="Y31" s="98">
        <f t="shared" si="20"/>
        <v>0</v>
      </c>
      <c r="Z31" s="99">
        <f t="shared" ca="1" si="25"/>
        <v>0</v>
      </c>
      <c r="AA31" s="99">
        <f t="shared" ca="1" si="26"/>
        <v>1</v>
      </c>
      <c r="AB31" s="99">
        <f t="shared" ca="1" si="21"/>
        <v>0</v>
      </c>
      <c r="AC31" s="99">
        <f t="shared" ca="1" si="22"/>
        <v>0</v>
      </c>
      <c r="AD31" s="99" t="str">
        <f t="shared" si="23"/>
        <v>845144Woodland</v>
      </c>
      <c r="AE31" s="99">
        <f t="shared" si="24"/>
        <v>845144</v>
      </c>
      <c r="AF31" s="100" t="str">
        <f>INDEX(ATS!$A:$P,MATCH('2) Order Form'!$V31,ATS!$O:$O,0),7)</f>
        <v>Active</v>
      </c>
      <c r="AG31" s="183">
        <v>7048652892980</v>
      </c>
    </row>
    <row r="32" spans="1:33">
      <c r="A32" s="9">
        <v>1</v>
      </c>
      <c r="B32" s="9" t="s">
        <v>104</v>
      </c>
      <c r="C32" s="9">
        <f>INDEX(ATS!$A:$P,MATCH('2) Order Form'!$V32,ATS!$O:$O,0),1)</f>
        <v>845103</v>
      </c>
      <c r="D32" s="9" t="str">
        <f>INDEX(ATS!$A:$P,MATCH('2) Order Form'!$V32,ATS!$O:$O,0),2)</f>
        <v>Trailblazer Helmet</v>
      </c>
      <c r="E32" s="74" t="str">
        <f>INDEX(ATS!$A:$P,MATCH('2) Order Form'!$V32,ATS!$O:$O,0),4)</f>
        <v>DUSK-SM</v>
      </c>
      <c r="F32" s="74" t="str">
        <f>INDEX(ATS!$A:$P,MATCH('2) Order Form'!$V32,ATS!$O:$O,0),5)</f>
        <v>Dusk</v>
      </c>
      <c r="G32" s="112" t="str">
        <f>INDEX(ATS!$A:$P,MATCH('2) Order Form'!$V32,ATS!$O:$O,0),6)</f>
        <v>SM</v>
      </c>
      <c r="H32" s="10">
        <v>1</v>
      </c>
      <c r="I32" s="90">
        <v>0</v>
      </c>
      <c r="J32" s="96">
        <f>IFERROR(VLOOKUP(V32,ATS!$O:$P,2,FALSE),0)</f>
        <v>44</v>
      </c>
      <c r="K32" s="138">
        <f t="shared" ref="K32:K36" si="27">IF(J32=99999,"OPEN",IF(J32&gt;50,"50+",IF(J32&lt;=0,"0",J32)))</f>
        <v>44</v>
      </c>
      <c r="L32" s="96">
        <f>IFERROR(VLOOKUP(V32,ATS!$O:$Q,3,FALSE),0)</f>
        <v>44</v>
      </c>
      <c r="M32" s="139">
        <f t="shared" ref="M32:M36" si="28">IF(L32=99999,"OPEN",IF(L32&gt;50,"50+",IF(L32&lt;=0,"0",L32)))</f>
        <v>44</v>
      </c>
      <c r="N32" s="85">
        <v>0</v>
      </c>
      <c r="O32" s="51">
        <f t="shared" ref="O32:O36" si="29">IF(N32&lt;&gt;0,N32,$P$5)</f>
        <v>0</v>
      </c>
      <c r="P32" s="46">
        <f>VLOOKUP($C32,Prices!$A$3:$T$1996,MATCH('2) Order Form'!P$8,Prices!$A$2:$T$2,0),FALSE)</f>
        <v>85</v>
      </c>
      <c r="Q32" s="47">
        <f>VLOOKUP($C32,Prices!$A$3:$T$1996,MATCH('2) Order Form'!Q$8,Prices!$A$2:$T$2,0),FALSE)</f>
        <v>169</v>
      </c>
      <c r="R32" s="31">
        <f t="shared" ref="R32:R36" si="30">I32*P32</f>
        <v>0</v>
      </c>
      <c r="S32" s="40">
        <f t="shared" ref="S32:S36" si="31">R32*O32</f>
        <v>0</v>
      </c>
      <c r="T32" s="47">
        <f t="shared" ref="T32:T36" si="32">R32-S32</f>
        <v>0</v>
      </c>
      <c r="U32" s="97"/>
      <c r="V32" s="110">
        <v>7048652892676</v>
      </c>
      <c r="W32" s="97"/>
      <c r="X32" s="182" t="str">
        <f t="shared" si="7"/>
        <v>*** EOL ***</v>
      </c>
      <c r="Y32" s="98">
        <f t="shared" ref="Y32:Y49" si="33">I32*Q32</f>
        <v>0</v>
      </c>
      <c r="Z32" s="99">
        <f t="shared" ca="1" si="25"/>
        <v>0</v>
      </c>
      <c r="AA32" s="99">
        <f t="shared" ca="1" si="26"/>
        <v>2</v>
      </c>
      <c r="AB32" s="99">
        <f t="shared" ca="1" si="21"/>
        <v>1</v>
      </c>
      <c r="AC32" s="99">
        <f t="shared" ca="1" si="22"/>
        <v>1</v>
      </c>
      <c r="AD32" s="99" t="str">
        <f t="shared" si="23"/>
        <v>845103Dusk</v>
      </c>
      <c r="AE32" s="99">
        <f t="shared" si="24"/>
        <v>845103</v>
      </c>
      <c r="AF32" s="100" t="str">
        <f>INDEX(ATS!$A:$P,MATCH('2) Order Form'!$V32,ATS!$O:$O,0),7)</f>
        <v>Stock</v>
      </c>
      <c r="AG32" s="183">
        <v>7048653025783</v>
      </c>
    </row>
    <row r="33" spans="1:33">
      <c r="A33" s="9">
        <v>1</v>
      </c>
      <c r="B33" s="9" t="s">
        <v>104</v>
      </c>
      <c r="C33" s="9">
        <f>INDEX(ATS!$A:$P,MATCH('2) Order Form'!$V33,ATS!$O:$O,0),1)</f>
        <v>845103</v>
      </c>
      <c r="D33" s="9" t="str">
        <f>INDEX(ATS!$A:$P,MATCH('2) Order Form'!$V33,ATS!$O:$O,0),2)</f>
        <v>Trailblazer Helmet</v>
      </c>
      <c r="E33" s="74" t="str">
        <f>INDEX(ATS!$A:$P,MATCH('2) Order Form'!$V33,ATS!$O:$O,0),4)</f>
        <v>DUSK-ML</v>
      </c>
      <c r="F33" s="74" t="str">
        <f>INDEX(ATS!$A:$P,MATCH('2) Order Form'!$V33,ATS!$O:$O,0),5)</f>
        <v>Dusk</v>
      </c>
      <c r="G33" s="112" t="str">
        <f>INDEX(ATS!$A:$P,MATCH('2) Order Form'!$V33,ATS!$O:$O,0),6)</f>
        <v>ML</v>
      </c>
      <c r="H33" s="10">
        <v>1</v>
      </c>
      <c r="I33" s="90">
        <v>0</v>
      </c>
      <c r="J33" s="96">
        <f>IFERROR(VLOOKUP(V33,ATS!$O:$P,2,FALSE),0)</f>
        <v>32</v>
      </c>
      <c r="K33" s="138">
        <f t="shared" si="27"/>
        <v>32</v>
      </c>
      <c r="L33" s="96">
        <f>IFERROR(VLOOKUP(V33,ATS!$O:$Q,3,FALSE),0)</f>
        <v>32</v>
      </c>
      <c r="M33" s="139">
        <f t="shared" si="28"/>
        <v>32</v>
      </c>
      <c r="N33" s="85">
        <v>0</v>
      </c>
      <c r="O33" s="51">
        <f t="shared" si="29"/>
        <v>0</v>
      </c>
      <c r="P33" s="46">
        <f>VLOOKUP($C33,Prices!$A$3:$T$1996,MATCH('2) Order Form'!P$8,Prices!$A$2:$T$2,0),FALSE)</f>
        <v>85</v>
      </c>
      <c r="Q33" s="47">
        <f>VLOOKUP($C33,Prices!$A$3:$T$1996,MATCH('2) Order Form'!Q$8,Prices!$A$2:$T$2,0),FALSE)</f>
        <v>169</v>
      </c>
      <c r="R33" s="31">
        <f t="shared" si="30"/>
        <v>0</v>
      </c>
      <c r="S33" s="40">
        <f t="shared" si="31"/>
        <v>0</v>
      </c>
      <c r="T33" s="47">
        <f t="shared" si="32"/>
        <v>0</v>
      </c>
      <c r="U33" s="97"/>
      <c r="V33" s="110">
        <v>7048652892669</v>
      </c>
      <c r="W33" s="97"/>
      <c r="X33" s="182" t="str">
        <f t="shared" si="7"/>
        <v>*** EOL ***</v>
      </c>
      <c r="Y33" s="98">
        <f t="shared" si="33"/>
        <v>0</v>
      </c>
      <c r="Z33" s="99">
        <f t="shared" ca="1" si="25"/>
        <v>0</v>
      </c>
      <c r="AA33" s="99">
        <f t="shared" ca="1" si="26"/>
        <v>2</v>
      </c>
      <c r="AB33" s="99">
        <f t="shared" ca="1" si="21"/>
        <v>0</v>
      </c>
      <c r="AC33" s="99">
        <f t="shared" ca="1" si="22"/>
        <v>0</v>
      </c>
      <c r="AD33" s="99" t="str">
        <f t="shared" si="23"/>
        <v>845103Dusk</v>
      </c>
      <c r="AE33" s="99">
        <f t="shared" si="24"/>
        <v>845103</v>
      </c>
      <c r="AF33" s="100" t="str">
        <f>INDEX(ATS!$A:$P,MATCH('2) Order Form'!$V33,ATS!$O:$O,0),7)</f>
        <v>Stock</v>
      </c>
      <c r="AG33" s="183">
        <v>7048653025776</v>
      </c>
    </row>
    <row r="34" spans="1:33">
      <c r="A34" s="9">
        <v>1</v>
      </c>
      <c r="B34" s="9" t="s">
        <v>104</v>
      </c>
      <c r="C34" s="9">
        <f>INDEX(ATS!$A:$P,MATCH('2) Order Form'!$V34,ATS!$O:$O,0),1)</f>
        <v>845103</v>
      </c>
      <c r="D34" s="9" t="str">
        <f>INDEX(ATS!$A:$P,MATCH('2) Order Form'!$V34,ATS!$O:$O,0),2)</f>
        <v>Trailblazer Helmet</v>
      </c>
      <c r="E34" s="74" t="str">
        <f>INDEX(ATS!$A:$P,MATCH('2) Order Form'!$V34,ATS!$O:$O,0),4)</f>
        <v>DUSK-LXL</v>
      </c>
      <c r="F34" s="74" t="str">
        <f>INDEX(ATS!$A:$P,MATCH('2) Order Form'!$V34,ATS!$O:$O,0),5)</f>
        <v>Dusk</v>
      </c>
      <c r="G34" s="112" t="str">
        <f>INDEX(ATS!$A:$P,MATCH('2) Order Form'!$V34,ATS!$O:$O,0),6)</f>
        <v>LXL</v>
      </c>
      <c r="H34" s="10">
        <v>1</v>
      </c>
      <c r="I34" s="90">
        <v>0</v>
      </c>
      <c r="J34" s="96">
        <f>IFERROR(VLOOKUP(V34,ATS!$O:$P,2,FALSE),0)</f>
        <v>35</v>
      </c>
      <c r="K34" s="138">
        <f t="shared" si="27"/>
        <v>35</v>
      </c>
      <c r="L34" s="96">
        <f>IFERROR(VLOOKUP(V34,ATS!$O:$Q,3,FALSE),0)</f>
        <v>35</v>
      </c>
      <c r="M34" s="139">
        <f t="shared" si="28"/>
        <v>35</v>
      </c>
      <c r="N34" s="85">
        <v>0</v>
      </c>
      <c r="O34" s="51">
        <f t="shared" si="29"/>
        <v>0</v>
      </c>
      <c r="P34" s="46">
        <f>VLOOKUP($C34,Prices!$A$3:$T$1996,MATCH('2) Order Form'!P$8,Prices!$A$2:$T$2,0),FALSE)</f>
        <v>85</v>
      </c>
      <c r="Q34" s="47">
        <f>VLOOKUP($C34,Prices!$A$3:$T$1996,MATCH('2) Order Form'!Q$8,Prices!$A$2:$T$2,0),FALSE)</f>
        <v>169</v>
      </c>
      <c r="R34" s="31">
        <f t="shared" si="30"/>
        <v>0</v>
      </c>
      <c r="S34" s="40">
        <f t="shared" si="31"/>
        <v>0</v>
      </c>
      <c r="T34" s="47">
        <f t="shared" si="32"/>
        <v>0</v>
      </c>
      <c r="U34" s="97"/>
      <c r="V34" s="110">
        <v>7048652892652</v>
      </c>
      <c r="W34" s="97"/>
      <c r="X34" s="182" t="str">
        <f t="shared" si="7"/>
        <v>*** EOL ***</v>
      </c>
      <c r="Y34" s="98">
        <f t="shared" si="33"/>
        <v>0</v>
      </c>
      <c r="Z34" s="99">
        <f t="shared" ca="1" si="25"/>
        <v>0</v>
      </c>
      <c r="AA34" s="99">
        <f t="shared" ca="1" si="26"/>
        <v>2</v>
      </c>
      <c r="AB34" s="99">
        <f t="shared" ca="1" si="21"/>
        <v>0</v>
      </c>
      <c r="AC34" s="99">
        <f t="shared" ca="1" si="22"/>
        <v>0</v>
      </c>
      <c r="AD34" s="99" t="str">
        <f t="shared" si="23"/>
        <v>845103Dusk</v>
      </c>
      <c r="AE34" s="99">
        <f t="shared" si="24"/>
        <v>845103</v>
      </c>
      <c r="AF34" s="100" t="str">
        <f>INDEX(ATS!$A:$P,MATCH('2) Order Form'!$V34,ATS!$O:$O,0),7)</f>
        <v>Stock</v>
      </c>
      <c r="AG34" s="183">
        <v>7048653025769</v>
      </c>
    </row>
    <row r="35" spans="1:33">
      <c r="A35" s="9">
        <v>1</v>
      </c>
      <c r="B35" s="9" t="s">
        <v>104</v>
      </c>
      <c r="C35" s="9">
        <f>INDEX(ATS!$A:$P,MATCH('2) Order Form'!$V35,ATS!$O:$O,0),1)</f>
        <v>845103</v>
      </c>
      <c r="D35" s="9" t="str">
        <f>INDEX(ATS!$A:$P,MATCH('2) Order Form'!$V35,ATS!$O:$O,0),2)</f>
        <v>Trailblazer Helmet</v>
      </c>
      <c r="E35" s="74" t="str">
        <f>INDEX(ATS!$A:$P,MATCH('2) Order Form'!$V35,ATS!$O:$O,0),4)</f>
        <v>LAVA-SM</v>
      </c>
      <c r="F35" s="74" t="str">
        <f>INDEX(ATS!$A:$P,MATCH('2) Order Form'!$V35,ATS!$O:$O,0),5)</f>
        <v>Lava</v>
      </c>
      <c r="G35" s="112" t="str">
        <f>INDEX(ATS!$A:$P,MATCH('2) Order Form'!$V35,ATS!$O:$O,0),6)</f>
        <v>SM</v>
      </c>
      <c r="H35" s="10">
        <v>1</v>
      </c>
      <c r="I35" s="90">
        <v>0</v>
      </c>
      <c r="J35" s="96">
        <f>IFERROR(VLOOKUP(V35,ATS!$O:$P,2,FALSE),0)</f>
        <v>50</v>
      </c>
      <c r="K35" s="138">
        <f t="shared" si="27"/>
        <v>50</v>
      </c>
      <c r="L35" s="96">
        <f>IFERROR(VLOOKUP(V35,ATS!$O:$Q,3,FALSE),0)</f>
        <v>50</v>
      </c>
      <c r="M35" s="139">
        <f t="shared" si="28"/>
        <v>50</v>
      </c>
      <c r="N35" s="85">
        <v>0</v>
      </c>
      <c r="O35" s="51">
        <f t="shared" si="29"/>
        <v>0</v>
      </c>
      <c r="P35" s="46">
        <f>VLOOKUP($C35,Prices!$A$3:$T$1996,MATCH('2) Order Form'!P$8,Prices!$A$2:$T$2,0),FALSE)</f>
        <v>85</v>
      </c>
      <c r="Q35" s="47">
        <f>VLOOKUP($C35,Prices!$A$3:$T$1996,MATCH('2) Order Form'!Q$8,Prices!$A$2:$T$2,0),FALSE)</f>
        <v>169</v>
      </c>
      <c r="R35" s="31">
        <f t="shared" si="30"/>
        <v>0</v>
      </c>
      <c r="S35" s="40">
        <f t="shared" si="31"/>
        <v>0</v>
      </c>
      <c r="T35" s="47">
        <f t="shared" si="32"/>
        <v>0</v>
      </c>
      <c r="U35" s="97"/>
      <c r="V35" s="110">
        <v>7048652892706</v>
      </c>
      <c r="W35" s="97"/>
      <c r="X35" s="182" t="str">
        <f t="shared" si="7"/>
        <v>*** EOL ***</v>
      </c>
      <c r="Y35" s="98">
        <f t="shared" si="33"/>
        <v>0</v>
      </c>
      <c r="Z35" s="99">
        <f t="shared" ca="1" si="25"/>
        <v>0</v>
      </c>
      <c r="AA35" s="99">
        <f t="shared" ca="1" si="26"/>
        <v>2</v>
      </c>
      <c r="AB35" s="99">
        <f t="shared" ca="1" si="21"/>
        <v>0</v>
      </c>
      <c r="AC35" s="99">
        <f t="shared" ca="1" si="22"/>
        <v>1</v>
      </c>
      <c r="AD35" s="99" t="str">
        <f t="shared" si="23"/>
        <v>845103Lava</v>
      </c>
      <c r="AE35" s="99">
        <f t="shared" si="24"/>
        <v>845103</v>
      </c>
      <c r="AF35" s="100" t="str">
        <f>INDEX(ATS!$A:$P,MATCH('2) Order Form'!$V35,ATS!$O:$O,0),7)</f>
        <v>Stock</v>
      </c>
      <c r="AG35" s="183">
        <v>7048652540409</v>
      </c>
    </row>
    <row r="36" spans="1:33">
      <c r="A36" s="9">
        <v>1</v>
      </c>
      <c r="B36" s="9" t="s">
        <v>104</v>
      </c>
      <c r="C36" s="9">
        <f>INDEX(ATS!$A:$P,MATCH('2) Order Form'!$V36,ATS!$O:$O,0),1)</f>
        <v>845103</v>
      </c>
      <c r="D36" s="9" t="str">
        <f>INDEX(ATS!$A:$P,MATCH('2) Order Form'!$V36,ATS!$O:$O,0),2)</f>
        <v>Trailblazer Helmet</v>
      </c>
      <c r="E36" s="74" t="str">
        <f>INDEX(ATS!$A:$P,MATCH('2) Order Form'!$V36,ATS!$O:$O,0),4)</f>
        <v>LAVA-ML</v>
      </c>
      <c r="F36" s="74" t="str">
        <f>INDEX(ATS!$A:$P,MATCH('2) Order Form'!$V36,ATS!$O:$O,0),5)</f>
        <v>Lava</v>
      </c>
      <c r="G36" s="112" t="str">
        <f>INDEX(ATS!$A:$P,MATCH('2) Order Form'!$V36,ATS!$O:$O,0),6)</f>
        <v>ML</v>
      </c>
      <c r="H36" s="10">
        <v>1</v>
      </c>
      <c r="I36" s="90">
        <v>0</v>
      </c>
      <c r="J36" s="96">
        <f>IFERROR(VLOOKUP(V36,ATS!$O:$P,2,FALSE),0)</f>
        <v>52</v>
      </c>
      <c r="K36" s="138" t="str">
        <f t="shared" si="27"/>
        <v>50+</v>
      </c>
      <c r="L36" s="96">
        <f>IFERROR(VLOOKUP(V36,ATS!$O:$Q,3,FALSE),0)</f>
        <v>52</v>
      </c>
      <c r="M36" s="139" t="str">
        <f t="shared" si="28"/>
        <v>50+</v>
      </c>
      <c r="N36" s="85">
        <v>0</v>
      </c>
      <c r="O36" s="51">
        <f t="shared" si="29"/>
        <v>0</v>
      </c>
      <c r="P36" s="46">
        <f>VLOOKUP($C36,Prices!$A$3:$T$1996,MATCH('2) Order Form'!P$8,Prices!$A$2:$T$2,0),FALSE)</f>
        <v>85</v>
      </c>
      <c r="Q36" s="47">
        <f>VLOOKUP($C36,Prices!$A$3:$T$1996,MATCH('2) Order Form'!Q$8,Prices!$A$2:$T$2,0),FALSE)</f>
        <v>169</v>
      </c>
      <c r="R36" s="31">
        <f t="shared" si="30"/>
        <v>0</v>
      </c>
      <c r="S36" s="40">
        <f t="shared" si="31"/>
        <v>0</v>
      </c>
      <c r="T36" s="47">
        <f t="shared" si="32"/>
        <v>0</v>
      </c>
      <c r="U36" s="97"/>
      <c r="V36" s="110">
        <v>7048652892690</v>
      </c>
      <c r="W36" s="97"/>
      <c r="X36" s="182" t="str">
        <f t="shared" si="7"/>
        <v>*** EOL ***</v>
      </c>
      <c r="Y36" s="98">
        <f t="shared" si="33"/>
        <v>0</v>
      </c>
      <c r="Z36" s="99">
        <f t="shared" ca="1" si="25"/>
        <v>0</v>
      </c>
      <c r="AA36" s="99">
        <f t="shared" ca="1" si="26"/>
        <v>2</v>
      </c>
      <c r="AB36" s="99">
        <f t="shared" ca="1" si="21"/>
        <v>0</v>
      </c>
      <c r="AC36" s="99">
        <f t="shared" ca="1" si="22"/>
        <v>0</v>
      </c>
      <c r="AD36" s="99" t="str">
        <f t="shared" si="23"/>
        <v>845103Lava</v>
      </c>
      <c r="AE36" s="99">
        <f t="shared" si="24"/>
        <v>845103</v>
      </c>
      <c r="AF36" s="100" t="str">
        <f>INDEX(ATS!$A:$P,MATCH('2) Order Form'!$V36,ATS!$O:$O,0),7)</f>
        <v>Stock</v>
      </c>
      <c r="AG36" s="183">
        <v>7048652540393</v>
      </c>
    </row>
    <row r="37" spans="1:33">
      <c r="A37" s="9">
        <v>1</v>
      </c>
      <c r="B37" s="9" t="s">
        <v>104</v>
      </c>
      <c r="C37" s="9">
        <f>INDEX(ATS!$A:$P,MATCH('2) Order Form'!$V37,ATS!$O:$O,0),1)</f>
        <v>845103</v>
      </c>
      <c r="D37" s="9" t="str">
        <f>INDEX(ATS!$A:$P,MATCH('2) Order Form'!$V37,ATS!$O:$O,0),2)</f>
        <v>Trailblazer Helmet</v>
      </c>
      <c r="E37" s="74" t="str">
        <f>INDEX(ATS!$A:$P,MATCH('2) Order Form'!$V37,ATS!$O:$O,0),4)</f>
        <v>LAVA-LXL</v>
      </c>
      <c r="F37" s="74" t="str">
        <f>INDEX(ATS!$A:$P,MATCH('2) Order Form'!$V37,ATS!$O:$O,0),5)</f>
        <v>Lava</v>
      </c>
      <c r="G37" s="112" t="str">
        <f>INDEX(ATS!$A:$P,MATCH('2) Order Form'!$V37,ATS!$O:$O,0),6)</f>
        <v>LXL</v>
      </c>
      <c r="H37" s="10">
        <v>1</v>
      </c>
      <c r="I37" s="90">
        <v>0</v>
      </c>
      <c r="J37" s="96">
        <f>IFERROR(VLOOKUP(V37,ATS!$O:$P,2,FALSE),0)</f>
        <v>50</v>
      </c>
      <c r="K37" s="138">
        <f t="shared" ref="K37:K45" si="34">IF(J37=99999,"OPEN",IF(J37&gt;50,"50+",IF(J37&lt;=0,"0",J37)))</f>
        <v>50</v>
      </c>
      <c r="L37" s="96">
        <f>IFERROR(VLOOKUP(V37,ATS!$O:$Q,3,FALSE),0)</f>
        <v>50</v>
      </c>
      <c r="M37" s="139">
        <f t="shared" ref="M37:M45" si="35">IF(L37=99999,"OPEN",IF(L37&gt;50,"50+",IF(L37&lt;=0,"0",L37)))</f>
        <v>50</v>
      </c>
      <c r="N37" s="85">
        <v>0</v>
      </c>
      <c r="O37" s="51">
        <f t="shared" ref="O37:O45" si="36">IF(N37&lt;&gt;0,N37,$P$5)</f>
        <v>0</v>
      </c>
      <c r="P37" s="46">
        <f>VLOOKUP($C37,Prices!$A$3:$T$1996,MATCH('2) Order Form'!P$8,Prices!$A$2:$T$2,0),FALSE)</f>
        <v>85</v>
      </c>
      <c r="Q37" s="47">
        <f>VLOOKUP($C37,Prices!$A$3:$T$1996,MATCH('2) Order Form'!Q$8,Prices!$A$2:$T$2,0),FALSE)</f>
        <v>169</v>
      </c>
      <c r="R37" s="31">
        <f t="shared" ref="R37:R45" si="37">I37*P37</f>
        <v>0</v>
      </c>
      <c r="S37" s="40">
        <f t="shared" ref="S37:S45" si="38">R37*O37</f>
        <v>0</v>
      </c>
      <c r="T37" s="47">
        <f t="shared" ref="T37:T45" si="39">R37-S37</f>
        <v>0</v>
      </c>
      <c r="U37" s="97"/>
      <c r="V37" s="110">
        <v>7048652892683</v>
      </c>
      <c r="W37" s="97"/>
      <c r="X37" s="182" t="str">
        <f t="shared" si="7"/>
        <v>*** EOL ***</v>
      </c>
      <c r="Y37" s="98">
        <f t="shared" ref="Y37:Y45" si="40">I37*Q37</f>
        <v>0</v>
      </c>
      <c r="Z37" s="99">
        <f t="shared" ca="1" si="25"/>
        <v>0</v>
      </c>
      <c r="AA37" s="99">
        <f t="shared" ca="1" si="26"/>
        <v>2</v>
      </c>
      <c r="AB37" s="99">
        <f t="shared" ca="1" si="21"/>
        <v>0</v>
      </c>
      <c r="AC37" s="99">
        <f t="shared" ca="1" si="22"/>
        <v>0</v>
      </c>
      <c r="AD37" s="99" t="str">
        <f t="shared" si="23"/>
        <v>845103Lava</v>
      </c>
      <c r="AE37" s="99">
        <f t="shared" si="24"/>
        <v>845103</v>
      </c>
      <c r="AF37" s="100" t="str">
        <f>INDEX(ATS!$A:$P,MATCH('2) Order Form'!$V37,ATS!$O:$O,0),7)</f>
        <v>Stock</v>
      </c>
      <c r="AG37" s="183">
        <v>7048652540386</v>
      </c>
    </row>
    <row r="38" spans="1:33">
      <c r="A38" s="9">
        <v>1</v>
      </c>
      <c r="B38" s="9" t="s">
        <v>104</v>
      </c>
      <c r="C38" s="9">
        <f>INDEX(ATS!$A:$P,MATCH('2) Order Form'!$V38,ATS!$O:$O,0),1)</f>
        <v>845103</v>
      </c>
      <c r="D38" s="9" t="str">
        <f>INDEX(ATS!$A:$P,MATCH('2) Order Form'!$V38,ATS!$O:$O,0),2)</f>
        <v>Trailblazer Helmet</v>
      </c>
      <c r="E38" s="74" t="str">
        <f>INDEX(ATS!$A:$P,MATCH('2) Order Form'!$V38,ATS!$O:$O,0),4)</f>
        <v>MBLCK-SM</v>
      </c>
      <c r="F38" s="74" t="str">
        <f>INDEX(ATS!$A:$P,MATCH('2) Order Form'!$V38,ATS!$O:$O,0),5)</f>
        <v>Matte Black</v>
      </c>
      <c r="G38" s="112" t="str">
        <f>INDEX(ATS!$A:$P,MATCH('2) Order Form'!$V38,ATS!$O:$O,0),6)</f>
        <v>SM</v>
      </c>
      <c r="H38" s="10">
        <v>1</v>
      </c>
      <c r="I38" s="90">
        <v>0</v>
      </c>
      <c r="J38" s="96">
        <f>IFERROR(VLOOKUP(V38,ATS!$O:$P,2,FALSE),0)</f>
        <v>71</v>
      </c>
      <c r="K38" s="138" t="str">
        <f t="shared" si="34"/>
        <v>50+</v>
      </c>
      <c r="L38" s="96">
        <f>IFERROR(VLOOKUP(V38,ATS!$O:$Q,3,FALSE),0)</f>
        <v>71</v>
      </c>
      <c r="M38" s="139" t="str">
        <f t="shared" si="35"/>
        <v>50+</v>
      </c>
      <c r="N38" s="85">
        <v>0</v>
      </c>
      <c r="O38" s="51">
        <f t="shared" si="36"/>
        <v>0</v>
      </c>
      <c r="P38" s="46">
        <f>VLOOKUP($C38,Prices!$A$3:$T$1996,MATCH('2) Order Form'!P$8,Prices!$A$2:$T$2,0),FALSE)</f>
        <v>85</v>
      </c>
      <c r="Q38" s="47">
        <f>VLOOKUP($C38,Prices!$A$3:$T$1996,MATCH('2) Order Form'!Q$8,Prices!$A$2:$T$2,0),FALSE)</f>
        <v>169</v>
      </c>
      <c r="R38" s="31">
        <f t="shared" si="37"/>
        <v>0</v>
      </c>
      <c r="S38" s="40">
        <f t="shared" si="38"/>
        <v>0</v>
      </c>
      <c r="T38" s="47">
        <f t="shared" si="39"/>
        <v>0</v>
      </c>
      <c r="U38" s="97"/>
      <c r="V38" s="110">
        <v>7048652540225</v>
      </c>
      <c r="W38" s="97"/>
      <c r="X38" s="182" t="str">
        <f t="shared" si="7"/>
        <v>*** EOL ***</v>
      </c>
      <c r="Y38" s="98">
        <f t="shared" si="40"/>
        <v>0</v>
      </c>
      <c r="Z38" s="99">
        <f t="shared" ca="1" si="25"/>
        <v>0</v>
      </c>
      <c r="AA38" s="99">
        <f t="shared" ca="1" si="26"/>
        <v>2</v>
      </c>
      <c r="AB38" s="99">
        <f t="shared" ca="1" si="21"/>
        <v>0</v>
      </c>
      <c r="AC38" s="99">
        <f t="shared" ca="1" si="22"/>
        <v>1</v>
      </c>
      <c r="AD38" s="99" t="str">
        <f t="shared" si="23"/>
        <v>845103Matte Black</v>
      </c>
      <c r="AE38" s="99">
        <f t="shared" si="24"/>
        <v>845103</v>
      </c>
      <c r="AF38" s="100" t="str">
        <f>INDEX(ATS!$A:$P,MATCH('2) Order Form'!$V38,ATS!$O:$O,0),7)</f>
        <v>Stock</v>
      </c>
      <c r="AG38" s="183">
        <v>7048653024786</v>
      </c>
    </row>
    <row r="39" spans="1:33">
      <c r="A39" s="9">
        <v>1</v>
      </c>
      <c r="B39" s="9" t="s">
        <v>104</v>
      </c>
      <c r="C39" s="9">
        <f>INDEX(ATS!$A:$P,MATCH('2) Order Form'!$V39,ATS!$O:$O,0),1)</f>
        <v>845103</v>
      </c>
      <c r="D39" s="9" t="str">
        <f>INDEX(ATS!$A:$P,MATCH('2) Order Form'!$V39,ATS!$O:$O,0),2)</f>
        <v>Trailblazer Helmet</v>
      </c>
      <c r="E39" s="74" t="str">
        <f>INDEX(ATS!$A:$P,MATCH('2) Order Form'!$V39,ATS!$O:$O,0),4)</f>
        <v>MBLCK-ML</v>
      </c>
      <c r="F39" s="74" t="str">
        <f>INDEX(ATS!$A:$P,MATCH('2) Order Form'!$V39,ATS!$O:$O,0),5)</f>
        <v>Matte Black</v>
      </c>
      <c r="G39" s="112" t="str">
        <f>INDEX(ATS!$A:$P,MATCH('2) Order Form'!$V39,ATS!$O:$O,0),6)</f>
        <v>ML</v>
      </c>
      <c r="H39" s="10">
        <v>1</v>
      </c>
      <c r="I39" s="90">
        <v>0</v>
      </c>
      <c r="J39" s="96">
        <f>IFERROR(VLOOKUP(V39,ATS!$O:$P,2,FALSE),0)</f>
        <v>179</v>
      </c>
      <c r="K39" s="138" t="str">
        <f t="shared" si="34"/>
        <v>50+</v>
      </c>
      <c r="L39" s="96">
        <f>IFERROR(VLOOKUP(V39,ATS!$O:$Q,3,FALSE),0)</f>
        <v>179</v>
      </c>
      <c r="M39" s="139" t="str">
        <f t="shared" si="35"/>
        <v>50+</v>
      </c>
      <c r="N39" s="85">
        <v>0</v>
      </c>
      <c r="O39" s="51">
        <f t="shared" si="36"/>
        <v>0</v>
      </c>
      <c r="P39" s="46">
        <f>VLOOKUP($C39,Prices!$A$3:$T$1996,MATCH('2) Order Form'!P$8,Prices!$A$2:$T$2,0),FALSE)</f>
        <v>85</v>
      </c>
      <c r="Q39" s="47">
        <f>VLOOKUP($C39,Prices!$A$3:$T$1996,MATCH('2) Order Form'!Q$8,Prices!$A$2:$T$2,0),FALSE)</f>
        <v>169</v>
      </c>
      <c r="R39" s="31">
        <f t="shared" si="37"/>
        <v>0</v>
      </c>
      <c r="S39" s="40">
        <f t="shared" si="38"/>
        <v>0</v>
      </c>
      <c r="T39" s="47">
        <f t="shared" si="39"/>
        <v>0</v>
      </c>
      <c r="U39" s="97"/>
      <c r="V39" s="110">
        <v>7048652540218</v>
      </c>
      <c r="W39" s="97"/>
      <c r="X39" s="182" t="str">
        <f t="shared" si="7"/>
        <v>*** EOL ***</v>
      </c>
      <c r="Y39" s="98">
        <f t="shared" si="40"/>
        <v>0</v>
      </c>
      <c r="Z39" s="99">
        <f t="shared" ca="1" si="25"/>
        <v>0</v>
      </c>
      <c r="AA39" s="99">
        <f t="shared" ca="1" si="26"/>
        <v>2</v>
      </c>
      <c r="AB39" s="99">
        <f t="shared" ca="1" si="21"/>
        <v>0</v>
      </c>
      <c r="AC39" s="99">
        <f t="shared" ca="1" si="22"/>
        <v>0</v>
      </c>
      <c r="AD39" s="99" t="str">
        <f t="shared" si="23"/>
        <v>845103Matte Black</v>
      </c>
      <c r="AE39" s="99">
        <f t="shared" si="24"/>
        <v>845103</v>
      </c>
      <c r="AF39" s="100" t="str">
        <f>INDEX(ATS!$A:$P,MATCH('2) Order Form'!$V39,ATS!$O:$O,0),7)</f>
        <v>Stock</v>
      </c>
      <c r="AG39" s="183">
        <v>7048653024793</v>
      </c>
    </row>
    <row r="40" spans="1:33">
      <c r="A40" s="9">
        <v>1</v>
      </c>
      <c r="B40" s="9" t="s">
        <v>104</v>
      </c>
      <c r="C40" s="9">
        <f>INDEX(ATS!$A:$P,MATCH('2) Order Form'!$V40,ATS!$O:$O,0),1)</f>
        <v>845103</v>
      </c>
      <c r="D40" s="9" t="str">
        <f>INDEX(ATS!$A:$P,MATCH('2) Order Form'!$V40,ATS!$O:$O,0),2)</f>
        <v>Trailblazer Helmet</v>
      </c>
      <c r="E40" s="74" t="str">
        <f>INDEX(ATS!$A:$P,MATCH('2) Order Form'!$V40,ATS!$O:$O,0),4)</f>
        <v>MBLCK-LXL</v>
      </c>
      <c r="F40" s="74" t="str">
        <f>INDEX(ATS!$A:$P,MATCH('2) Order Form'!$V40,ATS!$O:$O,0),5)</f>
        <v>Matte Black</v>
      </c>
      <c r="G40" s="112" t="str">
        <f>INDEX(ATS!$A:$P,MATCH('2) Order Form'!$V40,ATS!$O:$O,0),6)</f>
        <v>LXL</v>
      </c>
      <c r="H40" s="10">
        <v>1</v>
      </c>
      <c r="I40" s="90">
        <v>0</v>
      </c>
      <c r="J40" s="96">
        <f>IFERROR(VLOOKUP(V40,ATS!$O:$P,2,FALSE),0)</f>
        <v>126</v>
      </c>
      <c r="K40" s="138" t="str">
        <f t="shared" si="34"/>
        <v>50+</v>
      </c>
      <c r="L40" s="96">
        <f>IFERROR(VLOOKUP(V40,ATS!$O:$Q,3,FALSE),0)</f>
        <v>126</v>
      </c>
      <c r="M40" s="139" t="str">
        <f t="shared" si="35"/>
        <v>50+</v>
      </c>
      <c r="N40" s="85">
        <v>0</v>
      </c>
      <c r="O40" s="51">
        <f t="shared" si="36"/>
        <v>0</v>
      </c>
      <c r="P40" s="46">
        <f>VLOOKUP($C40,Prices!$A$3:$T$1996,MATCH('2) Order Form'!P$8,Prices!$A$2:$T$2,0),FALSE)</f>
        <v>85</v>
      </c>
      <c r="Q40" s="47">
        <f>VLOOKUP($C40,Prices!$A$3:$T$1996,MATCH('2) Order Form'!Q$8,Prices!$A$2:$T$2,0),FALSE)</f>
        <v>169</v>
      </c>
      <c r="R40" s="31">
        <f t="shared" si="37"/>
        <v>0</v>
      </c>
      <c r="S40" s="40">
        <f t="shared" si="38"/>
        <v>0</v>
      </c>
      <c r="T40" s="47">
        <f t="shared" si="39"/>
        <v>0</v>
      </c>
      <c r="U40" s="97"/>
      <c r="V40" s="110">
        <v>7048652540201</v>
      </c>
      <c r="W40" s="97"/>
      <c r="X40" s="182" t="str">
        <f t="shared" si="7"/>
        <v>*** EOL ***</v>
      </c>
      <c r="Y40" s="98">
        <f t="shared" si="40"/>
        <v>0</v>
      </c>
      <c r="Z40" s="99">
        <f t="shared" ca="1" si="25"/>
        <v>0</v>
      </c>
      <c r="AA40" s="99">
        <f t="shared" ca="1" si="26"/>
        <v>2</v>
      </c>
      <c r="AB40" s="99">
        <f t="shared" ca="1" si="21"/>
        <v>0</v>
      </c>
      <c r="AC40" s="99">
        <f t="shared" ca="1" si="22"/>
        <v>0</v>
      </c>
      <c r="AD40" s="99" t="str">
        <f t="shared" si="23"/>
        <v>845103Matte Black</v>
      </c>
      <c r="AE40" s="99">
        <f t="shared" si="24"/>
        <v>845103</v>
      </c>
      <c r="AF40" s="100" t="str">
        <f>INDEX(ATS!$A:$P,MATCH('2) Order Form'!$V40,ATS!$O:$O,0),7)</f>
        <v>Stock</v>
      </c>
      <c r="AG40" s="183">
        <v>7048653024809</v>
      </c>
    </row>
    <row r="41" spans="1:33">
      <c r="A41" s="9">
        <v>1</v>
      </c>
      <c r="B41" s="9" t="s">
        <v>104</v>
      </c>
      <c r="C41" s="9">
        <f>INDEX(ATS!$A:$P,MATCH('2) Order Form'!$V41,ATS!$O:$O,0),1)</f>
        <v>845103</v>
      </c>
      <c r="D41" s="9" t="str">
        <f>INDEX(ATS!$A:$P,MATCH('2) Order Form'!$V41,ATS!$O:$O,0),2)</f>
        <v>Trailblazer Helmet</v>
      </c>
      <c r="E41" s="74" t="str">
        <f>INDEX(ATS!$A:$P,MATCH('2) Order Form'!$V41,ATS!$O:$O,0),4)</f>
        <v>MWHTE-SM</v>
      </c>
      <c r="F41" s="74" t="str">
        <f>INDEX(ATS!$A:$P,MATCH('2) Order Form'!$V41,ATS!$O:$O,0),5)</f>
        <v>Matte White</v>
      </c>
      <c r="G41" s="112" t="str">
        <f>INDEX(ATS!$A:$P,MATCH('2) Order Form'!$V41,ATS!$O:$O,0),6)</f>
        <v>SM</v>
      </c>
      <c r="H41" s="10">
        <v>1</v>
      </c>
      <c r="I41" s="90">
        <v>0</v>
      </c>
      <c r="J41" s="96">
        <f>IFERROR(VLOOKUP(V41,ATS!$O:$P,2,FALSE),0)</f>
        <v>22</v>
      </c>
      <c r="K41" s="138">
        <f t="shared" si="34"/>
        <v>22</v>
      </c>
      <c r="L41" s="96">
        <f>IFERROR(VLOOKUP(V41,ATS!$O:$Q,3,FALSE),0)</f>
        <v>22</v>
      </c>
      <c r="M41" s="139">
        <f t="shared" si="35"/>
        <v>22</v>
      </c>
      <c r="N41" s="85">
        <v>0</v>
      </c>
      <c r="O41" s="51">
        <f t="shared" si="36"/>
        <v>0</v>
      </c>
      <c r="P41" s="46">
        <f>VLOOKUP($C41,Prices!$A$3:$T$1996,MATCH('2) Order Form'!P$8,Prices!$A$2:$T$2,0),FALSE)</f>
        <v>85</v>
      </c>
      <c r="Q41" s="47">
        <f>VLOOKUP($C41,Prices!$A$3:$T$1996,MATCH('2) Order Form'!Q$8,Prices!$A$2:$T$2,0),FALSE)</f>
        <v>169</v>
      </c>
      <c r="R41" s="31">
        <f t="shared" si="37"/>
        <v>0</v>
      </c>
      <c r="S41" s="40">
        <f t="shared" si="38"/>
        <v>0</v>
      </c>
      <c r="T41" s="47">
        <f t="shared" si="39"/>
        <v>0</v>
      </c>
      <c r="U41" s="97"/>
      <c r="V41" s="110">
        <v>7048652540348</v>
      </c>
      <c r="W41" s="97"/>
      <c r="X41" s="182" t="str">
        <f t="shared" si="7"/>
        <v>*** EOL ***</v>
      </c>
      <c r="Y41" s="98">
        <f t="shared" si="40"/>
        <v>0</v>
      </c>
      <c r="Z41" s="99">
        <f t="shared" ca="1" si="25"/>
        <v>0</v>
      </c>
      <c r="AA41" s="99">
        <f t="shared" ca="1" si="26"/>
        <v>2</v>
      </c>
      <c r="AB41" s="99">
        <f t="shared" ca="1" si="21"/>
        <v>0</v>
      </c>
      <c r="AC41" s="99">
        <f t="shared" ca="1" si="22"/>
        <v>1</v>
      </c>
      <c r="AD41" s="99" t="str">
        <f t="shared" si="23"/>
        <v>845103Matte White</v>
      </c>
      <c r="AE41" s="99">
        <f t="shared" si="24"/>
        <v>845103</v>
      </c>
      <c r="AF41" s="100" t="str">
        <f>INDEX(ATS!$A:$P,MATCH('2) Order Form'!$V41,ATS!$O:$O,0),7)</f>
        <v>Stock</v>
      </c>
      <c r="AG41" s="183">
        <v>7048652540522</v>
      </c>
    </row>
    <row r="42" spans="1:33">
      <c r="A42" s="9">
        <v>1</v>
      </c>
      <c r="B42" s="9" t="s">
        <v>104</v>
      </c>
      <c r="C42" s="9">
        <f>INDEX(ATS!$A:$P,MATCH('2) Order Form'!$V42,ATS!$O:$O,0),1)</f>
        <v>845103</v>
      </c>
      <c r="D42" s="9" t="str">
        <f>INDEX(ATS!$A:$P,MATCH('2) Order Form'!$V42,ATS!$O:$O,0),2)</f>
        <v>Trailblazer Helmet</v>
      </c>
      <c r="E42" s="74" t="str">
        <f>INDEX(ATS!$A:$P,MATCH('2) Order Form'!$V42,ATS!$O:$O,0),4)</f>
        <v>MWHTE-ML</v>
      </c>
      <c r="F42" s="74" t="str">
        <f>INDEX(ATS!$A:$P,MATCH('2) Order Form'!$V42,ATS!$O:$O,0),5)</f>
        <v>Matte White</v>
      </c>
      <c r="G42" s="112" t="str">
        <f>INDEX(ATS!$A:$P,MATCH('2) Order Form'!$V42,ATS!$O:$O,0),6)</f>
        <v>ML</v>
      </c>
      <c r="H42" s="10">
        <v>1</v>
      </c>
      <c r="I42" s="90">
        <v>0</v>
      </c>
      <c r="J42" s="96">
        <f>IFERROR(VLOOKUP(V42,ATS!$O:$P,2,FALSE),0)</f>
        <v>41</v>
      </c>
      <c r="K42" s="138">
        <f t="shared" si="34"/>
        <v>41</v>
      </c>
      <c r="L42" s="96">
        <f>IFERROR(VLOOKUP(V42,ATS!$O:$Q,3,FALSE),0)</f>
        <v>41</v>
      </c>
      <c r="M42" s="139">
        <f t="shared" si="35"/>
        <v>41</v>
      </c>
      <c r="N42" s="85">
        <v>0</v>
      </c>
      <c r="O42" s="51">
        <f t="shared" si="36"/>
        <v>0</v>
      </c>
      <c r="P42" s="46">
        <f>VLOOKUP($C42,Prices!$A$3:$T$1996,MATCH('2) Order Form'!P$8,Prices!$A$2:$T$2,0),FALSE)</f>
        <v>85</v>
      </c>
      <c r="Q42" s="47">
        <f>VLOOKUP($C42,Prices!$A$3:$T$1996,MATCH('2) Order Form'!Q$8,Prices!$A$2:$T$2,0),FALSE)</f>
        <v>169</v>
      </c>
      <c r="R42" s="31">
        <f t="shared" si="37"/>
        <v>0</v>
      </c>
      <c r="S42" s="40">
        <f t="shared" si="38"/>
        <v>0</v>
      </c>
      <c r="T42" s="47">
        <f t="shared" si="39"/>
        <v>0</v>
      </c>
      <c r="U42" s="97"/>
      <c r="V42" s="110">
        <v>7048652540331</v>
      </c>
      <c r="W42" s="97"/>
      <c r="X42" s="182" t="str">
        <f t="shared" si="7"/>
        <v>*** EOL ***</v>
      </c>
      <c r="Y42" s="98">
        <f t="shared" si="40"/>
        <v>0</v>
      </c>
      <c r="Z42" s="99">
        <f t="shared" ca="1" si="25"/>
        <v>0</v>
      </c>
      <c r="AA42" s="99">
        <f t="shared" ca="1" si="26"/>
        <v>2</v>
      </c>
      <c r="AB42" s="99">
        <f t="shared" ca="1" si="21"/>
        <v>0</v>
      </c>
      <c r="AC42" s="99">
        <f t="shared" ca="1" si="22"/>
        <v>0</v>
      </c>
      <c r="AD42" s="99" t="str">
        <f t="shared" si="23"/>
        <v>845103Matte White</v>
      </c>
      <c r="AE42" s="99">
        <f t="shared" si="24"/>
        <v>845103</v>
      </c>
      <c r="AF42" s="100" t="str">
        <f>INDEX(ATS!$A:$P,MATCH('2) Order Form'!$V42,ATS!$O:$O,0),7)</f>
        <v>Stock</v>
      </c>
      <c r="AG42" s="183">
        <v>7048652540515</v>
      </c>
    </row>
    <row r="43" spans="1:33">
      <c r="A43" s="9">
        <v>1</v>
      </c>
      <c r="B43" s="9" t="s">
        <v>104</v>
      </c>
      <c r="C43" s="9">
        <f>INDEX(ATS!$A:$P,MATCH('2) Order Form'!$V43,ATS!$O:$O,0),1)</f>
        <v>845103</v>
      </c>
      <c r="D43" s="9" t="str">
        <f>INDEX(ATS!$A:$P,MATCH('2) Order Form'!$V43,ATS!$O:$O,0),2)</f>
        <v>Trailblazer Helmet</v>
      </c>
      <c r="E43" s="74" t="str">
        <f>INDEX(ATS!$A:$P,MATCH('2) Order Form'!$V43,ATS!$O:$O,0),4)</f>
        <v>MWHTE-LXL</v>
      </c>
      <c r="F43" s="74" t="str">
        <f>INDEX(ATS!$A:$P,MATCH('2) Order Form'!$V43,ATS!$O:$O,0),5)</f>
        <v>Matte White</v>
      </c>
      <c r="G43" s="112" t="str">
        <f>INDEX(ATS!$A:$P,MATCH('2) Order Form'!$V43,ATS!$O:$O,0),6)</f>
        <v>LXL</v>
      </c>
      <c r="H43" s="10">
        <v>1</v>
      </c>
      <c r="I43" s="90">
        <v>0</v>
      </c>
      <c r="J43" s="96">
        <f>IFERROR(VLOOKUP(V43,ATS!$O:$P,2,FALSE),0)</f>
        <v>39</v>
      </c>
      <c r="K43" s="138">
        <f t="shared" si="34"/>
        <v>39</v>
      </c>
      <c r="L43" s="96">
        <f>IFERROR(VLOOKUP(V43,ATS!$O:$Q,3,FALSE),0)</f>
        <v>39</v>
      </c>
      <c r="M43" s="139">
        <f t="shared" si="35"/>
        <v>39</v>
      </c>
      <c r="N43" s="85">
        <v>0</v>
      </c>
      <c r="O43" s="51">
        <f t="shared" si="36"/>
        <v>0</v>
      </c>
      <c r="P43" s="46">
        <f>VLOOKUP($C43,Prices!$A$3:$T$1996,MATCH('2) Order Form'!P$8,Prices!$A$2:$T$2,0),FALSE)</f>
        <v>85</v>
      </c>
      <c r="Q43" s="47">
        <f>VLOOKUP($C43,Prices!$A$3:$T$1996,MATCH('2) Order Form'!Q$8,Prices!$A$2:$T$2,0),FALSE)</f>
        <v>169</v>
      </c>
      <c r="R43" s="31">
        <f t="shared" si="37"/>
        <v>0</v>
      </c>
      <c r="S43" s="40">
        <f t="shared" si="38"/>
        <v>0</v>
      </c>
      <c r="T43" s="47">
        <f t="shared" si="39"/>
        <v>0</v>
      </c>
      <c r="U43" s="97"/>
      <c r="V43" s="110">
        <v>7048652540324</v>
      </c>
      <c r="W43" s="97"/>
      <c r="X43" s="182" t="str">
        <f t="shared" si="7"/>
        <v>*** EOL ***</v>
      </c>
      <c r="Y43" s="98">
        <f t="shared" si="40"/>
        <v>0</v>
      </c>
      <c r="Z43" s="99">
        <f t="shared" ca="1" si="25"/>
        <v>0</v>
      </c>
      <c r="AA43" s="99">
        <f t="shared" ca="1" si="26"/>
        <v>2</v>
      </c>
      <c r="AB43" s="99">
        <f t="shared" ref="AB43:AB67" ca="1" si="41">IF(C43=OFFSET(C43,-1,0),0,1)</f>
        <v>0</v>
      </c>
      <c r="AC43" s="99">
        <f t="shared" ref="AC43:AC67" ca="1" si="42">IF(F43=OFFSET(F43,-1,0),0,1)</f>
        <v>0</v>
      </c>
      <c r="AD43" s="99" t="str">
        <f t="shared" ref="AD43:AD67" si="43">CONCATENATE(C43,F43)</f>
        <v>845103Matte White</v>
      </c>
      <c r="AE43" s="99">
        <f t="shared" ref="AE43:AE67" si="44">IFERROR(IF(B43="EYEWEAR",CONCATENATE(C43,"-",G43),C43),C43)</f>
        <v>845103</v>
      </c>
      <c r="AF43" s="100" t="str">
        <f>INDEX(ATS!$A:$P,MATCH('2) Order Form'!$V43,ATS!$O:$O,0),7)</f>
        <v>Stock</v>
      </c>
      <c r="AG43" s="183">
        <v>7048652540508</v>
      </c>
    </row>
    <row r="44" spans="1:33">
      <c r="A44" s="9">
        <v>1</v>
      </c>
      <c r="B44" s="9" t="s">
        <v>104</v>
      </c>
      <c r="C44" s="9">
        <f>INDEX(ATS!$A:$P,MATCH('2) Order Form'!$V44,ATS!$O:$O,0),1)</f>
        <v>845103</v>
      </c>
      <c r="D44" s="9" t="str">
        <f>INDEX(ATS!$A:$P,MATCH('2) Order Form'!$V44,ATS!$O:$O,0),2)</f>
        <v>Trailblazer Helmet</v>
      </c>
      <c r="E44" s="74" t="str">
        <f>INDEX(ATS!$A:$P,MATCH('2) Order Form'!$V44,ATS!$O:$O,0),4)</f>
        <v>NANI-SM</v>
      </c>
      <c r="F44" s="74" t="str">
        <f>INDEX(ATS!$A:$P,MATCH('2) Order Form'!$V44,ATS!$O:$O,0),5)</f>
        <v>Nani</v>
      </c>
      <c r="G44" s="112" t="str">
        <f>INDEX(ATS!$A:$P,MATCH('2) Order Form'!$V44,ATS!$O:$O,0),6)</f>
        <v>SM</v>
      </c>
      <c r="H44" s="10">
        <v>1</v>
      </c>
      <c r="I44" s="90">
        <v>0</v>
      </c>
      <c r="J44" s="96">
        <f>IFERROR(VLOOKUP(V44,ATS!$O:$P,2,FALSE),0)</f>
        <v>41</v>
      </c>
      <c r="K44" s="138">
        <f t="shared" si="34"/>
        <v>41</v>
      </c>
      <c r="L44" s="96">
        <f>IFERROR(VLOOKUP(V44,ATS!$O:$Q,3,FALSE),0)</f>
        <v>41</v>
      </c>
      <c r="M44" s="139">
        <f t="shared" si="35"/>
        <v>41</v>
      </c>
      <c r="N44" s="85">
        <v>0</v>
      </c>
      <c r="O44" s="51">
        <f t="shared" si="36"/>
        <v>0</v>
      </c>
      <c r="P44" s="46">
        <f>VLOOKUP($C44,Prices!$A$3:$T$1996,MATCH('2) Order Form'!P$8,Prices!$A$2:$T$2,0),FALSE)</f>
        <v>85</v>
      </c>
      <c r="Q44" s="47">
        <f>VLOOKUP($C44,Prices!$A$3:$T$1996,MATCH('2) Order Form'!Q$8,Prices!$A$2:$T$2,0),FALSE)</f>
        <v>169</v>
      </c>
      <c r="R44" s="31">
        <f t="shared" si="37"/>
        <v>0</v>
      </c>
      <c r="S44" s="40">
        <f t="shared" si="38"/>
        <v>0</v>
      </c>
      <c r="T44" s="47">
        <f t="shared" si="39"/>
        <v>0</v>
      </c>
      <c r="U44" s="97"/>
      <c r="V44" s="110">
        <v>7048652892768</v>
      </c>
      <c r="W44" s="97"/>
      <c r="X44" s="182" t="str">
        <f t="shared" si="7"/>
        <v>*** EOL ***</v>
      </c>
      <c r="Y44" s="98">
        <f t="shared" si="40"/>
        <v>0</v>
      </c>
      <c r="Z44" s="99">
        <f t="shared" ca="1" si="25"/>
        <v>0</v>
      </c>
      <c r="AA44" s="99">
        <f t="shared" ca="1" si="26"/>
        <v>2</v>
      </c>
      <c r="AB44" s="99">
        <f t="shared" ca="1" si="41"/>
        <v>0</v>
      </c>
      <c r="AC44" s="99">
        <f t="shared" ca="1" si="42"/>
        <v>1</v>
      </c>
      <c r="AD44" s="99" t="str">
        <f t="shared" si="43"/>
        <v>845103Nani</v>
      </c>
      <c r="AE44" s="99">
        <f t="shared" si="44"/>
        <v>845103</v>
      </c>
      <c r="AF44" s="100" t="str">
        <f>INDEX(ATS!$A:$P,MATCH('2) Order Form'!$V44,ATS!$O:$O,0),7)</f>
        <v>Stock</v>
      </c>
      <c r="AG44" s="183">
        <v>7048653024755</v>
      </c>
    </row>
    <row r="45" spans="1:33">
      <c r="A45" s="9">
        <v>1</v>
      </c>
      <c r="B45" s="9" t="s">
        <v>104</v>
      </c>
      <c r="C45" s="9">
        <f>INDEX(ATS!$A:$P,MATCH('2) Order Form'!$V45,ATS!$O:$O,0),1)</f>
        <v>845103</v>
      </c>
      <c r="D45" s="9" t="str">
        <f>INDEX(ATS!$A:$P,MATCH('2) Order Form'!$V45,ATS!$O:$O,0),2)</f>
        <v>Trailblazer Helmet</v>
      </c>
      <c r="E45" s="74" t="str">
        <f>INDEX(ATS!$A:$P,MATCH('2) Order Form'!$V45,ATS!$O:$O,0),4)</f>
        <v>NANI-ML</v>
      </c>
      <c r="F45" s="74" t="str">
        <f>INDEX(ATS!$A:$P,MATCH('2) Order Form'!$V45,ATS!$O:$O,0),5)</f>
        <v>Nani</v>
      </c>
      <c r="G45" s="112" t="str">
        <f>INDEX(ATS!$A:$P,MATCH('2) Order Form'!$V45,ATS!$O:$O,0),6)</f>
        <v>ML</v>
      </c>
      <c r="H45" s="10">
        <v>1</v>
      </c>
      <c r="I45" s="90">
        <v>0</v>
      </c>
      <c r="J45" s="96">
        <f>IFERROR(VLOOKUP(V45,ATS!$O:$P,2,FALSE),0)</f>
        <v>34</v>
      </c>
      <c r="K45" s="138">
        <f t="shared" si="34"/>
        <v>34</v>
      </c>
      <c r="L45" s="96">
        <f>IFERROR(VLOOKUP(V45,ATS!$O:$Q,3,FALSE),0)</f>
        <v>34</v>
      </c>
      <c r="M45" s="139">
        <f t="shared" si="35"/>
        <v>34</v>
      </c>
      <c r="N45" s="85">
        <v>0</v>
      </c>
      <c r="O45" s="51">
        <f t="shared" si="36"/>
        <v>0</v>
      </c>
      <c r="P45" s="46">
        <f>VLOOKUP($C45,Prices!$A$3:$T$1996,MATCH('2) Order Form'!P$8,Prices!$A$2:$T$2,0),FALSE)</f>
        <v>85</v>
      </c>
      <c r="Q45" s="47">
        <f>VLOOKUP($C45,Prices!$A$3:$T$1996,MATCH('2) Order Form'!Q$8,Prices!$A$2:$T$2,0),FALSE)</f>
        <v>169</v>
      </c>
      <c r="R45" s="31">
        <f t="shared" si="37"/>
        <v>0</v>
      </c>
      <c r="S45" s="40">
        <f t="shared" si="38"/>
        <v>0</v>
      </c>
      <c r="T45" s="47">
        <f t="shared" si="39"/>
        <v>0</v>
      </c>
      <c r="U45" s="97"/>
      <c r="V45" s="110">
        <v>7048652892751</v>
      </c>
      <c r="W45" s="97"/>
      <c r="X45" s="182" t="str">
        <f t="shared" si="7"/>
        <v>*** EOL ***</v>
      </c>
      <c r="Y45" s="98">
        <f t="shared" si="40"/>
        <v>0</v>
      </c>
      <c r="Z45" s="99">
        <f t="shared" ca="1" si="25"/>
        <v>0</v>
      </c>
      <c r="AA45" s="99">
        <f t="shared" ca="1" si="26"/>
        <v>2</v>
      </c>
      <c r="AB45" s="99">
        <f t="shared" ca="1" si="41"/>
        <v>0</v>
      </c>
      <c r="AC45" s="99">
        <f t="shared" ca="1" si="42"/>
        <v>0</v>
      </c>
      <c r="AD45" s="99" t="str">
        <f t="shared" si="43"/>
        <v>845103Nani</v>
      </c>
      <c r="AE45" s="99">
        <f t="shared" si="44"/>
        <v>845103</v>
      </c>
      <c r="AF45" s="100" t="str">
        <f>INDEX(ATS!$A:$P,MATCH('2) Order Form'!$V45,ATS!$O:$O,0),7)</f>
        <v>Stock</v>
      </c>
      <c r="AG45" s="183">
        <v>7048653024762</v>
      </c>
    </row>
    <row r="46" spans="1:33">
      <c r="A46" s="9">
        <v>1</v>
      </c>
      <c r="B46" s="9" t="s">
        <v>104</v>
      </c>
      <c r="C46" s="9">
        <f>INDEX(ATS!$A:$P,MATCH('2) Order Form'!$V46,ATS!$O:$O,0),1)</f>
        <v>845103</v>
      </c>
      <c r="D46" s="9" t="str">
        <f>INDEX(ATS!$A:$P,MATCH('2) Order Form'!$V46,ATS!$O:$O,0),2)</f>
        <v>Trailblazer Helmet</v>
      </c>
      <c r="E46" s="74" t="str">
        <f>INDEX(ATS!$A:$P,MATCH('2) Order Form'!$V46,ATS!$O:$O,0),4)</f>
        <v>NANI-LXL</v>
      </c>
      <c r="F46" s="74" t="str">
        <f>INDEX(ATS!$A:$P,MATCH('2) Order Form'!$V46,ATS!$O:$O,0),5)</f>
        <v>Nani</v>
      </c>
      <c r="G46" s="112" t="str">
        <f>INDEX(ATS!$A:$P,MATCH('2) Order Form'!$V46,ATS!$O:$O,0),6)</f>
        <v>LXL</v>
      </c>
      <c r="H46" s="10">
        <v>1</v>
      </c>
      <c r="I46" s="90">
        <v>0</v>
      </c>
      <c r="J46" s="96">
        <f>IFERROR(VLOOKUP(V46,ATS!$O:$P,2,FALSE),0)</f>
        <v>33</v>
      </c>
      <c r="K46" s="138">
        <f t="shared" ref="K46:K49" si="45">IF(J46=99999,"OPEN",IF(J46&gt;50,"50+",IF(J46&lt;=0,"0",J46)))</f>
        <v>33</v>
      </c>
      <c r="L46" s="96">
        <f>IFERROR(VLOOKUP(V46,ATS!$O:$Q,3,FALSE),0)</f>
        <v>33</v>
      </c>
      <c r="M46" s="139">
        <f t="shared" ref="M46:M49" si="46">IF(L46=99999,"OPEN",IF(L46&gt;50,"50+",IF(L46&lt;=0,"0",L46)))</f>
        <v>33</v>
      </c>
      <c r="N46" s="85">
        <v>0</v>
      </c>
      <c r="O46" s="51">
        <f t="shared" ref="O46:O49" si="47">IF(N46&lt;&gt;0,N46,$P$5)</f>
        <v>0</v>
      </c>
      <c r="P46" s="46">
        <f>VLOOKUP($C46,Prices!$A$3:$T$1996,MATCH('2) Order Form'!P$8,Prices!$A$2:$T$2,0),FALSE)</f>
        <v>85</v>
      </c>
      <c r="Q46" s="47">
        <f>VLOOKUP($C46,Prices!$A$3:$T$1996,MATCH('2) Order Form'!Q$8,Prices!$A$2:$T$2,0),FALSE)</f>
        <v>169</v>
      </c>
      <c r="R46" s="31">
        <f t="shared" ref="R46:R49" si="48">I46*P46</f>
        <v>0</v>
      </c>
      <c r="S46" s="40">
        <f t="shared" ref="S46:S49" si="49">R46*O46</f>
        <v>0</v>
      </c>
      <c r="T46" s="47">
        <f t="shared" ref="T46:T49" si="50">R46-S46</f>
        <v>0</v>
      </c>
      <c r="U46" s="97"/>
      <c r="V46" s="110">
        <v>7048652892744</v>
      </c>
      <c r="W46" s="97"/>
      <c r="X46" s="182" t="str">
        <f t="shared" si="7"/>
        <v>*** EOL ***</v>
      </c>
      <c r="Y46" s="98">
        <f t="shared" si="33"/>
        <v>0</v>
      </c>
      <c r="Z46" s="99">
        <f t="shared" ca="1" si="25"/>
        <v>0</v>
      </c>
      <c r="AA46" s="99">
        <f t="shared" ca="1" si="26"/>
        <v>2</v>
      </c>
      <c r="AB46" s="99">
        <f t="shared" ca="1" si="41"/>
        <v>0</v>
      </c>
      <c r="AC46" s="99">
        <f t="shared" ca="1" si="42"/>
        <v>0</v>
      </c>
      <c r="AD46" s="99" t="str">
        <f t="shared" si="43"/>
        <v>845103Nani</v>
      </c>
      <c r="AE46" s="99">
        <f t="shared" si="44"/>
        <v>845103</v>
      </c>
      <c r="AF46" s="100" t="str">
        <f>INDEX(ATS!$A:$P,MATCH('2) Order Form'!$V46,ATS!$O:$O,0),7)</f>
        <v>Stock</v>
      </c>
      <c r="AG46" s="183">
        <v>7048653024779</v>
      </c>
    </row>
    <row r="47" spans="1:33">
      <c r="A47" s="9">
        <v>1</v>
      </c>
      <c r="B47" s="9" t="s">
        <v>104</v>
      </c>
      <c r="C47" s="9">
        <f>INDEX(ATS!$A:$P,MATCH('2) Order Form'!$V47,ATS!$O:$O,0),1)</f>
        <v>845103</v>
      </c>
      <c r="D47" s="9" t="str">
        <f>INDEX(ATS!$A:$P,MATCH('2) Order Form'!$V47,ATS!$O:$O,0),2)</f>
        <v>Trailblazer Helmet</v>
      </c>
      <c r="E47" s="74" t="str">
        <f>INDEX(ATS!$A:$P,MATCH('2) Order Form'!$V47,ATS!$O:$O,0),4)</f>
        <v>WOLND-SM</v>
      </c>
      <c r="F47" s="74" t="str">
        <f>INDEX(ATS!$A:$P,MATCH('2) Order Form'!$V47,ATS!$O:$O,0),5)</f>
        <v>Woodland</v>
      </c>
      <c r="G47" s="112" t="str">
        <f>INDEX(ATS!$A:$P,MATCH('2) Order Form'!$V47,ATS!$O:$O,0),6)</f>
        <v>SM</v>
      </c>
      <c r="H47" s="10">
        <v>1</v>
      </c>
      <c r="I47" s="90">
        <v>0</v>
      </c>
      <c r="J47" s="96">
        <f>IFERROR(VLOOKUP(V47,ATS!$O:$P,2,FALSE),0)</f>
        <v>47</v>
      </c>
      <c r="K47" s="138">
        <f t="shared" si="45"/>
        <v>47</v>
      </c>
      <c r="L47" s="96">
        <f>IFERROR(VLOOKUP(V47,ATS!$O:$Q,3,FALSE),0)</f>
        <v>47</v>
      </c>
      <c r="M47" s="139">
        <f t="shared" si="46"/>
        <v>47</v>
      </c>
      <c r="N47" s="85">
        <v>0</v>
      </c>
      <c r="O47" s="51">
        <f t="shared" si="47"/>
        <v>0</v>
      </c>
      <c r="P47" s="46">
        <f>VLOOKUP($C47,Prices!$A$3:$T$1996,MATCH('2) Order Form'!P$8,Prices!$A$2:$T$2,0),FALSE)</f>
        <v>85</v>
      </c>
      <c r="Q47" s="47">
        <f>VLOOKUP($C47,Prices!$A$3:$T$1996,MATCH('2) Order Form'!Q$8,Prices!$A$2:$T$2,0),FALSE)</f>
        <v>169</v>
      </c>
      <c r="R47" s="31">
        <f t="shared" si="48"/>
        <v>0</v>
      </c>
      <c r="S47" s="40">
        <f t="shared" si="49"/>
        <v>0</v>
      </c>
      <c r="T47" s="47">
        <f t="shared" si="50"/>
        <v>0</v>
      </c>
      <c r="U47" s="97"/>
      <c r="V47" s="110">
        <v>7048652892829</v>
      </c>
      <c r="W47" s="97"/>
      <c r="X47" s="182" t="str">
        <f t="shared" si="7"/>
        <v>*** EOL ***</v>
      </c>
      <c r="Y47" s="98">
        <f t="shared" si="33"/>
        <v>0</v>
      </c>
      <c r="Z47" s="99">
        <f t="shared" ref="Z47:Z97" ca="1" si="51">IF(A47=OFFSET(A47,-1,0),0,1)</f>
        <v>0</v>
      </c>
      <c r="AA47" s="99">
        <f t="shared" ca="1" si="26"/>
        <v>2</v>
      </c>
      <c r="AB47" s="99">
        <f t="shared" ca="1" si="41"/>
        <v>0</v>
      </c>
      <c r="AC47" s="99">
        <f t="shared" ca="1" si="42"/>
        <v>1</v>
      </c>
      <c r="AD47" s="99" t="str">
        <f t="shared" si="43"/>
        <v>845103Woodland</v>
      </c>
      <c r="AE47" s="99">
        <f t="shared" si="44"/>
        <v>845103</v>
      </c>
      <c r="AF47" s="100" t="str">
        <f>INDEX(ATS!$A:$P,MATCH('2) Order Form'!$V47,ATS!$O:$O,0),7)</f>
        <v>Stock</v>
      </c>
      <c r="AG47" s="183">
        <v>7048652892645</v>
      </c>
    </row>
    <row r="48" spans="1:33">
      <c r="A48" s="9">
        <v>1</v>
      </c>
      <c r="B48" s="9" t="s">
        <v>104</v>
      </c>
      <c r="C48" s="9">
        <f>INDEX(ATS!$A:$P,MATCH('2) Order Form'!$V48,ATS!$O:$O,0),1)</f>
        <v>845103</v>
      </c>
      <c r="D48" s="9" t="str">
        <f>INDEX(ATS!$A:$P,MATCH('2) Order Form'!$V48,ATS!$O:$O,0),2)</f>
        <v>Trailblazer Helmet</v>
      </c>
      <c r="E48" s="74" t="str">
        <f>INDEX(ATS!$A:$P,MATCH('2) Order Form'!$V48,ATS!$O:$O,0),4)</f>
        <v>WOLND-ML</v>
      </c>
      <c r="F48" s="74" t="str">
        <f>INDEX(ATS!$A:$P,MATCH('2) Order Form'!$V48,ATS!$O:$O,0),5)</f>
        <v>Woodland</v>
      </c>
      <c r="G48" s="112" t="str">
        <f>INDEX(ATS!$A:$P,MATCH('2) Order Form'!$V48,ATS!$O:$O,0),6)</f>
        <v>ML</v>
      </c>
      <c r="H48" s="10">
        <v>1</v>
      </c>
      <c r="I48" s="90">
        <v>0</v>
      </c>
      <c r="J48" s="96">
        <f>IFERROR(VLOOKUP(V48,ATS!$O:$P,2,FALSE),0)</f>
        <v>41</v>
      </c>
      <c r="K48" s="138">
        <f t="shared" si="45"/>
        <v>41</v>
      </c>
      <c r="L48" s="96">
        <f>IFERROR(VLOOKUP(V48,ATS!$O:$Q,3,FALSE),0)</f>
        <v>41</v>
      </c>
      <c r="M48" s="139">
        <f t="shared" si="46"/>
        <v>41</v>
      </c>
      <c r="N48" s="85">
        <v>0</v>
      </c>
      <c r="O48" s="51">
        <f t="shared" si="47"/>
        <v>0</v>
      </c>
      <c r="P48" s="46">
        <f>VLOOKUP($C48,Prices!$A$3:$T$1996,MATCH('2) Order Form'!P$8,Prices!$A$2:$T$2,0),FALSE)</f>
        <v>85</v>
      </c>
      <c r="Q48" s="47">
        <f>VLOOKUP($C48,Prices!$A$3:$T$1996,MATCH('2) Order Form'!Q$8,Prices!$A$2:$T$2,0),FALSE)</f>
        <v>169</v>
      </c>
      <c r="R48" s="31">
        <f t="shared" si="48"/>
        <v>0</v>
      </c>
      <c r="S48" s="40">
        <f t="shared" si="49"/>
        <v>0</v>
      </c>
      <c r="T48" s="47">
        <f t="shared" si="50"/>
        <v>0</v>
      </c>
      <c r="U48" s="97"/>
      <c r="V48" s="110">
        <v>7048652892812</v>
      </c>
      <c r="W48" s="97"/>
      <c r="X48" s="182" t="str">
        <f t="shared" si="7"/>
        <v>*** EOL ***</v>
      </c>
      <c r="Y48" s="98">
        <f t="shared" si="33"/>
        <v>0</v>
      </c>
      <c r="Z48" s="99">
        <f t="shared" ca="1" si="51"/>
        <v>0</v>
      </c>
      <c r="AA48" s="99">
        <f t="shared" ca="1" si="26"/>
        <v>2</v>
      </c>
      <c r="AB48" s="99">
        <f t="shared" ca="1" si="41"/>
        <v>0</v>
      </c>
      <c r="AC48" s="99">
        <f t="shared" ca="1" si="42"/>
        <v>0</v>
      </c>
      <c r="AD48" s="99" t="str">
        <f t="shared" si="43"/>
        <v>845103Woodland</v>
      </c>
      <c r="AE48" s="99">
        <f t="shared" si="44"/>
        <v>845103</v>
      </c>
      <c r="AF48" s="100" t="str">
        <f>INDEX(ATS!$A:$P,MATCH('2) Order Form'!$V48,ATS!$O:$O,0),7)</f>
        <v>Stock</v>
      </c>
      <c r="AG48" s="183">
        <v>7048652892638</v>
      </c>
    </row>
    <row r="49" spans="1:33">
      <c r="A49" s="9">
        <v>1</v>
      </c>
      <c r="B49" s="9" t="s">
        <v>104</v>
      </c>
      <c r="C49" s="9">
        <f>INDEX(ATS!$A:$P,MATCH('2) Order Form'!$V49,ATS!$O:$O,0),1)</f>
        <v>845103</v>
      </c>
      <c r="D49" s="9" t="str">
        <f>INDEX(ATS!$A:$P,MATCH('2) Order Form'!$V49,ATS!$O:$O,0),2)</f>
        <v>Trailblazer Helmet</v>
      </c>
      <c r="E49" s="74" t="str">
        <f>INDEX(ATS!$A:$P,MATCH('2) Order Form'!$V49,ATS!$O:$O,0),4)</f>
        <v>WOLND-LXL</v>
      </c>
      <c r="F49" s="74" t="str">
        <f>INDEX(ATS!$A:$P,MATCH('2) Order Form'!$V49,ATS!$O:$O,0),5)</f>
        <v>Woodland</v>
      </c>
      <c r="G49" s="112" t="str">
        <f>INDEX(ATS!$A:$P,MATCH('2) Order Form'!$V49,ATS!$O:$O,0),6)</f>
        <v>LXL</v>
      </c>
      <c r="H49" s="10">
        <v>1</v>
      </c>
      <c r="I49" s="90">
        <v>0</v>
      </c>
      <c r="J49" s="96">
        <f>IFERROR(VLOOKUP(V49,ATS!$O:$P,2,FALSE),0)</f>
        <v>34</v>
      </c>
      <c r="K49" s="138">
        <f t="shared" si="45"/>
        <v>34</v>
      </c>
      <c r="L49" s="96">
        <f>IFERROR(VLOOKUP(V49,ATS!$O:$Q,3,FALSE),0)</f>
        <v>34</v>
      </c>
      <c r="M49" s="139">
        <f t="shared" si="46"/>
        <v>34</v>
      </c>
      <c r="N49" s="85">
        <v>0</v>
      </c>
      <c r="O49" s="51">
        <f t="shared" si="47"/>
        <v>0</v>
      </c>
      <c r="P49" s="46">
        <f>VLOOKUP($C49,Prices!$A$3:$T$1996,MATCH('2) Order Form'!P$8,Prices!$A$2:$T$2,0),FALSE)</f>
        <v>85</v>
      </c>
      <c r="Q49" s="47">
        <f>VLOOKUP($C49,Prices!$A$3:$T$1996,MATCH('2) Order Form'!Q$8,Prices!$A$2:$T$2,0),FALSE)</f>
        <v>169</v>
      </c>
      <c r="R49" s="31">
        <f t="shared" si="48"/>
        <v>0</v>
      </c>
      <c r="S49" s="40">
        <f t="shared" si="49"/>
        <v>0</v>
      </c>
      <c r="T49" s="47">
        <f t="shared" si="50"/>
        <v>0</v>
      </c>
      <c r="U49" s="97"/>
      <c r="V49" s="110">
        <v>7048652892805</v>
      </c>
      <c r="W49" s="97"/>
      <c r="X49" s="182" t="str">
        <f t="shared" si="7"/>
        <v>*** EOL ***</v>
      </c>
      <c r="Y49" s="98">
        <f t="shared" si="33"/>
        <v>0</v>
      </c>
      <c r="Z49" s="99">
        <f t="shared" ca="1" si="51"/>
        <v>0</v>
      </c>
      <c r="AA49" s="99">
        <f t="shared" ca="1" si="26"/>
        <v>2</v>
      </c>
      <c r="AB49" s="99">
        <f t="shared" ca="1" si="41"/>
        <v>0</v>
      </c>
      <c r="AC49" s="99">
        <f t="shared" ca="1" si="42"/>
        <v>0</v>
      </c>
      <c r="AD49" s="99" t="str">
        <f t="shared" si="43"/>
        <v>845103Woodland</v>
      </c>
      <c r="AE49" s="99">
        <f t="shared" si="44"/>
        <v>845103</v>
      </c>
      <c r="AF49" s="100" t="str">
        <f>INDEX(ATS!$A:$P,MATCH('2) Order Form'!$V49,ATS!$O:$O,0),7)</f>
        <v>Stock</v>
      </c>
      <c r="AG49" s="183">
        <v>7048652892621</v>
      </c>
    </row>
    <row r="50" spans="1:33" ht="17.25" customHeight="1">
      <c r="A50" s="9">
        <v>1</v>
      </c>
      <c r="B50" s="9" t="s">
        <v>104</v>
      </c>
      <c r="C50" s="9">
        <f>INDEX(ATS!$A:$P,MATCH('2) Order Form'!$V50,ATS!$O:$O,0),1)</f>
        <v>845104</v>
      </c>
      <c r="D50" s="9" t="str">
        <f>INDEX(ATS!$A:$P,MATCH('2) Order Form'!$V50,ATS!$O:$O,0),2)</f>
        <v>Trailblazer Mips Helmet</v>
      </c>
      <c r="E50" s="74" t="str">
        <f>INDEX(ATS!$A:$P,MATCH('2) Order Form'!$V50,ATS!$O:$O,0),4)</f>
        <v>DUSK-SM</v>
      </c>
      <c r="F50" s="74" t="str">
        <f>INDEX(ATS!$A:$P,MATCH('2) Order Form'!$V50,ATS!$O:$O,0),5)</f>
        <v>Dusk</v>
      </c>
      <c r="G50" s="112" t="str">
        <f>INDEX(ATS!$A:$P,MATCH('2) Order Form'!$V50,ATS!$O:$O,0),6)</f>
        <v>SM</v>
      </c>
      <c r="H50" s="10">
        <v>1</v>
      </c>
      <c r="I50" s="90">
        <v>0</v>
      </c>
      <c r="J50" s="96">
        <f>IFERROR(VLOOKUP(V50,ATS!$O:$P,2,FALSE),0)</f>
        <v>103</v>
      </c>
      <c r="K50" s="138" t="str">
        <f>IF(J50=99999,"OPEN",IF(J50&gt;50,"50+",IF(J50&lt;=0,"0",J50)))</f>
        <v>50+</v>
      </c>
      <c r="L50" s="96">
        <f>IFERROR(VLOOKUP(V50,ATS!$O:$Q,3,FALSE),0)</f>
        <v>103</v>
      </c>
      <c r="M50" s="139" t="str">
        <f>IF(L50=99999,"OPEN",IF(L50&gt;50,"50+",IF(L50&lt;=0,"0",L50)))</f>
        <v>50+</v>
      </c>
      <c r="N50" s="85">
        <v>0</v>
      </c>
      <c r="O50" s="51">
        <f>IF(N50&lt;&gt;0,N50,$P$5)</f>
        <v>0</v>
      </c>
      <c r="P50" s="46">
        <f>VLOOKUP($C50,Prices!$A$3:$T$1996,MATCH('2) Order Form'!P$8,Prices!$A$2:$T$2,0),FALSE)</f>
        <v>100</v>
      </c>
      <c r="Q50" s="47">
        <f>VLOOKUP($C50,Prices!$A$3:$T$1996,MATCH('2) Order Form'!Q$8,Prices!$A$2:$T$2,0),FALSE)</f>
        <v>199</v>
      </c>
      <c r="R50" s="31">
        <f>I50*P50</f>
        <v>0</v>
      </c>
      <c r="S50" s="40">
        <f>R50*O50</f>
        <v>0</v>
      </c>
      <c r="T50" s="47">
        <f>R50-S50</f>
        <v>0</v>
      </c>
      <c r="U50" s="97"/>
      <c r="V50" s="110">
        <v>7048652892492</v>
      </c>
      <c r="W50" s="97"/>
      <c r="X50" s="182" t="str">
        <f t="shared" si="7"/>
        <v>*** EOL ***</v>
      </c>
      <c r="Y50" s="98">
        <f>I50*Q50</f>
        <v>0</v>
      </c>
      <c r="Z50" s="99">
        <f t="shared" ca="1" si="51"/>
        <v>0</v>
      </c>
      <c r="AA50" s="99">
        <f t="shared" ca="1" si="26"/>
        <v>3</v>
      </c>
      <c r="AB50" s="99">
        <f t="shared" ca="1" si="41"/>
        <v>1</v>
      </c>
      <c r="AC50" s="99">
        <f t="shared" ca="1" si="42"/>
        <v>1</v>
      </c>
      <c r="AD50" s="99" t="str">
        <f t="shared" si="43"/>
        <v>845104Dusk</v>
      </c>
      <c r="AE50" s="99">
        <f t="shared" si="44"/>
        <v>845104</v>
      </c>
      <c r="AF50" s="100" t="str">
        <f>INDEX(ATS!$A:$P,MATCH('2) Order Form'!$V50,ATS!$O:$O,0),7)</f>
        <v>Stock</v>
      </c>
      <c r="AG50" s="183">
        <v>7048652892522</v>
      </c>
    </row>
    <row r="51" spans="1:33" ht="17.25" customHeight="1">
      <c r="A51" s="9">
        <v>1</v>
      </c>
      <c r="B51" s="9" t="s">
        <v>104</v>
      </c>
      <c r="C51" s="9">
        <f>INDEX(ATS!$A:$P,MATCH('2) Order Form'!$V51,ATS!$O:$O,0),1)</f>
        <v>845104</v>
      </c>
      <c r="D51" s="9" t="str">
        <f>INDEX(ATS!$A:$P,MATCH('2) Order Form'!$V51,ATS!$O:$O,0),2)</f>
        <v>Trailblazer Mips Helmet</v>
      </c>
      <c r="E51" s="74" t="str">
        <f>INDEX(ATS!$A:$P,MATCH('2) Order Form'!$V51,ATS!$O:$O,0),4)</f>
        <v>DUSK-ML</v>
      </c>
      <c r="F51" s="74" t="str">
        <f>INDEX(ATS!$A:$P,MATCH('2) Order Form'!$V51,ATS!$O:$O,0),5)</f>
        <v>Dusk</v>
      </c>
      <c r="G51" s="112" t="str">
        <f>INDEX(ATS!$A:$P,MATCH('2) Order Form'!$V51,ATS!$O:$O,0),6)</f>
        <v>ML</v>
      </c>
      <c r="H51" s="10">
        <v>1</v>
      </c>
      <c r="I51" s="90">
        <v>0</v>
      </c>
      <c r="J51" s="96">
        <f>IFERROR(VLOOKUP(V51,ATS!$O:$P,2,FALSE),0)</f>
        <v>276</v>
      </c>
      <c r="K51" s="138" t="str">
        <f>IF(J51=99999,"OPEN",IF(J51&gt;50,"50+",IF(J51&lt;=0,"0",J51)))</f>
        <v>50+</v>
      </c>
      <c r="L51" s="96">
        <f>IFERROR(VLOOKUP(V51,ATS!$O:$Q,3,FALSE),0)</f>
        <v>276</v>
      </c>
      <c r="M51" s="139" t="str">
        <f>IF(L51=99999,"OPEN",IF(L51&gt;50,"50+",IF(L51&lt;=0,"0",L51)))</f>
        <v>50+</v>
      </c>
      <c r="N51" s="85">
        <v>0</v>
      </c>
      <c r="O51" s="51">
        <f>IF(N51&lt;&gt;0,N51,$P$5)</f>
        <v>0</v>
      </c>
      <c r="P51" s="46">
        <f>VLOOKUP($C51,Prices!$A$3:$T$1996,MATCH('2) Order Form'!P$8,Prices!$A$2:$T$2,0),FALSE)</f>
        <v>100</v>
      </c>
      <c r="Q51" s="47">
        <f>VLOOKUP($C51,Prices!$A$3:$T$1996,MATCH('2) Order Form'!Q$8,Prices!$A$2:$T$2,0),FALSE)</f>
        <v>199</v>
      </c>
      <c r="R51" s="31">
        <f>I51*P51</f>
        <v>0</v>
      </c>
      <c r="S51" s="40">
        <f>R51*O51</f>
        <v>0</v>
      </c>
      <c r="T51" s="47">
        <f>R51-S51</f>
        <v>0</v>
      </c>
      <c r="U51" s="97"/>
      <c r="V51" s="110">
        <v>7048652892485</v>
      </c>
      <c r="W51" s="97"/>
      <c r="X51" s="182" t="str">
        <f t="shared" si="7"/>
        <v>*** EOL ***</v>
      </c>
      <c r="Y51" s="98">
        <f>I51*Q51</f>
        <v>0</v>
      </c>
      <c r="Z51" s="99">
        <f t="shared" ca="1" si="51"/>
        <v>0</v>
      </c>
      <c r="AA51" s="99">
        <f t="shared" ca="1" si="26"/>
        <v>3</v>
      </c>
      <c r="AB51" s="99">
        <f t="shared" ca="1" si="41"/>
        <v>0</v>
      </c>
      <c r="AC51" s="99">
        <f t="shared" ca="1" si="42"/>
        <v>0</v>
      </c>
      <c r="AD51" s="99" t="str">
        <f t="shared" si="43"/>
        <v>845104Dusk</v>
      </c>
      <c r="AE51" s="99">
        <f t="shared" si="44"/>
        <v>845104</v>
      </c>
      <c r="AF51" s="100" t="str">
        <f>INDEX(ATS!$A:$P,MATCH('2) Order Form'!$V51,ATS!$O:$O,0),7)</f>
        <v>Stock</v>
      </c>
      <c r="AG51" s="183">
        <v>7048652892515</v>
      </c>
    </row>
    <row r="52" spans="1:33" ht="17.25" customHeight="1">
      <c r="A52" s="9">
        <v>1</v>
      </c>
      <c r="B52" s="9" t="s">
        <v>104</v>
      </c>
      <c r="C52" s="9">
        <f>INDEX(ATS!$A:$P,MATCH('2) Order Form'!$V52,ATS!$O:$O,0),1)</f>
        <v>845104</v>
      </c>
      <c r="D52" s="9" t="str">
        <f>INDEX(ATS!$A:$P,MATCH('2) Order Form'!$V52,ATS!$O:$O,0),2)</f>
        <v>Trailblazer Mips Helmet</v>
      </c>
      <c r="E52" s="74" t="str">
        <f>INDEX(ATS!$A:$P,MATCH('2) Order Form'!$V52,ATS!$O:$O,0),4)</f>
        <v>DUSK-LXL</v>
      </c>
      <c r="F52" s="74" t="str">
        <f>INDEX(ATS!$A:$P,MATCH('2) Order Form'!$V52,ATS!$O:$O,0),5)</f>
        <v>Dusk</v>
      </c>
      <c r="G52" s="112" t="str">
        <f>INDEX(ATS!$A:$P,MATCH('2) Order Form'!$V52,ATS!$O:$O,0),6)</f>
        <v>LXL</v>
      </c>
      <c r="H52" s="10">
        <v>1</v>
      </c>
      <c r="I52" s="90">
        <v>0</v>
      </c>
      <c r="J52" s="96">
        <f>IFERROR(VLOOKUP(V52,ATS!$O:$P,2,FALSE),0)</f>
        <v>189</v>
      </c>
      <c r="K52" s="138" t="str">
        <f>IF(J52=99999,"OPEN",IF(J52&gt;50,"50+",IF(J52&lt;=0,"0",J52)))</f>
        <v>50+</v>
      </c>
      <c r="L52" s="96">
        <f>IFERROR(VLOOKUP(V52,ATS!$O:$Q,3,FALSE),0)</f>
        <v>189</v>
      </c>
      <c r="M52" s="139" t="str">
        <f>IF(L52=99999,"OPEN",IF(L52&gt;50,"50+",IF(L52&lt;=0,"0",L52)))</f>
        <v>50+</v>
      </c>
      <c r="N52" s="85">
        <v>0</v>
      </c>
      <c r="O52" s="51">
        <f>IF(N52&lt;&gt;0,N52,$P$5)</f>
        <v>0</v>
      </c>
      <c r="P52" s="46">
        <f>VLOOKUP($C52,Prices!$A$3:$T$1996,MATCH('2) Order Form'!P$8,Prices!$A$2:$T$2,0),FALSE)</f>
        <v>100</v>
      </c>
      <c r="Q52" s="47">
        <f>VLOOKUP($C52,Prices!$A$3:$T$1996,MATCH('2) Order Form'!Q$8,Prices!$A$2:$T$2,0),FALSE)</f>
        <v>199</v>
      </c>
      <c r="R52" s="31">
        <f>I52*P52</f>
        <v>0</v>
      </c>
      <c r="S52" s="40">
        <f>R52*O52</f>
        <v>0</v>
      </c>
      <c r="T52" s="47">
        <f>R52-S52</f>
        <v>0</v>
      </c>
      <c r="U52" s="97"/>
      <c r="V52" s="110">
        <v>7048652892478</v>
      </c>
      <c r="W52" s="97"/>
      <c r="X52" s="182" t="str">
        <f t="shared" si="7"/>
        <v>*** EOL ***</v>
      </c>
      <c r="Y52" s="98">
        <f>I52*Q52</f>
        <v>0</v>
      </c>
      <c r="Z52" s="99">
        <f t="shared" ca="1" si="51"/>
        <v>0</v>
      </c>
      <c r="AA52" s="99">
        <f t="shared" ca="1" si="26"/>
        <v>3</v>
      </c>
      <c r="AB52" s="99">
        <f t="shared" ca="1" si="41"/>
        <v>0</v>
      </c>
      <c r="AC52" s="99">
        <f t="shared" ca="1" si="42"/>
        <v>0</v>
      </c>
      <c r="AD52" s="99" t="str">
        <f t="shared" si="43"/>
        <v>845104Dusk</v>
      </c>
      <c r="AE52" s="99">
        <f t="shared" si="44"/>
        <v>845104</v>
      </c>
      <c r="AF52" s="100" t="str">
        <f>INDEX(ATS!$A:$P,MATCH('2) Order Form'!$V52,ATS!$O:$O,0),7)</f>
        <v>Stock</v>
      </c>
      <c r="AG52" s="183">
        <v>7048652892508</v>
      </c>
    </row>
    <row r="53" spans="1:33" ht="17.25" customHeight="1">
      <c r="A53" s="9">
        <v>1</v>
      </c>
      <c r="B53" s="9" t="s">
        <v>104</v>
      </c>
      <c r="C53" s="9">
        <f>INDEX(ATS!$A:$P,MATCH('2) Order Form'!$V53,ATS!$O:$O,0),1)</f>
        <v>845104</v>
      </c>
      <c r="D53" s="9" t="str">
        <f>INDEX(ATS!$A:$P,MATCH('2) Order Form'!$V53,ATS!$O:$O,0),2)</f>
        <v>Trailblazer Mips Helmet</v>
      </c>
      <c r="E53" s="74" t="str">
        <f>INDEX(ATS!$A:$P,MATCH('2) Order Form'!$V53,ATS!$O:$O,0),4)</f>
        <v>LAVA-SM</v>
      </c>
      <c r="F53" s="74" t="str">
        <f>INDEX(ATS!$A:$P,MATCH('2) Order Form'!$V53,ATS!$O:$O,0),5)</f>
        <v>Lava</v>
      </c>
      <c r="G53" s="112" t="str">
        <f>INDEX(ATS!$A:$P,MATCH('2) Order Form'!$V53,ATS!$O:$O,0),6)</f>
        <v>SM</v>
      </c>
      <c r="H53" s="10">
        <v>1</v>
      </c>
      <c r="I53" s="90">
        <v>0</v>
      </c>
      <c r="J53" s="96">
        <f>IFERROR(VLOOKUP(V53,ATS!$O:$P,2,FALSE),0)</f>
        <v>38</v>
      </c>
      <c r="K53" s="138">
        <f>IF(J53=99999,"OPEN",IF(J53&gt;50,"50+",IF(J53&lt;=0,"0",J53)))</f>
        <v>38</v>
      </c>
      <c r="L53" s="96">
        <f>IFERROR(VLOOKUP(V53,ATS!$O:$Q,3,FALSE),0)</f>
        <v>38</v>
      </c>
      <c r="M53" s="139">
        <f>IF(L53=99999,"OPEN",IF(L53&gt;50,"50+",IF(L53&lt;=0,"0",L53)))</f>
        <v>38</v>
      </c>
      <c r="N53" s="85">
        <v>0</v>
      </c>
      <c r="O53" s="51">
        <f>IF(N53&lt;&gt;0,N53,$P$5)</f>
        <v>0</v>
      </c>
      <c r="P53" s="46">
        <f>VLOOKUP($C53,Prices!$A$3:$T$1996,MATCH('2) Order Form'!P$8,Prices!$A$2:$T$2,0),FALSE)</f>
        <v>100</v>
      </c>
      <c r="Q53" s="47">
        <f>VLOOKUP($C53,Prices!$A$3:$T$1996,MATCH('2) Order Form'!Q$8,Prices!$A$2:$T$2,0),FALSE)</f>
        <v>199</v>
      </c>
      <c r="R53" s="31">
        <f>I53*P53</f>
        <v>0</v>
      </c>
      <c r="S53" s="40">
        <f>R53*O53</f>
        <v>0</v>
      </c>
      <c r="T53" s="47">
        <f>R53-S53</f>
        <v>0</v>
      </c>
      <c r="U53" s="97"/>
      <c r="V53" s="110">
        <v>7048652892522</v>
      </c>
      <c r="W53" s="97"/>
      <c r="X53" s="182" t="str">
        <f t="shared" si="7"/>
        <v/>
      </c>
      <c r="Y53" s="98">
        <f>I53*Q53</f>
        <v>0</v>
      </c>
      <c r="Z53" s="99">
        <f t="shared" ca="1" si="51"/>
        <v>0</v>
      </c>
      <c r="AA53" s="99">
        <f t="shared" ca="1" si="26"/>
        <v>3</v>
      </c>
      <c r="AB53" s="99">
        <f t="shared" ca="1" si="41"/>
        <v>0</v>
      </c>
      <c r="AC53" s="99">
        <f t="shared" ca="1" si="42"/>
        <v>1</v>
      </c>
      <c r="AD53" s="99" t="str">
        <f t="shared" si="43"/>
        <v>845104Lava</v>
      </c>
      <c r="AE53" s="99">
        <f t="shared" si="44"/>
        <v>845104</v>
      </c>
      <c r="AF53" s="100" t="str">
        <f>INDEX(ATS!$A:$P,MATCH('2) Order Form'!$V53,ATS!$O:$O,0),7)</f>
        <v>Active</v>
      </c>
      <c r="AG53" s="183">
        <v>7048653025547</v>
      </c>
    </row>
    <row r="54" spans="1:33">
      <c r="A54" s="9">
        <v>1</v>
      </c>
      <c r="B54" s="9" t="s">
        <v>104</v>
      </c>
      <c r="C54" s="9">
        <f>INDEX(ATS!$A:$P,MATCH('2) Order Form'!$V54,ATS!$O:$O,0),1)</f>
        <v>845104</v>
      </c>
      <c r="D54" s="9" t="str">
        <f>INDEX(ATS!$A:$P,MATCH('2) Order Form'!$V54,ATS!$O:$O,0),2)</f>
        <v>Trailblazer Mips Helmet</v>
      </c>
      <c r="E54" s="74" t="str">
        <f>INDEX(ATS!$A:$P,MATCH('2) Order Form'!$V54,ATS!$O:$O,0),4)</f>
        <v>LAVA-ML</v>
      </c>
      <c r="F54" s="74" t="str">
        <f>INDEX(ATS!$A:$P,MATCH('2) Order Form'!$V54,ATS!$O:$O,0),5)</f>
        <v>Lava</v>
      </c>
      <c r="G54" s="112" t="str">
        <f>INDEX(ATS!$A:$P,MATCH('2) Order Form'!$V54,ATS!$O:$O,0),6)</f>
        <v>ML</v>
      </c>
      <c r="H54" s="10">
        <v>1</v>
      </c>
      <c r="I54" s="90">
        <v>0</v>
      </c>
      <c r="J54" s="96">
        <f>IFERROR(VLOOKUP(V54,ATS!$O:$P,2,FALSE),0)</f>
        <v>111</v>
      </c>
      <c r="K54" s="138" t="str">
        <f t="shared" ref="K54:K58" si="52">IF(J54=99999,"OPEN",IF(J54&gt;50,"50+",IF(J54&lt;=0,"0",J54)))</f>
        <v>50+</v>
      </c>
      <c r="L54" s="96">
        <f>IFERROR(VLOOKUP(V54,ATS!$O:$Q,3,FALSE),0)</f>
        <v>111</v>
      </c>
      <c r="M54" s="139" t="str">
        <f t="shared" ref="M54:M58" si="53">IF(L54=99999,"OPEN",IF(L54&gt;50,"50+",IF(L54&lt;=0,"0",L54)))</f>
        <v>50+</v>
      </c>
      <c r="N54" s="85">
        <v>0</v>
      </c>
      <c r="O54" s="51">
        <f t="shared" ref="O54:O58" si="54">IF(N54&lt;&gt;0,N54,$P$5)</f>
        <v>0</v>
      </c>
      <c r="P54" s="46">
        <f>VLOOKUP($C54,Prices!$A$3:$T$1996,MATCH('2) Order Form'!P$8,Prices!$A$2:$T$2,0),FALSE)</f>
        <v>100</v>
      </c>
      <c r="Q54" s="47">
        <f>VLOOKUP($C54,Prices!$A$3:$T$1996,MATCH('2) Order Form'!Q$8,Prices!$A$2:$T$2,0),FALSE)</f>
        <v>199</v>
      </c>
      <c r="R54" s="31">
        <f t="shared" ref="R54:R58" si="55">I54*P54</f>
        <v>0</v>
      </c>
      <c r="S54" s="40">
        <f t="shared" ref="S54:S58" si="56">R54*O54</f>
        <v>0</v>
      </c>
      <c r="T54" s="47">
        <f t="shared" ref="T54:T58" si="57">R54-S54</f>
        <v>0</v>
      </c>
      <c r="U54" s="97"/>
      <c r="V54" s="110">
        <v>7048652892515</v>
      </c>
      <c r="W54" s="97"/>
      <c r="X54" s="182" t="str">
        <f t="shared" si="7"/>
        <v/>
      </c>
      <c r="Y54" s="98">
        <f t="shared" ref="Y54:Y58" si="58">I54*Q54</f>
        <v>0</v>
      </c>
      <c r="Z54" s="99">
        <f t="shared" ca="1" si="51"/>
        <v>0</v>
      </c>
      <c r="AA54" s="99">
        <f t="shared" ca="1" si="26"/>
        <v>3</v>
      </c>
      <c r="AB54" s="99">
        <f t="shared" ca="1" si="41"/>
        <v>0</v>
      </c>
      <c r="AC54" s="99">
        <f t="shared" ca="1" si="42"/>
        <v>0</v>
      </c>
      <c r="AD54" s="99" t="str">
        <f t="shared" si="43"/>
        <v>845104Lava</v>
      </c>
      <c r="AE54" s="99">
        <f t="shared" si="44"/>
        <v>845104</v>
      </c>
      <c r="AF54" s="100" t="str">
        <f>INDEX(ATS!$A:$P,MATCH('2) Order Form'!$V54,ATS!$O:$O,0),7)</f>
        <v>Active</v>
      </c>
      <c r="AG54" s="183">
        <v>7048653025530</v>
      </c>
    </row>
    <row r="55" spans="1:33">
      <c r="A55" s="9">
        <v>1</v>
      </c>
      <c r="B55" s="9" t="s">
        <v>104</v>
      </c>
      <c r="C55" s="9">
        <f>INDEX(ATS!$A:$P,MATCH('2) Order Form'!$V55,ATS!$O:$O,0),1)</f>
        <v>845104</v>
      </c>
      <c r="D55" s="9" t="str">
        <f>INDEX(ATS!$A:$P,MATCH('2) Order Form'!$V55,ATS!$O:$O,0),2)</f>
        <v>Trailblazer Mips Helmet</v>
      </c>
      <c r="E55" s="74" t="str">
        <f>INDEX(ATS!$A:$P,MATCH('2) Order Form'!$V55,ATS!$O:$O,0),4)</f>
        <v>LAVA-LXL</v>
      </c>
      <c r="F55" s="74" t="str">
        <f>INDEX(ATS!$A:$P,MATCH('2) Order Form'!$V55,ATS!$O:$O,0),5)</f>
        <v>Lava</v>
      </c>
      <c r="G55" s="112" t="str">
        <f>INDEX(ATS!$A:$P,MATCH('2) Order Form'!$V55,ATS!$O:$O,0),6)</f>
        <v>LXL</v>
      </c>
      <c r="H55" s="10">
        <v>1</v>
      </c>
      <c r="I55" s="90">
        <v>0</v>
      </c>
      <c r="J55" s="96">
        <f>IFERROR(VLOOKUP(V55,ATS!$O:$P,2,FALSE),0)</f>
        <v>73</v>
      </c>
      <c r="K55" s="138" t="str">
        <f t="shared" si="52"/>
        <v>50+</v>
      </c>
      <c r="L55" s="96">
        <f>IFERROR(VLOOKUP(V55,ATS!$O:$Q,3,FALSE),0)</f>
        <v>73</v>
      </c>
      <c r="M55" s="139" t="str">
        <f t="shared" si="53"/>
        <v>50+</v>
      </c>
      <c r="N55" s="85">
        <v>0</v>
      </c>
      <c r="O55" s="51">
        <f t="shared" si="54"/>
        <v>0</v>
      </c>
      <c r="P55" s="46">
        <f>VLOOKUP($C55,Prices!$A$3:$T$1996,MATCH('2) Order Form'!P$8,Prices!$A$2:$T$2,0),FALSE)</f>
        <v>100</v>
      </c>
      <c r="Q55" s="47">
        <f>VLOOKUP($C55,Prices!$A$3:$T$1996,MATCH('2) Order Form'!Q$8,Prices!$A$2:$T$2,0),FALSE)</f>
        <v>199</v>
      </c>
      <c r="R55" s="31">
        <f t="shared" si="55"/>
        <v>0</v>
      </c>
      <c r="S55" s="40">
        <f t="shared" si="56"/>
        <v>0</v>
      </c>
      <c r="T55" s="47">
        <f t="shared" si="57"/>
        <v>0</v>
      </c>
      <c r="U55" s="97"/>
      <c r="V55" s="110">
        <v>7048652892508</v>
      </c>
      <c r="W55" s="97"/>
      <c r="X55" s="182" t="str">
        <f t="shared" si="7"/>
        <v/>
      </c>
      <c r="Y55" s="98">
        <f t="shared" si="58"/>
        <v>0</v>
      </c>
      <c r="Z55" s="99">
        <f t="shared" ca="1" si="51"/>
        <v>0</v>
      </c>
      <c r="AA55" s="99">
        <f t="shared" ca="1" si="26"/>
        <v>3</v>
      </c>
      <c r="AB55" s="99">
        <f t="shared" ca="1" si="41"/>
        <v>0</v>
      </c>
      <c r="AC55" s="99">
        <f t="shared" ca="1" si="42"/>
        <v>0</v>
      </c>
      <c r="AD55" s="99" t="str">
        <f t="shared" si="43"/>
        <v>845104Lava</v>
      </c>
      <c r="AE55" s="99">
        <f t="shared" si="44"/>
        <v>845104</v>
      </c>
      <c r="AF55" s="100" t="str">
        <f>INDEX(ATS!$A:$P,MATCH('2) Order Form'!$V55,ATS!$O:$O,0),7)</f>
        <v>Active</v>
      </c>
      <c r="AG55" s="183">
        <v>7048653025523</v>
      </c>
    </row>
    <row r="56" spans="1:33" ht="17.25" customHeight="1">
      <c r="A56" s="9">
        <v>1</v>
      </c>
      <c r="B56" s="9" t="s">
        <v>104</v>
      </c>
      <c r="C56" s="9">
        <f>INDEX(ATS!$A:$P,MATCH('2) Order Form'!$V56,ATS!$O:$O,0),1)</f>
        <v>845104</v>
      </c>
      <c r="D56" s="9" t="str">
        <f>INDEX(ATS!$A:$P,MATCH('2) Order Form'!$V56,ATS!$O:$O,0),2)</f>
        <v>Trailblazer Mips Helmet</v>
      </c>
      <c r="E56" s="74" t="str">
        <f>INDEX(ATS!$A:$P,MATCH('2) Order Form'!$V56,ATS!$O:$O,0),4)</f>
        <v>MBLCK-SM</v>
      </c>
      <c r="F56" s="74" t="str">
        <f>INDEX(ATS!$A:$P,MATCH('2) Order Form'!$V56,ATS!$O:$O,0),5)</f>
        <v>Matte Black</v>
      </c>
      <c r="G56" s="112" t="str">
        <f>INDEX(ATS!$A:$P,MATCH('2) Order Form'!$V56,ATS!$O:$O,0),6)</f>
        <v>SM</v>
      </c>
      <c r="H56" s="10">
        <v>1</v>
      </c>
      <c r="I56" s="90">
        <v>0</v>
      </c>
      <c r="J56" s="96">
        <f>IFERROR(VLOOKUP(V56,ATS!$O:$P,2,FALSE),0)</f>
        <v>644</v>
      </c>
      <c r="K56" s="138" t="str">
        <f t="shared" si="52"/>
        <v>50+</v>
      </c>
      <c r="L56" s="96">
        <f>IFERROR(VLOOKUP(V56,ATS!$O:$Q,3,FALSE),0)</f>
        <v>644</v>
      </c>
      <c r="M56" s="139" t="str">
        <f t="shared" si="53"/>
        <v>50+</v>
      </c>
      <c r="N56" s="85">
        <v>0</v>
      </c>
      <c r="O56" s="51">
        <f t="shared" si="54"/>
        <v>0</v>
      </c>
      <c r="P56" s="46">
        <f>VLOOKUP($C56,Prices!$A$3:$T$1996,MATCH('2) Order Form'!P$8,Prices!$A$2:$T$2,0),FALSE)</f>
        <v>100</v>
      </c>
      <c r="Q56" s="47">
        <f>VLOOKUP($C56,Prices!$A$3:$T$1996,MATCH('2) Order Form'!Q$8,Prices!$A$2:$T$2,0),FALSE)</f>
        <v>199</v>
      </c>
      <c r="R56" s="31">
        <f t="shared" si="55"/>
        <v>0</v>
      </c>
      <c r="S56" s="40">
        <f t="shared" si="56"/>
        <v>0</v>
      </c>
      <c r="T56" s="47">
        <f t="shared" si="57"/>
        <v>0</v>
      </c>
      <c r="U56" s="97"/>
      <c r="V56" s="110">
        <v>7048652540409</v>
      </c>
      <c r="W56" s="97"/>
      <c r="X56" s="182" t="str">
        <f t="shared" si="7"/>
        <v/>
      </c>
      <c r="Y56" s="98">
        <f t="shared" si="58"/>
        <v>0</v>
      </c>
      <c r="Z56" s="99">
        <f t="shared" ca="1" si="51"/>
        <v>0</v>
      </c>
      <c r="AA56" s="99">
        <f t="shared" ca="1" si="26"/>
        <v>3</v>
      </c>
      <c r="AB56" s="99">
        <f t="shared" ca="1" si="41"/>
        <v>0</v>
      </c>
      <c r="AC56" s="99">
        <f t="shared" ca="1" si="42"/>
        <v>1</v>
      </c>
      <c r="AD56" s="99" t="str">
        <f t="shared" si="43"/>
        <v>845104Matte Black</v>
      </c>
      <c r="AE56" s="99">
        <f t="shared" si="44"/>
        <v>845104</v>
      </c>
      <c r="AF56" s="100" t="str">
        <f>INDEX(ATS!$A:$P,MATCH('2) Order Form'!$V56,ATS!$O:$O,0),7)</f>
        <v>Active</v>
      </c>
      <c r="AG56" s="183">
        <v>7048653025554</v>
      </c>
    </row>
    <row r="57" spans="1:33" ht="17.25" customHeight="1">
      <c r="A57" s="9">
        <v>1</v>
      </c>
      <c r="B57" s="9" t="s">
        <v>104</v>
      </c>
      <c r="C57" s="9">
        <f>INDEX(ATS!$A:$P,MATCH('2) Order Form'!$V57,ATS!$O:$O,0),1)</f>
        <v>845104</v>
      </c>
      <c r="D57" s="9" t="str">
        <f>INDEX(ATS!$A:$P,MATCH('2) Order Form'!$V57,ATS!$O:$O,0),2)</f>
        <v>Trailblazer Mips Helmet</v>
      </c>
      <c r="E57" s="74" t="str">
        <f>INDEX(ATS!$A:$P,MATCH('2) Order Form'!$V57,ATS!$O:$O,0),4)</f>
        <v>MBLCK-ML</v>
      </c>
      <c r="F57" s="74" t="str">
        <f>INDEX(ATS!$A:$P,MATCH('2) Order Form'!$V57,ATS!$O:$O,0),5)</f>
        <v>Matte Black</v>
      </c>
      <c r="G57" s="112" t="str">
        <f>INDEX(ATS!$A:$P,MATCH('2) Order Form'!$V57,ATS!$O:$O,0),6)</f>
        <v>ML</v>
      </c>
      <c r="H57" s="10">
        <v>1</v>
      </c>
      <c r="I57" s="90">
        <v>0</v>
      </c>
      <c r="J57" s="96">
        <f>IFERROR(VLOOKUP(V57,ATS!$O:$P,2,FALSE),0)</f>
        <v>1543</v>
      </c>
      <c r="K57" s="138" t="str">
        <f t="shared" si="52"/>
        <v>50+</v>
      </c>
      <c r="L57" s="96">
        <f>IFERROR(VLOOKUP(V57,ATS!$O:$Q,3,FALSE),0)</f>
        <v>1543</v>
      </c>
      <c r="M57" s="139" t="str">
        <f t="shared" si="53"/>
        <v>50+</v>
      </c>
      <c r="N57" s="85">
        <v>0</v>
      </c>
      <c r="O57" s="51">
        <f t="shared" si="54"/>
        <v>0</v>
      </c>
      <c r="P57" s="46">
        <f>VLOOKUP($C57,Prices!$A$3:$T$1996,MATCH('2) Order Form'!P$8,Prices!$A$2:$T$2,0),FALSE)</f>
        <v>100</v>
      </c>
      <c r="Q57" s="47">
        <f>VLOOKUP($C57,Prices!$A$3:$T$1996,MATCH('2) Order Form'!Q$8,Prices!$A$2:$T$2,0),FALSE)</f>
        <v>199</v>
      </c>
      <c r="R57" s="31">
        <f t="shared" si="55"/>
        <v>0</v>
      </c>
      <c r="S57" s="40">
        <f t="shared" si="56"/>
        <v>0</v>
      </c>
      <c r="T57" s="47">
        <f t="shared" si="57"/>
        <v>0</v>
      </c>
      <c r="U57" s="97"/>
      <c r="V57" s="110">
        <v>7048652540393</v>
      </c>
      <c r="W57" s="97"/>
      <c r="X57" s="182" t="str">
        <f t="shared" si="7"/>
        <v/>
      </c>
      <c r="Y57" s="98">
        <f t="shared" si="58"/>
        <v>0</v>
      </c>
      <c r="Z57" s="99">
        <f t="shared" ca="1" si="51"/>
        <v>0</v>
      </c>
      <c r="AA57" s="99">
        <f t="shared" ca="1" si="26"/>
        <v>3</v>
      </c>
      <c r="AB57" s="99">
        <f t="shared" ca="1" si="41"/>
        <v>0</v>
      </c>
      <c r="AC57" s="99">
        <f t="shared" ca="1" si="42"/>
        <v>0</v>
      </c>
      <c r="AD57" s="99" t="str">
        <f t="shared" si="43"/>
        <v>845104Matte Black</v>
      </c>
      <c r="AE57" s="99">
        <f t="shared" si="44"/>
        <v>845104</v>
      </c>
      <c r="AF57" s="100" t="str">
        <f>INDEX(ATS!$A:$P,MATCH('2) Order Form'!$V57,ATS!$O:$O,0),7)</f>
        <v>Active</v>
      </c>
      <c r="AG57" s="183">
        <v>7048653025561</v>
      </c>
    </row>
    <row r="58" spans="1:33" ht="17.25" customHeight="1">
      <c r="A58" s="9">
        <v>1</v>
      </c>
      <c r="B58" s="9" t="s">
        <v>104</v>
      </c>
      <c r="C58" s="9">
        <f>INDEX(ATS!$A:$P,MATCH('2) Order Form'!$V58,ATS!$O:$O,0),1)</f>
        <v>845104</v>
      </c>
      <c r="D58" s="9" t="str">
        <f>INDEX(ATS!$A:$P,MATCH('2) Order Form'!$V58,ATS!$O:$O,0),2)</f>
        <v>Trailblazer Mips Helmet</v>
      </c>
      <c r="E58" s="74" t="str">
        <f>INDEX(ATS!$A:$P,MATCH('2) Order Form'!$V58,ATS!$O:$O,0),4)</f>
        <v>MBLCK-LXL</v>
      </c>
      <c r="F58" s="74" t="str">
        <f>INDEX(ATS!$A:$P,MATCH('2) Order Form'!$V58,ATS!$O:$O,0),5)</f>
        <v>Matte Black</v>
      </c>
      <c r="G58" s="112" t="str">
        <f>INDEX(ATS!$A:$P,MATCH('2) Order Form'!$V58,ATS!$O:$O,0),6)</f>
        <v>LXL</v>
      </c>
      <c r="H58" s="10">
        <v>1</v>
      </c>
      <c r="I58" s="90">
        <v>0</v>
      </c>
      <c r="J58" s="96">
        <f>IFERROR(VLOOKUP(V58,ATS!$O:$P,2,FALSE),0)</f>
        <v>996</v>
      </c>
      <c r="K58" s="138" t="str">
        <f t="shared" si="52"/>
        <v>50+</v>
      </c>
      <c r="L58" s="96">
        <f>IFERROR(VLOOKUP(V58,ATS!$O:$Q,3,FALSE),0)</f>
        <v>996</v>
      </c>
      <c r="M58" s="139" t="str">
        <f t="shared" si="53"/>
        <v>50+</v>
      </c>
      <c r="N58" s="85">
        <v>0</v>
      </c>
      <c r="O58" s="51">
        <f t="shared" si="54"/>
        <v>0</v>
      </c>
      <c r="P58" s="46">
        <f>VLOOKUP($C58,Prices!$A$3:$T$1996,MATCH('2) Order Form'!P$8,Prices!$A$2:$T$2,0),FALSE)</f>
        <v>100</v>
      </c>
      <c r="Q58" s="47">
        <f>VLOOKUP($C58,Prices!$A$3:$T$1996,MATCH('2) Order Form'!Q$8,Prices!$A$2:$T$2,0),FALSE)</f>
        <v>199</v>
      </c>
      <c r="R58" s="31">
        <f t="shared" si="55"/>
        <v>0</v>
      </c>
      <c r="S58" s="40">
        <f t="shared" si="56"/>
        <v>0</v>
      </c>
      <c r="T58" s="47">
        <f t="shared" si="57"/>
        <v>0</v>
      </c>
      <c r="U58" s="97"/>
      <c r="V58" s="110">
        <v>7048652540386</v>
      </c>
      <c r="W58" s="97"/>
      <c r="X58" s="182" t="str">
        <f t="shared" si="7"/>
        <v/>
      </c>
      <c r="Y58" s="98">
        <f t="shared" si="58"/>
        <v>0</v>
      </c>
      <c r="Z58" s="99">
        <f t="shared" ca="1" si="51"/>
        <v>0</v>
      </c>
      <c r="AA58" s="99">
        <f t="shared" ca="1" si="26"/>
        <v>3</v>
      </c>
      <c r="AB58" s="99">
        <f t="shared" ca="1" si="41"/>
        <v>0</v>
      </c>
      <c r="AC58" s="99">
        <f t="shared" ca="1" si="42"/>
        <v>0</v>
      </c>
      <c r="AD58" s="99" t="str">
        <f t="shared" si="43"/>
        <v>845104Matte Black</v>
      </c>
      <c r="AE58" s="99">
        <f t="shared" si="44"/>
        <v>845104</v>
      </c>
      <c r="AF58" s="100" t="str">
        <f>INDEX(ATS!$A:$P,MATCH('2) Order Form'!$V58,ATS!$O:$O,0),7)</f>
        <v>Active</v>
      </c>
      <c r="AG58" s="183">
        <v>7048653025578</v>
      </c>
    </row>
    <row r="59" spans="1:33" ht="17.25" customHeight="1">
      <c r="A59" s="9">
        <v>1</v>
      </c>
      <c r="B59" s="9" t="s">
        <v>104</v>
      </c>
      <c r="C59" s="9">
        <f>INDEX(ATS!$A:$P,MATCH('2) Order Form'!$V59,ATS!$O:$O,0),1)</f>
        <v>845104</v>
      </c>
      <c r="D59" s="9" t="str">
        <f>INDEX(ATS!$A:$P,MATCH('2) Order Form'!$V59,ATS!$O:$O,0),2)</f>
        <v>Trailblazer Mips Helmet</v>
      </c>
      <c r="E59" s="74" t="str">
        <f>INDEX(ATS!$A:$P,MATCH('2) Order Form'!$V59,ATS!$O:$O,0),4)</f>
        <v>MWHTE-SM</v>
      </c>
      <c r="F59" s="74" t="str">
        <f>INDEX(ATS!$A:$P,MATCH('2) Order Form'!$V59,ATS!$O:$O,0),5)</f>
        <v>Matte White</v>
      </c>
      <c r="G59" s="112" t="str">
        <f>INDEX(ATS!$A:$P,MATCH('2) Order Form'!$V59,ATS!$O:$O,0),6)</f>
        <v>SM</v>
      </c>
      <c r="H59" s="10">
        <v>1</v>
      </c>
      <c r="I59" s="90">
        <v>0</v>
      </c>
      <c r="J59" s="96">
        <f>IFERROR(VLOOKUP(V59,ATS!$O:$P,2,FALSE),0)</f>
        <v>131</v>
      </c>
      <c r="K59" s="138" t="str">
        <f t="shared" ref="K59:K61" si="59">IF(J59=99999,"OPEN",IF(J59&gt;50,"50+",IF(J59&lt;=0,"0",J59)))</f>
        <v>50+</v>
      </c>
      <c r="L59" s="96">
        <f>IFERROR(VLOOKUP(V59,ATS!$O:$Q,3,FALSE),0)</f>
        <v>131</v>
      </c>
      <c r="M59" s="139" t="str">
        <f t="shared" ref="M59:M61" si="60">IF(L59=99999,"OPEN",IF(L59&gt;50,"50+",IF(L59&lt;=0,"0",L59)))</f>
        <v>50+</v>
      </c>
      <c r="N59" s="85">
        <v>0</v>
      </c>
      <c r="O59" s="51">
        <f t="shared" ref="O59:O61" si="61">IF(N59&lt;&gt;0,N59,$P$5)</f>
        <v>0</v>
      </c>
      <c r="P59" s="46">
        <f>VLOOKUP($C59,Prices!$A$3:$T$1996,MATCH('2) Order Form'!P$8,Prices!$A$2:$T$2,0),FALSE)</f>
        <v>100</v>
      </c>
      <c r="Q59" s="47">
        <f>VLOOKUP($C59,Prices!$A$3:$T$1996,MATCH('2) Order Form'!Q$8,Prices!$A$2:$T$2,0),FALSE)</f>
        <v>199</v>
      </c>
      <c r="R59" s="31">
        <f t="shared" ref="R59:R61" si="62">I59*P59</f>
        <v>0</v>
      </c>
      <c r="S59" s="40">
        <f t="shared" ref="S59:S61" si="63">R59*O59</f>
        <v>0</v>
      </c>
      <c r="T59" s="47">
        <f t="shared" ref="T59:T61" si="64">R59-S59</f>
        <v>0</v>
      </c>
      <c r="U59" s="97"/>
      <c r="V59" s="110">
        <v>7048652540522</v>
      </c>
      <c r="W59" s="97"/>
      <c r="X59" s="182" t="str">
        <f t="shared" si="7"/>
        <v/>
      </c>
      <c r="Y59" s="98">
        <f t="shared" ref="Y59:Y61" si="65">I59*Q59</f>
        <v>0</v>
      </c>
      <c r="Z59" s="99">
        <f t="shared" ca="1" si="51"/>
        <v>0</v>
      </c>
      <c r="AA59" s="99">
        <f t="shared" ca="1" si="26"/>
        <v>3</v>
      </c>
      <c r="AB59" s="99">
        <f t="shared" ca="1" si="41"/>
        <v>0</v>
      </c>
      <c r="AC59" s="99">
        <f t="shared" ca="1" si="42"/>
        <v>1</v>
      </c>
      <c r="AD59" s="99" t="str">
        <f t="shared" si="43"/>
        <v>845104Matte White</v>
      </c>
      <c r="AE59" s="99">
        <f t="shared" si="44"/>
        <v>845104</v>
      </c>
      <c r="AF59" s="100" t="str">
        <f>INDEX(ATS!$A:$P,MATCH('2) Order Form'!$V59,ATS!$O:$O,0),7)</f>
        <v>Active</v>
      </c>
      <c r="AG59" s="183">
        <v>7048653025585</v>
      </c>
    </row>
    <row r="60" spans="1:33" ht="17.25" customHeight="1">
      <c r="A60" s="9">
        <v>1</v>
      </c>
      <c r="B60" s="9" t="s">
        <v>104</v>
      </c>
      <c r="C60" s="9">
        <f>INDEX(ATS!$A:$P,MATCH('2) Order Form'!$V60,ATS!$O:$O,0),1)</f>
        <v>845104</v>
      </c>
      <c r="D60" s="9" t="str">
        <f>INDEX(ATS!$A:$P,MATCH('2) Order Form'!$V60,ATS!$O:$O,0),2)</f>
        <v>Trailblazer Mips Helmet</v>
      </c>
      <c r="E60" s="74" t="str">
        <f>INDEX(ATS!$A:$P,MATCH('2) Order Form'!$V60,ATS!$O:$O,0),4)</f>
        <v>MWHTE-ML</v>
      </c>
      <c r="F60" s="74" t="str">
        <f>INDEX(ATS!$A:$P,MATCH('2) Order Form'!$V60,ATS!$O:$O,0),5)</f>
        <v>Matte White</v>
      </c>
      <c r="G60" s="112" t="str">
        <f>INDEX(ATS!$A:$P,MATCH('2) Order Form'!$V60,ATS!$O:$O,0),6)</f>
        <v>ML</v>
      </c>
      <c r="H60" s="10">
        <v>1</v>
      </c>
      <c r="I60" s="90">
        <v>0</v>
      </c>
      <c r="J60" s="96">
        <f>IFERROR(VLOOKUP(V60,ATS!$O:$P,2,FALSE),0)</f>
        <v>583</v>
      </c>
      <c r="K60" s="138" t="str">
        <f t="shared" si="59"/>
        <v>50+</v>
      </c>
      <c r="L60" s="96">
        <f>IFERROR(VLOOKUP(V60,ATS!$O:$Q,3,FALSE),0)</f>
        <v>583</v>
      </c>
      <c r="M60" s="139" t="str">
        <f t="shared" si="60"/>
        <v>50+</v>
      </c>
      <c r="N60" s="85">
        <v>0</v>
      </c>
      <c r="O60" s="51">
        <f t="shared" si="61"/>
        <v>0</v>
      </c>
      <c r="P60" s="46">
        <f>VLOOKUP($C60,Prices!$A$3:$T$1996,MATCH('2) Order Form'!P$8,Prices!$A$2:$T$2,0),FALSE)</f>
        <v>100</v>
      </c>
      <c r="Q60" s="47">
        <f>VLOOKUP($C60,Prices!$A$3:$T$1996,MATCH('2) Order Form'!Q$8,Prices!$A$2:$T$2,0),FALSE)</f>
        <v>199</v>
      </c>
      <c r="R60" s="31">
        <f t="shared" si="62"/>
        <v>0</v>
      </c>
      <c r="S60" s="40">
        <f t="shared" si="63"/>
        <v>0</v>
      </c>
      <c r="T60" s="47">
        <f t="shared" si="64"/>
        <v>0</v>
      </c>
      <c r="U60" s="97"/>
      <c r="V60" s="110">
        <v>7048652540515</v>
      </c>
      <c r="W60" s="97"/>
      <c r="X60" s="182" t="str">
        <f t="shared" si="7"/>
        <v/>
      </c>
      <c r="Y60" s="98">
        <f t="shared" si="65"/>
        <v>0</v>
      </c>
      <c r="Z60" s="99">
        <f t="shared" ca="1" si="51"/>
        <v>0</v>
      </c>
      <c r="AA60" s="99">
        <f t="shared" ca="1" si="26"/>
        <v>3</v>
      </c>
      <c r="AB60" s="99">
        <f t="shared" ca="1" si="41"/>
        <v>0</v>
      </c>
      <c r="AC60" s="99">
        <f t="shared" ca="1" si="42"/>
        <v>0</v>
      </c>
      <c r="AD60" s="99" t="str">
        <f t="shared" si="43"/>
        <v>845104Matte White</v>
      </c>
      <c r="AE60" s="99">
        <f t="shared" si="44"/>
        <v>845104</v>
      </c>
      <c r="AF60" s="100" t="str">
        <f>INDEX(ATS!$A:$P,MATCH('2) Order Form'!$V60,ATS!$O:$O,0),7)</f>
        <v>Active</v>
      </c>
      <c r="AG60" s="183">
        <v>7048653025592</v>
      </c>
    </row>
    <row r="61" spans="1:33" ht="17.25" customHeight="1">
      <c r="A61" s="9">
        <v>1</v>
      </c>
      <c r="B61" s="9" t="s">
        <v>104</v>
      </c>
      <c r="C61" s="9">
        <f>INDEX(ATS!$A:$P,MATCH('2) Order Form'!$V61,ATS!$O:$O,0),1)</f>
        <v>845104</v>
      </c>
      <c r="D61" s="9" t="str">
        <f>INDEX(ATS!$A:$P,MATCH('2) Order Form'!$V61,ATS!$O:$O,0),2)</f>
        <v>Trailblazer Mips Helmet</v>
      </c>
      <c r="E61" s="74" t="str">
        <f>INDEX(ATS!$A:$P,MATCH('2) Order Form'!$V61,ATS!$O:$O,0),4)</f>
        <v>MWHTE-LXL</v>
      </c>
      <c r="F61" s="74" t="str">
        <f>INDEX(ATS!$A:$P,MATCH('2) Order Form'!$V61,ATS!$O:$O,0),5)</f>
        <v>Matte White</v>
      </c>
      <c r="G61" s="112" t="str">
        <f>INDEX(ATS!$A:$P,MATCH('2) Order Form'!$V61,ATS!$O:$O,0),6)</f>
        <v>LXL</v>
      </c>
      <c r="H61" s="10">
        <v>1</v>
      </c>
      <c r="I61" s="90">
        <v>0</v>
      </c>
      <c r="J61" s="96">
        <f>IFERROR(VLOOKUP(V61,ATS!$O:$P,2,FALSE),0)</f>
        <v>343</v>
      </c>
      <c r="K61" s="138" t="str">
        <f t="shared" si="59"/>
        <v>50+</v>
      </c>
      <c r="L61" s="96">
        <f>IFERROR(VLOOKUP(V61,ATS!$O:$Q,3,FALSE),0)</f>
        <v>343</v>
      </c>
      <c r="M61" s="139" t="str">
        <f t="shared" si="60"/>
        <v>50+</v>
      </c>
      <c r="N61" s="85">
        <v>0</v>
      </c>
      <c r="O61" s="51">
        <f t="shared" si="61"/>
        <v>0</v>
      </c>
      <c r="P61" s="46">
        <f>VLOOKUP($C61,Prices!$A$3:$T$1996,MATCH('2) Order Form'!P$8,Prices!$A$2:$T$2,0),FALSE)</f>
        <v>100</v>
      </c>
      <c r="Q61" s="47">
        <f>VLOOKUP($C61,Prices!$A$3:$T$1996,MATCH('2) Order Form'!Q$8,Prices!$A$2:$T$2,0),FALSE)</f>
        <v>199</v>
      </c>
      <c r="R61" s="31">
        <f t="shared" si="62"/>
        <v>0</v>
      </c>
      <c r="S61" s="40">
        <f t="shared" si="63"/>
        <v>0</v>
      </c>
      <c r="T61" s="47">
        <f t="shared" si="64"/>
        <v>0</v>
      </c>
      <c r="U61" s="97"/>
      <c r="V61" s="110">
        <v>7048652540508</v>
      </c>
      <c r="W61" s="97"/>
      <c r="X61" s="182" t="str">
        <f t="shared" si="7"/>
        <v/>
      </c>
      <c r="Y61" s="98">
        <f t="shared" si="65"/>
        <v>0</v>
      </c>
      <c r="Z61" s="99">
        <f t="shared" ca="1" si="51"/>
        <v>0</v>
      </c>
      <c r="AA61" s="99">
        <f t="shared" ca="1" si="26"/>
        <v>3</v>
      </c>
      <c r="AB61" s="99">
        <f t="shared" ca="1" si="41"/>
        <v>0</v>
      </c>
      <c r="AC61" s="99">
        <f t="shared" ca="1" si="42"/>
        <v>0</v>
      </c>
      <c r="AD61" s="99" t="str">
        <f t="shared" si="43"/>
        <v>845104Matte White</v>
      </c>
      <c r="AE61" s="99">
        <f t="shared" si="44"/>
        <v>845104</v>
      </c>
      <c r="AF61" s="100" t="str">
        <f>INDEX(ATS!$A:$P,MATCH('2) Order Form'!$V61,ATS!$O:$O,0),7)</f>
        <v>Active</v>
      </c>
      <c r="AG61" s="183">
        <v>7048653025608</v>
      </c>
    </row>
    <row r="62" spans="1:33" ht="17.25" customHeight="1">
      <c r="A62" s="9">
        <v>1</v>
      </c>
      <c r="B62" s="9" t="s">
        <v>104</v>
      </c>
      <c r="C62" s="9">
        <f>INDEX(ATS!$A:$P,MATCH('2) Order Form'!$V62,ATS!$O:$O,0),1)</f>
        <v>845104</v>
      </c>
      <c r="D62" s="9" t="str">
        <f>INDEX(ATS!$A:$P,MATCH('2) Order Form'!$V62,ATS!$O:$O,0),2)</f>
        <v>Trailblazer Mips Helmet</v>
      </c>
      <c r="E62" s="74" t="str">
        <f>INDEX(ATS!$A:$P,MATCH('2) Order Form'!$V62,ATS!$O:$O,0),4)</f>
        <v>NANI-SM</v>
      </c>
      <c r="F62" s="74" t="str">
        <f>INDEX(ATS!$A:$P,MATCH('2) Order Form'!$V62,ATS!$O:$O,0),5)</f>
        <v>Nani</v>
      </c>
      <c r="G62" s="112" t="str">
        <f>INDEX(ATS!$A:$P,MATCH('2) Order Form'!$V62,ATS!$O:$O,0),6)</f>
        <v>SM</v>
      </c>
      <c r="H62" s="10">
        <v>1</v>
      </c>
      <c r="I62" s="90">
        <v>0</v>
      </c>
      <c r="J62" s="96">
        <f>IFERROR(VLOOKUP(V62,ATS!$O:$P,2,FALSE),0)</f>
        <v>14</v>
      </c>
      <c r="K62" s="138">
        <f>IF(J62=99999,"OPEN",IF(J62&gt;50,"50+",IF(J62&lt;=0,"0",J62)))</f>
        <v>14</v>
      </c>
      <c r="L62" s="96">
        <f>IFERROR(VLOOKUP(V62,ATS!$O:$Q,3,FALSE),0)</f>
        <v>14</v>
      </c>
      <c r="M62" s="139">
        <f>IF(L62=99999,"OPEN",IF(L62&gt;50,"50+",IF(L62&lt;=0,"0",L62)))</f>
        <v>14</v>
      </c>
      <c r="N62" s="85">
        <v>0</v>
      </c>
      <c r="O62" s="51">
        <f>IF(N62&lt;&gt;0,N62,$P$5)</f>
        <v>0</v>
      </c>
      <c r="P62" s="46">
        <f>VLOOKUP($C62,Prices!$A$3:$T$1996,MATCH('2) Order Form'!P$8,Prices!$A$2:$T$2,0),FALSE)</f>
        <v>100</v>
      </c>
      <c r="Q62" s="47">
        <f>VLOOKUP($C62,Prices!$A$3:$T$1996,MATCH('2) Order Form'!Q$8,Prices!$A$2:$T$2,0),FALSE)</f>
        <v>199</v>
      </c>
      <c r="R62" s="31">
        <f>I62*P62</f>
        <v>0</v>
      </c>
      <c r="S62" s="40">
        <f>R62*O62</f>
        <v>0</v>
      </c>
      <c r="T62" s="47">
        <f>R62-S62</f>
        <v>0</v>
      </c>
      <c r="U62" s="97"/>
      <c r="V62" s="110">
        <v>7048652892584</v>
      </c>
      <c r="W62" s="97"/>
      <c r="X62" s="182" t="str">
        <f t="shared" si="7"/>
        <v>*** EOL ***</v>
      </c>
      <c r="Y62" s="98">
        <f>I62*Q62</f>
        <v>0</v>
      </c>
      <c r="Z62" s="99">
        <f t="shared" ca="1" si="51"/>
        <v>0</v>
      </c>
      <c r="AA62" s="99">
        <f t="shared" ca="1" si="26"/>
        <v>3</v>
      </c>
      <c r="AB62" s="99">
        <f t="shared" ca="1" si="41"/>
        <v>0</v>
      </c>
      <c r="AC62" s="99">
        <f t="shared" ca="1" si="42"/>
        <v>1</v>
      </c>
      <c r="AD62" s="99" t="str">
        <f t="shared" si="43"/>
        <v>845104Nani</v>
      </c>
      <c r="AE62" s="99">
        <f t="shared" si="44"/>
        <v>845104</v>
      </c>
      <c r="AF62" s="100" t="str">
        <f>INDEX(ATS!$A:$P,MATCH('2) Order Form'!$V62,ATS!$O:$O,0),7)</f>
        <v>Stock</v>
      </c>
      <c r="AG62" s="183">
        <v>7048653025639</v>
      </c>
    </row>
    <row r="63" spans="1:33" ht="17.25" customHeight="1">
      <c r="A63" s="9">
        <v>1</v>
      </c>
      <c r="B63" s="9" t="s">
        <v>104</v>
      </c>
      <c r="C63" s="9">
        <f>INDEX(ATS!$A:$P,MATCH('2) Order Form'!$V63,ATS!$O:$O,0),1)</f>
        <v>845104</v>
      </c>
      <c r="D63" s="9" t="str">
        <f>INDEX(ATS!$A:$P,MATCH('2) Order Form'!$V63,ATS!$O:$O,0),2)</f>
        <v>Trailblazer Mips Helmet</v>
      </c>
      <c r="E63" s="74" t="str">
        <f>INDEX(ATS!$A:$P,MATCH('2) Order Form'!$V63,ATS!$O:$O,0),4)</f>
        <v>NANI-ML</v>
      </c>
      <c r="F63" s="74" t="str">
        <f>INDEX(ATS!$A:$P,MATCH('2) Order Form'!$V63,ATS!$O:$O,0),5)</f>
        <v>Nani</v>
      </c>
      <c r="G63" s="112" t="str">
        <f>INDEX(ATS!$A:$P,MATCH('2) Order Form'!$V63,ATS!$O:$O,0),6)</f>
        <v>ML</v>
      </c>
      <c r="H63" s="10">
        <v>1</v>
      </c>
      <c r="I63" s="90">
        <v>0</v>
      </c>
      <c r="J63" s="96">
        <f>IFERROR(VLOOKUP(V63,ATS!$O:$P,2,FALSE),0)</f>
        <v>71</v>
      </c>
      <c r="K63" s="138" t="str">
        <f>IF(J63=99999,"OPEN",IF(J63&gt;50,"50+",IF(J63&lt;=0,"0",J63)))</f>
        <v>50+</v>
      </c>
      <c r="L63" s="96">
        <f>IFERROR(VLOOKUP(V63,ATS!$O:$Q,3,FALSE),0)</f>
        <v>71</v>
      </c>
      <c r="M63" s="139" t="str">
        <f>IF(L63=99999,"OPEN",IF(L63&gt;50,"50+",IF(L63&lt;=0,"0",L63)))</f>
        <v>50+</v>
      </c>
      <c r="N63" s="85">
        <v>0</v>
      </c>
      <c r="O63" s="51">
        <f>IF(N63&lt;&gt;0,N63,$P$5)</f>
        <v>0</v>
      </c>
      <c r="P63" s="46">
        <f>VLOOKUP($C63,Prices!$A$3:$T$1996,MATCH('2) Order Form'!P$8,Prices!$A$2:$T$2,0),FALSE)</f>
        <v>100</v>
      </c>
      <c r="Q63" s="47">
        <f>VLOOKUP($C63,Prices!$A$3:$T$1996,MATCH('2) Order Form'!Q$8,Prices!$A$2:$T$2,0),FALSE)</f>
        <v>199</v>
      </c>
      <c r="R63" s="31">
        <f>I63*P63</f>
        <v>0</v>
      </c>
      <c r="S63" s="40">
        <f>R63*O63</f>
        <v>0</v>
      </c>
      <c r="T63" s="47">
        <f>R63-S63</f>
        <v>0</v>
      </c>
      <c r="U63" s="97"/>
      <c r="V63" s="110">
        <v>7048652892577</v>
      </c>
      <c r="W63" s="97"/>
      <c r="X63" s="182" t="str">
        <f t="shared" si="7"/>
        <v>*** EOL ***</v>
      </c>
      <c r="Y63" s="98">
        <f>I63*Q63</f>
        <v>0</v>
      </c>
      <c r="Z63" s="99">
        <f t="shared" ca="1" si="51"/>
        <v>0</v>
      </c>
      <c r="AA63" s="99">
        <f t="shared" ref="AA63:AA64" ca="1" si="66">IF(C63=OFFSET(C63,-1,0),OFFSET(AA63,-1,0),OFFSET(AA63,-1,0)+1)</f>
        <v>3</v>
      </c>
      <c r="AB63" s="99">
        <f t="shared" ca="1" si="41"/>
        <v>0</v>
      </c>
      <c r="AC63" s="99">
        <f t="shared" ca="1" si="42"/>
        <v>0</v>
      </c>
      <c r="AD63" s="99" t="str">
        <f t="shared" si="43"/>
        <v>845104Nani</v>
      </c>
      <c r="AE63" s="99">
        <f t="shared" si="44"/>
        <v>845104</v>
      </c>
      <c r="AF63" s="100" t="str">
        <f>INDEX(ATS!$A:$P,MATCH('2) Order Form'!$V63,ATS!$O:$O,0),7)</f>
        <v>Stock</v>
      </c>
      <c r="AG63" s="183">
        <v>7048653025622</v>
      </c>
    </row>
    <row r="64" spans="1:33" ht="17.25" customHeight="1">
      <c r="A64" s="9">
        <v>1</v>
      </c>
      <c r="B64" s="9" t="s">
        <v>104</v>
      </c>
      <c r="C64" s="9">
        <f>INDEX(ATS!$A:$P,MATCH('2) Order Form'!$V64,ATS!$O:$O,0),1)</f>
        <v>845104</v>
      </c>
      <c r="D64" s="9" t="str">
        <f>INDEX(ATS!$A:$P,MATCH('2) Order Form'!$V64,ATS!$O:$O,0),2)</f>
        <v>Trailblazer Mips Helmet</v>
      </c>
      <c r="E64" s="74" t="str">
        <f>INDEX(ATS!$A:$P,MATCH('2) Order Form'!$V64,ATS!$O:$O,0),4)</f>
        <v>NANI-LXL</v>
      </c>
      <c r="F64" s="74" t="str">
        <f>INDEX(ATS!$A:$P,MATCH('2) Order Form'!$V64,ATS!$O:$O,0),5)</f>
        <v>Nani</v>
      </c>
      <c r="G64" s="112" t="str">
        <f>INDEX(ATS!$A:$P,MATCH('2) Order Form'!$V64,ATS!$O:$O,0),6)</f>
        <v>LXL</v>
      </c>
      <c r="H64" s="10">
        <v>1</v>
      </c>
      <c r="I64" s="90">
        <v>0</v>
      </c>
      <c r="J64" s="96">
        <f>IFERROR(VLOOKUP(V64,ATS!$O:$P,2,FALSE),0)</f>
        <v>48</v>
      </c>
      <c r="K64" s="138">
        <f>IF(J64=99999,"OPEN",IF(J64&gt;50,"50+",IF(J64&lt;=0,"0",J64)))</f>
        <v>48</v>
      </c>
      <c r="L64" s="96">
        <f>IFERROR(VLOOKUP(V64,ATS!$O:$Q,3,FALSE),0)</f>
        <v>48</v>
      </c>
      <c r="M64" s="139">
        <f>IF(L64=99999,"OPEN",IF(L64&gt;50,"50+",IF(L64&lt;=0,"0",L64)))</f>
        <v>48</v>
      </c>
      <c r="N64" s="85">
        <v>0</v>
      </c>
      <c r="O64" s="51">
        <f>IF(N64&lt;&gt;0,N64,$P$5)</f>
        <v>0</v>
      </c>
      <c r="P64" s="46">
        <f>VLOOKUP($C64,Prices!$A$3:$T$1996,MATCH('2) Order Form'!P$8,Prices!$A$2:$T$2,0),FALSE)</f>
        <v>100</v>
      </c>
      <c r="Q64" s="47">
        <f>VLOOKUP($C64,Prices!$A$3:$T$1996,MATCH('2) Order Form'!Q$8,Prices!$A$2:$T$2,0),FALSE)</f>
        <v>199</v>
      </c>
      <c r="R64" s="31">
        <f>I64*P64</f>
        <v>0</v>
      </c>
      <c r="S64" s="40">
        <f>R64*O64</f>
        <v>0</v>
      </c>
      <c r="T64" s="47">
        <f>R64-S64</f>
        <v>0</v>
      </c>
      <c r="U64" s="97"/>
      <c r="V64" s="110">
        <v>7048652892560</v>
      </c>
      <c r="W64" s="97"/>
      <c r="X64" s="182" t="str">
        <f t="shared" si="7"/>
        <v>*** EOL ***</v>
      </c>
      <c r="Y64" s="98">
        <f>I64*Q64</f>
        <v>0</v>
      </c>
      <c r="Z64" s="99">
        <f t="shared" ca="1" si="51"/>
        <v>0</v>
      </c>
      <c r="AA64" s="99">
        <f t="shared" ca="1" si="66"/>
        <v>3</v>
      </c>
      <c r="AB64" s="99">
        <f t="shared" ca="1" si="41"/>
        <v>0</v>
      </c>
      <c r="AC64" s="99">
        <f t="shared" ca="1" si="42"/>
        <v>0</v>
      </c>
      <c r="AD64" s="99" t="str">
        <f t="shared" si="43"/>
        <v>845104Nani</v>
      </c>
      <c r="AE64" s="99">
        <f t="shared" si="44"/>
        <v>845104</v>
      </c>
      <c r="AF64" s="100" t="str">
        <f>INDEX(ATS!$A:$P,MATCH('2) Order Form'!$V64,ATS!$O:$O,0),7)</f>
        <v>Stock</v>
      </c>
      <c r="AG64" s="183">
        <v>7048653025615</v>
      </c>
    </row>
    <row r="65" spans="1:33">
      <c r="A65" s="9">
        <v>1</v>
      </c>
      <c r="B65" s="9" t="s">
        <v>104</v>
      </c>
      <c r="C65" s="9">
        <f>INDEX(ATS!$A:$P,MATCH('2) Order Form'!$V65,ATS!$O:$O,0),1)</f>
        <v>845104</v>
      </c>
      <c r="D65" s="9" t="str">
        <f>INDEX(ATS!$A:$P,MATCH('2) Order Form'!$V65,ATS!$O:$O,0),2)</f>
        <v>Trailblazer Mips Helmet</v>
      </c>
      <c r="E65" s="74" t="str">
        <f>INDEX(ATS!$A:$P,MATCH('2) Order Form'!$V65,ATS!$O:$O,0),4)</f>
        <v>WOLND-SM</v>
      </c>
      <c r="F65" s="74" t="str">
        <f>INDEX(ATS!$A:$P,MATCH('2) Order Form'!$V65,ATS!$O:$O,0),5)</f>
        <v>Woodland</v>
      </c>
      <c r="G65" s="112" t="str">
        <f>INDEX(ATS!$A:$P,MATCH('2) Order Form'!$V65,ATS!$O:$O,0),6)</f>
        <v>SM</v>
      </c>
      <c r="H65" s="10">
        <v>1</v>
      </c>
      <c r="I65" s="90">
        <v>0</v>
      </c>
      <c r="J65" s="96">
        <f>IFERROR(VLOOKUP(V65,ATS!$O:$P,2,FALSE),0)</f>
        <v>8</v>
      </c>
      <c r="K65" s="138">
        <f t="shared" ref="K65:K67" si="67">IF(J65=99999,"OPEN",IF(J65&gt;50,"50+",IF(J65&lt;=0,"0",J65)))</f>
        <v>8</v>
      </c>
      <c r="L65" s="96">
        <f>IFERROR(VLOOKUP(V65,ATS!$O:$Q,3,FALSE),0)</f>
        <v>8</v>
      </c>
      <c r="M65" s="139">
        <f t="shared" ref="M65:M67" si="68">IF(L65=99999,"OPEN",IF(L65&gt;50,"50+",IF(L65&lt;=0,"0",L65)))</f>
        <v>8</v>
      </c>
      <c r="N65" s="85">
        <v>0</v>
      </c>
      <c r="O65" s="51">
        <f t="shared" ref="O65:O67" si="69">IF(N65&lt;&gt;0,N65,$P$5)</f>
        <v>0</v>
      </c>
      <c r="P65" s="46">
        <f>VLOOKUP($C65,Prices!$A$3:$T$1996,MATCH('2) Order Form'!P$8,Prices!$A$2:$T$2,0),FALSE)</f>
        <v>100</v>
      </c>
      <c r="Q65" s="47">
        <f>VLOOKUP($C65,Prices!$A$3:$T$1996,MATCH('2) Order Form'!Q$8,Prices!$A$2:$T$2,0),FALSE)</f>
        <v>199</v>
      </c>
      <c r="R65" s="31">
        <f t="shared" ref="R65:R67" si="70">I65*P65</f>
        <v>0</v>
      </c>
      <c r="S65" s="40">
        <f t="shared" ref="S65:S67" si="71">R65*O65</f>
        <v>0</v>
      </c>
      <c r="T65" s="47">
        <f t="shared" ref="T65:T67" si="72">R65-S65</f>
        <v>0</v>
      </c>
      <c r="U65" s="97"/>
      <c r="V65" s="110">
        <v>7048652892645</v>
      </c>
      <c r="W65" s="97"/>
      <c r="X65" s="182" t="str">
        <f t="shared" si="7"/>
        <v/>
      </c>
      <c r="Y65" s="98">
        <f t="shared" ref="Y65:Y67" si="73">I65*Q65</f>
        <v>0</v>
      </c>
      <c r="Z65" s="99">
        <f t="shared" ca="1" si="51"/>
        <v>0</v>
      </c>
      <c r="AA65" s="99">
        <f t="shared" ref="AA65:AA123" ca="1" si="74">IF(C65=OFFSET(C65,-1,0),OFFSET(AA65,-1,0),OFFSET(AA65,-1,0)+1)</f>
        <v>3</v>
      </c>
      <c r="AB65" s="99">
        <f t="shared" ca="1" si="41"/>
        <v>0</v>
      </c>
      <c r="AC65" s="99">
        <f t="shared" ca="1" si="42"/>
        <v>1</v>
      </c>
      <c r="AD65" s="99" t="str">
        <f t="shared" si="43"/>
        <v>845104Woodland</v>
      </c>
      <c r="AE65" s="99">
        <f t="shared" si="44"/>
        <v>845104</v>
      </c>
      <c r="AF65" s="100" t="str">
        <f>INDEX(ATS!$A:$P,MATCH('2) Order Form'!$V65,ATS!$O:$O,0),7)</f>
        <v>Active</v>
      </c>
      <c r="AG65" s="183">
        <v>7048653025646</v>
      </c>
    </row>
    <row r="66" spans="1:33">
      <c r="A66" s="9">
        <v>1</v>
      </c>
      <c r="B66" s="9" t="s">
        <v>104</v>
      </c>
      <c r="C66" s="9">
        <f>INDEX(ATS!$A:$P,MATCH('2) Order Form'!$V66,ATS!$O:$O,0),1)</f>
        <v>845104</v>
      </c>
      <c r="D66" s="9" t="str">
        <f>INDEX(ATS!$A:$P,MATCH('2) Order Form'!$V66,ATS!$O:$O,0),2)</f>
        <v>Trailblazer Mips Helmet</v>
      </c>
      <c r="E66" s="74" t="str">
        <f>INDEX(ATS!$A:$P,MATCH('2) Order Form'!$V66,ATS!$O:$O,0),4)</f>
        <v>WOLND-ML</v>
      </c>
      <c r="F66" s="74" t="str">
        <f>INDEX(ATS!$A:$P,MATCH('2) Order Form'!$V66,ATS!$O:$O,0),5)</f>
        <v>Woodland</v>
      </c>
      <c r="G66" s="112" t="str">
        <f>INDEX(ATS!$A:$P,MATCH('2) Order Form'!$V66,ATS!$O:$O,0),6)</f>
        <v>ML</v>
      </c>
      <c r="H66" s="10">
        <v>1</v>
      </c>
      <c r="I66" s="90">
        <v>0</v>
      </c>
      <c r="J66" s="96">
        <f>IFERROR(VLOOKUP(V66,ATS!$O:$P,2,FALSE),0)</f>
        <v>24</v>
      </c>
      <c r="K66" s="138">
        <f t="shared" si="67"/>
        <v>24</v>
      </c>
      <c r="L66" s="96">
        <f>IFERROR(VLOOKUP(V66,ATS!$O:$Q,3,FALSE),0)</f>
        <v>24</v>
      </c>
      <c r="M66" s="139">
        <f t="shared" si="68"/>
        <v>24</v>
      </c>
      <c r="N66" s="85">
        <v>0</v>
      </c>
      <c r="O66" s="51">
        <f t="shared" si="69"/>
        <v>0</v>
      </c>
      <c r="P66" s="46">
        <f>VLOOKUP($C66,Prices!$A$3:$T$1996,MATCH('2) Order Form'!P$8,Prices!$A$2:$T$2,0),FALSE)</f>
        <v>100</v>
      </c>
      <c r="Q66" s="47">
        <f>VLOOKUP($C66,Prices!$A$3:$T$1996,MATCH('2) Order Form'!Q$8,Prices!$A$2:$T$2,0),FALSE)</f>
        <v>199</v>
      </c>
      <c r="R66" s="31">
        <f t="shared" si="70"/>
        <v>0</v>
      </c>
      <c r="S66" s="40">
        <f t="shared" si="71"/>
        <v>0</v>
      </c>
      <c r="T66" s="47">
        <f t="shared" si="72"/>
        <v>0</v>
      </c>
      <c r="U66" s="97"/>
      <c r="V66" s="110">
        <v>7048652892638</v>
      </c>
      <c r="W66" s="97"/>
      <c r="X66" s="182" t="str">
        <f t="shared" si="7"/>
        <v/>
      </c>
      <c r="Y66" s="98">
        <f t="shared" si="73"/>
        <v>0</v>
      </c>
      <c r="Z66" s="99">
        <f t="shared" ca="1" si="51"/>
        <v>0</v>
      </c>
      <c r="AA66" s="99">
        <f t="shared" ca="1" si="74"/>
        <v>3</v>
      </c>
      <c r="AB66" s="99">
        <f t="shared" ca="1" si="41"/>
        <v>0</v>
      </c>
      <c r="AC66" s="99">
        <f t="shared" ca="1" si="42"/>
        <v>0</v>
      </c>
      <c r="AD66" s="99" t="str">
        <f t="shared" si="43"/>
        <v>845104Woodland</v>
      </c>
      <c r="AE66" s="99">
        <f t="shared" si="44"/>
        <v>845104</v>
      </c>
      <c r="AF66" s="100" t="str">
        <f>INDEX(ATS!$A:$P,MATCH('2) Order Form'!$V66,ATS!$O:$O,0),7)</f>
        <v>Active</v>
      </c>
      <c r="AG66" s="183">
        <v>7048653025653</v>
      </c>
    </row>
    <row r="67" spans="1:33">
      <c r="A67" s="9">
        <v>1</v>
      </c>
      <c r="B67" s="9" t="s">
        <v>104</v>
      </c>
      <c r="C67" s="9">
        <f>INDEX(ATS!$A:$P,MATCH('2) Order Form'!$V67,ATS!$O:$O,0),1)</f>
        <v>845104</v>
      </c>
      <c r="D67" s="9" t="str">
        <f>INDEX(ATS!$A:$P,MATCH('2) Order Form'!$V67,ATS!$O:$O,0),2)</f>
        <v>Trailblazer Mips Helmet</v>
      </c>
      <c r="E67" s="74" t="str">
        <f>INDEX(ATS!$A:$P,MATCH('2) Order Form'!$V67,ATS!$O:$O,0),4)</f>
        <v>WOLND-LXL</v>
      </c>
      <c r="F67" s="74" t="str">
        <f>INDEX(ATS!$A:$P,MATCH('2) Order Form'!$V67,ATS!$O:$O,0),5)</f>
        <v>Woodland</v>
      </c>
      <c r="G67" s="112" t="str">
        <f>INDEX(ATS!$A:$P,MATCH('2) Order Form'!$V67,ATS!$O:$O,0),6)</f>
        <v>LXL</v>
      </c>
      <c r="H67" s="10">
        <v>1</v>
      </c>
      <c r="I67" s="90">
        <v>0</v>
      </c>
      <c r="J67" s="96">
        <f>IFERROR(VLOOKUP(V67,ATS!$O:$P,2,FALSE),0)</f>
        <v>22</v>
      </c>
      <c r="K67" s="138">
        <f t="shared" si="67"/>
        <v>22</v>
      </c>
      <c r="L67" s="96">
        <f>IFERROR(VLOOKUP(V67,ATS!$O:$Q,3,FALSE),0)</f>
        <v>22</v>
      </c>
      <c r="M67" s="139">
        <f t="shared" si="68"/>
        <v>22</v>
      </c>
      <c r="N67" s="85">
        <v>0</v>
      </c>
      <c r="O67" s="51">
        <f t="shared" si="69"/>
        <v>0</v>
      </c>
      <c r="P67" s="46">
        <f>VLOOKUP($C67,Prices!$A$3:$T$1996,MATCH('2) Order Form'!P$8,Prices!$A$2:$T$2,0),FALSE)</f>
        <v>100</v>
      </c>
      <c r="Q67" s="47">
        <f>VLOOKUP($C67,Prices!$A$3:$T$1996,MATCH('2) Order Form'!Q$8,Prices!$A$2:$T$2,0),FALSE)</f>
        <v>199</v>
      </c>
      <c r="R67" s="31">
        <f t="shared" si="70"/>
        <v>0</v>
      </c>
      <c r="S67" s="40">
        <f t="shared" si="71"/>
        <v>0</v>
      </c>
      <c r="T67" s="47">
        <f t="shared" si="72"/>
        <v>0</v>
      </c>
      <c r="U67" s="97"/>
      <c r="V67" s="110">
        <v>7048652892621</v>
      </c>
      <c r="W67" s="97"/>
      <c r="X67" s="182" t="str">
        <f t="shared" si="7"/>
        <v/>
      </c>
      <c r="Y67" s="98">
        <f t="shared" si="73"/>
        <v>0</v>
      </c>
      <c r="Z67" s="99">
        <f t="shared" ca="1" si="51"/>
        <v>0</v>
      </c>
      <c r="AA67" s="99">
        <f t="shared" ca="1" si="74"/>
        <v>3</v>
      </c>
      <c r="AB67" s="99">
        <f t="shared" ca="1" si="41"/>
        <v>0</v>
      </c>
      <c r="AC67" s="99">
        <f t="shared" ca="1" si="42"/>
        <v>0</v>
      </c>
      <c r="AD67" s="99" t="str">
        <f t="shared" si="43"/>
        <v>845104Woodland</v>
      </c>
      <c r="AE67" s="99">
        <f t="shared" si="44"/>
        <v>845104</v>
      </c>
      <c r="AF67" s="100" t="str">
        <f>INDEX(ATS!$A:$P,MATCH('2) Order Form'!$V67,ATS!$O:$O,0),7)</f>
        <v>Active</v>
      </c>
      <c r="AG67" s="183">
        <v>7048653025660</v>
      </c>
    </row>
    <row r="68" spans="1:33" ht="17.25" customHeight="1">
      <c r="A68" s="9">
        <v>1</v>
      </c>
      <c r="B68" s="9" t="s">
        <v>104</v>
      </c>
      <c r="C68" s="9">
        <f>INDEX(ATS!$A:$P,MATCH('2) Order Form'!$V68,ATS!$O:$O,0),1)</f>
        <v>845069</v>
      </c>
      <c r="D68" s="9" t="str">
        <f>INDEX(ATS!$A:$P,MATCH('2) Order Form'!$V68,ATS!$O:$O,0),2)</f>
        <v>Dissenter Helmet</v>
      </c>
      <c r="E68" s="74" t="str">
        <f>INDEX(ATS!$A:$P,MATCH('2) Order Form'!$V68,ATS!$O:$O,0),4)</f>
        <v>DUSK-SM</v>
      </c>
      <c r="F68" s="74" t="str">
        <f>INDEX(ATS!$A:$P,MATCH('2) Order Form'!$V68,ATS!$O:$O,0),5)</f>
        <v>Dusk</v>
      </c>
      <c r="G68" s="112" t="str">
        <f>INDEX(ATS!$A:$P,MATCH('2) Order Form'!$V68,ATS!$O:$O,0),6)</f>
        <v>SM</v>
      </c>
      <c r="H68" s="10">
        <v>1</v>
      </c>
      <c r="I68" s="90">
        <v>0</v>
      </c>
      <c r="J68" s="96">
        <f>IFERROR(VLOOKUP(V68,ATS!$O:$P,2,FALSE),0)</f>
        <v>48</v>
      </c>
      <c r="K68" s="138">
        <f>IF(J68=99999,"OPEN",IF(J68&gt;50,"50+",IF(J68&lt;=0,"0",J68)))</f>
        <v>48</v>
      </c>
      <c r="L68" s="96">
        <f>IFERROR(VLOOKUP(V68,ATS!$O:$Q,3,FALSE),0)</f>
        <v>48</v>
      </c>
      <c r="M68" s="139">
        <f>IF(L68=99999,"OPEN",IF(L68&gt;50,"50+",IF(L68&lt;=0,"0",L68)))</f>
        <v>48</v>
      </c>
      <c r="N68" s="85">
        <v>0</v>
      </c>
      <c r="O68" s="51">
        <f>IF(N68&lt;&gt;0,N68,$P$5)</f>
        <v>0</v>
      </c>
      <c r="P68" s="46">
        <f>VLOOKUP($C68,Prices!$A$3:$T$1996,MATCH('2) Order Form'!P$8,Prices!$A$2:$T$2,0),FALSE)</f>
        <v>70</v>
      </c>
      <c r="Q68" s="47">
        <f>VLOOKUP($C68,Prices!$A$3:$T$1996,MATCH('2) Order Form'!Q$8,Prices!$A$2:$T$2,0),FALSE)</f>
        <v>139</v>
      </c>
      <c r="R68" s="31">
        <f>I68*P68</f>
        <v>0</v>
      </c>
      <c r="S68" s="40">
        <f>R68*O68</f>
        <v>0</v>
      </c>
      <c r="T68" s="47">
        <f>R68-S68</f>
        <v>0</v>
      </c>
      <c r="U68" s="97"/>
      <c r="V68" s="110">
        <v>7048652895806</v>
      </c>
      <c r="W68" s="97"/>
      <c r="X68" s="182" t="str">
        <f t="shared" si="7"/>
        <v>*** EOL ***</v>
      </c>
      <c r="Y68" s="98">
        <f>I68*Q68</f>
        <v>0</v>
      </c>
      <c r="Z68" s="99">
        <f t="shared" ca="1" si="51"/>
        <v>0</v>
      </c>
      <c r="AA68" s="99">
        <f t="shared" ca="1" si="74"/>
        <v>4</v>
      </c>
      <c r="AB68" s="99">
        <f t="shared" ca="1" si="8"/>
        <v>1</v>
      </c>
      <c r="AC68" s="99">
        <f t="shared" ca="1" si="9"/>
        <v>1</v>
      </c>
      <c r="AD68" s="99" t="str">
        <f t="shared" si="10"/>
        <v>845069Dusk</v>
      </c>
      <c r="AE68" s="99">
        <f t="shared" si="11"/>
        <v>845069</v>
      </c>
      <c r="AF68" s="100" t="str">
        <f>INDEX(ATS!$A:$P,MATCH('2) Order Form'!$V68,ATS!$O:$O,0),7)</f>
        <v>Stock</v>
      </c>
      <c r="AG68" s="183">
        <v>7048653025677</v>
      </c>
    </row>
    <row r="69" spans="1:33" ht="17.25" customHeight="1">
      <c r="A69" s="9">
        <v>1</v>
      </c>
      <c r="B69" s="9" t="s">
        <v>104</v>
      </c>
      <c r="C69" s="9">
        <f>INDEX(ATS!$A:$P,MATCH('2) Order Form'!$V69,ATS!$O:$O,0),1)</f>
        <v>845069</v>
      </c>
      <c r="D69" s="9" t="str">
        <f>INDEX(ATS!$A:$P,MATCH('2) Order Form'!$V69,ATS!$O:$O,0),2)</f>
        <v>Dissenter Helmet</v>
      </c>
      <c r="E69" s="74" t="str">
        <f>INDEX(ATS!$A:$P,MATCH('2) Order Form'!$V69,ATS!$O:$O,0),4)</f>
        <v>DUSK-ML</v>
      </c>
      <c r="F69" s="74" t="str">
        <f>INDEX(ATS!$A:$P,MATCH('2) Order Form'!$V69,ATS!$O:$O,0),5)</f>
        <v>Dusk</v>
      </c>
      <c r="G69" s="112" t="str">
        <f>INDEX(ATS!$A:$P,MATCH('2) Order Form'!$V69,ATS!$O:$O,0),6)</f>
        <v>ML</v>
      </c>
      <c r="H69" s="10">
        <v>1</v>
      </c>
      <c r="I69" s="90">
        <v>0</v>
      </c>
      <c r="J69" s="96">
        <f>IFERROR(VLOOKUP(V69,ATS!$O:$P,2,FALSE),0)</f>
        <v>49</v>
      </c>
      <c r="K69" s="138">
        <f t="shared" ref="K69:K71" si="75">IF(J69=99999,"OPEN",IF(J69&gt;50,"50+",IF(J69&lt;=0,"0",J69)))</f>
        <v>49</v>
      </c>
      <c r="L69" s="96">
        <f>IFERROR(VLOOKUP(V69,ATS!$O:$Q,3,FALSE),0)</f>
        <v>49</v>
      </c>
      <c r="M69" s="139">
        <f t="shared" ref="M69:M71" si="76">IF(L69=99999,"OPEN",IF(L69&gt;50,"50+",IF(L69&lt;=0,"0",L69)))</f>
        <v>49</v>
      </c>
      <c r="N69" s="85">
        <v>0</v>
      </c>
      <c r="O69" s="51">
        <f t="shared" ref="O69:O71" si="77">IF(N69&lt;&gt;0,N69,$P$5)</f>
        <v>0</v>
      </c>
      <c r="P69" s="46">
        <f>VLOOKUP($C69,Prices!$A$3:$T$1996,MATCH('2) Order Form'!P$8,Prices!$A$2:$T$2,0),FALSE)</f>
        <v>70</v>
      </c>
      <c r="Q69" s="47">
        <f>VLOOKUP($C69,Prices!$A$3:$T$1996,MATCH('2) Order Form'!Q$8,Prices!$A$2:$T$2,0),FALSE)</f>
        <v>139</v>
      </c>
      <c r="R69" s="31">
        <f t="shared" ref="R69:R71" si="78">I69*P69</f>
        <v>0</v>
      </c>
      <c r="S69" s="40">
        <f t="shared" ref="S69:S71" si="79">R69*O69</f>
        <v>0</v>
      </c>
      <c r="T69" s="47">
        <f t="shared" ref="T69:T71" si="80">R69-S69</f>
        <v>0</v>
      </c>
      <c r="U69" s="97"/>
      <c r="V69" s="110">
        <v>7048652895790</v>
      </c>
      <c r="W69" s="97"/>
      <c r="X69" s="182" t="str">
        <f t="shared" si="7"/>
        <v>*** EOL ***</v>
      </c>
      <c r="Y69" s="98">
        <f t="shared" ref="Y69" si="81">I69*Q69</f>
        <v>0</v>
      </c>
      <c r="Z69" s="99">
        <f t="shared" ca="1" si="51"/>
        <v>0</v>
      </c>
      <c r="AA69" s="99">
        <f t="shared" ca="1" si="74"/>
        <v>4</v>
      </c>
      <c r="AB69" s="99">
        <f t="shared" ca="1" si="8"/>
        <v>0</v>
      </c>
      <c r="AC69" s="99">
        <f t="shared" ca="1" si="9"/>
        <v>0</v>
      </c>
      <c r="AD69" s="99" t="str">
        <f t="shared" si="10"/>
        <v>845069Dusk</v>
      </c>
      <c r="AE69" s="99">
        <f t="shared" si="11"/>
        <v>845069</v>
      </c>
      <c r="AF69" s="100" t="str">
        <f>INDEX(ATS!$A:$P,MATCH('2) Order Form'!$V69,ATS!$O:$O,0),7)</f>
        <v>Stock</v>
      </c>
      <c r="AG69" s="183">
        <v>7048653025684</v>
      </c>
    </row>
    <row r="70" spans="1:33" ht="17.25" customHeight="1">
      <c r="A70" s="9">
        <v>1</v>
      </c>
      <c r="B70" s="9" t="s">
        <v>104</v>
      </c>
      <c r="C70" s="9">
        <f>INDEX(ATS!$A:$P,MATCH('2) Order Form'!$V70,ATS!$O:$O,0),1)</f>
        <v>845069</v>
      </c>
      <c r="D70" s="9" t="str">
        <f>INDEX(ATS!$A:$P,MATCH('2) Order Form'!$V70,ATS!$O:$O,0),2)</f>
        <v>Dissenter Helmet</v>
      </c>
      <c r="E70" s="74" t="str">
        <f>INDEX(ATS!$A:$P,MATCH('2) Order Form'!$V70,ATS!$O:$O,0),4)</f>
        <v>DUSK-LXL</v>
      </c>
      <c r="F70" s="74" t="str">
        <f>INDEX(ATS!$A:$P,MATCH('2) Order Form'!$V70,ATS!$O:$O,0),5)</f>
        <v>Dusk</v>
      </c>
      <c r="G70" s="112" t="str">
        <f>INDEX(ATS!$A:$P,MATCH('2) Order Form'!$V70,ATS!$O:$O,0),6)</f>
        <v>LXL</v>
      </c>
      <c r="H70" s="10">
        <v>1</v>
      </c>
      <c r="I70" s="90">
        <v>0</v>
      </c>
      <c r="J70" s="96">
        <f>IFERROR(VLOOKUP(V70,ATS!$O:$P,2,FALSE),0)</f>
        <v>49</v>
      </c>
      <c r="K70" s="138">
        <f t="shared" si="75"/>
        <v>49</v>
      </c>
      <c r="L70" s="96">
        <f>IFERROR(VLOOKUP(V70,ATS!$O:$Q,3,FALSE),0)</f>
        <v>49</v>
      </c>
      <c r="M70" s="139">
        <f t="shared" si="76"/>
        <v>49</v>
      </c>
      <c r="N70" s="85">
        <v>0</v>
      </c>
      <c r="O70" s="51">
        <f t="shared" si="77"/>
        <v>0</v>
      </c>
      <c r="P70" s="46">
        <f>VLOOKUP($C70,Prices!$A$3:$T$1996,MATCH('2) Order Form'!P$8,Prices!$A$2:$T$2,0),FALSE)</f>
        <v>70</v>
      </c>
      <c r="Q70" s="47">
        <f>VLOOKUP($C70,Prices!$A$3:$T$1996,MATCH('2) Order Form'!Q$8,Prices!$A$2:$T$2,0),FALSE)</f>
        <v>139</v>
      </c>
      <c r="R70" s="31">
        <f t="shared" si="78"/>
        <v>0</v>
      </c>
      <c r="S70" s="40">
        <f t="shared" si="79"/>
        <v>0</v>
      </c>
      <c r="T70" s="47">
        <f t="shared" si="80"/>
        <v>0</v>
      </c>
      <c r="U70" s="97"/>
      <c r="V70" s="110">
        <v>7048652895783</v>
      </c>
      <c r="W70" s="97"/>
      <c r="X70" s="182" t="str">
        <f t="shared" si="7"/>
        <v>*** EOL ***</v>
      </c>
      <c r="Y70" s="98">
        <f t="shared" ref="Y70:Y71" si="82">I70*Q70</f>
        <v>0</v>
      </c>
      <c r="Z70" s="99">
        <f t="shared" ca="1" si="51"/>
        <v>0</v>
      </c>
      <c r="AA70" s="99">
        <f t="shared" ca="1" si="74"/>
        <v>4</v>
      </c>
      <c r="AB70" s="99">
        <f t="shared" ca="1" si="8"/>
        <v>0</v>
      </c>
      <c r="AC70" s="99">
        <f t="shared" ca="1" si="9"/>
        <v>0</v>
      </c>
      <c r="AD70" s="99" t="str">
        <f t="shared" si="10"/>
        <v>845069Dusk</v>
      </c>
      <c r="AE70" s="99">
        <f t="shared" si="11"/>
        <v>845069</v>
      </c>
      <c r="AF70" s="100" t="str">
        <f>INDEX(ATS!$A:$P,MATCH('2) Order Form'!$V70,ATS!$O:$O,0),7)</f>
        <v>Stock</v>
      </c>
      <c r="AG70" s="183">
        <v>7048653025691</v>
      </c>
    </row>
    <row r="71" spans="1:33" ht="17.25" customHeight="1">
      <c r="A71" s="9">
        <v>1</v>
      </c>
      <c r="B71" s="9" t="s">
        <v>104</v>
      </c>
      <c r="C71" s="9">
        <f>INDEX(ATS!$A:$P,MATCH('2) Order Form'!$V71,ATS!$O:$O,0),1)</f>
        <v>845069</v>
      </c>
      <c r="D71" s="9" t="str">
        <f>INDEX(ATS!$A:$P,MATCH('2) Order Form'!$V71,ATS!$O:$O,0),2)</f>
        <v>Dissenter Helmet</v>
      </c>
      <c r="E71" s="74" t="str">
        <f>INDEX(ATS!$A:$P,MATCH('2) Order Form'!$V71,ATS!$O:$O,0),4)</f>
        <v>MBL21-SM</v>
      </c>
      <c r="F71" s="74" t="str">
        <f>INDEX(ATS!$A:$P,MATCH('2) Order Form'!$V71,ATS!$O:$O,0),5)</f>
        <v xml:space="preserve">Matte Black </v>
      </c>
      <c r="G71" s="112" t="str">
        <f>INDEX(ATS!$A:$P,MATCH('2) Order Form'!$V71,ATS!$O:$O,0),6)</f>
        <v>SM</v>
      </c>
      <c r="H71" s="10">
        <v>1</v>
      </c>
      <c r="I71" s="90">
        <v>0</v>
      </c>
      <c r="J71" s="96">
        <f>IFERROR(VLOOKUP(V71,ATS!$O:$P,2,FALSE),0)</f>
        <v>33</v>
      </c>
      <c r="K71" s="138">
        <f t="shared" si="75"/>
        <v>33</v>
      </c>
      <c r="L71" s="96">
        <f>IFERROR(VLOOKUP(V71,ATS!$O:$Q,3,FALSE),0)</f>
        <v>33</v>
      </c>
      <c r="M71" s="139">
        <f t="shared" si="76"/>
        <v>33</v>
      </c>
      <c r="N71" s="85">
        <v>0</v>
      </c>
      <c r="O71" s="51">
        <f t="shared" si="77"/>
        <v>0</v>
      </c>
      <c r="P71" s="46">
        <f>VLOOKUP($C71,Prices!$A$3:$T$1996,MATCH('2) Order Form'!P$8,Prices!$A$2:$T$2,0),FALSE)</f>
        <v>70</v>
      </c>
      <c r="Q71" s="47">
        <f>VLOOKUP($C71,Prices!$A$3:$T$1996,MATCH('2) Order Form'!Q$8,Prices!$A$2:$T$2,0),FALSE)</f>
        <v>139</v>
      </c>
      <c r="R71" s="31">
        <f t="shared" si="78"/>
        <v>0</v>
      </c>
      <c r="S71" s="40">
        <f t="shared" si="79"/>
        <v>0</v>
      </c>
      <c r="T71" s="47">
        <f t="shared" si="80"/>
        <v>0</v>
      </c>
      <c r="U71" s="97"/>
      <c r="V71" s="110">
        <v>7048652666413</v>
      </c>
      <c r="W71" s="97"/>
      <c r="X71" s="182" t="str">
        <f t="shared" si="7"/>
        <v>*** EOL ***</v>
      </c>
      <c r="Y71" s="98">
        <f t="shared" si="82"/>
        <v>0</v>
      </c>
      <c r="Z71" s="99">
        <f t="shared" ca="1" si="51"/>
        <v>0</v>
      </c>
      <c r="AA71" s="99">
        <f t="shared" ca="1" si="74"/>
        <v>4</v>
      </c>
      <c r="AB71" s="99">
        <f t="shared" ca="1" si="8"/>
        <v>0</v>
      </c>
      <c r="AC71" s="99">
        <f t="shared" ca="1" si="9"/>
        <v>1</v>
      </c>
      <c r="AD71" s="99" t="str">
        <f t="shared" si="10"/>
        <v xml:space="preserve">845069Matte Black </v>
      </c>
      <c r="AE71" s="99">
        <f t="shared" si="11"/>
        <v>845069</v>
      </c>
      <c r="AF71" s="100" t="str">
        <f>INDEX(ATS!$A:$P,MATCH('2) Order Form'!$V71,ATS!$O:$O,0),7)</f>
        <v>Stock</v>
      </c>
      <c r="AG71" s="183">
        <v>7048652272966</v>
      </c>
    </row>
    <row r="72" spans="1:33">
      <c r="A72" s="9">
        <v>1</v>
      </c>
      <c r="B72" s="9" t="s">
        <v>104</v>
      </c>
      <c r="C72" s="9">
        <f>INDEX(ATS!$A:$P,MATCH('2) Order Form'!$V72,ATS!$O:$O,0),1)</f>
        <v>845069</v>
      </c>
      <c r="D72" s="9" t="str">
        <f>INDEX(ATS!$A:$P,MATCH('2) Order Form'!$V72,ATS!$O:$O,0),2)</f>
        <v>Dissenter Helmet</v>
      </c>
      <c r="E72" s="74" t="str">
        <f>INDEX(ATS!$A:$P,MATCH('2) Order Form'!$V72,ATS!$O:$O,0),4)</f>
        <v>MBL21-ML</v>
      </c>
      <c r="F72" s="74" t="str">
        <f>INDEX(ATS!$A:$P,MATCH('2) Order Form'!$V72,ATS!$O:$O,0),5)</f>
        <v xml:space="preserve">Matte Black </v>
      </c>
      <c r="G72" s="112" t="str">
        <f>INDEX(ATS!$A:$P,MATCH('2) Order Form'!$V72,ATS!$O:$O,0),6)</f>
        <v>ML</v>
      </c>
      <c r="H72" s="10">
        <v>1</v>
      </c>
      <c r="I72" s="90">
        <v>0</v>
      </c>
      <c r="J72" s="96">
        <f>IFERROR(VLOOKUP(V72,ATS!$O:$P,2,FALSE),0)</f>
        <v>171</v>
      </c>
      <c r="K72" s="138" t="str">
        <f t="shared" ref="K72:K79" si="83">IF(J72=99999,"OPEN",IF(J72&gt;50,"50+",IF(J72&lt;=0,"0",J72)))</f>
        <v>50+</v>
      </c>
      <c r="L72" s="96">
        <f>IFERROR(VLOOKUP(V72,ATS!$O:$Q,3,FALSE),0)</f>
        <v>171</v>
      </c>
      <c r="M72" s="139" t="str">
        <f t="shared" ref="M72:M79" si="84">IF(L72=99999,"OPEN",IF(L72&gt;50,"50+",IF(L72&lt;=0,"0",L72)))</f>
        <v>50+</v>
      </c>
      <c r="N72" s="85">
        <v>0</v>
      </c>
      <c r="O72" s="51">
        <f t="shared" ref="O72:O79" si="85">IF(N72&lt;&gt;0,N72,$P$5)</f>
        <v>0</v>
      </c>
      <c r="P72" s="46">
        <f>VLOOKUP($C72,Prices!$A$3:$T$1996,MATCH('2) Order Form'!P$8,Prices!$A$2:$T$2,0),FALSE)</f>
        <v>70</v>
      </c>
      <c r="Q72" s="47">
        <f>VLOOKUP($C72,Prices!$A$3:$T$1996,MATCH('2) Order Form'!Q$8,Prices!$A$2:$T$2,0),FALSE)</f>
        <v>139</v>
      </c>
      <c r="R72" s="31">
        <f t="shared" ref="R72:R79" si="86">I72*P72</f>
        <v>0</v>
      </c>
      <c r="S72" s="40">
        <f t="shared" ref="S72:S79" si="87">R72*O72</f>
        <v>0</v>
      </c>
      <c r="T72" s="47">
        <f t="shared" ref="T72:T79" si="88">R72-S72</f>
        <v>0</v>
      </c>
      <c r="U72" s="97"/>
      <c r="V72" s="110">
        <v>7048652666406</v>
      </c>
      <c r="W72" s="97"/>
      <c r="X72" s="182" t="str">
        <f t="shared" si="7"/>
        <v>*** EOL ***</v>
      </c>
      <c r="Y72" s="98">
        <f t="shared" ref="Y72:Y97" si="89">I72*Q72</f>
        <v>0</v>
      </c>
      <c r="Z72" s="99">
        <f t="shared" ca="1" si="51"/>
        <v>0</v>
      </c>
      <c r="AA72" s="99">
        <f t="shared" ca="1" si="74"/>
        <v>4</v>
      </c>
      <c r="AB72" s="99">
        <f t="shared" ca="1" si="8"/>
        <v>0</v>
      </c>
      <c r="AC72" s="99">
        <f t="shared" ca="1" si="9"/>
        <v>0</v>
      </c>
      <c r="AD72" s="99" t="str">
        <f t="shared" si="10"/>
        <v xml:space="preserve">845069Matte Black </v>
      </c>
      <c r="AE72" s="99">
        <f t="shared" si="11"/>
        <v>845069</v>
      </c>
      <c r="AF72" s="100" t="str">
        <f>INDEX(ATS!$A:$P,MATCH('2) Order Form'!$V72,ATS!$O:$O,0),7)</f>
        <v>Stock</v>
      </c>
      <c r="AG72" s="183">
        <v>7048652272959</v>
      </c>
    </row>
    <row r="73" spans="1:33">
      <c r="A73" s="9">
        <v>1</v>
      </c>
      <c r="B73" s="9" t="s">
        <v>104</v>
      </c>
      <c r="C73" s="9">
        <f>INDEX(ATS!$A:$P,MATCH('2) Order Form'!$V73,ATS!$O:$O,0),1)</f>
        <v>845069</v>
      </c>
      <c r="D73" s="9" t="str">
        <f>INDEX(ATS!$A:$P,MATCH('2) Order Form'!$V73,ATS!$O:$O,0),2)</f>
        <v>Dissenter Helmet</v>
      </c>
      <c r="E73" s="74" t="str">
        <f>INDEX(ATS!$A:$P,MATCH('2) Order Form'!$V73,ATS!$O:$O,0),4)</f>
        <v>MBL21-LXL</v>
      </c>
      <c r="F73" s="74" t="str">
        <f>INDEX(ATS!$A:$P,MATCH('2) Order Form'!$V73,ATS!$O:$O,0),5)</f>
        <v xml:space="preserve">Matte Black </v>
      </c>
      <c r="G73" s="112" t="str">
        <f>INDEX(ATS!$A:$P,MATCH('2) Order Form'!$V73,ATS!$O:$O,0),6)</f>
        <v>LXL</v>
      </c>
      <c r="H73" s="10">
        <v>1</v>
      </c>
      <c r="I73" s="90">
        <v>0</v>
      </c>
      <c r="J73" s="96">
        <f>IFERROR(VLOOKUP(V73,ATS!$O:$P,2,FALSE),0)</f>
        <v>102</v>
      </c>
      <c r="K73" s="138" t="str">
        <f t="shared" si="83"/>
        <v>50+</v>
      </c>
      <c r="L73" s="96">
        <f>IFERROR(VLOOKUP(V73,ATS!$O:$Q,3,FALSE),0)</f>
        <v>102</v>
      </c>
      <c r="M73" s="139" t="str">
        <f t="shared" si="84"/>
        <v>50+</v>
      </c>
      <c r="N73" s="85">
        <v>0</v>
      </c>
      <c r="O73" s="51">
        <f t="shared" si="85"/>
        <v>0</v>
      </c>
      <c r="P73" s="46">
        <f>VLOOKUP($C73,Prices!$A$3:$T$1996,MATCH('2) Order Form'!P$8,Prices!$A$2:$T$2,0),FALSE)</f>
        <v>70</v>
      </c>
      <c r="Q73" s="47">
        <f>VLOOKUP($C73,Prices!$A$3:$T$1996,MATCH('2) Order Form'!Q$8,Prices!$A$2:$T$2,0),FALSE)</f>
        <v>139</v>
      </c>
      <c r="R73" s="31">
        <f t="shared" si="86"/>
        <v>0</v>
      </c>
      <c r="S73" s="40">
        <f t="shared" si="87"/>
        <v>0</v>
      </c>
      <c r="T73" s="47">
        <f t="shared" si="88"/>
        <v>0</v>
      </c>
      <c r="U73" s="97"/>
      <c r="V73" s="110">
        <v>7048652666390</v>
      </c>
      <c r="W73" s="97"/>
      <c r="X73" s="182" t="str">
        <f t="shared" si="7"/>
        <v>*** EOL ***</v>
      </c>
      <c r="Y73" s="98">
        <f t="shared" si="89"/>
        <v>0</v>
      </c>
      <c r="Z73" s="99">
        <f t="shared" ca="1" si="51"/>
        <v>0</v>
      </c>
      <c r="AA73" s="99">
        <f t="shared" ca="1" si="74"/>
        <v>4</v>
      </c>
      <c r="AB73" s="99">
        <f t="shared" ca="1" si="8"/>
        <v>0</v>
      </c>
      <c r="AC73" s="99">
        <f t="shared" ca="1" si="9"/>
        <v>0</v>
      </c>
      <c r="AD73" s="99" t="str">
        <f t="shared" si="10"/>
        <v xml:space="preserve">845069Matte Black </v>
      </c>
      <c r="AE73" s="99">
        <f t="shared" si="11"/>
        <v>845069</v>
      </c>
      <c r="AF73" s="100" t="str">
        <f>INDEX(ATS!$A:$P,MATCH('2) Order Form'!$V73,ATS!$O:$O,0),7)</f>
        <v>Stock</v>
      </c>
      <c r="AG73" s="183">
        <v>7048652272942</v>
      </c>
    </row>
    <row r="74" spans="1:33">
      <c r="A74" s="9">
        <v>1</v>
      </c>
      <c r="B74" s="9" t="s">
        <v>104</v>
      </c>
      <c r="C74" s="9">
        <f>INDEX(ATS!$A:$P,MATCH('2) Order Form'!$V74,ATS!$O:$O,0),1)</f>
        <v>845069</v>
      </c>
      <c r="D74" s="9" t="str">
        <f>INDEX(ATS!$A:$P,MATCH('2) Order Form'!$V74,ATS!$O:$O,0),2)</f>
        <v>Dissenter Helmet</v>
      </c>
      <c r="E74" s="74" t="str">
        <f>INDEX(ATS!$A:$P,MATCH('2) Order Form'!$V74,ATS!$O:$O,0),4)</f>
        <v>MWH21-SM</v>
      </c>
      <c r="F74" s="74" t="str">
        <f>INDEX(ATS!$A:$P,MATCH('2) Order Form'!$V74,ATS!$O:$O,0),5)</f>
        <v xml:space="preserve">Matte White </v>
      </c>
      <c r="G74" s="112" t="str">
        <f>INDEX(ATS!$A:$P,MATCH('2) Order Form'!$V74,ATS!$O:$O,0),6)</f>
        <v>SM</v>
      </c>
      <c r="H74" s="10">
        <v>1</v>
      </c>
      <c r="I74" s="90">
        <v>0</v>
      </c>
      <c r="J74" s="96">
        <f>IFERROR(VLOOKUP(V74,ATS!$O:$P,2,FALSE),0)</f>
        <v>55</v>
      </c>
      <c r="K74" s="138" t="str">
        <f t="shared" si="83"/>
        <v>50+</v>
      </c>
      <c r="L74" s="96">
        <f>IFERROR(VLOOKUP(V74,ATS!$O:$Q,3,FALSE),0)</f>
        <v>55</v>
      </c>
      <c r="M74" s="139" t="str">
        <f t="shared" si="84"/>
        <v>50+</v>
      </c>
      <c r="N74" s="85">
        <v>0</v>
      </c>
      <c r="O74" s="51">
        <f t="shared" si="85"/>
        <v>0</v>
      </c>
      <c r="P74" s="46">
        <f>VLOOKUP($C74,Prices!$A$3:$T$1996,MATCH('2) Order Form'!P$8,Prices!$A$2:$T$2,0),FALSE)</f>
        <v>70</v>
      </c>
      <c r="Q74" s="47">
        <f>VLOOKUP($C74,Prices!$A$3:$T$1996,MATCH('2) Order Form'!Q$8,Prices!$A$2:$T$2,0),FALSE)</f>
        <v>139</v>
      </c>
      <c r="R74" s="31">
        <f t="shared" si="86"/>
        <v>0</v>
      </c>
      <c r="S74" s="40">
        <f t="shared" si="87"/>
        <v>0</v>
      </c>
      <c r="T74" s="47">
        <f t="shared" si="88"/>
        <v>0</v>
      </c>
      <c r="U74" s="97"/>
      <c r="V74" s="110">
        <v>7048652666444</v>
      </c>
      <c r="W74" s="97"/>
      <c r="X74" s="182" t="str">
        <f t="shared" ref="X74:X137" si="90">IF(ISNA(VLOOKUP(V74,$AG$9:$AG$1000,1,FALSE)),"*** EOL ***","")</f>
        <v>*** EOL ***</v>
      </c>
      <c r="Y74" s="98">
        <f t="shared" si="89"/>
        <v>0</v>
      </c>
      <c r="Z74" s="99">
        <f t="shared" ca="1" si="51"/>
        <v>0</v>
      </c>
      <c r="AA74" s="99">
        <f t="shared" ca="1" si="74"/>
        <v>4</v>
      </c>
      <c r="AB74" s="99">
        <f t="shared" ca="1" si="8"/>
        <v>0</v>
      </c>
      <c r="AC74" s="99">
        <f t="shared" ca="1" si="9"/>
        <v>1</v>
      </c>
      <c r="AD74" s="99" t="str">
        <f t="shared" si="10"/>
        <v xml:space="preserve">845069Matte White </v>
      </c>
      <c r="AE74" s="99">
        <f t="shared" si="11"/>
        <v>845069</v>
      </c>
      <c r="AF74" s="100" t="str">
        <f>INDEX(ATS!$A:$P,MATCH('2) Order Form'!$V74,ATS!$O:$O,0),7)</f>
        <v>Stock</v>
      </c>
      <c r="AG74" s="183">
        <v>7048652273086</v>
      </c>
    </row>
    <row r="75" spans="1:33">
      <c r="A75" s="9">
        <v>1</v>
      </c>
      <c r="B75" s="9" t="s">
        <v>104</v>
      </c>
      <c r="C75" s="9">
        <f>INDEX(ATS!$A:$P,MATCH('2) Order Form'!$V75,ATS!$O:$O,0),1)</f>
        <v>845069</v>
      </c>
      <c r="D75" s="9" t="str">
        <f>INDEX(ATS!$A:$P,MATCH('2) Order Form'!$V75,ATS!$O:$O,0),2)</f>
        <v>Dissenter Helmet</v>
      </c>
      <c r="E75" s="74" t="str">
        <f>INDEX(ATS!$A:$P,MATCH('2) Order Form'!$V75,ATS!$O:$O,0),4)</f>
        <v>MWH21-ML</v>
      </c>
      <c r="F75" s="74" t="str">
        <f>INDEX(ATS!$A:$P,MATCH('2) Order Form'!$V75,ATS!$O:$O,0),5)</f>
        <v xml:space="preserve">Matte White </v>
      </c>
      <c r="G75" s="112" t="str">
        <f>INDEX(ATS!$A:$P,MATCH('2) Order Form'!$V75,ATS!$O:$O,0),6)</f>
        <v>ML</v>
      </c>
      <c r="H75" s="10">
        <v>1</v>
      </c>
      <c r="I75" s="90">
        <v>0</v>
      </c>
      <c r="J75" s="96">
        <f>IFERROR(VLOOKUP(V75,ATS!$O:$P,2,FALSE),0)</f>
        <v>36</v>
      </c>
      <c r="K75" s="138">
        <f t="shared" si="83"/>
        <v>36</v>
      </c>
      <c r="L75" s="96">
        <f>IFERROR(VLOOKUP(V75,ATS!$O:$Q,3,FALSE),0)</f>
        <v>36</v>
      </c>
      <c r="M75" s="139">
        <f t="shared" si="84"/>
        <v>36</v>
      </c>
      <c r="N75" s="85">
        <v>0</v>
      </c>
      <c r="O75" s="51">
        <f t="shared" si="85"/>
        <v>0</v>
      </c>
      <c r="P75" s="46">
        <f>VLOOKUP($C75,Prices!$A$3:$T$1996,MATCH('2) Order Form'!P$8,Prices!$A$2:$T$2,0),FALSE)</f>
        <v>70</v>
      </c>
      <c r="Q75" s="47">
        <f>VLOOKUP($C75,Prices!$A$3:$T$1996,MATCH('2) Order Form'!Q$8,Prices!$A$2:$T$2,0),FALSE)</f>
        <v>139</v>
      </c>
      <c r="R75" s="31">
        <f t="shared" si="86"/>
        <v>0</v>
      </c>
      <c r="S75" s="40">
        <f t="shared" si="87"/>
        <v>0</v>
      </c>
      <c r="T75" s="47">
        <f t="shared" si="88"/>
        <v>0</v>
      </c>
      <c r="U75" s="97"/>
      <c r="V75" s="110">
        <v>7048652666437</v>
      </c>
      <c r="W75" s="97"/>
      <c r="X75" s="182" t="str">
        <f t="shared" si="90"/>
        <v>*** EOL ***</v>
      </c>
      <c r="Y75" s="98">
        <f t="shared" si="89"/>
        <v>0</v>
      </c>
      <c r="Z75" s="99">
        <f t="shared" ca="1" si="51"/>
        <v>0</v>
      </c>
      <c r="AA75" s="99">
        <f t="shared" ca="1" si="74"/>
        <v>4</v>
      </c>
      <c r="AB75" s="99">
        <f t="shared" ca="1" si="8"/>
        <v>0</v>
      </c>
      <c r="AC75" s="99">
        <f t="shared" ca="1" si="9"/>
        <v>0</v>
      </c>
      <c r="AD75" s="99" t="str">
        <f t="shared" si="10"/>
        <v xml:space="preserve">845069Matte White </v>
      </c>
      <c r="AE75" s="99">
        <f t="shared" si="11"/>
        <v>845069</v>
      </c>
      <c r="AF75" s="100" t="str">
        <f>INDEX(ATS!$A:$P,MATCH('2) Order Form'!$V75,ATS!$O:$O,0),7)</f>
        <v>Stock</v>
      </c>
      <c r="AG75" s="183">
        <v>7048652273079</v>
      </c>
    </row>
    <row r="76" spans="1:33">
      <c r="A76" s="9">
        <v>1</v>
      </c>
      <c r="B76" s="9" t="s">
        <v>104</v>
      </c>
      <c r="C76" s="9">
        <f>INDEX(ATS!$A:$P,MATCH('2) Order Form'!$V76,ATS!$O:$O,0),1)</f>
        <v>845069</v>
      </c>
      <c r="D76" s="9" t="str">
        <f>INDEX(ATS!$A:$P,MATCH('2) Order Form'!$V76,ATS!$O:$O,0),2)</f>
        <v>Dissenter Helmet</v>
      </c>
      <c r="E76" s="74" t="str">
        <f>INDEX(ATS!$A:$P,MATCH('2) Order Form'!$V76,ATS!$O:$O,0),4)</f>
        <v>MWH21-LXL</v>
      </c>
      <c r="F76" s="74" t="str">
        <f>INDEX(ATS!$A:$P,MATCH('2) Order Form'!$V76,ATS!$O:$O,0),5)</f>
        <v xml:space="preserve">Matte White </v>
      </c>
      <c r="G76" s="112" t="str">
        <f>INDEX(ATS!$A:$P,MATCH('2) Order Form'!$V76,ATS!$O:$O,0),6)</f>
        <v>LXL</v>
      </c>
      <c r="H76" s="10">
        <v>1</v>
      </c>
      <c r="I76" s="90">
        <v>0</v>
      </c>
      <c r="J76" s="96">
        <f>IFERROR(VLOOKUP(V76,ATS!$O:$P,2,FALSE),0)</f>
        <v>87</v>
      </c>
      <c r="K76" s="138" t="str">
        <f t="shared" si="83"/>
        <v>50+</v>
      </c>
      <c r="L76" s="96">
        <f>IFERROR(VLOOKUP(V76,ATS!$O:$Q,3,FALSE),0)</f>
        <v>87</v>
      </c>
      <c r="M76" s="139" t="str">
        <f t="shared" si="84"/>
        <v>50+</v>
      </c>
      <c r="N76" s="85">
        <v>0</v>
      </c>
      <c r="O76" s="51">
        <f t="shared" si="85"/>
        <v>0</v>
      </c>
      <c r="P76" s="46">
        <f>VLOOKUP($C76,Prices!$A$3:$T$1996,MATCH('2) Order Form'!P$8,Prices!$A$2:$T$2,0),FALSE)</f>
        <v>70</v>
      </c>
      <c r="Q76" s="47">
        <f>VLOOKUP($C76,Prices!$A$3:$T$1996,MATCH('2) Order Form'!Q$8,Prices!$A$2:$T$2,0),FALSE)</f>
        <v>139</v>
      </c>
      <c r="R76" s="31">
        <f t="shared" si="86"/>
        <v>0</v>
      </c>
      <c r="S76" s="40">
        <f t="shared" si="87"/>
        <v>0</v>
      </c>
      <c r="T76" s="47">
        <f t="shared" si="88"/>
        <v>0</v>
      </c>
      <c r="U76" s="97"/>
      <c r="V76" s="110">
        <v>7048652666420</v>
      </c>
      <c r="W76" s="97"/>
      <c r="X76" s="182" t="str">
        <f t="shared" si="90"/>
        <v>*** EOL ***</v>
      </c>
      <c r="Y76" s="98">
        <f t="shared" si="89"/>
        <v>0</v>
      </c>
      <c r="Z76" s="99">
        <f t="shared" ca="1" si="51"/>
        <v>0</v>
      </c>
      <c r="AA76" s="99">
        <f t="shared" ca="1" si="74"/>
        <v>4</v>
      </c>
      <c r="AB76" s="99">
        <f t="shared" ca="1" si="8"/>
        <v>0</v>
      </c>
      <c r="AC76" s="99">
        <f t="shared" ca="1" si="9"/>
        <v>0</v>
      </c>
      <c r="AD76" s="99" t="str">
        <f t="shared" si="10"/>
        <v xml:space="preserve">845069Matte White </v>
      </c>
      <c r="AE76" s="99">
        <f t="shared" si="11"/>
        <v>845069</v>
      </c>
      <c r="AF76" s="100" t="str">
        <f>INDEX(ATS!$A:$P,MATCH('2) Order Form'!$V76,ATS!$O:$O,0),7)</f>
        <v>Stock</v>
      </c>
      <c r="AG76" s="183">
        <v>7048652273062</v>
      </c>
    </row>
    <row r="77" spans="1:33">
      <c r="A77" s="9">
        <v>1</v>
      </c>
      <c r="B77" s="9" t="s">
        <v>104</v>
      </c>
      <c r="C77" s="9">
        <f>INDEX(ATS!$A:$P,MATCH('2) Order Form'!$V77,ATS!$O:$O,0),1)</f>
        <v>845069</v>
      </c>
      <c r="D77" s="9" t="str">
        <f>INDEX(ATS!$A:$P,MATCH('2) Order Form'!$V77,ATS!$O:$O,0),2)</f>
        <v>Dissenter Helmet</v>
      </c>
      <c r="E77" s="74" t="str">
        <f>INDEX(ATS!$A:$P,MATCH('2) Order Form'!$V77,ATS!$O:$O,0),4)</f>
        <v>SEAME-SM</v>
      </c>
      <c r="F77" s="74" t="str">
        <f>INDEX(ATS!$A:$P,MATCH('2) Order Form'!$V77,ATS!$O:$O,0),5)</f>
        <v>Sea Metallic</v>
      </c>
      <c r="G77" s="112" t="str">
        <f>INDEX(ATS!$A:$P,MATCH('2) Order Form'!$V77,ATS!$O:$O,0),6)</f>
        <v>SM</v>
      </c>
      <c r="H77" s="10">
        <v>1</v>
      </c>
      <c r="I77" s="90">
        <v>0</v>
      </c>
      <c r="J77" s="96">
        <f>IFERROR(VLOOKUP(V77,ATS!$O:$P,2,FALSE),0)</f>
        <v>46</v>
      </c>
      <c r="K77" s="138">
        <f t="shared" si="83"/>
        <v>46</v>
      </c>
      <c r="L77" s="96">
        <f>IFERROR(VLOOKUP(V77,ATS!$O:$Q,3,FALSE),0)</f>
        <v>46</v>
      </c>
      <c r="M77" s="139">
        <f t="shared" si="84"/>
        <v>46</v>
      </c>
      <c r="N77" s="85">
        <v>0</v>
      </c>
      <c r="O77" s="51">
        <f t="shared" si="85"/>
        <v>0</v>
      </c>
      <c r="P77" s="46">
        <f>VLOOKUP($C77,Prices!$A$3:$T$1996,MATCH('2) Order Form'!P$8,Prices!$A$2:$T$2,0),FALSE)</f>
        <v>70</v>
      </c>
      <c r="Q77" s="47">
        <f>VLOOKUP($C77,Prices!$A$3:$T$1996,MATCH('2) Order Form'!Q$8,Prices!$A$2:$T$2,0),FALSE)</f>
        <v>139</v>
      </c>
      <c r="R77" s="31">
        <f t="shared" si="86"/>
        <v>0</v>
      </c>
      <c r="S77" s="40">
        <f t="shared" si="87"/>
        <v>0</v>
      </c>
      <c r="T77" s="47">
        <f t="shared" si="88"/>
        <v>0</v>
      </c>
      <c r="U77" s="97"/>
      <c r="V77" s="110">
        <v>7048652903198</v>
      </c>
      <c r="W77" s="97"/>
      <c r="X77" s="182" t="str">
        <f t="shared" si="90"/>
        <v>*** EOL ***</v>
      </c>
      <c r="Y77" s="98">
        <f t="shared" ref="Y77:Y79" si="91">I77*Q77</f>
        <v>0</v>
      </c>
      <c r="Z77" s="99">
        <f t="shared" ca="1" si="51"/>
        <v>0</v>
      </c>
      <c r="AA77" s="99">
        <f t="shared" ca="1" si="74"/>
        <v>4</v>
      </c>
      <c r="AB77" s="99">
        <f t="shared" ref="AB77:AB79" ca="1" si="92">IF(C77=OFFSET(C77,-1,0),0,1)</f>
        <v>0</v>
      </c>
      <c r="AC77" s="99">
        <f t="shared" ref="AC77:AC79" ca="1" si="93">IF(F77=OFFSET(F77,-1,0),0,1)</f>
        <v>1</v>
      </c>
      <c r="AD77" s="99" t="str">
        <f t="shared" ref="AD77:AD79" si="94">CONCATENATE(C77,F77)</f>
        <v>845069Sea Metallic</v>
      </c>
      <c r="AE77" s="99">
        <f t="shared" ref="AE77:AE79" si="95">IFERROR(IF(B77="EYEWEAR",CONCATENATE(C77,"-",G77),C77),C77)</f>
        <v>845069</v>
      </c>
      <c r="AF77" s="100" t="str">
        <f>INDEX(ATS!$A:$P,MATCH('2) Order Form'!$V77,ATS!$O:$O,0),7)</f>
        <v>Stock</v>
      </c>
      <c r="AG77" s="183">
        <v>7048653024991</v>
      </c>
    </row>
    <row r="78" spans="1:33">
      <c r="A78" s="9">
        <v>1</v>
      </c>
      <c r="B78" s="9" t="s">
        <v>104</v>
      </c>
      <c r="C78" s="9">
        <f>INDEX(ATS!$A:$P,MATCH('2) Order Form'!$V78,ATS!$O:$O,0),1)</f>
        <v>845069</v>
      </c>
      <c r="D78" s="9" t="str">
        <f>INDEX(ATS!$A:$P,MATCH('2) Order Form'!$V78,ATS!$O:$O,0),2)</f>
        <v>Dissenter Helmet</v>
      </c>
      <c r="E78" s="74" t="str">
        <f>INDEX(ATS!$A:$P,MATCH('2) Order Form'!$V78,ATS!$O:$O,0),4)</f>
        <v>SEAME-ML</v>
      </c>
      <c r="F78" s="74" t="str">
        <f>INDEX(ATS!$A:$P,MATCH('2) Order Form'!$V78,ATS!$O:$O,0),5)</f>
        <v>Sea Metallic</v>
      </c>
      <c r="G78" s="112" t="str">
        <f>INDEX(ATS!$A:$P,MATCH('2) Order Form'!$V78,ATS!$O:$O,0),6)</f>
        <v>ML</v>
      </c>
      <c r="H78" s="10">
        <v>1</v>
      </c>
      <c r="I78" s="90">
        <v>0</v>
      </c>
      <c r="J78" s="96">
        <f>IFERROR(VLOOKUP(V78,ATS!$O:$P,2,FALSE),0)</f>
        <v>46</v>
      </c>
      <c r="K78" s="138">
        <f t="shared" si="83"/>
        <v>46</v>
      </c>
      <c r="L78" s="96">
        <f>IFERROR(VLOOKUP(V78,ATS!$O:$Q,3,FALSE),0)</f>
        <v>46</v>
      </c>
      <c r="M78" s="139">
        <f t="shared" si="84"/>
        <v>46</v>
      </c>
      <c r="N78" s="85">
        <v>0</v>
      </c>
      <c r="O78" s="51">
        <f t="shared" si="85"/>
        <v>0</v>
      </c>
      <c r="P78" s="46">
        <f>VLOOKUP($C78,Prices!$A$3:$T$1996,MATCH('2) Order Form'!P$8,Prices!$A$2:$T$2,0),FALSE)</f>
        <v>70</v>
      </c>
      <c r="Q78" s="47">
        <f>VLOOKUP($C78,Prices!$A$3:$T$1996,MATCH('2) Order Form'!Q$8,Prices!$A$2:$T$2,0),FALSE)</f>
        <v>139</v>
      </c>
      <c r="R78" s="31">
        <f t="shared" si="86"/>
        <v>0</v>
      </c>
      <c r="S78" s="40">
        <f t="shared" si="87"/>
        <v>0</v>
      </c>
      <c r="T78" s="47">
        <f t="shared" si="88"/>
        <v>0</v>
      </c>
      <c r="U78" s="97"/>
      <c r="V78" s="110">
        <v>7048652903181</v>
      </c>
      <c r="W78" s="97"/>
      <c r="X78" s="182" t="str">
        <f t="shared" si="90"/>
        <v>*** EOL ***</v>
      </c>
      <c r="Y78" s="98">
        <f t="shared" si="91"/>
        <v>0</v>
      </c>
      <c r="Z78" s="99">
        <f t="shared" ca="1" si="51"/>
        <v>0</v>
      </c>
      <c r="AA78" s="99">
        <f t="shared" ca="1" si="74"/>
        <v>4</v>
      </c>
      <c r="AB78" s="99">
        <f t="shared" ca="1" si="92"/>
        <v>0</v>
      </c>
      <c r="AC78" s="99">
        <f t="shared" ca="1" si="93"/>
        <v>0</v>
      </c>
      <c r="AD78" s="99" t="str">
        <f t="shared" si="94"/>
        <v>845069Sea Metallic</v>
      </c>
      <c r="AE78" s="99">
        <f t="shared" si="95"/>
        <v>845069</v>
      </c>
      <c r="AF78" s="100" t="str">
        <f>INDEX(ATS!$A:$P,MATCH('2) Order Form'!$V78,ATS!$O:$O,0),7)</f>
        <v>Stock</v>
      </c>
      <c r="AG78" s="183">
        <v>7048653025004</v>
      </c>
    </row>
    <row r="79" spans="1:33">
      <c r="A79" s="9">
        <v>1</v>
      </c>
      <c r="B79" s="9" t="s">
        <v>104</v>
      </c>
      <c r="C79" s="9">
        <f>INDEX(ATS!$A:$P,MATCH('2) Order Form'!$V79,ATS!$O:$O,0),1)</f>
        <v>845069</v>
      </c>
      <c r="D79" s="9" t="str">
        <f>INDEX(ATS!$A:$P,MATCH('2) Order Form'!$V79,ATS!$O:$O,0),2)</f>
        <v>Dissenter Helmet</v>
      </c>
      <c r="E79" s="74" t="str">
        <f>INDEX(ATS!$A:$P,MATCH('2) Order Form'!$V79,ATS!$O:$O,0),4)</f>
        <v>SEAME-LXL</v>
      </c>
      <c r="F79" s="74" t="str">
        <f>INDEX(ATS!$A:$P,MATCH('2) Order Form'!$V79,ATS!$O:$O,0),5)</f>
        <v>Sea Metallic</v>
      </c>
      <c r="G79" s="112" t="str">
        <f>INDEX(ATS!$A:$P,MATCH('2) Order Form'!$V79,ATS!$O:$O,0),6)</f>
        <v>LXL</v>
      </c>
      <c r="H79" s="10">
        <v>1</v>
      </c>
      <c r="I79" s="90">
        <v>0</v>
      </c>
      <c r="J79" s="96">
        <f>IFERROR(VLOOKUP(V79,ATS!$O:$P,2,FALSE),0)</f>
        <v>45</v>
      </c>
      <c r="K79" s="138">
        <f t="shared" si="83"/>
        <v>45</v>
      </c>
      <c r="L79" s="96">
        <f>IFERROR(VLOOKUP(V79,ATS!$O:$Q,3,FALSE),0)</f>
        <v>45</v>
      </c>
      <c r="M79" s="139">
        <f t="shared" si="84"/>
        <v>45</v>
      </c>
      <c r="N79" s="85">
        <v>0</v>
      </c>
      <c r="O79" s="51">
        <f t="shared" si="85"/>
        <v>0</v>
      </c>
      <c r="P79" s="46">
        <f>VLOOKUP($C79,Prices!$A$3:$T$1996,MATCH('2) Order Form'!P$8,Prices!$A$2:$T$2,0),FALSE)</f>
        <v>70</v>
      </c>
      <c r="Q79" s="47">
        <f>VLOOKUP($C79,Prices!$A$3:$T$1996,MATCH('2) Order Form'!Q$8,Prices!$A$2:$T$2,0),FALSE)</f>
        <v>139</v>
      </c>
      <c r="R79" s="31">
        <f t="shared" si="86"/>
        <v>0</v>
      </c>
      <c r="S79" s="40">
        <f t="shared" si="87"/>
        <v>0</v>
      </c>
      <c r="T79" s="47">
        <f t="shared" si="88"/>
        <v>0</v>
      </c>
      <c r="U79" s="97"/>
      <c r="V79" s="110">
        <v>7048652903174</v>
      </c>
      <c r="W79" s="97"/>
      <c r="X79" s="182" t="str">
        <f t="shared" si="90"/>
        <v>*** EOL ***</v>
      </c>
      <c r="Y79" s="98">
        <f t="shared" si="91"/>
        <v>0</v>
      </c>
      <c r="Z79" s="99">
        <f t="shared" ca="1" si="51"/>
        <v>0</v>
      </c>
      <c r="AA79" s="99">
        <f t="shared" ca="1" si="74"/>
        <v>4</v>
      </c>
      <c r="AB79" s="99">
        <f t="shared" ca="1" si="92"/>
        <v>0</v>
      </c>
      <c r="AC79" s="99">
        <f t="shared" ca="1" si="93"/>
        <v>0</v>
      </c>
      <c r="AD79" s="99" t="str">
        <f t="shared" si="94"/>
        <v>845069Sea Metallic</v>
      </c>
      <c r="AE79" s="99">
        <f t="shared" si="95"/>
        <v>845069</v>
      </c>
      <c r="AF79" s="100" t="str">
        <f>INDEX(ATS!$A:$P,MATCH('2) Order Form'!$V79,ATS!$O:$O,0),7)</f>
        <v>Stock</v>
      </c>
      <c r="AG79" s="183">
        <v>7048653025011</v>
      </c>
    </row>
    <row r="80" spans="1:33" ht="17.25" customHeight="1">
      <c r="A80" s="9">
        <v>1</v>
      </c>
      <c r="B80" s="9" t="s">
        <v>104</v>
      </c>
      <c r="C80" s="9">
        <f>INDEX(ATS!$A:$P,MATCH('2) Order Form'!$V80,ATS!$O:$O,0),1)</f>
        <v>845069</v>
      </c>
      <c r="D80" s="9" t="str">
        <f>INDEX(ATS!$A:$P,MATCH('2) Order Form'!$V80,ATS!$O:$O,0),2)</f>
        <v>Dissenter Helmet</v>
      </c>
      <c r="E80" s="74" t="str">
        <f>INDEX(ATS!$A:$P,MATCH('2) Order Form'!$V80,ATS!$O:$O,0),4)</f>
        <v>WOLND-SM</v>
      </c>
      <c r="F80" s="74" t="str">
        <f>INDEX(ATS!$A:$P,MATCH('2) Order Form'!$V80,ATS!$O:$O,0),5)</f>
        <v>Woodland</v>
      </c>
      <c r="G80" s="112" t="str">
        <f>INDEX(ATS!$A:$P,MATCH('2) Order Form'!$V80,ATS!$O:$O,0),6)</f>
        <v>SM</v>
      </c>
      <c r="H80" s="10">
        <v>1</v>
      </c>
      <c r="I80" s="90">
        <v>0</v>
      </c>
      <c r="J80" s="96">
        <f>IFERROR(VLOOKUP(V80,ATS!$O:$P,2,FALSE),0)</f>
        <v>46</v>
      </c>
      <c r="K80" s="138">
        <f t="shared" ref="K80:K82" si="96">IF(J80=99999,"OPEN",IF(J80&gt;50,"50+",IF(J80&lt;=0,"0",J80)))</f>
        <v>46</v>
      </c>
      <c r="L80" s="96">
        <f>IFERROR(VLOOKUP(V80,ATS!$O:$Q,3,FALSE),0)</f>
        <v>46</v>
      </c>
      <c r="M80" s="139">
        <f t="shared" ref="M80:M82" si="97">IF(L80=99999,"OPEN",IF(L80&gt;50,"50+",IF(L80&lt;=0,"0",L80)))</f>
        <v>46</v>
      </c>
      <c r="N80" s="85">
        <v>0</v>
      </c>
      <c r="O80" s="51">
        <f t="shared" ref="O80:O82" si="98">IF(N80&lt;&gt;0,N80,$P$5)</f>
        <v>0</v>
      </c>
      <c r="P80" s="46">
        <f>VLOOKUP($C80,Prices!$A$3:$T$1996,MATCH('2) Order Form'!P$8,Prices!$A$2:$T$2,0),FALSE)</f>
        <v>70</v>
      </c>
      <c r="Q80" s="47">
        <f>VLOOKUP($C80,Prices!$A$3:$T$1996,MATCH('2) Order Form'!Q$8,Prices!$A$2:$T$2,0),FALSE)</f>
        <v>139</v>
      </c>
      <c r="R80" s="31">
        <f t="shared" ref="R80:R82" si="99">I80*P80</f>
        <v>0</v>
      </c>
      <c r="S80" s="40">
        <f t="shared" ref="S80:S82" si="100">R80*O80</f>
        <v>0</v>
      </c>
      <c r="T80" s="47">
        <f t="shared" ref="T80:T82" si="101">R80-S80</f>
        <v>0</v>
      </c>
      <c r="U80" s="97"/>
      <c r="V80" s="110">
        <v>7048652895837</v>
      </c>
      <c r="W80" s="97"/>
      <c r="X80" s="182" t="str">
        <f t="shared" si="90"/>
        <v>*** EOL ***</v>
      </c>
      <c r="Y80" s="98">
        <f t="shared" si="89"/>
        <v>0</v>
      </c>
      <c r="Z80" s="99">
        <f t="shared" ca="1" si="51"/>
        <v>0</v>
      </c>
      <c r="AA80" s="99">
        <f t="shared" ca="1" si="74"/>
        <v>4</v>
      </c>
      <c r="AB80" s="99">
        <f t="shared" ca="1" si="8"/>
        <v>0</v>
      </c>
      <c r="AC80" s="99">
        <f t="shared" ca="1" si="9"/>
        <v>1</v>
      </c>
      <c r="AD80" s="99" t="str">
        <f t="shared" si="10"/>
        <v>845069Woodland</v>
      </c>
      <c r="AE80" s="99">
        <f t="shared" si="11"/>
        <v>845069</v>
      </c>
      <c r="AF80" s="100" t="str">
        <f>INDEX(ATS!$A:$P,MATCH('2) Order Form'!$V80,ATS!$O:$O,0),7)</f>
        <v>Stock</v>
      </c>
      <c r="AG80" s="183">
        <v>7048652893710</v>
      </c>
    </row>
    <row r="81" spans="1:34" ht="17.25" customHeight="1">
      <c r="A81" s="9">
        <v>1</v>
      </c>
      <c r="B81" s="9" t="s">
        <v>104</v>
      </c>
      <c r="C81" s="9">
        <f>INDEX(ATS!$A:$P,MATCH('2) Order Form'!$V81,ATS!$O:$O,0),1)</f>
        <v>845069</v>
      </c>
      <c r="D81" s="9" t="str">
        <f>INDEX(ATS!$A:$P,MATCH('2) Order Form'!$V81,ATS!$O:$O,0),2)</f>
        <v>Dissenter Helmet</v>
      </c>
      <c r="E81" s="74" t="str">
        <f>INDEX(ATS!$A:$P,MATCH('2) Order Form'!$V81,ATS!$O:$O,0),4)</f>
        <v>WOLND-ML</v>
      </c>
      <c r="F81" s="74" t="str">
        <f>INDEX(ATS!$A:$P,MATCH('2) Order Form'!$V81,ATS!$O:$O,0),5)</f>
        <v>Woodland</v>
      </c>
      <c r="G81" s="112" t="str">
        <f>INDEX(ATS!$A:$P,MATCH('2) Order Form'!$V81,ATS!$O:$O,0),6)</f>
        <v>ML</v>
      </c>
      <c r="H81" s="10">
        <v>1</v>
      </c>
      <c r="I81" s="90">
        <v>0</v>
      </c>
      <c r="J81" s="96">
        <f>IFERROR(VLOOKUP(V81,ATS!$O:$P,2,FALSE),0)</f>
        <v>43</v>
      </c>
      <c r="K81" s="138">
        <f t="shared" si="96"/>
        <v>43</v>
      </c>
      <c r="L81" s="96">
        <f>IFERROR(VLOOKUP(V81,ATS!$O:$Q,3,FALSE),0)</f>
        <v>43</v>
      </c>
      <c r="M81" s="139">
        <f t="shared" si="97"/>
        <v>43</v>
      </c>
      <c r="N81" s="85">
        <v>0</v>
      </c>
      <c r="O81" s="51">
        <f t="shared" si="98"/>
        <v>0</v>
      </c>
      <c r="P81" s="46">
        <f>VLOOKUP($C81,Prices!$A$3:$T$1996,MATCH('2) Order Form'!P$8,Prices!$A$2:$T$2,0),FALSE)</f>
        <v>70</v>
      </c>
      <c r="Q81" s="47">
        <f>VLOOKUP($C81,Prices!$A$3:$T$1996,MATCH('2) Order Form'!Q$8,Prices!$A$2:$T$2,0),FALSE)</f>
        <v>139</v>
      </c>
      <c r="R81" s="31">
        <f t="shared" si="99"/>
        <v>0</v>
      </c>
      <c r="S81" s="40">
        <f t="shared" si="100"/>
        <v>0</v>
      </c>
      <c r="T81" s="47">
        <f t="shared" si="101"/>
        <v>0</v>
      </c>
      <c r="U81" s="97"/>
      <c r="V81" s="110">
        <v>7048652895820</v>
      </c>
      <c r="W81" s="97"/>
      <c r="X81" s="182" t="str">
        <f t="shared" si="90"/>
        <v>*** EOL ***</v>
      </c>
      <c r="Y81" s="98">
        <f t="shared" si="89"/>
        <v>0</v>
      </c>
      <c r="Z81" s="99">
        <f t="shared" ca="1" si="51"/>
        <v>0</v>
      </c>
      <c r="AA81" s="99">
        <f t="shared" ca="1" si="74"/>
        <v>4</v>
      </c>
      <c r="AB81" s="99">
        <f t="shared" ca="1" si="8"/>
        <v>0</v>
      </c>
      <c r="AC81" s="99">
        <f t="shared" ca="1" si="9"/>
        <v>0</v>
      </c>
      <c r="AD81" s="99" t="str">
        <f t="shared" si="10"/>
        <v>845069Woodland</v>
      </c>
      <c r="AE81" s="99">
        <f t="shared" si="11"/>
        <v>845069</v>
      </c>
      <c r="AF81" s="100" t="str">
        <f>INDEX(ATS!$A:$P,MATCH('2) Order Form'!$V81,ATS!$O:$O,0),7)</f>
        <v>Stock</v>
      </c>
      <c r="AG81" s="183">
        <v>7048652893703</v>
      </c>
    </row>
    <row r="82" spans="1:34" s="104" customFormat="1" ht="17.25" customHeight="1">
      <c r="A82" s="9">
        <v>1</v>
      </c>
      <c r="B82" s="9" t="s">
        <v>104</v>
      </c>
      <c r="C82" s="9">
        <f>INDEX(ATS!$A:$P,MATCH('2) Order Form'!$V82,ATS!$O:$O,0),1)</f>
        <v>845069</v>
      </c>
      <c r="D82" s="9" t="str">
        <f>INDEX(ATS!$A:$P,MATCH('2) Order Form'!$V82,ATS!$O:$O,0),2)</f>
        <v>Dissenter Helmet</v>
      </c>
      <c r="E82" s="74" t="str">
        <f>INDEX(ATS!$A:$P,MATCH('2) Order Form'!$V82,ATS!$O:$O,0),4)</f>
        <v>WOLND-LXL</v>
      </c>
      <c r="F82" s="74" t="str">
        <f>INDEX(ATS!$A:$P,MATCH('2) Order Form'!$V82,ATS!$O:$O,0),5)</f>
        <v>Woodland</v>
      </c>
      <c r="G82" s="112" t="str">
        <f>INDEX(ATS!$A:$P,MATCH('2) Order Form'!$V82,ATS!$O:$O,0),6)</f>
        <v>LXL</v>
      </c>
      <c r="H82" s="10">
        <v>1</v>
      </c>
      <c r="I82" s="90">
        <v>0</v>
      </c>
      <c r="J82" s="96">
        <f>IFERROR(VLOOKUP(V82,ATS!$O:$P,2,FALSE),0)</f>
        <v>41</v>
      </c>
      <c r="K82" s="138">
        <f t="shared" si="96"/>
        <v>41</v>
      </c>
      <c r="L82" s="96">
        <f>IFERROR(VLOOKUP(V82,ATS!$O:$Q,3,FALSE),0)</f>
        <v>41</v>
      </c>
      <c r="M82" s="139">
        <f t="shared" si="97"/>
        <v>41</v>
      </c>
      <c r="N82" s="85">
        <v>0</v>
      </c>
      <c r="O82" s="51">
        <f t="shared" si="98"/>
        <v>0</v>
      </c>
      <c r="P82" s="46">
        <f>VLOOKUP($C82,Prices!$A$3:$T$1996,MATCH('2) Order Form'!P$8,Prices!$A$2:$T$2,0),FALSE)</f>
        <v>70</v>
      </c>
      <c r="Q82" s="47">
        <f>VLOOKUP($C82,Prices!$A$3:$T$1996,MATCH('2) Order Form'!Q$8,Prices!$A$2:$T$2,0),FALSE)</f>
        <v>139</v>
      </c>
      <c r="R82" s="31">
        <f t="shared" si="99"/>
        <v>0</v>
      </c>
      <c r="S82" s="40">
        <f t="shared" si="100"/>
        <v>0</v>
      </c>
      <c r="T82" s="47">
        <f t="shared" si="101"/>
        <v>0</v>
      </c>
      <c r="U82" s="97"/>
      <c r="V82" s="110">
        <v>7048652895813</v>
      </c>
      <c r="W82" s="97"/>
      <c r="X82" s="182" t="str">
        <f t="shared" si="90"/>
        <v>*** EOL ***</v>
      </c>
      <c r="Y82" s="98">
        <f t="shared" si="89"/>
        <v>0</v>
      </c>
      <c r="Z82" s="99">
        <f t="shared" ca="1" si="51"/>
        <v>0</v>
      </c>
      <c r="AA82" s="99">
        <f t="shared" ca="1" si="74"/>
        <v>4</v>
      </c>
      <c r="AB82" s="99">
        <f t="shared" ca="1" si="8"/>
        <v>0</v>
      </c>
      <c r="AC82" s="99">
        <f t="shared" ca="1" si="9"/>
        <v>0</v>
      </c>
      <c r="AD82" s="99" t="str">
        <f t="shared" si="10"/>
        <v>845069Woodland</v>
      </c>
      <c r="AE82" s="99">
        <f t="shared" si="11"/>
        <v>845069</v>
      </c>
      <c r="AF82" s="100" t="str">
        <f>INDEX(ATS!$A:$P,MATCH('2) Order Form'!$V82,ATS!$O:$O,0),7)</f>
        <v>Stock</v>
      </c>
      <c r="AG82" s="183">
        <v>7048652893697</v>
      </c>
      <c r="AH82"/>
    </row>
    <row r="83" spans="1:34" ht="17.25" customHeight="1">
      <c r="A83" s="9">
        <v>1</v>
      </c>
      <c r="B83" s="9" t="s">
        <v>104</v>
      </c>
      <c r="C83" s="9">
        <f>INDEX(ATS!$A:$P,MATCH('2) Order Form'!$V83,ATS!$O:$O,0),1)</f>
        <v>845070</v>
      </c>
      <c r="D83" s="9" t="str">
        <f>INDEX(ATS!$A:$P,MATCH('2) Order Form'!$V83,ATS!$O:$O,0),2)</f>
        <v>Dissenter Mips Helmet</v>
      </c>
      <c r="E83" s="74" t="str">
        <f>INDEX(ATS!$A:$P,MATCH('2) Order Form'!$V83,ATS!$O:$O,0),4)</f>
        <v>DUSK-SM</v>
      </c>
      <c r="F83" s="74" t="str">
        <f>INDEX(ATS!$A:$P,MATCH('2) Order Form'!$V83,ATS!$O:$O,0),5)</f>
        <v>Dusk</v>
      </c>
      <c r="G83" s="112" t="str">
        <f>INDEX(ATS!$A:$P,MATCH('2) Order Form'!$V83,ATS!$O:$O,0),6)</f>
        <v>SM</v>
      </c>
      <c r="H83" s="10">
        <v>1</v>
      </c>
      <c r="I83" s="90">
        <v>0</v>
      </c>
      <c r="J83" s="96">
        <f>IFERROR(VLOOKUP(V83,ATS!$O:$P,2,FALSE),0)</f>
        <v>57</v>
      </c>
      <c r="K83" s="138" t="str">
        <f t="shared" ref="K83:K97" si="102">IF(J83=99999,"OPEN",IF(J83&gt;50,"50+",IF(J83&lt;=0,"0",J83)))</f>
        <v>50+</v>
      </c>
      <c r="L83" s="96">
        <f>IFERROR(VLOOKUP(V83,ATS!$O:$Q,3,FALSE),0)</f>
        <v>57</v>
      </c>
      <c r="M83" s="139" t="str">
        <f t="shared" ref="M83:M97" si="103">IF(L83=99999,"OPEN",IF(L83&gt;50,"50+",IF(L83&lt;=0,"0",L83)))</f>
        <v>50+</v>
      </c>
      <c r="N83" s="85">
        <v>0</v>
      </c>
      <c r="O83" s="51">
        <f t="shared" ref="O83:O97" si="104">IF(N83&lt;&gt;0,N83,$P$5)</f>
        <v>0</v>
      </c>
      <c r="P83" s="46">
        <f>VLOOKUP($C83,Prices!$A$3:$T$1996,MATCH('2) Order Form'!P$8,Prices!$A$2:$T$2,0),FALSE)</f>
        <v>85</v>
      </c>
      <c r="Q83" s="47">
        <f>VLOOKUP($C83,Prices!$A$3:$T$1996,MATCH('2) Order Form'!Q$8,Prices!$A$2:$T$2,0),FALSE)</f>
        <v>169</v>
      </c>
      <c r="R83" s="31">
        <f t="shared" ref="R83:R97" si="105">I83*P83</f>
        <v>0</v>
      </c>
      <c r="S83" s="40">
        <f t="shared" ref="S83:S97" si="106">R83*O83</f>
        <v>0</v>
      </c>
      <c r="T83" s="47">
        <f t="shared" ref="T83:T97" si="107">R83-S83</f>
        <v>0</v>
      </c>
      <c r="U83" s="97"/>
      <c r="V83" s="110">
        <v>7048652893659</v>
      </c>
      <c r="W83" s="97"/>
      <c r="X83" s="182" t="str">
        <f t="shared" si="90"/>
        <v>*** EOL ***</v>
      </c>
      <c r="Y83" s="98">
        <f t="shared" si="89"/>
        <v>0</v>
      </c>
      <c r="Z83" s="99">
        <f t="shared" ca="1" si="51"/>
        <v>0</v>
      </c>
      <c r="AA83" s="99">
        <f t="shared" ca="1" si="74"/>
        <v>5</v>
      </c>
      <c r="AB83" s="99">
        <f t="shared" ca="1" si="8"/>
        <v>1</v>
      </c>
      <c r="AC83" s="99">
        <f t="shared" ca="1" si="9"/>
        <v>1</v>
      </c>
      <c r="AD83" s="99" t="str">
        <f t="shared" si="10"/>
        <v>845070Dusk</v>
      </c>
      <c r="AE83" s="99">
        <f t="shared" si="11"/>
        <v>845070</v>
      </c>
      <c r="AF83" s="100" t="str">
        <f>INDEX(ATS!$A:$P,MATCH('2) Order Form'!$V83,ATS!$O:$O,0),7)</f>
        <v>Stock</v>
      </c>
      <c r="AG83" s="183">
        <v>7048652540935</v>
      </c>
    </row>
    <row r="84" spans="1:34" ht="17.25" customHeight="1">
      <c r="A84" s="9">
        <v>1</v>
      </c>
      <c r="B84" s="9" t="s">
        <v>104</v>
      </c>
      <c r="C84" s="9">
        <f>INDEX(ATS!$A:$P,MATCH('2) Order Form'!$V84,ATS!$O:$O,0),1)</f>
        <v>845070</v>
      </c>
      <c r="D84" s="9" t="str">
        <f>INDEX(ATS!$A:$P,MATCH('2) Order Form'!$V84,ATS!$O:$O,0),2)</f>
        <v>Dissenter Mips Helmet</v>
      </c>
      <c r="E84" s="74" t="str">
        <f>INDEX(ATS!$A:$P,MATCH('2) Order Form'!$V84,ATS!$O:$O,0),4)</f>
        <v>DUSK-ML</v>
      </c>
      <c r="F84" s="74" t="str">
        <f>INDEX(ATS!$A:$P,MATCH('2) Order Form'!$V84,ATS!$O:$O,0),5)</f>
        <v>Dusk</v>
      </c>
      <c r="G84" s="112" t="str">
        <f>INDEX(ATS!$A:$P,MATCH('2) Order Form'!$V84,ATS!$O:$O,0),6)</f>
        <v>ML</v>
      </c>
      <c r="H84" s="10">
        <v>1</v>
      </c>
      <c r="I84" s="90">
        <v>0</v>
      </c>
      <c r="J84" s="96">
        <f>IFERROR(VLOOKUP(V84,ATS!$O:$P,2,FALSE),0)</f>
        <v>108</v>
      </c>
      <c r="K84" s="138" t="str">
        <f t="shared" si="102"/>
        <v>50+</v>
      </c>
      <c r="L84" s="96">
        <f>IFERROR(VLOOKUP(V84,ATS!$O:$Q,3,FALSE),0)</f>
        <v>108</v>
      </c>
      <c r="M84" s="139" t="str">
        <f t="shared" si="103"/>
        <v>50+</v>
      </c>
      <c r="N84" s="85">
        <v>0</v>
      </c>
      <c r="O84" s="51">
        <f t="shared" si="104"/>
        <v>0</v>
      </c>
      <c r="P84" s="46">
        <f>VLOOKUP($C84,Prices!$A$3:$T$1996,MATCH('2) Order Form'!P$8,Prices!$A$2:$T$2,0),FALSE)</f>
        <v>85</v>
      </c>
      <c r="Q84" s="47">
        <f>VLOOKUP($C84,Prices!$A$3:$T$1996,MATCH('2) Order Form'!Q$8,Prices!$A$2:$T$2,0),FALSE)</f>
        <v>169</v>
      </c>
      <c r="R84" s="31">
        <f t="shared" si="105"/>
        <v>0</v>
      </c>
      <c r="S84" s="40">
        <f t="shared" si="106"/>
        <v>0</v>
      </c>
      <c r="T84" s="47">
        <f t="shared" si="107"/>
        <v>0</v>
      </c>
      <c r="U84" s="97"/>
      <c r="V84" s="110">
        <v>7048652893642</v>
      </c>
      <c r="W84" s="97"/>
      <c r="X84" s="182" t="str">
        <f t="shared" si="90"/>
        <v>*** EOL ***</v>
      </c>
      <c r="Y84" s="98">
        <f t="shared" si="89"/>
        <v>0</v>
      </c>
      <c r="Z84" s="99">
        <f t="shared" ca="1" si="51"/>
        <v>0</v>
      </c>
      <c r="AA84" s="99">
        <f t="shared" ca="1" si="74"/>
        <v>5</v>
      </c>
      <c r="AB84" s="99">
        <f t="shared" ca="1" si="8"/>
        <v>0</v>
      </c>
      <c r="AC84" s="99">
        <f t="shared" ca="1" si="9"/>
        <v>0</v>
      </c>
      <c r="AD84" s="99" t="str">
        <f t="shared" si="10"/>
        <v>845070Dusk</v>
      </c>
      <c r="AE84" s="99">
        <f t="shared" si="11"/>
        <v>845070</v>
      </c>
      <c r="AF84" s="100" t="str">
        <f>INDEX(ATS!$A:$P,MATCH('2) Order Form'!$V84,ATS!$O:$O,0),7)</f>
        <v>Stock</v>
      </c>
      <c r="AG84" s="183">
        <v>7048653018471</v>
      </c>
    </row>
    <row r="85" spans="1:34" ht="17.25" customHeight="1">
      <c r="A85" s="9">
        <v>1</v>
      </c>
      <c r="B85" s="9" t="s">
        <v>104</v>
      </c>
      <c r="C85" s="9">
        <f>INDEX(ATS!$A:$P,MATCH('2) Order Form'!$V85,ATS!$O:$O,0),1)</f>
        <v>845070</v>
      </c>
      <c r="D85" s="9" t="str">
        <f>INDEX(ATS!$A:$P,MATCH('2) Order Form'!$V85,ATS!$O:$O,0),2)</f>
        <v>Dissenter Mips Helmet</v>
      </c>
      <c r="E85" s="74" t="str">
        <f>INDEX(ATS!$A:$P,MATCH('2) Order Form'!$V85,ATS!$O:$O,0),4)</f>
        <v>DUSK-LXL</v>
      </c>
      <c r="F85" s="74" t="str">
        <f>INDEX(ATS!$A:$P,MATCH('2) Order Form'!$V85,ATS!$O:$O,0),5)</f>
        <v>Dusk</v>
      </c>
      <c r="G85" s="112" t="str">
        <f>INDEX(ATS!$A:$P,MATCH('2) Order Form'!$V85,ATS!$O:$O,0),6)</f>
        <v>LXL</v>
      </c>
      <c r="H85" s="10">
        <v>1</v>
      </c>
      <c r="I85" s="90">
        <v>0</v>
      </c>
      <c r="J85" s="96">
        <f>IFERROR(VLOOKUP(V85,ATS!$O:$P,2,FALSE),0)</f>
        <v>92</v>
      </c>
      <c r="K85" s="138" t="str">
        <f t="shared" si="102"/>
        <v>50+</v>
      </c>
      <c r="L85" s="96">
        <f>IFERROR(VLOOKUP(V85,ATS!$O:$Q,3,FALSE),0)</f>
        <v>92</v>
      </c>
      <c r="M85" s="139" t="str">
        <f t="shared" si="103"/>
        <v>50+</v>
      </c>
      <c r="N85" s="85">
        <v>0</v>
      </c>
      <c r="O85" s="51">
        <f t="shared" si="104"/>
        <v>0</v>
      </c>
      <c r="P85" s="46">
        <f>VLOOKUP($C85,Prices!$A$3:$T$1996,MATCH('2) Order Form'!P$8,Prices!$A$2:$T$2,0),FALSE)</f>
        <v>85</v>
      </c>
      <c r="Q85" s="47">
        <f>VLOOKUP($C85,Prices!$A$3:$T$1996,MATCH('2) Order Form'!Q$8,Prices!$A$2:$T$2,0),FALSE)</f>
        <v>169</v>
      </c>
      <c r="R85" s="31">
        <f t="shared" si="105"/>
        <v>0</v>
      </c>
      <c r="S85" s="40">
        <f t="shared" si="106"/>
        <v>0</v>
      </c>
      <c r="T85" s="47">
        <f t="shared" si="107"/>
        <v>0</v>
      </c>
      <c r="U85" s="97"/>
      <c r="V85" s="110">
        <v>7048652893635</v>
      </c>
      <c r="W85" s="97"/>
      <c r="X85" s="182" t="str">
        <f t="shared" si="90"/>
        <v>*** EOL ***</v>
      </c>
      <c r="Y85" s="98">
        <f t="shared" si="89"/>
        <v>0</v>
      </c>
      <c r="Z85" s="99">
        <f t="shared" ca="1" si="51"/>
        <v>0</v>
      </c>
      <c r="AA85" s="99">
        <f t="shared" ca="1" si="74"/>
        <v>5</v>
      </c>
      <c r="AB85" s="99">
        <f t="shared" ca="1" si="8"/>
        <v>0</v>
      </c>
      <c r="AC85" s="99">
        <f t="shared" ca="1" si="9"/>
        <v>0</v>
      </c>
      <c r="AD85" s="99" t="str">
        <f t="shared" si="10"/>
        <v>845070Dusk</v>
      </c>
      <c r="AE85" s="99">
        <f t="shared" si="11"/>
        <v>845070</v>
      </c>
      <c r="AF85" s="100" t="str">
        <f>INDEX(ATS!$A:$P,MATCH('2) Order Form'!$V85,ATS!$O:$O,0),7)</f>
        <v>Stock</v>
      </c>
      <c r="AG85" s="183">
        <v>7048652540973</v>
      </c>
    </row>
    <row r="86" spans="1:34">
      <c r="A86" s="9">
        <v>1</v>
      </c>
      <c r="B86" s="9" t="s">
        <v>104</v>
      </c>
      <c r="C86" s="9">
        <f>INDEX(ATS!$A:$P,MATCH('2) Order Form'!$V86,ATS!$O:$O,0),1)</f>
        <v>845070</v>
      </c>
      <c r="D86" s="9" t="str">
        <f>INDEX(ATS!$A:$P,MATCH('2) Order Form'!$V86,ATS!$O:$O,0),2)</f>
        <v>Dissenter Mips Helmet</v>
      </c>
      <c r="E86" s="74" t="str">
        <f>INDEX(ATS!$A:$P,MATCH('2) Order Form'!$V86,ATS!$O:$O,0),4)</f>
        <v>MBLCK-SM</v>
      </c>
      <c r="F86" s="74" t="str">
        <f>INDEX(ATS!$A:$P,MATCH('2) Order Form'!$V86,ATS!$O:$O,0),5)</f>
        <v>Matte Black</v>
      </c>
      <c r="G86" s="112" t="str">
        <f>INDEX(ATS!$A:$P,MATCH('2) Order Form'!$V86,ATS!$O:$O,0),6)</f>
        <v>SM</v>
      </c>
      <c r="H86" s="10">
        <v>1</v>
      </c>
      <c r="I86" s="90">
        <v>0</v>
      </c>
      <c r="J86" s="96">
        <f>IFERROR(VLOOKUP(V86,ATS!$O:$P,2,FALSE),0)</f>
        <v>301</v>
      </c>
      <c r="K86" s="138" t="str">
        <f t="shared" si="102"/>
        <v>50+</v>
      </c>
      <c r="L86" s="96">
        <f>IFERROR(VLOOKUP(V86,ATS!$O:$Q,3,FALSE),0)</f>
        <v>301</v>
      </c>
      <c r="M86" s="139" t="str">
        <f t="shared" si="103"/>
        <v>50+</v>
      </c>
      <c r="N86" s="85">
        <v>0</v>
      </c>
      <c r="O86" s="51">
        <f t="shared" si="104"/>
        <v>0</v>
      </c>
      <c r="P86" s="46">
        <f>VLOOKUP($C86,Prices!$A$3:$T$1996,MATCH('2) Order Form'!P$8,Prices!$A$2:$T$2,0),FALSE)</f>
        <v>85</v>
      </c>
      <c r="Q86" s="47">
        <f>VLOOKUP($C86,Prices!$A$3:$T$1996,MATCH('2) Order Form'!Q$8,Prices!$A$2:$T$2,0),FALSE)</f>
        <v>169</v>
      </c>
      <c r="R86" s="31">
        <f t="shared" si="105"/>
        <v>0</v>
      </c>
      <c r="S86" s="40">
        <f t="shared" si="106"/>
        <v>0</v>
      </c>
      <c r="T86" s="47">
        <f t="shared" si="107"/>
        <v>0</v>
      </c>
      <c r="U86" s="97"/>
      <c r="V86" s="110">
        <v>7048652272966</v>
      </c>
      <c r="W86" s="97"/>
      <c r="X86" s="182" t="str">
        <f t="shared" si="90"/>
        <v/>
      </c>
      <c r="Y86" s="98">
        <f t="shared" si="89"/>
        <v>0</v>
      </c>
      <c r="Z86" s="99">
        <f t="shared" ca="1" si="51"/>
        <v>0</v>
      </c>
      <c r="AA86" s="99">
        <f t="shared" ca="1" si="74"/>
        <v>5</v>
      </c>
      <c r="AB86" s="99">
        <f t="shared" ca="1" si="8"/>
        <v>0</v>
      </c>
      <c r="AC86" s="99">
        <f t="shared" ca="1" si="9"/>
        <v>1</v>
      </c>
      <c r="AD86" s="99" t="str">
        <f t="shared" si="10"/>
        <v>845070Matte Black</v>
      </c>
      <c r="AE86" s="99">
        <f t="shared" si="11"/>
        <v>845070</v>
      </c>
      <c r="AF86" s="100" t="str">
        <f>INDEX(ATS!$A:$P,MATCH('2) Order Form'!$V86,ATS!$O:$O,0),7)</f>
        <v>Active</v>
      </c>
      <c r="AG86" s="183">
        <v>7048653018464</v>
      </c>
    </row>
    <row r="87" spans="1:34">
      <c r="A87" s="9">
        <v>1</v>
      </c>
      <c r="B87" s="9" t="s">
        <v>104</v>
      </c>
      <c r="C87" s="9">
        <f>INDEX(ATS!$A:$P,MATCH('2) Order Form'!$V87,ATS!$O:$O,0),1)</f>
        <v>845070</v>
      </c>
      <c r="D87" s="9" t="str">
        <f>INDEX(ATS!$A:$P,MATCH('2) Order Form'!$V87,ATS!$O:$O,0),2)</f>
        <v>Dissenter Mips Helmet</v>
      </c>
      <c r="E87" s="74" t="str">
        <f>INDEX(ATS!$A:$P,MATCH('2) Order Form'!$V87,ATS!$O:$O,0),4)</f>
        <v>MBLCK-ML</v>
      </c>
      <c r="F87" s="74" t="str">
        <f>INDEX(ATS!$A:$P,MATCH('2) Order Form'!$V87,ATS!$O:$O,0),5)</f>
        <v>Matte Black</v>
      </c>
      <c r="G87" s="112" t="str">
        <f>INDEX(ATS!$A:$P,MATCH('2) Order Form'!$V87,ATS!$O:$O,0),6)</f>
        <v>ML</v>
      </c>
      <c r="H87" s="10">
        <v>1</v>
      </c>
      <c r="I87" s="90">
        <v>0</v>
      </c>
      <c r="J87" s="96">
        <f>IFERROR(VLOOKUP(V87,ATS!$O:$P,2,FALSE),0)</f>
        <v>812</v>
      </c>
      <c r="K87" s="138" t="str">
        <f t="shared" si="102"/>
        <v>50+</v>
      </c>
      <c r="L87" s="96">
        <f>IFERROR(VLOOKUP(V87,ATS!$O:$Q,3,FALSE),0)</f>
        <v>812</v>
      </c>
      <c r="M87" s="139" t="str">
        <f t="shared" si="103"/>
        <v>50+</v>
      </c>
      <c r="N87" s="85">
        <v>0</v>
      </c>
      <c r="O87" s="51">
        <f t="shared" si="104"/>
        <v>0</v>
      </c>
      <c r="P87" s="46">
        <f>VLOOKUP($C87,Prices!$A$3:$T$1996,MATCH('2) Order Form'!P$8,Prices!$A$2:$T$2,0),FALSE)</f>
        <v>85</v>
      </c>
      <c r="Q87" s="47">
        <f>VLOOKUP($C87,Prices!$A$3:$T$1996,MATCH('2) Order Form'!Q$8,Prices!$A$2:$T$2,0),FALSE)</f>
        <v>169</v>
      </c>
      <c r="R87" s="31">
        <f t="shared" si="105"/>
        <v>0</v>
      </c>
      <c r="S87" s="40">
        <f t="shared" si="106"/>
        <v>0</v>
      </c>
      <c r="T87" s="47">
        <f t="shared" si="107"/>
        <v>0</v>
      </c>
      <c r="U87" s="97"/>
      <c r="V87" s="110">
        <v>7048652272959</v>
      </c>
      <c r="W87" s="97"/>
      <c r="X87" s="182" t="str">
        <f t="shared" si="90"/>
        <v/>
      </c>
      <c r="Y87" s="98">
        <f t="shared" si="89"/>
        <v>0</v>
      </c>
      <c r="Z87" s="99">
        <f t="shared" ca="1" si="51"/>
        <v>0</v>
      </c>
      <c r="AA87" s="99">
        <f t="shared" ca="1" si="74"/>
        <v>5</v>
      </c>
      <c r="AB87" s="99">
        <f t="shared" ca="1" si="8"/>
        <v>0</v>
      </c>
      <c r="AC87" s="99">
        <f t="shared" ca="1" si="9"/>
        <v>0</v>
      </c>
      <c r="AD87" s="99" t="str">
        <f t="shared" si="10"/>
        <v>845070Matte Black</v>
      </c>
      <c r="AE87" s="99">
        <f t="shared" si="11"/>
        <v>845070</v>
      </c>
      <c r="AF87" s="100" t="str">
        <f>INDEX(ATS!$A:$P,MATCH('2) Order Form'!$V87,ATS!$O:$O,0),7)</f>
        <v>Active</v>
      </c>
      <c r="AG87" s="183">
        <v>7048653018457</v>
      </c>
    </row>
    <row r="88" spans="1:34">
      <c r="A88" s="9">
        <v>1</v>
      </c>
      <c r="B88" s="9" t="s">
        <v>104</v>
      </c>
      <c r="C88" s="9">
        <f>INDEX(ATS!$A:$P,MATCH('2) Order Form'!$V88,ATS!$O:$O,0),1)</f>
        <v>845070</v>
      </c>
      <c r="D88" s="9" t="str">
        <f>INDEX(ATS!$A:$P,MATCH('2) Order Form'!$V88,ATS!$O:$O,0),2)</f>
        <v>Dissenter Mips Helmet</v>
      </c>
      <c r="E88" s="74" t="str">
        <f>INDEX(ATS!$A:$P,MATCH('2) Order Form'!$V88,ATS!$O:$O,0),4)</f>
        <v>MBLCK-LXL</v>
      </c>
      <c r="F88" s="74" t="str">
        <f>INDEX(ATS!$A:$P,MATCH('2) Order Form'!$V88,ATS!$O:$O,0),5)</f>
        <v>Matte Black</v>
      </c>
      <c r="G88" s="112" t="str">
        <f>INDEX(ATS!$A:$P,MATCH('2) Order Form'!$V88,ATS!$O:$O,0),6)</f>
        <v>LXL</v>
      </c>
      <c r="H88" s="10">
        <v>1</v>
      </c>
      <c r="I88" s="90">
        <v>0</v>
      </c>
      <c r="J88" s="96">
        <f>IFERROR(VLOOKUP(V88,ATS!$O:$P,2,FALSE),0)</f>
        <v>333</v>
      </c>
      <c r="K88" s="138" t="str">
        <f t="shared" si="102"/>
        <v>50+</v>
      </c>
      <c r="L88" s="96">
        <f>IFERROR(VLOOKUP(V88,ATS!$O:$Q,3,FALSE),0)</f>
        <v>333</v>
      </c>
      <c r="M88" s="139" t="str">
        <f t="shared" si="103"/>
        <v>50+</v>
      </c>
      <c r="N88" s="85">
        <v>0</v>
      </c>
      <c r="O88" s="51">
        <f t="shared" si="104"/>
        <v>0</v>
      </c>
      <c r="P88" s="46">
        <f>VLOOKUP($C88,Prices!$A$3:$T$1996,MATCH('2) Order Form'!P$8,Prices!$A$2:$T$2,0),FALSE)</f>
        <v>85</v>
      </c>
      <c r="Q88" s="47">
        <f>VLOOKUP($C88,Prices!$A$3:$T$1996,MATCH('2) Order Form'!Q$8,Prices!$A$2:$T$2,0),FALSE)</f>
        <v>169</v>
      </c>
      <c r="R88" s="31">
        <f t="shared" si="105"/>
        <v>0</v>
      </c>
      <c r="S88" s="40">
        <f t="shared" si="106"/>
        <v>0</v>
      </c>
      <c r="T88" s="47">
        <f t="shared" si="107"/>
        <v>0</v>
      </c>
      <c r="U88" s="97"/>
      <c r="V88" s="110">
        <v>7048652272942</v>
      </c>
      <c r="W88" s="97"/>
      <c r="X88" s="182" t="str">
        <f t="shared" si="90"/>
        <v/>
      </c>
      <c r="Y88" s="98">
        <f t="shared" si="89"/>
        <v>0</v>
      </c>
      <c r="Z88" s="99">
        <f t="shared" ca="1" si="51"/>
        <v>0</v>
      </c>
      <c r="AA88" s="99">
        <f t="shared" ca="1" si="74"/>
        <v>5</v>
      </c>
      <c r="AB88" s="99">
        <f t="shared" ca="1" si="8"/>
        <v>0</v>
      </c>
      <c r="AC88" s="99">
        <f t="shared" ca="1" si="9"/>
        <v>0</v>
      </c>
      <c r="AD88" s="99" t="str">
        <f t="shared" si="10"/>
        <v>845070Matte Black</v>
      </c>
      <c r="AE88" s="99">
        <f t="shared" si="11"/>
        <v>845070</v>
      </c>
      <c r="AF88" s="100" t="str">
        <f>INDEX(ATS!$A:$P,MATCH('2) Order Form'!$V88,ATS!$O:$O,0),7)</f>
        <v>Active</v>
      </c>
      <c r="AG88" s="183">
        <v>7048652902948</v>
      </c>
    </row>
    <row r="89" spans="1:34">
      <c r="A89" s="9">
        <v>1</v>
      </c>
      <c r="B89" s="9" t="s">
        <v>104</v>
      </c>
      <c r="C89" s="9">
        <f>INDEX(ATS!$A:$P,MATCH('2) Order Form'!$V89,ATS!$O:$O,0),1)</f>
        <v>845070</v>
      </c>
      <c r="D89" s="9" t="str">
        <f>INDEX(ATS!$A:$P,MATCH('2) Order Form'!$V89,ATS!$O:$O,0),2)</f>
        <v>Dissenter Mips Helmet</v>
      </c>
      <c r="E89" s="74" t="str">
        <f>INDEX(ATS!$A:$P,MATCH('2) Order Form'!$V89,ATS!$O:$O,0),4)</f>
        <v>MWHTE-SM</v>
      </c>
      <c r="F89" s="74" t="str">
        <f>INDEX(ATS!$A:$P,MATCH('2) Order Form'!$V89,ATS!$O:$O,0),5)</f>
        <v>Matte White</v>
      </c>
      <c r="G89" s="112" t="str">
        <f>INDEX(ATS!$A:$P,MATCH('2) Order Form'!$V89,ATS!$O:$O,0),6)</f>
        <v>SM</v>
      </c>
      <c r="H89" s="10">
        <v>1</v>
      </c>
      <c r="I89" s="90">
        <v>0</v>
      </c>
      <c r="J89" s="96">
        <f>IFERROR(VLOOKUP(V89,ATS!$O:$P,2,FALSE),0)</f>
        <v>141</v>
      </c>
      <c r="K89" s="138" t="str">
        <f t="shared" si="102"/>
        <v>50+</v>
      </c>
      <c r="L89" s="96">
        <f>IFERROR(VLOOKUP(V89,ATS!$O:$Q,3,FALSE),0)</f>
        <v>141</v>
      </c>
      <c r="M89" s="139" t="str">
        <f t="shared" si="103"/>
        <v>50+</v>
      </c>
      <c r="N89" s="85">
        <v>0</v>
      </c>
      <c r="O89" s="51">
        <f t="shared" si="104"/>
        <v>0</v>
      </c>
      <c r="P89" s="46">
        <f>VLOOKUP($C89,Prices!$A$3:$T$1996,MATCH('2) Order Form'!P$8,Prices!$A$2:$T$2,0),FALSE)</f>
        <v>85</v>
      </c>
      <c r="Q89" s="47">
        <f>VLOOKUP($C89,Prices!$A$3:$T$1996,MATCH('2) Order Form'!Q$8,Prices!$A$2:$T$2,0),FALSE)</f>
        <v>169</v>
      </c>
      <c r="R89" s="31">
        <f t="shared" si="105"/>
        <v>0</v>
      </c>
      <c r="S89" s="40">
        <f t="shared" si="106"/>
        <v>0</v>
      </c>
      <c r="T89" s="47">
        <f t="shared" si="107"/>
        <v>0</v>
      </c>
      <c r="U89" s="97"/>
      <c r="V89" s="110">
        <v>7048652273086</v>
      </c>
      <c r="W89" s="97"/>
      <c r="X89" s="182" t="str">
        <f t="shared" si="90"/>
        <v/>
      </c>
      <c r="Y89" s="98">
        <f t="shared" si="89"/>
        <v>0</v>
      </c>
      <c r="Z89" s="99">
        <f t="shared" ca="1" si="51"/>
        <v>0</v>
      </c>
      <c r="AA89" s="99">
        <f t="shared" ca="1" si="74"/>
        <v>5</v>
      </c>
      <c r="AB89" s="99">
        <f t="shared" ca="1" si="8"/>
        <v>0</v>
      </c>
      <c r="AC89" s="99">
        <f t="shared" ca="1" si="9"/>
        <v>1</v>
      </c>
      <c r="AD89" s="99" t="str">
        <f t="shared" si="10"/>
        <v>845070Matte White</v>
      </c>
      <c r="AE89" s="99">
        <f t="shared" si="11"/>
        <v>845070</v>
      </c>
      <c r="AF89" s="100" t="str">
        <f>INDEX(ATS!$A:$P,MATCH('2) Order Form'!$V89,ATS!$O:$O,0),7)</f>
        <v>Active</v>
      </c>
      <c r="AG89" s="183">
        <v>7048652902917</v>
      </c>
    </row>
    <row r="90" spans="1:34">
      <c r="A90" s="9">
        <v>1</v>
      </c>
      <c r="B90" s="9" t="s">
        <v>104</v>
      </c>
      <c r="C90" s="9">
        <f>INDEX(ATS!$A:$P,MATCH('2) Order Form'!$V90,ATS!$O:$O,0),1)</f>
        <v>845070</v>
      </c>
      <c r="D90" s="9" t="str">
        <f>INDEX(ATS!$A:$P,MATCH('2) Order Form'!$V90,ATS!$O:$O,0),2)</f>
        <v>Dissenter Mips Helmet</v>
      </c>
      <c r="E90" s="74" t="str">
        <f>INDEX(ATS!$A:$P,MATCH('2) Order Form'!$V90,ATS!$O:$O,0),4)</f>
        <v>MWHTE-ML</v>
      </c>
      <c r="F90" s="74" t="str">
        <f>INDEX(ATS!$A:$P,MATCH('2) Order Form'!$V90,ATS!$O:$O,0),5)</f>
        <v>Matte White</v>
      </c>
      <c r="G90" s="112" t="str">
        <f>INDEX(ATS!$A:$P,MATCH('2) Order Form'!$V90,ATS!$O:$O,0),6)</f>
        <v>ML</v>
      </c>
      <c r="H90" s="10">
        <v>1</v>
      </c>
      <c r="I90" s="90">
        <v>0</v>
      </c>
      <c r="J90" s="96">
        <f>IFERROR(VLOOKUP(V90,ATS!$O:$P,2,FALSE),0)</f>
        <v>348</v>
      </c>
      <c r="K90" s="138" t="str">
        <f t="shared" si="102"/>
        <v>50+</v>
      </c>
      <c r="L90" s="96">
        <f>IFERROR(VLOOKUP(V90,ATS!$O:$Q,3,FALSE),0)</f>
        <v>348</v>
      </c>
      <c r="M90" s="139" t="str">
        <f t="shared" si="103"/>
        <v>50+</v>
      </c>
      <c r="N90" s="85">
        <v>0</v>
      </c>
      <c r="O90" s="51">
        <f t="shared" si="104"/>
        <v>0</v>
      </c>
      <c r="P90" s="46">
        <f>VLOOKUP($C90,Prices!$A$3:$T$1996,MATCH('2) Order Form'!P$8,Prices!$A$2:$T$2,0),FALSE)</f>
        <v>85</v>
      </c>
      <c r="Q90" s="47">
        <f>VLOOKUP($C90,Prices!$A$3:$T$1996,MATCH('2) Order Form'!Q$8,Prices!$A$2:$T$2,0),FALSE)</f>
        <v>169</v>
      </c>
      <c r="R90" s="31">
        <f t="shared" si="105"/>
        <v>0</v>
      </c>
      <c r="S90" s="40">
        <f t="shared" si="106"/>
        <v>0</v>
      </c>
      <c r="T90" s="47">
        <f t="shared" si="107"/>
        <v>0</v>
      </c>
      <c r="U90" s="97"/>
      <c r="V90" s="110">
        <v>7048652273079</v>
      </c>
      <c r="W90" s="97"/>
      <c r="X90" s="182" t="str">
        <f t="shared" si="90"/>
        <v/>
      </c>
      <c r="Y90" s="98">
        <f t="shared" si="89"/>
        <v>0</v>
      </c>
      <c r="Z90" s="99">
        <f t="shared" ca="1" si="51"/>
        <v>0</v>
      </c>
      <c r="AA90" s="99">
        <f t="shared" ca="1" si="74"/>
        <v>5</v>
      </c>
      <c r="AB90" s="99">
        <f t="shared" ca="1" si="8"/>
        <v>0</v>
      </c>
      <c r="AC90" s="99">
        <f t="shared" ca="1" si="9"/>
        <v>0</v>
      </c>
      <c r="AD90" s="99" t="str">
        <f t="shared" si="10"/>
        <v>845070Matte White</v>
      </c>
      <c r="AE90" s="99">
        <f t="shared" si="11"/>
        <v>845070</v>
      </c>
      <c r="AF90" s="100" t="str">
        <f>INDEX(ATS!$A:$P,MATCH('2) Order Form'!$V90,ATS!$O:$O,0),7)</f>
        <v>Active</v>
      </c>
      <c r="AG90" s="183">
        <v>7048652540980</v>
      </c>
    </row>
    <row r="91" spans="1:34">
      <c r="A91" s="9">
        <v>1</v>
      </c>
      <c r="B91" s="9" t="s">
        <v>104</v>
      </c>
      <c r="C91" s="9">
        <f>INDEX(ATS!$A:$P,MATCH('2) Order Form'!$V91,ATS!$O:$O,0),1)</f>
        <v>845070</v>
      </c>
      <c r="D91" s="9" t="str">
        <f>INDEX(ATS!$A:$P,MATCH('2) Order Form'!$V91,ATS!$O:$O,0),2)</f>
        <v>Dissenter Mips Helmet</v>
      </c>
      <c r="E91" s="74" t="str">
        <f>INDEX(ATS!$A:$P,MATCH('2) Order Form'!$V91,ATS!$O:$O,0),4)</f>
        <v>MWHTE-LXL</v>
      </c>
      <c r="F91" s="74" t="str">
        <f>INDEX(ATS!$A:$P,MATCH('2) Order Form'!$V91,ATS!$O:$O,0),5)</f>
        <v>Matte White</v>
      </c>
      <c r="G91" s="112" t="str">
        <f>INDEX(ATS!$A:$P,MATCH('2) Order Form'!$V91,ATS!$O:$O,0),6)</f>
        <v>LXL</v>
      </c>
      <c r="H91" s="10">
        <v>1</v>
      </c>
      <c r="I91" s="90">
        <v>0</v>
      </c>
      <c r="J91" s="96">
        <f>IFERROR(VLOOKUP(V91,ATS!$O:$P,2,FALSE),0)</f>
        <v>175</v>
      </c>
      <c r="K91" s="138" t="str">
        <f t="shared" si="102"/>
        <v>50+</v>
      </c>
      <c r="L91" s="96">
        <f>IFERROR(VLOOKUP(V91,ATS!$O:$Q,3,FALSE),0)</f>
        <v>175</v>
      </c>
      <c r="M91" s="139" t="str">
        <f t="shared" si="103"/>
        <v>50+</v>
      </c>
      <c r="N91" s="85">
        <v>0</v>
      </c>
      <c r="O91" s="51">
        <f t="shared" si="104"/>
        <v>0</v>
      </c>
      <c r="P91" s="46">
        <f>VLOOKUP($C91,Prices!$A$3:$T$1996,MATCH('2) Order Form'!P$8,Prices!$A$2:$T$2,0),FALSE)</f>
        <v>85</v>
      </c>
      <c r="Q91" s="47">
        <f>VLOOKUP($C91,Prices!$A$3:$T$1996,MATCH('2) Order Form'!Q$8,Prices!$A$2:$T$2,0),FALSE)</f>
        <v>169</v>
      </c>
      <c r="R91" s="31">
        <f t="shared" si="105"/>
        <v>0</v>
      </c>
      <c r="S91" s="40">
        <f t="shared" si="106"/>
        <v>0</v>
      </c>
      <c r="T91" s="47">
        <f t="shared" si="107"/>
        <v>0</v>
      </c>
      <c r="U91" s="97"/>
      <c r="V91" s="110">
        <v>7048652273062</v>
      </c>
      <c r="W91" s="97"/>
      <c r="X91" s="182" t="str">
        <f t="shared" si="90"/>
        <v/>
      </c>
      <c r="Y91" s="98">
        <f t="shared" si="89"/>
        <v>0</v>
      </c>
      <c r="Z91" s="99">
        <f t="shared" ca="1" si="51"/>
        <v>0</v>
      </c>
      <c r="AA91" s="99">
        <f t="shared" ca="1" si="74"/>
        <v>5</v>
      </c>
      <c r="AB91" s="99">
        <f t="shared" ca="1" si="8"/>
        <v>0</v>
      </c>
      <c r="AC91" s="99">
        <f t="shared" ca="1" si="9"/>
        <v>0</v>
      </c>
      <c r="AD91" s="99" t="str">
        <f t="shared" si="10"/>
        <v>845070Matte White</v>
      </c>
      <c r="AE91" s="99">
        <f t="shared" si="11"/>
        <v>845070</v>
      </c>
      <c r="AF91" s="100" t="str">
        <f>INDEX(ATS!$A:$P,MATCH('2) Order Form'!$V91,ATS!$O:$O,0),7)</f>
        <v>Active</v>
      </c>
      <c r="AG91" s="183">
        <v>7048653018501</v>
      </c>
    </row>
    <row r="92" spans="1:34">
      <c r="A92" s="9">
        <v>1</v>
      </c>
      <c r="B92" s="9" t="s">
        <v>104</v>
      </c>
      <c r="C92" s="9">
        <f>INDEX(ATS!$A:$P,MATCH('2) Order Form'!$V92,ATS!$O:$O,0),1)</f>
        <v>845070</v>
      </c>
      <c r="D92" s="9" t="str">
        <f>INDEX(ATS!$A:$P,MATCH('2) Order Form'!$V92,ATS!$O:$O,0),2)</f>
        <v>Dissenter Mips Helmet</v>
      </c>
      <c r="E92" s="74" t="str">
        <f>INDEX(ATS!$A:$P,MATCH('2) Order Form'!$V92,ATS!$O:$O,0),4)</f>
        <v>SEAME-SM</v>
      </c>
      <c r="F92" s="74" t="str">
        <f>INDEX(ATS!$A:$P,MATCH('2) Order Form'!$V92,ATS!$O:$O,0),5)</f>
        <v>Sea Metallic</v>
      </c>
      <c r="G92" s="112" t="str">
        <f>INDEX(ATS!$A:$P,MATCH('2) Order Form'!$V92,ATS!$O:$O,0),6)</f>
        <v>SM</v>
      </c>
      <c r="H92" s="10">
        <v>1</v>
      </c>
      <c r="I92" s="90">
        <v>0</v>
      </c>
      <c r="J92" s="96">
        <f>IFERROR(VLOOKUP(V92,ATS!$O:$P,2,FALSE),0)</f>
        <v>12</v>
      </c>
      <c r="K92" s="138">
        <f t="shared" si="102"/>
        <v>12</v>
      </c>
      <c r="L92" s="96">
        <f>IFERROR(VLOOKUP(V92,ATS!$O:$Q,3,FALSE),0)</f>
        <v>12</v>
      </c>
      <c r="M92" s="139">
        <f t="shared" si="103"/>
        <v>12</v>
      </c>
      <c r="N92" s="85">
        <v>0</v>
      </c>
      <c r="O92" s="51">
        <f t="shared" si="104"/>
        <v>0</v>
      </c>
      <c r="P92" s="46">
        <f>VLOOKUP($C92,Prices!$A$3:$T$1996,MATCH('2) Order Form'!P$8,Prices!$A$2:$T$2,0),FALSE)</f>
        <v>85</v>
      </c>
      <c r="Q92" s="47">
        <f>VLOOKUP($C92,Prices!$A$3:$T$1996,MATCH('2) Order Form'!Q$8,Prices!$A$2:$T$2,0),FALSE)</f>
        <v>169</v>
      </c>
      <c r="R92" s="31">
        <f t="shared" si="105"/>
        <v>0</v>
      </c>
      <c r="S92" s="40">
        <f t="shared" si="106"/>
        <v>0</v>
      </c>
      <c r="T92" s="47">
        <f t="shared" si="107"/>
        <v>0</v>
      </c>
      <c r="U92" s="97"/>
      <c r="V92" s="110">
        <v>7048652893680</v>
      </c>
      <c r="W92" s="97"/>
      <c r="X92" s="182" t="str">
        <f t="shared" si="90"/>
        <v>*** EOL ***</v>
      </c>
      <c r="Y92" s="98">
        <f t="shared" si="89"/>
        <v>0</v>
      </c>
      <c r="Z92" s="99">
        <f t="shared" ca="1" si="51"/>
        <v>0</v>
      </c>
      <c r="AA92" s="99">
        <f t="shared" ca="1" si="74"/>
        <v>5</v>
      </c>
      <c r="AB92" s="99">
        <f t="shared" ca="1" si="8"/>
        <v>0</v>
      </c>
      <c r="AC92" s="99">
        <f t="shared" ca="1" si="9"/>
        <v>1</v>
      </c>
      <c r="AD92" s="99" t="str">
        <f t="shared" si="10"/>
        <v>845070Sea Metallic</v>
      </c>
      <c r="AE92" s="99">
        <f t="shared" si="11"/>
        <v>845070</v>
      </c>
      <c r="AF92" s="100" t="str">
        <f>INDEX(ATS!$A:$P,MATCH('2) Order Form'!$V92,ATS!$O:$O,0),7)</f>
        <v>Stock</v>
      </c>
      <c r="AG92" s="183">
        <v>7048652541024</v>
      </c>
    </row>
    <row r="93" spans="1:34">
      <c r="A93" s="9">
        <v>1</v>
      </c>
      <c r="B93" s="9" t="s">
        <v>104</v>
      </c>
      <c r="C93" s="9">
        <f>INDEX(ATS!$A:$P,MATCH('2) Order Form'!$V93,ATS!$O:$O,0),1)</f>
        <v>845070</v>
      </c>
      <c r="D93" s="9" t="str">
        <f>INDEX(ATS!$A:$P,MATCH('2) Order Form'!$V93,ATS!$O:$O,0),2)</f>
        <v>Dissenter Mips Helmet</v>
      </c>
      <c r="E93" s="74" t="str">
        <f>INDEX(ATS!$A:$P,MATCH('2) Order Form'!$V93,ATS!$O:$O,0),4)</f>
        <v>SEAME-ML</v>
      </c>
      <c r="F93" s="74" t="str">
        <f>INDEX(ATS!$A:$P,MATCH('2) Order Form'!$V93,ATS!$O:$O,0),5)</f>
        <v>Sea Metallic</v>
      </c>
      <c r="G93" s="112" t="str">
        <f>INDEX(ATS!$A:$P,MATCH('2) Order Form'!$V93,ATS!$O:$O,0),6)</f>
        <v>ML</v>
      </c>
      <c r="H93" s="10">
        <v>1</v>
      </c>
      <c r="I93" s="90">
        <v>0</v>
      </c>
      <c r="J93" s="96">
        <f>IFERROR(VLOOKUP(V93,ATS!$O:$P,2,FALSE),0)</f>
        <v>16</v>
      </c>
      <c r="K93" s="138">
        <f t="shared" si="102"/>
        <v>16</v>
      </c>
      <c r="L93" s="96">
        <f>IFERROR(VLOOKUP(V93,ATS!$O:$Q,3,FALSE),0)</f>
        <v>16</v>
      </c>
      <c r="M93" s="139">
        <f t="shared" si="103"/>
        <v>16</v>
      </c>
      <c r="N93" s="85">
        <v>0</v>
      </c>
      <c r="O93" s="51">
        <f t="shared" si="104"/>
        <v>0</v>
      </c>
      <c r="P93" s="46">
        <f>VLOOKUP($C93,Prices!$A$3:$T$1996,MATCH('2) Order Form'!P$8,Prices!$A$2:$T$2,0),FALSE)</f>
        <v>85</v>
      </c>
      <c r="Q93" s="47">
        <f>VLOOKUP($C93,Prices!$A$3:$T$1996,MATCH('2) Order Form'!Q$8,Prices!$A$2:$T$2,0),FALSE)</f>
        <v>169</v>
      </c>
      <c r="R93" s="31">
        <f t="shared" si="105"/>
        <v>0</v>
      </c>
      <c r="S93" s="40">
        <f t="shared" si="106"/>
        <v>0</v>
      </c>
      <c r="T93" s="47">
        <f t="shared" si="107"/>
        <v>0</v>
      </c>
      <c r="U93" s="97"/>
      <c r="V93" s="110">
        <v>7048652893673</v>
      </c>
      <c r="W93" s="97"/>
      <c r="X93" s="182" t="str">
        <f t="shared" si="90"/>
        <v>*** EOL ***</v>
      </c>
      <c r="Y93" s="98">
        <f t="shared" si="89"/>
        <v>0</v>
      </c>
      <c r="Z93" s="99">
        <f t="shared" ca="1" si="51"/>
        <v>0</v>
      </c>
      <c r="AA93" s="99">
        <f t="shared" ca="1" si="74"/>
        <v>5</v>
      </c>
      <c r="AB93" s="99">
        <f t="shared" ca="1" si="8"/>
        <v>0</v>
      </c>
      <c r="AC93" s="99">
        <f t="shared" ca="1" si="9"/>
        <v>0</v>
      </c>
      <c r="AD93" s="99" t="str">
        <f t="shared" si="10"/>
        <v>845070Sea Metallic</v>
      </c>
      <c r="AE93" s="99">
        <f t="shared" si="11"/>
        <v>845070</v>
      </c>
      <c r="AF93" s="100" t="str">
        <f>INDEX(ATS!$A:$P,MATCH('2) Order Form'!$V93,ATS!$O:$O,0),7)</f>
        <v>Stock</v>
      </c>
      <c r="AG93" s="183">
        <v>7048653018495</v>
      </c>
    </row>
    <row r="94" spans="1:34">
      <c r="A94" s="9">
        <v>1</v>
      </c>
      <c r="B94" s="9" t="s">
        <v>104</v>
      </c>
      <c r="C94" s="9">
        <f>INDEX(ATS!$A:$P,MATCH('2) Order Form'!$V94,ATS!$O:$O,0),1)</f>
        <v>845070</v>
      </c>
      <c r="D94" s="9" t="str">
        <f>INDEX(ATS!$A:$P,MATCH('2) Order Form'!$V94,ATS!$O:$O,0),2)</f>
        <v>Dissenter Mips Helmet</v>
      </c>
      <c r="E94" s="74" t="str">
        <f>INDEX(ATS!$A:$P,MATCH('2) Order Form'!$V94,ATS!$O:$O,0),4)</f>
        <v>SEAME-LXL</v>
      </c>
      <c r="F94" s="74" t="str">
        <f>INDEX(ATS!$A:$P,MATCH('2) Order Form'!$V94,ATS!$O:$O,0),5)</f>
        <v>Sea Metallic</v>
      </c>
      <c r="G94" s="112" t="str">
        <f>INDEX(ATS!$A:$P,MATCH('2) Order Form'!$V94,ATS!$O:$O,0),6)</f>
        <v>LXL</v>
      </c>
      <c r="H94" s="10">
        <v>1</v>
      </c>
      <c r="I94" s="90">
        <v>0</v>
      </c>
      <c r="J94" s="96">
        <f>IFERROR(VLOOKUP(V94,ATS!$O:$P,2,FALSE),0)</f>
        <v>16</v>
      </c>
      <c r="K94" s="138">
        <f t="shared" si="102"/>
        <v>16</v>
      </c>
      <c r="L94" s="96">
        <f>IFERROR(VLOOKUP(V94,ATS!$O:$Q,3,FALSE),0)</f>
        <v>16</v>
      </c>
      <c r="M94" s="139">
        <f t="shared" si="103"/>
        <v>16</v>
      </c>
      <c r="N94" s="85">
        <v>0</v>
      </c>
      <c r="O94" s="51">
        <f t="shared" si="104"/>
        <v>0</v>
      </c>
      <c r="P94" s="46">
        <f>VLOOKUP($C94,Prices!$A$3:$T$1996,MATCH('2) Order Form'!P$8,Prices!$A$2:$T$2,0),FALSE)</f>
        <v>85</v>
      </c>
      <c r="Q94" s="47">
        <f>VLOOKUP($C94,Prices!$A$3:$T$1996,MATCH('2) Order Form'!Q$8,Prices!$A$2:$T$2,0),FALSE)</f>
        <v>169</v>
      </c>
      <c r="R94" s="31">
        <f t="shared" si="105"/>
        <v>0</v>
      </c>
      <c r="S94" s="40">
        <f t="shared" si="106"/>
        <v>0</v>
      </c>
      <c r="T94" s="47">
        <f t="shared" si="107"/>
        <v>0</v>
      </c>
      <c r="U94" s="97"/>
      <c r="V94" s="110">
        <v>7048652893666</v>
      </c>
      <c r="W94" s="97"/>
      <c r="X94" s="182" t="str">
        <f t="shared" si="90"/>
        <v>*** EOL ***</v>
      </c>
      <c r="Y94" s="98">
        <f t="shared" si="89"/>
        <v>0</v>
      </c>
      <c r="Z94" s="99">
        <f t="shared" ca="1" si="51"/>
        <v>0</v>
      </c>
      <c r="AA94" s="99">
        <f t="shared" ca="1" si="74"/>
        <v>5</v>
      </c>
      <c r="AB94" s="99">
        <f t="shared" ca="1" si="8"/>
        <v>0</v>
      </c>
      <c r="AC94" s="99">
        <f t="shared" ca="1" si="9"/>
        <v>0</v>
      </c>
      <c r="AD94" s="99" t="str">
        <f t="shared" si="10"/>
        <v>845070Sea Metallic</v>
      </c>
      <c r="AE94" s="99">
        <f t="shared" si="11"/>
        <v>845070</v>
      </c>
      <c r="AF94" s="100" t="str">
        <f>INDEX(ATS!$A:$P,MATCH('2) Order Form'!$V94,ATS!$O:$O,0),7)</f>
        <v>Stock</v>
      </c>
      <c r="AG94" s="183">
        <v>7048653018488</v>
      </c>
    </row>
    <row r="95" spans="1:34">
      <c r="A95" s="9">
        <v>1</v>
      </c>
      <c r="B95" s="9" t="s">
        <v>104</v>
      </c>
      <c r="C95" s="9">
        <f>INDEX(ATS!$A:$P,MATCH('2) Order Form'!$V95,ATS!$O:$O,0),1)</f>
        <v>845070</v>
      </c>
      <c r="D95" s="9" t="str">
        <f>INDEX(ATS!$A:$P,MATCH('2) Order Form'!$V95,ATS!$O:$O,0),2)</f>
        <v>Dissenter Mips Helmet</v>
      </c>
      <c r="E95" s="74" t="str">
        <f>INDEX(ATS!$A:$P,MATCH('2) Order Form'!$V95,ATS!$O:$O,0),4)</f>
        <v>WOLND-SM</v>
      </c>
      <c r="F95" s="74" t="str">
        <f>INDEX(ATS!$A:$P,MATCH('2) Order Form'!$V95,ATS!$O:$O,0),5)</f>
        <v>Woodland</v>
      </c>
      <c r="G95" s="112" t="str">
        <f>INDEX(ATS!$A:$P,MATCH('2) Order Form'!$V95,ATS!$O:$O,0),6)</f>
        <v>SM</v>
      </c>
      <c r="H95" s="10">
        <v>1</v>
      </c>
      <c r="I95" s="90">
        <v>0</v>
      </c>
      <c r="J95" s="96">
        <f>IFERROR(VLOOKUP(V95,ATS!$O:$P,2,FALSE),0)</f>
        <v>16</v>
      </c>
      <c r="K95" s="138">
        <f t="shared" si="102"/>
        <v>16</v>
      </c>
      <c r="L95" s="96">
        <f>IFERROR(VLOOKUP(V95,ATS!$O:$Q,3,FALSE),0)</f>
        <v>16</v>
      </c>
      <c r="M95" s="139">
        <f t="shared" si="103"/>
        <v>16</v>
      </c>
      <c r="N95" s="85">
        <v>0</v>
      </c>
      <c r="O95" s="51">
        <f t="shared" si="104"/>
        <v>0</v>
      </c>
      <c r="P95" s="46">
        <f>VLOOKUP($C95,Prices!$A$3:$T$1996,MATCH('2) Order Form'!P$8,Prices!$A$2:$T$2,0),FALSE)</f>
        <v>85</v>
      </c>
      <c r="Q95" s="47">
        <f>VLOOKUP($C95,Prices!$A$3:$T$1996,MATCH('2) Order Form'!Q$8,Prices!$A$2:$T$2,0),FALSE)</f>
        <v>169</v>
      </c>
      <c r="R95" s="31">
        <f t="shared" si="105"/>
        <v>0</v>
      </c>
      <c r="S95" s="40">
        <f t="shared" si="106"/>
        <v>0</v>
      </c>
      <c r="T95" s="47">
        <f t="shared" si="107"/>
        <v>0</v>
      </c>
      <c r="U95" s="97"/>
      <c r="V95" s="110">
        <v>7048652893710</v>
      </c>
      <c r="W95" s="97"/>
      <c r="X95" s="182" t="str">
        <f t="shared" si="90"/>
        <v/>
      </c>
      <c r="Y95" s="98">
        <f t="shared" si="89"/>
        <v>0</v>
      </c>
      <c r="Z95" s="99">
        <f t="shared" ca="1" si="51"/>
        <v>0</v>
      </c>
      <c r="AA95" s="99">
        <f t="shared" ca="1" si="74"/>
        <v>5</v>
      </c>
      <c r="AB95" s="99">
        <f t="shared" ca="1" si="8"/>
        <v>0</v>
      </c>
      <c r="AC95" s="99">
        <f t="shared" ca="1" si="9"/>
        <v>1</v>
      </c>
      <c r="AD95" s="99" t="str">
        <f t="shared" si="10"/>
        <v>845070Woodland</v>
      </c>
      <c r="AE95" s="99">
        <f t="shared" si="11"/>
        <v>845070</v>
      </c>
      <c r="AF95" s="100" t="str">
        <f>INDEX(ATS!$A:$P,MATCH('2) Order Form'!$V95,ATS!$O:$O,0),7)</f>
        <v>Active</v>
      </c>
      <c r="AG95" s="183">
        <v>7048652903006</v>
      </c>
    </row>
    <row r="96" spans="1:34">
      <c r="A96" s="9">
        <v>1</v>
      </c>
      <c r="B96" s="9" t="s">
        <v>104</v>
      </c>
      <c r="C96" s="9">
        <f>INDEX(ATS!$A:$P,MATCH('2) Order Form'!$V96,ATS!$O:$O,0),1)</f>
        <v>845070</v>
      </c>
      <c r="D96" s="9" t="str">
        <f>INDEX(ATS!$A:$P,MATCH('2) Order Form'!$V96,ATS!$O:$O,0),2)</f>
        <v>Dissenter Mips Helmet</v>
      </c>
      <c r="E96" s="74" t="str">
        <f>INDEX(ATS!$A:$P,MATCH('2) Order Form'!$V96,ATS!$O:$O,0),4)</f>
        <v>WOLND-ML</v>
      </c>
      <c r="F96" s="74" t="str">
        <f>INDEX(ATS!$A:$P,MATCH('2) Order Form'!$V96,ATS!$O:$O,0),5)</f>
        <v>Woodland</v>
      </c>
      <c r="G96" s="112" t="str">
        <f>INDEX(ATS!$A:$P,MATCH('2) Order Form'!$V96,ATS!$O:$O,0),6)</f>
        <v>ML</v>
      </c>
      <c r="H96" s="10">
        <v>1</v>
      </c>
      <c r="I96" s="90">
        <v>0</v>
      </c>
      <c r="J96" s="96">
        <f>IFERROR(VLOOKUP(V96,ATS!$O:$P,2,FALSE),0)</f>
        <v>31</v>
      </c>
      <c r="K96" s="138">
        <f t="shared" si="102"/>
        <v>31</v>
      </c>
      <c r="L96" s="96">
        <f>IFERROR(VLOOKUP(V96,ATS!$O:$Q,3,FALSE),0)</f>
        <v>31</v>
      </c>
      <c r="M96" s="139">
        <f t="shared" si="103"/>
        <v>31</v>
      </c>
      <c r="N96" s="85">
        <v>0</v>
      </c>
      <c r="O96" s="51">
        <f t="shared" si="104"/>
        <v>0</v>
      </c>
      <c r="P96" s="46">
        <f>VLOOKUP($C96,Prices!$A$3:$T$1996,MATCH('2) Order Form'!P$8,Prices!$A$2:$T$2,0),FALSE)</f>
        <v>85</v>
      </c>
      <c r="Q96" s="47">
        <f>VLOOKUP($C96,Prices!$A$3:$T$1996,MATCH('2) Order Form'!Q$8,Prices!$A$2:$T$2,0),FALSE)</f>
        <v>169</v>
      </c>
      <c r="R96" s="31">
        <f t="shared" si="105"/>
        <v>0</v>
      </c>
      <c r="S96" s="40">
        <f t="shared" si="106"/>
        <v>0</v>
      </c>
      <c r="T96" s="47">
        <f t="shared" si="107"/>
        <v>0</v>
      </c>
      <c r="U96" s="97"/>
      <c r="V96" s="110">
        <v>7048652893703</v>
      </c>
      <c r="W96" s="97"/>
      <c r="X96" s="182" t="str">
        <f t="shared" si="90"/>
        <v/>
      </c>
      <c r="Y96" s="98">
        <f t="shared" si="89"/>
        <v>0</v>
      </c>
      <c r="Z96" s="99">
        <f t="shared" ca="1" si="51"/>
        <v>0</v>
      </c>
      <c r="AA96" s="99">
        <f t="shared" ca="1" si="74"/>
        <v>5</v>
      </c>
      <c r="AB96" s="99">
        <f t="shared" ca="1" si="8"/>
        <v>0</v>
      </c>
      <c r="AC96" s="99">
        <f t="shared" ca="1" si="9"/>
        <v>0</v>
      </c>
      <c r="AD96" s="99" t="str">
        <f t="shared" si="10"/>
        <v>845070Woodland</v>
      </c>
      <c r="AE96" s="99">
        <f t="shared" si="11"/>
        <v>845070</v>
      </c>
      <c r="AF96" s="100" t="str">
        <f>INDEX(ATS!$A:$P,MATCH('2) Order Form'!$V96,ATS!$O:$O,0),7)</f>
        <v>Active</v>
      </c>
      <c r="AG96" s="183">
        <v>7048652902979</v>
      </c>
    </row>
    <row r="97" spans="1:34">
      <c r="A97" s="9">
        <v>1</v>
      </c>
      <c r="B97" s="9" t="s">
        <v>104</v>
      </c>
      <c r="C97" s="9">
        <f>INDEX(ATS!$A:$P,MATCH('2) Order Form'!$V97,ATS!$O:$O,0),1)</f>
        <v>845070</v>
      </c>
      <c r="D97" s="9" t="str">
        <f>INDEX(ATS!$A:$P,MATCH('2) Order Form'!$V97,ATS!$O:$O,0),2)</f>
        <v>Dissenter Mips Helmet</v>
      </c>
      <c r="E97" s="74" t="str">
        <f>INDEX(ATS!$A:$P,MATCH('2) Order Form'!$V97,ATS!$O:$O,0),4)</f>
        <v>WOLND-LXL</v>
      </c>
      <c r="F97" s="74" t="str">
        <f>INDEX(ATS!$A:$P,MATCH('2) Order Form'!$V97,ATS!$O:$O,0),5)</f>
        <v>Woodland</v>
      </c>
      <c r="G97" s="112" t="str">
        <f>INDEX(ATS!$A:$P,MATCH('2) Order Form'!$V97,ATS!$O:$O,0),6)</f>
        <v>LXL</v>
      </c>
      <c r="H97" s="10">
        <v>1</v>
      </c>
      <c r="I97" s="90">
        <v>0</v>
      </c>
      <c r="J97" s="96">
        <f>IFERROR(VLOOKUP(V97,ATS!$O:$P,2,FALSE),0)</f>
        <v>7</v>
      </c>
      <c r="K97" s="138">
        <f t="shared" si="102"/>
        <v>7</v>
      </c>
      <c r="L97" s="96">
        <f>IFERROR(VLOOKUP(V97,ATS!$O:$Q,3,FALSE),0)</f>
        <v>7</v>
      </c>
      <c r="M97" s="139">
        <f t="shared" si="103"/>
        <v>7</v>
      </c>
      <c r="N97" s="85">
        <v>0</v>
      </c>
      <c r="O97" s="51">
        <f t="shared" si="104"/>
        <v>0</v>
      </c>
      <c r="P97" s="46">
        <f>VLOOKUP($C97,Prices!$A$3:$T$1996,MATCH('2) Order Form'!P$8,Prices!$A$2:$T$2,0),FALSE)</f>
        <v>85</v>
      </c>
      <c r="Q97" s="47">
        <f>VLOOKUP($C97,Prices!$A$3:$T$1996,MATCH('2) Order Form'!Q$8,Prices!$A$2:$T$2,0),FALSE)</f>
        <v>169</v>
      </c>
      <c r="R97" s="31">
        <f t="shared" si="105"/>
        <v>0</v>
      </c>
      <c r="S97" s="40">
        <f t="shared" si="106"/>
        <v>0</v>
      </c>
      <c r="T97" s="47">
        <f t="shared" si="107"/>
        <v>0</v>
      </c>
      <c r="U97" s="97"/>
      <c r="V97" s="110">
        <v>7048652893697</v>
      </c>
      <c r="W97" s="97"/>
      <c r="X97" s="182" t="str">
        <f t="shared" si="90"/>
        <v/>
      </c>
      <c r="Y97" s="98">
        <f t="shared" si="89"/>
        <v>0</v>
      </c>
      <c r="Z97" s="99">
        <f t="shared" ca="1" si="51"/>
        <v>0</v>
      </c>
      <c r="AA97" s="99">
        <f t="shared" ca="1" si="74"/>
        <v>5</v>
      </c>
      <c r="AB97" s="99">
        <f t="shared" ca="1" si="8"/>
        <v>0</v>
      </c>
      <c r="AC97" s="99">
        <f t="shared" ca="1" si="9"/>
        <v>0</v>
      </c>
      <c r="AD97" s="99" t="str">
        <f t="shared" si="10"/>
        <v>845070Woodland</v>
      </c>
      <c r="AE97" s="99">
        <f t="shared" si="11"/>
        <v>845070</v>
      </c>
      <c r="AF97" s="100" t="str">
        <f>INDEX(ATS!$A:$P,MATCH('2) Order Form'!$V97,ATS!$O:$O,0),7)</f>
        <v>Active</v>
      </c>
      <c r="AG97" s="183">
        <v>7048653025028</v>
      </c>
    </row>
    <row r="98" spans="1:34" s="104" customFormat="1" ht="17.25" customHeight="1">
      <c r="A98" s="9">
        <v>1</v>
      </c>
      <c r="B98" s="9" t="s">
        <v>104</v>
      </c>
      <c r="C98" s="9">
        <f>INDEX(ATS!$A:$P,MATCH('2) Order Form'!$V98,ATS!$O:$O,0),1)</f>
        <v>845105</v>
      </c>
      <c r="D98" s="9" t="str">
        <f>INDEX(ATS!$A:$P,MATCH('2) Order Form'!$V98,ATS!$O:$O,0),2)</f>
        <v>Ripper Helmet</v>
      </c>
      <c r="E98" s="74" t="str">
        <f>INDEX(ATS!$A:$P,MATCH('2) Order Form'!$V98,ATS!$O:$O,0),4)</f>
        <v>DUSK-53/61</v>
      </c>
      <c r="F98" s="74" t="str">
        <f>INDEX(ATS!$A:$P,MATCH('2) Order Form'!$V98,ATS!$O:$O,0),5)</f>
        <v>Dusk</v>
      </c>
      <c r="G98" s="112" t="str">
        <f>INDEX(ATS!$A:$P,MATCH('2) Order Form'!$V98,ATS!$O:$O,0),6)</f>
        <v>53/61</v>
      </c>
      <c r="H98" s="10">
        <v>1</v>
      </c>
      <c r="I98" s="90">
        <v>0</v>
      </c>
      <c r="J98" s="96">
        <f>IFERROR(VLOOKUP(V98,ATS!$O:$P,2,FALSE),0)</f>
        <v>56</v>
      </c>
      <c r="K98" s="138" t="str">
        <f t="shared" ref="K98:K101" si="108">IF(J98=99999,"OPEN",IF(J98&gt;50,"50+",IF(J98&lt;=0,"0",J98)))</f>
        <v>50+</v>
      </c>
      <c r="L98" s="96">
        <f>IFERROR(VLOOKUP(V98,ATS!$O:$Q,3,FALSE),0)</f>
        <v>56</v>
      </c>
      <c r="M98" s="139" t="str">
        <f t="shared" ref="M98:M100" si="109">IF(L98=99999,"OPEN",IF(L98&gt;50,"50+",IF(L98&lt;=0,"0",L98)))</f>
        <v>50+</v>
      </c>
      <c r="N98" s="85">
        <v>0</v>
      </c>
      <c r="O98" s="51">
        <f t="shared" ref="O98:O101" si="110">IF(N98&lt;&gt;0,N98,$P$5)</f>
        <v>0</v>
      </c>
      <c r="P98" s="46">
        <f>VLOOKUP($C98,Prices!$A$3:$T$1996,MATCH('2) Order Form'!P$8,Prices!$A$2:$T$2,0),FALSE)</f>
        <v>35</v>
      </c>
      <c r="Q98" s="47">
        <f>VLOOKUP($C98,Prices!$A$3:$T$1996,MATCH('2) Order Form'!Q$8,Prices!$A$2:$T$2,0),FALSE)</f>
        <v>69</v>
      </c>
      <c r="R98" s="31">
        <f t="shared" ref="R98:R101" si="111">I98*P98</f>
        <v>0</v>
      </c>
      <c r="S98" s="40">
        <f t="shared" ref="S98:S101" si="112">R98*O98</f>
        <v>0</v>
      </c>
      <c r="T98" s="47">
        <f t="shared" ref="T98:T101" si="113">R98-S98</f>
        <v>0</v>
      </c>
      <c r="U98" s="97"/>
      <c r="V98" s="110">
        <v>7048652902894</v>
      </c>
      <c r="W98" s="97"/>
      <c r="X98" s="182" t="str">
        <f t="shared" si="90"/>
        <v>*** EOL ***</v>
      </c>
      <c r="Y98" s="135">
        <f t="shared" ref="Y98:Y101" si="114">I98*Q98</f>
        <v>0</v>
      </c>
      <c r="Z98" s="99">
        <f t="shared" ref="Z98:Z150" ca="1" si="115">IF(A98=OFFSET(A98,-1,0),0,1)</f>
        <v>0</v>
      </c>
      <c r="AA98" s="99">
        <f t="shared" ca="1" si="74"/>
        <v>6</v>
      </c>
      <c r="AB98" s="136">
        <f t="shared" ref="AB98:AB101" ca="1" si="116">IF(C98=OFFSET(C98,-1,0),0,1)</f>
        <v>1</v>
      </c>
      <c r="AC98" s="136">
        <f t="shared" ref="AC98:AC101" ca="1" si="117">IF(F98=OFFSET(F98,-1,0),0,1)</f>
        <v>1</v>
      </c>
      <c r="AD98" s="136" t="str">
        <f t="shared" ref="AD98:AD101" si="118">CONCATENATE(C98,F98)</f>
        <v>845105Dusk</v>
      </c>
      <c r="AE98" s="136">
        <f t="shared" ref="AE98:AE101" si="119">IFERROR(IF(B98="EYEWEAR",CONCATENATE(C98,"-",G98),C98),C98)</f>
        <v>845105</v>
      </c>
      <c r="AF98" s="137" t="str">
        <f>INDEX(ATS!$A:$P,MATCH('2) Order Form'!$V98,ATS!$O:$O,0),7)</f>
        <v>Stock</v>
      </c>
      <c r="AG98" s="184">
        <v>7048653025035</v>
      </c>
      <c r="AH98"/>
    </row>
    <row r="99" spans="1:34" s="104" customFormat="1" ht="17.25" customHeight="1">
      <c r="A99" s="9">
        <v>1</v>
      </c>
      <c r="B99" s="9" t="s">
        <v>104</v>
      </c>
      <c r="C99" s="9">
        <f>INDEX(ATS!$A:$P,MATCH('2) Order Form'!$V99,ATS!$O:$O,0),1)</f>
        <v>845105</v>
      </c>
      <c r="D99" s="9" t="str">
        <f>INDEX(ATS!$A:$P,MATCH('2) Order Form'!$V99,ATS!$O:$O,0),2)</f>
        <v>Ripper Helmet</v>
      </c>
      <c r="E99" s="74" t="str">
        <f>INDEX(ATS!$A:$P,MATCH('2) Order Form'!$V99,ATS!$O:$O,0),4)</f>
        <v>FLRM-53/61</v>
      </c>
      <c r="F99" s="74" t="str">
        <f>INDEX(ATS!$A:$P,MATCH('2) Order Form'!$V99,ATS!$O:$O,0),5)</f>
        <v>Flare Metallic</v>
      </c>
      <c r="G99" s="112" t="str">
        <f>INDEX(ATS!$A:$P,MATCH('2) Order Form'!$V99,ATS!$O:$O,0),6)</f>
        <v>53/61</v>
      </c>
      <c r="H99" s="10">
        <v>1</v>
      </c>
      <c r="I99" s="90">
        <v>0</v>
      </c>
      <c r="J99" s="96">
        <f>IFERROR(VLOOKUP(V99,ATS!$O:$P,2,FALSE),0)</f>
        <v>48</v>
      </c>
      <c r="K99" s="138">
        <f t="shared" si="108"/>
        <v>48</v>
      </c>
      <c r="L99" s="96">
        <f>IFERROR(VLOOKUP(V99,ATS!$O:$Q,3,FALSE),0)</f>
        <v>48</v>
      </c>
      <c r="M99" s="139">
        <f t="shared" si="109"/>
        <v>48</v>
      </c>
      <c r="N99" s="85">
        <v>0</v>
      </c>
      <c r="O99" s="51">
        <f t="shared" si="110"/>
        <v>0</v>
      </c>
      <c r="P99" s="46">
        <f>VLOOKUP($C99,Prices!$A$3:$T$1996,MATCH('2) Order Form'!P$8,Prices!$A$2:$T$2,0),FALSE)</f>
        <v>35</v>
      </c>
      <c r="Q99" s="47">
        <f>VLOOKUP($C99,Prices!$A$3:$T$1996,MATCH('2) Order Form'!Q$8,Prices!$A$2:$T$2,0),FALSE)</f>
        <v>69</v>
      </c>
      <c r="R99" s="31">
        <f t="shared" si="111"/>
        <v>0</v>
      </c>
      <c r="S99" s="40">
        <f t="shared" si="112"/>
        <v>0</v>
      </c>
      <c r="T99" s="47">
        <f t="shared" si="113"/>
        <v>0</v>
      </c>
      <c r="U99" s="97"/>
      <c r="V99" s="110">
        <v>7048652902900</v>
      </c>
      <c r="W99" s="97"/>
      <c r="X99" s="182" t="str">
        <f t="shared" si="90"/>
        <v>*** EOL ***</v>
      </c>
      <c r="Y99" s="135">
        <f t="shared" si="114"/>
        <v>0</v>
      </c>
      <c r="Z99" s="99">
        <f t="shared" ca="1" si="115"/>
        <v>0</v>
      </c>
      <c r="AA99" s="99">
        <f t="shared" ca="1" si="74"/>
        <v>6</v>
      </c>
      <c r="AB99" s="136">
        <f t="shared" ca="1" si="116"/>
        <v>0</v>
      </c>
      <c r="AC99" s="136">
        <f t="shared" ca="1" si="117"/>
        <v>1</v>
      </c>
      <c r="AD99" s="136" t="str">
        <f t="shared" si="118"/>
        <v>845105Flare Metallic</v>
      </c>
      <c r="AE99" s="136">
        <f t="shared" si="119"/>
        <v>845105</v>
      </c>
      <c r="AF99" s="137" t="str">
        <f>INDEX(ATS!$A:$P,MATCH('2) Order Form'!$V99,ATS!$O:$O,0),7)</f>
        <v>Stock</v>
      </c>
      <c r="AG99" s="184">
        <v>7048652893604</v>
      </c>
      <c r="AH99"/>
    </row>
    <row r="100" spans="1:34" s="104" customFormat="1" ht="17.25" customHeight="1">
      <c r="A100" s="9">
        <v>1</v>
      </c>
      <c r="B100" s="9" t="s">
        <v>104</v>
      </c>
      <c r="C100" s="9">
        <f>INDEX(ATS!$A:$P,MATCH('2) Order Form'!$V100,ATS!$O:$O,0),1)</f>
        <v>845105</v>
      </c>
      <c r="D100" s="9" t="str">
        <f>INDEX(ATS!$A:$P,MATCH('2) Order Form'!$V100,ATS!$O:$O,0),2)</f>
        <v>Ripper Helmet</v>
      </c>
      <c r="E100" s="74" t="str">
        <f>INDEX(ATS!$A:$P,MATCH('2) Order Form'!$V100,ATS!$O:$O,0),4)</f>
        <v>LAVA-53/61</v>
      </c>
      <c r="F100" s="74" t="str">
        <f>INDEX(ATS!$A:$P,MATCH('2) Order Form'!$V100,ATS!$O:$O,0),5)</f>
        <v>Lava</v>
      </c>
      <c r="G100" s="112" t="str">
        <f>INDEX(ATS!$A:$P,MATCH('2) Order Form'!$V100,ATS!$O:$O,0),6)</f>
        <v>53/61</v>
      </c>
      <c r="H100" s="10">
        <v>1</v>
      </c>
      <c r="I100" s="90">
        <v>0</v>
      </c>
      <c r="J100" s="96">
        <f>IFERROR(VLOOKUP(V100,ATS!$O:$P,2,FALSE),0)</f>
        <v>434</v>
      </c>
      <c r="K100" s="138" t="str">
        <f t="shared" si="108"/>
        <v>50+</v>
      </c>
      <c r="L100" s="96">
        <f>IFERROR(VLOOKUP(V100,ATS!$O:$Q,3,FALSE),0)</f>
        <v>434</v>
      </c>
      <c r="M100" s="139" t="str">
        <f t="shared" si="109"/>
        <v>50+</v>
      </c>
      <c r="N100" s="85">
        <v>0</v>
      </c>
      <c r="O100" s="51">
        <f t="shared" si="110"/>
        <v>0</v>
      </c>
      <c r="P100" s="46">
        <f>VLOOKUP($C100,Prices!$A$3:$T$1996,MATCH('2) Order Form'!P$8,Prices!$A$2:$T$2,0),FALSE)</f>
        <v>35</v>
      </c>
      <c r="Q100" s="47">
        <f>VLOOKUP($C100,Prices!$A$3:$T$1996,MATCH('2) Order Form'!Q$8,Prices!$A$2:$T$2,0),FALSE)</f>
        <v>69</v>
      </c>
      <c r="R100" s="31">
        <f t="shared" si="111"/>
        <v>0</v>
      </c>
      <c r="S100" s="40">
        <f t="shared" si="112"/>
        <v>0</v>
      </c>
      <c r="T100" s="47">
        <f t="shared" si="113"/>
        <v>0</v>
      </c>
      <c r="U100" s="97"/>
      <c r="V100" s="110">
        <v>7048652902917</v>
      </c>
      <c r="W100" s="97"/>
      <c r="X100" s="182" t="str">
        <f t="shared" si="90"/>
        <v/>
      </c>
      <c r="Y100" s="135">
        <f t="shared" si="114"/>
        <v>0</v>
      </c>
      <c r="Z100" s="99">
        <f t="shared" ca="1" si="115"/>
        <v>0</v>
      </c>
      <c r="AA100" s="99">
        <f t="shared" ca="1" si="74"/>
        <v>6</v>
      </c>
      <c r="AB100" s="136">
        <f t="shared" ca="1" si="116"/>
        <v>0</v>
      </c>
      <c r="AC100" s="136">
        <f t="shared" ca="1" si="117"/>
        <v>1</v>
      </c>
      <c r="AD100" s="136" t="str">
        <f t="shared" si="118"/>
        <v>845105Lava</v>
      </c>
      <c r="AE100" s="136">
        <f t="shared" si="119"/>
        <v>845105</v>
      </c>
      <c r="AF100" s="137" t="str">
        <f>INDEX(ATS!$A:$P,MATCH('2) Order Form'!$V100,ATS!$O:$O,0),7)</f>
        <v>Active</v>
      </c>
      <c r="AG100" s="184">
        <v>7048652893598</v>
      </c>
      <c r="AH100"/>
    </row>
    <row r="101" spans="1:34" s="104" customFormat="1" ht="17.25" customHeight="1">
      <c r="A101" s="9">
        <v>1</v>
      </c>
      <c r="B101" s="9" t="s">
        <v>104</v>
      </c>
      <c r="C101" s="9">
        <f>INDEX(ATS!$A:$P,MATCH('2) Order Form'!$V101,ATS!$O:$O,0),1)</f>
        <v>845105</v>
      </c>
      <c r="D101" s="9" t="str">
        <f>INDEX(ATS!$A:$P,MATCH('2) Order Form'!$V101,ATS!$O:$O,0),2)</f>
        <v>Ripper Helmet</v>
      </c>
      <c r="E101" s="74" t="str">
        <f>INDEX(ATS!$A:$P,MATCH('2) Order Form'!$V101,ATS!$O:$O,0),4)</f>
        <v>LIAM-53/61</v>
      </c>
      <c r="F101" s="74" t="str">
        <f>INDEX(ATS!$A:$P,MATCH('2) Order Form'!$V101,ATS!$O:$O,0),5)</f>
        <v>Lilac Metallic</v>
      </c>
      <c r="G101" s="112" t="str">
        <f>INDEX(ATS!$A:$P,MATCH('2) Order Form'!$V101,ATS!$O:$O,0),6)</f>
        <v>53/61</v>
      </c>
      <c r="H101" s="10">
        <v>1</v>
      </c>
      <c r="I101" s="90">
        <v>0</v>
      </c>
      <c r="J101" s="96">
        <f>IFERROR(VLOOKUP(V101,ATS!$O:$P,2,FALSE),0)</f>
        <v>327</v>
      </c>
      <c r="K101" s="138" t="str">
        <f t="shared" si="108"/>
        <v>50+</v>
      </c>
      <c r="L101" s="96">
        <f>IFERROR(VLOOKUP(V101,ATS!$O:$Q,3,FALSE),0)</f>
        <v>327</v>
      </c>
      <c r="M101" s="139" t="str">
        <f t="shared" ref="M101:M105" si="120">IF(L101=99999,"OPEN",IF(L101&gt;50,"50+",IF(L101&lt;=0,"0",L101)))</f>
        <v>50+</v>
      </c>
      <c r="N101" s="85">
        <v>0</v>
      </c>
      <c r="O101" s="51">
        <f t="shared" si="110"/>
        <v>0</v>
      </c>
      <c r="P101" s="46">
        <f>VLOOKUP($C101,Prices!$A$3:$T$1996,MATCH('2) Order Form'!P$8,Prices!$A$2:$T$2,0),FALSE)</f>
        <v>35</v>
      </c>
      <c r="Q101" s="47">
        <f>VLOOKUP($C101,Prices!$A$3:$T$1996,MATCH('2) Order Form'!Q$8,Prices!$A$2:$T$2,0),FALSE)</f>
        <v>69</v>
      </c>
      <c r="R101" s="31">
        <f t="shared" si="111"/>
        <v>0</v>
      </c>
      <c r="S101" s="40">
        <f t="shared" si="112"/>
        <v>0</v>
      </c>
      <c r="T101" s="47">
        <f t="shared" si="113"/>
        <v>0</v>
      </c>
      <c r="U101" s="97"/>
      <c r="V101" s="110">
        <v>7048652902924</v>
      </c>
      <c r="W101" s="97"/>
      <c r="X101" s="182" t="str">
        <f t="shared" si="90"/>
        <v>*** EOL ***</v>
      </c>
      <c r="Y101" s="135">
        <f t="shared" si="114"/>
        <v>0</v>
      </c>
      <c r="Z101" s="99">
        <f t="shared" ca="1" si="115"/>
        <v>0</v>
      </c>
      <c r="AA101" s="99">
        <f t="shared" ca="1" si="74"/>
        <v>6</v>
      </c>
      <c r="AB101" s="136">
        <f t="shared" ca="1" si="116"/>
        <v>0</v>
      </c>
      <c r="AC101" s="136">
        <f t="shared" ca="1" si="117"/>
        <v>1</v>
      </c>
      <c r="AD101" s="136" t="str">
        <f t="shared" si="118"/>
        <v>845105Lilac Metallic</v>
      </c>
      <c r="AE101" s="136">
        <f t="shared" si="119"/>
        <v>845105</v>
      </c>
      <c r="AF101" s="137" t="str">
        <f>INDEX(ATS!$A:$P,MATCH('2) Order Form'!$V101,ATS!$O:$O,0),7)</f>
        <v>Stock</v>
      </c>
      <c r="AG101" s="184">
        <v>7048652893628</v>
      </c>
      <c r="AH101"/>
    </row>
    <row r="102" spans="1:34" ht="17.25" customHeight="1">
      <c r="A102" s="9">
        <v>1</v>
      </c>
      <c r="B102" s="9" t="s">
        <v>104</v>
      </c>
      <c r="C102" s="9">
        <f>INDEX(ATS!$A:$P,MATCH('2) Order Form'!$V102,ATS!$O:$O,0),1)</f>
        <v>845105</v>
      </c>
      <c r="D102" s="9" t="str">
        <f>INDEX(ATS!$A:$P,MATCH('2) Order Form'!$V102,ATS!$O:$O,0),2)</f>
        <v>Ripper Helmet</v>
      </c>
      <c r="E102" s="74" t="str">
        <f>INDEX(ATS!$A:$P,MATCH('2) Order Form'!$V102,ATS!$O:$O,0),4)</f>
        <v>MBLK-53/61</v>
      </c>
      <c r="F102" s="74" t="str">
        <f>INDEX(ATS!$A:$P,MATCH('2) Order Form'!$V102,ATS!$O:$O,0),5)</f>
        <v>Matte Black</v>
      </c>
      <c r="G102" s="112" t="str">
        <f>INDEX(ATS!$A:$P,MATCH('2) Order Form'!$V102,ATS!$O:$O,0),6)</f>
        <v>53/61</v>
      </c>
      <c r="H102" s="10">
        <v>1</v>
      </c>
      <c r="I102" s="90">
        <v>0</v>
      </c>
      <c r="J102" s="96">
        <f>IFERROR(VLOOKUP(V102,ATS!$O:$P,2,FALSE),0)</f>
        <v>639</v>
      </c>
      <c r="K102" s="138" t="str">
        <f t="shared" ref="K102:K105" si="121">IF(J102=99999,"OPEN",IF(J102&gt;50,"50+",IF(J102&lt;=0,"0",J102)))</f>
        <v>50+</v>
      </c>
      <c r="L102" s="96">
        <f>IFERROR(VLOOKUP(V102,ATS!$O:$Q,3,FALSE),0)</f>
        <v>639</v>
      </c>
      <c r="M102" s="139" t="str">
        <f t="shared" si="120"/>
        <v>50+</v>
      </c>
      <c r="N102" s="85">
        <v>0</v>
      </c>
      <c r="O102" s="51">
        <f t="shared" ref="O102:O105" si="122">IF(N102&lt;&gt;0,N102,$P$5)</f>
        <v>0</v>
      </c>
      <c r="P102" s="46">
        <f>VLOOKUP($C102,Prices!$A$3:$T$1996,MATCH('2) Order Form'!P$8,Prices!$A$2:$T$2,0),FALSE)</f>
        <v>35</v>
      </c>
      <c r="Q102" s="47">
        <f>VLOOKUP($C102,Prices!$A$3:$T$1996,MATCH('2) Order Form'!Q$8,Prices!$A$2:$T$2,0),FALSE)</f>
        <v>69</v>
      </c>
      <c r="R102" s="31">
        <f t="shared" ref="R102:R105" si="123">I102*P102</f>
        <v>0</v>
      </c>
      <c r="S102" s="40">
        <f t="shared" ref="S102:S105" si="124">R102*O102</f>
        <v>0</v>
      </c>
      <c r="T102" s="47">
        <f t="shared" ref="T102:T105" si="125">R102-S102</f>
        <v>0</v>
      </c>
      <c r="U102" s="97"/>
      <c r="V102" s="110">
        <v>7048652540935</v>
      </c>
      <c r="W102" s="97"/>
      <c r="X102" s="182" t="str">
        <f t="shared" si="90"/>
        <v/>
      </c>
      <c r="Y102" s="98">
        <f t="shared" ref="Y102" si="126">I102*Q102</f>
        <v>0</v>
      </c>
      <c r="Z102" s="99">
        <f t="shared" ca="1" si="115"/>
        <v>0</v>
      </c>
      <c r="AA102" s="99">
        <f t="shared" ca="1" si="74"/>
        <v>6</v>
      </c>
      <c r="AB102" s="99">
        <f t="shared" ref="AB102:AB278" ca="1" si="127">IF(C102=OFFSET(C102,-1,0),0,1)</f>
        <v>0</v>
      </c>
      <c r="AC102" s="99">
        <f t="shared" ref="AC102:AC278" ca="1" si="128">IF(F102=OFFSET(F102,-1,0),0,1)</f>
        <v>1</v>
      </c>
      <c r="AD102" s="99" t="str">
        <f t="shared" ref="AD102:AD278" si="129">CONCATENATE(C102,F102)</f>
        <v>845105Matte Black</v>
      </c>
      <c r="AE102" s="99">
        <f t="shared" ref="AE102:AE278" si="130">IFERROR(IF(B102="EYEWEAR",CONCATENATE(C102,"-",G102),C102),C102)</f>
        <v>845105</v>
      </c>
      <c r="AF102" s="100" t="str">
        <f>INDEX(ATS!$A:$P,MATCH('2) Order Form'!$V102,ATS!$O:$O,0),7)</f>
        <v>Active</v>
      </c>
      <c r="AG102" s="183">
        <v>7048652893611</v>
      </c>
    </row>
    <row r="103" spans="1:34" ht="17.25" customHeight="1">
      <c r="A103" s="9">
        <v>1</v>
      </c>
      <c r="B103" s="9" t="s">
        <v>104</v>
      </c>
      <c r="C103" s="9">
        <f>INDEX(ATS!$A:$P,MATCH('2) Order Form'!$V103,ATS!$O:$O,0),1)</f>
        <v>845105</v>
      </c>
      <c r="D103" s="9" t="str">
        <f>INDEX(ATS!$A:$P,MATCH('2) Order Form'!$V103,ATS!$O:$O,0),2)</f>
        <v>Ripper Helmet</v>
      </c>
      <c r="E103" s="74" t="str">
        <f>INDEX(ATS!$A:$P,MATCH('2) Order Form'!$V103,ATS!$O:$O,0),4)</f>
        <v>MWHT-53/61</v>
      </c>
      <c r="F103" s="74" t="str">
        <f>INDEX(ATS!$A:$P,MATCH('2) Order Form'!$V103,ATS!$O:$O,0),5)</f>
        <v>Matte White</v>
      </c>
      <c r="G103" s="112" t="str">
        <f>INDEX(ATS!$A:$P,MATCH('2) Order Form'!$V103,ATS!$O:$O,0),6)</f>
        <v>53/61</v>
      </c>
      <c r="H103" s="10">
        <v>1</v>
      </c>
      <c r="I103" s="90">
        <v>0</v>
      </c>
      <c r="J103" s="96">
        <f>IFERROR(VLOOKUP(V103,ATS!$O:$P,2,FALSE),0)</f>
        <v>409</v>
      </c>
      <c r="K103" s="138" t="str">
        <f t="shared" si="121"/>
        <v>50+</v>
      </c>
      <c r="L103" s="96">
        <f>IFERROR(VLOOKUP(V103,ATS!$O:$Q,3,FALSE),0)</f>
        <v>409</v>
      </c>
      <c r="M103" s="139" t="str">
        <f t="shared" si="120"/>
        <v>50+</v>
      </c>
      <c r="N103" s="85">
        <v>0</v>
      </c>
      <c r="O103" s="51">
        <f t="shared" si="122"/>
        <v>0</v>
      </c>
      <c r="P103" s="46">
        <f>VLOOKUP($C103,Prices!$A$3:$T$1996,MATCH('2) Order Form'!P$8,Prices!$A$2:$T$2,0),FALSE)</f>
        <v>35</v>
      </c>
      <c r="Q103" s="47">
        <f>VLOOKUP($C103,Prices!$A$3:$T$1996,MATCH('2) Order Form'!Q$8,Prices!$A$2:$T$2,0),FALSE)</f>
        <v>69</v>
      </c>
      <c r="R103" s="31">
        <f t="shared" si="123"/>
        <v>0</v>
      </c>
      <c r="S103" s="40">
        <f t="shared" si="124"/>
        <v>0</v>
      </c>
      <c r="T103" s="47">
        <f t="shared" si="125"/>
        <v>0</v>
      </c>
      <c r="U103" s="97"/>
      <c r="V103" s="110">
        <v>7048652540973</v>
      </c>
      <c r="W103" s="97"/>
      <c r="X103" s="182" t="str">
        <f t="shared" si="90"/>
        <v/>
      </c>
      <c r="Y103" s="98">
        <f>I103*Q103</f>
        <v>0</v>
      </c>
      <c r="Z103" s="99">
        <f t="shared" ca="1" si="115"/>
        <v>0</v>
      </c>
      <c r="AA103" s="99">
        <f t="shared" ca="1" si="74"/>
        <v>6</v>
      </c>
      <c r="AB103" s="99">
        <f t="shared" ca="1" si="127"/>
        <v>0</v>
      </c>
      <c r="AC103" s="99">
        <f t="shared" ca="1" si="128"/>
        <v>1</v>
      </c>
      <c r="AD103" s="99" t="str">
        <f t="shared" si="129"/>
        <v>845105Matte White</v>
      </c>
      <c r="AE103" s="99">
        <f t="shared" si="130"/>
        <v>845105</v>
      </c>
      <c r="AF103" s="100" t="str">
        <f>INDEX(ATS!$A:$P,MATCH('2) Order Form'!$V103,ATS!$O:$O,0),7)</f>
        <v>Active</v>
      </c>
      <c r="AG103" s="183">
        <v>7048652540836</v>
      </c>
    </row>
    <row r="104" spans="1:34" s="104" customFormat="1" ht="17.25" customHeight="1">
      <c r="A104" s="9">
        <v>1</v>
      </c>
      <c r="B104" s="9" t="s">
        <v>104</v>
      </c>
      <c r="C104" s="9">
        <f>INDEX(ATS!$A:$P,MATCH('2) Order Form'!$V104,ATS!$O:$O,0),1)</f>
        <v>845105</v>
      </c>
      <c r="D104" s="9" t="str">
        <f>INDEX(ATS!$A:$P,MATCH('2) Order Form'!$V104,ATS!$O:$O,0),2)</f>
        <v>Ripper Helmet</v>
      </c>
      <c r="E104" s="74" t="str">
        <f>INDEX(ATS!$A:$P,MATCH('2) Order Form'!$V104,ATS!$O:$O,0),4)</f>
        <v>SAME-53/61</v>
      </c>
      <c r="F104" s="74" t="str">
        <f>INDEX(ATS!$A:$P,MATCH('2) Order Form'!$V104,ATS!$O:$O,0),5)</f>
        <v>Sea Metallic</v>
      </c>
      <c r="G104" s="112" t="str">
        <f>INDEX(ATS!$A:$P,MATCH('2) Order Form'!$V104,ATS!$O:$O,0),6)</f>
        <v>53/61</v>
      </c>
      <c r="H104" s="10">
        <v>1</v>
      </c>
      <c r="I104" s="90">
        <v>0</v>
      </c>
      <c r="J104" s="96">
        <f>IFERROR(VLOOKUP(V104,ATS!$O:$P,2,FALSE),0)</f>
        <v>75</v>
      </c>
      <c r="K104" s="138" t="str">
        <f t="shared" si="121"/>
        <v>50+</v>
      </c>
      <c r="L104" s="96">
        <f>IFERROR(VLOOKUP(V104,ATS!$O:$Q,3,FALSE),0)</f>
        <v>75</v>
      </c>
      <c r="M104" s="139" t="str">
        <f t="shared" si="120"/>
        <v>50+</v>
      </c>
      <c r="N104" s="85">
        <v>0</v>
      </c>
      <c r="O104" s="51">
        <f t="shared" si="122"/>
        <v>0</v>
      </c>
      <c r="P104" s="46">
        <f>VLOOKUP($C104,Prices!$A$3:$T$1996,MATCH('2) Order Form'!P$8,Prices!$A$2:$T$2,0),FALSE)</f>
        <v>35</v>
      </c>
      <c r="Q104" s="47">
        <f>VLOOKUP($C104,Prices!$A$3:$T$1996,MATCH('2) Order Form'!Q$8,Prices!$A$2:$T$2,0),FALSE)</f>
        <v>69</v>
      </c>
      <c r="R104" s="31">
        <f t="shared" si="123"/>
        <v>0</v>
      </c>
      <c r="S104" s="40">
        <f t="shared" si="124"/>
        <v>0</v>
      </c>
      <c r="T104" s="47">
        <f t="shared" si="125"/>
        <v>0</v>
      </c>
      <c r="U104" s="97"/>
      <c r="V104" s="110">
        <v>7048652902931</v>
      </c>
      <c r="W104" s="97"/>
      <c r="X104" s="182" t="str">
        <f t="shared" si="90"/>
        <v>*** EOL ***</v>
      </c>
      <c r="Y104" s="135">
        <f>I104*Q104</f>
        <v>0</v>
      </c>
      <c r="Z104" s="99">
        <f t="shared" ca="1" si="115"/>
        <v>0</v>
      </c>
      <c r="AA104" s="99">
        <f t="shared" ca="1" si="74"/>
        <v>6</v>
      </c>
      <c r="AB104" s="136">
        <f t="shared" ca="1" si="127"/>
        <v>0</v>
      </c>
      <c r="AC104" s="136">
        <f t="shared" ca="1" si="128"/>
        <v>1</v>
      </c>
      <c r="AD104" s="136" t="str">
        <f t="shared" si="129"/>
        <v>845105Sea Metallic</v>
      </c>
      <c r="AE104" s="136">
        <f t="shared" si="130"/>
        <v>845105</v>
      </c>
      <c r="AF104" s="137" t="str">
        <f>INDEX(ATS!$A:$P,MATCH('2) Order Form'!$V104,ATS!$O:$O,0),7)</f>
        <v>Stock</v>
      </c>
      <c r="AG104" s="184">
        <v>7048653018297</v>
      </c>
      <c r="AH104"/>
    </row>
    <row r="105" spans="1:34" s="104" customFormat="1" ht="17.25" customHeight="1">
      <c r="A105" s="9">
        <v>1</v>
      </c>
      <c r="B105" s="9" t="s">
        <v>104</v>
      </c>
      <c r="C105" s="9">
        <f>INDEX(ATS!$A:$P,MATCH('2) Order Form'!$V105,ATS!$O:$O,0),1)</f>
        <v>845105</v>
      </c>
      <c r="D105" s="9" t="str">
        <f>INDEX(ATS!$A:$P,MATCH('2) Order Form'!$V105,ATS!$O:$O,0),2)</f>
        <v>Ripper Helmet</v>
      </c>
      <c r="E105" s="74" t="str">
        <f>INDEX(ATS!$A:$P,MATCH('2) Order Form'!$V105,ATS!$O:$O,0),4)</f>
        <v>WOLD-53/61</v>
      </c>
      <c r="F105" s="74" t="str">
        <f>INDEX(ATS!$A:$P,MATCH('2) Order Form'!$V105,ATS!$O:$O,0),5)</f>
        <v>Woodland</v>
      </c>
      <c r="G105" s="112" t="str">
        <f>INDEX(ATS!$A:$P,MATCH('2) Order Form'!$V105,ATS!$O:$O,0),6)</f>
        <v>53/61</v>
      </c>
      <c r="H105" s="10">
        <v>1</v>
      </c>
      <c r="I105" s="90">
        <v>0</v>
      </c>
      <c r="J105" s="96">
        <f>IFERROR(VLOOKUP(V105,ATS!$O:$P,2,FALSE),0)</f>
        <v>3</v>
      </c>
      <c r="K105" s="138">
        <f t="shared" si="121"/>
        <v>3</v>
      </c>
      <c r="L105" s="96">
        <f>IFERROR(VLOOKUP(V105,ATS!$O:$Q,3,FALSE),0)</f>
        <v>3</v>
      </c>
      <c r="M105" s="139">
        <f t="shared" si="120"/>
        <v>3</v>
      </c>
      <c r="N105" s="85">
        <v>0</v>
      </c>
      <c r="O105" s="51">
        <f t="shared" si="122"/>
        <v>0</v>
      </c>
      <c r="P105" s="46">
        <f>VLOOKUP($C105,Prices!$A$3:$T$1996,MATCH('2) Order Form'!P$8,Prices!$A$2:$T$2,0),FALSE)</f>
        <v>35</v>
      </c>
      <c r="Q105" s="47">
        <f>VLOOKUP($C105,Prices!$A$3:$T$1996,MATCH('2) Order Form'!Q$8,Prices!$A$2:$T$2,0),FALSE)</f>
        <v>69</v>
      </c>
      <c r="R105" s="31">
        <f t="shared" si="123"/>
        <v>0</v>
      </c>
      <c r="S105" s="40">
        <f t="shared" si="124"/>
        <v>0</v>
      </c>
      <c r="T105" s="47">
        <f t="shared" si="125"/>
        <v>0</v>
      </c>
      <c r="U105" s="97"/>
      <c r="V105" s="110">
        <v>7048652902948</v>
      </c>
      <c r="W105" s="97"/>
      <c r="X105" s="182" t="str">
        <f t="shared" si="90"/>
        <v/>
      </c>
      <c r="Y105" s="135">
        <f>I105*Q105</f>
        <v>0</v>
      </c>
      <c r="Z105" s="99">
        <f t="shared" ca="1" si="115"/>
        <v>0</v>
      </c>
      <c r="AA105" s="99">
        <f t="shared" ca="1" si="74"/>
        <v>6</v>
      </c>
      <c r="AB105" s="136">
        <f t="shared" ca="1" si="127"/>
        <v>0</v>
      </c>
      <c r="AC105" s="136">
        <f t="shared" ca="1" si="128"/>
        <v>1</v>
      </c>
      <c r="AD105" s="136" t="str">
        <f t="shared" si="129"/>
        <v>845105Woodland</v>
      </c>
      <c r="AE105" s="136">
        <f t="shared" si="130"/>
        <v>845105</v>
      </c>
      <c r="AF105" s="137" t="str">
        <f>INDEX(ATS!$A:$P,MATCH('2) Order Form'!$V105,ATS!$O:$O,0),7)</f>
        <v>Active</v>
      </c>
      <c r="AG105" s="184">
        <v>7048652540874</v>
      </c>
      <c r="AH105"/>
    </row>
    <row r="106" spans="1:34" s="104" customFormat="1">
      <c r="A106" s="9">
        <v>1</v>
      </c>
      <c r="B106" s="9" t="s">
        <v>104</v>
      </c>
      <c r="C106" s="9">
        <f>INDEX(ATS!$A:$P,MATCH('2) Order Form'!$V106,ATS!$O:$O,0),1)</f>
        <v>845106</v>
      </c>
      <c r="D106" s="9" t="str">
        <f>INDEX(ATS!$A:$P,MATCH('2) Order Form'!$V106,ATS!$O:$O,0),2)</f>
        <v>Ripper Mips Helmet</v>
      </c>
      <c r="E106" s="74" t="str">
        <f>INDEX(ATS!$A:$P,MATCH('2) Order Form'!$V106,ATS!$O:$O,0),4)</f>
        <v>DUSK-53/61</v>
      </c>
      <c r="F106" s="74" t="str">
        <f>INDEX(ATS!$A:$P,MATCH('2) Order Form'!$V106,ATS!$O:$O,0),5)</f>
        <v>Dusk</v>
      </c>
      <c r="G106" s="112" t="str">
        <f>INDEX(ATS!$A:$P,MATCH('2) Order Form'!$V106,ATS!$O:$O,0),6)</f>
        <v>53/61</v>
      </c>
      <c r="H106" s="10">
        <v>1</v>
      </c>
      <c r="I106" s="90">
        <v>0</v>
      </c>
      <c r="J106" s="96">
        <f>IFERROR(VLOOKUP(V106,ATS!$O:$P,2,FALSE),0)</f>
        <v>222</v>
      </c>
      <c r="K106" s="138" t="str">
        <f t="shared" ref="K106:K109" si="131">IF(J106=99999,"OPEN",IF(J106&gt;50,"50+",IF(J106&lt;=0,"0",J106)))</f>
        <v>50+</v>
      </c>
      <c r="L106" s="96">
        <f>IFERROR(VLOOKUP(V106,ATS!$O:$Q,3,FALSE),0)</f>
        <v>222</v>
      </c>
      <c r="M106" s="139" t="str">
        <f t="shared" ref="M106:M109" si="132">IF(L106=99999,"OPEN",IF(L106&gt;50,"50+",IF(L106&lt;=0,"0",L106)))</f>
        <v>50+</v>
      </c>
      <c r="N106" s="85">
        <v>0</v>
      </c>
      <c r="O106" s="51">
        <f t="shared" ref="O106:O109" si="133">IF(N106&lt;&gt;0,N106,$P$5)</f>
        <v>0</v>
      </c>
      <c r="P106" s="46">
        <f>VLOOKUP($C106,Prices!$A$3:$T$1996,MATCH('2) Order Form'!P$8,Prices!$A$2:$T$2,0),FALSE)</f>
        <v>50</v>
      </c>
      <c r="Q106" s="47">
        <f>VLOOKUP($C106,Prices!$A$3:$T$1996,MATCH('2) Order Form'!Q$8,Prices!$A$2:$T$2,0),FALSE)</f>
        <v>99</v>
      </c>
      <c r="R106" s="31">
        <f t="shared" ref="R106:R109" si="134">I106*P106</f>
        <v>0</v>
      </c>
      <c r="S106" s="40">
        <f t="shared" ref="S106:S109" si="135">R106*O106</f>
        <v>0</v>
      </c>
      <c r="T106" s="47">
        <f t="shared" ref="T106:T109" si="136">R106-S106</f>
        <v>0</v>
      </c>
      <c r="U106" s="97"/>
      <c r="V106" s="110">
        <v>7048652902955</v>
      </c>
      <c r="W106" s="97"/>
      <c r="X106" s="182" t="str">
        <f t="shared" si="90"/>
        <v>*** EOL ***</v>
      </c>
      <c r="Y106" s="135">
        <f t="shared" ref="Y106:Y111" si="137">I106*Q106</f>
        <v>0</v>
      </c>
      <c r="Z106" s="99">
        <f t="shared" ca="1" si="115"/>
        <v>0</v>
      </c>
      <c r="AA106" s="99">
        <f t="shared" ca="1" si="74"/>
        <v>7</v>
      </c>
      <c r="AB106" s="136">
        <f t="shared" ref="AB106:AB109" ca="1" si="138">IF(C106=OFFSET(C106,-1,0),0,1)</f>
        <v>1</v>
      </c>
      <c r="AC106" s="136">
        <f t="shared" ref="AC106:AC109" ca="1" si="139">IF(F106=OFFSET(F106,-1,0),0,1)</f>
        <v>1</v>
      </c>
      <c r="AD106" s="136" t="str">
        <f t="shared" ref="AD106:AD109" si="140">CONCATENATE(C106,F106)</f>
        <v>845106Dusk</v>
      </c>
      <c r="AE106" s="136">
        <f t="shared" ref="AE106:AE109" si="141">IFERROR(IF(B106="EYEWEAR",CONCATENATE(C106,"-",G106),C106),C106)</f>
        <v>845106</v>
      </c>
      <c r="AF106" s="137" t="str">
        <f>INDEX(ATS!$A:$P,MATCH('2) Order Form'!$V106,ATS!$O:$O,0),7)</f>
        <v>Stock</v>
      </c>
      <c r="AG106" s="184">
        <v>7048653018280</v>
      </c>
      <c r="AH106"/>
    </row>
    <row r="107" spans="1:34" s="104" customFormat="1">
      <c r="A107" s="9">
        <v>1</v>
      </c>
      <c r="B107" s="9" t="s">
        <v>104</v>
      </c>
      <c r="C107" s="9">
        <f>INDEX(ATS!$A:$P,MATCH('2) Order Form'!$V107,ATS!$O:$O,0),1)</f>
        <v>845106</v>
      </c>
      <c r="D107" s="9" t="str">
        <f>INDEX(ATS!$A:$P,MATCH('2) Order Form'!$V107,ATS!$O:$O,0),2)</f>
        <v>Ripper Mips Helmet</v>
      </c>
      <c r="E107" s="74" t="str">
        <f>INDEX(ATS!$A:$P,MATCH('2) Order Form'!$V107,ATS!$O:$O,0),4)</f>
        <v>FLRM-53/61</v>
      </c>
      <c r="F107" s="74" t="str">
        <f>INDEX(ATS!$A:$P,MATCH('2) Order Form'!$V107,ATS!$O:$O,0),5)</f>
        <v>Flare Metallic</v>
      </c>
      <c r="G107" s="112" t="str">
        <f>INDEX(ATS!$A:$P,MATCH('2) Order Form'!$V107,ATS!$O:$O,0),6)</f>
        <v>53/61</v>
      </c>
      <c r="H107" s="10">
        <v>1</v>
      </c>
      <c r="I107" s="90">
        <v>0</v>
      </c>
      <c r="J107" s="96">
        <f>IFERROR(VLOOKUP(V107,ATS!$O:$P,2,FALSE),0)</f>
        <v>168</v>
      </c>
      <c r="K107" s="138" t="str">
        <f t="shared" si="131"/>
        <v>50+</v>
      </c>
      <c r="L107" s="96">
        <f>IFERROR(VLOOKUP(V107,ATS!$O:$Q,3,FALSE),0)</f>
        <v>168</v>
      </c>
      <c r="M107" s="139" t="str">
        <f t="shared" si="132"/>
        <v>50+</v>
      </c>
      <c r="N107" s="85">
        <v>0</v>
      </c>
      <c r="O107" s="51">
        <f t="shared" si="133"/>
        <v>0</v>
      </c>
      <c r="P107" s="46">
        <f>VLOOKUP($C107,Prices!$A$3:$T$1996,MATCH('2) Order Form'!P$8,Prices!$A$2:$T$2,0),FALSE)</f>
        <v>50</v>
      </c>
      <c r="Q107" s="47">
        <f>VLOOKUP($C107,Prices!$A$3:$T$1996,MATCH('2) Order Form'!Q$8,Prices!$A$2:$T$2,0),FALSE)</f>
        <v>99</v>
      </c>
      <c r="R107" s="31">
        <f t="shared" si="134"/>
        <v>0</v>
      </c>
      <c r="S107" s="40">
        <f t="shared" si="135"/>
        <v>0</v>
      </c>
      <c r="T107" s="47">
        <f t="shared" si="136"/>
        <v>0</v>
      </c>
      <c r="U107" s="97"/>
      <c r="V107" s="110">
        <v>7048652902962</v>
      </c>
      <c r="W107" s="97"/>
      <c r="X107" s="182" t="str">
        <f t="shared" si="90"/>
        <v>*** EOL ***</v>
      </c>
      <c r="Y107" s="135">
        <f t="shared" ref="Y107:Y109" si="142">I107*Q107</f>
        <v>0</v>
      </c>
      <c r="Z107" s="99">
        <f t="shared" ca="1" si="115"/>
        <v>0</v>
      </c>
      <c r="AA107" s="99">
        <f t="shared" ca="1" si="74"/>
        <v>7</v>
      </c>
      <c r="AB107" s="136">
        <f t="shared" ca="1" si="138"/>
        <v>0</v>
      </c>
      <c r="AC107" s="136">
        <f t="shared" ca="1" si="139"/>
        <v>1</v>
      </c>
      <c r="AD107" s="136" t="str">
        <f t="shared" si="140"/>
        <v>845106Flare Metallic</v>
      </c>
      <c r="AE107" s="136">
        <f t="shared" si="141"/>
        <v>845106</v>
      </c>
      <c r="AF107" s="137" t="str">
        <f>INDEX(ATS!$A:$P,MATCH('2) Order Form'!$V107,ATS!$O:$O,0),7)</f>
        <v>Stock</v>
      </c>
      <c r="AG107" s="184">
        <v>7048652767769</v>
      </c>
      <c r="AH107"/>
    </row>
    <row r="108" spans="1:34" s="104" customFormat="1">
      <c r="A108" s="9">
        <v>1</v>
      </c>
      <c r="B108" s="9" t="s">
        <v>104</v>
      </c>
      <c r="C108" s="9">
        <f>INDEX(ATS!$A:$P,MATCH('2) Order Form'!$V108,ATS!$O:$O,0),1)</f>
        <v>845106</v>
      </c>
      <c r="D108" s="9" t="str">
        <f>INDEX(ATS!$A:$P,MATCH('2) Order Form'!$V108,ATS!$O:$O,0),2)</f>
        <v>Ripper Mips Helmet</v>
      </c>
      <c r="E108" s="74" t="str">
        <f>INDEX(ATS!$A:$P,MATCH('2) Order Form'!$V108,ATS!$O:$O,0),4)</f>
        <v>LAVA-53/61</v>
      </c>
      <c r="F108" s="74" t="str">
        <f>INDEX(ATS!$A:$P,MATCH('2) Order Form'!$V108,ATS!$O:$O,0),5)</f>
        <v>Lava</v>
      </c>
      <c r="G108" s="112" t="str">
        <f>INDEX(ATS!$A:$P,MATCH('2) Order Form'!$V108,ATS!$O:$O,0),6)</f>
        <v>53/61</v>
      </c>
      <c r="H108" s="10">
        <v>1</v>
      </c>
      <c r="I108" s="90">
        <v>0</v>
      </c>
      <c r="J108" s="96">
        <f>IFERROR(VLOOKUP(V108,ATS!$O:$P,2,FALSE),0)</f>
        <v>436</v>
      </c>
      <c r="K108" s="138" t="str">
        <f t="shared" si="131"/>
        <v>50+</v>
      </c>
      <c r="L108" s="96">
        <f>IFERROR(VLOOKUP(V108,ATS!$O:$Q,3,FALSE),0)</f>
        <v>436</v>
      </c>
      <c r="M108" s="139" t="str">
        <f t="shared" si="132"/>
        <v>50+</v>
      </c>
      <c r="N108" s="85">
        <v>0</v>
      </c>
      <c r="O108" s="51">
        <f t="shared" si="133"/>
        <v>0</v>
      </c>
      <c r="P108" s="46">
        <f>VLOOKUP($C108,Prices!$A$3:$T$1996,MATCH('2) Order Form'!P$8,Prices!$A$2:$T$2,0),FALSE)</f>
        <v>50</v>
      </c>
      <c r="Q108" s="47">
        <f>VLOOKUP($C108,Prices!$A$3:$T$1996,MATCH('2) Order Form'!Q$8,Prices!$A$2:$T$2,0),FALSE)</f>
        <v>99</v>
      </c>
      <c r="R108" s="31">
        <f t="shared" si="134"/>
        <v>0</v>
      </c>
      <c r="S108" s="40">
        <f t="shared" si="135"/>
        <v>0</v>
      </c>
      <c r="T108" s="47">
        <f t="shared" si="136"/>
        <v>0</v>
      </c>
      <c r="U108" s="97"/>
      <c r="V108" s="110">
        <v>7048652902979</v>
      </c>
      <c r="W108" s="97"/>
      <c r="X108" s="182" t="str">
        <f t="shared" si="90"/>
        <v/>
      </c>
      <c r="Y108" s="135">
        <f t="shared" si="142"/>
        <v>0</v>
      </c>
      <c r="Z108" s="99">
        <f t="shared" ca="1" si="115"/>
        <v>0</v>
      </c>
      <c r="AA108" s="99">
        <f t="shared" ca="1" si="74"/>
        <v>7</v>
      </c>
      <c r="AB108" s="136">
        <f t="shared" ca="1" si="138"/>
        <v>0</v>
      </c>
      <c r="AC108" s="136">
        <f t="shared" ca="1" si="139"/>
        <v>1</v>
      </c>
      <c r="AD108" s="136" t="str">
        <f t="shared" si="140"/>
        <v>845106Lava</v>
      </c>
      <c r="AE108" s="136">
        <f t="shared" si="141"/>
        <v>845106</v>
      </c>
      <c r="AF108" s="137" t="str">
        <f>INDEX(ATS!$A:$P,MATCH('2) Order Form'!$V108,ATS!$O:$O,0),7)</f>
        <v>Active</v>
      </c>
      <c r="AG108" s="184">
        <v>7048653018303</v>
      </c>
      <c r="AH108"/>
    </row>
    <row r="109" spans="1:34" s="104" customFormat="1">
      <c r="A109" s="9">
        <v>1</v>
      </c>
      <c r="B109" s="9" t="s">
        <v>104</v>
      </c>
      <c r="C109" s="9">
        <f>INDEX(ATS!$A:$P,MATCH('2) Order Form'!$V109,ATS!$O:$O,0),1)</f>
        <v>845106</v>
      </c>
      <c r="D109" s="9" t="str">
        <f>INDEX(ATS!$A:$P,MATCH('2) Order Form'!$V109,ATS!$O:$O,0),2)</f>
        <v>Ripper Mips Helmet</v>
      </c>
      <c r="E109" s="74" t="str">
        <f>INDEX(ATS!$A:$P,MATCH('2) Order Form'!$V109,ATS!$O:$O,0),4)</f>
        <v>LIAM-53/61</v>
      </c>
      <c r="F109" s="74" t="str">
        <f>INDEX(ATS!$A:$P,MATCH('2) Order Form'!$V109,ATS!$O:$O,0),5)</f>
        <v>Lilac Metallic</v>
      </c>
      <c r="G109" s="112" t="str">
        <f>INDEX(ATS!$A:$P,MATCH('2) Order Form'!$V109,ATS!$O:$O,0),6)</f>
        <v>53/61</v>
      </c>
      <c r="H109" s="10">
        <v>1</v>
      </c>
      <c r="I109" s="90">
        <v>0</v>
      </c>
      <c r="J109" s="96">
        <f>IFERROR(VLOOKUP(V109,ATS!$O:$P,2,FALSE),0)</f>
        <v>154</v>
      </c>
      <c r="K109" s="138" t="str">
        <f t="shared" si="131"/>
        <v>50+</v>
      </c>
      <c r="L109" s="96">
        <f>IFERROR(VLOOKUP(V109,ATS!$O:$Q,3,FALSE),0)</f>
        <v>154</v>
      </c>
      <c r="M109" s="139" t="str">
        <f t="shared" si="132"/>
        <v>50+</v>
      </c>
      <c r="N109" s="85">
        <v>0</v>
      </c>
      <c r="O109" s="51">
        <f t="shared" si="133"/>
        <v>0</v>
      </c>
      <c r="P109" s="46">
        <f>VLOOKUP($C109,Prices!$A$3:$T$1996,MATCH('2) Order Form'!P$8,Prices!$A$2:$T$2,0),FALSE)</f>
        <v>50</v>
      </c>
      <c r="Q109" s="47">
        <f>VLOOKUP($C109,Prices!$A$3:$T$1996,MATCH('2) Order Form'!Q$8,Prices!$A$2:$T$2,0),FALSE)</f>
        <v>99</v>
      </c>
      <c r="R109" s="31">
        <f t="shared" si="134"/>
        <v>0</v>
      </c>
      <c r="S109" s="40">
        <f t="shared" si="135"/>
        <v>0</v>
      </c>
      <c r="T109" s="47">
        <f t="shared" si="136"/>
        <v>0</v>
      </c>
      <c r="U109" s="97"/>
      <c r="V109" s="110">
        <v>7048652902986</v>
      </c>
      <c r="W109" s="97"/>
      <c r="X109" s="182" t="str">
        <f t="shared" si="90"/>
        <v>*** EOL ***</v>
      </c>
      <c r="Y109" s="135">
        <f t="shared" si="142"/>
        <v>0</v>
      </c>
      <c r="Z109" s="99">
        <f t="shared" ca="1" si="115"/>
        <v>0</v>
      </c>
      <c r="AA109" s="99">
        <f t="shared" ca="1" si="74"/>
        <v>7</v>
      </c>
      <c r="AB109" s="136">
        <f t="shared" ca="1" si="138"/>
        <v>0</v>
      </c>
      <c r="AC109" s="136">
        <f t="shared" ca="1" si="139"/>
        <v>1</v>
      </c>
      <c r="AD109" s="136" t="str">
        <f t="shared" si="140"/>
        <v>845106Lilac Metallic</v>
      </c>
      <c r="AE109" s="136">
        <f t="shared" si="141"/>
        <v>845106</v>
      </c>
      <c r="AF109" s="137" t="str">
        <f>INDEX(ATS!$A:$P,MATCH('2) Order Form'!$V109,ATS!$O:$O,0),7)</f>
        <v>Stock</v>
      </c>
      <c r="AG109" s="184">
        <v>7048652903044</v>
      </c>
      <c r="AH109"/>
    </row>
    <row r="110" spans="1:34">
      <c r="A110" s="9">
        <v>1</v>
      </c>
      <c r="B110" s="9" t="s">
        <v>104</v>
      </c>
      <c r="C110" s="9">
        <f>INDEX(ATS!$A:$P,MATCH('2) Order Form'!$V110,ATS!$O:$O,0),1)</f>
        <v>845106</v>
      </c>
      <c r="D110" s="9" t="str">
        <f>INDEX(ATS!$A:$P,MATCH('2) Order Form'!$V110,ATS!$O:$O,0),2)</f>
        <v>Ripper Mips Helmet</v>
      </c>
      <c r="E110" s="74" t="str">
        <f>INDEX(ATS!$A:$P,MATCH('2) Order Form'!$V110,ATS!$O:$O,0),4)</f>
        <v>MBLK-53/61</v>
      </c>
      <c r="F110" s="74" t="str">
        <f>INDEX(ATS!$A:$P,MATCH('2) Order Form'!$V110,ATS!$O:$O,0),5)</f>
        <v>Matte Black</v>
      </c>
      <c r="G110" s="112" t="str">
        <f>INDEX(ATS!$A:$P,MATCH('2) Order Form'!$V110,ATS!$O:$O,0),6)</f>
        <v>53/61</v>
      </c>
      <c r="H110" s="10">
        <v>1</v>
      </c>
      <c r="I110" s="90">
        <v>0</v>
      </c>
      <c r="J110" s="96">
        <f>IFERROR(VLOOKUP(V110,ATS!$O:$P,2,FALSE),0)</f>
        <v>2240</v>
      </c>
      <c r="K110" s="138" t="str">
        <f t="shared" ref="K110:K111" si="143">IF(J110=99999,"OPEN",IF(J110&gt;50,"50+",IF(J110&lt;=0,"0",J110)))</f>
        <v>50+</v>
      </c>
      <c r="L110" s="96">
        <f>IFERROR(VLOOKUP(V110,ATS!$O:$Q,3,FALSE),0)</f>
        <v>2240</v>
      </c>
      <c r="M110" s="139" t="str">
        <f t="shared" ref="M110:M111" si="144">IF(L110=99999,"OPEN",IF(L110&gt;50,"50+",IF(L110&lt;=0,"0",L110)))</f>
        <v>50+</v>
      </c>
      <c r="N110" s="85">
        <v>0</v>
      </c>
      <c r="O110" s="51">
        <f t="shared" ref="O110:O111" si="145">IF(N110&lt;&gt;0,N110,$P$5)</f>
        <v>0</v>
      </c>
      <c r="P110" s="46">
        <f>VLOOKUP($C110,Prices!$A$3:$T$1996,MATCH('2) Order Form'!P$8,Prices!$A$2:$T$2,0),FALSE)</f>
        <v>50</v>
      </c>
      <c r="Q110" s="47">
        <f>VLOOKUP($C110,Prices!$A$3:$T$1996,MATCH('2) Order Form'!Q$8,Prices!$A$2:$T$2,0),FALSE)</f>
        <v>99</v>
      </c>
      <c r="R110" s="31">
        <f t="shared" ref="R110:R111" si="146">I110*P110</f>
        <v>0</v>
      </c>
      <c r="S110" s="40">
        <f t="shared" ref="S110:S111" si="147">R110*O110</f>
        <v>0</v>
      </c>
      <c r="T110" s="47">
        <f t="shared" ref="T110:T111" si="148">R110-S110</f>
        <v>0</v>
      </c>
      <c r="U110" s="97"/>
      <c r="V110" s="110">
        <v>7048652540980</v>
      </c>
      <c r="W110" s="97"/>
      <c r="X110" s="182" t="str">
        <f t="shared" si="90"/>
        <v/>
      </c>
      <c r="Y110" s="98">
        <f t="shared" si="137"/>
        <v>0</v>
      </c>
      <c r="Z110" s="99">
        <f t="shared" ca="1" si="115"/>
        <v>0</v>
      </c>
      <c r="AA110" s="99">
        <f t="shared" ca="1" si="74"/>
        <v>7</v>
      </c>
      <c r="AB110" s="99">
        <f t="shared" ca="1" si="127"/>
        <v>0</v>
      </c>
      <c r="AC110" s="99">
        <f t="shared" ca="1" si="128"/>
        <v>1</v>
      </c>
      <c r="AD110" s="99" t="str">
        <f t="shared" si="129"/>
        <v>845106Matte Black</v>
      </c>
      <c r="AE110" s="99">
        <f t="shared" si="130"/>
        <v>845106</v>
      </c>
      <c r="AF110" s="100" t="str">
        <f>INDEX(ATS!$A:$P,MATCH('2) Order Form'!$V110,ATS!$O:$O,0),7)</f>
        <v>Active</v>
      </c>
      <c r="AG110" s="183">
        <v>7048652540881</v>
      </c>
    </row>
    <row r="111" spans="1:34">
      <c r="A111" s="9">
        <v>1</v>
      </c>
      <c r="B111" s="9" t="s">
        <v>104</v>
      </c>
      <c r="C111" s="9">
        <f>INDEX(ATS!$A:$P,MATCH('2) Order Form'!$V111,ATS!$O:$O,0),1)</f>
        <v>845106</v>
      </c>
      <c r="D111" s="9" t="str">
        <f>INDEX(ATS!$A:$P,MATCH('2) Order Form'!$V111,ATS!$O:$O,0),2)</f>
        <v>Ripper Mips Helmet</v>
      </c>
      <c r="E111" s="74" t="str">
        <f>INDEX(ATS!$A:$P,MATCH('2) Order Form'!$V111,ATS!$O:$O,0),4)</f>
        <v>MWHT-53/61</v>
      </c>
      <c r="F111" s="74" t="str">
        <f>INDEX(ATS!$A:$P,MATCH('2) Order Form'!$V111,ATS!$O:$O,0),5)</f>
        <v>Matte White</v>
      </c>
      <c r="G111" s="112" t="str">
        <f>INDEX(ATS!$A:$P,MATCH('2) Order Form'!$V111,ATS!$O:$O,0),6)</f>
        <v>53/61</v>
      </c>
      <c r="H111" s="10">
        <v>1</v>
      </c>
      <c r="I111" s="90">
        <v>0</v>
      </c>
      <c r="J111" s="96">
        <f>IFERROR(VLOOKUP(V111,ATS!$O:$P,2,FALSE),0)</f>
        <v>1484</v>
      </c>
      <c r="K111" s="138" t="str">
        <f t="shared" si="143"/>
        <v>50+</v>
      </c>
      <c r="L111" s="96">
        <f>IFERROR(VLOOKUP(V111,ATS!$O:$Q,3,FALSE),0)</f>
        <v>1484</v>
      </c>
      <c r="M111" s="139" t="str">
        <f t="shared" si="144"/>
        <v>50+</v>
      </c>
      <c r="N111" s="85">
        <v>0</v>
      </c>
      <c r="O111" s="51">
        <f t="shared" si="145"/>
        <v>0</v>
      </c>
      <c r="P111" s="46">
        <f>VLOOKUP($C111,Prices!$A$3:$T$1996,MATCH('2) Order Form'!P$8,Prices!$A$2:$T$2,0),FALSE)</f>
        <v>50</v>
      </c>
      <c r="Q111" s="47">
        <f>VLOOKUP($C111,Prices!$A$3:$T$1996,MATCH('2) Order Form'!Q$8,Prices!$A$2:$T$2,0),FALSE)</f>
        <v>99</v>
      </c>
      <c r="R111" s="31">
        <f t="shared" si="146"/>
        <v>0</v>
      </c>
      <c r="S111" s="40">
        <f t="shared" si="147"/>
        <v>0</v>
      </c>
      <c r="T111" s="47">
        <f t="shared" si="148"/>
        <v>0</v>
      </c>
      <c r="U111" s="97"/>
      <c r="V111" s="110">
        <v>7048652541024</v>
      </c>
      <c r="W111" s="97"/>
      <c r="X111" s="182" t="str">
        <f t="shared" si="90"/>
        <v/>
      </c>
      <c r="Y111" s="98">
        <f t="shared" si="137"/>
        <v>0</v>
      </c>
      <c r="Z111" s="99">
        <f t="shared" ca="1" si="115"/>
        <v>0</v>
      </c>
      <c r="AA111" s="99">
        <f t="shared" ca="1" si="74"/>
        <v>7</v>
      </c>
      <c r="AB111" s="99">
        <f t="shared" ca="1" si="127"/>
        <v>0</v>
      </c>
      <c r="AC111" s="99">
        <f t="shared" ca="1" si="128"/>
        <v>1</v>
      </c>
      <c r="AD111" s="99" t="str">
        <f t="shared" si="129"/>
        <v>845106Matte White</v>
      </c>
      <c r="AE111" s="99">
        <f t="shared" si="130"/>
        <v>845106</v>
      </c>
      <c r="AF111" s="100" t="str">
        <f>INDEX(ATS!$A:$P,MATCH('2) Order Form'!$V111,ATS!$O:$O,0),7)</f>
        <v>Active</v>
      </c>
      <c r="AG111" s="183">
        <v>7048653018358</v>
      </c>
    </row>
    <row r="112" spans="1:34" s="104" customFormat="1">
      <c r="A112" s="9">
        <v>1</v>
      </c>
      <c r="B112" s="9" t="s">
        <v>104</v>
      </c>
      <c r="C112" s="9">
        <f>INDEX(ATS!$A:$P,MATCH('2) Order Form'!$V112,ATS!$O:$O,0),1)</f>
        <v>845106</v>
      </c>
      <c r="D112" s="9" t="str">
        <f>INDEX(ATS!$A:$P,MATCH('2) Order Form'!$V112,ATS!$O:$O,0),2)</f>
        <v>Ripper Mips Helmet</v>
      </c>
      <c r="E112" s="74" t="str">
        <f>INDEX(ATS!$A:$P,MATCH('2) Order Form'!$V112,ATS!$O:$O,0),4)</f>
        <v>SAME-53/61</v>
      </c>
      <c r="F112" s="74" t="str">
        <f>INDEX(ATS!$A:$P,MATCH('2) Order Form'!$V112,ATS!$O:$O,0),5)</f>
        <v>Sea Metallic</v>
      </c>
      <c r="G112" s="112" t="str">
        <f>INDEX(ATS!$A:$P,MATCH('2) Order Form'!$V112,ATS!$O:$O,0),6)</f>
        <v>53/61</v>
      </c>
      <c r="H112" s="10">
        <v>1</v>
      </c>
      <c r="I112" s="90">
        <v>0</v>
      </c>
      <c r="J112" s="96">
        <f>IFERROR(VLOOKUP(V112,ATS!$O:$P,2,FALSE),0)</f>
        <v>47</v>
      </c>
      <c r="K112" s="138">
        <f t="shared" ref="K112:K113" si="149">IF(J112=99999,"OPEN",IF(J112&gt;50,"50+",IF(J112&lt;=0,"0",J112)))</f>
        <v>47</v>
      </c>
      <c r="L112" s="96">
        <f>IFERROR(VLOOKUP(V112,ATS!$O:$Q,3,FALSE),0)</f>
        <v>47</v>
      </c>
      <c r="M112" s="139">
        <f t="shared" ref="M112:M113" si="150">IF(L112=99999,"OPEN",IF(L112&gt;50,"50+",IF(L112&lt;=0,"0",L112)))</f>
        <v>47</v>
      </c>
      <c r="N112" s="85">
        <v>0</v>
      </c>
      <c r="O112" s="51">
        <f t="shared" ref="O112:O113" si="151">IF(N112&lt;&gt;0,N112,$P$5)</f>
        <v>0</v>
      </c>
      <c r="P112" s="46">
        <f>VLOOKUP($C112,Prices!$A$3:$T$1996,MATCH('2) Order Form'!P$8,Prices!$A$2:$T$2,0),FALSE)</f>
        <v>50</v>
      </c>
      <c r="Q112" s="47">
        <f>VLOOKUP($C112,Prices!$A$3:$T$1996,MATCH('2) Order Form'!Q$8,Prices!$A$2:$T$2,0),FALSE)</f>
        <v>99</v>
      </c>
      <c r="R112" s="31">
        <f t="shared" ref="R112:R113" si="152">I112*P112</f>
        <v>0</v>
      </c>
      <c r="S112" s="40">
        <f t="shared" ref="S112:S113" si="153">R112*O112</f>
        <v>0</v>
      </c>
      <c r="T112" s="47">
        <f t="shared" ref="T112:T113" si="154">R112-S112</f>
        <v>0</v>
      </c>
      <c r="U112" s="97"/>
      <c r="V112" s="110">
        <v>7048652902993</v>
      </c>
      <c r="W112" s="97"/>
      <c r="X112" s="182" t="str">
        <f t="shared" si="90"/>
        <v>*** EOL ***</v>
      </c>
      <c r="Y112" s="135">
        <f t="shared" ref="Y112:Y113" si="155">I112*Q112</f>
        <v>0</v>
      </c>
      <c r="Z112" s="99">
        <f t="shared" ca="1" si="115"/>
        <v>0</v>
      </c>
      <c r="AA112" s="99">
        <f t="shared" ca="1" si="74"/>
        <v>7</v>
      </c>
      <c r="AB112" s="136">
        <f t="shared" ref="AB112:AB113" ca="1" si="156">IF(C112=OFFSET(C112,-1,0),0,1)</f>
        <v>0</v>
      </c>
      <c r="AC112" s="136">
        <f t="shared" ref="AC112:AC113" ca="1" si="157">IF(F112=OFFSET(F112,-1,0),0,1)</f>
        <v>1</v>
      </c>
      <c r="AD112" s="136" t="str">
        <f t="shared" ref="AD112:AD113" si="158">CONCATENATE(C112,F112)</f>
        <v>845106Sea Metallic</v>
      </c>
      <c r="AE112" s="136">
        <f t="shared" ref="AE112:AE113" si="159">IFERROR(IF(B112="EYEWEAR",CONCATENATE(C112,"-",G112),C112),C112)</f>
        <v>845106</v>
      </c>
      <c r="AF112" s="137" t="str">
        <f>INDEX(ATS!$A:$P,MATCH('2) Order Form'!$V112,ATS!$O:$O,0),7)</f>
        <v>Stock</v>
      </c>
      <c r="AG112" s="184">
        <v>7048652540928</v>
      </c>
      <c r="AH112"/>
    </row>
    <row r="113" spans="1:34" s="104" customFormat="1">
      <c r="A113" s="9">
        <v>1</v>
      </c>
      <c r="B113" s="9" t="s">
        <v>104</v>
      </c>
      <c r="C113" s="9">
        <f>INDEX(ATS!$A:$P,MATCH('2) Order Form'!$V113,ATS!$O:$O,0),1)</f>
        <v>845106</v>
      </c>
      <c r="D113" s="9" t="str">
        <f>INDEX(ATS!$A:$P,MATCH('2) Order Form'!$V113,ATS!$O:$O,0),2)</f>
        <v>Ripper Mips Helmet</v>
      </c>
      <c r="E113" s="74" t="str">
        <f>INDEX(ATS!$A:$P,MATCH('2) Order Form'!$V113,ATS!$O:$O,0),4)</f>
        <v>WOLD-53/61</v>
      </c>
      <c r="F113" s="74" t="str">
        <f>INDEX(ATS!$A:$P,MATCH('2) Order Form'!$V113,ATS!$O:$O,0),5)</f>
        <v>Woodland</v>
      </c>
      <c r="G113" s="112" t="str">
        <f>INDEX(ATS!$A:$P,MATCH('2) Order Form'!$V113,ATS!$O:$O,0),6)</f>
        <v>53/61</v>
      </c>
      <c r="H113" s="10">
        <v>1</v>
      </c>
      <c r="I113" s="90">
        <v>0</v>
      </c>
      <c r="J113" s="96">
        <f>IFERROR(VLOOKUP(V113,ATS!$O:$P,2,FALSE),0)</f>
        <v>83</v>
      </c>
      <c r="K113" s="138" t="str">
        <f t="shared" si="149"/>
        <v>50+</v>
      </c>
      <c r="L113" s="96">
        <f>IFERROR(VLOOKUP(V113,ATS!$O:$Q,3,FALSE),0)</f>
        <v>83</v>
      </c>
      <c r="M113" s="139" t="str">
        <f t="shared" si="150"/>
        <v>50+</v>
      </c>
      <c r="N113" s="85">
        <v>0</v>
      </c>
      <c r="O113" s="51">
        <f t="shared" si="151"/>
        <v>0</v>
      </c>
      <c r="P113" s="46">
        <f>VLOOKUP($C113,Prices!$A$3:$T$1996,MATCH('2) Order Form'!P$8,Prices!$A$2:$T$2,0),FALSE)</f>
        <v>50</v>
      </c>
      <c r="Q113" s="47">
        <f>VLOOKUP($C113,Prices!$A$3:$T$1996,MATCH('2) Order Form'!Q$8,Prices!$A$2:$T$2,0),FALSE)</f>
        <v>99</v>
      </c>
      <c r="R113" s="31">
        <f t="shared" si="152"/>
        <v>0</v>
      </c>
      <c r="S113" s="40">
        <f t="shared" si="153"/>
        <v>0</v>
      </c>
      <c r="T113" s="47">
        <f t="shared" si="154"/>
        <v>0</v>
      </c>
      <c r="U113" s="97"/>
      <c r="V113" s="110">
        <v>7048652903006</v>
      </c>
      <c r="W113" s="97"/>
      <c r="X113" s="182" t="str">
        <f t="shared" si="90"/>
        <v/>
      </c>
      <c r="Y113" s="135">
        <f t="shared" si="155"/>
        <v>0</v>
      </c>
      <c r="Z113" s="99">
        <f t="shared" ca="1" si="115"/>
        <v>0</v>
      </c>
      <c r="AA113" s="99">
        <f t="shared" ca="1" si="74"/>
        <v>7</v>
      </c>
      <c r="AB113" s="136">
        <f t="shared" ca="1" si="156"/>
        <v>0</v>
      </c>
      <c r="AC113" s="136">
        <f t="shared" ca="1" si="157"/>
        <v>1</v>
      </c>
      <c r="AD113" s="136" t="str">
        <f t="shared" si="158"/>
        <v>845106Woodland</v>
      </c>
      <c r="AE113" s="136">
        <f t="shared" si="159"/>
        <v>845106</v>
      </c>
      <c r="AF113" s="137" t="str">
        <f>INDEX(ATS!$A:$P,MATCH('2) Order Form'!$V113,ATS!$O:$O,0),7)</f>
        <v>Active</v>
      </c>
      <c r="AG113" s="184">
        <v>7048653018341</v>
      </c>
      <c r="AH113"/>
    </row>
    <row r="114" spans="1:34" ht="17.25" customHeight="1">
      <c r="A114" s="9">
        <v>1</v>
      </c>
      <c r="B114" s="9" t="s">
        <v>104</v>
      </c>
      <c r="C114" s="9">
        <f>INDEX(ATS!$A:$P,MATCH('2) Order Form'!$V114,ATS!$O:$O,0),1)</f>
        <v>845074</v>
      </c>
      <c r="D114" s="9" t="str">
        <f>INDEX(ATS!$A:$P,MATCH('2) Order Form'!$V114,ATS!$O:$O,0),2)</f>
        <v>Dissenter Helmet Jr</v>
      </c>
      <c r="E114" s="74" t="str">
        <f>INDEX(ATS!$A:$P,MATCH('2) Order Form'!$V114,ATS!$O:$O,0),4)</f>
        <v>DALIM-XSS</v>
      </c>
      <c r="F114" s="74" t="str">
        <f>INDEX(ATS!$A:$P,MATCH('2) Order Form'!$V114,ATS!$O:$O,0),5)</f>
        <v>Dark Lilac Metallic</v>
      </c>
      <c r="G114" s="112" t="str">
        <f>INDEX(ATS!$A:$P,MATCH('2) Order Form'!$V114,ATS!$O:$O,0),6)</f>
        <v>XSS</v>
      </c>
      <c r="H114" s="10">
        <v>1</v>
      </c>
      <c r="I114" s="90">
        <v>0</v>
      </c>
      <c r="J114" s="96">
        <f>IFERROR(VLOOKUP(V114,ATS!$O:$P,2,FALSE),0)</f>
        <v>98</v>
      </c>
      <c r="K114" s="138" t="str">
        <f t="shared" ref="K114:K117" si="160">IF(J114=99999,"OPEN",IF(J114&gt;50,"50+",IF(J114&lt;=0,"0",J114)))</f>
        <v>50+</v>
      </c>
      <c r="L114" s="96">
        <f>IFERROR(VLOOKUP(V114,ATS!$O:$Q,3,FALSE),0)</f>
        <v>98</v>
      </c>
      <c r="M114" s="139" t="str">
        <f t="shared" ref="M114:M117" si="161">IF(L114=99999,"OPEN",IF(L114&gt;50,"50+",IF(L114&lt;=0,"0",L114)))</f>
        <v>50+</v>
      </c>
      <c r="N114" s="85">
        <v>0</v>
      </c>
      <c r="O114" s="51">
        <f t="shared" ref="O114:O117" si="162">IF(N114&lt;&gt;0,N114,$P$5)</f>
        <v>0</v>
      </c>
      <c r="P114" s="46">
        <f>VLOOKUP($C114,Prices!$A$3:$T$1996,MATCH('2) Order Form'!P$8,Prices!$A$2:$T$2,0),FALSE)</f>
        <v>50</v>
      </c>
      <c r="Q114" s="47">
        <f>VLOOKUP($C114,Prices!$A$3:$T$1996,MATCH('2) Order Form'!Q$8,Prices!$A$2:$T$2,0),FALSE)</f>
        <v>99</v>
      </c>
      <c r="R114" s="31">
        <f t="shared" ref="R114:R117" si="163">I114*P114</f>
        <v>0</v>
      </c>
      <c r="S114" s="40">
        <f t="shared" ref="S114:S117" si="164">R114*O114</f>
        <v>0</v>
      </c>
      <c r="T114" s="47">
        <f t="shared" ref="T114:T117" si="165">R114-S114</f>
        <v>0</v>
      </c>
      <c r="U114" s="97"/>
      <c r="V114" s="110">
        <v>7048652893581</v>
      </c>
      <c r="W114" s="97"/>
      <c r="X114" s="182" t="str">
        <f t="shared" si="90"/>
        <v>*** EOL ***</v>
      </c>
      <c r="Y114" s="98">
        <f t="shared" ref="Y114:Y117" si="166">I114*Q114</f>
        <v>0</v>
      </c>
      <c r="Z114" s="99">
        <f t="shared" ca="1" si="115"/>
        <v>0</v>
      </c>
      <c r="AA114" s="99">
        <f t="shared" ca="1" si="74"/>
        <v>8</v>
      </c>
      <c r="AB114" s="99">
        <f t="shared" ref="AB114:AB119" ca="1" si="167">IF(C114=OFFSET(C114,-1,0),0,1)</f>
        <v>1</v>
      </c>
      <c r="AC114" s="99">
        <f t="shared" ref="AC114:AC119" ca="1" si="168">IF(F114=OFFSET(F114,-1,0),0,1)</f>
        <v>1</v>
      </c>
      <c r="AD114" s="99" t="str">
        <f t="shared" ref="AD114:AD119" si="169">CONCATENATE(C114,F114)</f>
        <v>845074Dark Lilac Metallic</v>
      </c>
      <c r="AE114" s="99">
        <f t="shared" ref="AE114:AE119" si="170">IFERROR(IF(B114="EYEWEAR",CONCATENATE(C114,"-",G114),C114),C114)</f>
        <v>845074</v>
      </c>
      <c r="AF114" s="100" t="str">
        <f>INDEX(ATS!$A:$P,MATCH('2) Order Form'!$V114,ATS!$O:$O,0),7)</f>
        <v>Stock</v>
      </c>
      <c r="AG114" s="183">
        <v>7048652767820</v>
      </c>
    </row>
    <row r="115" spans="1:34" ht="17.25" customHeight="1">
      <c r="A115" s="9">
        <v>1</v>
      </c>
      <c r="B115" s="9" t="s">
        <v>104</v>
      </c>
      <c r="C115" s="9">
        <f>INDEX(ATS!$A:$P,MATCH('2) Order Form'!$V115,ATS!$O:$O,0),1)</f>
        <v>845074</v>
      </c>
      <c r="D115" s="9" t="str">
        <f>INDEX(ATS!$A:$P,MATCH('2) Order Form'!$V115,ATS!$O:$O,0),2)</f>
        <v>Dissenter Helmet Jr</v>
      </c>
      <c r="E115" s="74" t="str">
        <f>INDEX(ATS!$A:$P,MATCH('2) Order Form'!$V115,ATS!$O:$O,0),4)</f>
        <v>DALIM-SM</v>
      </c>
      <c r="F115" s="74" t="str">
        <f>INDEX(ATS!$A:$P,MATCH('2) Order Form'!$V115,ATS!$O:$O,0),5)</f>
        <v>Dark Lilac Metallic</v>
      </c>
      <c r="G115" s="112" t="str">
        <f>INDEX(ATS!$A:$P,MATCH('2) Order Form'!$V115,ATS!$O:$O,0),6)</f>
        <v>SM</v>
      </c>
      <c r="H115" s="10">
        <v>1</v>
      </c>
      <c r="I115" s="90">
        <v>0</v>
      </c>
      <c r="J115" s="96">
        <f>IFERROR(VLOOKUP(V115,ATS!$O:$P,2,FALSE),0)</f>
        <v>156</v>
      </c>
      <c r="K115" s="138" t="str">
        <f t="shared" si="160"/>
        <v>50+</v>
      </c>
      <c r="L115" s="96">
        <f>IFERROR(VLOOKUP(V115,ATS!$O:$Q,3,FALSE),0)</f>
        <v>156</v>
      </c>
      <c r="M115" s="139" t="str">
        <f t="shared" si="161"/>
        <v>50+</v>
      </c>
      <c r="N115" s="85">
        <v>0</v>
      </c>
      <c r="O115" s="51">
        <f t="shared" si="162"/>
        <v>0</v>
      </c>
      <c r="P115" s="46">
        <f>VLOOKUP($C115,Prices!$A$3:$T$1996,MATCH('2) Order Form'!P$8,Prices!$A$2:$T$2,0),FALSE)</f>
        <v>50</v>
      </c>
      <c r="Q115" s="47">
        <f>VLOOKUP($C115,Prices!$A$3:$T$1996,MATCH('2) Order Form'!Q$8,Prices!$A$2:$T$2,0),FALSE)</f>
        <v>99</v>
      </c>
      <c r="R115" s="31">
        <f t="shared" si="163"/>
        <v>0</v>
      </c>
      <c r="S115" s="40">
        <f t="shared" si="164"/>
        <v>0</v>
      </c>
      <c r="T115" s="47">
        <f t="shared" si="165"/>
        <v>0</v>
      </c>
      <c r="U115" s="97"/>
      <c r="V115" s="110">
        <v>7048652893574</v>
      </c>
      <c r="W115" s="97"/>
      <c r="X115" s="182" t="str">
        <f t="shared" si="90"/>
        <v>*** EOL ***</v>
      </c>
      <c r="Y115" s="98">
        <f t="shared" si="166"/>
        <v>0</v>
      </c>
      <c r="Z115" s="99">
        <f t="shared" ca="1" si="115"/>
        <v>0</v>
      </c>
      <c r="AA115" s="99">
        <f t="shared" ca="1" si="74"/>
        <v>8</v>
      </c>
      <c r="AB115" s="99">
        <f t="shared" ca="1" si="167"/>
        <v>0</v>
      </c>
      <c r="AC115" s="99">
        <f t="shared" ca="1" si="168"/>
        <v>0</v>
      </c>
      <c r="AD115" s="99" t="str">
        <f t="shared" si="169"/>
        <v>845074Dark Lilac Metallic</v>
      </c>
      <c r="AE115" s="99">
        <f t="shared" si="170"/>
        <v>845074</v>
      </c>
      <c r="AF115" s="100" t="str">
        <f>INDEX(ATS!$A:$P,MATCH('2) Order Form'!$V115,ATS!$O:$O,0),7)</f>
        <v>Stock</v>
      </c>
      <c r="AG115" s="183">
        <v>7048653018365</v>
      </c>
    </row>
    <row r="116" spans="1:34" ht="17.25" customHeight="1">
      <c r="A116" s="9">
        <v>1</v>
      </c>
      <c r="B116" s="9" t="s">
        <v>104</v>
      </c>
      <c r="C116" s="9">
        <f>INDEX(ATS!$A:$P,MATCH('2) Order Form'!$V116,ATS!$O:$O,0),1)</f>
        <v>845074</v>
      </c>
      <c r="D116" s="9" t="str">
        <f>INDEX(ATS!$A:$P,MATCH('2) Order Form'!$V116,ATS!$O:$O,0),2)</f>
        <v>Dissenter Helmet Jr</v>
      </c>
      <c r="E116" s="74" t="str">
        <f>INDEX(ATS!$A:$P,MATCH('2) Order Form'!$V116,ATS!$O:$O,0),4)</f>
        <v>SKBLM-XSS</v>
      </c>
      <c r="F116" s="74" t="str">
        <f>INDEX(ATS!$A:$P,MATCH('2) Order Form'!$V116,ATS!$O:$O,0),5)</f>
        <v>Sky Blue Metallic</v>
      </c>
      <c r="G116" s="112" t="str">
        <f>INDEX(ATS!$A:$P,MATCH('2) Order Form'!$V116,ATS!$O:$O,0),6)</f>
        <v>XSS</v>
      </c>
      <c r="H116" s="10">
        <v>1</v>
      </c>
      <c r="I116" s="90">
        <v>0</v>
      </c>
      <c r="J116" s="96">
        <f>IFERROR(VLOOKUP(V116,ATS!$O:$P,2,FALSE),0)</f>
        <v>61</v>
      </c>
      <c r="K116" s="138" t="str">
        <f t="shared" si="160"/>
        <v>50+</v>
      </c>
      <c r="L116" s="96">
        <f>IFERROR(VLOOKUP(V116,ATS!$O:$Q,3,FALSE),0)</f>
        <v>61</v>
      </c>
      <c r="M116" s="139" t="str">
        <f t="shared" si="161"/>
        <v>50+</v>
      </c>
      <c r="N116" s="85">
        <v>0</v>
      </c>
      <c r="O116" s="51">
        <f t="shared" si="162"/>
        <v>0</v>
      </c>
      <c r="P116" s="46">
        <f>VLOOKUP($C116,Prices!$A$3:$T$1996,MATCH('2) Order Form'!P$8,Prices!$A$2:$T$2,0),FALSE)</f>
        <v>50</v>
      </c>
      <c r="Q116" s="47">
        <f>VLOOKUP($C116,Prices!$A$3:$T$1996,MATCH('2) Order Form'!Q$8,Prices!$A$2:$T$2,0),FALSE)</f>
        <v>99</v>
      </c>
      <c r="R116" s="31">
        <f t="shared" si="163"/>
        <v>0</v>
      </c>
      <c r="S116" s="40">
        <f t="shared" si="164"/>
        <v>0</v>
      </c>
      <c r="T116" s="47">
        <f t="shared" si="165"/>
        <v>0</v>
      </c>
      <c r="U116" s="97"/>
      <c r="V116" s="110">
        <v>7048652893604</v>
      </c>
      <c r="W116" s="97"/>
      <c r="X116" s="182" t="str">
        <f t="shared" si="90"/>
        <v/>
      </c>
      <c r="Y116" s="98">
        <f t="shared" si="166"/>
        <v>0</v>
      </c>
      <c r="Z116" s="99">
        <f t="shared" ca="1" si="115"/>
        <v>0</v>
      </c>
      <c r="AA116" s="99">
        <f t="shared" ca="1" si="74"/>
        <v>8</v>
      </c>
      <c r="AB116" s="99">
        <f t="shared" ca="1" si="167"/>
        <v>0</v>
      </c>
      <c r="AC116" s="99">
        <f t="shared" ca="1" si="168"/>
        <v>1</v>
      </c>
      <c r="AD116" s="99" t="str">
        <f t="shared" si="169"/>
        <v>845074Sky Blue Metallic</v>
      </c>
      <c r="AE116" s="99">
        <f t="shared" si="170"/>
        <v>845074</v>
      </c>
      <c r="AF116" s="100" t="str">
        <f>INDEX(ATS!$A:$P,MATCH('2) Order Form'!$V116,ATS!$O:$O,0),7)</f>
        <v>Active</v>
      </c>
      <c r="AG116" s="183">
        <v>7048652903082</v>
      </c>
    </row>
    <row r="117" spans="1:34" ht="17.25" customHeight="1">
      <c r="A117" s="9">
        <v>1</v>
      </c>
      <c r="B117" s="9" t="s">
        <v>104</v>
      </c>
      <c r="C117" s="9">
        <f>INDEX(ATS!$A:$P,MATCH('2) Order Form'!$V117,ATS!$O:$O,0),1)</f>
        <v>845074</v>
      </c>
      <c r="D117" s="9" t="str">
        <f>INDEX(ATS!$A:$P,MATCH('2) Order Form'!$V117,ATS!$O:$O,0),2)</f>
        <v>Dissenter Helmet Jr</v>
      </c>
      <c r="E117" s="74" t="str">
        <f>INDEX(ATS!$A:$P,MATCH('2) Order Form'!$V117,ATS!$O:$O,0),4)</f>
        <v>SKBLM-SM</v>
      </c>
      <c r="F117" s="74" t="str">
        <f>INDEX(ATS!$A:$P,MATCH('2) Order Form'!$V117,ATS!$O:$O,0),5)</f>
        <v>Sky Blue Metallic</v>
      </c>
      <c r="G117" s="112" t="str">
        <f>INDEX(ATS!$A:$P,MATCH('2) Order Form'!$V117,ATS!$O:$O,0),6)</f>
        <v>SM</v>
      </c>
      <c r="H117" s="10">
        <v>1</v>
      </c>
      <c r="I117" s="90">
        <v>0</v>
      </c>
      <c r="J117" s="96">
        <f>IFERROR(VLOOKUP(V117,ATS!$O:$P,2,FALSE),0)</f>
        <v>82</v>
      </c>
      <c r="K117" s="138" t="str">
        <f t="shared" si="160"/>
        <v>50+</v>
      </c>
      <c r="L117" s="96">
        <f>IFERROR(VLOOKUP(V117,ATS!$O:$Q,3,FALSE),0)</f>
        <v>82</v>
      </c>
      <c r="M117" s="139" t="str">
        <f t="shared" si="161"/>
        <v>50+</v>
      </c>
      <c r="N117" s="85">
        <v>0</v>
      </c>
      <c r="O117" s="51">
        <f t="shared" si="162"/>
        <v>0</v>
      </c>
      <c r="P117" s="46">
        <f>VLOOKUP($C117,Prices!$A$3:$T$1996,MATCH('2) Order Form'!P$8,Prices!$A$2:$T$2,0),FALSE)</f>
        <v>50</v>
      </c>
      <c r="Q117" s="47">
        <f>VLOOKUP($C117,Prices!$A$3:$T$1996,MATCH('2) Order Form'!Q$8,Prices!$A$2:$T$2,0),FALSE)</f>
        <v>99</v>
      </c>
      <c r="R117" s="31">
        <f t="shared" si="163"/>
        <v>0</v>
      </c>
      <c r="S117" s="40">
        <f t="shared" si="164"/>
        <v>0</v>
      </c>
      <c r="T117" s="47">
        <f t="shared" si="165"/>
        <v>0</v>
      </c>
      <c r="U117" s="97"/>
      <c r="V117" s="110">
        <v>7048652893598</v>
      </c>
      <c r="W117" s="97"/>
      <c r="X117" s="182" t="str">
        <f t="shared" si="90"/>
        <v/>
      </c>
      <c r="Y117" s="98">
        <f t="shared" si="166"/>
        <v>0</v>
      </c>
      <c r="Z117" s="99">
        <f t="shared" ca="1" si="115"/>
        <v>0</v>
      </c>
      <c r="AA117" s="99">
        <f t="shared" ca="1" si="74"/>
        <v>8</v>
      </c>
      <c r="AB117" s="99">
        <f t="shared" ca="1" si="167"/>
        <v>0</v>
      </c>
      <c r="AC117" s="99">
        <f t="shared" ca="1" si="168"/>
        <v>0</v>
      </c>
      <c r="AD117" s="99" t="str">
        <f t="shared" si="169"/>
        <v>845074Sky Blue Metallic</v>
      </c>
      <c r="AE117" s="99">
        <f t="shared" si="170"/>
        <v>845074</v>
      </c>
      <c r="AF117" s="100" t="str">
        <f>INDEX(ATS!$A:$P,MATCH('2) Order Form'!$V117,ATS!$O:$O,0),7)</f>
        <v>Active</v>
      </c>
      <c r="AG117" s="183">
        <v>7048653025714</v>
      </c>
    </row>
    <row r="118" spans="1:34" ht="17.25" customHeight="1">
      <c r="A118" s="9">
        <v>1</v>
      </c>
      <c r="B118" s="9" t="s">
        <v>104</v>
      </c>
      <c r="C118" s="9">
        <f>INDEX(ATS!$A:$P,MATCH('2) Order Form'!$V118,ATS!$O:$O,0),1)</f>
        <v>845074</v>
      </c>
      <c r="D118" s="9" t="str">
        <f>INDEX(ATS!$A:$P,MATCH('2) Order Form'!$V118,ATS!$O:$O,0),2)</f>
        <v>Dissenter Helmet Jr</v>
      </c>
      <c r="E118" s="74" t="str">
        <f>INDEX(ATS!$A:$P,MATCH('2) Order Form'!$V118,ATS!$O:$O,0),4)</f>
        <v>WOLND-XSS</v>
      </c>
      <c r="F118" s="74" t="str">
        <f>INDEX(ATS!$A:$P,MATCH('2) Order Form'!$V118,ATS!$O:$O,0),5)</f>
        <v>Woodland</v>
      </c>
      <c r="G118" s="112" t="str">
        <f>INDEX(ATS!$A:$P,MATCH('2) Order Form'!$V118,ATS!$O:$O,0),6)</f>
        <v>XSS</v>
      </c>
      <c r="H118" s="10">
        <v>1</v>
      </c>
      <c r="I118" s="90">
        <v>0</v>
      </c>
      <c r="J118" s="96">
        <f>IFERROR(VLOOKUP(V118,ATS!$O:$P,2,FALSE),0)</f>
        <v>87</v>
      </c>
      <c r="K118" s="138" t="str">
        <f t="shared" ref="K118:K119" si="171">IF(J118=99999,"OPEN",IF(J118&gt;50,"50+",IF(J118&lt;=0,"0",J118)))</f>
        <v>50+</v>
      </c>
      <c r="L118" s="96">
        <f>IFERROR(VLOOKUP(V118,ATS!$O:$Q,3,FALSE),0)</f>
        <v>87</v>
      </c>
      <c r="M118" s="139" t="str">
        <f t="shared" ref="M118:M119" si="172">IF(L118=99999,"OPEN",IF(L118&gt;50,"50+",IF(L118&lt;=0,"0",L118)))</f>
        <v>50+</v>
      </c>
      <c r="N118" s="85">
        <v>0</v>
      </c>
      <c r="O118" s="51">
        <f t="shared" ref="O118:O119" si="173">IF(N118&lt;&gt;0,N118,$P$5)</f>
        <v>0</v>
      </c>
      <c r="P118" s="46">
        <f>VLOOKUP($C118,Prices!$A$3:$T$1996,MATCH('2) Order Form'!P$8,Prices!$A$2:$T$2,0),FALSE)</f>
        <v>50</v>
      </c>
      <c r="Q118" s="47">
        <f>VLOOKUP($C118,Prices!$A$3:$T$1996,MATCH('2) Order Form'!Q$8,Prices!$A$2:$T$2,0),FALSE)</f>
        <v>99</v>
      </c>
      <c r="R118" s="31">
        <f t="shared" ref="R118:R119" si="174">I118*P118</f>
        <v>0</v>
      </c>
      <c r="S118" s="40">
        <f t="shared" ref="S118:S119" si="175">R118*O118</f>
        <v>0</v>
      </c>
      <c r="T118" s="47">
        <f t="shared" ref="T118:T119" si="176">R118-S118</f>
        <v>0</v>
      </c>
      <c r="U118" s="97"/>
      <c r="V118" s="110">
        <v>7048652893628</v>
      </c>
      <c r="W118" s="97"/>
      <c r="X118" s="182" t="str">
        <f t="shared" si="90"/>
        <v/>
      </c>
      <c r="Y118" s="98">
        <f t="shared" ref="Y118:Y119" si="177">I118*Q118</f>
        <v>0</v>
      </c>
      <c r="Z118" s="99">
        <f t="shared" ca="1" si="115"/>
        <v>0</v>
      </c>
      <c r="AA118" s="99">
        <f t="shared" ca="1" si="74"/>
        <v>8</v>
      </c>
      <c r="AB118" s="99">
        <f t="shared" ca="1" si="167"/>
        <v>0</v>
      </c>
      <c r="AC118" s="99">
        <f t="shared" ca="1" si="168"/>
        <v>1</v>
      </c>
      <c r="AD118" s="99" t="str">
        <f t="shared" si="169"/>
        <v>845074Woodland</v>
      </c>
      <c r="AE118" s="99">
        <f t="shared" si="170"/>
        <v>845074</v>
      </c>
      <c r="AF118" s="100" t="str">
        <f>INDEX(ATS!$A:$P,MATCH('2) Order Form'!$V118,ATS!$O:$O,0),7)</f>
        <v>Active</v>
      </c>
      <c r="AG118" s="183">
        <v>7048653025707</v>
      </c>
    </row>
    <row r="119" spans="1:34" ht="17.25" customHeight="1">
      <c r="A119" s="9">
        <v>1</v>
      </c>
      <c r="B119" s="9" t="s">
        <v>104</v>
      </c>
      <c r="C119" s="9">
        <f>INDEX(ATS!$A:$P,MATCH('2) Order Form'!$V119,ATS!$O:$O,0),1)</f>
        <v>845074</v>
      </c>
      <c r="D119" s="9" t="str">
        <f>INDEX(ATS!$A:$P,MATCH('2) Order Form'!$V119,ATS!$O:$O,0),2)</f>
        <v>Dissenter Helmet Jr</v>
      </c>
      <c r="E119" s="74" t="str">
        <f>INDEX(ATS!$A:$P,MATCH('2) Order Form'!$V119,ATS!$O:$O,0),4)</f>
        <v>WOLND-SM</v>
      </c>
      <c r="F119" s="74" t="str">
        <f>INDEX(ATS!$A:$P,MATCH('2) Order Form'!$V119,ATS!$O:$O,0),5)</f>
        <v>Woodland</v>
      </c>
      <c r="G119" s="112" t="str">
        <f>INDEX(ATS!$A:$P,MATCH('2) Order Form'!$V119,ATS!$O:$O,0),6)</f>
        <v>SM</v>
      </c>
      <c r="H119" s="10">
        <v>1</v>
      </c>
      <c r="I119" s="90">
        <v>0</v>
      </c>
      <c r="J119" s="96">
        <f>IFERROR(VLOOKUP(V119,ATS!$O:$P,2,FALSE),0)</f>
        <v>175</v>
      </c>
      <c r="K119" s="138" t="str">
        <f t="shared" si="171"/>
        <v>50+</v>
      </c>
      <c r="L119" s="96">
        <f>IFERROR(VLOOKUP(V119,ATS!$O:$Q,3,FALSE),0)</f>
        <v>175</v>
      </c>
      <c r="M119" s="139" t="str">
        <f t="shared" si="172"/>
        <v>50+</v>
      </c>
      <c r="N119" s="85">
        <v>0</v>
      </c>
      <c r="O119" s="51">
        <f t="shared" si="173"/>
        <v>0</v>
      </c>
      <c r="P119" s="46">
        <f>VLOOKUP($C119,Prices!$A$3:$T$1996,MATCH('2) Order Form'!P$8,Prices!$A$2:$T$2,0),FALSE)</f>
        <v>50</v>
      </c>
      <c r="Q119" s="47">
        <f>VLOOKUP($C119,Prices!$A$3:$T$1996,MATCH('2) Order Form'!Q$8,Prices!$A$2:$T$2,0),FALSE)</f>
        <v>99</v>
      </c>
      <c r="R119" s="31">
        <f t="shared" si="174"/>
        <v>0</v>
      </c>
      <c r="S119" s="40">
        <f t="shared" si="175"/>
        <v>0</v>
      </c>
      <c r="T119" s="47">
        <f t="shared" si="176"/>
        <v>0</v>
      </c>
      <c r="U119" s="97"/>
      <c r="V119" s="110">
        <v>7048652893611</v>
      </c>
      <c r="W119" s="97"/>
      <c r="X119" s="182" t="str">
        <f t="shared" si="90"/>
        <v/>
      </c>
      <c r="Y119" s="98">
        <f t="shared" si="177"/>
        <v>0</v>
      </c>
      <c r="Z119" s="99">
        <f t="shared" ca="1" si="115"/>
        <v>0</v>
      </c>
      <c r="AA119" s="99">
        <f t="shared" ca="1" si="74"/>
        <v>8</v>
      </c>
      <c r="AB119" s="99">
        <f t="shared" ca="1" si="167"/>
        <v>0</v>
      </c>
      <c r="AC119" s="99">
        <f t="shared" ca="1" si="168"/>
        <v>0</v>
      </c>
      <c r="AD119" s="99" t="str">
        <f t="shared" si="169"/>
        <v>845074Woodland</v>
      </c>
      <c r="AE119" s="99">
        <f t="shared" si="170"/>
        <v>845074</v>
      </c>
      <c r="AF119" s="100" t="str">
        <f>INDEX(ATS!$A:$P,MATCH('2) Order Form'!$V119,ATS!$O:$O,0),7)</f>
        <v>Active</v>
      </c>
      <c r="AG119" s="183">
        <v>7048653025721</v>
      </c>
    </row>
    <row r="120" spans="1:34" s="104" customFormat="1" ht="17.25" customHeight="1">
      <c r="A120" s="9">
        <v>1</v>
      </c>
      <c r="B120" s="9" t="s">
        <v>104</v>
      </c>
      <c r="C120" s="9">
        <f>INDEX(ATS!$A:$P,MATCH('2) Order Form'!$V120,ATS!$O:$O,0),1)</f>
        <v>845107</v>
      </c>
      <c r="D120" s="9" t="str">
        <f>INDEX(ATS!$A:$P,MATCH('2) Order Form'!$V120,ATS!$O:$O,0),2)</f>
        <v>Ripper Helmet Jr</v>
      </c>
      <c r="E120" s="74" t="str">
        <f>INDEX(ATS!$A:$P,MATCH('2) Order Form'!$V120,ATS!$O:$O,0),4)</f>
        <v>BLTI-48/53</v>
      </c>
      <c r="F120" s="74" t="str">
        <f>INDEX(ATS!$A:$P,MATCH('2) Order Form'!$V120,ATS!$O:$O,0),5)</f>
        <v>Black Tie</v>
      </c>
      <c r="G120" s="112" t="str">
        <f>INDEX(ATS!$A:$P,MATCH('2) Order Form'!$V120,ATS!$O:$O,0),6)</f>
        <v>48/53</v>
      </c>
      <c r="H120" s="10">
        <v>1</v>
      </c>
      <c r="I120" s="90">
        <v>0</v>
      </c>
      <c r="J120" s="96">
        <f>IFERROR(VLOOKUP(V120,ATS!$O:$P,2,FALSE),0)</f>
        <v>78</v>
      </c>
      <c r="K120" s="138" t="str">
        <f t="shared" ref="K120:K121" si="178">IF(J120=99999,"OPEN",IF(J120&gt;50,"50+",IF(J120&lt;=0,"0",J120)))</f>
        <v>50+</v>
      </c>
      <c r="L120" s="96">
        <f>IFERROR(VLOOKUP(V120,ATS!$O:$Q,3,FALSE),0)</f>
        <v>78</v>
      </c>
      <c r="M120" s="139" t="str">
        <f>IF(L120=99999,"OPEN",IF(L120&gt;50,"50+",IF(L120&lt;=0,"0",L120)))</f>
        <v>50+</v>
      </c>
      <c r="N120" s="85">
        <v>0</v>
      </c>
      <c r="O120" s="51">
        <f>IF(N120&lt;&gt;0,N120,$P$5)</f>
        <v>0</v>
      </c>
      <c r="P120" s="46">
        <f>VLOOKUP($C120,Prices!$A$3:$T$1996,MATCH('2) Order Form'!P$8,Prices!$A$2:$T$2,0),FALSE)</f>
        <v>30</v>
      </c>
      <c r="Q120" s="47">
        <f>VLOOKUP($C120,Prices!$A$3:$T$1996,MATCH('2) Order Form'!Q$8,Prices!$A$2:$T$2,0),FALSE)</f>
        <v>59</v>
      </c>
      <c r="R120" s="31">
        <f>I120*P120</f>
        <v>0</v>
      </c>
      <c r="S120" s="40">
        <f t="shared" ref="S120:S121" si="179">R120*O120</f>
        <v>0</v>
      </c>
      <c r="T120" s="47">
        <f t="shared" ref="T120:T121" si="180">R120-S120</f>
        <v>0</v>
      </c>
      <c r="U120" s="97"/>
      <c r="V120" s="110">
        <v>7048652903013</v>
      </c>
      <c r="W120" s="97"/>
      <c r="X120" s="182" t="str">
        <f t="shared" si="90"/>
        <v>*** EOL ***</v>
      </c>
      <c r="Y120" s="135">
        <f>I120*Q120</f>
        <v>0</v>
      </c>
      <c r="Z120" s="99">
        <f t="shared" ca="1" si="115"/>
        <v>0</v>
      </c>
      <c r="AA120" s="99">
        <f t="shared" ca="1" si="74"/>
        <v>9</v>
      </c>
      <c r="AB120" s="136">
        <f t="shared" ref="AB120:AB121" ca="1" si="181">IF(C120=OFFSET(C120,-1,0),0,1)</f>
        <v>1</v>
      </c>
      <c r="AC120" s="136">
        <f t="shared" ref="AC120:AC121" ca="1" si="182">IF(F120=OFFSET(F120,-1,0),0,1)</f>
        <v>1</v>
      </c>
      <c r="AD120" s="136" t="str">
        <f t="shared" ref="AD120:AD121" si="183">CONCATENATE(C120,F120)</f>
        <v>845107Black Tie</v>
      </c>
      <c r="AE120" s="136">
        <f t="shared" ref="AE120:AE121" si="184">IFERROR(IF(B120="EYEWEAR",CONCATENATE(C120,"-",G120),C120),C120)</f>
        <v>845107</v>
      </c>
      <c r="AF120" s="137" t="str">
        <f>INDEX(ATS!$A:$P,MATCH('2) Order Form'!$V120,ATS!$O:$O,0),7)</f>
        <v>Stock</v>
      </c>
      <c r="AG120" s="184">
        <v>7048653025738</v>
      </c>
      <c r="AH120"/>
    </row>
    <row r="121" spans="1:34" s="104" customFormat="1" ht="17.25" customHeight="1">
      <c r="A121" s="9">
        <v>1</v>
      </c>
      <c r="B121" s="9" t="s">
        <v>104</v>
      </c>
      <c r="C121" s="9">
        <f>INDEX(ATS!$A:$P,MATCH('2) Order Form'!$V121,ATS!$O:$O,0),1)</f>
        <v>845107</v>
      </c>
      <c r="D121" s="9" t="str">
        <f>INDEX(ATS!$A:$P,MATCH('2) Order Form'!$V121,ATS!$O:$O,0),2)</f>
        <v>Ripper Helmet Jr</v>
      </c>
      <c r="E121" s="74" t="str">
        <f>INDEX(ATS!$A:$P,MATCH('2) Order Form'!$V121,ATS!$O:$O,0),4)</f>
        <v>DLIM-48/53</v>
      </c>
      <c r="F121" s="74" t="str">
        <f>INDEX(ATS!$A:$P,MATCH('2) Order Form'!$V121,ATS!$O:$O,0),5)</f>
        <v>Dark Lilac Metallic</v>
      </c>
      <c r="G121" s="112" t="str">
        <f>INDEX(ATS!$A:$P,MATCH('2) Order Form'!$V121,ATS!$O:$O,0),6)</f>
        <v>48/53</v>
      </c>
      <c r="H121" s="10">
        <v>1</v>
      </c>
      <c r="I121" s="90">
        <v>0</v>
      </c>
      <c r="J121" s="96">
        <f>IFERROR(VLOOKUP(V121,ATS!$O:$P,2,FALSE),0)</f>
        <v>275</v>
      </c>
      <c r="K121" s="138" t="str">
        <f t="shared" si="178"/>
        <v>50+</v>
      </c>
      <c r="L121" s="96">
        <f>IFERROR(VLOOKUP(V121,ATS!$O:$Q,3,FALSE),0)</f>
        <v>275</v>
      </c>
      <c r="M121" s="139" t="str">
        <f t="shared" ref="M121" si="185">IF(L121=99999,"OPEN",IF(L121&gt;50,"50+",IF(L121&lt;=0,"0",L121)))</f>
        <v>50+</v>
      </c>
      <c r="N121" s="85">
        <v>0</v>
      </c>
      <c r="O121" s="51">
        <f t="shared" ref="O121" si="186">IF(N121&lt;&gt;0,N121,$P$5)</f>
        <v>0</v>
      </c>
      <c r="P121" s="46">
        <f>VLOOKUP($C121,Prices!$A$3:$T$1996,MATCH('2) Order Form'!P$8,Prices!$A$2:$T$2,0),FALSE)</f>
        <v>30</v>
      </c>
      <c r="Q121" s="47">
        <f>VLOOKUP($C121,Prices!$A$3:$T$1996,MATCH('2) Order Form'!Q$8,Prices!$A$2:$T$2,0),FALSE)</f>
        <v>59</v>
      </c>
      <c r="R121" s="31">
        <f t="shared" ref="R121" si="187">I121*P121</f>
        <v>0</v>
      </c>
      <c r="S121" s="40">
        <f t="shared" si="179"/>
        <v>0</v>
      </c>
      <c r="T121" s="47">
        <f t="shared" si="180"/>
        <v>0</v>
      </c>
      <c r="U121" s="97"/>
      <c r="V121" s="110">
        <v>7048652903020</v>
      </c>
      <c r="W121" s="97"/>
      <c r="X121" s="182" t="str">
        <f t="shared" si="90"/>
        <v>*** EOL ***</v>
      </c>
      <c r="Y121" s="135">
        <f t="shared" ref="Y121" si="188">I121*Q121</f>
        <v>0</v>
      </c>
      <c r="Z121" s="99">
        <f t="shared" ca="1" si="115"/>
        <v>0</v>
      </c>
      <c r="AA121" s="99">
        <f t="shared" ca="1" si="74"/>
        <v>9</v>
      </c>
      <c r="AB121" s="136">
        <f t="shared" ca="1" si="181"/>
        <v>0</v>
      </c>
      <c r="AC121" s="136">
        <f t="shared" ca="1" si="182"/>
        <v>1</v>
      </c>
      <c r="AD121" s="136" t="str">
        <f t="shared" si="183"/>
        <v>845107Dark Lilac Metallic</v>
      </c>
      <c r="AE121" s="136">
        <f t="shared" si="184"/>
        <v>845107</v>
      </c>
      <c r="AF121" s="137" t="str">
        <f>INDEX(ATS!$A:$P,MATCH('2) Order Form'!$V121,ATS!$O:$O,0),7)</f>
        <v>Stock</v>
      </c>
      <c r="AG121" s="184">
        <v>7048653025516</v>
      </c>
      <c r="AH121"/>
    </row>
    <row r="122" spans="1:34" ht="17.25" customHeight="1">
      <c r="A122" s="9">
        <v>1</v>
      </c>
      <c r="B122" s="9" t="s">
        <v>104</v>
      </c>
      <c r="C122" s="9">
        <f>INDEX(ATS!$A:$P,MATCH('2) Order Form'!$V122,ATS!$O:$O,0),1)</f>
        <v>845107</v>
      </c>
      <c r="D122" s="9" t="str">
        <f>INDEX(ATS!$A:$P,MATCH('2) Order Form'!$V122,ATS!$O:$O,0),2)</f>
        <v>Ripper Helmet Jr</v>
      </c>
      <c r="E122" s="74" t="str">
        <f>INDEX(ATS!$A:$P,MATCH('2) Order Form'!$V122,ATS!$O:$O,0),4)</f>
        <v>MBLK-48/53</v>
      </c>
      <c r="F122" s="74" t="str">
        <f>INDEX(ATS!$A:$P,MATCH('2) Order Form'!$V122,ATS!$O:$O,0),5)</f>
        <v>Matte Black</v>
      </c>
      <c r="G122" s="112" t="str">
        <f>INDEX(ATS!$A:$P,MATCH('2) Order Form'!$V122,ATS!$O:$O,0),6)</f>
        <v>48/53</v>
      </c>
      <c r="H122" s="10">
        <v>1</v>
      </c>
      <c r="I122" s="90">
        <v>0</v>
      </c>
      <c r="J122" s="96">
        <f>IFERROR(VLOOKUP(V122,ATS!$O:$P,2,FALSE),0)</f>
        <v>1131</v>
      </c>
      <c r="K122" s="138" t="str">
        <f t="shared" ref="K122:K127" si="189">IF(J122=99999,"OPEN",IF(J122&gt;50,"50+",IF(J122&lt;=0,"0",J122)))</f>
        <v>50+</v>
      </c>
      <c r="L122" s="96">
        <f>IFERROR(VLOOKUP(V122,ATS!$O:$Q,3,FALSE),0)</f>
        <v>1131</v>
      </c>
      <c r="M122" s="139" t="str">
        <f t="shared" ref="M122:M130" si="190">IF(L122=99999,"OPEN",IF(L122&gt;50,"50+",IF(L122&lt;=0,"0",L122)))</f>
        <v>50+</v>
      </c>
      <c r="N122" s="85">
        <v>0</v>
      </c>
      <c r="O122" s="51">
        <f t="shared" ref="O122:O130" si="191">IF(N122&lt;&gt;0,N122,$P$5)</f>
        <v>0</v>
      </c>
      <c r="P122" s="46">
        <f>VLOOKUP($C122,Prices!$A$3:$T$1996,MATCH('2) Order Form'!P$8,Prices!$A$2:$T$2,0),FALSE)</f>
        <v>30</v>
      </c>
      <c r="Q122" s="47">
        <f>VLOOKUP($C122,Prices!$A$3:$T$1996,MATCH('2) Order Form'!Q$8,Prices!$A$2:$T$2,0),FALSE)</f>
        <v>59</v>
      </c>
      <c r="R122" s="31">
        <f t="shared" ref="R122:R130" si="192">I122*P122</f>
        <v>0</v>
      </c>
      <c r="S122" s="40">
        <f t="shared" ref="S122:S127" si="193">R122*O122</f>
        <v>0</v>
      </c>
      <c r="T122" s="47">
        <f t="shared" ref="T122:T127" si="194">R122-S122</f>
        <v>0</v>
      </c>
      <c r="U122" s="97"/>
      <c r="V122" s="110">
        <v>7048652540836</v>
      </c>
      <c r="W122" s="97"/>
      <c r="X122" s="182" t="str">
        <f t="shared" si="90"/>
        <v/>
      </c>
      <c r="Y122" s="98">
        <f>I122*Q122</f>
        <v>0</v>
      </c>
      <c r="Z122" s="99">
        <f t="shared" ca="1" si="115"/>
        <v>0</v>
      </c>
      <c r="AA122" s="99">
        <f t="shared" ca="1" si="74"/>
        <v>9</v>
      </c>
      <c r="AB122" s="99">
        <f t="shared" ca="1" si="127"/>
        <v>0</v>
      </c>
      <c r="AC122" s="99">
        <f t="shared" ca="1" si="128"/>
        <v>1</v>
      </c>
      <c r="AD122" s="99" t="str">
        <f t="shared" si="129"/>
        <v>845107Matte Black</v>
      </c>
      <c r="AE122" s="99">
        <f t="shared" si="130"/>
        <v>845107</v>
      </c>
      <c r="AF122" s="100" t="str">
        <f>INDEX(ATS!$A:$P,MATCH('2) Order Form'!$V122,ATS!$O:$O,0),7)</f>
        <v>Active</v>
      </c>
      <c r="AG122" s="183">
        <v>7048653025509</v>
      </c>
    </row>
    <row r="123" spans="1:34" ht="17.25" customHeight="1">
      <c r="A123" s="9">
        <v>1</v>
      </c>
      <c r="B123" s="9" t="s">
        <v>104</v>
      </c>
      <c r="C123" s="9">
        <f>INDEX(ATS!$A:$P,MATCH('2) Order Form'!$V123,ATS!$O:$O,0),1)</f>
        <v>845107</v>
      </c>
      <c r="D123" s="9" t="str">
        <f>INDEX(ATS!$A:$P,MATCH('2) Order Form'!$V123,ATS!$O:$O,0),2)</f>
        <v>Ripper Helmet Jr</v>
      </c>
      <c r="E123" s="74" t="str">
        <f>INDEX(ATS!$A:$P,MATCH('2) Order Form'!$V123,ATS!$O:$O,0),4)</f>
        <v>MFLU-48/53</v>
      </c>
      <c r="F123" s="74" t="str">
        <f>INDEX(ATS!$A:$P,MATCH('2) Order Form'!$V123,ATS!$O:$O,0),5)</f>
        <v xml:space="preserve">Matte Fluo </v>
      </c>
      <c r="G123" s="112" t="str">
        <f>INDEX(ATS!$A:$P,MATCH('2) Order Form'!$V123,ATS!$O:$O,0),6)</f>
        <v>48/53</v>
      </c>
      <c r="H123" s="10">
        <v>1</v>
      </c>
      <c r="I123" s="90">
        <v>0</v>
      </c>
      <c r="J123" s="96">
        <f>IFERROR(VLOOKUP(V123,ATS!$O:$P,2,FALSE),0)</f>
        <v>282</v>
      </c>
      <c r="K123" s="138" t="str">
        <f t="shared" si="189"/>
        <v>50+</v>
      </c>
      <c r="L123" s="96">
        <f>IFERROR(VLOOKUP(V123,ATS!$O:$Q,3,FALSE),0)</f>
        <v>282</v>
      </c>
      <c r="M123" s="139" t="str">
        <f t="shared" si="190"/>
        <v>50+</v>
      </c>
      <c r="N123" s="85">
        <v>0</v>
      </c>
      <c r="O123" s="51">
        <f t="shared" si="191"/>
        <v>0</v>
      </c>
      <c r="P123" s="46">
        <f>VLOOKUP($C123,Prices!$A$3:$T$1996,MATCH('2) Order Form'!P$8,Prices!$A$2:$T$2,0),FALSE)</f>
        <v>30</v>
      </c>
      <c r="Q123" s="47">
        <f>VLOOKUP($C123,Prices!$A$3:$T$1996,MATCH('2) Order Form'!Q$8,Prices!$A$2:$T$2,0),FALSE)</f>
        <v>59</v>
      </c>
      <c r="R123" s="31">
        <f t="shared" si="192"/>
        <v>0</v>
      </c>
      <c r="S123" s="40">
        <f t="shared" si="193"/>
        <v>0</v>
      </c>
      <c r="T123" s="47">
        <f t="shared" si="194"/>
        <v>0</v>
      </c>
      <c r="U123" s="97"/>
      <c r="V123" s="110">
        <v>7048652767738</v>
      </c>
      <c r="W123" s="97"/>
      <c r="X123" s="182" t="str">
        <f t="shared" si="90"/>
        <v>*** EOL ***</v>
      </c>
      <c r="Y123" s="98">
        <f>I123*Q123</f>
        <v>0</v>
      </c>
      <c r="Z123" s="99">
        <f t="shared" ca="1" si="115"/>
        <v>0</v>
      </c>
      <c r="AA123" s="99">
        <f t="shared" ca="1" si="74"/>
        <v>9</v>
      </c>
      <c r="AB123" s="99">
        <f t="shared" ca="1" si="127"/>
        <v>0</v>
      </c>
      <c r="AC123" s="99">
        <f t="shared" ca="1" si="128"/>
        <v>1</v>
      </c>
      <c r="AD123" s="99" t="str">
        <f t="shared" si="129"/>
        <v xml:space="preserve">845107Matte Fluo </v>
      </c>
      <c r="AE123" s="99">
        <f t="shared" si="130"/>
        <v>845107</v>
      </c>
      <c r="AF123" s="100" t="str">
        <f>INDEX(ATS!$A:$P,MATCH('2) Order Form'!$V123,ATS!$O:$O,0),7)</f>
        <v>Stock</v>
      </c>
      <c r="AG123" s="183">
        <v>7048653025493</v>
      </c>
    </row>
    <row r="124" spans="1:34" ht="17.25" customHeight="1">
      <c r="A124" s="9">
        <v>1</v>
      </c>
      <c r="B124" s="9" t="s">
        <v>104</v>
      </c>
      <c r="C124" s="9">
        <f>INDEX(ATS!$A:$P,MATCH('2) Order Form'!$V124,ATS!$O:$O,0),1)</f>
        <v>845107</v>
      </c>
      <c r="D124" s="9" t="str">
        <f>INDEX(ATS!$A:$P,MATCH('2) Order Form'!$V124,ATS!$O:$O,0),2)</f>
        <v>Ripper Helmet Jr</v>
      </c>
      <c r="E124" s="74" t="str">
        <f>INDEX(ATS!$A:$P,MATCH('2) Order Form'!$V124,ATS!$O:$O,0),4)</f>
        <v>MWHT-48/53</v>
      </c>
      <c r="F124" s="74" t="str">
        <f>INDEX(ATS!$A:$P,MATCH('2) Order Form'!$V124,ATS!$O:$O,0),5)</f>
        <v>Matte White</v>
      </c>
      <c r="G124" s="112" t="str">
        <f>INDEX(ATS!$A:$P,MATCH('2) Order Form'!$V124,ATS!$O:$O,0),6)</f>
        <v>48/53</v>
      </c>
      <c r="H124" s="10">
        <v>1</v>
      </c>
      <c r="I124" s="90">
        <v>0</v>
      </c>
      <c r="J124" s="96">
        <f>IFERROR(VLOOKUP(V124,ATS!$O:$P,2,FALSE),0)</f>
        <v>511</v>
      </c>
      <c r="K124" s="138" t="str">
        <f t="shared" si="189"/>
        <v>50+</v>
      </c>
      <c r="L124" s="96">
        <f>IFERROR(VLOOKUP(V124,ATS!$O:$Q,3,FALSE),0)</f>
        <v>511</v>
      </c>
      <c r="M124" s="139" t="str">
        <f t="shared" si="190"/>
        <v>50+</v>
      </c>
      <c r="N124" s="85">
        <v>0</v>
      </c>
      <c r="O124" s="51">
        <f t="shared" si="191"/>
        <v>0</v>
      </c>
      <c r="P124" s="46">
        <f>VLOOKUP($C124,Prices!$A$3:$T$1996,MATCH('2) Order Form'!P$8,Prices!$A$2:$T$2,0),FALSE)</f>
        <v>30</v>
      </c>
      <c r="Q124" s="47">
        <f>VLOOKUP($C124,Prices!$A$3:$T$1996,MATCH('2) Order Form'!Q$8,Prices!$A$2:$T$2,0),FALSE)</f>
        <v>59</v>
      </c>
      <c r="R124" s="31">
        <f t="shared" si="192"/>
        <v>0</v>
      </c>
      <c r="S124" s="40">
        <f t="shared" si="193"/>
        <v>0</v>
      </c>
      <c r="T124" s="47">
        <f t="shared" si="194"/>
        <v>0</v>
      </c>
      <c r="U124" s="97"/>
      <c r="V124" s="110">
        <v>7048652540874</v>
      </c>
      <c r="W124" s="97"/>
      <c r="X124" s="182" t="str">
        <f t="shared" si="90"/>
        <v/>
      </c>
      <c r="Y124" s="98">
        <f>I124*Q124</f>
        <v>0</v>
      </c>
      <c r="Z124" s="99">
        <f t="shared" ca="1" si="115"/>
        <v>0</v>
      </c>
      <c r="AA124" s="99">
        <f t="shared" ref="AA124:AA150" ca="1" si="195">IF(C124=OFFSET(C124,-1,0),OFFSET(AA124,-1,0),OFFSET(AA124,-1,0)+1)</f>
        <v>9</v>
      </c>
      <c r="AB124" s="99">
        <f t="shared" ca="1" si="127"/>
        <v>0</v>
      </c>
      <c r="AC124" s="99">
        <f t="shared" ca="1" si="128"/>
        <v>1</v>
      </c>
      <c r="AD124" s="99" t="str">
        <f t="shared" si="129"/>
        <v>845107Matte White</v>
      </c>
      <c r="AE124" s="99">
        <f t="shared" si="130"/>
        <v>845107</v>
      </c>
      <c r="AF124" s="100" t="str">
        <f>INDEX(ATS!$A:$P,MATCH('2) Order Form'!$V124,ATS!$O:$O,0),7)</f>
        <v>Active</v>
      </c>
      <c r="AG124" s="183">
        <v>7048652893031</v>
      </c>
    </row>
    <row r="125" spans="1:34" ht="17.25" customHeight="1">
      <c r="A125" s="9">
        <v>1</v>
      </c>
      <c r="B125" s="9" t="s">
        <v>104</v>
      </c>
      <c r="C125" s="9">
        <f>INDEX(ATS!$A:$P,MATCH('2) Order Form'!$V125,ATS!$O:$O,0),1)</f>
        <v>845107</v>
      </c>
      <c r="D125" s="9" t="str">
        <f>INDEX(ATS!$A:$P,MATCH('2) Order Form'!$V125,ATS!$O:$O,0),2)</f>
        <v>Ripper Helmet Jr</v>
      </c>
      <c r="E125" s="74" t="str">
        <f>INDEX(ATS!$A:$P,MATCH('2) Order Form'!$V125,ATS!$O:$O,0),4)</f>
        <v>SBLM-48/53</v>
      </c>
      <c r="F125" s="74" t="str">
        <f>INDEX(ATS!$A:$P,MATCH('2) Order Form'!$V125,ATS!$O:$O,0),5)</f>
        <v xml:space="preserve">Sky Blue Metallic </v>
      </c>
      <c r="G125" s="112" t="str">
        <f>INDEX(ATS!$A:$P,MATCH('2) Order Form'!$V125,ATS!$O:$O,0),6)</f>
        <v>48/53</v>
      </c>
      <c r="H125" s="10">
        <v>1</v>
      </c>
      <c r="I125" s="90">
        <v>0</v>
      </c>
      <c r="J125" s="96">
        <f>IFERROR(VLOOKUP(V125,ATS!$O:$P,2,FALSE),0)</f>
        <v>613</v>
      </c>
      <c r="K125" s="138" t="str">
        <f t="shared" si="189"/>
        <v>50+</v>
      </c>
      <c r="L125" s="96">
        <f>IFERROR(VLOOKUP(V125,ATS!$O:$Q,3,FALSE),0)</f>
        <v>613</v>
      </c>
      <c r="M125" s="139" t="str">
        <f t="shared" si="190"/>
        <v>50+</v>
      </c>
      <c r="N125" s="85">
        <v>0</v>
      </c>
      <c r="O125" s="51">
        <f t="shared" si="191"/>
        <v>0</v>
      </c>
      <c r="P125" s="46">
        <f>VLOOKUP($C125,Prices!$A$3:$T$1996,MATCH('2) Order Form'!P$8,Prices!$A$2:$T$2,0),FALSE)</f>
        <v>30</v>
      </c>
      <c r="Q125" s="47">
        <f>VLOOKUP($C125,Prices!$A$3:$T$1996,MATCH('2) Order Form'!Q$8,Prices!$A$2:$T$2,0),FALSE)</f>
        <v>59</v>
      </c>
      <c r="R125" s="31">
        <f t="shared" si="192"/>
        <v>0</v>
      </c>
      <c r="S125" s="40">
        <f t="shared" si="193"/>
        <v>0</v>
      </c>
      <c r="T125" s="47">
        <f t="shared" si="194"/>
        <v>0</v>
      </c>
      <c r="U125" s="97"/>
      <c r="V125" s="110">
        <v>7048652767769</v>
      </c>
      <c r="W125" s="97"/>
      <c r="X125" s="182" t="str">
        <f t="shared" si="90"/>
        <v/>
      </c>
      <c r="Y125" s="98">
        <f>I125*Q125</f>
        <v>0</v>
      </c>
      <c r="Z125" s="99">
        <f t="shared" ca="1" si="115"/>
        <v>0</v>
      </c>
      <c r="AA125" s="99">
        <f t="shared" ca="1" si="195"/>
        <v>9</v>
      </c>
      <c r="AB125" s="99">
        <f t="shared" ca="1" si="127"/>
        <v>0</v>
      </c>
      <c r="AC125" s="99">
        <f t="shared" ca="1" si="128"/>
        <v>1</v>
      </c>
      <c r="AD125" s="99" t="str">
        <f t="shared" si="129"/>
        <v xml:space="preserve">845107Sky Blue Metallic </v>
      </c>
      <c r="AE125" s="99">
        <f t="shared" si="130"/>
        <v>845107</v>
      </c>
      <c r="AF125" s="100" t="str">
        <f>INDEX(ATS!$A:$P,MATCH('2) Order Form'!$V125,ATS!$O:$O,0),7)</f>
        <v>Active</v>
      </c>
      <c r="AG125" s="183">
        <v>7048652893024</v>
      </c>
    </row>
    <row r="126" spans="1:34" s="104" customFormat="1" ht="17.25" customHeight="1">
      <c r="A126" s="9">
        <v>1</v>
      </c>
      <c r="B126" s="9" t="s">
        <v>104</v>
      </c>
      <c r="C126" s="9">
        <f>INDEX(ATS!$A:$P,MATCH('2) Order Form'!$V126,ATS!$O:$O,0),1)</f>
        <v>845107</v>
      </c>
      <c r="D126" s="9" t="str">
        <f>INDEX(ATS!$A:$P,MATCH('2) Order Form'!$V126,ATS!$O:$O,0),2)</f>
        <v>Ripper Helmet Jr</v>
      </c>
      <c r="E126" s="74" t="str">
        <f>INDEX(ATS!$A:$P,MATCH('2) Order Form'!$V126,ATS!$O:$O,0),4)</f>
        <v>SAME-48/53</v>
      </c>
      <c r="F126" s="74" t="str">
        <f>INDEX(ATS!$A:$P,MATCH('2) Order Form'!$V126,ATS!$O:$O,0),5)</f>
        <v>Sea Metallic</v>
      </c>
      <c r="G126" s="112" t="str">
        <f>INDEX(ATS!$A:$P,MATCH('2) Order Form'!$V126,ATS!$O:$O,0),6)</f>
        <v>48/53</v>
      </c>
      <c r="H126" s="10">
        <v>1</v>
      </c>
      <c r="I126" s="90">
        <v>0</v>
      </c>
      <c r="J126" s="96">
        <f>IFERROR(VLOOKUP(V126,ATS!$O:$P,2,FALSE),0)</f>
        <v>63</v>
      </c>
      <c r="K126" s="138" t="str">
        <f t="shared" si="189"/>
        <v>50+</v>
      </c>
      <c r="L126" s="96">
        <f>IFERROR(VLOOKUP(V126,ATS!$O:$Q,3,FALSE),0)</f>
        <v>63</v>
      </c>
      <c r="M126" s="139" t="str">
        <f t="shared" ref="M126:M127" si="196">IF(L126=99999,"OPEN",IF(L126&gt;50,"50+",IF(L126&lt;=0,"0",L126)))</f>
        <v>50+</v>
      </c>
      <c r="N126" s="85">
        <v>0</v>
      </c>
      <c r="O126" s="51">
        <f t="shared" ref="O126:O127" si="197">IF(N126&lt;&gt;0,N126,$P$5)</f>
        <v>0</v>
      </c>
      <c r="P126" s="46">
        <f>VLOOKUP($C126,Prices!$A$3:$T$1996,MATCH('2) Order Form'!P$8,Prices!$A$2:$T$2,0),FALSE)</f>
        <v>30</v>
      </c>
      <c r="Q126" s="47">
        <f>VLOOKUP($C126,Prices!$A$3:$T$1996,MATCH('2) Order Form'!Q$8,Prices!$A$2:$T$2,0),FALSE)</f>
        <v>59</v>
      </c>
      <c r="R126" s="31">
        <f t="shared" ref="R126:R127" si="198">I126*P126</f>
        <v>0</v>
      </c>
      <c r="S126" s="40">
        <f t="shared" si="193"/>
        <v>0</v>
      </c>
      <c r="T126" s="47">
        <f t="shared" si="194"/>
        <v>0</v>
      </c>
      <c r="U126" s="97"/>
      <c r="V126" s="110">
        <v>7048652903037</v>
      </c>
      <c r="W126" s="97"/>
      <c r="X126" s="182" t="str">
        <f t="shared" si="90"/>
        <v>*** EOL ***</v>
      </c>
      <c r="Y126" s="135">
        <f t="shared" ref="Y126:Y127" si="199">I126*Q126</f>
        <v>0</v>
      </c>
      <c r="Z126" s="99">
        <f t="shared" ca="1" si="115"/>
        <v>0</v>
      </c>
      <c r="AA126" s="99">
        <f t="shared" ca="1" si="195"/>
        <v>9</v>
      </c>
      <c r="AB126" s="136">
        <f t="shared" ref="AB126:AB127" ca="1" si="200">IF(C126=OFFSET(C126,-1,0),0,1)</f>
        <v>0</v>
      </c>
      <c r="AC126" s="136">
        <f t="shared" ref="AC126:AC127" ca="1" si="201">IF(F126=OFFSET(F126,-1,0),0,1)</f>
        <v>1</v>
      </c>
      <c r="AD126" s="136" t="str">
        <f t="shared" ref="AD126:AD127" si="202">CONCATENATE(C126,F126)</f>
        <v>845107Sea Metallic</v>
      </c>
      <c r="AE126" s="136">
        <f t="shared" ref="AE126:AE127" si="203">IFERROR(IF(B126="EYEWEAR",CONCATENATE(C126,"-",G126),C126),C126)</f>
        <v>845107</v>
      </c>
      <c r="AF126" s="137" t="str">
        <f>INDEX(ATS!$A:$P,MATCH('2) Order Form'!$V126,ATS!$O:$O,0),7)</f>
        <v>Stock</v>
      </c>
      <c r="AG126" s="184">
        <v>7048652893017</v>
      </c>
      <c r="AH126"/>
    </row>
    <row r="127" spans="1:34" s="104" customFormat="1" ht="17.25" customHeight="1">
      <c r="A127" s="9">
        <v>1</v>
      </c>
      <c r="B127" s="9" t="s">
        <v>104</v>
      </c>
      <c r="C127" s="9">
        <f>INDEX(ATS!$A:$P,MATCH('2) Order Form'!$V127,ATS!$O:$O,0),1)</f>
        <v>845107</v>
      </c>
      <c r="D127" s="9" t="str">
        <f>INDEX(ATS!$A:$P,MATCH('2) Order Form'!$V127,ATS!$O:$O,0),2)</f>
        <v>Ripper Helmet Jr</v>
      </c>
      <c r="E127" s="74" t="str">
        <f>INDEX(ATS!$A:$P,MATCH('2) Order Form'!$V127,ATS!$O:$O,0),4)</f>
        <v>WOLD-48/53</v>
      </c>
      <c r="F127" s="74" t="str">
        <f>INDEX(ATS!$A:$P,MATCH('2) Order Form'!$V127,ATS!$O:$O,0),5)</f>
        <v>Woodland</v>
      </c>
      <c r="G127" s="112" t="str">
        <f>INDEX(ATS!$A:$P,MATCH('2) Order Form'!$V127,ATS!$O:$O,0),6)</f>
        <v>48/53</v>
      </c>
      <c r="H127" s="10">
        <v>1</v>
      </c>
      <c r="I127" s="90">
        <v>0</v>
      </c>
      <c r="J127" s="96">
        <f>IFERROR(VLOOKUP(V127,ATS!$O:$P,2,FALSE),0)</f>
        <v>79</v>
      </c>
      <c r="K127" s="138" t="str">
        <f t="shared" si="189"/>
        <v>50+</v>
      </c>
      <c r="L127" s="96">
        <f>IFERROR(VLOOKUP(V127,ATS!$O:$Q,3,FALSE),0)</f>
        <v>79</v>
      </c>
      <c r="M127" s="139" t="str">
        <f t="shared" si="196"/>
        <v>50+</v>
      </c>
      <c r="N127" s="85">
        <v>0</v>
      </c>
      <c r="O127" s="51">
        <f t="shared" si="197"/>
        <v>0</v>
      </c>
      <c r="P127" s="46">
        <f>VLOOKUP($C127,Prices!$A$3:$T$1996,MATCH('2) Order Form'!P$8,Prices!$A$2:$T$2,0),FALSE)</f>
        <v>30</v>
      </c>
      <c r="Q127" s="47">
        <f>VLOOKUP($C127,Prices!$A$3:$T$1996,MATCH('2) Order Form'!Q$8,Prices!$A$2:$T$2,0),FALSE)</f>
        <v>59</v>
      </c>
      <c r="R127" s="31">
        <f t="shared" si="198"/>
        <v>0</v>
      </c>
      <c r="S127" s="40">
        <f t="shared" si="193"/>
        <v>0</v>
      </c>
      <c r="T127" s="47">
        <f t="shared" si="194"/>
        <v>0</v>
      </c>
      <c r="U127" s="97"/>
      <c r="V127" s="110">
        <v>7048652903044</v>
      </c>
      <c r="W127" s="97"/>
      <c r="X127" s="182" t="str">
        <f t="shared" si="90"/>
        <v/>
      </c>
      <c r="Y127" s="135">
        <f t="shared" si="199"/>
        <v>0</v>
      </c>
      <c r="Z127" s="99">
        <f t="shared" ca="1" si="115"/>
        <v>0</v>
      </c>
      <c r="AA127" s="99">
        <f t="shared" ca="1" si="195"/>
        <v>9</v>
      </c>
      <c r="AB127" s="136">
        <f t="shared" ca="1" si="200"/>
        <v>0</v>
      </c>
      <c r="AC127" s="136">
        <f t="shared" ca="1" si="201"/>
        <v>1</v>
      </c>
      <c r="AD127" s="136" t="str">
        <f t="shared" si="202"/>
        <v>845107Woodland</v>
      </c>
      <c r="AE127" s="136">
        <f t="shared" si="203"/>
        <v>845107</v>
      </c>
      <c r="AF127" s="137" t="str">
        <f>INDEX(ATS!$A:$P,MATCH('2) Order Form'!$V127,ATS!$O:$O,0),7)</f>
        <v>Active</v>
      </c>
      <c r="AG127" s="184">
        <v>7048652893185</v>
      </c>
      <c r="AH127"/>
    </row>
    <row r="128" spans="1:34" s="104" customFormat="1" ht="17.25" customHeight="1">
      <c r="A128" s="9">
        <v>1</v>
      </c>
      <c r="B128" s="9" t="s">
        <v>104</v>
      </c>
      <c r="C128" s="9">
        <f>INDEX(ATS!$A:$P,MATCH('2) Order Form'!$V128,ATS!$O:$O,0),1)</f>
        <v>845108</v>
      </c>
      <c r="D128" s="9" t="str">
        <f>INDEX(ATS!$A:$P,MATCH('2) Order Form'!$V128,ATS!$O:$O,0),2)</f>
        <v>Ripper Mips Helmet Jr</v>
      </c>
      <c r="E128" s="74" t="str">
        <f>INDEX(ATS!$A:$P,MATCH('2) Order Form'!$V128,ATS!$O:$O,0),4)</f>
        <v>BLTI-48/53</v>
      </c>
      <c r="F128" s="74" t="str">
        <f>INDEX(ATS!$A:$P,MATCH('2) Order Form'!$V128,ATS!$O:$O,0),5)</f>
        <v>Black Tie</v>
      </c>
      <c r="G128" s="112" t="str">
        <f>INDEX(ATS!$A:$P,MATCH('2) Order Form'!$V128,ATS!$O:$O,0),6)</f>
        <v>48/53</v>
      </c>
      <c r="H128" s="10">
        <v>1</v>
      </c>
      <c r="I128" s="90">
        <v>0</v>
      </c>
      <c r="J128" s="96">
        <f>IFERROR(VLOOKUP(V128,ATS!$O:$P,2,FALSE),0)</f>
        <v>60</v>
      </c>
      <c r="K128" s="138" t="str">
        <f t="shared" ref="K128:K129" si="204">IF(J128=99999,"OPEN",IF(J128&gt;50,"50+",IF(J128&lt;=0,"0",J128)))</f>
        <v>50+</v>
      </c>
      <c r="L128" s="96">
        <f>IFERROR(VLOOKUP(V128,ATS!$O:$Q,3,FALSE),0)</f>
        <v>60</v>
      </c>
      <c r="M128" s="139" t="str">
        <f t="shared" ref="M128:M129" si="205">IF(L128=99999,"OPEN",IF(L128&gt;50,"50+",IF(L128&lt;=0,"0",L128)))</f>
        <v>50+</v>
      </c>
      <c r="N128" s="85">
        <v>0</v>
      </c>
      <c r="O128" s="51">
        <f t="shared" ref="O128:O129" si="206">IF(N128&lt;&gt;0,N128,$P$5)</f>
        <v>0</v>
      </c>
      <c r="P128" s="46">
        <f>VLOOKUP($C128,Prices!$A$3:$T$1996,MATCH('2) Order Form'!P$8,Prices!$A$2:$T$2,0),FALSE)</f>
        <v>45</v>
      </c>
      <c r="Q128" s="47">
        <f>VLOOKUP($C128,Prices!$A$3:$T$1996,MATCH('2) Order Form'!Q$8,Prices!$A$2:$T$2,0),FALSE)</f>
        <v>89</v>
      </c>
      <c r="R128" s="31">
        <f t="shared" ref="R128:R129" si="207">I128*P128</f>
        <v>0</v>
      </c>
      <c r="S128" s="40">
        <f t="shared" ref="S128:S129" si="208">R128*O128</f>
        <v>0</v>
      </c>
      <c r="T128" s="47">
        <f t="shared" ref="T128:T129" si="209">R128-S128</f>
        <v>0</v>
      </c>
      <c r="U128" s="97"/>
      <c r="V128" s="110">
        <v>7048652903051</v>
      </c>
      <c r="W128" s="97"/>
      <c r="X128" s="182" t="str">
        <f t="shared" si="90"/>
        <v>*** EOL ***</v>
      </c>
      <c r="Y128" s="135">
        <f t="shared" ref="Y128:Y129" si="210">I128*Q128</f>
        <v>0</v>
      </c>
      <c r="Z128" s="99">
        <f t="shared" ca="1" si="115"/>
        <v>0</v>
      </c>
      <c r="AA128" s="99">
        <f t="shared" ca="1" si="195"/>
        <v>10</v>
      </c>
      <c r="AB128" s="136">
        <f t="shared" ref="AB128:AB129" ca="1" si="211">IF(C128=OFFSET(C128,-1,0),0,1)</f>
        <v>1</v>
      </c>
      <c r="AC128" s="136">
        <f t="shared" ref="AC128:AC129" ca="1" si="212">IF(F128=OFFSET(F128,-1,0),0,1)</f>
        <v>1</v>
      </c>
      <c r="AD128" s="136" t="str">
        <f t="shared" ref="AD128:AD129" si="213">CONCATENATE(C128,F128)</f>
        <v>845108Black Tie</v>
      </c>
      <c r="AE128" s="136">
        <f t="shared" ref="AE128:AE129" si="214">IFERROR(IF(B128="EYEWEAR",CONCATENATE(C128,"-",G128),C128),C128)</f>
        <v>845108</v>
      </c>
      <c r="AF128" s="137" t="str">
        <f>INDEX(ATS!$A:$P,MATCH('2) Order Form'!$V128,ATS!$O:$O,0),7)</f>
        <v>Stock</v>
      </c>
      <c r="AG128" s="184">
        <v>7048652893178</v>
      </c>
      <c r="AH128"/>
    </row>
    <row r="129" spans="1:34" s="104" customFormat="1" ht="17.25" customHeight="1">
      <c r="A129" s="9">
        <v>1</v>
      </c>
      <c r="B129" s="9" t="s">
        <v>104</v>
      </c>
      <c r="C129" s="9">
        <f>INDEX(ATS!$A:$P,MATCH('2) Order Form'!$V129,ATS!$O:$O,0),1)</f>
        <v>845108</v>
      </c>
      <c r="D129" s="9" t="str">
        <f>INDEX(ATS!$A:$P,MATCH('2) Order Form'!$V129,ATS!$O:$O,0),2)</f>
        <v>Ripper Mips Helmet Jr</v>
      </c>
      <c r="E129" s="74" t="str">
        <f>INDEX(ATS!$A:$P,MATCH('2) Order Form'!$V129,ATS!$O:$O,0),4)</f>
        <v>DLIM-48/53</v>
      </c>
      <c r="F129" s="74" t="str">
        <f>INDEX(ATS!$A:$P,MATCH('2) Order Form'!$V129,ATS!$O:$O,0),5)</f>
        <v>Dark Lilac Metallic</v>
      </c>
      <c r="G129" s="112" t="str">
        <f>INDEX(ATS!$A:$P,MATCH('2) Order Form'!$V129,ATS!$O:$O,0),6)</f>
        <v>48/53</v>
      </c>
      <c r="H129" s="10">
        <v>1</v>
      </c>
      <c r="I129" s="90">
        <v>0</v>
      </c>
      <c r="J129" s="96">
        <f>IFERROR(VLOOKUP(V129,ATS!$O:$P,2,FALSE),0)</f>
        <v>609</v>
      </c>
      <c r="K129" s="138" t="str">
        <f t="shared" si="204"/>
        <v>50+</v>
      </c>
      <c r="L129" s="96">
        <f>IFERROR(VLOOKUP(V129,ATS!$O:$Q,3,FALSE),0)</f>
        <v>609</v>
      </c>
      <c r="M129" s="139" t="str">
        <f t="shared" si="205"/>
        <v>50+</v>
      </c>
      <c r="N129" s="85">
        <v>0</v>
      </c>
      <c r="O129" s="51">
        <f t="shared" si="206"/>
        <v>0</v>
      </c>
      <c r="P129" s="46">
        <f>VLOOKUP($C129,Prices!$A$3:$T$1996,MATCH('2) Order Form'!P$8,Prices!$A$2:$T$2,0),FALSE)</f>
        <v>45</v>
      </c>
      <c r="Q129" s="47">
        <f>VLOOKUP($C129,Prices!$A$3:$T$1996,MATCH('2) Order Form'!Q$8,Prices!$A$2:$T$2,0),FALSE)</f>
        <v>89</v>
      </c>
      <c r="R129" s="31">
        <f t="shared" si="207"/>
        <v>0</v>
      </c>
      <c r="S129" s="40">
        <f t="shared" si="208"/>
        <v>0</v>
      </c>
      <c r="T129" s="47">
        <f t="shared" si="209"/>
        <v>0</v>
      </c>
      <c r="U129" s="97"/>
      <c r="V129" s="110">
        <v>7048652903068</v>
      </c>
      <c r="W129" s="97"/>
      <c r="X129" s="182" t="str">
        <f t="shared" si="90"/>
        <v>*** EOL ***</v>
      </c>
      <c r="Y129" s="135">
        <f t="shared" si="210"/>
        <v>0</v>
      </c>
      <c r="Z129" s="99">
        <f t="shared" ca="1" si="115"/>
        <v>0</v>
      </c>
      <c r="AA129" s="99">
        <f t="shared" ca="1" si="195"/>
        <v>10</v>
      </c>
      <c r="AB129" s="136">
        <f t="shared" ca="1" si="211"/>
        <v>0</v>
      </c>
      <c r="AC129" s="136">
        <f t="shared" ca="1" si="212"/>
        <v>1</v>
      </c>
      <c r="AD129" s="136" t="str">
        <f t="shared" si="213"/>
        <v>845108Dark Lilac Metallic</v>
      </c>
      <c r="AE129" s="136">
        <f t="shared" si="214"/>
        <v>845108</v>
      </c>
      <c r="AF129" s="137" t="str">
        <f>INDEX(ATS!$A:$P,MATCH('2) Order Form'!$V129,ATS!$O:$O,0),7)</f>
        <v>Stock</v>
      </c>
      <c r="AG129" s="184">
        <v>7048652893161</v>
      </c>
      <c r="AH129"/>
    </row>
    <row r="130" spans="1:34" ht="17.25" customHeight="1">
      <c r="A130" s="9">
        <v>1</v>
      </c>
      <c r="B130" s="9" t="s">
        <v>104</v>
      </c>
      <c r="C130" s="9">
        <f>INDEX(ATS!$A:$P,MATCH('2) Order Form'!$V130,ATS!$O:$O,0),1)</f>
        <v>845108</v>
      </c>
      <c r="D130" s="9" t="str">
        <f>INDEX(ATS!$A:$P,MATCH('2) Order Form'!$V130,ATS!$O:$O,0),2)</f>
        <v>Ripper Mips Helmet Jr</v>
      </c>
      <c r="E130" s="74" t="str">
        <f>INDEX(ATS!$A:$P,MATCH('2) Order Form'!$V130,ATS!$O:$O,0),4)</f>
        <v>MBLK-48/53</v>
      </c>
      <c r="F130" s="74" t="str">
        <f>INDEX(ATS!$A:$P,MATCH('2) Order Form'!$V130,ATS!$O:$O,0),5)</f>
        <v>Matte Black</v>
      </c>
      <c r="G130" s="112" t="str">
        <f>INDEX(ATS!$A:$P,MATCH('2) Order Form'!$V130,ATS!$O:$O,0),6)</f>
        <v>48/53</v>
      </c>
      <c r="H130" s="10">
        <v>1</v>
      </c>
      <c r="I130" s="90">
        <v>0</v>
      </c>
      <c r="J130" s="96">
        <f>IFERROR(VLOOKUP(V130,ATS!$O:$P,2,FALSE),0)</f>
        <v>350</v>
      </c>
      <c r="K130" s="138" t="str">
        <f t="shared" ref="K130" si="215">IF(J130=99999,"OPEN",IF(J130&gt;50,"50+",IF(J130&lt;=0,"0",J130)))</f>
        <v>50+</v>
      </c>
      <c r="L130" s="96">
        <f>IFERROR(VLOOKUP(V130,ATS!$O:$Q,3,FALSE),0)</f>
        <v>350</v>
      </c>
      <c r="M130" s="139" t="str">
        <f t="shared" si="190"/>
        <v>50+</v>
      </c>
      <c r="N130" s="85">
        <v>0</v>
      </c>
      <c r="O130" s="51">
        <f t="shared" si="191"/>
        <v>0</v>
      </c>
      <c r="P130" s="46">
        <f>VLOOKUP($C130,Prices!$A$3:$T$1996,MATCH('2) Order Form'!P$8,Prices!$A$2:$T$2,0),FALSE)</f>
        <v>45</v>
      </c>
      <c r="Q130" s="47">
        <f>VLOOKUP($C130,Prices!$A$3:$T$1996,MATCH('2) Order Form'!Q$8,Prices!$A$2:$T$2,0),FALSE)</f>
        <v>89</v>
      </c>
      <c r="R130" s="31">
        <f t="shared" si="192"/>
        <v>0</v>
      </c>
      <c r="S130" s="40">
        <f t="shared" ref="S130" si="216">R130*O130</f>
        <v>0</v>
      </c>
      <c r="T130" s="47">
        <f t="shared" ref="T130" si="217">R130-S130</f>
        <v>0</v>
      </c>
      <c r="U130" s="97"/>
      <c r="V130" s="110">
        <v>7048652540881</v>
      </c>
      <c r="W130" s="97"/>
      <c r="X130" s="182" t="str">
        <f t="shared" si="90"/>
        <v/>
      </c>
      <c r="Y130" s="98">
        <f t="shared" ref="Y130" si="218">I130*Q130</f>
        <v>0</v>
      </c>
      <c r="Z130" s="99">
        <f t="shared" ca="1" si="115"/>
        <v>0</v>
      </c>
      <c r="AA130" s="99">
        <f t="shared" ca="1" si="195"/>
        <v>10</v>
      </c>
      <c r="AB130" s="99">
        <f t="shared" ca="1" si="127"/>
        <v>0</v>
      </c>
      <c r="AC130" s="99">
        <f t="shared" ca="1" si="128"/>
        <v>1</v>
      </c>
      <c r="AD130" s="99" t="str">
        <f t="shared" si="129"/>
        <v>845108Matte Black</v>
      </c>
      <c r="AE130" s="99">
        <f t="shared" si="130"/>
        <v>845108</v>
      </c>
      <c r="AF130" s="100" t="str">
        <f>INDEX(ATS!$A:$P,MATCH('2) Order Form'!$V130,ATS!$O:$O,0),7)</f>
        <v>Active</v>
      </c>
      <c r="AG130" s="183">
        <v>7048653024632</v>
      </c>
    </row>
    <row r="131" spans="1:34" ht="17.25" customHeight="1">
      <c r="A131" s="9">
        <v>1</v>
      </c>
      <c r="B131" s="9" t="s">
        <v>104</v>
      </c>
      <c r="C131" s="9">
        <f>INDEX(ATS!$A:$P,MATCH('2) Order Form'!$V131,ATS!$O:$O,0),1)</f>
        <v>845108</v>
      </c>
      <c r="D131" s="9" t="str">
        <f>INDEX(ATS!$A:$P,MATCH('2) Order Form'!$V131,ATS!$O:$O,0),2)</f>
        <v>Ripper Mips Helmet Jr</v>
      </c>
      <c r="E131" s="74" t="str">
        <f>INDEX(ATS!$A:$P,MATCH('2) Order Form'!$V131,ATS!$O:$O,0),4)</f>
        <v>MFLU-48/53</v>
      </c>
      <c r="F131" s="74" t="str">
        <f>INDEX(ATS!$A:$P,MATCH('2) Order Form'!$V131,ATS!$O:$O,0),5)</f>
        <v xml:space="preserve">Matte Fluo </v>
      </c>
      <c r="G131" s="112" t="str">
        <f>INDEX(ATS!$A:$P,MATCH('2) Order Form'!$V131,ATS!$O:$O,0),6)</f>
        <v>48/53</v>
      </c>
      <c r="H131" s="10">
        <v>1</v>
      </c>
      <c r="I131" s="90">
        <v>0</v>
      </c>
      <c r="J131" s="96">
        <f>IFERROR(VLOOKUP(V131,ATS!$O:$P,2,FALSE),0)</f>
        <v>280</v>
      </c>
      <c r="K131" s="138" t="str">
        <f t="shared" ref="K131:K133" si="219">IF(J131=99999,"OPEN",IF(J131&gt;50,"50+",IF(J131&lt;=0,"0",J131)))</f>
        <v>50+</v>
      </c>
      <c r="L131" s="96">
        <f>IFERROR(VLOOKUP(V131,ATS!$O:$Q,3,FALSE),0)</f>
        <v>280</v>
      </c>
      <c r="M131" s="139" t="str">
        <f t="shared" ref="M131:M133" si="220">IF(L131=99999,"OPEN",IF(L131&gt;50,"50+",IF(L131&lt;=0,"0",L131)))</f>
        <v>50+</v>
      </c>
      <c r="N131" s="85">
        <v>0</v>
      </c>
      <c r="O131" s="51">
        <f t="shared" ref="O131:O133" si="221">IF(N131&lt;&gt;0,N131,$P$5)</f>
        <v>0</v>
      </c>
      <c r="P131" s="46">
        <f>VLOOKUP($C131,Prices!$A$3:$T$1996,MATCH('2) Order Form'!P$8,Prices!$A$2:$T$2,0),FALSE)</f>
        <v>45</v>
      </c>
      <c r="Q131" s="47">
        <f>VLOOKUP($C131,Prices!$A$3:$T$1996,MATCH('2) Order Form'!Q$8,Prices!$A$2:$T$2,0),FALSE)</f>
        <v>89</v>
      </c>
      <c r="R131" s="31">
        <f t="shared" ref="R131:R133" si="222">I131*P131</f>
        <v>0</v>
      </c>
      <c r="S131" s="40">
        <f t="shared" ref="S131:S133" si="223">R131*O131</f>
        <v>0</v>
      </c>
      <c r="T131" s="47">
        <f t="shared" ref="T131:T133" si="224">R131-S131</f>
        <v>0</v>
      </c>
      <c r="U131" s="97"/>
      <c r="V131" s="110">
        <v>7048652767790</v>
      </c>
      <c r="W131" s="97"/>
      <c r="X131" s="182" t="str">
        <f t="shared" si="90"/>
        <v>*** EOL ***</v>
      </c>
      <c r="Y131" s="98">
        <f t="shared" ref="Y131:Y133" si="225">I131*Q131</f>
        <v>0</v>
      </c>
      <c r="Z131" s="99">
        <f t="shared" ca="1" si="115"/>
        <v>0</v>
      </c>
      <c r="AA131" s="99">
        <f t="shared" ca="1" si="195"/>
        <v>10</v>
      </c>
      <c r="AB131" s="99">
        <f t="shared" ca="1" si="127"/>
        <v>0</v>
      </c>
      <c r="AC131" s="99">
        <f t="shared" ca="1" si="128"/>
        <v>1</v>
      </c>
      <c r="AD131" s="99" t="str">
        <f t="shared" si="129"/>
        <v xml:space="preserve">845108Matte Fluo </v>
      </c>
      <c r="AE131" s="99">
        <f t="shared" si="130"/>
        <v>845108</v>
      </c>
      <c r="AF131" s="100" t="str">
        <f>INDEX(ATS!$A:$P,MATCH('2) Order Form'!$V131,ATS!$O:$O,0),7)</f>
        <v>Stock</v>
      </c>
      <c r="AG131" s="183">
        <v>7048653024649</v>
      </c>
    </row>
    <row r="132" spans="1:34" ht="17.25" customHeight="1">
      <c r="A132" s="9">
        <v>1</v>
      </c>
      <c r="B132" s="9" t="s">
        <v>104</v>
      </c>
      <c r="C132" s="9">
        <f>INDEX(ATS!$A:$P,MATCH('2) Order Form'!$V132,ATS!$O:$O,0),1)</f>
        <v>845108</v>
      </c>
      <c r="D132" s="9" t="str">
        <f>INDEX(ATS!$A:$P,MATCH('2) Order Form'!$V132,ATS!$O:$O,0),2)</f>
        <v>Ripper Mips Helmet Jr</v>
      </c>
      <c r="E132" s="74" t="str">
        <f>INDEX(ATS!$A:$P,MATCH('2) Order Form'!$V132,ATS!$O:$O,0),4)</f>
        <v>MWHT-48/53</v>
      </c>
      <c r="F132" s="74" t="str">
        <f>INDEX(ATS!$A:$P,MATCH('2) Order Form'!$V132,ATS!$O:$O,0),5)</f>
        <v>Matte White</v>
      </c>
      <c r="G132" s="112" t="str">
        <f>INDEX(ATS!$A:$P,MATCH('2) Order Form'!$V132,ATS!$O:$O,0),6)</f>
        <v>48/53</v>
      </c>
      <c r="H132" s="10">
        <v>1</v>
      </c>
      <c r="I132" s="90">
        <v>0</v>
      </c>
      <c r="J132" s="96">
        <f>IFERROR(VLOOKUP(V132,ATS!$O:$P,2,FALSE),0)</f>
        <v>0</v>
      </c>
      <c r="K132" s="138" t="str">
        <f t="shared" si="219"/>
        <v>0</v>
      </c>
      <c r="L132" s="96">
        <f>IFERROR(VLOOKUP(V132,ATS!$O:$Q,3,FALSE),0)</f>
        <v>0</v>
      </c>
      <c r="M132" s="139" t="str">
        <f t="shared" si="220"/>
        <v>0</v>
      </c>
      <c r="N132" s="85">
        <v>0</v>
      </c>
      <c r="O132" s="51">
        <f t="shared" si="221"/>
        <v>0</v>
      </c>
      <c r="P132" s="46">
        <f>VLOOKUP($C132,Prices!$A$3:$T$1996,MATCH('2) Order Form'!P$8,Prices!$A$2:$T$2,0),FALSE)</f>
        <v>45</v>
      </c>
      <c r="Q132" s="47">
        <f>VLOOKUP($C132,Prices!$A$3:$T$1996,MATCH('2) Order Form'!Q$8,Prices!$A$2:$T$2,0),FALSE)</f>
        <v>89</v>
      </c>
      <c r="R132" s="31">
        <f t="shared" si="222"/>
        <v>0</v>
      </c>
      <c r="S132" s="40">
        <f t="shared" si="223"/>
        <v>0</v>
      </c>
      <c r="T132" s="47">
        <f t="shared" si="224"/>
        <v>0</v>
      </c>
      <c r="U132" s="97"/>
      <c r="V132" s="110">
        <v>7048652540928</v>
      </c>
      <c r="W132" s="97"/>
      <c r="X132" s="182" t="str">
        <f t="shared" si="90"/>
        <v/>
      </c>
      <c r="Y132" s="98">
        <f t="shared" si="225"/>
        <v>0</v>
      </c>
      <c r="Z132" s="99">
        <f t="shared" ca="1" si="115"/>
        <v>0</v>
      </c>
      <c r="AA132" s="99">
        <f t="shared" ca="1" si="195"/>
        <v>10</v>
      </c>
      <c r="AB132" s="99">
        <f t="shared" ca="1" si="127"/>
        <v>0</v>
      </c>
      <c r="AC132" s="99">
        <f t="shared" ca="1" si="128"/>
        <v>1</v>
      </c>
      <c r="AD132" s="99" t="str">
        <f t="shared" si="129"/>
        <v>845108Matte White</v>
      </c>
      <c r="AE132" s="99">
        <f t="shared" si="130"/>
        <v>845108</v>
      </c>
      <c r="AF132" s="100" t="str">
        <f>INDEX(ATS!$A:$P,MATCH('2) Order Form'!$V132,ATS!$O:$O,0),7)</f>
        <v>Active</v>
      </c>
      <c r="AG132" s="183">
        <v>7048653024656</v>
      </c>
    </row>
    <row r="133" spans="1:34" ht="17.25" customHeight="1">
      <c r="A133" s="9">
        <v>1</v>
      </c>
      <c r="B133" s="9" t="s">
        <v>104</v>
      </c>
      <c r="C133" s="9">
        <f>INDEX(ATS!$A:$P,MATCH('2) Order Form'!$V133,ATS!$O:$O,0),1)</f>
        <v>845108</v>
      </c>
      <c r="D133" s="9" t="str">
        <f>INDEX(ATS!$A:$P,MATCH('2) Order Form'!$V133,ATS!$O:$O,0),2)</f>
        <v>Ripper Mips Helmet Jr</v>
      </c>
      <c r="E133" s="74" t="str">
        <f>INDEX(ATS!$A:$P,MATCH('2) Order Form'!$V133,ATS!$O:$O,0),4)</f>
        <v>SBLM-48/53</v>
      </c>
      <c r="F133" s="74" t="str">
        <f>INDEX(ATS!$A:$P,MATCH('2) Order Form'!$V133,ATS!$O:$O,0),5)</f>
        <v xml:space="preserve">Sky Blue Metallic </v>
      </c>
      <c r="G133" s="112" t="str">
        <f>INDEX(ATS!$A:$P,MATCH('2) Order Form'!$V133,ATS!$O:$O,0),6)</f>
        <v>48/53</v>
      </c>
      <c r="H133" s="10">
        <v>1</v>
      </c>
      <c r="I133" s="90">
        <v>0</v>
      </c>
      <c r="J133" s="96">
        <f>IFERROR(VLOOKUP(V133,ATS!$O:$P,2,FALSE),0)</f>
        <v>420</v>
      </c>
      <c r="K133" s="138" t="str">
        <f t="shared" si="219"/>
        <v>50+</v>
      </c>
      <c r="L133" s="96">
        <f>IFERROR(VLOOKUP(V133,ATS!$O:$Q,3,FALSE),0)</f>
        <v>420</v>
      </c>
      <c r="M133" s="139" t="str">
        <f t="shared" si="220"/>
        <v>50+</v>
      </c>
      <c r="N133" s="85">
        <v>0</v>
      </c>
      <c r="O133" s="51">
        <f t="shared" si="221"/>
        <v>0</v>
      </c>
      <c r="P133" s="46">
        <f>VLOOKUP($C133,Prices!$A$3:$T$1996,MATCH('2) Order Form'!P$8,Prices!$A$2:$T$2,0),FALSE)</f>
        <v>45</v>
      </c>
      <c r="Q133" s="47">
        <f>VLOOKUP($C133,Prices!$A$3:$T$1996,MATCH('2) Order Form'!Q$8,Prices!$A$2:$T$2,0),FALSE)</f>
        <v>89</v>
      </c>
      <c r="R133" s="31">
        <f t="shared" si="222"/>
        <v>0</v>
      </c>
      <c r="S133" s="40">
        <f t="shared" si="223"/>
        <v>0</v>
      </c>
      <c r="T133" s="47">
        <f t="shared" si="224"/>
        <v>0</v>
      </c>
      <c r="U133" s="97"/>
      <c r="V133" s="110">
        <v>7048652767820</v>
      </c>
      <c r="W133" s="97"/>
      <c r="X133" s="182" t="str">
        <f t="shared" si="90"/>
        <v/>
      </c>
      <c r="Y133" s="98">
        <f t="shared" si="225"/>
        <v>0</v>
      </c>
      <c r="Z133" s="99">
        <f t="shared" ca="1" si="115"/>
        <v>0</v>
      </c>
      <c r="AA133" s="99">
        <f t="shared" ca="1" si="195"/>
        <v>10</v>
      </c>
      <c r="AB133" s="99">
        <f t="shared" ca="1" si="127"/>
        <v>0</v>
      </c>
      <c r="AC133" s="99">
        <f t="shared" ca="1" si="128"/>
        <v>1</v>
      </c>
      <c r="AD133" s="99" t="str">
        <f t="shared" si="129"/>
        <v xml:space="preserve">845108Sky Blue Metallic </v>
      </c>
      <c r="AE133" s="99">
        <f t="shared" si="130"/>
        <v>845108</v>
      </c>
      <c r="AF133" s="100" t="str">
        <f>INDEX(ATS!$A:$P,MATCH('2) Order Form'!$V133,ATS!$O:$O,0),7)</f>
        <v>Active</v>
      </c>
      <c r="AG133" s="183">
        <v>7048653024663</v>
      </c>
    </row>
    <row r="134" spans="1:34" s="104" customFormat="1" ht="17.25" customHeight="1">
      <c r="A134" s="9">
        <v>1</v>
      </c>
      <c r="B134" s="9" t="s">
        <v>104</v>
      </c>
      <c r="C134" s="9">
        <f>INDEX(ATS!$A:$P,MATCH('2) Order Form'!$V134,ATS!$O:$O,0),1)</f>
        <v>845108</v>
      </c>
      <c r="D134" s="9" t="str">
        <f>INDEX(ATS!$A:$P,MATCH('2) Order Form'!$V134,ATS!$O:$O,0),2)</f>
        <v>Ripper Mips Helmet Jr</v>
      </c>
      <c r="E134" s="74" t="str">
        <f>INDEX(ATS!$A:$P,MATCH('2) Order Form'!$V134,ATS!$O:$O,0),4)</f>
        <v>SAME-48/53</v>
      </c>
      <c r="F134" s="74" t="str">
        <f>INDEX(ATS!$A:$P,MATCH('2) Order Form'!$V134,ATS!$O:$O,0),5)</f>
        <v>Sea Metallic</v>
      </c>
      <c r="G134" s="112" t="str">
        <f>INDEX(ATS!$A:$P,MATCH('2) Order Form'!$V134,ATS!$O:$O,0),6)</f>
        <v>48/53</v>
      </c>
      <c r="H134" s="10">
        <v>1</v>
      </c>
      <c r="I134" s="90">
        <v>0</v>
      </c>
      <c r="J134" s="96">
        <f>IFERROR(VLOOKUP(V134,ATS!$O:$P,2,FALSE),0)</f>
        <v>51</v>
      </c>
      <c r="K134" s="138" t="str">
        <f t="shared" ref="K134:K135" si="226">IF(J134=99999,"OPEN",IF(J134&gt;50,"50+",IF(J134&lt;=0,"0",J134)))</f>
        <v>50+</v>
      </c>
      <c r="L134" s="96">
        <f>IFERROR(VLOOKUP(V134,ATS!$O:$Q,3,FALSE),0)</f>
        <v>51</v>
      </c>
      <c r="M134" s="139" t="str">
        <f t="shared" ref="M134:M135" si="227">IF(L134=99999,"OPEN",IF(L134&gt;50,"50+",IF(L134&lt;=0,"0",L134)))</f>
        <v>50+</v>
      </c>
      <c r="N134" s="85">
        <v>0</v>
      </c>
      <c r="O134" s="51">
        <f t="shared" ref="O134:O135" si="228">IF(N134&lt;&gt;0,N134,$P$5)</f>
        <v>0</v>
      </c>
      <c r="P134" s="46">
        <f>VLOOKUP($C134,Prices!$A$3:$T$1996,MATCH('2) Order Form'!P$8,Prices!$A$2:$T$2,0),FALSE)</f>
        <v>45</v>
      </c>
      <c r="Q134" s="47">
        <f>VLOOKUP($C134,Prices!$A$3:$T$1996,MATCH('2) Order Form'!Q$8,Prices!$A$2:$T$2,0),FALSE)</f>
        <v>89</v>
      </c>
      <c r="R134" s="31">
        <f t="shared" ref="R134:R135" si="229">I134*P134</f>
        <v>0</v>
      </c>
      <c r="S134" s="40">
        <f t="shared" ref="S134:S135" si="230">R134*O134</f>
        <v>0</v>
      </c>
      <c r="T134" s="47">
        <f t="shared" ref="T134:T135" si="231">R134-S134</f>
        <v>0</v>
      </c>
      <c r="U134" s="97"/>
      <c r="V134" s="110">
        <v>7048652903075</v>
      </c>
      <c r="W134" s="97"/>
      <c r="X134" s="182" t="str">
        <f t="shared" si="90"/>
        <v>*** EOL ***</v>
      </c>
      <c r="Y134" s="135">
        <f t="shared" ref="Y134:Y135" si="232">I134*Q134</f>
        <v>0</v>
      </c>
      <c r="Z134" s="99">
        <f t="shared" ca="1" si="115"/>
        <v>0</v>
      </c>
      <c r="AA134" s="99">
        <f t="shared" ca="1" si="195"/>
        <v>10</v>
      </c>
      <c r="AB134" s="136">
        <f t="shared" ref="AB134:AB135" ca="1" si="233">IF(C134=OFFSET(C134,-1,0),0,1)</f>
        <v>0</v>
      </c>
      <c r="AC134" s="136">
        <f t="shared" ref="AC134:AC135" ca="1" si="234">IF(F134=OFFSET(F134,-1,0),0,1)</f>
        <v>1</v>
      </c>
      <c r="AD134" s="136" t="str">
        <f t="shared" ref="AD134:AD135" si="235">CONCATENATE(C134,F134)</f>
        <v>845108Sea Metallic</v>
      </c>
      <c r="AE134" s="136">
        <f t="shared" ref="AE134:AE135" si="236">IFERROR(IF(B134="EYEWEAR",CONCATENATE(C134,"-",G134),C134),C134)</f>
        <v>845108</v>
      </c>
      <c r="AF134" s="137" t="str">
        <f>INDEX(ATS!$A:$P,MATCH('2) Order Form'!$V134,ATS!$O:$O,0),7)</f>
        <v>Stock</v>
      </c>
      <c r="AG134" s="184">
        <v>7048653024670</v>
      </c>
      <c r="AH134"/>
    </row>
    <row r="135" spans="1:34" s="104" customFormat="1" ht="17.25" customHeight="1">
      <c r="A135" s="9">
        <v>1</v>
      </c>
      <c r="B135" s="9" t="s">
        <v>104</v>
      </c>
      <c r="C135" s="9">
        <f>INDEX(ATS!$A:$P,MATCH('2) Order Form'!$V135,ATS!$O:$O,0),1)</f>
        <v>845108</v>
      </c>
      <c r="D135" s="9" t="str">
        <f>INDEX(ATS!$A:$P,MATCH('2) Order Form'!$V135,ATS!$O:$O,0),2)</f>
        <v>Ripper Mips Helmet Jr</v>
      </c>
      <c r="E135" s="74" t="str">
        <f>INDEX(ATS!$A:$P,MATCH('2) Order Form'!$V135,ATS!$O:$O,0),4)</f>
        <v>WOLD-48/53</v>
      </c>
      <c r="F135" s="74" t="str">
        <f>INDEX(ATS!$A:$P,MATCH('2) Order Form'!$V135,ATS!$O:$O,0),5)</f>
        <v>Woodland</v>
      </c>
      <c r="G135" s="112" t="str">
        <f>INDEX(ATS!$A:$P,MATCH('2) Order Form'!$V135,ATS!$O:$O,0),6)</f>
        <v>48/53</v>
      </c>
      <c r="H135" s="10">
        <v>1</v>
      </c>
      <c r="I135" s="90">
        <v>0</v>
      </c>
      <c r="J135" s="96">
        <f>IFERROR(VLOOKUP(V135,ATS!$O:$P,2,FALSE),0)</f>
        <v>73</v>
      </c>
      <c r="K135" s="138" t="str">
        <f t="shared" si="226"/>
        <v>50+</v>
      </c>
      <c r="L135" s="96">
        <f>IFERROR(VLOOKUP(V135,ATS!$O:$Q,3,FALSE),0)</f>
        <v>73</v>
      </c>
      <c r="M135" s="139" t="str">
        <f t="shared" si="227"/>
        <v>50+</v>
      </c>
      <c r="N135" s="85">
        <v>0</v>
      </c>
      <c r="O135" s="51">
        <f t="shared" si="228"/>
        <v>0</v>
      </c>
      <c r="P135" s="46">
        <f>VLOOKUP($C135,Prices!$A$3:$T$1996,MATCH('2) Order Form'!P$8,Prices!$A$2:$T$2,0),FALSE)</f>
        <v>45</v>
      </c>
      <c r="Q135" s="47">
        <f>VLOOKUP($C135,Prices!$A$3:$T$1996,MATCH('2) Order Form'!Q$8,Prices!$A$2:$T$2,0),FALSE)</f>
        <v>89</v>
      </c>
      <c r="R135" s="31">
        <f t="shared" si="229"/>
        <v>0</v>
      </c>
      <c r="S135" s="40">
        <f t="shared" si="230"/>
        <v>0</v>
      </c>
      <c r="T135" s="47">
        <f t="shared" si="231"/>
        <v>0</v>
      </c>
      <c r="U135" s="97"/>
      <c r="V135" s="110">
        <v>7048652903082</v>
      </c>
      <c r="W135" s="97"/>
      <c r="X135" s="182" t="str">
        <f t="shared" si="90"/>
        <v/>
      </c>
      <c r="Y135" s="135">
        <f t="shared" si="232"/>
        <v>0</v>
      </c>
      <c r="Z135" s="99">
        <f t="shared" ca="1" si="115"/>
        <v>0</v>
      </c>
      <c r="AA135" s="99">
        <f t="shared" ca="1" si="195"/>
        <v>10</v>
      </c>
      <c r="AB135" s="136">
        <f t="shared" ca="1" si="233"/>
        <v>0</v>
      </c>
      <c r="AC135" s="136">
        <f t="shared" ca="1" si="234"/>
        <v>1</v>
      </c>
      <c r="AD135" s="136" t="str">
        <f t="shared" si="235"/>
        <v>845108Woodland</v>
      </c>
      <c r="AE135" s="136">
        <f t="shared" si="236"/>
        <v>845108</v>
      </c>
      <c r="AF135" s="137" t="str">
        <f>INDEX(ATS!$A:$P,MATCH('2) Order Form'!$V135,ATS!$O:$O,0),7)</f>
        <v>Active</v>
      </c>
      <c r="AG135" s="184">
        <v>7048653024687</v>
      </c>
      <c r="AH135"/>
    </row>
    <row r="136" spans="1:34">
      <c r="A136" s="9">
        <v>1</v>
      </c>
      <c r="B136" s="9" t="s">
        <v>104</v>
      </c>
      <c r="C136" s="9">
        <f>INDEX(ATS!$A:$P,MATCH('2) Order Form'!$V136,ATS!$O:$O,0),1)</f>
        <v>845146</v>
      </c>
      <c r="D136" s="9" t="str">
        <f>INDEX(ATS!$A:$P,MATCH('2) Order Form'!$V136,ATS!$O:$O,0),2)</f>
        <v>Falconer Aero 2Vi Mips Helmet</v>
      </c>
      <c r="E136" s="74" t="str">
        <f>INDEX(ATS!$A:$P,MATCH('2) Order Form'!$V136,ATS!$O:$O,0),4)</f>
        <v>BRWHT-SM</v>
      </c>
      <c r="F136" s="74" t="str">
        <f>INDEX(ATS!$A:$P,MATCH('2) Order Form'!$V136,ATS!$O:$O,0),5)</f>
        <v xml:space="preserve">Bronco White </v>
      </c>
      <c r="G136" s="112" t="str">
        <f>INDEX(ATS!$A:$P,MATCH('2) Order Form'!$V136,ATS!$O:$O,0),6)</f>
        <v>SM</v>
      </c>
      <c r="H136" s="10">
        <v>1</v>
      </c>
      <c r="I136" s="90">
        <v>0</v>
      </c>
      <c r="J136" s="96">
        <f>IFERROR(VLOOKUP(V136,ATS!$O:$P,2,FALSE),0)</f>
        <v>5</v>
      </c>
      <c r="K136" s="138">
        <f t="shared" ref="K136:K174" si="237">IF(J136=99999,"OPEN",IF(J136&gt;50,"50+",IF(J136&lt;=0,"0",J136)))</f>
        <v>5</v>
      </c>
      <c r="L136" s="96">
        <f>IFERROR(VLOOKUP(V136,ATS!$O:$Q,3,FALSE),0)</f>
        <v>5</v>
      </c>
      <c r="M136" s="139">
        <f t="shared" ref="M136:M174" si="238">IF(L136=99999,"OPEN",IF(L136&gt;50,"50+",IF(L136&lt;=0,"0",L136)))</f>
        <v>5</v>
      </c>
      <c r="N136" s="85">
        <v>0</v>
      </c>
      <c r="O136" s="51">
        <f t="shared" ref="O136:O174" si="239">IF(N136&lt;&gt;0,N136,$P$5)</f>
        <v>0</v>
      </c>
      <c r="P136" s="46">
        <f>VLOOKUP($C136,Prices!$A$3:$T$1996,MATCH('2) Order Form'!P$8,Prices!$A$2:$T$2,0),FALSE)</f>
        <v>150</v>
      </c>
      <c r="Q136" s="47">
        <f>VLOOKUP($C136,Prices!$A$3:$T$1996,MATCH('2) Order Form'!Q$8,Prices!$A$2:$T$2,0),FALSE)</f>
        <v>299</v>
      </c>
      <c r="R136" s="31">
        <f t="shared" ref="R136:R174" si="240">I136*P136</f>
        <v>0</v>
      </c>
      <c r="S136" s="40">
        <f t="shared" ref="S136:S174" si="241">R136*O136</f>
        <v>0</v>
      </c>
      <c r="T136" s="47">
        <f t="shared" ref="T136:T174" si="242">R136-S136</f>
        <v>0</v>
      </c>
      <c r="U136" s="97"/>
      <c r="V136" s="110">
        <v>7048652893031</v>
      </c>
      <c r="W136" s="97"/>
      <c r="X136" s="182" t="str">
        <f t="shared" si="90"/>
        <v/>
      </c>
      <c r="Y136" s="98">
        <f t="shared" ref="Y136:Y171" si="243">I136*Q136</f>
        <v>0</v>
      </c>
      <c r="Z136" s="99">
        <f t="shared" ca="1" si="115"/>
        <v>0</v>
      </c>
      <c r="AA136" s="99">
        <f t="shared" ca="1" si="195"/>
        <v>11</v>
      </c>
      <c r="AB136" s="99">
        <f t="shared" ref="AB136:AB156" ca="1" si="244">IF(C136=OFFSET(C136,-1,0),0,1)</f>
        <v>1</v>
      </c>
      <c r="AC136" s="99">
        <f t="shared" ref="AC136:AC156" ca="1" si="245">IF(F136=OFFSET(F136,-1,0),0,1)</f>
        <v>1</v>
      </c>
      <c r="AD136" s="99" t="str">
        <f t="shared" ref="AD136:AD156" si="246">CONCATENATE(C136,F136)</f>
        <v xml:space="preserve">845146Bronco White </v>
      </c>
      <c r="AE136" s="99">
        <f t="shared" ref="AE136:AE156" si="247">IFERROR(IF(B136="EYEWEAR",CONCATENATE(C136,"-",G136),C136),C136)</f>
        <v>845146</v>
      </c>
      <c r="AF136" s="100" t="str">
        <f>INDEX(ATS!$A:$P,MATCH('2) Order Form'!$V136,ATS!$O:$O,0),7)</f>
        <v>Active</v>
      </c>
      <c r="AG136" s="183">
        <v>7048652893246</v>
      </c>
    </row>
    <row r="137" spans="1:34">
      <c r="A137" s="9">
        <v>1</v>
      </c>
      <c r="B137" s="9" t="s">
        <v>104</v>
      </c>
      <c r="C137" s="9">
        <f>INDEX(ATS!$A:$P,MATCH('2) Order Form'!$V137,ATS!$O:$O,0),1)</f>
        <v>845146</v>
      </c>
      <c r="D137" s="9" t="str">
        <f>INDEX(ATS!$A:$P,MATCH('2) Order Form'!$V137,ATS!$O:$O,0),2)</f>
        <v>Falconer Aero 2Vi Mips Helmet</v>
      </c>
      <c r="E137" s="74" t="str">
        <f>INDEX(ATS!$A:$P,MATCH('2) Order Form'!$V137,ATS!$O:$O,0),4)</f>
        <v>BRWHT-ML</v>
      </c>
      <c r="F137" s="74" t="str">
        <f>INDEX(ATS!$A:$P,MATCH('2) Order Form'!$V137,ATS!$O:$O,0),5)</f>
        <v xml:space="preserve">Bronco White </v>
      </c>
      <c r="G137" s="112" t="str">
        <f>INDEX(ATS!$A:$P,MATCH('2) Order Form'!$V137,ATS!$O:$O,0),6)</f>
        <v>ML</v>
      </c>
      <c r="H137" s="10">
        <v>1</v>
      </c>
      <c r="I137" s="90">
        <v>0</v>
      </c>
      <c r="J137" s="96">
        <f>IFERROR(VLOOKUP(V137,ATS!$O:$P,2,FALSE),0)</f>
        <v>0</v>
      </c>
      <c r="K137" s="138" t="str">
        <f t="shared" si="237"/>
        <v>0</v>
      </c>
      <c r="L137" s="96">
        <f>IFERROR(VLOOKUP(V137,ATS!$O:$Q,3,FALSE),0)</f>
        <v>0</v>
      </c>
      <c r="M137" s="139" t="str">
        <f t="shared" si="238"/>
        <v>0</v>
      </c>
      <c r="N137" s="85">
        <v>0</v>
      </c>
      <c r="O137" s="51">
        <f t="shared" si="239"/>
        <v>0</v>
      </c>
      <c r="P137" s="46">
        <f>VLOOKUP($C137,Prices!$A$3:$T$1996,MATCH('2) Order Form'!P$8,Prices!$A$2:$T$2,0),FALSE)</f>
        <v>150</v>
      </c>
      <c r="Q137" s="47">
        <f>VLOOKUP($C137,Prices!$A$3:$T$1996,MATCH('2) Order Form'!Q$8,Prices!$A$2:$T$2,0),FALSE)</f>
        <v>299</v>
      </c>
      <c r="R137" s="31">
        <f t="shared" si="240"/>
        <v>0</v>
      </c>
      <c r="S137" s="40">
        <f t="shared" si="241"/>
        <v>0</v>
      </c>
      <c r="T137" s="47">
        <f t="shared" si="242"/>
        <v>0</v>
      </c>
      <c r="U137" s="97"/>
      <c r="V137" s="110">
        <v>7048652893024</v>
      </c>
      <c r="W137" s="97"/>
      <c r="X137" s="182" t="str">
        <f t="shared" si="90"/>
        <v/>
      </c>
      <c r="Y137" s="98">
        <f t="shared" si="243"/>
        <v>0</v>
      </c>
      <c r="Z137" s="99">
        <f t="shared" ca="1" si="115"/>
        <v>0</v>
      </c>
      <c r="AA137" s="99">
        <f t="shared" ca="1" si="195"/>
        <v>11</v>
      </c>
      <c r="AB137" s="99">
        <f t="shared" ca="1" si="244"/>
        <v>0</v>
      </c>
      <c r="AC137" s="99">
        <f t="shared" ca="1" si="245"/>
        <v>0</v>
      </c>
      <c r="AD137" s="99" t="str">
        <f t="shared" si="246"/>
        <v xml:space="preserve">845146Bronco White </v>
      </c>
      <c r="AE137" s="99">
        <f t="shared" si="247"/>
        <v>845146</v>
      </c>
      <c r="AF137" s="100" t="str">
        <f>INDEX(ATS!$A:$P,MATCH('2) Order Form'!$V137,ATS!$O:$O,0),7)</f>
        <v>Active</v>
      </c>
      <c r="AG137" s="183">
        <v>7048652893239</v>
      </c>
    </row>
    <row r="138" spans="1:34">
      <c r="A138" s="9">
        <v>1</v>
      </c>
      <c r="B138" s="9" t="s">
        <v>104</v>
      </c>
      <c r="C138" s="9">
        <f>INDEX(ATS!$A:$P,MATCH('2) Order Form'!$V138,ATS!$O:$O,0),1)</f>
        <v>845146</v>
      </c>
      <c r="D138" s="9" t="str">
        <f>INDEX(ATS!$A:$P,MATCH('2) Order Form'!$V138,ATS!$O:$O,0),2)</f>
        <v>Falconer Aero 2Vi Mips Helmet</v>
      </c>
      <c r="E138" s="74" t="str">
        <f>INDEX(ATS!$A:$P,MATCH('2) Order Form'!$V138,ATS!$O:$O,0),4)</f>
        <v>BRWHT-LXL</v>
      </c>
      <c r="F138" s="74" t="str">
        <f>INDEX(ATS!$A:$P,MATCH('2) Order Form'!$V138,ATS!$O:$O,0),5)</f>
        <v xml:space="preserve">Bronco White </v>
      </c>
      <c r="G138" s="112" t="str">
        <f>INDEX(ATS!$A:$P,MATCH('2) Order Form'!$V138,ATS!$O:$O,0),6)</f>
        <v>LXL</v>
      </c>
      <c r="H138" s="10">
        <v>1</v>
      </c>
      <c r="I138" s="90">
        <v>0</v>
      </c>
      <c r="J138" s="96">
        <f>IFERROR(VLOOKUP(V138,ATS!$O:$P,2,FALSE),0)</f>
        <v>18</v>
      </c>
      <c r="K138" s="138">
        <f t="shared" si="237"/>
        <v>18</v>
      </c>
      <c r="L138" s="96">
        <f>IFERROR(VLOOKUP(V138,ATS!$O:$Q,3,FALSE),0)</f>
        <v>18</v>
      </c>
      <c r="M138" s="139">
        <f t="shared" si="238"/>
        <v>18</v>
      </c>
      <c r="N138" s="85">
        <v>0</v>
      </c>
      <c r="O138" s="51">
        <f t="shared" si="239"/>
        <v>0</v>
      </c>
      <c r="P138" s="46">
        <f>VLOOKUP($C138,Prices!$A$3:$T$1996,MATCH('2) Order Form'!P$8,Prices!$A$2:$T$2,0),FALSE)</f>
        <v>150</v>
      </c>
      <c r="Q138" s="47">
        <f>VLOOKUP($C138,Prices!$A$3:$T$1996,MATCH('2) Order Form'!Q$8,Prices!$A$2:$T$2,0),FALSE)</f>
        <v>299</v>
      </c>
      <c r="R138" s="31">
        <f t="shared" si="240"/>
        <v>0</v>
      </c>
      <c r="S138" s="40">
        <f t="shared" si="241"/>
        <v>0</v>
      </c>
      <c r="T138" s="47">
        <f t="shared" si="242"/>
        <v>0</v>
      </c>
      <c r="U138" s="97"/>
      <c r="V138" s="110">
        <v>7048652893017</v>
      </c>
      <c r="W138" s="97"/>
      <c r="X138" s="182" t="str">
        <f t="shared" ref="X138:X201" si="248">IF(ISNA(VLOOKUP(V138,$AG$9:$AG$1000,1,FALSE)),"*** EOL ***","")</f>
        <v/>
      </c>
      <c r="Y138" s="98">
        <f t="shared" si="243"/>
        <v>0</v>
      </c>
      <c r="Z138" s="99">
        <f t="shared" ca="1" si="115"/>
        <v>0</v>
      </c>
      <c r="AA138" s="99">
        <f t="shared" ca="1" si="195"/>
        <v>11</v>
      </c>
      <c r="AB138" s="99">
        <f t="shared" ca="1" si="244"/>
        <v>0</v>
      </c>
      <c r="AC138" s="99">
        <f t="shared" ca="1" si="245"/>
        <v>0</v>
      </c>
      <c r="AD138" s="99" t="str">
        <f t="shared" si="246"/>
        <v xml:space="preserve">845146Bronco White </v>
      </c>
      <c r="AE138" s="99">
        <f t="shared" si="247"/>
        <v>845146</v>
      </c>
      <c r="AF138" s="100" t="str">
        <f>INDEX(ATS!$A:$P,MATCH('2) Order Form'!$V138,ATS!$O:$O,0),7)</f>
        <v>Active</v>
      </c>
      <c r="AG138" s="183">
        <v>7048652893222</v>
      </c>
    </row>
    <row r="139" spans="1:34">
      <c r="A139" s="9">
        <v>1</v>
      </c>
      <c r="B139" s="9" t="s">
        <v>104</v>
      </c>
      <c r="C139" s="9">
        <f>INDEX(ATS!$A:$P,MATCH('2) Order Form'!$V139,ATS!$O:$O,0),1)</f>
        <v>845146</v>
      </c>
      <c r="D139" s="9" t="str">
        <f>INDEX(ATS!$A:$P,MATCH('2) Order Form'!$V139,ATS!$O:$O,0),2)</f>
        <v>Falconer Aero 2Vi Mips Helmet</v>
      </c>
      <c r="E139" s="74" t="str">
        <f>INDEX(ATS!$A:$P,MATCH('2) Order Form'!$V139,ATS!$O:$O,0),4)</f>
        <v>DUSK-SM</v>
      </c>
      <c r="F139" s="74" t="str">
        <f>INDEX(ATS!$A:$P,MATCH('2) Order Form'!$V139,ATS!$O:$O,0),5)</f>
        <v>Dusk</v>
      </c>
      <c r="G139" s="112" t="str">
        <f>INDEX(ATS!$A:$P,MATCH('2) Order Form'!$V139,ATS!$O:$O,0),6)</f>
        <v>SM</v>
      </c>
      <c r="H139" s="10">
        <v>1</v>
      </c>
      <c r="I139" s="90">
        <v>0</v>
      </c>
      <c r="J139" s="96">
        <f>IFERROR(VLOOKUP(V139,ATS!$O:$P,2,FALSE),0)</f>
        <v>69</v>
      </c>
      <c r="K139" s="138" t="str">
        <f t="shared" si="237"/>
        <v>50+</v>
      </c>
      <c r="L139" s="96">
        <f>IFERROR(VLOOKUP(V139,ATS!$O:$Q,3,FALSE),0)</f>
        <v>69</v>
      </c>
      <c r="M139" s="139" t="str">
        <f t="shared" si="238"/>
        <v>50+</v>
      </c>
      <c r="N139" s="85">
        <v>0</v>
      </c>
      <c r="O139" s="51">
        <f t="shared" si="239"/>
        <v>0</v>
      </c>
      <c r="P139" s="46">
        <f>VLOOKUP($C139,Prices!$A$3:$T$1996,MATCH('2) Order Form'!P$8,Prices!$A$2:$T$2,0),FALSE)</f>
        <v>150</v>
      </c>
      <c r="Q139" s="47">
        <f>VLOOKUP($C139,Prices!$A$3:$T$1996,MATCH('2) Order Form'!Q$8,Prices!$A$2:$T$2,0),FALSE)</f>
        <v>299</v>
      </c>
      <c r="R139" s="31">
        <f t="shared" si="240"/>
        <v>0</v>
      </c>
      <c r="S139" s="40">
        <f t="shared" si="241"/>
        <v>0</v>
      </c>
      <c r="T139" s="47">
        <f t="shared" si="242"/>
        <v>0</v>
      </c>
      <c r="U139" s="97"/>
      <c r="V139" s="110">
        <v>7048652893062</v>
      </c>
      <c r="W139" s="97"/>
      <c r="X139" s="182" t="str">
        <f t="shared" si="248"/>
        <v>*** EOL ***</v>
      </c>
      <c r="Y139" s="98">
        <f t="shared" si="243"/>
        <v>0</v>
      </c>
      <c r="Z139" s="99">
        <f t="shared" ca="1" si="115"/>
        <v>0</v>
      </c>
      <c r="AA139" s="99">
        <f t="shared" ca="1" si="195"/>
        <v>11</v>
      </c>
      <c r="AB139" s="99">
        <f t="shared" ca="1" si="244"/>
        <v>0</v>
      </c>
      <c r="AC139" s="99">
        <f t="shared" ca="1" si="245"/>
        <v>1</v>
      </c>
      <c r="AD139" s="99" t="str">
        <f t="shared" si="246"/>
        <v>845146Dusk</v>
      </c>
      <c r="AE139" s="99">
        <f t="shared" si="247"/>
        <v>845146</v>
      </c>
      <c r="AF139" s="100" t="str">
        <f>INDEX(ATS!$A:$P,MATCH('2) Order Form'!$V139,ATS!$O:$O,0),7)</f>
        <v>Stock</v>
      </c>
      <c r="AG139" s="183">
        <v>7048652893277</v>
      </c>
    </row>
    <row r="140" spans="1:34">
      <c r="A140" s="9">
        <v>1</v>
      </c>
      <c r="B140" s="9" t="s">
        <v>104</v>
      </c>
      <c r="C140" s="9">
        <f>INDEX(ATS!$A:$P,MATCH('2) Order Form'!$V140,ATS!$O:$O,0),1)</f>
        <v>845146</v>
      </c>
      <c r="D140" s="9" t="str">
        <f>INDEX(ATS!$A:$P,MATCH('2) Order Form'!$V140,ATS!$O:$O,0),2)</f>
        <v>Falconer Aero 2Vi Mips Helmet</v>
      </c>
      <c r="E140" s="74" t="str">
        <f>INDEX(ATS!$A:$P,MATCH('2) Order Form'!$V140,ATS!$O:$O,0),4)</f>
        <v>DUSK-ML</v>
      </c>
      <c r="F140" s="74" t="str">
        <f>INDEX(ATS!$A:$P,MATCH('2) Order Form'!$V140,ATS!$O:$O,0),5)</f>
        <v>Dusk</v>
      </c>
      <c r="G140" s="112" t="str">
        <f>INDEX(ATS!$A:$P,MATCH('2) Order Form'!$V140,ATS!$O:$O,0),6)</f>
        <v>ML</v>
      </c>
      <c r="H140" s="10">
        <v>1</v>
      </c>
      <c r="I140" s="90">
        <v>0</v>
      </c>
      <c r="J140" s="96">
        <f>IFERROR(VLOOKUP(V140,ATS!$O:$P,2,FALSE),0)</f>
        <v>0</v>
      </c>
      <c r="K140" s="138" t="str">
        <f t="shared" si="237"/>
        <v>0</v>
      </c>
      <c r="L140" s="96">
        <f>IFERROR(VLOOKUP(V140,ATS!$O:$Q,3,FALSE),0)</f>
        <v>0</v>
      </c>
      <c r="M140" s="139" t="str">
        <f t="shared" si="238"/>
        <v>0</v>
      </c>
      <c r="N140" s="85">
        <v>0</v>
      </c>
      <c r="O140" s="51">
        <f t="shared" si="239"/>
        <v>0</v>
      </c>
      <c r="P140" s="46">
        <f>VLOOKUP($C140,Prices!$A$3:$T$1996,MATCH('2) Order Form'!P$8,Prices!$A$2:$T$2,0),FALSE)</f>
        <v>150</v>
      </c>
      <c r="Q140" s="47">
        <f>VLOOKUP($C140,Prices!$A$3:$T$1996,MATCH('2) Order Form'!Q$8,Prices!$A$2:$T$2,0),FALSE)</f>
        <v>299</v>
      </c>
      <c r="R140" s="31">
        <f t="shared" si="240"/>
        <v>0</v>
      </c>
      <c r="S140" s="40">
        <f t="shared" si="241"/>
        <v>0</v>
      </c>
      <c r="T140" s="47">
        <f t="shared" si="242"/>
        <v>0</v>
      </c>
      <c r="U140" s="97"/>
      <c r="V140" s="110">
        <v>7048652893055</v>
      </c>
      <c r="W140" s="97"/>
      <c r="X140" s="182" t="str">
        <f t="shared" si="248"/>
        <v>*** EOL ***</v>
      </c>
      <c r="Y140" s="98">
        <f t="shared" si="243"/>
        <v>0</v>
      </c>
      <c r="Z140" s="99">
        <f t="shared" ca="1" si="115"/>
        <v>0</v>
      </c>
      <c r="AA140" s="99">
        <f t="shared" ca="1" si="195"/>
        <v>11</v>
      </c>
      <c r="AB140" s="99">
        <f t="shared" ca="1" si="244"/>
        <v>0</v>
      </c>
      <c r="AC140" s="99">
        <f t="shared" ca="1" si="245"/>
        <v>0</v>
      </c>
      <c r="AD140" s="99" t="str">
        <f t="shared" si="246"/>
        <v>845146Dusk</v>
      </c>
      <c r="AE140" s="99">
        <f t="shared" si="247"/>
        <v>845146</v>
      </c>
      <c r="AF140" s="100" t="str">
        <f>INDEX(ATS!$A:$P,MATCH('2) Order Form'!$V140,ATS!$O:$O,0),7)</f>
        <v>Stock</v>
      </c>
      <c r="AG140" s="183">
        <v>7048652893260</v>
      </c>
    </row>
    <row r="141" spans="1:34">
      <c r="A141" s="9">
        <v>1</v>
      </c>
      <c r="B141" s="9" t="s">
        <v>104</v>
      </c>
      <c r="C141" s="9">
        <f>INDEX(ATS!$A:$P,MATCH('2) Order Form'!$V141,ATS!$O:$O,0),1)</f>
        <v>845146</v>
      </c>
      <c r="D141" s="9" t="str">
        <f>INDEX(ATS!$A:$P,MATCH('2) Order Form'!$V141,ATS!$O:$O,0),2)</f>
        <v>Falconer Aero 2Vi Mips Helmet</v>
      </c>
      <c r="E141" s="74" t="str">
        <f>INDEX(ATS!$A:$P,MATCH('2) Order Form'!$V141,ATS!$O:$O,0),4)</f>
        <v>DUSK-LXL</v>
      </c>
      <c r="F141" s="74" t="str">
        <f>INDEX(ATS!$A:$P,MATCH('2) Order Form'!$V141,ATS!$O:$O,0),5)</f>
        <v>Dusk</v>
      </c>
      <c r="G141" s="112" t="str">
        <f>INDEX(ATS!$A:$P,MATCH('2) Order Form'!$V141,ATS!$O:$O,0),6)</f>
        <v>LXL</v>
      </c>
      <c r="H141" s="10">
        <v>1</v>
      </c>
      <c r="I141" s="90">
        <v>0</v>
      </c>
      <c r="J141" s="96">
        <f>IFERROR(VLOOKUP(V141,ATS!$O:$P,2,FALSE),0)</f>
        <v>65</v>
      </c>
      <c r="K141" s="138" t="str">
        <f t="shared" si="237"/>
        <v>50+</v>
      </c>
      <c r="L141" s="96">
        <f>IFERROR(VLOOKUP(V141,ATS!$O:$Q,3,FALSE),0)</f>
        <v>65</v>
      </c>
      <c r="M141" s="139" t="str">
        <f t="shared" si="238"/>
        <v>50+</v>
      </c>
      <c r="N141" s="85">
        <v>0</v>
      </c>
      <c r="O141" s="51">
        <f t="shared" si="239"/>
        <v>0</v>
      </c>
      <c r="P141" s="46">
        <f>VLOOKUP($C141,Prices!$A$3:$T$1996,MATCH('2) Order Form'!P$8,Prices!$A$2:$T$2,0),FALSE)</f>
        <v>150</v>
      </c>
      <c r="Q141" s="47">
        <f>VLOOKUP($C141,Prices!$A$3:$T$1996,MATCH('2) Order Form'!Q$8,Prices!$A$2:$T$2,0),FALSE)</f>
        <v>299</v>
      </c>
      <c r="R141" s="31">
        <f t="shared" si="240"/>
        <v>0</v>
      </c>
      <c r="S141" s="40">
        <f t="shared" si="241"/>
        <v>0</v>
      </c>
      <c r="T141" s="47">
        <f t="shared" si="242"/>
        <v>0</v>
      </c>
      <c r="U141" s="97"/>
      <c r="V141" s="110">
        <v>7048652893048</v>
      </c>
      <c r="W141" s="97"/>
      <c r="X141" s="182" t="str">
        <f t="shared" si="248"/>
        <v>*** EOL ***</v>
      </c>
      <c r="Y141" s="98">
        <f t="shared" si="243"/>
        <v>0</v>
      </c>
      <c r="Z141" s="99">
        <f t="shared" ca="1" si="115"/>
        <v>0</v>
      </c>
      <c r="AA141" s="99">
        <f t="shared" ca="1" si="195"/>
        <v>11</v>
      </c>
      <c r="AB141" s="99">
        <f t="shared" ca="1" si="244"/>
        <v>0</v>
      </c>
      <c r="AC141" s="99">
        <f t="shared" ca="1" si="245"/>
        <v>0</v>
      </c>
      <c r="AD141" s="99" t="str">
        <f t="shared" si="246"/>
        <v>845146Dusk</v>
      </c>
      <c r="AE141" s="99">
        <f t="shared" si="247"/>
        <v>845146</v>
      </c>
      <c r="AF141" s="100" t="str">
        <f>INDEX(ATS!$A:$P,MATCH('2) Order Form'!$V141,ATS!$O:$O,0),7)</f>
        <v>Stock</v>
      </c>
      <c r="AG141" s="183">
        <v>7048652893253</v>
      </c>
    </row>
    <row r="142" spans="1:34">
      <c r="A142" s="9">
        <v>1</v>
      </c>
      <c r="B142" s="9" t="s">
        <v>104</v>
      </c>
      <c r="C142" s="9">
        <f>INDEX(ATS!$A:$P,MATCH('2) Order Form'!$V142,ATS!$O:$O,0),1)</f>
        <v>845146</v>
      </c>
      <c r="D142" s="9" t="str">
        <f>INDEX(ATS!$A:$P,MATCH('2) Order Form'!$V142,ATS!$O:$O,0),2)</f>
        <v>Falconer Aero 2Vi Mips Helmet</v>
      </c>
      <c r="E142" s="74" t="str">
        <f>INDEX(ATS!$A:$P,MATCH('2) Order Form'!$V142,ATS!$O:$O,0),4)</f>
        <v>LAVA-SM</v>
      </c>
      <c r="F142" s="74" t="str">
        <f>INDEX(ATS!$A:$P,MATCH('2) Order Form'!$V142,ATS!$O:$O,0),5)</f>
        <v>Lava</v>
      </c>
      <c r="G142" s="112" t="str">
        <f>INDEX(ATS!$A:$P,MATCH('2) Order Form'!$V142,ATS!$O:$O,0),6)</f>
        <v>SM</v>
      </c>
      <c r="H142" s="10">
        <v>1</v>
      </c>
      <c r="I142" s="90">
        <v>0</v>
      </c>
      <c r="J142" s="96">
        <f>IFERROR(VLOOKUP(V142,ATS!$O:$P,2,FALSE),0)</f>
        <v>70</v>
      </c>
      <c r="K142" s="138" t="str">
        <f t="shared" si="237"/>
        <v>50+</v>
      </c>
      <c r="L142" s="96">
        <f>IFERROR(VLOOKUP(V142,ATS!$O:$Q,3,FALSE),0)</f>
        <v>70</v>
      </c>
      <c r="M142" s="139" t="str">
        <f t="shared" si="238"/>
        <v>50+</v>
      </c>
      <c r="N142" s="85">
        <v>0</v>
      </c>
      <c r="O142" s="51">
        <f t="shared" si="239"/>
        <v>0</v>
      </c>
      <c r="P142" s="46">
        <f>VLOOKUP($C142,Prices!$A$3:$T$1996,MATCH('2) Order Form'!P$8,Prices!$A$2:$T$2,0),FALSE)</f>
        <v>150</v>
      </c>
      <c r="Q142" s="47">
        <f>VLOOKUP($C142,Prices!$A$3:$T$1996,MATCH('2) Order Form'!Q$8,Prices!$A$2:$T$2,0),FALSE)</f>
        <v>299</v>
      </c>
      <c r="R142" s="31">
        <f t="shared" si="240"/>
        <v>0</v>
      </c>
      <c r="S142" s="40">
        <f t="shared" si="241"/>
        <v>0</v>
      </c>
      <c r="T142" s="47">
        <f t="shared" si="242"/>
        <v>0</v>
      </c>
      <c r="U142" s="97"/>
      <c r="V142" s="110">
        <v>7048652893123</v>
      </c>
      <c r="W142" s="97"/>
      <c r="X142" s="182" t="str">
        <f t="shared" si="248"/>
        <v/>
      </c>
      <c r="Y142" s="98">
        <f t="shared" si="243"/>
        <v>0</v>
      </c>
      <c r="Z142" s="99">
        <f t="shared" ca="1" si="115"/>
        <v>0</v>
      </c>
      <c r="AA142" s="99">
        <f t="shared" ca="1" si="195"/>
        <v>11</v>
      </c>
      <c r="AB142" s="99">
        <f t="shared" ca="1" si="244"/>
        <v>0</v>
      </c>
      <c r="AC142" s="99">
        <f t="shared" ca="1" si="245"/>
        <v>1</v>
      </c>
      <c r="AD142" s="99" t="str">
        <f t="shared" si="246"/>
        <v>845146Lava</v>
      </c>
      <c r="AE142" s="99">
        <f t="shared" si="247"/>
        <v>845146</v>
      </c>
      <c r="AF142" s="100" t="str">
        <f>INDEX(ATS!$A:$P,MATCH('2) Order Form'!$V142,ATS!$O:$O,0),7)</f>
        <v>Active</v>
      </c>
      <c r="AG142" s="183">
        <v>7048652893123</v>
      </c>
    </row>
    <row r="143" spans="1:34">
      <c r="A143" s="9">
        <v>1</v>
      </c>
      <c r="B143" s="9" t="s">
        <v>104</v>
      </c>
      <c r="C143" s="9">
        <f>INDEX(ATS!$A:$P,MATCH('2) Order Form'!$V143,ATS!$O:$O,0),1)</f>
        <v>845146</v>
      </c>
      <c r="D143" s="9" t="str">
        <f>INDEX(ATS!$A:$P,MATCH('2) Order Form'!$V143,ATS!$O:$O,0),2)</f>
        <v>Falconer Aero 2Vi Mips Helmet</v>
      </c>
      <c r="E143" s="74" t="str">
        <f>INDEX(ATS!$A:$P,MATCH('2) Order Form'!$V143,ATS!$O:$O,0),4)</f>
        <v>LAVA-ML</v>
      </c>
      <c r="F143" s="74" t="str">
        <f>INDEX(ATS!$A:$P,MATCH('2) Order Form'!$V143,ATS!$O:$O,0),5)</f>
        <v>Lava</v>
      </c>
      <c r="G143" s="112" t="str">
        <f>INDEX(ATS!$A:$P,MATCH('2) Order Form'!$V143,ATS!$O:$O,0),6)</f>
        <v>ML</v>
      </c>
      <c r="H143" s="10">
        <v>1</v>
      </c>
      <c r="I143" s="90">
        <v>0</v>
      </c>
      <c r="J143" s="96">
        <f>IFERROR(VLOOKUP(V143,ATS!$O:$P,2,FALSE),0)</f>
        <v>0</v>
      </c>
      <c r="K143" s="138" t="str">
        <f t="shared" si="237"/>
        <v>0</v>
      </c>
      <c r="L143" s="96">
        <f>IFERROR(VLOOKUP(V143,ATS!$O:$Q,3,FALSE),0)</f>
        <v>0</v>
      </c>
      <c r="M143" s="139" t="str">
        <f t="shared" si="238"/>
        <v>0</v>
      </c>
      <c r="N143" s="85">
        <v>0</v>
      </c>
      <c r="O143" s="51">
        <f t="shared" si="239"/>
        <v>0</v>
      </c>
      <c r="P143" s="46">
        <f>VLOOKUP($C143,Prices!$A$3:$T$1996,MATCH('2) Order Form'!P$8,Prices!$A$2:$T$2,0),FALSE)</f>
        <v>150</v>
      </c>
      <c r="Q143" s="47">
        <f>VLOOKUP($C143,Prices!$A$3:$T$1996,MATCH('2) Order Form'!Q$8,Prices!$A$2:$T$2,0),FALSE)</f>
        <v>299</v>
      </c>
      <c r="R143" s="31">
        <f t="shared" si="240"/>
        <v>0</v>
      </c>
      <c r="S143" s="40">
        <f t="shared" si="241"/>
        <v>0</v>
      </c>
      <c r="T143" s="47">
        <f t="shared" si="242"/>
        <v>0</v>
      </c>
      <c r="U143" s="97"/>
      <c r="V143" s="110">
        <v>7048652893116</v>
      </c>
      <c r="W143" s="97"/>
      <c r="X143" s="182" t="str">
        <f t="shared" si="248"/>
        <v/>
      </c>
      <c r="Y143" s="98">
        <f t="shared" si="243"/>
        <v>0</v>
      </c>
      <c r="Z143" s="99">
        <f t="shared" ca="1" si="115"/>
        <v>0</v>
      </c>
      <c r="AA143" s="99">
        <f t="shared" ca="1" si="195"/>
        <v>11</v>
      </c>
      <c r="AB143" s="99">
        <f t="shared" ca="1" si="244"/>
        <v>0</v>
      </c>
      <c r="AC143" s="99">
        <f t="shared" ca="1" si="245"/>
        <v>0</v>
      </c>
      <c r="AD143" s="99" t="str">
        <f t="shared" si="246"/>
        <v>845146Lava</v>
      </c>
      <c r="AE143" s="99">
        <f t="shared" si="247"/>
        <v>845146</v>
      </c>
      <c r="AF143" s="100" t="str">
        <f>INDEX(ATS!$A:$P,MATCH('2) Order Form'!$V143,ATS!$O:$O,0),7)</f>
        <v>Active</v>
      </c>
      <c r="AG143" s="183">
        <v>7048652893116</v>
      </c>
    </row>
    <row r="144" spans="1:34">
      <c r="A144" s="9">
        <v>1</v>
      </c>
      <c r="B144" s="9" t="s">
        <v>104</v>
      </c>
      <c r="C144" s="9">
        <f>INDEX(ATS!$A:$P,MATCH('2) Order Form'!$V144,ATS!$O:$O,0),1)</f>
        <v>845146</v>
      </c>
      <c r="D144" s="9" t="str">
        <f>INDEX(ATS!$A:$P,MATCH('2) Order Form'!$V144,ATS!$O:$O,0),2)</f>
        <v>Falconer Aero 2Vi Mips Helmet</v>
      </c>
      <c r="E144" s="74" t="str">
        <f>INDEX(ATS!$A:$P,MATCH('2) Order Form'!$V144,ATS!$O:$O,0),4)</f>
        <v>LAVA-LXL</v>
      </c>
      <c r="F144" s="74" t="str">
        <f>INDEX(ATS!$A:$P,MATCH('2) Order Form'!$V144,ATS!$O:$O,0),5)</f>
        <v>Lava</v>
      </c>
      <c r="G144" s="112" t="str">
        <f>INDEX(ATS!$A:$P,MATCH('2) Order Form'!$V144,ATS!$O:$O,0),6)</f>
        <v>LXL</v>
      </c>
      <c r="H144" s="10">
        <v>1</v>
      </c>
      <c r="I144" s="90">
        <v>0</v>
      </c>
      <c r="J144" s="96">
        <f>IFERROR(VLOOKUP(V144,ATS!$O:$P,2,FALSE),0)</f>
        <v>17</v>
      </c>
      <c r="K144" s="138">
        <f t="shared" si="237"/>
        <v>17</v>
      </c>
      <c r="L144" s="96">
        <f>IFERROR(VLOOKUP(V144,ATS!$O:$Q,3,FALSE),0)</f>
        <v>17</v>
      </c>
      <c r="M144" s="139">
        <f t="shared" si="238"/>
        <v>17</v>
      </c>
      <c r="N144" s="85">
        <v>0</v>
      </c>
      <c r="O144" s="51">
        <f t="shared" si="239"/>
        <v>0</v>
      </c>
      <c r="P144" s="46">
        <f>VLOOKUP($C144,Prices!$A$3:$T$1996,MATCH('2) Order Form'!P$8,Prices!$A$2:$T$2,0),FALSE)</f>
        <v>150</v>
      </c>
      <c r="Q144" s="47">
        <f>VLOOKUP($C144,Prices!$A$3:$T$1996,MATCH('2) Order Form'!Q$8,Prices!$A$2:$T$2,0),FALSE)</f>
        <v>299</v>
      </c>
      <c r="R144" s="31">
        <f t="shared" si="240"/>
        <v>0</v>
      </c>
      <c r="S144" s="40">
        <f t="shared" si="241"/>
        <v>0</v>
      </c>
      <c r="T144" s="47">
        <f t="shared" si="242"/>
        <v>0</v>
      </c>
      <c r="U144" s="97"/>
      <c r="V144" s="110">
        <v>7048652893109</v>
      </c>
      <c r="W144" s="97"/>
      <c r="X144" s="182" t="str">
        <f t="shared" si="248"/>
        <v/>
      </c>
      <c r="Y144" s="98">
        <f t="shared" si="243"/>
        <v>0</v>
      </c>
      <c r="Z144" s="99">
        <f t="shared" ca="1" si="115"/>
        <v>0</v>
      </c>
      <c r="AA144" s="99">
        <f t="shared" ca="1" si="195"/>
        <v>11</v>
      </c>
      <c r="AB144" s="99">
        <f t="shared" ca="1" si="244"/>
        <v>0</v>
      </c>
      <c r="AC144" s="99">
        <f t="shared" ca="1" si="245"/>
        <v>0</v>
      </c>
      <c r="AD144" s="99" t="str">
        <f t="shared" si="246"/>
        <v>845146Lava</v>
      </c>
      <c r="AE144" s="99">
        <f t="shared" si="247"/>
        <v>845146</v>
      </c>
      <c r="AF144" s="100" t="str">
        <f>INDEX(ATS!$A:$P,MATCH('2) Order Form'!$V144,ATS!$O:$O,0),7)</f>
        <v>Active</v>
      </c>
      <c r="AG144" s="183">
        <v>7048652893109</v>
      </c>
    </row>
    <row r="145" spans="1:33">
      <c r="A145" s="9">
        <v>1</v>
      </c>
      <c r="B145" s="9" t="s">
        <v>104</v>
      </c>
      <c r="C145" s="9">
        <f>INDEX(ATS!$A:$P,MATCH('2) Order Form'!$V145,ATS!$O:$O,0),1)</f>
        <v>845146</v>
      </c>
      <c r="D145" s="9" t="str">
        <f>INDEX(ATS!$A:$P,MATCH('2) Order Form'!$V145,ATS!$O:$O,0),2)</f>
        <v>Falconer Aero 2Vi Mips Helmet</v>
      </c>
      <c r="E145" s="74" t="str">
        <f>INDEX(ATS!$A:$P,MATCH('2) Order Form'!$V145,ATS!$O:$O,0),4)</f>
        <v>LUSH-SM</v>
      </c>
      <c r="F145" s="74" t="str">
        <f>INDEX(ATS!$A:$P,MATCH('2) Order Form'!$V145,ATS!$O:$O,0),5)</f>
        <v>Lush</v>
      </c>
      <c r="G145" s="112" t="str">
        <f>INDEX(ATS!$A:$P,MATCH('2) Order Form'!$V145,ATS!$O:$O,0),6)</f>
        <v>SM</v>
      </c>
      <c r="H145" s="10">
        <v>1</v>
      </c>
      <c r="I145" s="90">
        <v>0</v>
      </c>
      <c r="J145" s="96">
        <f>IFERROR(VLOOKUP(V145,ATS!$O:$P,2,FALSE),0)</f>
        <v>30</v>
      </c>
      <c r="K145" s="138">
        <f t="shared" si="237"/>
        <v>30</v>
      </c>
      <c r="L145" s="96">
        <f>IFERROR(VLOOKUP(V145,ATS!$O:$Q,3,FALSE),0)</f>
        <v>30</v>
      </c>
      <c r="M145" s="139">
        <f t="shared" si="238"/>
        <v>30</v>
      </c>
      <c r="N145" s="85">
        <v>0</v>
      </c>
      <c r="O145" s="51">
        <f t="shared" si="239"/>
        <v>0</v>
      </c>
      <c r="P145" s="46">
        <f>VLOOKUP($C145,Prices!$A$3:$T$1996,MATCH('2) Order Form'!P$8,Prices!$A$2:$T$2,0),FALSE)</f>
        <v>150</v>
      </c>
      <c r="Q145" s="47">
        <f>VLOOKUP($C145,Prices!$A$3:$T$1996,MATCH('2) Order Form'!Q$8,Prices!$A$2:$T$2,0),FALSE)</f>
        <v>299</v>
      </c>
      <c r="R145" s="31">
        <f t="shared" si="240"/>
        <v>0</v>
      </c>
      <c r="S145" s="40">
        <f t="shared" si="241"/>
        <v>0</v>
      </c>
      <c r="T145" s="47">
        <f t="shared" si="242"/>
        <v>0</v>
      </c>
      <c r="U145" s="97"/>
      <c r="V145" s="110">
        <v>7048652893154</v>
      </c>
      <c r="W145" s="97"/>
      <c r="X145" s="182" t="str">
        <f t="shared" si="248"/>
        <v>*** EOL ***</v>
      </c>
      <c r="Y145" s="98">
        <f t="shared" si="243"/>
        <v>0</v>
      </c>
      <c r="Z145" s="99">
        <f t="shared" ca="1" si="115"/>
        <v>0</v>
      </c>
      <c r="AA145" s="99">
        <f t="shared" ca="1" si="195"/>
        <v>11</v>
      </c>
      <c r="AB145" s="99">
        <f t="shared" ca="1" si="244"/>
        <v>0</v>
      </c>
      <c r="AC145" s="99">
        <f t="shared" ca="1" si="245"/>
        <v>1</v>
      </c>
      <c r="AD145" s="99" t="str">
        <f t="shared" si="246"/>
        <v>845146Lush</v>
      </c>
      <c r="AE145" s="99">
        <f t="shared" si="247"/>
        <v>845146</v>
      </c>
      <c r="AF145" s="100" t="str">
        <f>INDEX(ATS!$A:$P,MATCH('2) Order Form'!$V145,ATS!$O:$O,0),7)</f>
        <v>Stock</v>
      </c>
      <c r="AG145" s="183">
        <v>7048653024571</v>
      </c>
    </row>
    <row r="146" spans="1:33">
      <c r="A146" s="9">
        <v>1</v>
      </c>
      <c r="B146" s="9" t="s">
        <v>104</v>
      </c>
      <c r="C146" s="9">
        <f>INDEX(ATS!$A:$P,MATCH('2) Order Form'!$V146,ATS!$O:$O,0),1)</f>
        <v>845146</v>
      </c>
      <c r="D146" s="9" t="str">
        <f>INDEX(ATS!$A:$P,MATCH('2) Order Form'!$V146,ATS!$O:$O,0),2)</f>
        <v>Falconer Aero 2Vi Mips Helmet</v>
      </c>
      <c r="E146" s="74" t="str">
        <f>INDEX(ATS!$A:$P,MATCH('2) Order Form'!$V146,ATS!$O:$O,0),4)</f>
        <v>LUSH-ML</v>
      </c>
      <c r="F146" s="74" t="str">
        <f>INDEX(ATS!$A:$P,MATCH('2) Order Form'!$V146,ATS!$O:$O,0),5)</f>
        <v>Lush</v>
      </c>
      <c r="G146" s="112" t="str">
        <f>INDEX(ATS!$A:$P,MATCH('2) Order Form'!$V146,ATS!$O:$O,0),6)</f>
        <v>ML</v>
      </c>
      <c r="H146" s="10">
        <v>1</v>
      </c>
      <c r="I146" s="90">
        <v>0</v>
      </c>
      <c r="J146" s="96">
        <f>IFERROR(VLOOKUP(V146,ATS!$O:$P,2,FALSE),0)</f>
        <v>0</v>
      </c>
      <c r="K146" s="138" t="str">
        <f t="shared" si="237"/>
        <v>0</v>
      </c>
      <c r="L146" s="96">
        <f>IFERROR(VLOOKUP(V146,ATS!$O:$Q,3,FALSE),0)</f>
        <v>0</v>
      </c>
      <c r="M146" s="139" t="str">
        <f t="shared" si="238"/>
        <v>0</v>
      </c>
      <c r="N146" s="85">
        <v>0</v>
      </c>
      <c r="O146" s="51">
        <f t="shared" si="239"/>
        <v>0</v>
      </c>
      <c r="P146" s="46">
        <f>VLOOKUP($C146,Prices!$A$3:$T$1996,MATCH('2) Order Form'!P$8,Prices!$A$2:$T$2,0),FALSE)</f>
        <v>150</v>
      </c>
      <c r="Q146" s="47">
        <f>VLOOKUP($C146,Prices!$A$3:$T$1996,MATCH('2) Order Form'!Q$8,Prices!$A$2:$T$2,0),FALSE)</f>
        <v>299</v>
      </c>
      <c r="R146" s="31">
        <f t="shared" si="240"/>
        <v>0</v>
      </c>
      <c r="S146" s="40">
        <f t="shared" si="241"/>
        <v>0</v>
      </c>
      <c r="T146" s="47">
        <f t="shared" si="242"/>
        <v>0</v>
      </c>
      <c r="U146" s="97"/>
      <c r="V146" s="110">
        <v>7048652893147</v>
      </c>
      <c r="W146" s="97"/>
      <c r="X146" s="182" t="str">
        <f t="shared" si="248"/>
        <v>*** EOL ***</v>
      </c>
      <c r="Y146" s="98">
        <f t="shared" si="243"/>
        <v>0</v>
      </c>
      <c r="Z146" s="99">
        <f t="shared" ca="1" si="115"/>
        <v>0</v>
      </c>
      <c r="AA146" s="99">
        <f t="shared" ca="1" si="195"/>
        <v>11</v>
      </c>
      <c r="AB146" s="99">
        <f t="shared" ca="1" si="244"/>
        <v>0</v>
      </c>
      <c r="AC146" s="99">
        <f t="shared" ca="1" si="245"/>
        <v>0</v>
      </c>
      <c r="AD146" s="99" t="str">
        <f t="shared" si="246"/>
        <v>845146Lush</v>
      </c>
      <c r="AE146" s="99">
        <f t="shared" si="247"/>
        <v>845146</v>
      </c>
      <c r="AF146" s="100" t="str">
        <f>INDEX(ATS!$A:$P,MATCH('2) Order Form'!$V146,ATS!$O:$O,0),7)</f>
        <v>Stock</v>
      </c>
      <c r="AG146" s="183">
        <v>7048653024588</v>
      </c>
    </row>
    <row r="147" spans="1:33">
      <c r="A147" s="9">
        <v>1</v>
      </c>
      <c r="B147" s="9" t="s">
        <v>104</v>
      </c>
      <c r="C147" s="9">
        <f>INDEX(ATS!$A:$P,MATCH('2) Order Form'!$V147,ATS!$O:$O,0),1)</f>
        <v>845146</v>
      </c>
      <c r="D147" s="9" t="str">
        <f>INDEX(ATS!$A:$P,MATCH('2) Order Form'!$V147,ATS!$O:$O,0),2)</f>
        <v>Falconer Aero 2Vi Mips Helmet</v>
      </c>
      <c r="E147" s="74" t="str">
        <f>INDEX(ATS!$A:$P,MATCH('2) Order Form'!$V147,ATS!$O:$O,0),4)</f>
        <v>LUSH-LXL</v>
      </c>
      <c r="F147" s="74" t="str">
        <f>INDEX(ATS!$A:$P,MATCH('2) Order Form'!$V147,ATS!$O:$O,0),5)</f>
        <v>Lush</v>
      </c>
      <c r="G147" s="112" t="str">
        <f>INDEX(ATS!$A:$P,MATCH('2) Order Form'!$V147,ATS!$O:$O,0),6)</f>
        <v>LXL</v>
      </c>
      <c r="H147" s="10">
        <v>1</v>
      </c>
      <c r="I147" s="90">
        <v>0</v>
      </c>
      <c r="J147" s="96">
        <f>IFERROR(VLOOKUP(V147,ATS!$O:$P,2,FALSE),0)</f>
        <v>0</v>
      </c>
      <c r="K147" s="138" t="str">
        <f t="shared" si="237"/>
        <v>0</v>
      </c>
      <c r="L147" s="96">
        <f>IFERROR(VLOOKUP(V147,ATS!$O:$Q,3,FALSE),0)</f>
        <v>0</v>
      </c>
      <c r="M147" s="139" t="str">
        <f t="shared" si="238"/>
        <v>0</v>
      </c>
      <c r="N147" s="85">
        <v>0</v>
      </c>
      <c r="O147" s="51">
        <f t="shared" si="239"/>
        <v>0</v>
      </c>
      <c r="P147" s="46">
        <f>VLOOKUP($C147,Prices!$A$3:$T$1996,MATCH('2) Order Form'!P$8,Prices!$A$2:$T$2,0),FALSE)</f>
        <v>150</v>
      </c>
      <c r="Q147" s="47">
        <f>VLOOKUP($C147,Prices!$A$3:$T$1996,MATCH('2) Order Form'!Q$8,Prices!$A$2:$T$2,0),FALSE)</f>
        <v>299</v>
      </c>
      <c r="R147" s="31">
        <f t="shared" si="240"/>
        <v>0</v>
      </c>
      <c r="S147" s="40">
        <f t="shared" si="241"/>
        <v>0</v>
      </c>
      <c r="T147" s="47">
        <f t="shared" si="242"/>
        <v>0</v>
      </c>
      <c r="U147" s="97"/>
      <c r="V147" s="110">
        <v>7048652893130</v>
      </c>
      <c r="W147" s="97"/>
      <c r="X147" s="182" t="str">
        <f t="shared" si="248"/>
        <v>*** EOL ***</v>
      </c>
      <c r="Y147" s="98">
        <f t="shared" si="243"/>
        <v>0</v>
      </c>
      <c r="Z147" s="99">
        <f t="shared" ca="1" si="115"/>
        <v>0</v>
      </c>
      <c r="AA147" s="99">
        <f t="shared" ca="1" si="195"/>
        <v>11</v>
      </c>
      <c r="AB147" s="99">
        <f t="shared" ca="1" si="244"/>
        <v>0</v>
      </c>
      <c r="AC147" s="99">
        <f t="shared" ca="1" si="245"/>
        <v>0</v>
      </c>
      <c r="AD147" s="99" t="str">
        <f t="shared" si="246"/>
        <v>845146Lush</v>
      </c>
      <c r="AE147" s="99">
        <f t="shared" si="247"/>
        <v>845146</v>
      </c>
      <c r="AF147" s="100" t="str">
        <f>INDEX(ATS!$A:$P,MATCH('2) Order Form'!$V147,ATS!$O:$O,0),7)</f>
        <v>Stock</v>
      </c>
      <c r="AG147" s="183">
        <v>7048653024595</v>
      </c>
    </row>
    <row r="148" spans="1:33">
      <c r="A148" s="9">
        <v>1</v>
      </c>
      <c r="B148" s="9" t="s">
        <v>104</v>
      </c>
      <c r="C148" s="9">
        <f>INDEX(ATS!$A:$P,MATCH('2) Order Form'!$V148,ATS!$O:$O,0),1)</f>
        <v>845146</v>
      </c>
      <c r="D148" s="9" t="str">
        <f>INDEX(ATS!$A:$P,MATCH('2) Order Form'!$V148,ATS!$O:$O,0),2)</f>
        <v>Falconer Aero 2Vi Mips Helmet</v>
      </c>
      <c r="E148" s="74" t="str">
        <f>INDEX(ATS!$A:$P,MATCH('2) Order Form'!$V148,ATS!$O:$O,0),4)</f>
        <v>MBLCK-SM</v>
      </c>
      <c r="F148" s="74" t="str">
        <f>INDEX(ATS!$A:$P,MATCH('2) Order Form'!$V148,ATS!$O:$O,0),5)</f>
        <v>Matte Black</v>
      </c>
      <c r="G148" s="112" t="str">
        <f>INDEX(ATS!$A:$P,MATCH('2) Order Form'!$V148,ATS!$O:$O,0),6)</f>
        <v>SM</v>
      </c>
      <c r="H148" s="10">
        <v>1</v>
      </c>
      <c r="I148" s="90">
        <v>0</v>
      </c>
      <c r="J148" s="96">
        <f>IFERROR(VLOOKUP(V148,ATS!$O:$P,2,FALSE),0)</f>
        <v>23</v>
      </c>
      <c r="K148" s="138">
        <f t="shared" si="237"/>
        <v>23</v>
      </c>
      <c r="L148" s="96">
        <f>IFERROR(VLOOKUP(V148,ATS!$O:$Q,3,FALSE),0)</f>
        <v>23</v>
      </c>
      <c r="M148" s="139">
        <f t="shared" si="238"/>
        <v>23</v>
      </c>
      <c r="N148" s="85">
        <v>0</v>
      </c>
      <c r="O148" s="51">
        <f t="shared" si="239"/>
        <v>0</v>
      </c>
      <c r="P148" s="46">
        <f>VLOOKUP($C148,Prices!$A$3:$T$1996,MATCH('2) Order Form'!P$8,Prices!$A$2:$T$2,0),FALSE)</f>
        <v>150</v>
      </c>
      <c r="Q148" s="47">
        <f>VLOOKUP($C148,Prices!$A$3:$T$1996,MATCH('2) Order Form'!Q$8,Prices!$A$2:$T$2,0),FALSE)</f>
        <v>299</v>
      </c>
      <c r="R148" s="31">
        <f t="shared" si="240"/>
        <v>0</v>
      </c>
      <c r="S148" s="40">
        <f t="shared" si="241"/>
        <v>0</v>
      </c>
      <c r="T148" s="47">
        <f t="shared" si="242"/>
        <v>0</v>
      </c>
      <c r="U148" s="97"/>
      <c r="V148" s="110">
        <v>7048652893185</v>
      </c>
      <c r="W148" s="97"/>
      <c r="X148" s="182" t="str">
        <f t="shared" si="248"/>
        <v/>
      </c>
      <c r="Y148" s="98">
        <f t="shared" si="243"/>
        <v>0</v>
      </c>
      <c r="Z148" s="99">
        <f t="shared" ca="1" si="115"/>
        <v>0</v>
      </c>
      <c r="AA148" s="99">
        <f t="shared" ca="1" si="195"/>
        <v>11</v>
      </c>
      <c r="AB148" s="99">
        <f t="shared" ca="1" si="244"/>
        <v>0</v>
      </c>
      <c r="AC148" s="99">
        <f t="shared" ca="1" si="245"/>
        <v>1</v>
      </c>
      <c r="AD148" s="99" t="str">
        <f t="shared" si="246"/>
        <v>845146Matte Black</v>
      </c>
      <c r="AE148" s="99">
        <f t="shared" si="247"/>
        <v>845146</v>
      </c>
      <c r="AF148" s="100" t="str">
        <f>INDEX(ATS!$A:$P,MATCH('2) Order Form'!$V148,ATS!$O:$O,0),7)</f>
        <v>Active</v>
      </c>
      <c r="AG148" s="183">
        <v>7048652893307</v>
      </c>
    </row>
    <row r="149" spans="1:33">
      <c r="A149" s="9">
        <v>1</v>
      </c>
      <c r="B149" s="9" t="s">
        <v>104</v>
      </c>
      <c r="C149" s="9">
        <f>INDEX(ATS!$A:$P,MATCH('2) Order Form'!$V149,ATS!$O:$O,0),1)</f>
        <v>845146</v>
      </c>
      <c r="D149" s="9" t="str">
        <f>INDEX(ATS!$A:$P,MATCH('2) Order Form'!$V149,ATS!$O:$O,0),2)</f>
        <v>Falconer Aero 2Vi Mips Helmet</v>
      </c>
      <c r="E149" s="74" t="str">
        <f>INDEX(ATS!$A:$P,MATCH('2) Order Form'!$V149,ATS!$O:$O,0),4)</f>
        <v>MBLCK-ML</v>
      </c>
      <c r="F149" s="74" t="str">
        <f>INDEX(ATS!$A:$P,MATCH('2) Order Form'!$V149,ATS!$O:$O,0),5)</f>
        <v>Matte Black</v>
      </c>
      <c r="G149" s="112" t="str">
        <f>INDEX(ATS!$A:$P,MATCH('2) Order Form'!$V149,ATS!$O:$O,0),6)</f>
        <v>ML</v>
      </c>
      <c r="H149" s="10">
        <v>1</v>
      </c>
      <c r="I149" s="90">
        <v>0</v>
      </c>
      <c r="J149" s="96">
        <f>IFERROR(VLOOKUP(V149,ATS!$O:$P,2,FALSE),0)</f>
        <v>0</v>
      </c>
      <c r="K149" s="138" t="str">
        <f t="shared" si="237"/>
        <v>0</v>
      </c>
      <c r="L149" s="96">
        <f>IFERROR(VLOOKUP(V149,ATS!$O:$Q,3,FALSE),0)</f>
        <v>0</v>
      </c>
      <c r="M149" s="139" t="str">
        <f t="shared" si="238"/>
        <v>0</v>
      </c>
      <c r="N149" s="85">
        <v>0</v>
      </c>
      <c r="O149" s="51">
        <f t="shared" si="239"/>
        <v>0</v>
      </c>
      <c r="P149" s="46">
        <f>VLOOKUP($C149,Prices!$A$3:$T$1996,MATCH('2) Order Form'!P$8,Prices!$A$2:$T$2,0),FALSE)</f>
        <v>150</v>
      </c>
      <c r="Q149" s="47">
        <f>VLOOKUP($C149,Prices!$A$3:$T$1996,MATCH('2) Order Form'!Q$8,Prices!$A$2:$T$2,0),FALSE)</f>
        <v>299</v>
      </c>
      <c r="R149" s="31">
        <f t="shared" si="240"/>
        <v>0</v>
      </c>
      <c r="S149" s="40">
        <f t="shared" si="241"/>
        <v>0</v>
      </c>
      <c r="T149" s="47">
        <f t="shared" si="242"/>
        <v>0</v>
      </c>
      <c r="U149" s="97"/>
      <c r="V149" s="110">
        <v>7048652893178</v>
      </c>
      <c r="W149" s="97"/>
      <c r="X149" s="182" t="str">
        <f t="shared" si="248"/>
        <v/>
      </c>
      <c r="Y149" s="98">
        <f t="shared" si="243"/>
        <v>0</v>
      </c>
      <c r="Z149" s="99">
        <f t="shared" ca="1" si="115"/>
        <v>0</v>
      </c>
      <c r="AA149" s="99">
        <f t="shared" ca="1" si="195"/>
        <v>11</v>
      </c>
      <c r="AB149" s="99">
        <f t="shared" ca="1" si="244"/>
        <v>0</v>
      </c>
      <c r="AC149" s="99">
        <f t="shared" ca="1" si="245"/>
        <v>0</v>
      </c>
      <c r="AD149" s="99" t="str">
        <f t="shared" si="246"/>
        <v>845146Matte Black</v>
      </c>
      <c r="AE149" s="99">
        <f t="shared" si="247"/>
        <v>845146</v>
      </c>
      <c r="AF149" s="100" t="str">
        <f>INDEX(ATS!$A:$P,MATCH('2) Order Form'!$V149,ATS!$O:$O,0),7)</f>
        <v>Active</v>
      </c>
      <c r="AG149" s="183">
        <v>7048652893291</v>
      </c>
    </row>
    <row r="150" spans="1:33">
      <c r="A150" s="9">
        <v>1</v>
      </c>
      <c r="B150" s="9" t="s">
        <v>104</v>
      </c>
      <c r="C150" s="9">
        <f>INDEX(ATS!$A:$P,MATCH('2) Order Form'!$V150,ATS!$O:$O,0),1)</f>
        <v>845146</v>
      </c>
      <c r="D150" s="9" t="str">
        <f>INDEX(ATS!$A:$P,MATCH('2) Order Form'!$V150,ATS!$O:$O,0),2)</f>
        <v>Falconer Aero 2Vi Mips Helmet</v>
      </c>
      <c r="E150" s="74" t="str">
        <f>INDEX(ATS!$A:$P,MATCH('2) Order Form'!$V150,ATS!$O:$O,0),4)</f>
        <v>MBLCK-LXL</v>
      </c>
      <c r="F150" s="74" t="str">
        <f>INDEX(ATS!$A:$P,MATCH('2) Order Form'!$V150,ATS!$O:$O,0),5)</f>
        <v>Matte Black</v>
      </c>
      <c r="G150" s="112" t="str">
        <f>INDEX(ATS!$A:$P,MATCH('2) Order Form'!$V150,ATS!$O:$O,0),6)</f>
        <v>LXL</v>
      </c>
      <c r="H150" s="10">
        <v>1</v>
      </c>
      <c r="I150" s="90">
        <v>0</v>
      </c>
      <c r="J150" s="96">
        <f>IFERROR(VLOOKUP(V150,ATS!$O:$P,2,FALSE),0)</f>
        <v>82</v>
      </c>
      <c r="K150" s="138" t="str">
        <f t="shared" si="237"/>
        <v>50+</v>
      </c>
      <c r="L150" s="96">
        <f>IFERROR(VLOOKUP(V150,ATS!$O:$Q,3,FALSE),0)</f>
        <v>82</v>
      </c>
      <c r="M150" s="139" t="str">
        <f t="shared" si="238"/>
        <v>50+</v>
      </c>
      <c r="N150" s="85">
        <v>0</v>
      </c>
      <c r="O150" s="51">
        <f t="shared" si="239"/>
        <v>0</v>
      </c>
      <c r="P150" s="46">
        <f>VLOOKUP($C150,Prices!$A$3:$T$1996,MATCH('2) Order Form'!P$8,Prices!$A$2:$T$2,0),FALSE)</f>
        <v>150</v>
      </c>
      <c r="Q150" s="47">
        <f>VLOOKUP($C150,Prices!$A$3:$T$1996,MATCH('2) Order Form'!Q$8,Prices!$A$2:$T$2,0),FALSE)</f>
        <v>299</v>
      </c>
      <c r="R150" s="31">
        <f t="shared" si="240"/>
        <v>0</v>
      </c>
      <c r="S150" s="40">
        <f t="shared" si="241"/>
        <v>0</v>
      </c>
      <c r="T150" s="47">
        <f t="shared" si="242"/>
        <v>0</v>
      </c>
      <c r="U150" s="97"/>
      <c r="V150" s="110">
        <v>7048652893161</v>
      </c>
      <c r="W150" s="97"/>
      <c r="X150" s="182" t="str">
        <f t="shared" si="248"/>
        <v/>
      </c>
      <c r="Y150" s="98">
        <f t="shared" si="243"/>
        <v>0</v>
      </c>
      <c r="Z150" s="99">
        <f t="shared" ca="1" si="115"/>
        <v>0</v>
      </c>
      <c r="AA150" s="99">
        <f t="shared" ca="1" si="195"/>
        <v>11</v>
      </c>
      <c r="AB150" s="99">
        <f t="shared" ca="1" si="244"/>
        <v>0</v>
      </c>
      <c r="AC150" s="99">
        <f t="shared" ca="1" si="245"/>
        <v>0</v>
      </c>
      <c r="AD150" s="99" t="str">
        <f t="shared" si="246"/>
        <v>845146Matte Black</v>
      </c>
      <c r="AE150" s="99">
        <f t="shared" si="247"/>
        <v>845146</v>
      </c>
      <c r="AF150" s="100" t="str">
        <f>INDEX(ATS!$A:$P,MATCH('2) Order Form'!$V150,ATS!$O:$O,0),7)</f>
        <v>Active</v>
      </c>
      <c r="AG150" s="183">
        <v>7048652893284</v>
      </c>
    </row>
    <row r="151" spans="1:33">
      <c r="A151" s="9">
        <v>1</v>
      </c>
      <c r="B151" s="9" t="s">
        <v>104</v>
      </c>
      <c r="C151" s="9">
        <f>INDEX(ATS!$A:$P,MATCH('2) Order Form'!$V151,ATS!$O:$O,0),1)</f>
        <v>845146</v>
      </c>
      <c r="D151" s="9" t="str">
        <f>INDEX(ATS!$A:$P,MATCH('2) Order Form'!$V151,ATS!$O:$O,0),2)</f>
        <v>Falconer Aero 2Vi Mips Helmet</v>
      </c>
      <c r="E151" s="74" t="str">
        <f>INDEX(ATS!$A:$P,MATCH('2) Order Form'!$V151,ATS!$O:$O,0),4)</f>
        <v>SAWHT-SM</v>
      </c>
      <c r="F151" s="74" t="str">
        <f>INDEX(ATS!$A:$P,MATCH('2) Order Form'!$V151,ATS!$O:$O,0),5)</f>
        <v>Satin White</v>
      </c>
      <c r="G151" s="112" t="str">
        <f>INDEX(ATS!$A:$P,MATCH('2) Order Form'!$V151,ATS!$O:$O,0),6)</f>
        <v>SM</v>
      </c>
      <c r="H151" s="10">
        <v>1</v>
      </c>
      <c r="I151" s="90">
        <v>0</v>
      </c>
      <c r="J151" s="96">
        <f>IFERROR(VLOOKUP(V151,ATS!$O:$P,2,FALSE),0)</f>
        <v>0</v>
      </c>
      <c r="K151" s="138" t="str">
        <f t="shared" si="237"/>
        <v>0</v>
      </c>
      <c r="L151" s="96">
        <f>IFERROR(VLOOKUP(V151,ATS!$O:$Q,3,FALSE),0)</f>
        <v>0</v>
      </c>
      <c r="M151" s="139" t="str">
        <f t="shared" si="238"/>
        <v>0</v>
      </c>
      <c r="N151" s="85">
        <v>0</v>
      </c>
      <c r="O151" s="51">
        <f t="shared" si="239"/>
        <v>0</v>
      </c>
      <c r="P151" s="46">
        <f>VLOOKUP($C151,Prices!$A$3:$T$1996,MATCH('2) Order Form'!P$8,Prices!$A$2:$T$2,0),FALSE)</f>
        <v>150</v>
      </c>
      <c r="Q151" s="47">
        <f>VLOOKUP($C151,Prices!$A$3:$T$1996,MATCH('2) Order Form'!Q$8,Prices!$A$2:$T$2,0),FALSE)</f>
        <v>299</v>
      </c>
      <c r="R151" s="31">
        <f t="shared" si="240"/>
        <v>0</v>
      </c>
      <c r="S151" s="40">
        <f t="shared" si="241"/>
        <v>0</v>
      </c>
      <c r="T151" s="47">
        <f t="shared" si="242"/>
        <v>0</v>
      </c>
      <c r="U151" s="97"/>
      <c r="V151" s="110">
        <v>7048652893246</v>
      </c>
      <c r="W151" s="97"/>
      <c r="X151" s="182" t="str">
        <f t="shared" si="248"/>
        <v/>
      </c>
      <c r="Y151" s="98">
        <f t="shared" si="243"/>
        <v>0</v>
      </c>
      <c r="Z151" s="99">
        <f t="shared" ref="Z151:Z171" ca="1" si="249">IF(A151=OFFSET(A151,-1,0),0,1)</f>
        <v>0</v>
      </c>
      <c r="AA151" s="99">
        <f t="shared" ref="AA151:AA178" ca="1" si="250">IF(C151=OFFSET(C151,-1,0),OFFSET(AA151,-1,0),OFFSET(AA151,-1,0)+1)</f>
        <v>11</v>
      </c>
      <c r="AB151" s="99">
        <f t="shared" ca="1" si="244"/>
        <v>0</v>
      </c>
      <c r="AC151" s="99">
        <f t="shared" ca="1" si="245"/>
        <v>1</v>
      </c>
      <c r="AD151" s="99" t="str">
        <f t="shared" si="246"/>
        <v>845146Satin White</v>
      </c>
      <c r="AE151" s="99">
        <f t="shared" si="247"/>
        <v>845146</v>
      </c>
      <c r="AF151" s="100" t="str">
        <f>INDEX(ATS!$A:$P,MATCH('2) Order Form'!$V151,ATS!$O:$O,0),7)</f>
        <v>Active</v>
      </c>
      <c r="AG151" s="183">
        <v>7048652893390</v>
      </c>
    </row>
    <row r="152" spans="1:33">
      <c r="A152" s="9">
        <v>1</v>
      </c>
      <c r="B152" s="9" t="s">
        <v>104</v>
      </c>
      <c r="C152" s="9">
        <f>INDEX(ATS!$A:$P,MATCH('2) Order Form'!$V152,ATS!$O:$O,0),1)</f>
        <v>845146</v>
      </c>
      <c r="D152" s="9" t="str">
        <f>INDEX(ATS!$A:$P,MATCH('2) Order Form'!$V152,ATS!$O:$O,0),2)</f>
        <v>Falconer Aero 2Vi Mips Helmet</v>
      </c>
      <c r="E152" s="74" t="str">
        <f>INDEX(ATS!$A:$P,MATCH('2) Order Form'!$V152,ATS!$O:$O,0),4)</f>
        <v>SAWHT-ML</v>
      </c>
      <c r="F152" s="74" t="str">
        <f>INDEX(ATS!$A:$P,MATCH('2) Order Form'!$V152,ATS!$O:$O,0),5)</f>
        <v>Satin White</v>
      </c>
      <c r="G152" s="112" t="str">
        <f>INDEX(ATS!$A:$P,MATCH('2) Order Form'!$V152,ATS!$O:$O,0),6)</f>
        <v>ML</v>
      </c>
      <c r="H152" s="10">
        <v>1</v>
      </c>
      <c r="I152" s="90">
        <v>0</v>
      </c>
      <c r="J152" s="96">
        <f>IFERROR(VLOOKUP(V152,ATS!$O:$P,2,FALSE),0)</f>
        <v>0</v>
      </c>
      <c r="K152" s="138" t="str">
        <f t="shared" si="237"/>
        <v>0</v>
      </c>
      <c r="L152" s="96">
        <f>IFERROR(VLOOKUP(V152,ATS!$O:$Q,3,FALSE),0)</f>
        <v>0</v>
      </c>
      <c r="M152" s="139" t="str">
        <f t="shared" si="238"/>
        <v>0</v>
      </c>
      <c r="N152" s="85">
        <v>0</v>
      </c>
      <c r="O152" s="51">
        <f t="shared" si="239"/>
        <v>0</v>
      </c>
      <c r="P152" s="46">
        <f>VLOOKUP($C152,Prices!$A$3:$T$1996,MATCH('2) Order Form'!P$8,Prices!$A$2:$T$2,0),FALSE)</f>
        <v>150</v>
      </c>
      <c r="Q152" s="47">
        <f>VLOOKUP($C152,Prices!$A$3:$T$1996,MATCH('2) Order Form'!Q$8,Prices!$A$2:$T$2,0),FALSE)</f>
        <v>299</v>
      </c>
      <c r="R152" s="31">
        <f t="shared" si="240"/>
        <v>0</v>
      </c>
      <c r="S152" s="40">
        <f t="shared" si="241"/>
        <v>0</v>
      </c>
      <c r="T152" s="47">
        <f t="shared" si="242"/>
        <v>0</v>
      </c>
      <c r="U152" s="97"/>
      <c r="V152" s="110">
        <v>7048652893239</v>
      </c>
      <c r="W152" s="97"/>
      <c r="X152" s="182" t="str">
        <f t="shared" si="248"/>
        <v/>
      </c>
      <c r="Y152" s="98">
        <f t="shared" si="243"/>
        <v>0</v>
      </c>
      <c r="Z152" s="99">
        <f t="shared" ca="1" si="249"/>
        <v>0</v>
      </c>
      <c r="AA152" s="99">
        <f t="shared" ca="1" si="250"/>
        <v>11</v>
      </c>
      <c r="AB152" s="99">
        <f t="shared" ca="1" si="244"/>
        <v>0</v>
      </c>
      <c r="AC152" s="99">
        <f t="shared" ca="1" si="245"/>
        <v>0</v>
      </c>
      <c r="AD152" s="99" t="str">
        <f t="shared" si="246"/>
        <v>845146Satin White</v>
      </c>
      <c r="AE152" s="99">
        <f t="shared" si="247"/>
        <v>845146</v>
      </c>
      <c r="AF152" s="100" t="str">
        <f>INDEX(ATS!$A:$P,MATCH('2) Order Form'!$V152,ATS!$O:$O,0),7)</f>
        <v>Active</v>
      </c>
      <c r="AG152" s="183">
        <v>7048652893383</v>
      </c>
    </row>
    <row r="153" spans="1:33">
      <c r="A153" s="9">
        <v>1</v>
      </c>
      <c r="B153" s="9" t="s">
        <v>104</v>
      </c>
      <c r="C153" s="9">
        <f>INDEX(ATS!$A:$P,MATCH('2) Order Form'!$V153,ATS!$O:$O,0),1)</f>
        <v>845146</v>
      </c>
      <c r="D153" s="9" t="str">
        <f>INDEX(ATS!$A:$P,MATCH('2) Order Form'!$V153,ATS!$O:$O,0),2)</f>
        <v>Falconer Aero 2Vi Mips Helmet</v>
      </c>
      <c r="E153" s="74" t="str">
        <f>INDEX(ATS!$A:$P,MATCH('2) Order Form'!$V153,ATS!$O:$O,0),4)</f>
        <v>SAWHT-LXL</v>
      </c>
      <c r="F153" s="74" t="str">
        <f>INDEX(ATS!$A:$P,MATCH('2) Order Form'!$V153,ATS!$O:$O,0),5)</f>
        <v>Satin White</v>
      </c>
      <c r="G153" s="112" t="str">
        <f>INDEX(ATS!$A:$P,MATCH('2) Order Form'!$V153,ATS!$O:$O,0),6)</f>
        <v>LXL</v>
      </c>
      <c r="H153" s="10">
        <v>1</v>
      </c>
      <c r="I153" s="90">
        <v>0</v>
      </c>
      <c r="J153" s="96">
        <f>IFERROR(VLOOKUP(V153,ATS!$O:$P,2,FALSE),0)</f>
        <v>15</v>
      </c>
      <c r="K153" s="138">
        <f t="shared" si="237"/>
        <v>15</v>
      </c>
      <c r="L153" s="96">
        <f>IFERROR(VLOOKUP(V153,ATS!$O:$Q,3,FALSE),0)</f>
        <v>15</v>
      </c>
      <c r="M153" s="139">
        <f t="shared" si="238"/>
        <v>15</v>
      </c>
      <c r="N153" s="85">
        <v>0</v>
      </c>
      <c r="O153" s="51">
        <f t="shared" si="239"/>
        <v>0</v>
      </c>
      <c r="P153" s="46">
        <f>VLOOKUP($C153,Prices!$A$3:$T$1996,MATCH('2) Order Form'!P$8,Prices!$A$2:$T$2,0),FALSE)</f>
        <v>150</v>
      </c>
      <c r="Q153" s="47">
        <f>VLOOKUP($C153,Prices!$A$3:$T$1996,MATCH('2) Order Form'!Q$8,Prices!$A$2:$T$2,0),FALSE)</f>
        <v>299</v>
      </c>
      <c r="R153" s="31">
        <f t="shared" si="240"/>
        <v>0</v>
      </c>
      <c r="S153" s="40">
        <f t="shared" si="241"/>
        <v>0</v>
      </c>
      <c r="T153" s="47">
        <f t="shared" si="242"/>
        <v>0</v>
      </c>
      <c r="U153" s="97"/>
      <c r="V153" s="110">
        <v>7048652893222</v>
      </c>
      <c r="W153" s="97"/>
      <c r="X153" s="182" t="str">
        <f t="shared" si="248"/>
        <v/>
      </c>
      <c r="Y153" s="98">
        <f t="shared" si="243"/>
        <v>0</v>
      </c>
      <c r="Z153" s="99">
        <f t="shared" ca="1" si="249"/>
        <v>0</v>
      </c>
      <c r="AA153" s="99">
        <f t="shared" ca="1" si="250"/>
        <v>11</v>
      </c>
      <c r="AB153" s="99">
        <f t="shared" ca="1" si="244"/>
        <v>0</v>
      </c>
      <c r="AC153" s="99">
        <f t="shared" ca="1" si="245"/>
        <v>0</v>
      </c>
      <c r="AD153" s="99" t="str">
        <f t="shared" si="246"/>
        <v>845146Satin White</v>
      </c>
      <c r="AE153" s="99">
        <f t="shared" si="247"/>
        <v>845146</v>
      </c>
      <c r="AF153" s="100" t="str">
        <f>INDEX(ATS!$A:$P,MATCH('2) Order Form'!$V153,ATS!$O:$O,0),7)</f>
        <v>Active</v>
      </c>
      <c r="AG153" s="183">
        <v>7048652893376</v>
      </c>
    </row>
    <row r="154" spans="1:33">
      <c r="A154" s="9">
        <v>1</v>
      </c>
      <c r="B154" s="9" t="s">
        <v>104</v>
      </c>
      <c r="C154" s="9">
        <f>INDEX(ATS!$A:$P,MATCH('2) Order Form'!$V154,ATS!$O:$O,0),1)</f>
        <v>845146</v>
      </c>
      <c r="D154" s="9" t="str">
        <f>INDEX(ATS!$A:$P,MATCH('2) Order Form'!$V154,ATS!$O:$O,0),2)</f>
        <v>Falconer Aero 2Vi Mips Helmet</v>
      </c>
      <c r="E154" s="74" t="str">
        <f>INDEX(ATS!$A:$P,MATCH('2) Order Form'!$V154,ATS!$O:$O,0),4)</f>
        <v>WOLND-SM</v>
      </c>
      <c r="F154" s="74" t="str">
        <f>INDEX(ATS!$A:$P,MATCH('2) Order Form'!$V154,ATS!$O:$O,0),5)</f>
        <v>Woodland</v>
      </c>
      <c r="G154" s="112" t="str">
        <f>INDEX(ATS!$A:$P,MATCH('2) Order Form'!$V154,ATS!$O:$O,0),6)</f>
        <v>SM</v>
      </c>
      <c r="H154" s="10">
        <v>1</v>
      </c>
      <c r="I154" s="90">
        <v>0</v>
      </c>
      <c r="J154" s="96">
        <f>IFERROR(VLOOKUP(V154,ATS!$O:$P,2,FALSE),0)</f>
        <v>35</v>
      </c>
      <c r="K154" s="138">
        <f t="shared" si="237"/>
        <v>35</v>
      </c>
      <c r="L154" s="96">
        <f>IFERROR(VLOOKUP(V154,ATS!$O:$Q,3,FALSE),0)</f>
        <v>35</v>
      </c>
      <c r="M154" s="139">
        <f t="shared" si="238"/>
        <v>35</v>
      </c>
      <c r="N154" s="85">
        <v>0</v>
      </c>
      <c r="O154" s="51">
        <f t="shared" si="239"/>
        <v>0</v>
      </c>
      <c r="P154" s="46">
        <f>VLOOKUP($C154,Prices!$A$3:$T$1996,MATCH('2) Order Form'!P$8,Prices!$A$2:$T$2,0),FALSE)</f>
        <v>150</v>
      </c>
      <c r="Q154" s="47">
        <f>VLOOKUP($C154,Prices!$A$3:$T$1996,MATCH('2) Order Form'!Q$8,Prices!$A$2:$T$2,0),FALSE)</f>
        <v>299</v>
      </c>
      <c r="R154" s="31">
        <f t="shared" si="240"/>
        <v>0</v>
      </c>
      <c r="S154" s="40">
        <f t="shared" si="241"/>
        <v>0</v>
      </c>
      <c r="T154" s="47">
        <f t="shared" si="242"/>
        <v>0</v>
      </c>
      <c r="U154" s="97"/>
      <c r="V154" s="110">
        <v>7048652893277</v>
      </c>
      <c r="W154" s="97"/>
      <c r="X154" s="182" t="str">
        <f t="shared" si="248"/>
        <v/>
      </c>
      <c r="Y154" s="98">
        <f t="shared" si="243"/>
        <v>0</v>
      </c>
      <c r="Z154" s="99">
        <f t="shared" ca="1" si="249"/>
        <v>0</v>
      </c>
      <c r="AA154" s="99">
        <f t="shared" ca="1" si="250"/>
        <v>11</v>
      </c>
      <c r="AB154" s="99">
        <f t="shared" ca="1" si="244"/>
        <v>0</v>
      </c>
      <c r="AC154" s="99">
        <f t="shared" ca="1" si="245"/>
        <v>1</v>
      </c>
      <c r="AD154" s="99" t="str">
        <f t="shared" si="246"/>
        <v>845146Woodland</v>
      </c>
      <c r="AE154" s="99">
        <f t="shared" si="247"/>
        <v>845146</v>
      </c>
      <c r="AF154" s="100" t="str">
        <f>INDEX(ATS!$A:$P,MATCH('2) Order Form'!$V154,ATS!$O:$O,0),7)</f>
        <v>Active</v>
      </c>
      <c r="AG154" s="183">
        <v>7048653024601</v>
      </c>
    </row>
    <row r="155" spans="1:33">
      <c r="A155" s="9">
        <v>1</v>
      </c>
      <c r="B155" s="9" t="s">
        <v>104</v>
      </c>
      <c r="C155" s="9">
        <f>INDEX(ATS!$A:$P,MATCH('2) Order Form'!$V155,ATS!$O:$O,0),1)</f>
        <v>845146</v>
      </c>
      <c r="D155" s="9" t="str">
        <f>INDEX(ATS!$A:$P,MATCH('2) Order Form'!$V155,ATS!$O:$O,0),2)</f>
        <v>Falconer Aero 2Vi Mips Helmet</v>
      </c>
      <c r="E155" s="74" t="str">
        <f>INDEX(ATS!$A:$P,MATCH('2) Order Form'!$V155,ATS!$O:$O,0),4)</f>
        <v>WOLND-ML</v>
      </c>
      <c r="F155" s="74" t="str">
        <f>INDEX(ATS!$A:$P,MATCH('2) Order Form'!$V155,ATS!$O:$O,0),5)</f>
        <v>Woodland</v>
      </c>
      <c r="G155" s="112" t="str">
        <f>INDEX(ATS!$A:$P,MATCH('2) Order Form'!$V155,ATS!$O:$O,0),6)</f>
        <v>ML</v>
      </c>
      <c r="H155" s="10">
        <v>1</v>
      </c>
      <c r="I155" s="90">
        <v>0</v>
      </c>
      <c r="J155" s="96">
        <f>IFERROR(VLOOKUP(V155,ATS!$O:$P,2,FALSE),0)</f>
        <v>20</v>
      </c>
      <c r="K155" s="138">
        <f t="shared" si="237"/>
        <v>20</v>
      </c>
      <c r="L155" s="96">
        <f>IFERROR(VLOOKUP(V155,ATS!$O:$Q,3,FALSE),0)</f>
        <v>20</v>
      </c>
      <c r="M155" s="139">
        <f t="shared" si="238"/>
        <v>20</v>
      </c>
      <c r="N155" s="85">
        <v>0</v>
      </c>
      <c r="O155" s="51">
        <f t="shared" si="239"/>
        <v>0</v>
      </c>
      <c r="P155" s="46">
        <f>VLOOKUP($C155,Prices!$A$3:$T$1996,MATCH('2) Order Form'!P$8,Prices!$A$2:$T$2,0),FALSE)</f>
        <v>150</v>
      </c>
      <c r="Q155" s="47">
        <f>VLOOKUP($C155,Prices!$A$3:$T$1996,MATCH('2) Order Form'!Q$8,Prices!$A$2:$T$2,0),FALSE)</f>
        <v>299</v>
      </c>
      <c r="R155" s="31">
        <f t="shared" si="240"/>
        <v>0</v>
      </c>
      <c r="S155" s="40">
        <f t="shared" si="241"/>
        <v>0</v>
      </c>
      <c r="T155" s="47">
        <f t="shared" si="242"/>
        <v>0</v>
      </c>
      <c r="U155" s="97"/>
      <c r="V155" s="110">
        <v>7048652893260</v>
      </c>
      <c r="W155" s="97"/>
      <c r="X155" s="182" t="str">
        <f t="shared" si="248"/>
        <v/>
      </c>
      <c r="Y155" s="98">
        <f t="shared" si="243"/>
        <v>0</v>
      </c>
      <c r="Z155" s="99">
        <f t="shared" ca="1" si="249"/>
        <v>0</v>
      </c>
      <c r="AA155" s="99">
        <f t="shared" ca="1" si="250"/>
        <v>11</v>
      </c>
      <c r="AB155" s="99">
        <f t="shared" ca="1" si="244"/>
        <v>0</v>
      </c>
      <c r="AC155" s="99">
        <f t="shared" ca="1" si="245"/>
        <v>0</v>
      </c>
      <c r="AD155" s="99" t="str">
        <f t="shared" si="246"/>
        <v>845146Woodland</v>
      </c>
      <c r="AE155" s="99">
        <f t="shared" si="247"/>
        <v>845146</v>
      </c>
      <c r="AF155" s="100" t="str">
        <f>INDEX(ATS!$A:$P,MATCH('2) Order Form'!$V155,ATS!$O:$O,0),7)</f>
        <v>Active</v>
      </c>
      <c r="AG155" s="183">
        <v>7048653024618</v>
      </c>
    </row>
    <row r="156" spans="1:33">
      <c r="A156" s="9">
        <v>1</v>
      </c>
      <c r="B156" s="9" t="s">
        <v>104</v>
      </c>
      <c r="C156" s="9">
        <f>INDEX(ATS!$A:$P,MATCH('2) Order Form'!$V156,ATS!$O:$O,0),1)</f>
        <v>845146</v>
      </c>
      <c r="D156" s="9" t="str">
        <f>INDEX(ATS!$A:$P,MATCH('2) Order Form'!$V156,ATS!$O:$O,0),2)</f>
        <v>Falconer Aero 2Vi Mips Helmet</v>
      </c>
      <c r="E156" s="74" t="str">
        <f>INDEX(ATS!$A:$P,MATCH('2) Order Form'!$V156,ATS!$O:$O,0),4)</f>
        <v>WOLND-LXL</v>
      </c>
      <c r="F156" s="74" t="str">
        <f>INDEX(ATS!$A:$P,MATCH('2) Order Form'!$V156,ATS!$O:$O,0),5)</f>
        <v>Woodland</v>
      </c>
      <c r="G156" s="112" t="str">
        <f>INDEX(ATS!$A:$P,MATCH('2) Order Form'!$V156,ATS!$O:$O,0),6)</f>
        <v>LXL</v>
      </c>
      <c r="H156" s="10">
        <v>1</v>
      </c>
      <c r="I156" s="90">
        <v>0</v>
      </c>
      <c r="J156" s="96">
        <f>IFERROR(VLOOKUP(V156,ATS!$O:$P,2,FALSE),0)</f>
        <v>53</v>
      </c>
      <c r="K156" s="138" t="str">
        <f t="shared" si="237"/>
        <v>50+</v>
      </c>
      <c r="L156" s="96">
        <f>IFERROR(VLOOKUP(V156,ATS!$O:$Q,3,FALSE),0)</f>
        <v>53</v>
      </c>
      <c r="M156" s="139" t="str">
        <f t="shared" si="238"/>
        <v>50+</v>
      </c>
      <c r="N156" s="85">
        <v>0</v>
      </c>
      <c r="O156" s="51">
        <f t="shared" si="239"/>
        <v>0</v>
      </c>
      <c r="P156" s="46">
        <f>VLOOKUP($C156,Prices!$A$3:$T$1996,MATCH('2) Order Form'!P$8,Prices!$A$2:$T$2,0),FALSE)</f>
        <v>150</v>
      </c>
      <c r="Q156" s="47">
        <f>VLOOKUP($C156,Prices!$A$3:$T$1996,MATCH('2) Order Form'!Q$8,Prices!$A$2:$T$2,0),FALSE)</f>
        <v>299</v>
      </c>
      <c r="R156" s="31">
        <f t="shared" si="240"/>
        <v>0</v>
      </c>
      <c r="S156" s="40">
        <f t="shared" si="241"/>
        <v>0</v>
      </c>
      <c r="T156" s="47">
        <f t="shared" si="242"/>
        <v>0</v>
      </c>
      <c r="U156" s="97"/>
      <c r="V156" s="110">
        <v>7048652893253</v>
      </c>
      <c r="W156" s="97"/>
      <c r="X156" s="182" t="str">
        <f t="shared" si="248"/>
        <v/>
      </c>
      <c r="Y156" s="98">
        <f t="shared" si="243"/>
        <v>0</v>
      </c>
      <c r="Z156" s="99">
        <f t="shared" ca="1" si="249"/>
        <v>0</v>
      </c>
      <c r="AA156" s="99">
        <f t="shared" ca="1" si="250"/>
        <v>11</v>
      </c>
      <c r="AB156" s="99">
        <f t="shared" ca="1" si="244"/>
        <v>0</v>
      </c>
      <c r="AC156" s="99">
        <f t="shared" ca="1" si="245"/>
        <v>0</v>
      </c>
      <c r="AD156" s="99" t="str">
        <f t="shared" si="246"/>
        <v>845146Woodland</v>
      </c>
      <c r="AE156" s="99">
        <f t="shared" si="247"/>
        <v>845146</v>
      </c>
      <c r="AF156" s="100" t="str">
        <f>INDEX(ATS!$A:$P,MATCH('2) Order Form'!$V156,ATS!$O:$O,0),7)</f>
        <v>Active</v>
      </c>
      <c r="AG156" s="183">
        <v>7048653024625</v>
      </c>
    </row>
    <row r="157" spans="1:33">
      <c r="A157" s="9">
        <v>1</v>
      </c>
      <c r="B157" s="9" t="s">
        <v>104</v>
      </c>
      <c r="C157" s="9">
        <f>INDEX(ATS!$A:$P,MATCH('2) Order Form'!$V157,ATS!$O:$O,0),1)</f>
        <v>845145</v>
      </c>
      <c r="D157" s="9" t="str">
        <f>INDEX(ATS!$A:$P,MATCH('2) Order Form'!$V157,ATS!$O:$O,0),2)</f>
        <v>Falconer 2Vi Mips Helmet</v>
      </c>
      <c r="E157" s="74" t="str">
        <f>INDEX(ATS!$A:$P,MATCH('2) Order Form'!$V157,ATS!$O:$O,0),4)</f>
        <v>BRWHT-SM</v>
      </c>
      <c r="F157" s="74" t="str">
        <f>INDEX(ATS!$A:$P,MATCH('2) Order Form'!$V157,ATS!$O:$O,0),5)</f>
        <v xml:space="preserve">Bronco White </v>
      </c>
      <c r="G157" s="112" t="str">
        <f>INDEX(ATS!$A:$P,MATCH('2) Order Form'!$V157,ATS!$O:$O,0),6)</f>
        <v>SM</v>
      </c>
      <c r="H157" s="10">
        <v>1</v>
      </c>
      <c r="I157" s="90">
        <v>0</v>
      </c>
      <c r="J157" s="96">
        <f>IFERROR(VLOOKUP(V157,ATS!$O:$P,2,FALSE),0)</f>
        <v>0</v>
      </c>
      <c r="K157" s="138" t="str">
        <f t="shared" si="237"/>
        <v>0</v>
      </c>
      <c r="L157" s="96">
        <f>IFERROR(VLOOKUP(V157,ATS!$O:$Q,3,FALSE),0)</f>
        <v>0</v>
      </c>
      <c r="M157" s="139" t="str">
        <f t="shared" si="238"/>
        <v>0</v>
      </c>
      <c r="N157" s="85">
        <v>0</v>
      </c>
      <c r="O157" s="51">
        <f t="shared" si="239"/>
        <v>0</v>
      </c>
      <c r="P157" s="46">
        <f>VLOOKUP($C157,Prices!$A$3:$T$1996,MATCH('2) Order Form'!P$8,Prices!$A$2:$T$2,0),FALSE)</f>
        <v>125</v>
      </c>
      <c r="Q157" s="47">
        <f>VLOOKUP($C157,Prices!$A$3:$T$1996,MATCH('2) Order Form'!Q$8,Prices!$A$2:$T$2,0),FALSE)</f>
        <v>249</v>
      </c>
      <c r="R157" s="31">
        <f t="shared" si="240"/>
        <v>0</v>
      </c>
      <c r="S157" s="40">
        <f t="shared" si="241"/>
        <v>0</v>
      </c>
      <c r="T157" s="47">
        <f t="shared" si="242"/>
        <v>0</v>
      </c>
      <c r="U157" s="97"/>
      <c r="V157" s="110">
        <v>7048652893307</v>
      </c>
      <c r="W157" s="97"/>
      <c r="X157" s="182" t="str">
        <f t="shared" si="248"/>
        <v/>
      </c>
      <c r="Y157" s="98">
        <f t="shared" si="243"/>
        <v>0</v>
      </c>
      <c r="Z157" s="99">
        <f t="shared" ca="1" si="249"/>
        <v>0</v>
      </c>
      <c r="AA157" s="99">
        <f t="shared" ca="1" si="250"/>
        <v>12</v>
      </c>
      <c r="AB157" s="99">
        <f t="shared" ref="AB157:AB189" ca="1" si="251">IF(C157=OFFSET(C157,-1,0),0,1)</f>
        <v>1</v>
      </c>
      <c r="AC157" s="99">
        <f t="shared" ref="AC157:AC189" ca="1" si="252">IF(F157=OFFSET(F157,-1,0),0,1)</f>
        <v>1</v>
      </c>
      <c r="AD157" s="99" t="str">
        <f t="shared" ref="AD157:AD189" si="253">CONCATENATE(C157,F157)</f>
        <v xml:space="preserve">845145Bronco White </v>
      </c>
      <c r="AE157" s="99">
        <f t="shared" ref="AE157:AE189" si="254">IFERROR(IF(B157="EYEWEAR",CONCATENATE(C157,"-",G157),C157),C157)</f>
        <v>845145</v>
      </c>
      <c r="AF157" s="100" t="str">
        <f>INDEX(ATS!$A:$P,MATCH('2) Order Form'!$V157,ATS!$O:$O,0),7)</f>
        <v>Active</v>
      </c>
      <c r="AG157" s="183">
        <v>7048652893451</v>
      </c>
    </row>
    <row r="158" spans="1:33">
      <c r="A158" s="9">
        <v>1</v>
      </c>
      <c r="B158" s="9" t="s">
        <v>104</v>
      </c>
      <c r="C158" s="9">
        <f>INDEX(ATS!$A:$P,MATCH('2) Order Form'!$V158,ATS!$O:$O,0),1)</f>
        <v>845145</v>
      </c>
      <c r="D158" s="9" t="str">
        <f>INDEX(ATS!$A:$P,MATCH('2) Order Form'!$V158,ATS!$O:$O,0),2)</f>
        <v>Falconer 2Vi Mips Helmet</v>
      </c>
      <c r="E158" s="74" t="str">
        <f>INDEX(ATS!$A:$P,MATCH('2) Order Form'!$V158,ATS!$O:$O,0),4)</f>
        <v>BRWHT-ML</v>
      </c>
      <c r="F158" s="74" t="str">
        <f>INDEX(ATS!$A:$P,MATCH('2) Order Form'!$V158,ATS!$O:$O,0),5)</f>
        <v xml:space="preserve">Bronco White </v>
      </c>
      <c r="G158" s="112" t="str">
        <f>INDEX(ATS!$A:$P,MATCH('2) Order Form'!$V158,ATS!$O:$O,0),6)</f>
        <v>ML</v>
      </c>
      <c r="H158" s="10">
        <v>1</v>
      </c>
      <c r="I158" s="90">
        <v>0</v>
      </c>
      <c r="J158" s="96">
        <f>IFERROR(VLOOKUP(V158,ATS!$O:$P,2,FALSE),0)</f>
        <v>0</v>
      </c>
      <c r="K158" s="138" t="str">
        <f t="shared" si="237"/>
        <v>0</v>
      </c>
      <c r="L158" s="96">
        <f>IFERROR(VLOOKUP(V158,ATS!$O:$Q,3,FALSE),0)</f>
        <v>0</v>
      </c>
      <c r="M158" s="139" t="str">
        <f t="shared" si="238"/>
        <v>0</v>
      </c>
      <c r="N158" s="85">
        <v>0</v>
      </c>
      <c r="O158" s="51">
        <f t="shared" si="239"/>
        <v>0</v>
      </c>
      <c r="P158" s="46">
        <f>VLOOKUP($C158,Prices!$A$3:$T$1996,MATCH('2) Order Form'!P$8,Prices!$A$2:$T$2,0),FALSE)</f>
        <v>125</v>
      </c>
      <c r="Q158" s="47">
        <f>VLOOKUP($C158,Prices!$A$3:$T$1996,MATCH('2) Order Form'!Q$8,Prices!$A$2:$T$2,0),FALSE)</f>
        <v>249</v>
      </c>
      <c r="R158" s="31">
        <f t="shared" si="240"/>
        <v>0</v>
      </c>
      <c r="S158" s="40">
        <f t="shared" si="241"/>
        <v>0</v>
      </c>
      <c r="T158" s="47">
        <f t="shared" si="242"/>
        <v>0</v>
      </c>
      <c r="U158" s="97"/>
      <c r="V158" s="110">
        <v>7048652893291</v>
      </c>
      <c r="W158" s="97"/>
      <c r="X158" s="182" t="str">
        <f t="shared" si="248"/>
        <v/>
      </c>
      <c r="Y158" s="98">
        <f t="shared" si="243"/>
        <v>0</v>
      </c>
      <c r="Z158" s="99">
        <f t="shared" ca="1" si="249"/>
        <v>0</v>
      </c>
      <c r="AA158" s="99">
        <f t="shared" ca="1" si="250"/>
        <v>12</v>
      </c>
      <c r="AB158" s="99">
        <f t="shared" ca="1" si="251"/>
        <v>0</v>
      </c>
      <c r="AC158" s="99">
        <f t="shared" ca="1" si="252"/>
        <v>0</v>
      </c>
      <c r="AD158" s="99" t="str">
        <f t="shared" si="253"/>
        <v xml:space="preserve">845145Bronco White </v>
      </c>
      <c r="AE158" s="99">
        <f t="shared" si="254"/>
        <v>845145</v>
      </c>
      <c r="AF158" s="100" t="str">
        <f>INDEX(ATS!$A:$P,MATCH('2) Order Form'!$V158,ATS!$O:$O,0),7)</f>
        <v>Active</v>
      </c>
      <c r="AG158" s="183">
        <v>7048652893444</v>
      </c>
    </row>
    <row r="159" spans="1:33">
      <c r="A159" s="9">
        <v>1</v>
      </c>
      <c r="B159" s="9" t="s">
        <v>104</v>
      </c>
      <c r="C159" s="9">
        <f>INDEX(ATS!$A:$P,MATCH('2) Order Form'!$V159,ATS!$O:$O,0),1)</f>
        <v>845145</v>
      </c>
      <c r="D159" s="9" t="str">
        <f>INDEX(ATS!$A:$P,MATCH('2) Order Form'!$V159,ATS!$O:$O,0),2)</f>
        <v>Falconer 2Vi Mips Helmet</v>
      </c>
      <c r="E159" s="74" t="str">
        <f>INDEX(ATS!$A:$P,MATCH('2) Order Form'!$V159,ATS!$O:$O,0),4)</f>
        <v>BRWHT-LXL</v>
      </c>
      <c r="F159" s="74" t="str">
        <f>INDEX(ATS!$A:$P,MATCH('2) Order Form'!$V159,ATS!$O:$O,0),5)</f>
        <v xml:space="preserve">Bronco White </v>
      </c>
      <c r="G159" s="112" t="str">
        <f>INDEX(ATS!$A:$P,MATCH('2) Order Form'!$V159,ATS!$O:$O,0),6)</f>
        <v>LXL</v>
      </c>
      <c r="H159" s="10">
        <v>1</v>
      </c>
      <c r="I159" s="90">
        <v>0</v>
      </c>
      <c r="J159" s="96">
        <f>IFERROR(VLOOKUP(V159,ATS!$O:$P,2,FALSE),0)</f>
        <v>0</v>
      </c>
      <c r="K159" s="138" t="str">
        <f t="shared" si="237"/>
        <v>0</v>
      </c>
      <c r="L159" s="96">
        <f>IFERROR(VLOOKUP(V159,ATS!$O:$Q,3,FALSE),0)</f>
        <v>0</v>
      </c>
      <c r="M159" s="139" t="str">
        <f t="shared" si="238"/>
        <v>0</v>
      </c>
      <c r="N159" s="85">
        <v>0</v>
      </c>
      <c r="O159" s="51">
        <f t="shared" si="239"/>
        <v>0</v>
      </c>
      <c r="P159" s="46">
        <f>VLOOKUP($C159,Prices!$A$3:$T$1996,MATCH('2) Order Form'!P$8,Prices!$A$2:$T$2,0),FALSE)</f>
        <v>125</v>
      </c>
      <c r="Q159" s="47">
        <f>VLOOKUP($C159,Prices!$A$3:$T$1996,MATCH('2) Order Form'!Q$8,Prices!$A$2:$T$2,0),FALSE)</f>
        <v>249</v>
      </c>
      <c r="R159" s="31">
        <f t="shared" si="240"/>
        <v>0</v>
      </c>
      <c r="S159" s="40">
        <f t="shared" si="241"/>
        <v>0</v>
      </c>
      <c r="T159" s="47">
        <f t="shared" si="242"/>
        <v>0</v>
      </c>
      <c r="U159" s="97"/>
      <c r="V159" s="110">
        <v>7048652893284</v>
      </c>
      <c r="W159" s="97"/>
      <c r="X159" s="182" t="str">
        <f t="shared" si="248"/>
        <v/>
      </c>
      <c r="Y159" s="98">
        <f t="shared" si="243"/>
        <v>0</v>
      </c>
      <c r="Z159" s="99">
        <f t="shared" ca="1" si="249"/>
        <v>0</v>
      </c>
      <c r="AA159" s="99">
        <f t="shared" ca="1" si="250"/>
        <v>12</v>
      </c>
      <c r="AB159" s="99">
        <f t="shared" ca="1" si="251"/>
        <v>0</v>
      </c>
      <c r="AC159" s="99">
        <f t="shared" ca="1" si="252"/>
        <v>0</v>
      </c>
      <c r="AD159" s="99" t="str">
        <f t="shared" si="253"/>
        <v xml:space="preserve">845145Bronco White </v>
      </c>
      <c r="AE159" s="99">
        <f t="shared" si="254"/>
        <v>845145</v>
      </c>
      <c r="AF159" s="100" t="str">
        <f>INDEX(ATS!$A:$P,MATCH('2) Order Form'!$V159,ATS!$O:$O,0),7)</f>
        <v>Active</v>
      </c>
      <c r="AG159" s="183">
        <v>7048652893437</v>
      </c>
    </row>
    <row r="160" spans="1:33">
      <c r="A160" s="9">
        <v>1</v>
      </c>
      <c r="B160" s="9" t="s">
        <v>104</v>
      </c>
      <c r="C160" s="9">
        <f>INDEX(ATS!$A:$P,MATCH('2) Order Form'!$V160,ATS!$O:$O,0),1)</f>
        <v>845145</v>
      </c>
      <c r="D160" s="9" t="str">
        <f>INDEX(ATS!$A:$P,MATCH('2) Order Form'!$V160,ATS!$O:$O,0),2)</f>
        <v>Falconer 2Vi Mips Helmet</v>
      </c>
      <c r="E160" s="74" t="str">
        <f>INDEX(ATS!$A:$P,MATCH('2) Order Form'!$V160,ATS!$O:$O,0),4)</f>
        <v>DUSK-SM</v>
      </c>
      <c r="F160" s="74" t="str">
        <f>INDEX(ATS!$A:$P,MATCH('2) Order Form'!$V160,ATS!$O:$O,0),5)</f>
        <v>Dusk</v>
      </c>
      <c r="G160" s="112" t="str">
        <f>INDEX(ATS!$A:$P,MATCH('2) Order Form'!$V160,ATS!$O:$O,0),6)</f>
        <v>SM</v>
      </c>
      <c r="H160" s="10">
        <v>1</v>
      </c>
      <c r="I160" s="90">
        <v>0</v>
      </c>
      <c r="J160" s="96">
        <f>IFERROR(VLOOKUP(V160,ATS!$O:$P,2,FALSE),0)</f>
        <v>25</v>
      </c>
      <c r="K160" s="138">
        <f t="shared" si="237"/>
        <v>25</v>
      </c>
      <c r="L160" s="96">
        <f>IFERROR(VLOOKUP(V160,ATS!$O:$Q,3,FALSE),0)</f>
        <v>25</v>
      </c>
      <c r="M160" s="139">
        <f t="shared" si="238"/>
        <v>25</v>
      </c>
      <c r="N160" s="85">
        <v>0</v>
      </c>
      <c r="O160" s="51">
        <f t="shared" si="239"/>
        <v>0</v>
      </c>
      <c r="P160" s="46">
        <f>VLOOKUP($C160,Prices!$A$3:$T$1996,MATCH('2) Order Form'!P$8,Prices!$A$2:$T$2,0),FALSE)</f>
        <v>125</v>
      </c>
      <c r="Q160" s="47">
        <f>VLOOKUP($C160,Prices!$A$3:$T$1996,MATCH('2) Order Form'!Q$8,Prices!$A$2:$T$2,0),FALSE)</f>
        <v>249</v>
      </c>
      <c r="R160" s="31">
        <f t="shared" si="240"/>
        <v>0</v>
      </c>
      <c r="S160" s="40">
        <f t="shared" si="241"/>
        <v>0</v>
      </c>
      <c r="T160" s="47">
        <f t="shared" si="242"/>
        <v>0</v>
      </c>
      <c r="U160" s="97"/>
      <c r="V160" s="110">
        <v>7048652893338</v>
      </c>
      <c r="W160" s="97"/>
      <c r="X160" s="182" t="str">
        <f t="shared" si="248"/>
        <v>*** EOL ***</v>
      </c>
      <c r="Y160" s="98">
        <f t="shared" si="243"/>
        <v>0</v>
      </c>
      <c r="Z160" s="99">
        <f t="shared" ca="1" si="249"/>
        <v>0</v>
      </c>
      <c r="AA160" s="99">
        <f t="shared" ca="1" si="250"/>
        <v>12</v>
      </c>
      <c r="AB160" s="99">
        <f t="shared" ca="1" si="251"/>
        <v>0</v>
      </c>
      <c r="AC160" s="99">
        <f t="shared" ca="1" si="252"/>
        <v>1</v>
      </c>
      <c r="AD160" s="99" t="str">
        <f t="shared" si="253"/>
        <v>845145Dusk</v>
      </c>
      <c r="AE160" s="99">
        <f t="shared" si="254"/>
        <v>845145</v>
      </c>
      <c r="AF160" s="100" t="str">
        <f>INDEX(ATS!$A:$P,MATCH('2) Order Form'!$V160,ATS!$O:$O,0),7)</f>
        <v>Stock</v>
      </c>
      <c r="AG160" s="183">
        <v>7048652893482</v>
      </c>
    </row>
    <row r="161" spans="1:33">
      <c r="A161" s="9">
        <v>1</v>
      </c>
      <c r="B161" s="9" t="s">
        <v>104</v>
      </c>
      <c r="C161" s="9">
        <f>INDEX(ATS!$A:$P,MATCH('2) Order Form'!$V161,ATS!$O:$O,0),1)</f>
        <v>845145</v>
      </c>
      <c r="D161" s="9" t="str">
        <f>INDEX(ATS!$A:$P,MATCH('2) Order Form'!$V161,ATS!$O:$O,0),2)</f>
        <v>Falconer 2Vi Mips Helmet</v>
      </c>
      <c r="E161" s="74" t="str">
        <f>INDEX(ATS!$A:$P,MATCH('2) Order Form'!$V161,ATS!$O:$O,0),4)</f>
        <v>DUSK-ML</v>
      </c>
      <c r="F161" s="74" t="str">
        <f>INDEX(ATS!$A:$P,MATCH('2) Order Form'!$V161,ATS!$O:$O,0),5)</f>
        <v>Dusk</v>
      </c>
      <c r="G161" s="112" t="str">
        <f>INDEX(ATS!$A:$P,MATCH('2) Order Form'!$V161,ATS!$O:$O,0),6)</f>
        <v>ML</v>
      </c>
      <c r="H161" s="10">
        <v>1</v>
      </c>
      <c r="I161" s="90">
        <v>0</v>
      </c>
      <c r="J161" s="96">
        <f>IFERROR(VLOOKUP(V161,ATS!$O:$P,2,FALSE),0)</f>
        <v>1</v>
      </c>
      <c r="K161" s="138">
        <f t="shared" si="237"/>
        <v>1</v>
      </c>
      <c r="L161" s="96">
        <f>IFERROR(VLOOKUP(V161,ATS!$O:$Q,3,FALSE),0)</f>
        <v>1</v>
      </c>
      <c r="M161" s="139">
        <f t="shared" si="238"/>
        <v>1</v>
      </c>
      <c r="N161" s="85">
        <v>0</v>
      </c>
      <c r="O161" s="51">
        <f t="shared" si="239"/>
        <v>0</v>
      </c>
      <c r="P161" s="46">
        <f>VLOOKUP($C161,Prices!$A$3:$T$1996,MATCH('2) Order Form'!P$8,Prices!$A$2:$T$2,0),FALSE)</f>
        <v>125</v>
      </c>
      <c r="Q161" s="47">
        <f>VLOOKUP($C161,Prices!$A$3:$T$1996,MATCH('2) Order Form'!Q$8,Prices!$A$2:$T$2,0),FALSE)</f>
        <v>249</v>
      </c>
      <c r="R161" s="31">
        <f t="shared" si="240"/>
        <v>0</v>
      </c>
      <c r="S161" s="40">
        <f t="shared" si="241"/>
        <v>0</v>
      </c>
      <c r="T161" s="47">
        <f t="shared" si="242"/>
        <v>0</v>
      </c>
      <c r="U161" s="97"/>
      <c r="V161" s="110">
        <v>7048652893321</v>
      </c>
      <c r="W161" s="97"/>
      <c r="X161" s="182" t="str">
        <f t="shared" si="248"/>
        <v>*** EOL ***</v>
      </c>
      <c r="Y161" s="98">
        <f t="shared" si="243"/>
        <v>0</v>
      </c>
      <c r="Z161" s="99">
        <f t="shared" ca="1" si="249"/>
        <v>0</v>
      </c>
      <c r="AA161" s="99">
        <f t="shared" ca="1" si="250"/>
        <v>12</v>
      </c>
      <c r="AB161" s="99">
        <f t="shared" ca="1" si="251"/>
        <v>0</v>
      </c>
      <c r="AC161" s="99">
        <f t="shared" ca="1" si="252"/>
        <v>0</v>
      </c>
      <c r="AD161" s="99" t="str">
        <f t="shared" si="253"/>
        <v>845145Dusk</v>
      </c>
      <c r="AE161" s="99">
        <f t="shared" si="254"/>
        <v>845145</v>
      </c>
      <c r="AF161" s="100" t="str">
        <f>INDEX(ATS!$A:$P,MATCH('2) Order Form'!$V161,ATS!$O:$O,0),7)</f>
        <v>Stock</v>
      </c>
      <c r="AG161" s="183">
        <v>7048652893475</v>
      </c>
    </row>
    <row r="162" spans="1:33">
      <c r="A162" s="9">
        <v>1</v>
      </c>
      <c r="B162" s="9" t="s">
        <v>104</v>
      </c>
      <c r="C162" s="9">
        <f>INDEX(ATS!$A:$P,MATCH('2) Order Form'!$V162,ATS!$O:$O,0),1)</f>
        <v>845145</v>
      </c>
      <c r="D162" s="9" t="str">
        <f>INDEX(ATS!$A:$P,MATCH('2) Order Form'!$V162,ATS!$O:$O,0),2)</f>
        <v>Falconer 2Vi Mips Helmet</v>
      </c>
      <c r="E162" s="74" t="str">
        <f>INDEX(ATS!$A:$P,MATCH('2) Order Form'!$V162,ATS!$O:$O,0),4)</f>
        <v>DUSK-LXL</v>
      </c>
      <c r="F162" s="74" t="str">
        <f>INDEX(ATS!$A:$P,MATCH('2) Order Form'!$V162,ATS!$O:$O,0),5)</f>
        <v>Dusk</v>
      </c>
      <c r="G162" s="112" t="str">
        <f>INDEX(ATS!$A:$P,MATCH('2) Order Form'!$V162,ATS!$O:$O,0),6)</f>
        <v>LXL</v>
      </c>
      <c r="H162" s="10">
        <v>1</v>
      </c>
      <c r="I162" s="90">
        <v>0</v>
      </c>
      <c r="J162" s="96">
        <f>IFERROR(VLOOKUP(V162,ATS!$O:$P,2,FALSE),0)</f>
        <v>47</v>
      </c>
      <c r="K162" s="138">
        <f t="shared" si="237"/>
        <v>47</v>
      </c>
      <c r="L162" s="96">
        <f>IFERROR(VLOOKUP(V162,ATS!$O:$Q,3,FALSE),0)</f>
        <v>47</v>
      </c>
      <c r="M162" s="139">
        <f t="shared" si="238"/>
        <v>47</v>
      </c>
      <c r="N162" s="85">
        <v>0</v>
      </c>
      <c r="O162" s="51">
        <f t="shared" si="239"/>
        <v>0</v>
      </c>
      <c r="P162" s="46">
        <f>VLOOKUP($C162,Prices!$A$3:$T$1996,MATCH('2) Order Form'!P$8,Prices!$A$2:$T$2,0),FALSE)</f>
        <v>125</v>
      </c>
      <c r="Q162" s="47">
        <f>VLOOKUP($C162,Prices!$A$3:$T$1996,MATCH('2) Order Form'!Q$8,Prices!$A$2:$T$2,0),FALSE)</f>
        <v>249</v>
      </c>
      <c r="R162" s="31">
        <f t="shared" si="240"/>
        <v>0</v>
      </c>
      <c r="S162" s="40">
        <f t="shared" si="241"/>
        <v>0</v>
      </c>
      <c r="T162" s="47">
        <f t="shared" si="242"/>
        <v>0</v>
      </c>
      <c r="U162" s="97"/>
      <c r="V162" s="110">
        <v>7048652893314</v>
      </c>
      <c r="W162" s="97"/>
      <c r="X162" s="182" t="str">
        <f t="shared" si="248"/>
        <v>*** EOL ***</v>
      </c>
      <c r="Y162" s="98">
        <f t="shared" si="243"/>
        <v>0</v>
      </c>
      <c r="Z162" s="99">
        <f t="shared" ca="1" si="249"/>
        <v>0</v>
      </c>
      <c r="AA162" s="99">
        <f t="shared" ca="1" si="250"/>
        <v>12</v>
      </c>
      <c r="AB162" s="99">
        <f t="shared" ca="1" si="251"/>
        <v>0</v>
      </c>
      <c r="AC162" s="99">
        <f t="shared" ca="1" si="252"/>
        <v>0</v>
      </c>
      <c r="AD162" s="99" t="str">
        <f t="shared" si="253"/>
        <v>845145Dusk</v>
      </c>
      <c r="AE162" s="99">
        <f t="shared" si="254"/>
        <v>845145</v>
      </c>
      <c r="AF162" s="100" t="str">
        <f>INDEX(ATS!$A:$P,MATCH('2) Order Form'!$V162,ATS!$O:$O,0),7)</f>
        <v>Stock</v>
      </c>
      <c r="AG162" s="183">
        <v>7048652893468</v>
      </c>
    </row>
    <row r="163" spans="1:33">
      <c r="A163" s="9">
        <v>1</v>
      </c>
      <c r="B163" s="9" t="s">
        <v>104</v>
      </c>
      <c r="C163" s="9">
        <f>INDEX(ATS!$A:$P,MATCH('2) Order Form'!$V163,ATS!$O:$O,0),1)</f>
        <v>845145</v>
      </c>
      <c r="D163" s="9" t="str">
        <f>INDEX(ATS!$A:$P,MATCH('2) Order Form'!$V163,ATS!$O:$O,0),2)</f>
        <v>Falconer 2Vi Mips Helmet</v>
      </c>
      <c r="E163" s="74" t="str">
        <f>INDEX(ATS!$A:$P,MATCH('2) Order Form'!$V163,ATS!$O:$O,0),4)</f>
        <v>LAVA-SM</v>
      </c>
      <c r="F163" s="74" t="str">
        <f>INDEX(ATS!$A:$P,MATCH('2) Order Form'!$V163,ATS!$O:$O,0),5)</f>
        <v>Lava</v>
      </c>
      <c r="G163" s="112" t="str">
        <f>INDEX(ATS!$A:$P,MATCH('2) Order Form'!$V163,ATS!$O:$O,0),6)</f>
        <v>SM</v>
      </c>
      <c r="H163" s="10">
        <v>1</v>
      </c>
      <c r="I163" s="90">
        <v>0</v>
      </c>
      <c r="J163" s="96">
        <f>IFERROR(VLOOKUP(V163,ATS!$O:$P,2,FALSE),0)</f>
        <v>54</v>
      </c>
      <c r="K163" s="138" t="str">
        <f t="shared" si="237"/>
        <v>50+</v>
      </c>
      <c r="L163" s="96">
        <f>IFERROR(VLOOKUP(V163,ATS!$O:$Q,3,FALSE),0)</f>
        <v>54</v>
      </c>
      <c r="M163" s="139" t="str">
        <f t="shared" si="238"/>
        <v>50+</v>
      </c>
      <c r="N163" s="85">
        <v>0</v>
      </c>
      <c r="O163" s="51">
        <f t="shared" si="239"/>
        <v>0</v>
      </c>
      <c r="P163" s="46">
        <f>VLOOKUP($C163,Prices!$A$3:$T$1996,MATCH('2) Order Form'!P$8,Prices!$A$2:$T$2,0),FALSE)</f>
        <v>125</v>
      </c>
      <c r="Q163" s="47">
        <f>VLOOKUP($C163,Prices!$A$3:$T$1996,MATCH('2) Order Form'!Q$8,Prices!$A$2:$T$2,0),FALSE)</f>
        <v>249</v>
      </c>
      <c r="R163" s="31">
        <f t="shared" si="240"/>
        <v>0</v>
      </c>
      <c r="S163" s="40">
        <f t="shared" si="241"/>
        <v>0</v>
      </c>
      <c r="T163" s="47">
        <f t="shared" si="242"/>
        <v>0</v>
      </c>
      <c r="U163" s="97"/>
      <c r="V163" s="110">
        <v>7048652895295</v>
      </c>
      <c r="W163" s="97"/>
      <c r="X163" s="182" t="str">
        <f t="shared" si="248"/>
        <v/>
      </c>
      <c r="Y163" s="98">
        <f t="shared" si="243"/>
        <v>0</v>
      </c>
      <c r="Z163" s="99">
        <f t="shared" ca="1" si="249"/>
        <v>0</v>
      </c>
      <c r="AA163" s="99">
        <f t="shared" ca="1" si="250"/>
        <v>12</v>
      </c>
      <c r="AB163" s="99">
        <f t="shared" ca="1" si="251"/>
        <v>0</v>
      </c>
      <c r="AC163" s="99">
        <f t="shared" ca="1" si="252"/>
        <v>1</v>
      </c>
      <c r="AD163" s="99" t="str">
        <f t="shared" si="253"/>
        <v>845145Lava</v>
      </c>
      <c r="AE163" s="99">
        <f t="shared" si="254"/>
        <v>845145</v>
      </c>
      <c r="AF163" s="100" t="str">
        <f>INDEX(ATS!$A:$P,MATCH('2) Order Form'!$V163,ATS!$O:$O,0),7)</f>
        <v>Active</v>
      </c>
      <c r="AG163" s="183">
        <v>7048652895295</v>
      </c>
    </row>
    <row r="164" spans="1:33">
      <c r="A164" s="9">
        <v>1</v>
      </c>
      <c r="B164" s="9" t="s">
        <v>104</v>
      </c>
      <c r="C164" s="9">
        <f>INDEX(ATS!$A:$P,MATCH('2) Order Form'!$V164,ATS!$O:$O,0),1)</f>
        <v>845145</v>
      </c>
      <c r="D164" s="9" t="str">
        <f>INDEX(ATS!$A:$P,MATCH('2) Order Form'!$V164,ATS!$O:$O,0),2)</f>
        <v>Falconer 2Vi Mips Helmet</v>
      </c>
      <c r="E164" s="74" t="str">
        <f>INDEX(ATS!$A:$P,MATCH('2) Order Form'!$V164,ATS!$O:$O,0),4)</f>
        <v>LAVA-ML</v>
      </c>
      <c r="F164" s="74" t="str">
        <f>INDEX(ATS!$A:$P,MATCH('2) Order Form'!$V164,ATS!$O:$O,0),5)</f>
        <v>Lava</v>
      </c>
      <c r="G164" s="112" t="str">
        <f>INDEX(ATS!$A:$P,MATCH('2) Order Form'!$V164,ATS!$O:$O,0),6)</f>
        <v>ML</v>
      </c>
      <c r="H164" s="10">
        <v>1</v>
      </c>
      <c r="I164" s="90">
        <v>0</v>
      </c>
      <c r="J164" s="96">
        <f>IFERROR(VLOOKUP(V164,ATS!$O:$P,2,FALSE),0)</f>
        <v>27</v>
      </c>
      <c r="K164" s="138">
        <f t="shared" si="237"/>
        <v>27</v>
      </c>
      <c r="L164" s="96">
        <f>IFERROR(VLOOKUP(V164,ATS!$O:$Q,3,FALSE),0)</f>
        <v>27</v>
      </c>
      <c r="M164" s="139">
        <f t="shared" si="238"/>
        <v>27</v>
      </c>
      <c r="N164" s="85">
        <v>0</v>
      </c>
      <c r="O164" s="51">
        <f t="shared" si="239"/>
        <v>0</v>
      </c>
      <c r="P164" s="46">
        <f>VLOOKUP($C164,Prices!$A$3:$T$1996,MATCH('2) Order Form'!P$8,Prices!$A$2:$T$2,0),FALSE)</f>
        <v>125</v>
      </c>
      <c r="Q164" s="47">
        <f>VLOOKUP($C164,Prices!$A$3:$T$1996,MATCH('2) Order Form'!Q$8,Prices!$A$2:$T$2,0),FALSE)</f>
        <v>249</v>
      </c>
      <c r="R164" s="31">
        <f t="shared" si="240"/>
        <v>0</v>
      </c>
      <c r="S164" s="40">
        <f t="shared" si="241"/>
        <v>0</v>
      </c>
      <c r="T164" s="47">
        <f t="shared" si="242"/>
        <v>0</v>
      </c>
      <c r="U164" s="97"/>
      <c r="V164" s="110">
        <v>7048652895288</v>
      </c>
      <c r="W164" s="97"/>
      <c r="X164" s="182" t="str">
        <f t="shared" si="248"/>
        <v/>
      </c>
      <c r="Y164" s="98">
        <f t="shared" si="243"/>
        <v>0</v>
      </c>
      <c r="Z164" s="99">
        <f t="shared" ca="1" si="249"/>
        <v>0</v>
      </c>
      <c r="AA164" s="99">
        <f t="shared" ca="1" si="250"/>
        <v>12</v>
      </c>
      <c r="AB164" s="99">
        <f t="shared" ca="1" si="251"/>
        <v>0</v>
      </c>
      <c r="AC164" s="99">
        <f t="shared" ca="1" si="252"/>
        <v>0</v>
      </c>
      <c r="AD164" s="99" t="str">
        <f t="shared" si="253"/>
        <v>845145Lava</v>
      </c>
      <c r="AE164" s="99">
        <f t="shared" si="254"/>
        <v>845145</v>
      </c>
      <c r="AF164" s="100" t="str">
        <f>INDEX(ATS!$A:$P,MATCH('2) Order Form'!$V164,ATS!$O:$O,0),7)</f>
        <v>Active</v>
      </c>
      <c r="AG164" s="183">
        <v>7048652895288</v>
      </c>
    </row>
    <row r="165" spans="1:33">
      <c r="A165" s="9">
        <v>1</v>
      </c>
      <c r="B165" s="9" t="s">
        <v>104</v>
      </c>
      <c r="C165" s="9">
        <f>INDEX(ATS!$A:$P,MATCH('2) Order Form'!$V165,ATS!$O:$O,0),1)</f>
        <v>845145</v>
      </c>
      <c r="D165" s="9" t="str">
        <f>INDEX(ATS!$A:$P,MATCH('2) Order Form'!$V165,ATS!$O:$O,0),2)</f>
        <v>Falconer 2Vi Mips Helmet</v>
      </c>
      <c r="E165" s="74" t="str">
        <f>INDEX(ATS!$A:$P,MATCH('2) Order Form'!$V165,ATS!$O:$O,0),4)</f>
        <v>LAVA-LXL</v>
      </c>
      <c r="F165" s="74" t="str">
        <f>INDEX(ATS!$A:$P,MATCH('2) Order Form'!$V165,ATS!$O:$O,0),5)</f>
        <v>Lava</v>
      </c>
      <c r="G165" s="112" t="str">
        <f>INDEX(ATS!$A:$P,MATCH('2) Order Form'!$V165,ATS!$O:$O,0),6)</f>
        <v>LXL</v>
      </c>
      <c r="H165" s="10">
        <v>1</v>
      </c>
      <c r="I165" s="90">
        <v>0</v>
      </c>
      <c r="J165" s="96">
        <f>IFERROR(VLOOKUP(V165,ATS!$O:$P,2,FALSE),0)</f>
        <v>39</v>
      </c>
      <c r="K165" s="138">
        <f t="shared" si="237"/>
        <v>39</v>
      </c>
      <c r="L165" s="96">
        <f>IFERROR(VLOOKUP(V165,ATS!$O:$Q,3,FALSE),0)</f>
        <v>39</v>
      </c>
      <c r="M165" s="139">
        <f t="shared" si="238"/>
        <v>39</v>
      </c>
      <c r="N165" s="85">
        <v>0</v>
      </c>
      <c r="O165" s="51">
        <f t="shared" si="239"/>
        <v>0</v>
      </c>
      <c r="P165" s="46">
        <f>VLOOKUP($C165,Prices!$A$3:$T$1996,MATCH('2) Order Form'!P$8,Prices!$A$2:$T$2,0),FALSE)</f>
        <v>125</v>
      </c>
      <c r="Q165" s="47">
        <f>VLOOKUP($C165,Prices!$A$3:$T$1996,MATCH('2) Order Form'!Q$8,Prices!$A$2:$T$2,0),FALSE)</f>
        <v>249</v>
      </c>
      <c r="R165" s="31">
        <f t="shared" si="240"/>
        <v>0</v>
      </c>
      <c r="S165" s="40">
        <f t="shared" si="241"/>
        <v>0</v>
      </c>
      <c r="T165" s="47">
        <f t="shared" si="242"/>
        <v>0</v>
      </c>
      <c r="U165" s="97"/>
      <c r="V165" s="110">
        <v>7048652895271</v>
      </c>
      <c r="W165" s="97"/>
      <c r="X165" s="182" t="str">
        <f t="shared" si="248"/>
        <v/>
      </c>
      <c r="Y165" s="98">
        <f t="shared" si="243"/>
        <v>0</v>
      </c>
      <c r="Z165" s="99">
        <f t="shared" ca="1" si="249"/>
        <v>0</v>
      </c>
      <c r="AA165" s="99">
        <f t="shared" ca="1" si="250"/>
        <v>12</v>
      </c>
      <c r="AB165" s="99">
        <f t="shared" ca="1" si="251"/>
        <v>0</v>
      </c>
      <c r="AC165" s="99">
        <f t="shared" ca="1" si="252"/>
        <v>0</v>
      </c>
      <c r="AD165" s="99" t="str">
        <f t="shared" si="253"/>
        <v>845145Lava</v>
      </c>
      <c r="AE165" s="99">
        <f t="shared" si="254"/>
        <v>845145</v>
      </c>
      <c r="AF165" s="100" t="str">
        <f>INDEX(ATS!$A:$P,MATCH('2) Order Form'!$V165,ATS!$O:$O,0),7)</f>
        <v>Active</v>
      </c>
      <c r="AG165" s="183">
        <v>7048652895271</v>
      </c>
    </row>
    <row r="166" spans="1:33">
      <c r="A166" s="9">
        <v>1</v>
      </c>
      <c r="B166" s="9" t="s">
        <v>104</v>
      </c>
      <c r="C166" s="9">
        <f>INDEX(ATS!$A:$P,MATCH('2) Order Form'!$V166,ATS!$O:$O,0),1)</f>
        <v>845145</v>
      </c>
      <c r="D166" s="9" t="str">
        <f>INDEX(ATS!$A:$P,MATCH('2) Order Form'!$V166,ATS!$O:$O,0),2)</f>
        <v>Falconer 2Vi Mips Helmet</v>
      </c>
      <c r="E166" s="74" t="str">
        <f>INDEX(ATS!$A:$P,MATCH('2) Order Form'!$V166,ATS!$O:$O,0),4)</f>
        <v>LUSH-SM</v>
      </c>
      <c r="F166" s="74" t="str">
        <f>INDEX(ATS!$A:$P,MATCH('2) Order Form'!$V166,ATS!$O:$O,0),5)</f>
        <v>Lush</v>
      </c>
      <c r="G166" s="112" t="str">
        <f>INDEX(ATS!$A:$P,MATCH('2) Order Form'!$V166,ATS!$O:$O,0),6)</f>
        <v>SM</v>
      </c>
      <c r="H166" s="10">
        <v>1</v>
      </c>
      <c r="I166" s="90">
        <v>0</v>
      </c>
      <c r="J166" s="96">
        <f>IFERROR(VLOOKUP(V166,ATS!$O:$P,2,FALSE),0)</f>
        <v>17</v>
      </c>
      <c r="K166" s="138">
        <f t="shared" si="237"/>
        <v>17</v>
      </c>
      <c r="L166" s="96">
        <f>IFERROR(VLOOKUP(V166,ATS!$O:$Q,3,FALSE),0)</f>
        <v>17</v>
      </c>
      <c r="M166" s="139">
        <f t="shared" si="238"/>
        <v>17</v>
      </c>
      <c r="N166" s="85">
        <v>0</v>
      </c>
      <c r="O166" s="51">
        <f t="shared" si="239"/>
        <v>0</v>
      </c>
      <c r="P166" s="46">
        <f>VLOOKUP($C166,Prices!$A$3:$T$1996,MATCH('2) Order Form'!P$8,Prices!$A$2:$T$2,0),FALSE)</f>
        <v>125</v>
      </c>
      <c r="Q166" s="47">
        <f>VLOOKUP($C166,Prices!$A$3:$T$1996,MATCH('2) Order Form'!Q$8,Prices!$A$2:$T$2,0),FALSE)</f>
        <v>249</v>
      </c>
      <c r="R166" s="31">
        <f t="shared" si="240"/>
        <v>0</v>
      </c>
      <c r="S166" s="40">
        <f t="shared" si="241"/>
        <v>0</v>
      </c>
      <c r="T166" s="47">
        <f t="shared" si="242"/>
        <v>0</v>
      </c>
      <c r="U166" s="97"/>
      <c r="V166" s="110">
        <v>7048652893369</v>
      </c>
      <c r="W166" s="97"/>
      <c r="X166" s="182" t="str">
        <f t="shared" si="248"/>
        <v>*** EOL ***</v>
      </c>
      <c r="Y166" s="98">
        <f t="shared" si="243"/>
        <v>0</v>
      </c>
      <c r="Z166" s="99">
        <f t="shared" ca="1" si="249"/>
        <v>0</v>
      </c>
      <c r="AA166" s="99">
        <f t="shared" ca="1" si="250"/>
        <v>12</v>
      </c>
      <c r="AB166" s="99">
        <f t="shared" ca="1" si="251"/>
        <v>0</v>
      </c>
      <c r="AC166" s="99">
        <f t="shared" ca="1" si="252"/>
        <v>1</v>
      </c>
      <c r="AD166" s="99" t="str">
        <f t="shared" si="253"/>
        <v>845145Lush</v>
      </c>
      <c r="AE166" s="99">
        <f t="shared" si="254"/>
        <v>845145</v>
      </c>
      <c r="AF166" s="100" t="str">
        <f>INDEX(ATS!$A:$P,MATCH('2) Order Form'!$V166,ATS!$O:$O,0),7)</f>
        <v>Stock</v>
      </c>
      <c r="AG166" s="183">
        <v>7048653024915</v>
      </c>
    </row>
    <row r="167" spans="1:33">
      <c r="A167" s="9">
        <v>1</v>
      </c>
      <c r="B167" s="9" t="s">
        <v>104</v>
      </c>
      <c r="C167" s="9">
        <f>INDEX(ATS!$A:$P,MATCH('2) Order Form'!$V167,ATS!$O:$O,0),1)</f>
        <v>845145</v>
      </c>
      <c r="D167" s="9" t="str">
        <f>INDEX(ATS!$A:$P,MATCH('2) Order Form'!$V167,ATS!$O:$O,0),2)</f>
        <v>Falconer 2Vi Mips Helmet</v>
      </c>
      <c r="E167" s="74" t="str">
        <f>INDEX(ATS!$A:$P,MATCH('2) Order Form'!$V167,ATS!$O:$O,0),4)</f>
        <v>LUSH-ML</v>
      </c>
      <c r="F167" s="74" t="str">
        <f>INDEX(ATS!$A:$P,MATCH('2) Order Form'!$V167,ATS!$O:$O,0),5)</f>
        <v>Lush</v>
      </c>
      <c r="G167" s="112" t="str">
        <f>INDEX(ATS!$A:$P,MATCH('2) Order Form'!$V167,ATS!$O:$O,0),6)</f>
        <v>ML</v>
      </c>
      <c r="H167" s="10">
        <v>1</v>
      </c>
      <c r="I167" s="90">
        <v>0</v>
      </c>
      <c r="J167" s="96">
        <f>IFERROR(VLOOKUP(V167,ATS!$O:$P,2,FALSE),0)</f>
        <v>8</v>
      </c>
      <c r="K167" s="138">
        <f t="shared" si="237"/>
        <v>8</v>
      </c>
      <c r="L167" s="96">
        <f>IFERROR(VLOOKUP(V167,ATS!$O:$Q,3,FALSE),0)</f>
        <v>8</v>
      </c>
      <c r="M167" s="139">
        <f t="shared" si="238"/>
        <v>8</v>
      </c>
      <c r="N167" s="85">
        <v>0</v>
      </c>
      <c r="O167" s="51">
        <f t="shared" si="239"/>
        <v>0</v>
      </c>
      <c r="P167" s="46">
        <f>VLOOKUP($C167,Prices!$A$3:$T$1996,MATCH('2) Order Form'!P$8,Prices!$A$2:$T$2,0),FALSE)</f>
        <v>125</v>
      </c>
      <c r="Q167" s="47">
        <f>VLOOKUP($C167,Prices!$A$3:$T$1996,MATCH('2) Order Form'!Q$8,Prices!$A$2:$T$2,0),FALSE)</f>
        <v>249</v>
      </c>
      <c r="R167" s="31">
        <f t="shared" si="240"/>
        <v>0</v>
      </c>
      <c r="S167" s="40">
        <f t="shared" si="241"/>
        <v>0</v>
      </c>
      <c r="T167" s="47">
        <f t="shared" si="242"/>
        <v>0</v>
      </c>
      <c r="U167" s="97"/>
      <c r="V167" s="110">
        <v>7048652893352</v>
      </c>
      <c r="W167" s="97"/>
      <c r="X167" s="182" t="str">
        <f t="shared" si="248"/>
        <v>*** EOL ***</v>
      </c>
      <c r="Y167" s="98">
        <f t="shared" si="243"/>
        <v>0</v>
      </c>
      <c r="Z167" s="99">
        <f t="shared" ca="1" si="249"/>
        <v>0</v>
      </c>
      <c r="AA167" s="99">
        <f t="shared" ca="1" si="250"/>
        <v>12</v>
      </c>
      <c r="AB167" s="99">
        <f t="shared" ca="1" si="251"/>
        <v>0</v>
      </c>
      <c r="AC167" s="99">
        <f t="shared" ca="1" si="252"/>
        <v>0</v>
      </c>
      <c r="AD167" s="99" t="str">
        <f t="shared" si="253"/>
        <v>845145Lush</v>
      </c>
      <c r="AE167" s="99">
        <f t="shared" si="254"/>
        <v>845145</v>
      </c>
      <c r="AF167" s="100" t="str">
        <f>INDEX(ATS!$A:$P,MATCH('2) Order Form'!$V167,ATS!$O:$O,0),7)</f>
        <v>Stock</v>
      </c>
      <c r="AG167" s="183">
        <v>7048653024908</v>
      </c>
    </row>
    <row r="168" spans="1:33">
      <c r="A168" s="9">
        <v>1</v>
      </c>
      <c r="B168" s="9" t="s">
        <v>104</v>
      </c>
      <c r="C168" s="9">
        <f>INDEX(ATS!$A:$P,MATCH('2) Order Form'!$V168,ATS!$O:$O,0),1)</f>
        <v>845145</v>
      </c>
      <c r="D168" s="9" t="str">
        <f>INDEX(ATS!$A:$P,MATCH('2) Order Form'!$V168,ATS!$O:$O,0),2)</f>
        <v>Falconer 2Vi Mips Helmet</v>
      </c>
      <c r="E168" s="74" t="str">
        <f>INDEX(ATS!$A:$P,MATCH('2) Order Form'!$V168,ATS!$O:$O,0),4)</f>
        <v>LUSH-LXL</v>
      </c>
      <c r="F168" s="74" t="str">
        <f>INDEX(ATS!$A:$P,MATCH('2) Order Form'!$V168,ATS!$O:$O,0),5)</f>
        <v>Lush</v>
      </c>
      <c r="G168" s="112" t="str">
        <f>INDEX(ATS!$A:$P,MATCH('2) Order Form'!$V168,ATS!$O:$O,0),6)</f>
        <v>LXL</v>
      </c>
      <c r="H168" s="10">
        <v>1</v>
      </c>
      <c r="I168" s="90">
        <v>0</v>
      </c>
      <c r="J168" s="96">
        <f>IFERROR(VLOOKUP(V168,ATS!$O:$P,2,FALSE),0)</f>
        <v>18</v>
      </c>
      <c r="K168" s="138">
        <f t="shared" si="237"/>
        <v>18</v>
      </c>
      <c r="L168" s="96">
        <f>IFERROR(VLOOKUP(V168,ATS!$O:$Q,3,FALSE),0)</f>
        <v>18</v>
      </c>
      <c r="M168" s="139">
        <f t="shared" si="238"/>
        <v>18</v>
      </c>
      <c r="N168" s="85">
        <v>0</v>
      </c>
      <c r="O168" s="51">
        <f t="shared" si="239"/>
        <v>0</v>
      </c>
      <c r="P168" s="46">
        <f>VLOOKUP($C168,Prices!$A$3:$T$1996,MATCH('2) Order Form'!P$8,Prices!$A$2:$T$2,0),FALSE)</f>
        <v>125</v>
      </c>
      <c r="Q168" s="47">
        <f>VLOOKUP($C168,Prices!$A$3:$T$1996,MATCH('2) Order Form'!Q$8,Prices!$A$2:$T$2,0),FALSE)</f>
        <v>249</v>
      </c>
      <c r="R168" s="31">
        <f t="shared" si="240"/>
        <v>0</v>
      </c>
      <c r="S168" s="40">
        <f t="shared" si="241"/>
        <v>0</v>
      </c>
      <c r="T168" s="47">
        <f t="shared" si="242"/>
        <v>0</v>
      </c>
      <c r="U168" s="97"/>
      <c r="V168" s="110">
        <v>7048652893345</v>
      </c>
      <c r="W168" s="97"/>
      <c r="X168" s="182" t="str">
        <f t="shared" si="248"/>
        <v>*** EOL ***</v>
      </c>
      <c r="Y168" s="98">
        <f t="shared" si="243"/>
        <v>0</v>
      </c>
      <c r="Z168" s="99">
        <f t="shared" ca="1" si="249"/>
        <v>0</v>
      </c>
      <c r="AA168" s="99">
        <f t="shared" ca="1" si="250"/>
        <v>12</v>
      </c>
      <c r="AB168" s="99">
        <f t="shared" ca="1" si="251"/>
        <v>0</v>
      </c>
      <c r="AC168" s="99">
        <f t="shared" ca="1" si="252"/>
        <v>0</v>
      </c>
      <c r="AD168" s="99" t="str">
        <f t="shared" si="253"/>
        <v>845145Lush</v>
      </c>
      <c r="AE168" s="99">
        <f t="shared" si="254"/>
        <v>845145</v>
      </c>
      <c r="AF168" s="100" t="str">
        <f>INDEX(ATS!$A:$P,MATCH('2) Order Form'!$V168,ATS!$O:$O,0),7)</f>
        <v>Stock</v>
      </c>
      <c r="AG168" s="183">
        <v>7048653024939</v>
      </c>
    </row>
    <row r="169" spans="1:33">
      <c r="A169" s="9">
        <v>1</v>
      </c>
      <c r="B169" s="9" t="s">
        <v>104</v>
      </c>
      <c r="C169" s="9">
        <f>INDEX(ATS!$A:$P,MATCH('2) Order Form'!$V169,ATS!$O:$O,0),1)</f>
        <v>845145</v>
      </c>
      <c r="D169" s="9" t="str">
        <f>INDEX(ATS!$A:$P,MATCH('2) Order Form'!$V169,ATS!$O:$O,0),2)</f>
        <v>Falconer 2Vi Mips Helmet</v>
      </c>
      <c r="E169" s="74" t="str">
        <f>INDEX(ATS!$A:$P,MATCH('2) Order Form'!$V169,ATS!$O:$O,0),4)</f>
        <v>MBLCK-SM</v>
      </c>
      <c r="F169" s="74" t="str">
        <f>INDEX(ATS!$A:$P,MATCH('2) Order Form'!$V169,ATS!$O:$O,0),5)</f>
        <v>Matte Black</v>
      </c>
      <c r="G169" s="112" t="str">
        <f>INDEX(ATS!$A:$P,MATCH('2) Order Form'!$V169,ATS!$O:$O,0),6)</f>
        <v>SM</v>
      </c>
      <c r="H169" s="10">
        <v>1</v>
      </c>
      <c r="I169" s="90">
        <v>0</v>
      </c>
      <c r="J169" s="96">
        <f>IFERROR(VLOOKUP(V169,ATS!$O:$P,2,FALSE),0)</f>
        <v>1</v>
      </c>
      <c r="K169" s="138">
        <f t="shared" si="237"/>
        <v>1</v>
      </c>
      <c r="L169" s="96">
        <f>IFERROR(VLOOKUP(V169,ATS!$O:$Q,3,FALSE),0)</f>
        <v>1</v>
      </c>
      <c r="M169" s="139">
        <f t="shared" si="238"/>
        <v>1</v>
      </c>
      <c r="N169" s="85">
        <v>0</v>
      </c>
      <c r="O169" s="51">
        <f t="shared" si="239"/>
        <v>0</v>
      </c>
      <c r="P169" s="46">
        <f>VLOOKUP($C169,Prices!$A$3:$T$1996,MATCH('2) Order Form'!P$8,Prices!$A$2:$T$2,0),FALSE)</f>
        <v>125</v>
      </c>
      <c r="Q169" s="47">
        <f>VLOOKUP($C169,Prices!$A$3:$T$1996,MATCH('2) Order Form'!Q$8,Prices!$A$2:$T$2,0),FALSE)</f>
        <v>249</v>
      </c>
      <c r="R169" s="31">
        <f t="shared" si="240"/>
        <v>0</v>
      </c>
      <c r="S169" s="40">
        <f t="shared" si="241"/>
        <v>0</v>
      </c>
      <c r="T169" s="47">
        <f t="shared" si="242"/>
        <v>0</v>
      </c>
      <c r="U169" s="97"/>
      <c r="V169" s="110">
        <v>7048652893390</v>
      </c>
      <c r="W169" s="97"/>
      <c r="X169" s="182" t="str">
        <f t="shared" si="248"/>
        <v/>
      </c>
      <c r="Y169" s="98">
        <f t="shared" si="243"/>
        <v>0</v>
      </c>
      <c r="Z169" s="99">
        <f t="shared" ca="1" si="249"/>
        <v>0</v>
      </c>
      <c r="AA169" s="99">
        <f t="shared" ca="1" si="250"/>
        <v>12</v>
      </c>
      <c r="AB169" s="99">
        <f t="shared" ca="1" si="251"/>
        <v>0</v>
      </c>
      <c r="AC169" s="99">
        <f t="shared" ca="1" si="252"/>
        <v>1</v>
      </c>
      <c r="AD169" s="99" t="str">
        <f t="shared" si="253"/>
        <v>845145Matte Black</v>
      </c>
      <c r="AE169" s="99">
        <f t="shared" si="254"/>
        <v>845145</v>
      </c>
      <c r="AF169" s="100" t="str">
        <f>INDEX(ATS!$A:$P,MATCH('2) Order Form'!$V169,ATS!$O:$O,0),7)</f>
        <v>Active</v>
      </c>
      <c r="AG169" s="183">
        <v>7048653024922</v>
      </c>
    </row>
    <row r="170" spans="1:33">
      <c r="A170" s="9">
        <v>1</v>
      </c>
      <c r="B170" s="9" t="s">
        <v>104</v>
      </c>
      <c r="C170" s="9">
        <f>INDEX(ATS!$A:$P,MATCH('2) Order Form'!$V170,ATS!$O:$O,0),1)</f>
        <v>845145</v>
      </c>
      <c r="D170" s="9" t="str">
        <f>INDEX(ATS!$A:$P,MATCH('2) Order Form'!$V170,ATS!$O:$O,0),2)</f>
        <v>Falconer 2Vi Mips Helmet</v>
      </c>
      <c r="E170" s="74" t="str">
        <f>INDEX(ATS!$A:$P,MATCH('2) Order Form'!$V170,ATS!$O:$O,0),4)</f>
        <v>MBLCK-ML</v>
      </c>
      <c r="F170" s="74" t="str">
        <f>INDEX(ATS!$A:$P,MATCH('2) Order Form'!$V170,ATS!$O:$O,0),5)</f>
        <v>Matte Black</v>
      </c>
      <c r="G170" s="112" t="str">
        <f>INDEX(ATS!$A:$P,MATCH('2) Order Form'!$V170,ATS!$O:$O,0),6)</f>
        <v>ML</v>
      </c>
      <c r="H170" s="10">
        <v>1</v>
      </c>
      <c r="I170" s="90">
        <v>0</v>
      </c>
      <c r="J170" s="96">
        <f>IFERROR(VLOOKUP(V170,ATS!$O:$P,2,FALSE),0)</f>
        <v>0</v>
      </c>
      <c r="K170" s="138" t="str">
        <f t="shared" si="237"/>
        <v>0</v>
      </c>
      <c r="L170" s="96">
        <f>IFERROR(VLOOKUP(V170,ATS!$O:$Q,3,FALSE),0)</f>
        <v>0</v>
      </c>
      <c r="M170" s="139" t="str">
        <f t="shared" si="238"/>
        <v>0</v>
      </c>
      <c r="N170" s="85">
        <v>0</v>
      </c>
      <c r="O170" s="51">
        <f t="shared" si="239"/>
        <v>0</v>
      </c>
      <c r="P170" s="46">
        <f>VLOOKUP($C170,Prices!$A$3:$T$1996,MATCH('2) Order Form'!P$8,Prices!$A$2:$T$2,0),FALSE)</f>
        <v>125</v>
      </c>
      <c r="Q170" s="47">
        <f>VLOOKUP($C170,Prices!$A$3:$T$1996,MATCH('2) Order Form'!Q$8,Prices!$A$2:$T$2,0),FALSE)</f>
        <v>249</v>
      </c>
      <c r="R170" s="31">
        <f t="shared" si="240"/>
        <v>0</v>
      </c>
      <c r="S170" s="40">
        <f t="shared" si="241"/>
        <v>0</v>
      </c>
      <c r="T170" s="47">
        <f t="shared" si="242"/>
        <v>0</v>
      </c>
      <c r="U170" s="97"/>
      <c r="V170" s="110">
        <v>7048652893383</v>
      </c>
      <c r="W170" s="97"/>
      <c r="X170" s="182" t="str">
        <f t="shared" si="248"/>
        <v/>
      </c>
      <c r="Y170" s="98">
        <f t="shared" si="243"/>
        <v>0</v>
      </c>
      <c r="Z170" s="99">
        <f t="shared" ca="1" si="249"/>
        <v>0</v>
      </c>
      <c r="AA170" s="99">
        <f t="shared" ca="1" si="250"/>
        <v>12</v>
      </c>
      <c r="AB170" s="99">
        <f t="shared" ca="1" si="251"/>
        <v>0</v>
      </c>
      <c r="AC170" s="99">
        <f t="shared" ca="1" si="252"/>
        <v>0</v>
      </c>
      <c r="AD170" s="99" t="str">
        <f t="shared" si="253"/>
        <v>845145Matte Black</v>
      </c>
      <c r="AE170" s="99">
        <f t="shared" si="254"/>
        <v>845145</v>
      </c>
      <c r="AF170" s="100" t="str">
        <f>INDEX(ATS!$A:$P,MATCH('2) Order Form'!$V170,ATS!$O:$O,0),7)</f>
        <v>Active</v>
      </c>
      <c r="AG170" s="183">
        <v>7048653024953</v>
      </c>
    </row>
    <row r="171" spans="1:33">
      <c r="A171" s="9">
        <v>1</v>
      </c>
      <c r="B171" s="9" t="s">
        <v>104</v>
      </c>
      <c r="C171" s="9">
        <f>INDEX(ATS!$A:$P,MATCH('2) Order Form'!$V171,ATS!$O:$O,0),1)</f>
        <v>845145</v>
      </c>
      <c r="D171" s="9" t="str">
        <f>INDEX(ATS!$A:$P,MATCH('2) Order Form'!$V171,ATS!$O:$O,0),2)</f>
        <v>Falconer 2Vi Mips Helmet</v>
      </c>
      <c r="E171" s="74" t="str">
        <f>INDEX(ATS!$A:$P,MATCH('2) Order Form'!$V171,ATS!$O:$O,0),4)</f>
        <v>MBLCK-LXL</v>
      </c>
      <c r="F171" s="74" t="str">
        <f>INDEX(ATS!$A:$P,MATCH('2) Order Form'!$V171,ATS!$O:$O,0),5)</f>
        <v>Matte Black</v>
      </c>
      <c r="G171" s="112" t="str">
        <f>INDEX(ATS!$A:$P,MATCH('2) Order Form'!$V171,ATS!$O:$O,0),6)</f>
        <v>LXL</v>
      </c>
      <c r="H171" s="10">
        <v>1</v>
      </c>
      <c r="I171" s="90">
        <v>0</v>
      </c>
      <c r="J171" s="96">
        <f>IFERROR(VLOOKUP(V171,ATS!$O:$P,2,FALSE),0)</f>
        <v>0</v>
      </c>
      <c r="K171" s="138" t="str">
        <f t="shared" si="237"/>
        <v>0</v>
      </c>
      <c r="L171" s="96">
        <f>IFERROR(VLOOKUP(V171,ATS!$O:$Q,3,FALSE),0)</f>
        <v>0</v>
      </c>
      <c r="M171" s="139" t="str">
        <f t="shared" si="238"/>
        <v>0</v>
      </c>
      <c r="N171" s="85">
        <v>0</v>
      </c>
      <c r="O171" s="51">
        <f t="shared" si="239"/>
        <v>0</v>
      </c>
      <c r="P171" s="46">
        <f>VLOOKUP($C171,Prices!$A$3:$T$1996,MATCH('2) Order Form'!P$8,Prices!$A$2:$T$2,0),FALSE)</f>
        <v>125</v>
      </c>
      <c r="Q171" s="47">
        <f>VLOOKUP($C171,Prices!$A$3:$T$1996,MATCH('2) Order Form'!Q$8,Prices!$A$2:$T$2,0),FALSE)</f>
        <v>249</v>
      </c>
      <c r="R171" s="31">
        <f t="shared" si="240"/>
        <v>0</v>
      </c>
      <c r="S171" s="40">
        <f t="shared" si="241"/>
        <v>0</v>
      </c>
      <c r="T171" s="47">
        <f t="shared" si="242"/>
        <v>0</v>
      </c>
      <c r="U171" s="97"/>
      <c r="V171" s="110">
        <v>7048652893376</v>
      </c>
      <c r="W171" s="97"/>
      <c r="X171" s="182" t="str">
        <f t="shared" si="248"/>
        <v/>
      </c>
      <c r="Y171" s="98">
        <f t="shared" si="243"/>
        <v>0</v>
      </c>
      <c r="Z171" s="99">
        <f t="shared" ca="1" si="249"/>
        <v>0</v>
      </c>
      <c r="AA171" s="99">
        <f t="shared" ca="1" si="250"/>
        <v>12</v>
      </c>
      <c r="AB171" s="99">
        <f t="shared" ca="1" si="251"/>
        <v>0</v>
      </c>
      <c r="AC171" s="99">
        <f t="shared" ca="1" si="252"/>
        <v>0</v>
      </c>
      <c r="AD171" s="99" t="str">
        <f t="shared" si="253"/>
        <v>845145Matte Black</v>
      </c>
      <c r="AE171" s="99">
        <f t="shared" si="254"/>
        <v>845145</v>
      </c>
      <c r="AF171" s="100" t="str">
        <f>INDEX(ATS!$A:$P,MATCH('2) Order Form'!$V171,ATS!$O:$O,0),7)</f>
        <v>Active</v>
      </c>
      <c r="AG171" s="183">
        <v>7048653024946</v>
      </c>
    </row>
    <row r="172" spans="1:33">
      <c r="A172" s="9">
        <v>1</v>
      </c>
      <c r="B172" s="9" t="s">
        <v>104</v>
      </c>
      <c r="C172" s="9">
        <f>INDEX(ATS!$A:$P,MATCH('2) Order Form'!$V172,ATS!$O:$O,0),1)</f>
        <v>845145</v>
      </c>
      <c r="D172" s="9" t="str">
        <f>INDEX(ATS!$A:$P,MATCH('2) Order Form'!$V172,ATS!$O:$O,0),2)</f>
        <v>Falconer 2Vi Mips Helmet</v>
      </c>
      <c r="E172" s="74" t="str">
        <f>INDEX(ATS!$A:$P,MATCH('2) Order Form'!$V172,ATS!$O:$O,0),4)</f>
        <v>SAWHT-SM</v>
      </c>
      <c r="F172" s="74" t="str">
        <f>INDEX(ATS!$A:$P,MATCH('2) Order Form'!$V172,ATS!$O:$O,0),5)</f>
        <v>Satin White</v>
      </c>
      <c r="G172" s="112" t="str">
        <f>INDEX(ATS!$A:$P,MATCH('2) Order Form'!$V172,ATS!$O:$O,0),6)</f>
        <v>SM</v>
      </c>
      <c r="H172" s="10">
        <v>1</v>
      </c>
      <c r="I172" s="90">
        <v>0</v>
      </c>
      <c r="J172" s="96">
        <f>IFERROR(VLOOKUP(V172,ATS!$O:$P,2,FALSE),0)</f>
        <v>0</v>
      </c>
      <c r="K172" s="138" t="str">
        <f t="shared" si="237"/>
        <v>0</v>
      </c>
      <c r="L172" s="96">
        <f>IFERROR(VLOOKUP(V172,ATS!$O:$Q,3,FALSE),0)</f>
        <v>0</v>
      </c>
      <c r="M172" s="139" t="str">
        <f t="shared" si="238"/>
        <v>0</v>
      </c>
      <c r="N172" s="85">
        <v>0</v>
      </c>
      <c r="O172" s="51">
        <f t="shared" si="239"/>
        <v>0</v>
      </c>
      <c r="P172" s="46">
        <f>VLOOKUP($C172,Prices!$A$3:$T$1996,MATCH('2) Order Form'!P$8,Prices!$A$2:$T$2,0),FALSE)</f>
        <v>125</v>
      </c>
      <c r="Q172" s="47">
        <f>VLOOKUP($C172,Prices!$A$3:$T$1996,MATCH('2) Order Form'!Q$8,Prices!$A$2:$T$2,0),FALSE)</f>
        <v>249</v>
      </c>
      <c r="R172" s="31">
        <f t="shared" si="240"/>
        <v>0</v>
      </c>
      <c r="S172" s="40">
        <f t="shared" si="241"/>
        <v>0</v>
      </c>
      <c r="T172" s="47">
        <f t="shared" si="242"/>
        <v>0</v>
      </c>
      <c r="U172" s="97"/>
      <c r="V172" s="110">
        <v>7048652893451</v>
      </c>
      <c r="W172" s="97"/>
      <c r="X172" s="182" t="str">
        <f t="shared" si="248"/>
        <v/>
      </c>
      <c r="Y172" s="98">
        <f t="shared" ref="Y172:Y210" si="255">I172*Q172</f>
        <v>0</v>
      </c>
      <c r="Z172" s="99">
        <f t="shared" ref="Z172:Z195" ca="1" si="256">IF(A172=OFFSET(A172,-1,0),0,1)</f>
        <v>0</v>
      </c>
      <c r="AA172" s="99">
        <f t="shared" ca="1" si="250"/>
        <v>12</v>
      </c>
      <c r="AB172" s="99">
        <f t="shared" ca="1" si="251"/>
        <v>0</v>
      </c>
      <c r="AC172" s="99">
        <f t="shared" ca="1" si="252"/>
        <v>1</v>
      </c>
      <c r="AD172" s="99" t="str">
        <f t="shared" si="253"/>
        <v>845145Satin White</v>
      </c>
      <c r="AE172" s="99">
        <f t="shared" si="254"/>
        <v>845145</v>
      </c>
      <c r="AF172" s="100" t="str">
        <f>INDEX(ATS!$A:$P,MATCH('2) Order Form'!$V172,ATS!$O:$O,0),7)</f>
        <v>Active</v>
      </c>
      <c r="AG172" s="183">
        <v>7048653025967</v>
      </c>
    </row>
    <row r="173" spans="1:33">
      <c r="A173" s="9">
        <v>1</v>
      </c>
      <c r="B173" s="9" t="s">
        <v>104</v>
      </c>
      <c r="C173" s="9">
        <f>INDEX(ATS!$A:$P,MATCH('2) Order Form'!$V173,ATS!$O:$O,0),1)</f>
        <v>845145</v>
      </c>
      <c r="D173" s="9" t="str">
        <f>INDEX(ATS!$A:$P,MATCH('2) Order Form'!$V173,ATS!$O:$O,0),2)</f>
        <v>Falconer 2Vi Mips Helmet</v>
      </c>
      <c r="E173" s="74" t="str">
        <f>INDEX(ATS!$A:$P,MATCH('2) Order Form'!$V173,ATS!$O:$O,0),4)</f>
        <v>SAWHT-ML</v>
      </c>
      <c r="F173" s="74" t="str">
        <f>INDEX(ATS!$A:$P,MATCH('2) Order Form'!$V173,ATS!$O:$O,0),5)</f>
        <v>Satin White</v>
      </c>
      <c r="G173" s="112" t="str">
        <f>INDEX(ATS!$A:$P,MATCH('2) Order Form'!$V173,ATS!$O:$O,0),6)</f>
        <v>ML</v>
      </c>
      <c r="H173" s="10">
        <v>1</v>
      </c>
      <c r="I173" s="90">
        <v>0</v>
      </c>
      <c r="J173" s="96">
        <f>IFERROR(VLOOKUP(V173,ATS!$O:$P,2,FALSE),0)</f>
        <v>0</v>
      </c>
      <c r="K173" s="138" t="str">
        <f t="shared" si="237"/>
        <v>0</v>
      </c>
      <c r="L173" s="96">
        <f>IFERROR(VLOOKUP(V173,ATS!$O:$Q,3,FALSE),0)</f>
        <v>0</v>
      </c>
      <c r="M173" s="139" t="str">
        <f t="shared" si="238"/>
        <v>0</v>
      </c>
      <c r="N173" s="85">
        <v>0</v>
      </c>
      <c r="O173" s="51">
        <f t="shared" si="239"/>
        <v>0</v>
      </c>
      <c r="P173" s="46">
        <f>VLOOKUP($C173,Prices!$A$3:$T$1996,MATCH('2) Order Form'!P$8,Prices!$A$2:$T$2,0),FALSE)</f>
        <v>125</v>
      </c>
      <c r="Q173" s="47">
        <f>VLOOKUP($C173,Prices!$A$3:$T$1996,MATCH('2) Order Form'!Q$8,Prices!$A$2:$T$2,0),FALSE)</f>
        <v>249</v>
      </c>
      <c r="R173" s="31">
        <f t="shared" si="240"/>
        <v>0</v>
      </c>
      <c r="S173" s="40">
        <f t="shared" si="241"/>
        <v>0</v>
      </c>
      <c r="T173" s="47">
        <f t="shared" si="242"/>
        <v>0</v>
      </c>
      <c r="U173" s="97"/>
      <c r="V173" s="110">
        <v>7048652893444</v>
      </c>
      <c r="W173" s="97"/>
      <c r="X173" s="182" t="str">
        <f t="shared" si="248"/>
        <v/>
      </c>
      <c r="Y173" s="98">
        <f t="shared" si="255"/>
        <v>0</v>
      </c>
      <c r="Z173" s="99">
        <f t="shared" ca="1" si="256"/>
        <v>0</v>
      </c>
      <c r="AA173" s="99">
        <f t="shared" ca="1" si="250"/>
        <v>12</v>
      </c>
      <c r="AB173" s="99">
        <f t="shared" ca="1" si="251"/>
        <v>0</v>
      </c>
      <c r="AC173" s="99">
        <f t="shared" ca="1" si="252"/>
        <v>0</v>
      </c>
      <c r="AD173" s="99" t="str">
        <f t="shared" si="253"/>
        <v>845145Satin White</v>
      </c>
      <c r="AE173" s="99">
        <f t="shared" si="254"/>
        <v>845145</v>
      </c>
      <c r="AF173" s="100" t="str">
        <f>INDEX(ATS!$A:$P,MATCH('2) Order Form'!$V173,ATS!$O:$O,0),7)</f>
        <v>Active</v>
      </c>
      <c r="AG173" s="183">
        <v>7048653025950</v>
      </c>
    </row>
    <row r="174" spans="1:33">
      <c r="A174" s="9">
        <v>1</v>
      </c>
      <c r="B174" s="9" t="s">
        <v>104</v>
      </c>
      <c r="C174" s="9">
        <f>INDEX(ATS!$A:$P,MATCH('2) Order Form'!$V174,ATS!$O:$O,0),1)</f>
        <v>845145</v>
      </c>
      <c r="D174" s="9" t="str">
        <f>INDEX(ATS!$A:$P,MATCH('2) Order Form'!$V174,ATS!$O:$O,0),2)</f>
        <v>Falconer 2Vi Mips Helmet</v>
      </c>
      <c r="E174" s="74" t="str">
        <f>INDEX(ATS!$A:$P,MATCH('2) Order Form'!$V174,ATS!$O:$O,0),4)</f>
        <v>SAWHT-LXL</v>
      </c>
      <c r="F174" s="74" t="str">
        <f>INDEX(ATS!$A:$P,MATCH('2) Order Form'!$V174,ATS!$O:$O,0),5)</f>
        <v>Satin White</v>
      </c>
      <c r="G174" s="112" t="str">
        <f>INDEX(ATS!$A:$P,MATCH('2) Order Form'!$V174,ATS!$O:$O,0),6)</f>
        <v>LXL</v>
      </c>
      <c r="H174" s="10">
        <v>1</v>
      </c>
      <c r="I174" s="90">
        <v>0</v>
      </c>
      <c r="J174" s="96">
        <f>IFERROR(VLOOKUP(V174,ATS!$O:$P,2,FALSE),0)</f>
        <v>15</v>
      </c>
      <c r="K174" s="138">
        <f t="shared" si="237"/>
        <v>15</v>
      </c>
      <c r="L174" s="96">
        <f>IFERROR(VLOOKUP(V174,ATS!$O:$Q,3,FALSE),0)</f>
        <v>15</v>
      </c>
      <c r="M174" s="139">
        <f t="shared" si="238"/>
        <v>15</v>
      </c>
      <c r="N174" s="85">
        <v>0</v>
      </c>
      <c r="O174" s="51">
        <f t="shared" si="239"/>
        <v>0</v>
      </c>
      <c r="P174" s="46">
        <f>VLOOKUP($C174,Prices!$A$3:$T$1996,MATCH('2) Order Form'!P$8,Prices!$A$2:$T$2,0),FALSE)</f>
        <v>125</v>
      </c>
      <c r="Q174" s="47">
        <f>VLOOKUP($C174,Prices!$A$3:$T$1996,MATCH('2) Order Form'!Q$8,Prices!$A$2:$T$2,0),FALSE)</f>
        <v>249</v>
      </c>
      <c r="R174" s="31">
        <f t="shared" si="240"/>
        <v>0</v>
      </c>
      <c r="S174" s="40">
        <f t="shared" si="241"/>
        <v>0</v>
      </c>
      <c r="T174" s="47">
        <f t="shared" si="242"/>
        <v>0</v>
      </c>
      <c r="U174" s="97"/>
      <c r="V174" s="110">
        <v>7048652893437</v>
      </c>
      <c r="W174" s="97"/>
      <c r="X174" s="182" t="str">
        <f t="shared" si="248"/>
        <v/>
      </c>
      <c r="Y174" s="98">
        <f t="shared" si="255"/>
        <v>0</v>
      </c>
      <c r="Z174" s="99">
        <f t="shared" ca="1" si="256"/>
        <v>0</v>
      </c>
      <c r="AA174" s="99">
        <f t="shared" ca="1" si="250"/>
        <v>12</v>
      </c>
      <c r="AB174" s="99">
        <f t="shared" ca="1" si="251"/>
        <v>0</v>
      </c>
      <c r="AC174" s="99">
        <f t="shared" ca="1" si="252"/>
        <v>0</v>
      </c>
      <c r="AD174" s="99" t="str">
        <f t="shared" si="253"/>
        <v>845145Satin White</v>
      </c>
      <c r="AE174" s="99">
        <f t="shared" si="254"/>
        <v>845145</v>
      </c>
      <c r="AF174" s="100" t="str">
        <f>INDEX(ATS!$A:$P,MATCH('2) Order Form'!$V174,ATS!$O:$O,0),7)</f>
        <v>Active</v>
      </c>
      <c r="AG174" s="183">
        <v>7048653025943</v>
      </c>
    </row>
    <row r="175" spans="1:33">
      <c r="A175" s="9">
        <v>1</v>
      </c>
      <c r="B175" s="9" t="s">
        <v>104</v>
      </c>
      <c r="C175" s="9">
        <f>INDEX(ATS!$A:$P,MATCH('2) Order Form'!$V175,ATS!$O:$O,0),1)</f>
        <v>845145</v>
      </c>
      <c r="D175" s="9" t="str">
        <f>INDEX(ATS!$A:$P,MATCH('2) Order Form'!$V175,ATS!$O:$O,0),2)</f>
        <v>Falconer 2Vi Mips Helmet</v>
      </c>
      <c r="E175" s="74" t="str">
        <f>INDEX(ATS!$A:$P,MATCH('2) Order Form'!$V175,ATS!$O:$O,0),4)</f>
        <v>WOLND-SM</v>
      </c>
      <c r="F175" s="74" t="str">
        <f>INDEX(ATS!$A:$P,MATCH('2) Order Form'!$V175,ATS!$O:$O,0),5)</f>
        <v>Woodland</v>
      </c>
      <c r="G175" s="112" t="str">
        <f>INDEX(ATS!$A:$P,MATCH('2) Order Form'!$V175,ATS!$O:$O,0),6)</f>
        <v>SM</v>
      </c>
      <c r="H175" s="10">
        <v>1</v>
      </c>
      <c r="I175" s="90">
        <v>0</v>
      </c>
      <c r="J175" s="96">
        <f>IFERROR(VLOOKUP(V175,ATS!$O:$P,2,FALSE),0)</f>
        <v>10</v>
      </c>
      <c r="K175" s="138">
        <f t="shared" ref="K175:K210" si="257">IF(J175=99999,"OPEN",IF(J175&gt;50,"50+",IF(J175&lt;=0,"0",J175)))</f>
        <v>10</v>
      </c>
      <c r="L175" s="96">
        <f>IFERROR(VLOOKUP(V175,ATS!$O:$Q,3,FALSE),0)</f>
        <v>10</v>
      </c>
      <c r="M175" s="139">
        <f t="shared" ref="M175:M210" si="258">IF(L175=99999,"OPEN",IF(L175&gt;50,"50+",IF(L175&lt;=0,"0",L175)))</f>
        <v>10</v>
      </c>
      <c r="N175" s="85">
        <v>0</v>
      </c>
      <c r="O175" s="51">
        <f t="shared" ref="O175:O210" si="259">IF(N175&lt;&gt;0,N175,$P$5)</f>
        <v>0</v>
      </c>
      <c r="P175" s="46">
        <f>VLOOKUP($C175,Prices!$A$3:$T$1996,MATCH('2) Order Form'!P$8,Prices!$A$2:$T$2,0),FALSE)</f>
        <v>125</v>
      </c>
      <c r="Q175" s="47">
        <f>VLOOKUP($C175,Prices!$A$3:$T$1996,MATCH('2) Order Form'!Q$8,Prices!$A$2:$T$2,0),FALSE)</f>
        <v>249</v>
      </c>
      <c r="R175" s="31">
        <f t="shared" ref="R175:R210" si="260">I175*P175</f>
        <v>0</v>
      </c>
      <c r="S175" s="40">
        <f t="shared" ref="S175:S210" si="261">R175*O175</f>
        <v>0</v>
      </c>
      <c r="T175" s="47">
        <f t="shared" ref="T175:T210" si="262">R175-S175</f>
        <v>0</v>
      </c>
      <c r="U175" s="97"/>
      <c r="V175" s="110">
        <v>7048652893482</v>
      </c>
      <c r="W175" s="97"/>
      <c r="X175" s="182" t="str">
        <f t="shared" si="248"/>
        <v/>
      </c>
      <c r="Y175" s="98">
        <f t="shared" si="255"/>
        <v>0</v>
      </c>
      <c r="Z175" s="99">
        <f t="shared" ca="1" si="256"/>
        <v>0</v>
      </c>
      <c r="AA175" s="99">
        <f t="shared" ca="1" si="250"/>
        <v>12</v>
      </c>
      <c r="AB175" s="99">
        <f t="shared" ca="1" si="251"/>
        <v>0</v>
      </c>
      <c r="AC175" s="99">
        <f t="shared" ca="1" si="252"/>
        <v>1</v>
      </c>
      <c r="AD175" s="99" t="str">
        <f t="shared" si="253"/>
        <v>845145Woodland</v>
      </c>
      <c r="AE175" s="99">
        <f t="shared" si="254"/>
        <v>845145</v>
      </c>
      <c r="AF175" s="100" t="str">
        <f>INDEX(ATS!$A:$P,MATCH('2) Order Form'!$V175,ATS!$O:$O,0),7)</f>
        <v>Active</v>
      </c>
      <c r="AG175" s="183">
        <v>7048653025998</v>
      </c>
    </row>
    <row r="176" spans="1:33">
      <c r="A176" s="9">
        <v>1</v>
      </c>
      <c r="B176" s="9" t="s">
        <v>104</v>
      </c>
      <c r="C176" s="9">
        <f>INDEX(ATS!$A:$P,MATCH('2) Order Form'!$V176,ATS!$O:$O,0),1)</f>
        <v>845145</v>
      </c>
      <c r="D176" s="9" t="str">
        <f>INDEX(ATS!$A:$P,MATCH('2) Order Form'!$V176,ATS!$O:$O,0),2)</f>
        <v>Falconer 2Vi Mips Helmet</v>
      </c>
      <c r="E176" s="74" t="str">
        <f>INDEX(ATS!$A:$P,MATCH('2) Order Form'!$V176,ATS!$O:$O,0),4)</f>
        <v>WOLND-ML</v>
      </c>
      <c r="F176" s="74" t="str">
        <f>INDEX(ATS!$A:$P,MATCH('2) Order Form'!$V176,ATS!$O:$O,0),5)</f>
        <v>Woodland</v>
      </c>
      <c r="G176" s="112" t="str">
        <f>INDEX(ATS!$A:$P,MATCH('2) Order Form'!$V176,ATS!$O:$O,0),6)</f>
        <v>ML</v>
      </c>
      <c r="H176" s="10">
        <v>1</v>
      </c>
      <c r="I176" s="90">
        <v>0</v>
      </c>
      <c r="J176" s="96">
        <f>IFERROR(VLOOKUP(V176,ATS!$O:$P,2,FALSE),0)</f>
        <v>69</v>
      </c>
      <c r="K176" s="138" t="str">
        <f t="shared" si="257"/>
        <v>50+</v>
      </c>
      <c r="L176" s="96">
        <f>IFERROR(VLOOKUP(V176,ATS!$O:$Q,3,FALSE),0)</f>
        <v>69</v>
      </c>
      <c r="M176" s="139" t="str">
        <f t="shared" si="258"/>
        <v>50+</v>
      </c>
      <c r="N176" s="85">
        <v>0</v>
      </c>
      <c r="O176" s="51">
        <f t="shared" si="259"/>
        <v>0</v>
      </c>
      <c r="P176" s="46">
        <f>VLOOKUP($C176,Prices!$A$3:$T$1996,MATCH('2) Order Form'!P$8,Prices!$A$2:$T$2,0),FALSE)</f>
        <v>125</v>
      </c>
      <c r="Q176" s="47">
        <f>VLOOKUP($C176,Prices!$A$3:$T$1996,MATCH('2) Order Form'!Q$8,Prices!$A$2:$T$2,0),FALSE)</f>
        <v>249</v>
      </c>
      <c r="R176" s="31">
        <f t="shared" si="260"/>
        <v>0</v>
      </c>
      <c r="S176" s="40">
        <f t="shared" si="261"/>
        <v>0</v>
      </c>
      <c r="T176" s="47">
        <f t="shared" si="262"/>
        <v>0</v>
      </c>
      <c r="U176" s="97"/>
      <c r="V176" s="110">
        <v>7048652893475</v>
      </c>
      <c r="W176" s="97"/>
      <c r="X176" s="182" t="str">
        <f t="shared" si="248"/>
        <v/>
      </c>
      <c r="Y176" s="98">
        <f t="shared" si="255"/>
        <v>0</v>
      </c>
      <c r="Z176" s="99">
        <f t="shared" ca="1" si="256"/>
        <v>0</v>
      </c>
      <c r="AA176" s="99">
        <f t="shared" ca="1" si="250"/>
        <v>12</v>
      </c>
      <c r="AB176" s="99">
        <f t="shared" ca="1" si="251"/>
        <v>0</v>
      </c>
      <c r="AC176" s="99">
        <f t="shared" ca="1" si="252"/>
        <v>0</v>
      </c>
      <c r="AD176" s="99" t="str">
        <f t="shared" si="253"/>
        <v>845145Woodland</v>
      </c>
      <c r="AE176" s="99">
        <f t="shared" si="254"/>
        <v>845145</v>
      </c>
      <c r="AF176" s="100" t="str">
        <f>INDEX(ATS!$A:$P,MATCH('2) Order Form'!$V176,ATS!$O:$O,0),7)</f>
        <v>Active</v>
      </c>
      <c r="AG176" s="183">
        <v>7048653025981</v>
      </c>
    </row>
    <row r="177" spans="1:34">
      <c r="A177" s="9">
        <v>1</v>
      </c>
      <c r="B177" s="9" t="s">
        <v>104</v>
      </c>
      <c r="C177" s="9">
        <f>INDEX(ATS!$A:$P,MATCH('2) Order Form'!$V177,ATS!$O:$O,0),1)</f>
        <v>845145</v>
      </c>
      <c r="D177" s="9" t="str">
        <f>INDEX(ATS!$A:$P,MATCH('2) Order Form'!$V177,ATS!$O:$O,0),2)</f>
        <v>Falconer 2Vi Mips Helmet</v>
      </c>
      <c r="E177" s="74" t="str">
        <f>INDEX(ATS!$A:$P,MATCH('2) Order Form'!$V177,ATS!$O:$O,0),4)</f>
        <v>WOLND-LXL</v>
      </c>
      <c r="F177" s="74" t="str">
        <f>INDEX(ATS!$A:$P,MATCH('2) Order Form'!$V177,ATS!$O:$O,0),5)</f>
        <v>Woodland</v>
      </c>
      <c r="G177" s="112" t="str">
        <f>INDEX(ATS!$A:$P,MATCH('2) Order Form'!$V177,ATS!$O:$O,0),6)</f>
        <v>LXL</v>
      </c>
      <c r="H177" s="10">
        <v>1</v>
      </c>
      <c r="I177" s="90">
        <v>0</v>
      </c>
      <c r="J177" s="96">
        <f>IFERROR(VLOOKUP(V177,ATS!$O:$P,2,FALSE),0)</f>
        <v>76</v>
      </c>
      <c r="K177" s="138" t="str">
        <f t="shared" si="257"/>
        <v>50+</v>
      </c>
      <c r="L177" s="96">
        <f>IFERROR(VLOOKUP(V177,ATS!$O:$Q,3,FALSE),0)</f>
        <v>76</v>
      </c>
      <c r="M177" s="139" t="str">
        <f t="shared" si="258"/>
        <v>50+</v>
      </c>
      <c r="N177" s="85">
        <v>0</v>
      </c>
      <c r="O177" s="51">
        <f t="shared" si="259"/>
        <v>0</v>
      </c>
      <c r="P177" s="46">
        <f>VLOOKUP($C177,Prices!$A$3:$T$1996,MATCH('2) Order Form'!P$8,Prices!$A$2:$T$2,0),FALSE)</f>
        <v>125</v>
      </c>
      <c r="Q177" s="47">
        <f>VLOOKUP($C177,Prices!$A$3:$T$1996,MATCH('2) Order Form'!Q$8,Prices!$A$2:$T$2,0),FALSE)</f>
        <v>249</v>
      </c>
      <c r="R177" s="31">
        <f t="shared" si="260"/>
        <v>0</v>
      </c>
      <c r="S177" s="40">
        <f t="shared" si="261"/>
        <v>0</v>
      </c>
      <c r="T177" s="47">
        <f t="shared" si="262"/>
        <v>0</v>
      </c>
      <c r="U177" s="97"/>
      <c r="V177" s="110">
        <v>7048652893468</v>
      </c>
      <c r="W177" s="97"/>
      <c r="X177" s="182" t="str">
        <f t="shared" si="248"/>
        <v/>
      </c>
      <c r="Y177" s="98">
        <f t="shared" si="255"/>
        <v>0</v>
      </c>
      <c r="Z177" s="99">
        <f t="shared" ca="1" si="256"/>
        <v>0</v>
      </c>
      <c r="AA177" s="99">
        <f t="shared" ca="1" si="250"/>
        <v>12</v>
      </c>
      <c r="AB177" s="99">
        <f t="shared" ca="1" si="251"/>
        <v>0</v>
      </c>
      <c r="AC177" s="99">
        <f t="shared" ca="1" si="252"/>
        <v>0</v>
      </c>
      <c r="AD177" s="99" t="str">
        <f t="shared" si="253"/>
        <v>845145Woodland</v>
      </c>
      <c r="AE177" s="99">
        <f t="shared" si="254"/>
        <v>845145</v>
      </c>
      <c r="AF177" s="100" t="str">
        <f>INDEX(ATS!$A:$P,MATCH('2) Order Form'!$V177,ATS!$O:$O,0),7)</f>
        <v>Active</v>
      </c>
      <c r="AG177" s="183">
        <v>7048653025974</v>
      </c>
    </row>
    <row r="178" spans="1:34">
      <c r="A178" s="9">
        <v>1</v>
      </c>
      <c r="B178" s="9" t="s">
        <v>104</v>
      </c>
      <c r="C178" s="9">
        <f>INDEX(ATS!$A:$P,MATCH('2) Order Form'!$V178,ATS!$O:$O,0),1)</f>
        <v>845149</v>
      </c>
      <c r="D178" s="9" t="str">
        <f>INDEX(ATS!$A:$P,MATCH('2) Order Form'!$V178,ATS!$O:$O,0),2)</f>
        <v>Promuter Mips Helmet</v>
      </c>
      <c r="E178" s="74" t="str">
        <f>INDEX(ATS!$A:$P,MATCH('2) Order Form'!$V178,ATS!$O:$O,0),4)</f>
        <v>LAVA-SM</v>
      </c>
      <c r="F178" s="74" t="str">
        <f>INDEX(ATS!$A:$P,MATCH('2) Order Form'!$V178,ATS!$O:$O,0),5)</f>
        <v>Lava</v>
      </c>
      <c r="G178" s="112" t="str">
        <f>INDEX(ATS!$A:$P,MATCH('2) Order Form'!$V178,ATS!$O:$O,0),6)</f>
        <v>SM</v>
      </c>
      <c r="H178" s="10">
        <v>1</v>
      </c>
      <c r="I178" s="90">
        <v>0</v>
      </c>
      <c r="J178" s="96">
        <f>IFERROR(VLOOKUP(V178,ATS!$O:$P,2,FALSE),0)</f>
        <v>81</v>
      </c>
      <c r="K178" s="138" t="str">
        <f t="shared" ref="K178:K186" si="263">IF(J178=99999,"OPEN",IF(J178&gt;50,"50+",IF(J178&lt;=0,"0",J178)))</f>
        <v>50+</v>
      </c>
      <c r="L178" s="96">
        <f>IFERROR(VLOOKUP(V178,ATS!$O:$Q,3,FALSE),0)</f>
        <v>81</v>
      </c>
      <c r="M178" s="139" t="str">
        <f t="shared" ref="M178:M186" si="264">IF(L178=99999,"OPEN",IF(L178&gt;50,"50+",IF(L178&lt;=0,"0",L178)))</f>
        <v>50+</v>
      </c>
      <c r="N178" s="85">
        <v>0</v>
      </c>
      <c r="O178" s="51">
        <f t="shared" ref="O178:O186" si="265">IF(N178&lt;&gt;0,N178,$P$5)</f>
        <v>0</v>
      </c>
      <c r="P178" s="46">
        <f>VLOOKUP($C178,Prices!$A$3:$T$1996,MATCH('2) Order Form'!P$8,Prices!$A$2:$T$2,0),FALSE)</f>
        <v>100</v>
      </c>
      <c r="Q178" s="47">
        <f>VLOOKUP($C178,Prices!$A$3:$T$1996,MATCH('2) Order Form'!Q$8,Prices!$A$2:$T$2,0),FALSE)</f>
        <v>199</v>
      </c>
      <c r="R178" s="31">
        <f t="shared" ref="R178:R183" si="266">I178*P178</f>
        <v>0</v>
      </c>
      <c r="S178" s="40">
        <f t="shared" ref="S178:S183" si="267">R178*O178</f>
        <v>0</v>
      </c>
      <c r="T178" s="47">
        <f t="shared" ref="T178:T183" si="268">R178-S178</f>
        <v>0</v>
      </c>
      <c r="U178" s="97"/>
      <c r="V178" s="110">
        <v>7048652893895</v>
      </c>
      <c r="W178" s="97"/>
      <c r="X178" s="182" t="str">
        <f t="shared" si="248"/>
        <v/>
      </c>
      <c r="Y178" s="98">
        <f>I178*Q178</f>
        <v>0</v>
      </c>
      <c r="Z178" s="99">
        <f t="shared" ca="1" si="256"/>
        <v>0</v>
      </c>
      <c r="AA178" s="99">
        <f t="shared" ca="1" si="250"/>
        <v>13</v>
      </c>
      <c r="AB178" s="99">
        <f t="shared" ref="AB178:AB183" ca="1" si="269">IF(C178=OFFSET(C178,-1,0),0,1)</f>
        <v>1</v>
      </c>
      <c r="AC178" s="99">
        <f t="shared" ref="AC178:AC183" ca="1" si="270">IF(F178=OFFSET(F178,-1,0),0,1)</f>
        <v>1</v>
      </c>
      <c r="AD178" s="99" t="str">
        <f t="shared" ref="AD178:AD183" si="271">CONCATENATE(C178,F178)</f>
        <v>845149Lava</v>
      </c>
      <c r="AE178" s="99">
        <f t="shared" ref="AE178:AE183" si="272">IFERROR(IF(B178="EYEWEAR",CONCATENATE(C178,"-",G178),C178),C178)</f>
        <v>845149</v>
      </c>
      <c r="AF178" s="100" t="str">
        <f>INDEX(ATS!$A:$P,MATCH('2) Order Form'!$V178,ATS!$O:$O,0),7)</f>
        <v>Active</v>
      </c>
      <c r="AG178" s="183">
        <v>7048653026025</v>
      </c>
    </row>
    <row r="179" spans="1:34">
      <c r="A179" s="9">
        <v>1</v>
      </c>
      <c r="B179" s="9" t="s">
        <v>104</v>
      </c>
      <c r="C179" s="9">
        <f>INDEX(ATS!$A:$P,MATCH('2) Order Form'!$V179,ATS!$O:$O,0),1)</f>
        <v>845149</v>
      </c>
      <c r="D179" s="9" t="str">
        <f>INDEX(ATS!$A:$P,MATCH('2) Order Form'!$V179,ATS!$O:$O,0),2)</f>
        <v>Promuter Mips Helmet</v>
      </c>
      <c r="E179" s="74" t="str">
        <f>INDEX(ATS!$A:$P,MATCH('2) Order Form'!$V179,ATS!$O:$O,0),4)</f>
        <v>LAVA-ML</v>
      </c>
      <c r="F179" s="74" t="str">
        <f>INDEX(ATS!$A:$P,MATCH('2) Order Form'!$V179,ATS!$O:$O,0),5)</f>
        <v>Lava</v>
      </c>
      <c r="G179" s="112" t="str">
        <f>INDEX(ATS!$A:$P,MATCH('2) Order Form'!$V179,ATS!$O:$O,0),6)</f>
        <v>ML</v>
      </c>
      <c r="H179" s="10">
        <v>1</v>
      </c>
      <c r="I179" s="90">
        <v>0</v>
      </c>
      <c r="J179" s="96">
        <f>IFERROR(VLOOKUP(V179,ATS!$O:$P,2,FALSE),0)</f>
        <v>102</v>
      </c>
      <c r="K179" s="138" t="str">
        <f t="shared" si="263"/>
        <v>50+</v>
      </c>
      <c r="L179" s="96">
        <f>IFERROR(VLOOKUP(V179,ATS!$O:$Q,3,FALSE),0)</f>
        <v>102</v>
      </c>
      <c r="M179" s="139" t="str">
        <f t="shared" si="264"/>
        <v>50+</v>
      </c>
      <c r="N179" s="85">
        <v>0</v>
      </c>
      <c r="O179" s="51">
        <f t="shared" si="265"/>
        <v>0</v>
      </c>
      <c r="P179" s="46">
        <f>VLOOKUP($C179,Prices!$A$3:$T$1996,MATCH('2) Order Form'!P$8,Prices!$A$2:$T$2,0),FALSE)</f>
        <v>100</v>
      </c>
      <c r="Q179" s="47">
        <f>VLOOKUP($C179,Prices!$A$3:$T$1996,MATCH('2) Order Form'!Q$8,Prices!$A$2:$T$2,0),FALSE)</f>
        <v>199</v>
      </c>
      <c r="R179" s="31">
        <f t="shared" si="266"/>
        <v>0</v>
      </c>
      <c r="S179" s="40">
        <f t="shared" si="267"/>
        <v>0</v>
      </c>
      <c r="T179" s="47">
        <f t="shared" si="268"/>
        <v>0</v>
      </c>
      <c r="U179" s="97"/>
      <c r="V179" s="110">
        <v>7048652893888</v>
      </c>
      <c r="W179" s="97"/>
      <c r="X179" s="182" t="str">
        <f t="shared" si="248"/>
        <v/>
      </c>
      <c r="Y179" s="98">
        <f t="shared" ref="Y179:Y183" si="273">I179*Q179</f>
        <v>0</v>
      </c>
      <c r="Z179" s="99">
        <f t="shared" ca="1" si="256"/>
        <v>0</v>
      </c>
      <c r="AA179" s="99">
        <f t="shared" ref="AA179:AA195" ca="1" si="274">IF(C179=OFFSET(C179,-1,0),OFFSET(AA179,-1,0),OFFSET(AA179,-1,0)+1)</f>
        <v>13</v>
      </c>
      <c r="AB179" s="99">
        <f t="shared" ca="1" si="269"/>
        <v>0</v>
      </c>
      <c r="AC179" s="99">
        <f t="shared" ca="1" si="270"/>
        <v>0</v>
      </c>
      <c r="AD179" s="99" t="str">
        <f t="shared" si="271"/>
        <v>845149Lava</v>
      </c>
      <c r="AE179" s="99">
        <f t="shared" si="272"/>
        <v>845149</v>
      </c>
      <c r="AF179" s="100" t="str">
        <f>INDEX(ATS!$A:$P,MATCH('2) Order Form'!$V179,ATS!$O:$O,0),7)</f>
        <v>Active</v>
      </c>
      <c r="AG179" s="183">
        <v>7048653026018</v>
      </c>
    </row>
    <row r="180" spans="1:34">
      <c r="A180" s="9">
        <v>1</v>
      </c>
      <c r="B180" s="9" t="s">
        <v>104</v>
      </c>
      <c r="C180" s="9">
        <f>INDEX(ATS!$A:$P,MATCH('2) Order Form'!$V180,ATS!$O:$O,0),1)</f>
        <v>845149</v>
      </c>
      <c r="D180" s="9" t="str">
        <f>INDEX(ATS!$A:$P,MATCH('2) Order Form'!$V180,ATS!$O:$O,0),2)</f>
        <v>Promuter Mips Helmet</v>
      </c>
      <c r="E180" s="74" t="str">
        <f>INDEX(ATS!$A:$P,MATCH('2) Order Form'!$V180,ATS!$O:$O,0),4)</f>
        <v>LAVA-LXL</v>
      </c>
      <c r="F180" s="74" t="str">
        <f>INDEX(ATS!$A:$P,MATCH('2) Order Form'!$V180,ATS!$O:$O,0),5)</f>
        <v>Lava</v>
      </c>
      <c r="G180" s="112" t="str">
        <f>INDEX(ATS!$A:$P,MATCH('2) Order Form'!$V180,ATS!$O:$O,0),6)</f>
        <v>LXL</v>
      </c>
      <c r="H180" s="10">
        <v>1</v>
      </c>
      <c r="I180" s="90">
        <v>0</v>
      </c>
      <c r="J180" s="96">
        <f>IFERROR(VLOOKUP(V180,ATS!$O:$P,2,FALSE),0)</f>
        <v>76</v>
      </c>
      <c r="K180" s="138" t="str">
        <f t="shared" si="263"/>
        <v>50+</v>
      </c>
      <c r="L180" s="96">
        <f>IFERROR(VLOOKUP(V180,ATS!$O:$Q,3,FALSE),0)</f>
        <v>76</v>
      </c>
      <c r="M180" s="139" t="str">
        <f t="shared" si="264"/>
        <v>50+</v>
      </c>
      <c r="N180" s="85">
        <v>0</v>
      </c>
      <c r="O180" s="51">
        <f t="shared" si="265"/>
        <v>0</v>
      </c>
      <c r="P180" s="46">
        <f>VLOOKUP($C180,Prices!$A$3:$T$1996,MATCH('2) Order Form'!P$8,Prices!$A$2:$T$2,0),FALSE)</f>
        <v>100</v>
      </c>
      <c r="Q180" s="47">
        <f>VLOOKUP($C180,Prices!$A$3:$T$1996,MATCH('2) Order Form'!Q$8,Prices!$A$2:$T$2,0),FALSE)</f>
        <v>199</v>
      </c>
      <c r="R180" s="31">
        <f t="shared" si="266"/>
        <v>0</v>
      </c>
      <c r="S180" s="40">
        <f t="shared" si="267"/>
        <v>0</v>
      </c>
      <c r="T180" s="47">
        <f t="shared" si="268"/>
        <v>0</v>
      </c>
      <c r="U180" s="97"/>
      <c r="V180" s="110">
        <v>7048652893871</v>
      </c>
      <c r="W180" s="97"/>
      <c r="X180" s="182" t="str">
        <f t="shared" si="248"/>
        <v/>
      </c>
      <c r="Y180" s="98">
        <f t="shared" si="273"/>
        <v>0</v>
      </c>
      <c r="Z180" s="99">
        <f t="shared" ca="1" si="256"/>
        <v>0</v>
      </c>
      <c r="AA180" s="99">
        <f t="shared" ca="1" si="274"/>
        <v>13</v>
      </c>
      <c r="AB180" s="99">
        <f t="shared" ca="1" si="269"/>
        <v>0</v>
      </c>
      <c r="AC180" s="99">
        <f t="shared" ca="1" si="270"/>
        <v>0</v>
      </c>
      <c r="AD180" s="99" t="str">
        <f t="shared" si="271"/>
        <v>845149Lava</v>
      </c>
      <c r="AE180" s="99">
        <f t="shared" si="272"/>
        <v>845149</v>
      </c>
      <c r="AF180" s="100" t="str">
        <f>INDEX(ATS!$A:$P,MATCH('2) Order Form'!$V180,ATS!$O:$O,0),7)</f>
        <v>Active</v>
      </c>
      <c r="AG180" s="183">
        <v>7048653026001</v>
      </c>
    </row>
    <row r="181" spans="1:34">
      <c r="A181" s="9">
        <v>1</v>
      </c>
      <c r="B181" s="9" t="s">
        <v>104</v>
      </c>
      <c r="C181" s="9">
        <f>INDEX(ATS!$A:$P,MATCH('2) Order Form'!$V181,ATS!$O:$O,0),1)</f>
        <v>845149</v>
      </c>
      <c r="D181" s="9" t="str">
        <f>INDEX(ATS!$A:$P,MATCH('2) Order Form'!$V181,ATS!$O:$O,0),2)</f>
        <v>Promuter Mips Helmet</v>
      </c>
      <c r="E181" s="74" t="str">
        <f>INDEX(ATS!$A:$P,MATCH('2) Order Form'!$V181,ATS!$O:$O,0),4)</f>
        <v>MBLCK-SM</v>
      </c>
      <c r="F181" s="74" t="str">
        <f>INDEX(ATS!$A:$P,MATCH('2) Order Form'!$V181,ATS!$O:$O,0),5)</f>
        <v>Matte Black</v>
      </c>
      <c r="G181" s="112" t="str">
        <f>INDEX(ATS!$A:$P,MATCH('2) Order Form'!$V181,ATS!$O:$O,0),6)</f>
        <v>SM</v>
      </c>
      <c r="H181" s="10">
        <v>1</v>
      </c>
      <c r="I181" s="90">
        <v>0</v>
      </c>
      <c r="J181" s="96">
        <f>IFERROR(VLOOKUP(V181,ATS!$O:$P,2,FALSE),0)</f>
        <v>23</v>
      </c>
      <c r="K181" s="138">
        <f t="shared" si="263"/>
        <v>23</v>
      </c>
      <c r="L181" s="96">
        <f>IFERROR(VLOOKUP(V181,ATS!$O:$Q,3,FALSE),0)</f>
        <v>23</v>
      </c>
      <c r="M181" s="139">
        <f t="shared" si="264"/>
        <v>23</v>
      </c>
      <c r="N181" s="85">
        <v>0</v>
      </c>
      <c r="O181" s="51">
        <f t="shared" si="265"/>
        <v>0</v>
      </c>
      <c r="P181" s="46">
        <f>VLOOKUP($C181,Prices!$A$3:$T$1996,MATCH('2) Order Form'!P$8,Prices!$A$2:$T$2,0),FALSE)</f>
        <v>100</v>
      </c>
      <c r="Q181" s="47">
        <f>VLOOKUP($C181,Prices!$A$3:$T$1996,MATCH('2) Order Form'!Q$8,Prices!$A$2:$T$2,0),FALSE)</f>
        <v>199</v>
      </c>
      <c r="R181" s="31">
        <f t="shared" si="266"/>
        <v>0</v>
      </c>
      <c r="S181" s="40">
        <f t="shared" si="267"/>
        <v>0</v>
      </c>
      <c r="T181" s="47">
        <f t="shared" si="268"/>
        <v>0</v>
      </c>
      <c r="U181" s="97"/>
      <c r="V181" s="110">
        <v>7048652893925</v>
      </c>
      <c r="W181" s="97"/>
      <c r="X181" s="182" t="str">
        <f t="shared" si="248"/>
        <v/>
      </c>
      <c r="Y181" s="98">
        <f t="shared" si="273"/>
        <v>0</v>
      </c>
      <c r="Z181" s="99">
        <f t="shared" ca="1" si="256"/>
        <v>0</v>
      </c>
      <c r="AA181" s="99">
        <f t="shared" ca="1" si="274"/>
        <v>13</v>
      </c>
      <c r="AB181" s="99">
        <f t="shared" ca="1" si="269"/>
        <v>0</v>
      </c>
      <c r="AC181" s="99">
        <f t="shared" ca="1" si="270"/>
        <v>1</v>
      </c>
      <c r="AD181" s="99" t="str">
        <f t="shared" si="271"/>
        <v>845149Matte Black</v>
      </c>
      <c r="AE181" s="99">
        <f t="shared" si="272"/>
        <v>845149</v>
      </c>
      <c r="AF181" s="100" t="str">
        <f>INDEX(ATS!$A:$P,MATCH('2) Order Form'!$V181,ATS!$O:$O,0),7)</f>
        <v>Active</v>
      </c>
      <c r="AG181" s="183">
        <v>7048653026056</v>
      </c>
    </row>
    <row r="182" spans="1:34">
      <c r="A182" s="9">
        <v>1</v>
      </c>
      <c r="B182" s="9" t="s">
        <v>104</v>
      </c>
      <c r="C182" s="9">
        <f>INDEX(ATS!$A:$P,MATCH('2) Order Form'!$V182,ATS!$O:$O,0),1)</f>
        <v>845149</v>
      </c>
      <c r="D182" s="9" t="str">
        <f>INDEX(ATS!$A:$P,MATCH('2) Order Form'!$V182,ATS!$O:$O,0),2)</f>
        <v>Promuter Mips Helmet</v>
      </c>
      <c r="E182" s="74" t="str">
        <f>INDEX(ATS!$A:$P,MATCH('2) Order Form'!$V182,ATS!$O:$O,0),4)</f>
        <v>MBLCK-ML</v>
      </c>
      <c r="F182" s="74" t="str">
        <f>INDEX(ATS!$A:$P,MATCH('2) Order Form'!$V182,ATS!$O:$O,0),5)</f>
        <v>Matte Black</v>
      </c>
      <c r="G182" s="112" t="str">
        <f>INDEX(ATS!$A:$P,MATCH('2) Order Form'!$V182,ATS!$O:$O,0),6)</f>
        <v>ML</v>
      </c>
      <c r="H182" s="10">
        <v>1</v>
      </c>
      <c r="I182" s="90">
        <v>0</v>
      </c>
      <c r="J182" s="96">
        <f>IFERROR(VLOOKUP(V182,ATS!$O:$P,2,FALSE),0)</f>
        <v>113</v>
      </c>
      <c r="K182" s="138" t="str">
        <f t="shared" si="263"/>
        <v>50+</v>
      </c>
      <c r="L182" s="96">
        <f>IFERROR(VLOOKUP(V182,ATS!$O:$Q,3,FALSE),0)</f>
        <v>113</v>
      </c>
      <c r="M182" s="139" t="str">
        <f t="shared" si="264"/>
        <v>50+</v>
      </c>
      <c r="N182" s="85">
        <v>0</v>
      </c>
      <c r="O182" s="51">
        <f t="shared" si="265"/>
        <v>0</v>
      </c>
      <c r="P182" s="46">
        <f>VLOOKUP($C182,Prices!$A$3:$T$1996,MATCH('2) Order Form'!P$8,Prices!$A$2:$T$2,0),FALSE)</f>
        <v>100</v>
      </c>
      <c r="Q182" s="47">
        <f>VLOOKUP($C182,Prices!$A$3:$T$1996,MATCH('2) Order Form'!Q$8,Prices!$A$2:$T$2,0),FALSE)</f>
        <v>199</v>
      </c>
      <c r="R182" s="31">
        <f t="shared" si="266"/>
        <v>0</v>
      </c>
      <c r="S182" s="40">
        <f t="shared" si="267"/>
        <v>0</v>
      </c>
      <c r="T182" s="47">
        <f t="shared" si="268"/>
        <v>0</v>
      </c>
      <c r="U182" s="97"/>
      <c r="V182" s="110">
        <v>7048652893918</v>
      </c>
      <c r="W182" s="97"/>
      <c r="X182" s="182" t="str">
        <f t="shared" si="248"/>
        <v/>
      </c>
      <c r="Y182" s="98">
        <f t="shared" si="273"/>
        <v>0</v>
      </c>
      <c r="Z182" s="99">
        <f t="shared" ca="1" si="256"/>
        <v>0</v>
      </c>
      <c r="AA182" s="99">
        <f t="shared" ca="1" si="274"/>
        <v>13</v>
      </c>
      <c r="AB182" s="99">
        <f t="shared" ca="1" si="269"/>
        <v>0</v>
      </c>
      <c r="AC182" s="99">
        <f t="shared" ca="1" si="270"/>
        <v>0</v>
      </c>
      <c r="AD182" s="99" t="str">
        <f t="shared" si="271"/>
        <v>845149Matte Black</v>
      </c>
      <c r="AE182" s="99">
        <f t="shared" si="272"/>
        <v>845149</v>
      </c>
      <c r="AF182" s="100" t="str">
        <f>INDEX(ATS!$A:$P,MATCH('2) Order Form'!$V182,ATS!$O:$O,0),7)</f>
        <v>Active</v>
      </c>
      <c r="AG182" s="183">
        <v>7048653026049</v>
      </c>
    </row>
    <row r="183" spans="1:34">
      <c r="A183" s="9">
        <v>1</v>
      </c>
      <c r="B183" s="9" t="s">
        <v>104</v>
      </c>
      <c r="C183" s="9">
        <f>INDEX(ATS!$A:$P,MATCH('2) Order Form'!$V183,ATS!$O:$O,0),1)</f>
        <v>845149</v>
      </c>
      <c r="D183" s="9" t="str">
        <f>INDEX(ATS!$A:$P,MATCH('2) Order Form'!$V183,ATS!$O:$O,0),2)</f>
        <v>Promuter Mips Helmet</v>
      </c>
      <c r="E183" s="74" t="str">
        <f>INDEX(ATS!$A:$P,MATCH('2) Order Form'!$V183,ATS!$O:$O,0),4)</f>
        <v>MBLCK-LXL</v>
      </c>
      <c r="F183" s="74" t="str">
        <f>INDEX(ATS!$A:$P,MATCH('2) Order Form'!$V183,ATS!$O:$O,0),5)</f>
        <v>Matte Black</v>
      </c>
      <c r="G183" s="112" t="str">
        <f>INDEX(ATS!$A:$P,MATCH('2) Order Form'!$V183,ATS!$O:$O,0),6)</f>
        <v>LXL</v>
      </c>
      <c r="H183" s="10">
        <v>1</v>
      </c>
      <c r="I183" s="90">
        <v>0</v>
      </c>
      <c r="J183" s="96">
        <f>IFERROR(VLOOKUP(V183,ATS!$O:$P,2,FALSE),0)</f>
        <v>149</v>
      </c>
      <c r="K183" s="138" t="str">
        <f t="shared" si="263"/>
        <v>50+</v>
      </c>
      <c r="L183" s="96">
        <f>IFERROR(VLOOKUP(V183,ATS!$O:$Q,3,FALSE),0)</f>
        <v>149</v>
      </c>
      <c r="M183" s="139" t="str">
        <f t="shared" si="264"/>
        <v>50+</v>
      </c>
      <c r="N183" s="85">
        <v>0</v>
      </c>
      <c r="O183" s="51">
        <f t="shared" si="265"/>
        <v>0</v>
      </c>
      <c r="P183" s="46">
        <f>VLOOKUP($C183,Prices!$A$3:$T$1996,MATCH('2) Order Form'!P$8,Prices!$A$2:$T$2,0),FALSE)</f>
        <v>100</v>
      </c>
      <c r="Q183" s="47">
        <f>VLOOKUP($C183,Prices!$A$3:$T$1996,MATCH('2) Order Form'!Q$8,Prices!$A$2:$T$2,0),FALSE)</f>
        <v>199</v>
      </c>
      <c r="R183" s="31">
        <f t="shared" si="266"/>
        <v>0</v>
      </c>
      <c r="S183" s="40">
        <f t="shared" si="267"/>
        <v>0</v>
      </c>
      <c r="T183" s="47">
        <f t="shared" si="268"/>
        <v>0</v>
      </c>
      <c r="U183" s="97"/>
      <c r="V183" s="110">
        <v>7048652893901</v>
      </c>
      <c r="W183" s="97"/>
      <c r="X183" s="182" t="str">
        <f t="shared" si="248"/>
        <v/>
      </c>
      <c r="Y183" s="98">
        <f t="shared" si="273"/>
        <v>0</v>
      </c>
      <c r="Z183" s="99">
        <f t="shared" ca="1" si="256"/>
        <v>0</v>
      </c>
      <c r="AA183" s="99">
        <f t="shared" ca="1" si="274"/>
        <v>13</v>
      </c>
      <c r="AB183" s="99">
        <f t="shared" ca="1" si="269"/>
        <v>0</v>
      </c>
      <c r="AC183" s="99">
        <f t="shared" ca="1" si="270"/>
        <v>0</v>
      </c>
      <c r="AD183" s="99" t="str">
        <f t="shared" si="271"/>
        <v>845149Matte Black</v>
      </c>
      <c r="AE183" s="99">
        <f t="shared" si="272"/>
        <v>845149</v>
      </c>
      <c r="AF183" s="100" t="str">
        <f>INDEX(ATS!$A:$P,MATCH('2) Order Form'!$V183,ATS!$O:$O,0),7)</f>
        <v>Active</v>
      </c>
      <c r="AG183" s="183">
        <v>7048653026032</v>
      </c>
    </row>
    <row r="184" spans="1:34" s="104" customFormat="1">
      <c r="A184" s="9">
        <v>1</v>
      </c>
      <c r="B184" s="9" t="s">
        <v>104</v>
      </c>
      <c r="C184" s="9">
        <f>INDEX(ATS!$A:$P,MATCH('2) Order Form'!$V184,ATS!$O:$O,0),1)</f>
        <v>845149</v>
      </c>
      <c r="D184" s="9" t="str">
        <f>INDEX(ATS!$A:$P,MATCH('2) Order Form'!$V184,ATS!$O:$O,0),2)</f>
        <v>Promuter Mips Helmet</v>
      </c>
      <c r="E184" s="74" t="str">
        <f>INDEX(ATS!$A:$P,MATCH('2) Order Form'!$V184,ATS!$O:$O,0),4)</f>
        <v>BRWHT-SM</v>
      </c>
      <c r="F184" s="74" t="str">
        <f>INDEX(ATS!$A:$P,MATCH('2) Order Form'!$V184,ATS!$O:$O,0),5)</f>
        <v xml:space="preserve">Bronco White </v>
      </c>
      <c r="G184" s="112" t="str">
        <f>INDEX(ATS!$A:$P,MATCH('2) Order Form'!$V184,ATS!$O:$O,0),6)</f>
        <v>SM</v>
      </c>
      <c r="H184" s="10">
        <v>1</v>
      </c>
      <c r="I184" s="90">
        <v>0</v>
      </c>
      <c r="J184" s="96">
        <f>IFERROR(VLOOKUP(V184,ATS!$O:$P,2,FALSE),0)</f>
        <v>0</v>
      </c>
      <c r="K184" s="138" t="str">
        <f t="shared" si="263"/>
        <v>0</v>
      </c>
      <c r="L184" s="96">
        <f>IFERROR(VLOOKUP(V184,ATS!$O:$Q,3,FALSE),0)</f>
        <v>0</v>
      </c>
      <c r="M184" s="139" t="str">
        <f t="shared" si="264"/>
        <v>0</v>
      </c>
      <c r="N184" s="85">
        <v>0</v>
      </c>
      <c r="O184" s="51">
        <f t="shared" si="265"/>
        <v>0</v>
      </c>
      <c r="P184" s="46">
        <f>VLOOKUP($C184,Prices!$A$3:$T$1996,MATCH('2) Order Form'!P$8,Prices!$A$2:$T$2,0),FALSE)</f>
        <v>100</v>
      </c>
      <c r="Q184" s="47">
        <f>VLOOKUP($C184,Prices!$A$3:$T$1996,MATCH('2) Order Form'!Q$8,Prices!$A$2:$T$2,0),FALSE)</f>
        <v>199</v>
      </c>
      <c r="R184" s="31">
        <f t="shared" ref="R184:R186" si="275">I184*P184</f>
        <v>0</v>
      </c>
      <c r="S184" s="40">
        <f t="shared" ref="S184:S186" si="276">R184*O184</f>
        <v>0</v>
      </c>
      <c r="T184" s="47">
        <f t="shared" ref="T184:T186" si="277">R184-S184</f>
        <v>0</v>
      </c>
      <c r="U184" s="97"/>
      <c r="V184" s="110">
        <v>7048652902887</v>
      </c>
      <c r="W184" s="97"/>
      <c r="X184" s="182" t="str">
        <f t="shared" si="248"/>
        <v/>
      </c>
      <c r="Y184" s="135">
        <f t="shared" ref="Y184:Y186" si="278">I184*Q184</f>
        <v>0</v>
      </c>
      <c r="Z184" s="99">
        <f t="shared" ca="1" si="256"/>
        <v>0</v>
      </c>
      <c r="AA184" s="99">
        <f t="shared" ca="1" si="274"/>
        <v>13</v>
      </c>
      <c r="AB184" s="136">
        <f t="shared" ref="AB184:AB186" ca="1" si="279">IF(C184=OFFSET(C184,-1,0),0,1)</f>
        <v>0</v>
      </c>
      <c r="AC184" s="136">
        <f t="shared" ref="AC184:AC186" ca="1" si="280">IF(F184=OFFSET(F184,-1,0),0,1)</f>
        <v>1</v>
      </c>
      <c r="AD184" s="136" t="str">
        <f t="shared" ref="AD184:AD186" si="281">CONCATENATE(C184,F184)</f>
        <v xml:space="preserve">845149Bronco White </v>
      </c>
      <c r="AE184" s="136">
        <f t="shared" ref="AE184:AE186" si="282">IFERROR(IF(B184="EYEWEAR",CONCATENATE(C184,"-",G184),C184),C184)</f>
        <v>845149</v>
      </c>
      <c r="AF184" s="137" t="str">
        <f>INDEX(ATS!$A:$P,MATCH('2) Order Form'!$V184,ATS!$O:$O,0),7)</f>
        <v>Active</v>
      </c>
      <c r="AG184" s="184">
        <v>7048653026087</v>
      </c>
      <c r="AH184"/>
    </row>
    <row r="185" spans="1:34" s="104" customFormat="1">
      <c r="A185" s="9">
        <v>1</v>
      </c>
      <c r="B185" s="9" t="s">
        <v>104</v>
      </c>
      <c r="C185" s="9">
        <f>INDEX(ATS!$A:$P,MATCH('2) Order Form'!$V185,ATS!$O:$O,0),1)</f>
        <v>845149</v>
      </c>
      <c r="D185" s="9" t="str">
        <f>INDEX(ATS!$A:$P,MATCH('2) Order Form'!$V185,ATS!$O:$O,0),2)</f>
        <v>Promuter Mips Helmet</v>
      </c>
      <c r="E185" s="74" t="str">
        <f>INDEX(ATS!$A:$P,MATCH('2) Order Form'!$V185,ATS!$O:$O,0),4)</f>
        <v>BRWHT-ML</v>
      </c>
      <c r="F185" s="74" t="str">
        <f>INDEX(ATS!$A:$P,MATCH('2) Order Form'!$V185,ATS!$O:$O,0),5)</f>
        <v xml:space="preserve">Bronco White </v>
      </c>
      <c r="G185" s="112" t="str">
        <f>INDEX(ATS!$A:$P,MATCH('2) Order Form'!$V185,ATS!$O:$O,0),6)</f>
        <v>ML</v>
      </c>
      <c r="H185" s="10">
        <v>1</v>
      </c>
      <c r="I185" s="90">
        <v>0</v>
      </c>
      <c r="J185" s="96">
        <f>IFERROR(VLOOKUP(V185,ATS!$O:$P,2,FALSE),0)</f>
        <v>0</v>
      </c>
      <c r="K185" s="138" t="str">
        <f t="shared" si="263"/>
        <v>0</v>
      </c>
      <c r="L185" s="96">
        <f>IFERROR(VLOOKUP(V185,ATS!$O:$Q,3,FALSE),0)</f>
        <v>0</v>
      </c>
      <c r="M185" s="139" t="str">
        <f t="shared" si="264"/>
        <v>0</v>
      </c>
      <c r="N185" s="85">
        <v>0</v>
      </c>
      <c r="O185" s="51">
        <f t="shared" si="265"/>
        <v>0</v>
      </c>
      <c r="P185" s="46">
        <f>VLOOKUP($C185,Prices!$A$3:$T$1996,MATCH('2) Order Form'!P$8,Prices!$A$2:$T$2,0),FALSE)</f>
        <v>100</v>
      </c>
      <c r="Q185" s="47">
        <f>VLOOKUP($C185,Prices!$A$3:$T$1996,MATCH('2) Order Form'!Q$8,Prices!$A$2:$T$2,0),FALSE)</f>
        <v>199</v>
      </c>
      <c r="R185" s="31">
        <f t="shared" si="275"/>
        <v>0</v>
      </c>
      <c r="S185" s="40">
        <f t="shared" si="276"/>
        <v>0</v>
      </c>
      <c r="T185" s="47">
        <f t="shared" si="277"/>
        <v>0</v>
      </c>
      <c r="U185" s="97"/>
      <c r="V185" s="110">
        <v>7048652902870</v>
      </c>
      <c r="W185" s="97"/>
      <c r="X185" s="182" t="str">
        <f t="shared" si="248"/>
        <v/>
      </c>
      <c r="Y185" s="135">
        <f t="shared" si="278"/>
        <v>0</v>
      </c>
      <c r="Z185" s="99">
        <f t="shared" ca="1" si="256"/>
        <v>0</v>
      </c>
      <c r="AA185" s="99">
        <f t="shared" ca="1" si="274"/>
        <v>13</v>
      </c>
      <c r="AB185" s="136">
        <f t="shared" ca="1" si="279"/>
        <v>0</v>
      </c>
      <c r="AC185" s="136">
        <f t="shared" ca="1" si="280"/>
        <v>0</v>
      </c>
      <c r="AD185" s="136" t="str">
        <f t="shared" si="281"/>
        <v xml:space="preserve">845149Bronco White </v>
      </c>
      <c r="AE185" s="136">
        <f t="shared" si="282"/>
        <v>845149</v>
      </c>
      <c r="AF185" s="137" t="str">
        <f>INDEX(ATS!$A:$P,MATCH('2) Order Form'!$V185,ATS!$O:$O,0),7)</f>
        <v>Active</v>
      </c>
      <c r="AG185" s="184">
        <v>7048653026070</v>
      </c>
      <c r="AH185"/>
    </row>
    <row r="186" spans="1:34" s="104" customFormat="1">
      <c r="A186" s="9">
        <v>1</v>
      </c>
      <c r="B186" s="9" t="s">
        <v>104</v>
      </c>
      <c r="C186" s="9">
        <f>INDEX(ATS!$A:$P,MATCH('2) Order Form'!$V186,ATS!$O:$O,0),1)</f>
        <v>845149</v>
      </c>
      <c r="D186" s="9" t="str">
        <f>INDEX(ATS!$A:$P,MATCH('2) Order Form'!$V186,ATS!$O:$O,0),2)</f>
        <v>Promuter Mips Helmet</v>
      </c>
      <c r="E186" s="74" t="str">
        <f>INDEX(ATS!$A:$P,MATCH('2) Order Form'!$V186,ATS!$O:$O,0),4)</f>
        <v>BRWHT-LXL</v>
      </c>
      <c r="F186" s="74" t="str">
        <f>INDEX(ATS!$A:$P,MATCH('2) Order Form'!$V186,ATS!$O:$O,0),5)</f>
        <v xml:space="preserve">Bronco White </v>
      </c>
      <c r="G186" s="112" t="str">
        <f>INDEX(ATS!$A:$P,MATCH('2) Order Form'!$V186,ATS!$O:$O,0),6)</f>
        <v>LXL</v>
      </c>
      <c r="H186" s="10">
        <v>1</v>
      </c>
      <c r="I186" s="90">
        <v>0</v>
      </c>
      <c r="J186" s="96">
        <f>IFERROR(VLOOKUP(V186,ATS!$O:$P,2,FALSE),0)</f>
        <v>1</v>
      </c>
      <c r="K186" s="138">
        <f t="shared" si="263"/>
        <v>1</v>
      </c>
      <c r="L186" s="96">
        <f>IFERROR(VLOOKUP(V186,ATS!$O:$Q,3,FALSE),0)</f>
        <v>1</v>
      </c>
      <c r="M186" s="139">
        <f t="shared" si="264"/>
        <v>1</v>
      </c>
      <c r="N186" s="85">
        <v>0</v>
      </c>
      <c r="O186" s="51">
        <f t="shared" si="265"/>
        <v>0</v>
      </c>
      <c r="P186" s="46">
        <f>VLOOKUP($C186,Prices!$A$3:$T$1996,MATCH('2) Order Form'!P$8,Prices!$A$2:$T$2,0),FALSE)</f>
        <v>100</v>
      </c>
      <c r="Q186" s="47">
        <f>VLOOKUP($C186,Prices!$A$3:$T$1996,MATCH('2) Order Form'!Q$8,Prices!$A$2:$T$2,0),FALSE)</f>
        <v>199</v>
      </c>
      <c r="R186" s="31">
        <f t="shared" si="275"/>
        <v>0</v>
      </c>
      <c r="S186" s="40">
        <f t="shared" si="276"/>
        <v>0</v>
      </c>
      <c r="T186" s="47">
        <f t="shared" si="277"/>
        <v>0</v>
      </c>
      <c r="U186" s="97"/>
      <c r="V186" s="110">
        <v>7048652902863</v>
      </c>
      <c r="W186" s="97"/>
      <c r="X186" s="182" t="str">
        <f t="shared" si="248"/>
        <v/>
      </c>
      <c r="Y186" s="135">
        <f t="shared" si="278"/>
        <v>0</v>
      </c>
      <c r="Z186" s="99">
        <f t="shared" ca="1" si="256"/>
        <v>0</v>
      </c>
      <c r="AA186" s="99">
        <f t="shared" ca="1" si="274"/>
        <v>13</v>
      </c>
      <c r="AB186" s="136">
        <f t="shared" ca="1" si="279"/>
        <v>0</v>
      </c>
      <c r="AC186" s="136">
        <f t="shared" ca="1" si="280"/>
        <v>0</v>
      </c>
      <c r="AD186" s="136" t="str">
        <f t="shared" si="281"/>
        <v xml:space="preserve">845149Bronco White </v>
      </c>
      <c r="AE186" s="136">
        <f t="shared" si="282"/>
        <v>845149</v>
      </c>
      <c r="AF186" s="137" t="str">
        <f>INDEX(ATS!$A:$P,MATCH('2) Order Form'!$V186,ATS!$O:$O,0),7)</f>
        <v>Active</v>
      </c>
      <c r="AG186" s="184">
        <v>7048653026063</v>
      </c>
      <c r="AH186"/>
    </row>
    <row r="187" spans="1:34">
      <c r="A187" s="9">
        <v>1</v>
      </c>
      <c r="B187" s="9" t="s">
        <v>104</v>
      </c>
      <c r="C187" s="9">
        <f>INDEX(ATS!$A:$P,MATCH('2) Order Form'!$V187,ATS!$O:$O,0),1)</f>
        <v>845147</v>
      </c>
      <c r="D187" s="9" t="str">
        <f>INDEX(ATS!$A:$P,MATCH('2) Order Form'!$V187,ATS!$O:$O,0),2)</f>
        <v>Commuter Helmet</v>
      </c>
      <c r="E187" s="74" t="str">
        <f>INDEX(ATS!$A:$P,MATCH('2) Order Form'!$V187,ATS!$O:$O,0),4)</f>
        <v>BRWHT-SM</v>
      </c>
      <c r="F187" s="74" t="str">
        <f>INDEX(ATS!$A:$P,MATCH('2) Order Form'!$V187,ATS!$O:$O,0),5)</f>
        <v xml:space="preserve">Bronco White </v>
      </c>
      <c r="G187" s="112" t="str">
        <f>INDEX(ATS!$A:$P,MATCH('2) Order Form'!$V187,ATS!$O:$O,0),6)</f>
        <v>SM</v>
      </c>
      <c r="H187" s="10">
        <v>1</v>
      </c>
      <c r="I187" s="90">
        <v>0</v>
      </c>
      <c r="J187" s="96">
        <f>IFERROR(VLOOKUP(V187,ATS!$O:$P,2,FALSE),0)</f>
        <v>51</v>
      </c>
      <c r="K187" s="138" t="str">
        <f t="shared" si="257"/>
        <v>50+</v>
      </c>
      <c r="L187" s="96">
        <f>IFERROR(VLOOKUP(V187,ATS!$O:$Q,3,FALSE),0)</f>
        <v>51</v>
      </c>
      <c r="M187" s="139" t="str">
        <f t="shared" si="258"/>
        <v>50+</v>
      </c>
      <c r="N187" s="85">
        <v>0</v>
      </c>
      <c r="O187" s="51">
        <f t="shared" si="259"/>
        <v>0</v>
      </c>
      <c r="P187" s="46">
        <f>VLOOKUP($C187,Prices!$A$3:$T$1996,MATCH('2) Order Form'!P$8,Prices!$A$2:$T$2,0),FALSE)</f>
        <v>65</v>
      </c>
      <c r="Q187" s="47">
        <f>VLOOKUP($C187,Prices!$A$3:$T$1996,MATCH('2) Order Form'!Q$8,Prices!$A$2:$T$2,0),FALSE)</f>
        <v>129</v>
      </c>
      <c r="R187" s="31">
        <f t="shared" si="260"/>
        <v>0</v>
      </c>
      <c r="S187" s="40">
        <f t="shared" si="261"/>
        <v>0</v>
      </c>
      <c r="T187" s="47">
        <f t="shared" si="262"/>
        <v>0</v>
      </c>
      <c r="U187" s="97"/>
      <c r="V187" s="110">
        <v>7048652894137</v>
      </c>
      <c r="W187" s="97"/>
      <c r="X187" s="182" t="str">
        <f t="shared" si="248"/>
        <v/>
      </c>
      <c r="Y187" s="98">
        <f t="shared" si="255"/>
        <v>0</v>
      </c>
      <c r="Z187" s="99">
        <f t="shared" ca="1" si="256"/>
        <v>0</v>
      </c>
      <c r="AA187" s="99">
        <f t="shared" ca="1" si="274"/>
        <v>14</v>
      </c>
      <c r="AB187" s="99">
        <f t="shared" ca="1" si="251"/>
        <v>1</v>
      </c>
      <c r="AC187" s="99">
        <f t="shared" ca="1" si="252"/>
        <v>0</v>
      </c>
      <c r="AD187" s="99" t="str">
        <f t="shared" si="253"/>
        <v xml:space="preserve">845147Bronco White </v>
      </c>
      <c r="AE187" s="99">
        <f t="shared" si="254"/>
        <v>845147</v>
      </c>
      <c r="AF187" s="100" t="str">
        <f>INDEX(ATS!$A:$P,MATCH('2) Order Form'!$V187,ATS!$O:$O,0),7)</f>
        <v>Active</v>
      </c>
      <c r="AG187" s="183">
        <v>7048653026117</v>
      </c>
    </row>
    <row r="188" spans="1:34">
      <c r="A188" s="9">
        <v>1</v>
      </c>
      <c r="B188" s="9" t="s">
        <v>104</v>
      </c>
      <c r="C188" s="9">
        <f>INDEX(ATS!$A:$P,MATCH('2) Order Form'!$V188,ATS!$O:$O,0),1)</f>
        <v>845147</v>
      </c>
      <c r="D188" s="9" t="str">
        <f>INDEX(ATS!$A:$P,MATCH('2) Order Form'!$V188,ATS!$O:$O,0),2)</f>
        <v>Commuter Helmet</v>
      </c>
      <c r="E188" s="74" t="str">
        <f>INDEX(ATS!$A:$P,MATCH('2) Order Form'!$V188,ATS!$O:$O,0),4)</f>
        <v>BRWHT-ML</v>
      </c>
      <c r="F188" s="74" t="str">
        <f>INDEX(ATS!$A:$P,MATCH('2) Order Form'!$V188,ATS!$O:$O,0),5)</f>
        <v xml:space="preserve">Bronco White </v>
      </c>
      <c r="G188" s="112" t="str">
        <f>INDEX(ATS!$A:$P,MATCH('2) Order Form'!$V188,ATS!$O:$O,0),6)</f>
        <v>ML</v>
      </c>
      <c r="H188" s="10">
        <v>1</v>
      </c>
      <c r="I188" s="90">
        <v>0</v>
      </c>
      <c r="J188" s="96">
        <f>IFERROR(VLOOKUP(V188,ATS!$O:$P,2,FALSE),0)</f>
        <v>92</v>
      </c>
      <c r="K188" s="138" t="str">
        <f t="shared" si="257"/>
        <v>50+</v>
      </c>
      <c r="L188" s="96">
        <f>IFERROR(VLOOKUP(V188,ATS!$O:$Q,3,FALSE),0)</f>
        <v>92</v>
      </c>
      <c r="M188" s="139" t="str">
        <f t="shared" si="258"/>
        <v>50+</v>
      </c>
      <c r="N188" s="85">
        <v>0</v>
      </c>
      <c r="O188" s="51">
        <f t="shared" si="259"/>
        <v>0</v>
      </c>
      <c r="P188" s="46">
        <f>VLOOKUP($C188,Prices!$A$3:$T$1996,MATCH('2) Order Form'!P$8,Prices!$A$2:$T$2,0),FALSE)</f>
        <v>65</v>
      </c>
      <c r="Q188" s="47">
        <f>VLOOKUP($C188,Prices!$A$3:$T$1996,MATCH('2) Order Form'!Q$8,Prices!$A$2:$T$2,0),FALSE)</f>
        <v>129</v>
      </c>
      <c r="R188" s="31">
        <f t="shared" si="260"/>
        <v>0</v>
      </c>
      <c r="S188" s="40">
        <f t="shared" si="261"/>
        <v>0</v>
      </c>
      <c r="T188" s="47">
        <f t="shared" si="262"/>
        <v>0</v>
      </c>
      <c r="U188" s="97"/>
      <c r="V188" s="110">
        <v>7048652894120</v>
      </c>
      <c r="W188" s="97"/>
      <c r="X188" s="182" t="str">
        <f t="shared" si="248"/>
        <v/>
      </c>
      <c r="Y188" s="98">
        <f t="shared" si="255"/>
        <v>0</v>
      </c>
      <c r="Z188" s="99">
        <f t="shared" ca="1" si="256"/>
        <v>0</v>
      </c>
      <c r="AA188" s="99">
        <f t="shared" ca="1" si="274"/>
        <v>14</v>
      </c>
      <c r="AB188" s="99">
        <f t="shared" ca="1" si="251"/>
        <v>0</v>
      </c>
      <c r="AC188" s="99">
        <f t="shared" ca="1" si="252"/>
        <v>0</v>
      </c>
      <c r="AD188" s="99" t="str">
        <f t="shared" si="253"/>
        <v xml:space="preserve">845147Bronco White </v>
      </c>
      <c r="AE188" s="99">
        <f t="shared" si="254"/>
        <v>845147</v>
      </c>
      <c r="AF188" s="100" t="str">
        <f>INDEX(ATS!$A:$P,MATCH('2) Order Form'!$V188,ATS!$O:$O,0),7)</f>
        <v>Active</v>
      </c>
      <c r="AG188" s="183">
        <v>7048653026100</v>
      </c>
    </row>
    <row r="189" spans="1:34">
      <c r="A189" s="9">
        <v>1</v>
      </c>
      <c r="B189" s="9" t="s">
        <v>104</v>
      </c>
      <c r="C189" s="9">
        <f>INDEX(ATS!$A:$P,MATCH('2) Order Form'!$V189,ATS!$O:$O,0),1)</f>
        <v>845147</v>
      </c>
      <c r="D189" s="9" t="str">
        <f>INDEX(ATS!$A:$P,MATCH('2) Order Form'!$V189,ATS!$O:$O,0),2)</f>
        <v>Commuter Helmet</v>
      </c>
      <c r="E189" s="74" t="str">
        <f>INDEX(ATS!$A:$P,MATCH('2) Order Form'!$V189,ATS!$O:$O,0),4)</f>
        <v>BRWHT-LXL</v>
      </c>
      <c r="F189" s="74" t="str">
        <f>INDEX(ATS!$A:$P,MATCH('2) Order Form'!$V189,ATS!$O:$O,0),5)</f>
        <v xml:space="preserve">Bronco White </v>
      </c>
      <c r="G189" s="112" t="str">
        <f>INDEX(ATS!$A:$P,MATCH('2) Order Form'!$V189,ATS!$O:$O,0),6)</f>
        <v>LXL</v>
      </c>
      <c r="H189" s="10">
        <v>1</v>
      </c>
      <c r="I189" s="90">
        <v>0</v>
      </c>
      <c r="J189" s="96">
        <f>IFERROR(VLOOKUP(V189,ATS!$O:$P,2,FALSE),0)</f>
        <v>66</v>
      </c>
      <c r="K189" s="138" t="str">
        <f t="shared" si="257"/>
        <v>50+</v>
      </c>
      <c r="L189" s="96">
        <f>IFERROR(VLOOKUP(V189,ATS!$O:$Q,3,FALSE),0)</f>
        <v>66</v>
      </c>
      <c r="M189" s="139" t="str">
        <f t="shared" si="258"/>
        <v>50+</v>
      </c>
      <c r="N189" s="85">
        <v>0</v>
      </c>
      <c r="O189" s="51">
        <f t="shared" si="259"/>
        <v>0</v>
      </c>
      <c r="P189" s="46">
        <f>VLOOKUP($C189,Prices!$A$3:$T$1996,MATCH('2) Order Form'!P$8,Prices!$A$2:$T$2,0),FALSE)</f>
        <v>65</v>
      </c>
      <c r="Q189" s="47">
        <f>VLOOKUP($C189,Prices!$A$3:$T$1996,MATCH('2) Order Form'!Q$8,Prices!$A$2:$T$2,0),FALSE)</f>
        <v>129</v>
      </c>
      <c r="R189" s="31">
        <f t="shared" si="260"/>
        <v>0</v>
      </c>
      <c r="S189" s="40">
        <f t="shared" si="261"/>
        <v>0</v>
      </c>
      <c r="T189" s="47">
        <f t="shared" si="262"/>
        <v>0</v>
      </c>
      <c r="U189" s="97"/>
      <c r="V189" s="110">
        <v>7048652894113</v>
      </c>
      <c r="W189" s="97"/>
      <c r="X189" s="182" t="str">
        <f t="shared" si="248"/>
        <v/>
      </c>
      <c r="Y189" s="98">
        <f t="shared" si="255"/>
        <v>0</v>
      </c>
      <c r="Z189" s="99">
        <f t="shared" ca="1" si="256"/>
        <v>0</v>
      </c>
      <c r="AA189" s="99">
        <f t="shared" ca="1" si="274"/>
        <v>14</v>
      </c>
      <c r="AB189" s="99">
        <f t="shared" ca="1" si="251"/>
        <v>0</v>
      </c>
      <c r="AC189" s="99">
        <f t="shared" ca="1" si="252"/>
        <v>0</v>
      </c>
      <c r="AD189" s="99" t="str">
        <f t="shared" si="253"/>
        <v xml:space="preserve">845147Bronco White </v>
      </c>
      <c r="AE189" s="99">
        <f t="shared" si="254"/>
        <v>845147</v>
      </c>
      <c r="AF189" s="100" t="str">
        <f>INDEX(ATS!$A:$P,MATCH('2) Order Form'!$V189,ATS!$O:$O,0),7)</f>
        <v>Active</v>
      </c>
      <c r="AG189" s="183">
        <v>7048653026094</v>
      </c>
    </row>
    <row r="190" spans="1:34">
      <c r="A190" s="9">
        <v>1</v>
      </c>
      <c r="B190" s="9" t="s">
        <v>104</v>
      </c>
      <c r="C190" s="9">
        <f>INDEX(ATS!$A:$P,MATCH('2) Order Form'!$V190,ATS!$O:$O,0),1)</f>
        <v>845147</v>
      </c>
      <c r="D190" s="9" t="str">
        <f>INDEX(ATS!$A:$P,MATCH('2) Order Form'!$V190,ATS!$O:$O,0),2)</f>
        <v>Commuter Helmet</v>
      </c>
      <c r="E190" s="74" t="str">
        <f>INDEX(ATS!$A:$P,MATCH('2) Order Form'!$V190,ATS!$O:$O,0),4)</f>
        <v>LAVA-SM</v>
      </c>
      <c r="F190" s="74" t="str">
        <f>INDEX(ATS!$A:$P,MATCH('2) Order Form'!$V190,ATS!$O:$O,0),5)</f>
        <v>Lava</v>
      </c>
      <c r="G190" s="112" t="str">
        <f>INDEX(ATS!$A:$P,MATCH('2) Order Form'!$V190,ATS!$O:$O,0),6)</f>
        <v>SM</v>
      </c>
      <c r="H190" s="10">
        <v>1</v>
      </c>
      <c r="I190" s="90">
        <v>0</v>
      </c>
      <c r="J190" s="96">
        <f>IFERROR(VLOOKUP(V190,ATS!$O:$P,2,FALSE),0)</f>
        <v>12</v>
      </c>
      <c r="K190" s="138">
        <f t="shared" si="257"/>
        <v>12</v>
      </c>
      <c r="L190" s="96">
        <f>IFERROR(VLOOKUP(V190,ATS!$O:$Q,3,FALSE),0)</f>
        <v>12</v>
      </c>
      <c r="M190" s="139">
        <f t="shared" si="258"/>
        <v>12</v>
      </c>
      <c r="N190" s="85">
        <v>0</v>
      </c>
      <c r="O190" s="51">
        <f t="shared" si="259"/>
        <v>0</v>
      </c>
      <c r="P190" s="46">
        <f>VLOOKUP($C190,Prices!$A$3:$T$1996,MATCH('2) Order Form'!P$8,Prices!$A$2:$T$2,0),FALSE)</f>
        <v>65</v>
      </c>
      <c r="Q190" s="47">
        <f>VLOOKUP($C190,Prices!$A$3:$T$1996,MATCH('2) Order Form'!Q$8,Prices!$A$2:$T$2,0),FALSE)</f>
        <v>129</v>
      </c>
      <c r="R190" s="31">
        <f t="shared" si="260"/>
        <v>0</v>
      </c>
      <c r="S190" s="40">
        <f t="shared" si="261"/>
        <v>0</v>
      </c>
      <c r="T190" s="47">
        <f t="shared" si="262"/>
        <v>0</v>
      </c>
      <c r="U190" s="97"/>
      <c r="V190" s="110">
        <v>7048652894168</v>
      </c>
      <c r="W190" s="97"/>
      <c r="X190" s="182" t="str">
        <f t="shared" si="248"/>
        <v/>
      </c>
      <c r="Y190" s="98">
        <f t="shared" si="255"/>
        <v>0</v>
      </c>
      <c r="Z190" s="99">
        <f t="shared" ca="1" si="256"/>
        <v>0</v>
      </c>
      <c r="AA190" s="99">
        <f t="shared" ca="1" si="274"/>
        <v>14</v>
      </c>
      <c r="AB190" s="99">
        <f t="shared" ref="AB190:AB229" ca="1" si="283">IF(C190=OFFSET(C190,-1,0),0,1)</f>
        <v>0</v>
      </c>
      <c r="AC190" s="99">
        <f t="shared" ref="AC190:AC229" ca="1" si="284">IF(F190=OFFSET(F190,-1,0),0,1)</f>
        <v>1</v>
      </c>
      <c r="AD190" s="99" t="str">
        <f t="shared" ref="AD190:AD229" si="285">CONCATENATE(C190,F190)</f>
        <v>845147Lava</v>
      </c>
      <c r="AE190" s="99">
        <f t="shared" ref="AE190:AE229" si="286">IFERROR(IF(B190="EYEWEAR",CONCATENATE(C190,"-",G190),C190),C190)</f>
        <v>845147</v>
      </c>
      <c r="AF190" s="100" t="str">
        <f>INDEX(ATS!$A:$P,MATCH('2) Order Form'!$V190,ATS!$O:$O,0),7)</f>
        <v>Active</v>
      </c>
      <c r="AG190" s="183">
        <v>7048653023413</v>
      </c>
    </row>
    <row r="191" spans="1:34">
      <c r="A191" s="9">
        <v>1</v>
      </c>
      <c r="B191" s="9" t="s">
        <v>104</v>
      </c>
      <c r="C191" s="9">
        <f>INDEX(ATS!$A:$P,MATCH('2) Order Form'!$V191,ATS!$O:$O,0),1)</f>
        <v>845147</v>
      </c>
      <c r="D191" s="9" t="str">
        <f>INDEX(ATS!$A:$P,MATCH('2) Order Form'!$V191,ATS!$O:$O,0),2)</f>
        <v>Commuter Helmet</v>
      </c>
      <c r="E191" s="74" t="str">
        <f>INDEX(ATS!$A:$P,MATCH('2) Order Form'!$V191,ATS!$O:$O,0),4)</f>
        <v>LAVA-ML</v>
      </c>
      <c r="F191" s="74" t="str">
        <f>INDEX(ATS!$A:$P,MATCH('2) Order Form'!$V191,ATS!$O:$O,0),5)</f>
        <v>Lava</v>
      </c>
      <c r="G191" s="112" t="str">
        <f>INDEX(ATS!$A:$P,MATCH('2) Order Form'!$V191,ATS!$O:$O,0),6)</f>
        <v>ML</v>
      </c>
      <c r="H191" s="10">
        <v>1</v>
      </c>
      <c r="I191" s="90">
        <v>0</v>
      </c>
      <c r="J191" s="96">
        <f>IFERROR(VLOOKUP(V191,ATS!$O:$P,2,FALSE),0)</f>
        <v>39</v>
      </c>
      <c r="K191" s="138">
        <f t="shared" si="257"/>
        <v>39</v>
      </c>
      <c r="L191" s="96">
        <f>IFERROR(VLOOKUP(V191,ATS!$O:$Q,3,FALSE),0)</f>
        <v>39</v>
      </c>
      <c r="M191" s="139">
        <f t="shared" si="258"/>
        <v>39</v>
      </c>
      <c r="N191" s="85">
        <v>0</v>
      </c>
      <c r="O191" s="51">
        <f t="shared" si="259"/>
        <v>0</v>
      </c>
      <c r="P191" s="46">
        <f>VLOOKUP($C191,Prices!$A$3:$T$1996,MATCH('2) Order Form'!P$8,Prices!$A$2:$T$2,0),FALSE)</f>
        <v>65</v>
      </c>
      <c r="Q191" s="47">
        <f>VLOOKUP($C191,Prices!$A$3:$T$1996,MATCH('2) Order Form'!Q$8,Prices!$A$2:$T$2,0),FALSE)</f>
        <v>129</v>
      </c>
      <c r="R191" s="31">
        <f t="shared" si="260"/>
        <v>0</v>
      </c>
      <c r="S191" s="40">
        <f t="shared" si="261"/>
        <v>0</v>
      </c>
      <c r="T191" s="47">
        <f t="shared" si="262"/>
        <v>0</v>
      </c>
      <c r="U191" s="97"/>
      <c r="V191" s="110">
        <v>7048652894151</v>
      </c>
      <c r="W191" s="97"/>
      <c r="X191" s="182" t="str">
        <f t="shared" si="248"/>
        <v/>
      </c>
      <c r="Y191" s="98">
        <f t="shared" si="255"/>
        <v>0</v>
      </c>
      <c r="Z191" s="99">
        <f t="shared" ca="1" si="256"/>
        <v>0</v>
      </c>
      <c r="AA191" s="99">
        <f t="shared" ca="1" si="274"/>
        <v>14</v>
      </c>
      <c r="AB191" s="99">
        <f t="shared" ca="1" si="283"/>
        <v>0</v>
      </c>
      <c r="AC191" s="99">
        <f t="shared" ca="1" si="284"/>
        <v>0</v>
      </c>
      <c r="AD191" s="99" t="str">
        <f t="shared" si="285"/>
        <v>845147Lava</v>
      </c>
      <c r="AE191" s="99">
        <f t="shared" si="286"/>
        <v>845147</v>
      </c>
      <c r="AF191" s="100" t="str">
        <f>INDEX(ATS!$A:$P,MATCH('2) Order Form'!$V191,ATS!$O:$O,0),7)</f>
        <v>Active</v>
      </c>
      <c r="AG191" s="183">
        <v>7048653023420</v>
      </c>
    </row>
    <row r="192" spans="1:34">
      <c r="A192" s="9">
        <v>1</v>
      </c>
      <c r="B192" s="9" t="s">
        <v>104</v>
      </c>
      <c r="C192" s="9">
        <f>INDEX(ATS!$A:$P,MATCH('2) Order Form'!$V192,ATS!$O:$O,0),1)</f>
        <v>845147</v>
      </c>
      <c r="D192" s="9" t="str">
        <f>INDEX(ATS!$A:$P,MATCH('2) Order Form'!$V192,ATS!$O:$O,0),2)</f>
        <v>Commuter Helmet</v>
      </c>
      <c r="E192" s="74" t="str">
        <f>INDEX(ATS!$A:$P,MATCH('2) Order Form'!$V192,ATS!$O:$O,0),4)</f>
        <v>LAVA-LXL</v>
      </c>
      <c r="F192" s="74" t="str">
        <f>INDEX(ATS!$A:$P,MATCH('2) Order Form'!$V192,ATS!$O:$O,0),5)</f>
        <v>Lava</v>
      </c>
      <c r="G192" s="112" t="str">
        <f>INDEX(ATS!$A:$P,MATCH('2) Order Form'!$V192,ATS!$O:$O,0),6)</f>
        <v>LXL</v>
      </c>
      <c r="H192" s="10">
        <v>1</v>
      </c>
      <c r="I192" s="90">
        <v>0</v>
      </c>
      <c r="J192" s="96">
        <f>IFERROR(VLOOKUP(V192,ATS!$O:$P,2,FALSE),0)</f>
        <v>36</v>
      </c>
      <c r="K192" s="138">
        <f t="shared" si="257"/>
        <v>36</v>
      </c>
      <c r="L192" s="96">
        <f>IFERROR(VLOOKUP(V192,ATS!$O:$Q,3,FALSE),0)</f>
        <v>36</v>
      </c>
      <c r="M192" s="139">
        <f t="shared" si="258"/>
        <v>36</v>
      </c>
      <c r="N192" s="85">
        <v>0</v>
      </c>
      <c r="O192" s="51">
        <f t="shared" si="259"/>
        <v>0</v>
      </c>
      <c r="P192" s="46">
        <f>VLOOKUP($C192,Prices!$A$3:$T$1996,MATCH('2) Order Form'!P$8,Prices!$A$2:$T$2,0),FALSE)</f>
        <v>65</v>
      </c>
      <c r="Q192" s="47">
        <f>VLOOKUP($C192,Prices!$A$3:$T$1996,MATCH('2) Order Form'!Q$8,Prices!$A$2:$T$2,0),FALSE)</f>
        <v>129</v>
      </c>
      <c r="R192" s="31">
        <f t="shared" si="260"/>
        <v>0</v>
      </c>
      <c r="S192" s="40">
        <f t="shared" si="261"/>
        <v>0</v>
      </c>
      <c r="T192" s="47">
        <f t="shared" si="262"/>
        <v>0</v>
      </c>
      <c r="U192" s="97"/>
      <c r="V192" s="110">
        <v>7048652894144</v>
      </c>
      <c r="W192" s="97"/>
      <c r="X192" s="182" t="str">
        <f t="shared" si="248"/>
        <v/>
      </c>
      <c r="Y192" s="98">
        <f t="shared" si="255"/>
        <v>0</v>
      </c>
      <c r="Z192" s="99">
        <f t="shared" ca="1" si="256"/>
        <v>0</v>
      </c>
      <c r="AA192" s="99">
        <f t="shared" ca="1" si="274"/>
        <v>14</v>
      </c>
      <c r="AB192" s="99">
        <f t="shared" ca="1" si="283"/>
        <v>0</v>
      </c>
      <c r="AC192" s="99">
        <f t="shared" ca="1" si="284"/>
        <v>0</v>
      </c>
      <c r="AD192" s="99" t="str">
        <f t="shared" si="285"/>
        <v>845147Lava</v>
      </c>
      <c r="AE192" s="99">
        <f t="shared" si="286"/>
        <v>845147</v>
      </c>
      <c r="AF192" s="100" t="str">
        <f>INDEX(ATS!$A:$P,MATCH('2) Order Form'!$V192,ATS!$O:$O,0),7)</f>
        <v>Active</v>
      </c>
      <c r="AG192" s="183">
        <v>7048653023437</v>
      </c>
    </row>
    <row r="193" spans="1:33">
      <c r="A193" s="9">
        <v>1</v>
      </c>
      <c r="B193" s="9" t="s">
        <v>104</v>
      </c>
      <c r="C193" s="9">
        <f>INDEX(ATS!$A:$P,MATCH('2) Order Form'!$V193,ATS!$O:$O,0),1)</f>
        <v>845147</v>
      </c>
      <c r="D193" s="9" t="str">
        <f>INDEX(ATS!$A:$P,MATCH('2) Order Form'!$V193,ATS!$O:$O,0),2)</f>
        <v>Commuter Helmet</v>
      </c>
      <c r="E193" s="74" t="str">
        <f>INDEX(ATS!$A:$P,MATCH('2) Order Form'!$V193,ATS!$O:$O,0),4)</f>
        <v>MBLCK-SM</v>
      </c>
      <c r="F193" s="74" t="str">
        <f>INDEX(ATS!$A:$P,MATCH('2) Order Form'!$V193,ATS!$O:$O,0),5)</f>
        <v>Matte Black</v>
      </c>
      <c r="G193" s="112" t="str">
        <f>INDEX(ATS!$A:$P,MATCH('2) Order Form'!$V193,ATS!$O:$O,0),6)</f>
        <v>SM</v>
      </c>
      <c r="H193" s="10">
        <v>1</v>
      </c>
      <c r="I193" s="90">
        <v>0</v>
      </c>
      <c r="J193" s="96">
        <f>IFERROR(VLOOKUP(V193,ATS!$O:$P,2,FALSE),0)</f>
        <v>79</v>
      </c>
      <c r="K193" s="138" t="str">
        <f t="shared" si="257"/>
        <v>50+</v>
      </c>
      <c r="L193" s="96">
        <f>IFERROR(VLOOKUP(V193,ATS!$O:$Q,3,FALSE),0)</f>
        <v>79</v>
      </c>
      <c r="M193" s="139" t="str">
        <f t="shared" si="258"/>
        <v>50+</v>
      </c>
      <c r="N193" s="85">
        <v>0</v>
      </c>
      <c r="O193" s="51">
        <f t="shared" si="259"/>
        <v>0</v>
      </c>
      <c r="P193" s="46">
        <f>VLOOKUP($C193,Prices!$A$3:$T$1996,MATCH('2) Order Form'!P$8,Prices!$A$2:$T$2,0),FALSE)</f>
        <v>65</v>
      </c>
      <c r="Q193" s="47">
        <f>VLOOKUP($C193,Prices!$A$3:$T$1996,MATCH('2) Order Form'!Q$8,Prices!$A$2:$T$2,0),FALSE)</f>
        <v>129</v>
      </c>
      <c r="R193" s="31">
        <f t="shared" si="260"/>
        <v>0</v>
      </c>
      <c r="S193" s="40">
        <f t="shared" si="261"/>
        <v>0</v>
      </c>
      <c r="T193" s="47">
        <f t="shared" si="262"/>
        <v>0</v>
      </c>
      <c r="U193" s="97"/>
      <c r="V193" s="110">
        <v>7048652894199</v>
      </c>
      <c r="W193" s="97"/>
      <c r="X193" s="182" t="str">
        <f t="shared" si="248"/>
        <v/>
      </c>
      <c r="Y193" s="98">
        <f t="shared" si="255"/>
        <v>0</v>
      </c>
      <c r="Z193" s="99">
        <f t="shared" ca="1" si="256"/>
        <v>0</v>
      </c>
      <c r="AA193" s="99">
        <f t="shared" ca="1" si="274"/>
        <v>14</v>
      </c>
      <c r="AB193" s="99">
        <f t="shared" ca="1" si="283"/>
        <v>0</v>
      </c>
      <c r="AC193" s="99">
        <f t="shared" ca="1" si="284"/>
        <v>1</v>
      </c>
      <c r="AD193" s="99" t="str">
        <f t="shared" si="285"/>
        <v>845147Matte Black</v>
      </c>
      <c r="AE193" s="99">
        <f t="shared" si="286"/>
        <v>845147</v>
      </c>
      <c r="AF193" s="100" t="str">
        <f>INDEX(ATS!$A:$P,MATCH('2) Order Form'!$V193,ATS!$O:$O,0),7)</f>
        <v>Active</v>
      </c>
      <c r="AG193" s="183">
        <v>7048653023451</v>
      </c>
    </row>
    <row r="194" spans="1:33">
      <c r="A194" s="9">
        <v>1</v>
      </c>
      <c r="B194" s="9" t="s">
        <v>104</v>
      </c>
      <c r="C194" s="9">
        <f>INDEX(ATS!$A:$P,MATCH('2) Order Form'!$V194,ATS!$O:$O,0),1)</f>
        <v>845147</v>
      </c>
      <c r="D194" s="9" t="str">
        <f>INDEX(ATS!$A:$P,MATCH('2) Order Form'!$V194,ATS!$O:$O,0),2)</f>
        <v>Commuter Helmet</v>
      </c>
      <c r="E194" s="74" t="str">
        <f>INDEX(ATS!$A:$P,MATCH('2) Order Form'!$V194,ATS!$O:$O,0),4)</f>
        <v>MBLCK-ML</v>
      </c>
      <c r="F194" s="74" t="str">
        <f>INDEX(ATS!$A:$P,MATCH('2) Order Form'!$V194,ATS!$O:$O,0),5)</f>
        <v>Matte Black</v>
      </c>
      <c r="G194" s="112" t="str">
        <f>INDEX(ATS!$A:$P,MATCH('2) Order Form'!$V194,ATS!$O:$O,0),6)</f>
        <v>ML</v>
      </c>
      <c r="H194" s="10">
        <v>1</v>
      </c>
      <c r="I194" s="90">
        <v>0</v>
      </c>
      <c r="J194" s="96">
        <f>IFERROR(VLOOKUP(V194,ATS!$O:$P,2,FALSE),0)</f>
        <v>338</v>
      </c>
      <c r="K194" s="138" t="str">
        <f t="shared" si="257"/>
        <v>50+</v>
      </c>
      <c r="L194" s="96">
        <f>IFERROR(VLOOKUP(V194,ATS!$O:$Q,3,FALSE),0)</f>
        <v>338</v>
      </c>
      <c r="M194" s="139" t="str">
        <f t="shared" si="258"/>
        <v>50+</v>
      </c>
      <c r="N194" s="85">
        <v>0</v>
      </c>
      <c r="O194" s="51">
        <f t="shared" si="259"/>
        <v>0</v>
      </c>
      <c r="P194" s="46">
        <f>VLOOKUP($C194,Prices!$A$3:$T$1996,MATCH('2) Order Form'!P$8,Prices!$A$2:$T$2,0),FALSE)</f>
        <v>65</v>
      </c>
      <c r="Q194" s="47">
        <f>VLOOKUP($C194,Prices!$A$3:$T$1996,MATCH('2) Order Form'!Q$8,Prices!$A$2:$T$2,0),FALSE)</f>
        <v>129</v>
      </c>
      <c r="R194" s="31">
        <f t="shared" si="260"/>
        <v>0</v>
      </c>
      <c r="S194" s="40">
        <f t="shared" si="261"/>
        <v>0</v>
      </c>
      <c r="T194" s="47">
        <f t="shared" si="262"/>
        <v>0</v>
      </c>
      <c r="U194" s="97"/>
      <c r="V194" s="110">
        <v>7048652894182</v>
      </c>
      <c r="W194" s="97"/>
      <c r="X194" s="182" t="str">
        <f t="shared" si="248"/>
        <v/>
      </c>
      <c r="Y194" s="98">
        <f t="shared" si="255"/>
        <v>0</v>
      </c>
      <c r="Z194" s="99">
        <f t="shared" ca="1" si="256"/>
        <v>0</v>
      </c>
      <c r="AA194" s="99">
        <f t="shared" ca="1" si="274"/>
        <v>14</v>
      </c>
      <c r="AB194" s="99">
        <f t="shared" ca="1" si="283"/>
        <v>0</v>
      </c>
      <c r="AC194" s="99">
        <f t="shared" ca="1" si="284"/>
        <v>0</v>
      </c>
      <c r="AD194" s="99" t="str">
        <f t="shared" si="285"/>
        <v>845147Matte Black</v>
      </c>
      <c r="AE194" s="99">
        <f t="shared" si="286"/>
        <v>845147</v>
      </c>
      <c r="AF194" s="100" t="str">
        <f>INDEX(ATS!$A:$P,MATCH('2) Order Form'!$V194,ATS!$O:$O,0),7)</f>
        <v>Active</v>
      </c>
      <c r="AG194" s="183">
        <v>7048653023468</v>
      </c>
    </row>
    <row r="195" spans="1:33">
      <c r="A195" s="9">
        <v>1</v>
      </c>
      <c r="B195" s="9" t="s">
        <v>104</v>
      </c>
      <c r="C195" s="9">
        <f>INDEX(ATS!$A:$P,MATCH('2) Order Form'!$V195,ATS!$O:$O,0),1)</f>
        <v>845147</v>
      </c>
      <c r="D195" s="9" t="str">
        <f>INDEX(ATS!$A:$P,MATCH('2) Order Form'!$V195,ATS!$O:$O,0),2)</f>
        <v>Commuter Helmet</v>
      </c>
      <c r="E195" s="74" t="str">
        <f>INDEX(ATS!$A:$P,MATCH('2) Order Form'!$V195,ATS!$O:$O,0),4)</f>
        <v>MBLCK-LXL</v>
      </c>
      <c r="F195" s="74" t="str">
        <f>INDEX(ATS!$A:$P,MATCH('2) Order Form'!$V195,ATS!$O:$O,0),5)</f>
        <v>Matte Black</v>
      </c>
      <c r="G195" s="112" t="str">
        <f>INDEX(ATS!$A:$P,MATCH('2) Order Form'!$V195,ATS!$O:$O,0),6)</f>
        <v>LXL</v>
      </c>
      <c r="H195" s="10">
        <v>1</v>
      </c>
      <c r="I195" s="90">
        <v>0</v>
      </c>
      <c r="J195" s="96">
        <f>IFERROR(VLOOKUP(V195,ATS!$O:$P,2,FALSE),0)</f>
        <v>293</v>
      </c>
      <c r="K195" s="138" t="str">
        <f t="shared" si="257"/>
        <v>50+</v>
      </c>
      <c r="L195" s="96">
        <f>IFERROR(VLOOKUP(V195,ATS!$O:$Q,3,FALSE),0)</f>
        <v>293</v>
      </c>
      <c r="M195" s="139" t="str">
        <f t="shared" si="258"/>
        <v>50+</v>
      </c>
      <c r="N195" s="85">
        <v>0</v>
      </c>
      <c r="O195" s="51">
        <f t="shared" si="259"/>
        <v>0</v>
      </c>
      <c r="P195" s="46">
        <f>VLOOKUP($C195,Prices!$A$3:$T$1996,MATCH('2) Order Form'!P$8,Prices!$A$2:$T$2,0),FALSE)</f>
        <v>65</v>
      </c>
      <c r="Q195" s="47">
        <f>VLOOKUP($C195,Prices!$A$3:$T$1996,MATCH('2) Order Form'!Q$8,Prices!$A$2:$T$2,0),FALSE)</f>
        <v>129</v>
      </c>
      <c r="R195" s="31">
        <f t="shared" si="260"/>
        <v>0</v>
      </c>
      <c r="S195" s="40">
        <f t="shared" si="261"/>
        <v>0</v>
      </c>
      <c r="T195" s="47">
        <f t="shared" si="262"/>
        <v>0</v>
      </c>
      <c r="U195" s="97"/>
      <c r="V195" s="110">
        <v>7048652894175</v>
      </c>
      <c r="W195" s="97"/>
      <c r="X195" s="182" t="str">
        <f t="shared" si="248"/>
        <v/>
      </c>
      <c r="Y195" s="98">
        <f t="shared" si="255"/>
        <v>0</v>
      </c>
      <c r="Z195" s="99">
        <f t="shared" ca="1" si="256"/>
        <v>0</v>
      </c>
      <c r="AA195" s="99">
        <f t="shared" ca="1" si="274"/>
        <v>14</v>
      </c>
      <c r="AB195" s="99">
        <f t="shared" ca="1" si="283"/>
        <v>0</v>
      </c>
      <c r="AC195" s="99">
        <f t="shared" ca="1" si="284"/>
        <v>0</v>
      </c>
      <c r="AD195" s="99" t="str">
        <f t="shared" si="285"/>
        <v>845147Matte Black</v>
      </c>
      <c r="AE195" s="99">
        <f t="shared" si="286"/>
        <v>845147</v>
      </c>
      <c r="AF195" s="100" t="str">
        <f>INDEX(ATS!$A:$P,MATCH('2) Order Form'!$V195,ATS!$O:$O,0),7)</f>
        <v>Active</v>
      </c>
      <c r="AG195" s="183">
        <v>7048653023475</v>
      </c>
    </row>
    <row r="196" spans="1:33">
      <c r="A196" s="9">
        <v>1</v>
      </c>
      <c r="B196" s="9" t="s">
        <v>104</v>
      </c>
      <c r="C196" s="9">
        <f>INDEX(ATS!$A:$P,MATCH('2) Order Form'!$V196,ATS!$O:$O,0),1)</f>
        <v>845147</v>
      </c>
      <c r="D196" s="9" t="str">
        <f>INDEX(ATS!$A:$P,MATCH('2) Order Form'!$V196,ATS!$O:$O,0),2)</f>
        <v>Commuter Helmet</v>
      </c>
      <c r="E196" s="74" t="str">
        <f>INDEX(ATS!$A:$P,MATCH('2) Order Form'!$V196,ATS!$O:$O,0),4)</f>
        <v>WOLND-SM</v>
      </c>
      <c r="F196" s="74" t="str">
        <f>INDEX(ATS!$A:$P,MATCH('2) Order Form'!$V196,ATS!$O:$O,0),5)</f>
        <v>Woodland</v>
      </c>
      <c r="G196" s="112" t="str">
        <f>INDEX(ATS!$A:$P,MATCH('2) Order Form'!$V196,ATS!$O:$O,0),6)</f>
        <v>SM</v>
      </c>
      <c r="H196" s="10">
        <v>1</v>
      </c>
      <c r="I196" s="90">
        <v>0</v>
      </c>
      <c r="J196" s="96">
        <f>IFERROR(VLOOKUP(V196,ATS!$O:$P,2,FALSE),0)</f>
        <v>0</v>
      </c>
      <c r="K196" s="138" t="str">
        <f t="shared" si="257"/>
        <v>0</v>
      </c>
      <c r="L196" s="96">
        <f>IFERROR(VLOOKUP(V196,ATS!$O:$Q,3,FALSE),0)</f>
        <v>0</v>
      </c>
      <c r="M196" s="139" t="str">
        <f t="shared" si="258"/>
        <v>0</v>
      </c>
      <c r="N196" s="85">
        <v>0</v>
      </c>
      <c r="O196" s="51">
        <f t="shared" si="259"/>
        <v>0</v>
      </c>
      <c r="P196" s="46">
        <f>VLOOKUP($C196,Prices!$A$3:$T$1996,MATCH('2) Order Form'!P$8,Prices!$A$2:$T$2,0),FALSE)</f>
        <v>65</v>
      </c>
      <c r="Q196" s="47">
        <f>VLOOKUP($C196,Prices!$A$3:$T$1996,MATCH('2) Order Form'!Q$8,Prices!$A$2:$T$2,0),FALSE)</f>
        <v>129</v>
      </c>
      <c r="R196" s="31">
        <f t="shared" si="260"/>
        <v>0</v>
      </c>
      <c r="S196" s="40">
        <f t="shared" si="261"/>
        <v>0</v>
      </c>
      <c r="T196" s="47">
        <f t="shared" si="262"/>
        <v>0</v>
      </c>
      <c r="U196" s="97"/>
      <c r="V196" s="110">
        <v>7048652894250</v>
      </c>
      <c r="W196" s="97"/>
      <c r="X196" s="182" t="str">
        <f t="shared" si="248"/>
        <v/>
      </c>
      <c r="Y196" s="98">
        <f t="shared" si="255"/>
        <v>0</v>
      </c>
      <c r="Z196" s="99">
        <f t="shared" ref="Z196:Z248" ca="1" si="287">IF(A196=OFFSET(A196,-1,0),0,1)</f>
        <v>0</v>
      </c>
      <c r="AA196" s="99">
        <f t="shared" ref="AA196:AA236" ca="1" si="288">IF(C196=OFFSET(C196,-1,0),OFFSET(AA196,-1,0),OFFSET(AA196,-1,0)+1)</f>
        <v>14</v>
      </c>
      <c r="AB196" s="99">
        <f t="shared" ca="1" si="283"/>
        <v>0</v>
      </c>
      <c r="AC196" s="99">
        <f t="shared" ca="1" si="284"/>
        <v>1</v>
      </c>
      <c r="AD196" s="99" t="str">
        <f t="shared" si="285"/>
        <v>845147Woodland</v>
      </c>
      <c r="AE196" s="99">
        <f t="shared" si="286"/>
        <v>845147</v>
      </c>
      <c r="AF196" s="100" t="str">
        <f>INDEX(ATS!$A:$P,MATCH('2) Order Form'!$V196,ATS!$O:$O,0),7)</f>
        <v>Active</v>
      </c>
      <c r="AG196" s="183">
        <v>7048652555526</v>
      </c>
    </row>
    <row r="197" spans="1:33">
      <c r="A197" s="9">
        <v>1</v>
      </c>
      <c r="B197" s="9" t="s">
        <v>104</v>
      </c>
      <c r="C197" s="9">
        <f>INDEX(ATS!$A:$P,MATCH('2) Order Form'!$V197,ATS!$O:$O,0),1)</f>
        <v>845147</v>
      </c>
      <c r="D197" s="9" t="str">
        <f>INDEX(ATS!$A:$P,MATCH('2) Order Form'!$V197,ATS!$O:$O,0),2)</f>
        <v>Commuter Helmet</v>
      </c>
      <c r="E197" s="74" t="str">
        <f>INDEX(ATS!$A:$P,MATCH('2) Order Form'!$V197,ATS!$O:$O,0),4)</f>
        <v>WOLND-ML</v>
      </c>
      <c r="F197" s="74" t="str">
        <f>INDEX(ATS!$A:$P,MATCH('2) Order Form'!$V197,ATS!$O:$O,0),5)</f>
        <v>Woodland</v>
      </c>
      <c r="G197" s="112" t="str">
        <f>INDEX(ATS!$A:$P,MATCH('2) Order Form'!$V197,ATS!$O:$O,0),6)</f>
        <v>ML</v>
      </c>
      <c r="H197" s="10">
        <v>1</v>
      </c>
      <c r="I197" s="90">
        <v>0</v>
      </c>
      <c r="J197" s="96">
        <f>IFERROR(VLOOKUP(V197,ATS!$O:$P,2,FALSE),0)</f>
        <v>41</v>
      </c>
      <c r="K197" s="138">
        <f t="shared" si="257"/>
        <v>41</v>
      </c>
      <c r="L197" s="96">
        <f>IFERROR(VLOOKUP(V197,ATS!$O:$Q,3,FALSE),0)</f>
        <v>41</v>
      </c>
      <c r="M197" s="139">
        <f t="shared" si="258"/>
        <v>41</v>
      </c>
      <c r="N197" s="85">
        <v>0</v>
      </c>
      <c r="O197" s="51">
        <f t="shared" si="259"/>
        <v>0</v>
      </c>
      <c r="P197" s="46">
        <f>VLOOKUP($C197,Prices!$A$3:$T$1996,MATCH('2) Order Form'!P$8,Prices!$A$2:$T$2,0),FALSE)</f>
        <v>65</v>
      </c>
      <c r="Q197" s="47">
        <f>VLOOKUP($C197,Prices!$A$3:$T$1996,MATCH('2) Order Form'!Q$8,Prices!$A$2:$T$2,0),FALSE)</f>
        <v>129</v>
      </c>
      <c r="R197" s="31">
        <f t="shared" si="260"/>
        <v>0</v>
      </c>
      <c r="S197" s="40">
        <f t="shared" si="261"/>
        <v>0</v>
      </c>
      <c r="T197" s="47">
        <f t="shared" si="262"/>
        <v>0</v>
      </c>
      <c r="U197" s="97"/>
      <c r="V197" s="110">
        <v>7048652894243</v>
      </c>
      <c r="W197" s="97"/>
      <c r="X197" s="182" t="str">
        <f t="shared" si="248"/>
        <v/>
      </c>
      <c r="Y197" s="98">
        <f t="shared" si="255"/>
        <v>0</v>
      </c>
      <c r="Z197" s="99">
        <f t="shared" ca="1" si="287"/>
        <v>0</v>
      </c>
      <c r="AA197" s="99">
        <f t="shared" ca="1" si="288"/>
        <v>14</v>
      </c>
      <c r="AB197" s="99">
        <f t="shared" ca="1" si="283"/>
        <v>0</v>
      </c>
      <c r="AC197" s="99">
        <f t="shared" ca="1" si="284"/>
        <v>0</v>
      </c>
      <c r="AD197" s="99" t="str">
        <f t="shared" si="285"/>
        <v>845147Woodland</v>
      </c>
      <c r="AE197" s="99">
        <f t="shared" si="286"/>
        <v>845147</v>
      </c>
      <c r="AF197" s="100" t="str">
        <f>INDEX(ATS!$A:$P,MATCH('2) Order Form'!$V197,ATS!$O:$O,0),7)</f>
        <v>Active</v>
      </c>
      <c r="AG197" s="183">
        <v>7048652555519</v>
      </c>
    </row>
    <row r="198" spans="1:33">
      <c r="A198" s="9">
        <v>1</v>
      </c>
      <c r="B198" s="9" t="s">
        <v>104</v>
      </c>
      <c r="C198" s="9">
        <f>INDEX(ATS!$A:$P,MATCH('2) Order Form'!$V198,ATS!$O:$O,0),1)</f>
        <v>845147</v>
      </c>
      <c r="D198" s="9" t="str">
        <f>INDEX(ATS!$A:$P,MATCH('2) Order Form'!$V198,ATS!$O:$O,0),2)</f>
        <v>Commuter Helmet</v>
      </c>
      <c r="E198" s="74" t="str">
        <f>INDEX(ATS!$A:$P,MATCH('2) Order Form'!$V198,ATS!$O:$O,0),4)</f>
        <v>WOLND-LXL</v>
      </c>
      <c r="F198" s="74" t="str">
        <f>INDEX(ATS!$A:$P,MATCH('2) Order Form'!$V198,ATS!$O:$O,0),5)</f>
        <v>Woodland</v>
      </c>
      <c r="G198" s="112" t="str">
        <f>INDEX(ATS!$A:$P,MATCH('2) Order Form'!$V198,ATS!$O:$O,0),6)</f>
        <v>LXL</v>
      </c>
      <c r="H198" s="10">
        <v>1</v>
      </c>
      <c r="I198" s="90">
        <v>0</v>
      </c>
      <c r="J198" s="96">
        <f>IFERROR(VLOOKUP(V198,ATS!$O:$P,2,FALSE),0)</f>
        <v>38</v>
      </c>
      <c r="K198" s="138">
        <f t="shared" si="257"/>
        <v>38</v>
      </c>
      <c r="L198" s="96">
        <f>IFERROR(VLOOKUP(V198,ATS!$O:$Q,3,FALSE),0)</f>
        <v>38</v>
      </c>
      <c r="M198" s="139">
        <f t="shared" si="258"/>
        <v>38</v>
      </c>
      <c r="N198" s="85">
        <v>0</v>
      </c>
      <c r="O198" s="51">
        <f t="shared" si="259"/>
        <v>0</v>
      </c>
      <c r="P198" s="46">
        <f>VLOOKUP($C198,Prices!$A$3:$T$1996,MATCH('2) Order Form'!P$8,Prices!$A$2:$T$2,0),FALSE)</f>
        <v>65</v>
      </c>
      <c r="Q198" s="47">
        <f>VLOOKUP($C198,Prices!$A$3:$T$1996,MATCH('2) Order Form'!Q$8,Prices!$A$2:$T$2,0),FALSE)</f>
        <v>129</v>
      </c>
      <c r="R198" s="31">
        <f t="shared" si="260"/>
        <v>0</v>
      </c>
      <c r="S198" s="40">
        <f t="shared" si="261"/>
        <v>0</v>
      </c>
      <c r="T198" s="47">
        <f t="shared" si="262"/>
        <v>0</v>
      </c>
      <c r="U198" s="97"/>
      <c r="V198" s="110">
        <v>7048652894236</v>
      </c>
      <c r="W198" s="97"/>
      <c r="X198" s="182" t="str">
        <f t="shared" si="248"/>
        <v/>
      </c>
      <c r="Y198" s="98">
        <f t="shared" si="255"/>
        <v>0</v>
      </c>
      <c r="Z198" s="99">
        <f t="shared" ca="1" si="287"/>
        <v>0</v>
      </c>
      <c r="AA198" s="99">
        <f t="shared" ca="1" si="288"/>
        <v>14</v>
      </c>
      <c r="AB198" s="99">
        <f t="shared" ca="1" si="283"/>
        <v>0</v>
      </c>
      <c r="AC198" s="99">
        <f t="shared" ca="1" si="284"/>
        <v>0</v>
      </c>
      <c r="AD198" s="99" t="str">
        <f t="shared" si="285"/>
        <v>845147Woodland</v>
      </c>
      <c r="AE198" s="99">
        <f t="shared" si="286"/>
        <v>845147</v>
      </c>
      <c r="AF198" s="100" t="str">
        <f>INDEX(ATS!$A:$P,MATCH('2) Order Form'!$V198,ATS!$O:$O,0),7)</f>
        <v>Active</v>
      </c>
      <c r="AG198" s="183">
        <v>7048652555502</v>
      </c>
    </row>
    <row r="199" spans="1:33">
      <c r="A199" s="9">
        <v>1</v>
      </c>
      <c r="B199" s="9" t="s">
        <v>104</v>
      </c>
      <c r="C199" s="9">
        <f>INDEX(ATS!$A:$P,MATCH('2) Order Form'!$V199,ATS!$O:$O,0),1)</f>
        <v>845148</v>
      </c>
      <c r="D199" s="9" t="str">
        <f>INDEX(ATS!$A:$P,MATCH('2) Order Form'!$V199,ATS!$O:$O,0),2)</f>
        <v>Commuter Mips Helmet</v>
      </c>
      <c r="E199" s="74" t="str">
        <f>INDEX(ATS!$A:$P,MATCH('2) Order Form'!$V199,ATS!$O:$O,0),4)</f>
        <v>BRWHT-SM</v>
      </c>
      <c r="F199" s="74" t="str">
        <f>INDEX(ATS!$A:$P,MATCH('2) Order Form'!$V199,ATS!$O:$O,0),5)</f>
        <v xml:space="preserve">Bronco White </v>
      </c>
      <c r="G199" s="112" t="str">
        <f>INDEX(ATS!$A:$P,MATCH('2) Order Form'!$V199,ATS!$O:$O,0),6)</f>
        <v>SM</v>
      </c>
      <c r="H199" s="10">
        <v>1</v>
      </c>
      <c r="I199" s="90">
        <v>0</v>
      </c>
      <c r="J199" s="96">
        <f>IFERROR(VLOOKUP(V199,ATS!$O:$P,2,FALSE),0)</f>
        <v>106</v>
      </c>
      <c r="K199" s="138" t="str">
        <f t="shared" si="257"/>
        <v>50+</v>
      </c>
      <c r="L199" s="96">
        <f>IFERROR(VLOOKUP(V199,ATS!$O:$Q,3,FALSE),0)</f>
        <v>106</v>
      </c>
      <c r="M199" s="139" t="str">
        <f t="shared" si="258"/>
        <v>50+</v>
      </c>
      <c r="N199" s="85">
        <v>0</v>
      </c>
      <c r="O199" s="51">
        <f t="shared" si="259"/>
        <v>0</v>
      </c>
      <c r="P199" s="46">
        <f>VLOOKUP($C199,Prices!$A$3:$T$1996,MATCH('2) Order Form'!P$8,Prices!$A$2:$T$2,0),FALSE)</f>
        <v>80</v>
      </c>
      <c r="Q199" s="47">
        <f>VLOOKUP($C199,Prices!$A$3:$T$1996,MATCH('2) Order Form'!Q$8,Prices!$A$2:$T$2,0),FALSE)</f>
        <v>159</v>
      </c>
      <c r="R199" s="31">
        <f t="shared" si="260"/>
        <v>0</v>
      </c>
      <c r="S199" s="40">
        <f t="shared" si="261"/>
        <v>0</v>
      </c>
      <c r="T199" s="47">
        <f t="shared" si="262"/>
        <v>0</v>
      </c>
      <c r="U199" s="97"/>
      <c r="V199" s="110">
        <v>7048652893987</v>
      </c>
      <c r="W199" s="97"/>
      <c r="X199" s="182" t="str">
        <f t="shared" si="248"/>
        <v/>
      </c>
      <c r="Y199" s="98">
        <f t="shared" si="255"/>
        <v>0</v>
      </c>
      <c r="Z199" s="99">
        <f t="shared" ca="1" si="287"/>
        <v>0</v>
      </c>
      <c r="AA199" s="99">
        <f t="shared" ca="1" si="288"/>
        <v>15</v>
      </c>
      <c r="AB199" s="99">
        <f t="shared" ca="1" si="283"/>
        <v>1</v>
      </c>
      <c r="AC199" s="99">
        <f t="shared" ca="1" si="284"/>
        <v>1</v>
      </c>
      <c r="AD199" s="99" t="str">
        <f t="shared" si="285"/>
        <v xml:space="preserve">845148Bronco White </v>
      </c>
      <c r="AE199" s="99">
        <f t="shared" si="286"/>
        <v>845148</v>
      </c>
      <c r="AF199" s="100" t="str">
        <f>INDEX(ATS!$A:$P,MATCH('2) Order Form'!$V199,ATS!$O:$O,0),7)</f>
        <v>Active</v>
      </c>
      <c r="AG199" s="183">
        <v>7048653023499</v>
      </c>
    </row>
    <row r="200" spans="1:33">
      <c r="A200" s="9">
        <v>1</v>
      </c>
      <c r="B200" s="9" t="s">
        <v>104</v>
      </c>
      <c r="C200" s="9">
        <f>INDEX(ATS!$A:$P,MATCH('2) Order Form'!$V200,ATS!$O:$O,0),1)</f>
        <v>845148</v>
      </c>
      <c r="D200" s="9" t="str">
        <f>INDEX(ATS!$A:$P,MATCH('2) Order Form'!$V200,ATS!$O:$O,0),2)</f>
        <v>Commuter Mips Helmet</v>
      </c>
      <c r="E200" s="74" t="str">
        <f>INDEX(ATS!$A:$P,MATCH('2) Order Form'!$V200,ATS!$O:$O,0),4)</f>
        <v>BRWHT-ML</v>
      </c>
      <c r="F200" s="74" t="str">
        <f>INDEX(ATS!$A:$P,MATCH('2) Order Form'!$V200,ATS!$O:$O,0),5)</f>
        <v xml:space="preserve">Bronco White </v>
      </c>
      <c r="G200" s="112" t="str">
        <f>INDEX(ATS!$A:$P,MATCH('2) Order Form'!$V200,ATS!$O:$O,0),6)</f>
        <v>ML</v>
      </c>
      <c r="H200" s="10">
        <v>1</v>
      </c>
      <c r="I200" s="90">
        <v>0</v>
      </c>
      <c r="J200" s="96">
        <f>IFERROR(VLOOKUP(V200,ATS!$O:$P,2,FALSE),0)</f>
        <v>366</v>
      </c>
      <c r="K200" s="138" t="str">
        <f t="shared" si="257"/>
        <v>50+</v>
      </c>
      <c r="L200" s="96">
        <f>IFERROR(VLOOKUP(V200,ATS!$O:$Q,3,FALSE),0)</f>
        <v>366</v>
      </c>
      <c r="M200" s="139" t="str">
        <f t="shared" si="258"/>
        <v>50+</v>
      </c>
      <c r="N200" s="85">
        <v>0</v>
      </c>
      <c r="O200" s="51">
        <f t="shared" si="259"/>
        <v>0</v>
      </c>
      <c r="P200" s="46">
        <f>VLOOKUP($C200,Prices!$A$3:$T$1996,MATCH('2) Order Form'!P$8,Prices!$A$2:$T$2,0),FALSE)</f>
        <v>80</v>
      </c>
      <c r="Q200" s="47">
        <f>VLOOKUP($C200,Prices!$A$3:$T$1996,MATCH('2) Order Form'!Q$8,Prices!$A$2:$T$2,0),FALSE)</f>
        <v>159</v>
      </c>
      <c r="R200" s="31">
        <f t="shared" si="260"/>
        <v>0</v>
      </c>
      <c r="S200" s="40">
        <f t="shared" si="261"/>
        <v>0</v>
      </c>
      <c r="T200" s="47">
        <f t="shared" si="262"/>
        <v>0</v>
      </c>
      <c r="U200" s="97"/>
      <c r="V200" s="110">
        <v>7048652893970</v>
      </c>
      <c r="W200" s="97"/>
      <c r="X200" s="182" t="str">
        <f t="shared" si="248"/>
        <v/>
      </c>
      <c r="Y200" s="98">
        <f t="shared" si="255"/>
        <v>0</v>
      </c>
      <c r="Z200" s="99">
        <f t="shared" ca="1" si="287"/>
        <v>0</v>
      </c>
      <c r="AA200" s="99">
        <f t="shared" ca="1" si="288"/>
        <v>15</v>
      </c>
      <c r="AB200" s="99">
        <f t="shared" ca="1" si="283"/>
        <v>0</v>
      </c>
      <c r="AC200" s="99">
        <f t="shared" ca="1" si="284"/>
        <v>0</v>
      </c>
      <c r="AD200" s="99" t="str">
        <f t="shared" si="285"/>
        <v xml:space="preserve">845148Bronco White </v>
      </c>
      <c r="AE200" s="99">
        <f t="shared" si="286"/>
        <v>845148</v>
      </c>
      <c r="AF200" s="100" t="str">
        <f>INDEX(ATS!$A:$P,MATCH('2) Order Form'!$V200,ATS!$O:$O,0),7)</f>
        <v>Active</v>
      </c>
      <c r="AG200" s="183">
        <v>7048653023505</v>
      </c>
    </row>
    <row r="201" spans="1:33">
      <c r="A201" s="9">
        <v>1</v>
      </c>
      <c r="B201" s="9" t="s">
        <v>104</v>
      </c>
      <c r="C201" s="9">
        <f>INDEX(ATS!$A:$P,MATCH('2) Order Form'!$V201,ATS!$O:$O,0),1)</f>
        <v>845148</v>
      </c>
      <c r="D201" s="9" t="str">
        <f>INDEX(ATS!$A:$P,MATCH('2) Order Form'!$V201,ATS!$O:$O,0),2)</f>
        <v>Commuter Mips Helmet</v>
      </c>
      <c r="E201" s="74" t="str">
        <f>INDEX(ATS!$A:$P,MATCH('2) Order Form'!$V201,ATS!$O:$O,0),4)</f>
        <v>BRWHT-LXL</v>
      </c>
      <c r="F201" s="74" t="str">
        <f>INDEX(ATS!$A:$P,MATCH('2) Order Form'!$V201,ATS!$O:$O,0),5)</f>
        <v xml:space="preserve">Bronco White </v>
      </c>
      <c r="G201" s="112" t="str">
        <f>INDEX(ATS!$A:$P,MATCH('2) Order Form'!$V201,ATS!$O:$O,0),6)</f>
        <v>LXL</v>
      </c>
      <c r="H201" s="10">
        <v>1</v>
      </c>
      <c r="I201" s="90">
        <v>0</v>
      </c>
      <c r="J201" s="96">
        <f>IFERROR(VLOOKUP(V201,ATS!$O:$P,2,FALSE),0)</f>
        <v>259</v>
      </c>
      <c r="K201" s="138" t="str">
        <f t="shared" si="257"/>
        <v>50+</v>
      </c>
      <c r="L201" s="96">
        <f>IFERROR(VLOOKUP(V201,ATS!$O:$Q,3,FALSE),0)</f>
        <v>259</v>
      </c>
      <c r="M201" s="139" t="str">
        <f t="shared" si="258"/>
        <v>50+</v>
      </c>
      <c r="N201" s="85">
        <v>0</v>
      </c>
      <c r="O201" s="51">
        <f t="shared" si="259"/>
        <v>0</v>
      </c>
      <c r="P201" s="46">
        <f>VLOOKUP($C201,Prices!$A$3:$T$1996,MATCH('2) Order Form'!P$8,Prices!$A$2:$T$2,0),FALSE)</f>
        <v>80</v>
      </c>
      <c r="Q201" s="47">
        <f>VLOOKUP($C201,Prices!$A$3:$T$1996,MATCH('2) Order Form'!Q$8,Prices!$A$2:$T$2,0),FALSE)</f>
        <v>159</v>
      </c>
      <c r="R201" s="31">
        <f t="shared" si="260"/>
        <v>0</v>
      </c>
      <c r="S201" s="40">
        <f t="shared" si="261"/>
        <v>0</v>
      </c>
      <c r="T201" s="47">
        <f t="shared" si="262"/>
        <v>0</v>
      </c>
      <c r="U201" s="97"/>
      <c r="V201" s="110">
        <v>7048652893963</v>
      </c>
      <c r="W201" s="97"/>
      <c r="X201" s="182" t="str">
        <f t="shared" si="248"/>
        <v/>
      </c>
      <c r="Y201" s="98">
        <f t="shared" si="255"/>
        <v>0</v>
      </c>
      <c r="Z201" s="99">
        <f t="shared" ca="1" si="287"/>
        <v>0</v>
      </c>
      <c r="AA201" s="99">
        <f t="shared" ca="1" si="288"/>
        <v>15</v>
      </c>
      <c r="AB201" s="99">
        <f t="shared" ca="1" si="283"/>
        <v>0</v>
      </c>
      <c r="AC201" s="99">
        <f t="shared" ca="1" si="284"/>
        <v>0</v>
      </c>
      <c r="AD201" s="99" t="str">
        <f t="shared" si="285"/>
        <v xml:space="preserve">845148Bronco White </v>
      </c>
      <c r="AE201" s="99">
        <f t="shared" si="286"/>
        <v>845148</v>
      </c>
      <c r="AF201" s="100" t="str">
        <f>INDEX(ATS!$A:$P,MATCH('2) Order Form'!$V201,ATS!$O:$O,0),7)</f>
        <v>Active</v>
      </c>
      <c r="AG201" s="183">
        <v>7048653023512</v>
      </c>
    </row>
    <row r="202" spans="1:33">
      <c r="A202" s="9">
        <v>1</v>
      </c>
      <c r="B202" s="9" t="s">
        <v>104</v>
      </c>
      <c r="C202" s="9">
        <f>INDEX(ATS!$A:$P,MATCH('2) Order Form'!$V202,ATS!$O:$O,0),1)</f>
        <v>845148</v>
      </c>
      <c r="D202" s="9" t="str">
        <f>INDEX(ATS!$A:$P,MATCH('2) Order Form'!$V202,ATS!$O:$O,0),2)</f>
        <v>Commuter Mips Helmet</v>
      </c>
      <c r="E202" s="74" t="str">
        <f>INDEX(ATS!$A:$P,MATCH('2) Order Form'!$V202,ATS!$O:$O,0),4)</f>
        <v>LAVA-SM</v>
      </c>
      <c r="F202" s="74" t="str">
        <f>INDEX(ATS!$A:$P,MATCH('2) Order Form'!$V202,ATS!$O:$O,0),5)</f>
        <v>Lava</v>
      </c>
      <c r="G202" s="112" t="str">
        <f>INDEX(ATS!$A:$P,MATCH('2) Order Form'!$V202,ATS!$O:$O,0),6)</f>
        <v>SM</v>
      </c>
      <c r="H202" s="10">
        <v>1</v>
      </c>
      <c r="I202" s="90">
        <v>0</v>
      </c>
      <c r="J202" s="96">
        <f>IFERROR(VLOOKUP(V202,ATS!$O:$P,2,FALSE),0)</f>
        <v>53</v>
      </c>
      <c r="K202" s="138" t="str">
        <f t="shared" si="257"/>
        <v>50+</v>
      </c>
      <c r="L202" s="96">
        <f>IFERROR(VLOOKUP(V202,ATS!$O:$Q,3,FALSE),0)</f>
        <v>53</v>
      </c>
      <c r="M202" s="139" t="str">
        <f t="shared" si="258"/>
        <v>50+</v>
      </c>
      <c r="N202" s="85">
        <v>0</v>
      </c>
      <c r="O202" s="51">
        <f t="shared" si="259"/>
        <v>0</v>
      </c>
      <c r="P202" s="46">
        <f>VLOOKUP($C202,Prices!$A$3:$T$1996,MATCH('2) Order Form'!P$8,Prices!$A$2:$T$2,0),FALSE)</f>
        <v>80</v>
      </c>
      <c r="Q202" s="47">
        <f>VLOOKUP($C202,Prices!$A$3:$T$1996,MATCH('2) Order Form'!Q$8,Prices!$A$2:$T$2,0),FALSE)</f>
        <v>159</v>
      </c>
      <c r="R202" s="31">
        <f t="shared" si="260"/>
        <v>0</v>
      </c>
      <c r="S202" s="40">
        <f t="shared" si="261"/>
        <v>0</v>
      </c>
      <c r="T202" s="47">
        <f t="shared" si="262"/>
        <v>0</v>
      </c>
      <c r="U202" s="97"/>
      <c r="V202" s="110">
        <v>7048652894014</v>
      </c>
      <c r="W202" s="97"/>
      <c r="X202" s="182" t="str">
        <f t="shared" ref="X202:X265" si="289">IF(ISNA(VLOOKUP(V202,$AG$9:$AG$1000,1,FALSE)),"*** EOL ***","")</f>
        <v/>
      </c>
      <c r="Y202" s="98">
        <f t="shared" si="255"/>
        <v>0</v>
      </c>
      <c r="Z202" s="99">
        <f t="shared" ca="1" si="287"/>
        <v>0</v>
      </c>
      <c r="AA202" s="99">
        <f t="shared" ca="1" si="288"/>
        <v>15</v>
      </c>
      <c r="AB202" s="99">
        <f t="shared" ca="1" si="283"/>
        <v>0</v>
      </c>
      <c r="AC202" s="99">
        <f t="shared" ca="1" si="284"/>
        <v>1</v>
      </c>
      <c r="AD202" s="99" t="str">
        <f t="shared" si="285"/>
        <v>845148Lava</v>
      </c>
      <c r="AE202" s="99">
        <f t="shared" si="286"/>
        <v>845148</v>
      </c>
      <c r="AF202" s="100" t="str">
        <f>INDEX(ATS!$A:$P,MATCH('2) Order Form'!$V202,ATS!$O:$O,0),7)</f>
        <v>Active</v>
      </c>
      <c r="AG202" s="183">
        <v>7048652274502</v>
      </c>
    </row>
    <row r="203" spans="1:33">
      <c r="A203" s="9">
        <v>1</v>
      </c>
      <c r="B203" s="9" t="s">
        <v>104</v>
      </c>
      <c r="C203" s="9">
        <f>INDEX(ATS!$A:$P,MATCH('2) Order Form'!$V203,ATS!$O:$O,0),1)</f>
        <v>845148</v>
      </c>
      <c r="D203" s="9" t="str">
        <f>INDEX(ATS!$A:$P,MATCH('2) Order Form'!$V203,ATS!$O:$O,0),2)</f>
        <v>Commuter Mips Helmet</v>
      </c>
      <c r="E203" s="74" t="str">
        <f>INDEX(ATS!$A:$P,MATCH('2) Order Form'!$V203,ATS!$O:$O,0),4)</f>
        <v>LAVA-ML</v>
      </c>
      <c r="F203" s="74" t="str">
        <f>INDEX(ATS!$A:$P,MATCH('2) Order Form'!$V203,ATS!$O:$O,0),5)</f>
        <v>Lava</v>
      </c>
      <c r="G203" s="112" t="str">
        <f>INDEX(ATS!$A:$P,MATCH('2) Order Form'!$V203,ATS!$O:$O,0),6)</f>
        <v>ML</v>
      </c>
      <c r="H203" s="10">
        <v>1</v>
      </c>
      <c r="I203" s="90">
        <v>0</v>
      </c>
      <c r="J203" s="96">
        <f>IFERROR(VLOOKUP(V203,ATS!$O:$P,2,FALSE),0)</f>
        <v>146</v>
      </c>
      <c r="K203" s="138" t="str">
        <f t="shared" si="257"/>
        <v>50+</v>
      </c>
      <c r="L203" s="96">
        <f>IFERROR(VLOOKUP(V203,ATS!$O:$Q,3,FALSE),0)</f>
        <v>146</v>
      </c>
      <c r="M203" s="139" t="str">
        <f t="shared" si="258"/>
        <v>50+</v>
      </c>
      <c r="N203" s="85">
        <v>0</v>
      </c>
      <c r="O203" s="51">
        <f t="shared" si="259"/>
        <v>0</v>
      </c>
      <c r="P203" s="46">
        <f>VLOOKUP($C203,Prices!$A$3:$T$1996,MATCH('2) Order Form'!P$8,Prices!$A$2:$T$2,0),FALSE)</f>
        <v>80</v>
      </c>
      <c r="Q203" s="47">
        <f>VLOOKUP($C203,Prices!$A$3:$T$1996,MATCH('2) Order Form'!Q$8,Prices!$A$2:$T$2,0),FALSE)</f>
        <v>159</v>
      </c>
      <c r="R203" s="31">
        <f t="shared" si="260"/>
        <v>0</v>
      </c>
      <c r="S203" s="40">
        <f t="shared" si="261"/>
        <v>0</v>
      </c>
      <c r="T203" s="47">
        <f t="shared" si="262"/>
        <v>0</v>
      </c>
      <c r="U203" s="97"/>
      <c r="V203" s="110">
        <v>7048652894007</v>
      </c>
      <c r="W203" s="97"/>
      <c r="X203" s="182" t="str">
        <f t="shared" si="289"/>
        <v/>
      </c>
      <c r="Y203" s="98">
        <f t="shared" si="255"/>
        <v>0</v>
      </c>
      <c r="Z203" s="99">
        <f t="shared" ca="1" si="287"/>
        <v>0</v>
      </c>
      <c r="AA203" s="99">
        <f t="shared" ca="1" si="288"/>
        <v>15</v>
      </c>
      <c r="AB203" s="99">
        <f t="shared" ca="1" si="283"/>
        <v>0</v>
      </c>
      <c r="AC203" s="99">
        <f t="shared" ca="1" si="284"/>
        <v>0</v>
      </c>
      <c r="AD203" s="99" t="str">
        <f t="shared" si="285"/>
        <v>845148Lava</v>
      </c>
      <c r="AE203" s="99">
        <f t="shared" si="286"/>
        <v>845148</v>
      </c>
      <c r="AF203" s="100" t="str">
        <f>INDEX(ATS!$A:$P,MATCH('2) Order Form'!$V203,ATS!$O:$O,0),7)</f>
        <v>Active</v>
      </c>
      <c r="AG203" s="183">
        <v>7048652274496</v>
      </c>
    </row>
    <row r="204" spans="1:33">
      <c r="A204" s="9">
        <v>1</v>
      </c>
      <c r="B204" s="9" t="s">
        <v>104</v>
      </c>
      <c r="C204" s="9">
        <f>INDEX(ATS!$A:$P,MATCH('2) Order Form'!$V204,ATS!$O:$O,0),1)</f>
        <v>845148</v>
      </c>
      <c r="D204" s="9" t="str">
        <f>INDEX(ATS!$A:$P,MATCH('2) Order Form'!$V204,ATS!$O:$O,0),2)</f>
        <v>Commuter Mips Helmet</v>
      </c>
      <c r="E204" s="74" t="str">
        <f>INDEX(ATS!$A:$P,MATCH('2) Order Form'!$V204,ATS!$O:$O,0),4)</f>
        <v>LAVA-LXL</v>
      </c>
      <c r="F204" s="74" t="str">
        <f>INDEX(ATS!$A:$P,MATCH('2) Order Form'!$V204,ATS!$O:$O,0),5)</f>
        <v>Lava</v>
      </c>
      <c r="G204" s="112" t="str">
        <f>INDEX(ATS!$A:$P,MATCH('2) Order Form'!$V204,ATS!$O:$O,0),6)</f>
        <v>LXL</v>
      </c>
      <c r="H204" s="10">
        <v>1</v>
      </c>
      <c r="I204" s="90">
        <v>0</v>
      </c>
      <c r="J204" s="96">
        <f>IFERROR(VLOOKUP(V204,ATS!$O:$P,2,FALSE),0)</f>
        <v>127</v>
      </c>
      <c r="K204" s="138" t="str">
        <f t="shared" si="257"/>
        <v>50+</v>
      </c>
      <c r="L204" s="96">
        <f>IFERROR(VLOOKUP(V204,ATS!$O:$Q,3,FALSE),0)</f>
        <v>127</v>
      </c>
      <c r="M204" s="139" t="str">
        <f t="shared" si="258"/>
        <v>50+</v>
      </c>
      <c r="N204" s="85">
        <v>0</v>
      </c>
      <c r="O204" s="51">
        <f t="shared" si="259"/>
        <v>0</v>
      </c>
      <c r="P204" s="46">
        <f>VLOOKUP($C204,Prices!$A$3:$T$1996,MATCH('2) Order Form'!P$8,Prices!$A$2:$T$2,0),FALSE)</f>
        <v>80</v>
      </c>
      <c r="Q204" s="47">
        <f>VLOOKUP($C204,Prices!$A$3:$T$1996,MATCH('2) Order Form'!Q$8,Prices!$A$2:$T$2,0),FALSE)</f>
        <v>159</v>
      </c>
      <c r="R204" s="31">
        <f t="shared" si="260"/>
        <v>0</v>
      </c>
      <c r="S204" s="40">
        <f t="shared" si="261"/>
        <v>0</v>
      </c>
      <c r="T204" s="47">
        <f t="shared" si="262"/>
        <v>0</v>
      </c>
      <c r="U204" s="97"/>
      <c r="V204" s="110">
        <v>7048652893994</v>
      </c>
      <c r="W204" s="97"/>
      <c r="X204" s="182" t="str">
        <f t="shared" si="289"/>
        <v/>
      </c>
      <c r="Y204" s="98">
        <f t="shared" si="255"/>
        <v>0</v>
      </c>
      <c r="Z204" s="99">
        <f t="shared" ca="1" si="287"/>
        <v>0</v>
      </c>
      <c r="AA204" s="99">
        <f t="shared" ca="1" si="288"/>
        <v>15</v>
      </c>
      <c r="AB204" s="99">
        <f t="shared" ca="1" si="283"/>
        <v>0</v>
      </c>
      <c r="AC204" s="99">
        <f t="shared" ca="1" si="284"/>
        <v>0</v>
      </c>
      <c r="AD204" s="99" t="str">
        <f t="shared" si="285"/>
        <v>845148Lava</v>
      </c>
      <c r="AE204" s="99">
        <f t="shared" si="286"/>
        <v>845148</v>
      </c>
      <c r="AF204" s="100" t="str">
        <f>INDEX(ATS!$A:$P,MATCH('2) Order Form'!$V204,ATS!$O:$O,0),7)</f>
        <v>Active</v>
      </c>
      <c r="AG204" s="183">
        <v>7048652274489</v>
      </c>
    </row>
    <row r="205" spans="1:33">
      <c r="A205" s="9">
        <v>1</v>
      </c>
      <c r="B205" s="9" t="s">
        <v>104</v>
      </c>
      <c r="C205" s="9">
        <f>INDEX(ATS!$A:$P,MATCH('2) Order Form'!$V205,ATS!$O:$O,0),1)</f>
        <v>845148</v>
      </c>
      <c r="D205" s="9" t="str">
        <f>INDEX(ATS!$A:$P,MATCH('2) Order Form'!$V205,ATS!$O:$O,0),2)</f>
        <v>Commuter Mips Helmet</v>
      </c>
      <c r="E205" s="74" t="str">
        <f>INDEX(ATS!$A:$P,MATCH('2) Order Form'!$V205,ATS!$O:$O,0),4)</f>
        <v>MBLCK-SM</v>
      </c>
      <c r="F205" s="74" t="str">
        <f>INDEX(ATS!$A:$P,MATCH('2) Order Form'!$V205,ATS!$O:$O,0),5)</f>
        <v>Matte Black</v>
      </c>
      <c r="G205" s="112" t="str">
        <f>INDEX(ATS!$A:$P,MATCH('2) Order Form'!$V205,ATS!$O:$O,0),6)</f>
        <v>SM</v>
      </c>
      <c r="H205" s="10">
        <v>1</v>
      </c>
      <c r="I205" s="90">
        <v>0</v>
      </c>
      <c r="J205" s="96">
        <f>IFERROR(VLOOKUP(V205,ATS!$O:$P,2,FALSE),0)</f>
        <v>126</v>
      </c>
      <c r="K205" s="138" t="str">
        <f t="shared" si="257"/>
        <v>50+</v>
      </c>
      <c r="L205" s="96">
        <f>IFERROR(VLOOKUP(V205,ATS!$O:$Q,3,FALSE),0)</f>
        <v>126</v>
      </c>
      <c r="M205" s="139" t="str">
        <f t="shared" si="258"/>
        <v>50+</v>
      </c>
      <c r="N205" s="85">
        <v>0</v>
      </c>
      <c r="O205" s="51">
        <f t="shared" si="259"/>
        <v>0</v>
      </c>
      <c r="P205" s="46">
        <f>VLOOKUP($C205,Prices!$A$3:$T$1996,MATCH('2) Order Form'!P$8,Prices!$A$2:$T$2,0),FALSE)</f>
        <v>80</v>
      </c>
      <c r="Q205" s="47">
        <f>VLOOKUP($C205,Prices!$A$3:$T$1996,MATCH('2) Order Form'!Q$8,Prices!$A$2:$T$2,0),FALSE)</f>
        <v>159</v>
      </c>
      <c r="R205" s="31">
        <f t="shared" si="260"/>
        <v>0</v>
      </c>
      <c r="S205" s="40">
        <f t="shared" si="261"/>
        <v>0</v>
      </c>
      <c r="T205" s="47">
        <f t="shared" si="262"/>
        <v>0</v>
      </c>
      <c r="U205" s="97"/>
      <c r="V205" s="110">
        <v>7048652894045</v>
      </c>
      <c r="W205" s="97"/>
      <c r="X205" s="182" t="str">
        <f t="shared" si="289"/>
        <v/>
      </c>
      <c r="Y205" s="98">
        <f t="shared" si="255"/>
        <v>0</v>
      </c>
      <c r="Z205" s="99">
        <f t="shared" ca="1" si="287"/>
        <v>0</v>
      </c>
      <c r="AA205" s="99">
        <f t="shared" ca="1" si="288"/>
        <v>15</v>
      </c>
      <c r="AB205" s="99">
        <f t="shared" ca="1" si="283"/>
        <v>0</v>
      </c>
      <c r="AC205" s="99">
        <f t="shared" ca="1" si="284"/>
        <v>1</v>
      </c>
      <c r="AD205" s="99" t="str">
        <f t="shared" si="285"/>
        <v>845148Matte Black</v>
      </c>
      <c r="AE205" s="99">
        <f t="shared" si="286"/>
        <v>845148</v>
      </c>
      <c r="AF205" s="100" t="str">
        <f>INDEX(ATS!$A:$P,MATCH('2) Order Form'!$V205,ATS!$O:$O,0),7)</f>
        <v>Active</v>
      </c>
      <c r="AG205" s="183">
        <v>7048652893864</v>
      </c>
    </row>
    <row r="206" spans="1:33">
      <c r="A206" s="9">
        <v>1</v>
      </c>
      <c r="B206" s="9" t="s">
        <v>104</v>
      </c>
      <c r="C206" s="9">
        <f>INDEX(ATS!$A:$P,MATCH('2) Order Form'!$V206,ATS!$O:$O,0),1)</f>
        <v>845148</v>
      </c>
      <c r="D206" s="9" t="str">
        <f>INDEX(ATS!$A:$P,MATCH('2) Order Form'!$V206,ATS!$O:$O,0),2)</f>
        <v>Commuter Mips Helmet</v>
      </c>
      <c r="E206" s="74" t="str">
        <f>INDEX(ATS!$A:$P,MATCH('2) Order Form'!$V206,ATS!$O:$O,0),4)</f>
        <v>MBLCK-ML</v>
      </c>
      <c r="F206" s="74" t="str">
        <f>INDEX(ATS!$A:$P,MATCH('2) Order Form'!$V206,ATS!$O:$O,0),5)</f>
        <v>Matte Black</v>
      </c>
      <c r="G206" s="112" t="str">
        <f>INDEX(ATS!$A:$P,MATCH('2) Order Form'!$V206,ATS!$O:$O,0),6)</f>
        <v>ML</v>
      </c>
      <c r="H206" s="10">
        <v>1</v>
      </c>
      <c r="I206" s="90">
        <v>0</v>
      </c>
      <c r="J206" s="96">
        <f>IFERROR(VLOOKUP(V206,ATS!$O:$P,2,FALSE),0)</f>
        <v>457</v>
      </c>
      <c r="K206" s="138" t="str">
        <f t="shared" si="257"/>
        <v>50+</v>
      </c>
      <c r="L206" s="96">
        <f>IFERROR(VLOOKUP(V206,ATS!$O:$Q,3,FALSE),0)</f>
        <v>457</v>
      </c>
      <c r="M206" s="139" t="str">
        <f t="shared" si="258"/>
        <v>50+</v>
      </c>
      <c r="N206" s="85">
        <v>0</v>
      </c>
      <c r="O206" s="51">
        <f t="shared" si="259"/>
        <v>0</v>
      </c>
      <c r="P206" s="46">
        <f>VLOOKUP($C206,Prices!$A$3:$T$1996,MATCH('2) Order Form'!P$8,Prices!$A$2:$T$2,0),FALSE)</f>
        <v>80</v>
      </c>
      <c r="Q206" s="47">
        <f>VLOOKUP($C206,Prices!$A$3:$T$1996,MATCH('2) Order Form'!Q$8,Prices!$A$2:$T$2,0),FALSE)</f>
        <v>159</v>
      </c>
      <c r="R206" s="31">
        <f t="shared" si="260"/>
        <v>0</v>
      </c>
      <c r="S206" s="40">
        <f t="shared" si="261"/>
        <v>0</v>
      </c>
      <c r="T206" s="47">
        <f t="shared" si="262"/>
        <v>0</v>
      </c>
      <c r="U206" s="97"/>
      <c r="V206" s="110">
        <v>7048652894038</v>
      </c>
      <c r="W206" s="97"/>
      <c r="X206" s="182" t="str">
        <f t="shared" si="289"/>
        <v/>
      </c>
      <c r="Y206" s="98">
        <f t="shared" si="255"/>
        <v>0</v>
      </c>
      <c r="Z206" s="99">
        <f t="shared" ca="1" si="287"/>
        <v>0</v>
      </c>
      <c r="AA206" s="99">
        <f t="shared" ca="1" si="288"/>
        <v>15</v>
      </c>
      <c r="AB206" s="99">
        <f t="shared" ca="1" si="283"/>
        <v>0</v>
      </c>
      <c r="AC206" s="99">
        <f t="shared" ca="1" si="284"/>
        <v>0</v>
      </c>
      <c r="AD206" s="99" t="str">
        <f t="shared" si="285"/>
        <v>845148Matte Black</v>
      </c>
      <c r="AE206" s="99">
        <f t="shared" si="286"/>
        <v>845148</v>
      </c>
      <c r="AF206" s="100" t="str">
        <f>INDEX(ATS!$A:$P,MATCH('2) Order Form'!$V206,ATS!$O:$O,0),7)</f>
        <v>Active</v>
      </c>
      <c r="AG206" s="183">
        <v>7048652893857</v>
      </c>
    </row>
    <row r="207" spans="1:33">
      <c r="A207" s="9">
        <v>1</v>
      </c>
      <c r="B207" s="9" t="s">
        <v>104</v>
      </c>
      <c r="C207" s="9">
        <f>INDEX(ATS!$A:$P,MATCH('2) Order Form'!$V207,ATS!$O:$O,0),1)</f>
        <v>845148</v>
      </c>
      <c r="D207" s="9" t="str">
        <f>INDEX(ATS!$A:$P,MATCH('2) Order Form'!$V207,ATS!$O:$O,0),2)</f>
        <v>Commuter Mips Helmet</v>
      </c>
      <c r="E207" s="74" t="str">
        <f>INDEX(ATS!$A:$P,MATCH('2) Order Form'!$V207,ATS!$O:$O,0),4)</f>
        <v>MBLCK-LXL</v>
      </c>
      <c r="F207" s="74" t="str">
        <f>INDEX(ATS!$A:$P,MATCH('2) Order Form'!$V207,ATS!$O:$O,0),5)</f>
        <v>Matte Black</v>
      </c>
      <c r="G207" s="112" t="str">
        <f>INDEX(ATS!$A:$P,MATCH('2) Order Form'!$V207,ATS!$O:$O,0),6)</f>
        <v>LXL</v>
      </c>
      <c r="H207" s="10">
        <v>1</v>
      </c>
      <c r="I207" s="90">
        <v>0</v>
      </c>
      <c r="J207" s="96">
        <f>IFERROR(VLOOKUP(V207,ATS!$O:$P,2,FALSE),0)</f>
        <v>408</v>
      </c>
      <c r="K207" s="138" t="str">
        <f t="shared" si="257"/>
        <v>50+</v>
      </c>
      <c r="L207" s="96">
        <f>IFERROR(VLOOKUP(V207,ATS!$O:$Q,3,FALSE),0)</f>
        <v>408</v>
      </c>
      <c r="M207" s="139" t="str">
        <f t="shared" si="258"/>
        <v>50+</v>
      </c>
      <c r="N207" s="85">
        <v>0</v>
      </c>
      <c r="O207" s="51">
        <f t="shared" si="259"/>
        <v>0</v>
      </c>
      <c r="P207" s="46">
        <f>VLOOKUP($C207,Prices!$A$3:$T$1996,MATCH('2) Order Form'!P$8,Prices!$A$2:$T$2,0),FALSE)</f>
        <v>80</v>
      </c>
      <c r="Q207" s="47">
        <f>VLOOKUP($C207,Prices!$A$3:$T$1996,MATCH('2) Order Form'!Q$8,Prices!$A$2:$T$2,0),FALSE)</f>
        <v>159</v>
      </c>
      <c r="R207" s="31">
        <f t="shared" si="260"/>
        <v>0</v>
      </c>
      <c r="S207" s="40">
        <f t="shared" si="261"/>
        <v>0</v>
      </c>
      <c r="T207" s="47">
        <f t="shared" si="262"/>
        <v>0</v>
      </c>
      <c r="U207" s="97"/>
      <c r="V207" s="110">
        <v>7048652894021</v>
      </c>
      <c r="W207" s="97"/>
      <c r="X207" s="182" t="str">
        <f t="shared" si="289"/>
        <v/>
      </c>
      <c r="Y207" s="98">
        <f t="shared" si="255"/>
        <v>0</v>
      </c>
      <c r="Z207" s="99">
        <f t="shared" ca="1" si="287"/>
        <v>0</v>
      </c>
      <c r="AA207" s="99">
        <f t="shared" ca="1" si="288"/>
        <v>15</v>
      </c>
      <c r="AB207" s="99">
        <f t="shared" ca="1" si="283"/>
        <v>0</v>
      </c>
      <c r="AC207" s="99">
        <f t="shared" ca="1" si="284"/>
        <v>0</v>
      </c>
      <c r="AD207" s="99" t="str">
        <f t="shared" si="285"/>
        <v>845148Matte Black</v>
      </c>
      <c r="AE207" s="99">
        <f t="shared" si="286"/>
        <v>845148</v>
      </c>
      <c r="AF207" s="100" t="str">
        <f>INDEX(ATS!$A:$P,MATCH('2) Order Form'!$V207,ATS!$O:$O,0),7)</f>
        <v>Active</v>
      </c>
      <c r="AG207" s="183">
        <v>7048652893840</v>
      </c>
    </row>
    <row r="208" spans="1:33">
      <c r="A208" s="9">
        <v>1</v>
      </c>
      <c r="B208" s="9" t="s">
        <v>104</v>
      </c>
      <c r="C208" s="9">
        <f>INDEX(ATS!$A:$P,MATCH('2) Order Form'!$V208,ATS!$O:$O,0),1)</f>
        <v>845148</v>
      </c>
      <c r="D208" s="9" t="str">
        <f>INDEX(ATS!$A:$P,MATCH('2) Order Form'!$V208,ATS!$O:$O,0),2)</f>
        <v>Commuter Mips Helmet</v>
      </c>
      <c r="E208" s="74" t="str">
        <f>INDEX(ATS!$A:$P,MATCH('2) Order Form'!$V208,ATS!$O:$O,0),4)</f>
        <v>WOLND-SM</v>
      </c>
      <c r="F208" s="74" t="str">
        <f>INDEX(ATS!$A:$P,MATCH('2) Order Form'!$V208,ATS!$O:$O,0),5)</f>
        <v>Woodland</v>
      </c>
      <c r="G208" s="112" t="str">
        <f>INDEX(ATS!$A:$P,MATCH('2) Order Form'!$V208,ATS!$O:$O,0),6)</f>
        <v>SM</v>
      </c>
      <c r="H208" s="10">
        <v>1</v>
      </c>
      <c r="I208" s="90">
        <v>0</v>
      </c>
      <c r="J208" s="96">
        <f>IFERROR(VLOOKUP(V208,ATS!$O:$P,2,FALSE),0)</f>
        <v>40</v>
      </c>
      <c r="K208" s="138">
        <f t="shared" si="257"/>
        <v>40</v>
      </c>
      <c r="L208" s="96">
        <f>IFERROR(VLOOKUP(V208,ATS!$O:$Q,3,FALSE),0)</f>
        <v>40</v>
      </c>
      <c r="M208" s="139">
        <f t="shared" si="258"/>
        <v>40</v>
      </c>
      <c r="N208" s="85">
        <v>0</v>
      </c>
      <c r="O208" s="51">
        <f t="shared" si="259"/>
        <v>0</v>
      </c>
      <c r="P208" s="46">
        <f>VLOOKUP($C208,Prices!$A$3:$T$1996,MATCH('2) Order Form'!P$8,Prices!$A$2:$T$2,0),FALSE)</f>
        <v>80</v>
      </c>
      <c r="Q208" s="47">
        <f>VLOOKUP($C208,Prices!$A$3:$T$1996,MATCH('2) Order Form'!Q$8,Prices!$A$2:$T$2,0),FALSE)</f>
        <v>159</v>
      </c>
      <c r="R208" s="31">
        <f t="shared" si="260"/>
        <v>0</v>
      </c>
      <c r="S208" s="40">
        <f t="shared" si="261"/>
        <v>0</v>
      </c>
      <c r="T208" s="47">
        <f t="shared" si="262"/>
        <v>0</v>
      </c>
      <c r="U208" s="97"/>
      <c r="V208" s="110">
        <v>7048652894106</v>
      </c>
      <c r="W208" s="97"/>
      <c r="X208" s="182" t="str">
        <f t="shared" si="289"/>
        <v/>
      </c>
      <c r="Y208" s="98">
        <f t="shared" si="255"/>
        <v>0</v>
      </c>
      <c r="Z208" s="99">
        <f t="shared" ca="1" si="287"/>
        <v>0</v>
      </c>
      <c r="AA208" s="99">
        <f t="shared" ca="1" si="288"/>
        <v>15</v>
      </c>
      <c r="AB208" s="99">
        <f t="shared" ca="1" si="283"/>
        <v>0</v>
      </c>
      <c r="AC208" s="99">
        <f t="shared" ca="1" si="284"/>
        <v>1</v>
      </c>
      <c r="AD208" s="99" t="str">
        <f t="shared" si="285"/>
        <v>845148Woodland</v>
      </c>
      <c r="AE208" s="99">
        <f t="shared" si="286"/>
        <v>845148</v>
      </c>
      <c r="AF208" s="100" t="str">
        <f>INDEX(ATS!$A:$P,MATCH('2) Order Form'!$V208,ATS!$O:$O,0),7)</f>
        <v>Active</v>
      </c>
      <c r="AG208" s="183">
        <v>7048652893802</v>
      </c>
    </row>
    <row r="209" spans="1:33">
      <c r="A209" s="9">
        <v>1</v>
      </c>
      <c r="B209" s="9" t="s">
        <v>104</v>
      </c>
      <c r="C209" s="9">
        <f>INDEX(ATS!$A:$P,MATCH('2) Order Form'!$V209,ATS!$O:$O,0),1)</f>
        <v>845148</v>
      </c>
      <c r="D209" s="9" t="str">
        <f>INDEX(ATS!$A:$P,MATCH('2) Order Form'!$V209,ATS!$O:$O,0),2)</f>
        <v>Commuter Mips Helmet</v>
      </c>
      <c r="E209" s="74" t="str">
        <f>INDEX(ATS!$A:$P,MATCH('2) Order Form'!$V209,ATS!$O:$O,0),4)</f>
        <v>WOLND-ML</v>
      </c>
      <c r="F209" s="74" t="str">
        <f>INDEX(ATS!$A:$P,MATCH('2) Order Form'!$V209,ATS!$O:$O,0),5)</f>
        <v>Woodland</v>
      </c>
      <c r="G209" s="112" t="str">
        <f>INDEX(ATS!$A:$P,MATCH('2) Order Form'!$V209,ATS!$O:$O,0),6)</f>
        <v>ML</v>
      </c>
      <c r="H209" s="10">
        <v>1</v>
      </c>
      <c r="I209" s="90">
        <v>0</v>
      </c>
      <c r="J209" s="96">
        <f>IFERROR(VLOOKUP(V209,ATS!$O:$P,2,FALSE),0)</f>
        <v>52</v>
      </c>
      <c r="K209" s="138" t="str">
        <f t="shared" si="257"/>
        <v>50+</v>
      </c>
      <c r="L209" s="96">
        <f>IFERROR(VLOOKUP(V209,ATS!$O:$Q,3,FALSE),0)</f>
        <v>52</v>
      </c>
      <c r="M209" s="139" t="str">
        <f t="shared" si="258"/>
        <v>50+</v>
      </c>
      <c r="N209" s="85">
        <v>0</v>
      </c>
      <c r="O209" s="51">
        <f t="shared" si="259"/>
        <v>0</v>
      </c>
      <c r="P209" s="46">
        <f>VLOOKUP($C209,Prices!$A$3:$T$1996,MATCH('2) Order Form'!P$8,Prices!$A$2:$T$2,0),FALSE)</f>
        <v>80</v>
      </c>
      <c r="Q209" s="47">
        <f>VLOOKUP($C209,Prices!$A$3:$T$1996,MATCH('2) Order Form'!Q$8,Prices!$A$2:$T$2,0),FALSE)</f>
        <v>159</v>
      </c>
      <c r="R209" s="31">
        <f t="shared" si="260"/>
        <v>0</v>
      </c>
      <c r="S209" s="40">
        <f t="shared" si="261"/>
        <v>0</v>
      </c>
      <c r="T209" s="47">
        <f t="shared" si="262"/>
        <v>0</v>
      </c>
      <c r="U209" s="97"/>
      <c r="V209" s="110">
        <v>7048652894090</v>
      </c>
      <c r="W209" s="97"/>
      <c r="X209" s="182" t="str">
        <f t="shared" si="289"/>
        <v/>
      </c>
      <c r="Y209" s="98">
        <f t="shared" si="255"/>
        <v>0</v>
      </c>
      <c r="Z209" s="99">
        <f t="shared" ca="1" si="287"/>
        <v>0</v>
      </c>
      <c r="AA209" s="99">
        <f t="shared" ca="1" si="288"/>
        <v>15</v>
      </c>
      <c r="AB209" s="99">
        <f t="shared" ca="1" si="283"/>
        <v>0</v>
      </c>
      <c r="AC209" s="99">
        <f t="shared" ca="1" si="284"/>
        <v>0</v>
      </c>
      <c r="AD209" s="99" t="str">
        <f t="shared" si="285"/>
        <v>845148Woodland</v>
      </c>
      <c r="AE209" s="99">
        <f t="shared" si="286"/>
        <v>845148</v>
      </c>
      <c r="AF209" s="100" t="str">
        <f>INDEX(ATS!$A:$P,MATCH('2) Order Form'!$V209,ATS!$O:$O,0),7)</f>
        <v>Active</v>
      </c>
      <c r="AG209" s="183">
        <v>7048652893796</v>
      </c>
    </row>
    <row r="210" spans="1:33">
      <c r="A210" s="9">
        <v>1</v>
      </c>
      <c r="B210" s="9" t="s">
        <v>104</v>
      </c>
      <c r="C210" s="9">
        <f>INDEX(ATS!$A:$P,MATCH('2) Order Form'!$V210,ATS!$O:$O,0),1)</f>
        <v>845148</v>
      </c>
      <c r="D210" s="9" t="str">
        <f>INDEX(ATS!$A:$P,MATCH('2) Order Form'!$V210,ATS!$O:$O,0),2)</f>
        <v>Commuter Mips Helmet</v>
      </c>
      <c r="E210" s="74" t="str">
        <f>INDEX(ATS!$A:$P,MATCH('2) Order Form'!$V210,ATS!$O:$O,0),4)</f>
        <v>WOLND-LXL</v>
      </c>
      <c r="F210" s="74" t="str">
        <f>INDEX(ATS!$A:$P,MATCH('2) Order Form'!$V210,ATS!$O:$O,0),5)</f>
        <v>Woodland</v>
      </c>
      <c r="G210" s="112" t="str">
        <f>INDEX(ATS!$A:$P,MATCH('2) Order Form'!$V210,ATS!$O:$O,0),6)</f>
        <v>LXL</v>
      </c>
      <c r="H210" s="10">
        <v>1</v>
      </c>
      <c r="I210" s="90">
        <v>0</v>
      </c>
      <c r="J210" s="96">
        <f>IFERROR(VLOOKUP(V210,ATS!$O:$P,2,FALSE),0)</f>
        <v>45</v>
      </c>
      <c r="K210" s="138">
        <f t="shared" si="257"/>
        <v>45</v>
      </c>
      <c r="L210" s="96">
        <f>IFERROR(VLOOKUP(V210,ATS!$O:$Q,3,FALSE),0)</f>
        <v>45</v>
      </c>
      <c r="M210" s="139">
        <f t="shared" si="258"/>
        <v>45</v>
      </c>
      <c r="N210" s="85">
        <v>0</v>
      </c>
      <c r="O210" s="51">
        <f t="shared" si="259"/>
        <v>0</v>
      </c>
      <c r="P210" s="46">
        <f>VLOOKUP($C210,Prices!$A$3:$T$1996,MATCH('2) Order Form'!P$8,Prices!$A$2:$T$2,0),FALSE)</f>
        <v>80</v>
      </c>
      <c r="Q210" s="47">
        <f>VLOOKUP($C210,Prices!$A$3:$T$1996,MATCH('2) Order Form'!Q$8,Prices!$A$2:$T$2,0),FALSE)</f>
        <v>159</v>
      </c>
      <c r="R210" s="31">
        <f t="shared" si="260"/>
        <v>0</v>
      </c>
      <c r="S210" s="40">
        <f t="shared" si="261"/>
        <v>0</v>
      </c>
      <c r="T210" s="47">
        <f t="shared" si="262"/>
        <v>0</v>
      </c>
      <c r="U210" s="97"/>
      <c r="V210" s="110">
        <v>7048652894083</v>
      </c>
      <c r="W210" s="97"/>
      <c r="X210" s="182" t="str">
        <f t="shared" si="289"/>
        <v/>
      </c>
      <c r="Y210" s="98">
        <f t="shared" si="255"/>
        <v>0</v>
      </c>
      <c r="Z210" s="99">
        <f t="shared" ca="1" si="287"/>
        <v>0</v>
      </c>
      <c r="AA210" s="99">
        <f t="shared" ca="1" si="288"/>
        <v>15</v>
      </c>
      <c r="AB210" s="99">
        <f t="shared" ca="1" si="283"/>
        <v>0</v>
      </c>
      <c r="AC210" s="99">
        <f t="shared" ca="1" si="284"/>
        <v>0</v>
      </c>
      <c r="AD210" s="99" t="str">
        <f t="shared" si="285"/>
        <v>845148Woodland</v>
      </c>
      <c r="AE210" s="99">
        <f t="shared" si="286"/>
        <v>845148</v>
      </c>
      <c r="AF210" s="100" t="str">
        <f>INDEX(ATS!$A:$P,MATCH('2) Order Form'!$V210,ATS!$O:$O,0),7)</f>
        <v>Active</v>
      </c>
      <c r="AG210" s="183">
        <v>7048652893789</v>
      </c>
    </row>
    <row r="211" spans="1:33" ht="17.25" customHeight="1">
      <c r="A211" s="9">
        <v>1</v>
      </c>
      <c r="B211" s="9" t="s">
        <v>104</v>
      </c>
      <c r="C211" s="9">
        <f>INDEX(ATS!$A:$P,MATCH('2) Order Form'!$V211,ATS!$O:$O,0),1)</f>
        <v>845081</v>
      </c>
      <c r="D211" s="9" t="str">
        <f>INDEX(ATS!$A:$P,MATCH('2) Order Form'!$V211,ATS!$O:$O,0),2)</f>
        <v>Outrider Helmet</v>
      </c>
      <c r="E211" s="74" t="str">
        <f>INDEX(ATS!$A:$P,MATCH('2) Order Form'!$V211,ATS!$O:$O,0),4)</f>
        <v>DUSK-S</v>
      </c>
      <c r="F211" s="74" t="str">
        <f>INDEX(ATS!$A:$P,MATCH('2) Order Form'!$V211,ATS!$O:$O,0),5)</f>
        <v>Dusk</v>
      </c>
      <c r="G211" s="112" t="str">
        <f>INDEX(ATS!$A:$P,MATCH('2) Order Form'!$V211,ATS!$O:$O,0),6)</f>
        <v>S</v>
      </c>
      <c r="H211" s="10">
        <v>1</v>
      </c>
      <c r="I211" s="90">
        <v>0</v>
      </c>
      <c r="J211" s="96">
        <f>IFERROR(VLOOKUP(V211,ATS!$O:$P,2,FALSE),0)</f>
        <v>13</v>
      </c>
      <c r="K211" s="138">
        <f t="shared" ref="K211:K219" si="290">IF(J211=99999,"OPEN",IF(J211&gt;50,"50+",IF(J211&lt;=0,"0",J211)))</f>
        <v>13</v>
      </c>
      <c r="L211" s="96">
        <f>IFERROR(VLOOKUP(V211,ATS!$O:$Q,3,FALSE),0)</f>
        <v>13</v>
      </c>
      <c r="M211" s="139">
        <f t="shared" ref="M211:M218" si="291">IF(L211=99999,"OPEN",IF(L211&gt;50,"50+",IF(L211&lt;=0,"0",L211)))</f>
        <v>13</v>
      </c>
      <c r="N211" s="85">
        <v>0</v>
      </c>
      <c r="O211" s="51">
        <f t="shared" ref="O211:O216" si="292">IF(N211&lt;&gt;0,N211,$P$5)</f>
        <v>0</v>
      </c>
      <c r="P211" s="46">
        <f>VLOOKUP($C211,Prices!$A$3:$T$1996,MATCH('2) Order Form'!P$8,Prices!$A$2:$T$2,0),FALSE)</f>
        <v>70</v>
      </c>
      <c r="Q211" s="47">
        <f>VLOOKUP($C211,Prices!$A$3:$T$1996,MATCH('2) Order Form'!Q$8,Prices!$A$2:$T$2,0),FALSE)</f>
        <v>139</v>
      </c>
      <c r="R211" s="31">
        <f t="shared" ref="R211:R216" si="293">I211*P211</f>
        <v>0</v>
      </c>
      <c r="S211" s="40">
        <f t="shared" ref="S211:S219" si="294">R211*O211</f>
        <v>0</v>
      </c>
      <c r="T211" s="47">
        <f t="shared" ref="T211:T219" si="295">R211-S211</f>
        <v>0</v>
      </c>
      <c r="U211" s="97"/>
      <c r="V211" s="110">
        <v>7048652895622</v>
      </c>
      <c r="W211" s="97"/>
      <c r="X211" s="182" t="str">
        <f t="shared" si="289"/>
        <v>*** EOL ***</v>
      </c>
      <c r="Y211" s="98">
        <f t="shared" ref="Y211:Y216" si="296">I211*Q211</f>
        <v>0</v>
      </c>
      <c r="Z211" s="99">
        <f t="shared" ca="1" si="287"/>
        <v>0</v>
      </c>
      <c r="AA211" s="99">
        <f t="shared" ca="1" si="288"/>
        <v>16</v>
      </c>
      <c r="AB211" s="99">
        <f t="shared" ca="1" si="283"/>
        <v>1</v>
      </c>
      <c r="AC211" s="99">
        <f t="shared" ca="1" si="284"/>
        <v>1</v>
      </c>
      <c r="AD211" s="99" t="str">
        <f t="shared" si="285"/>
        <v>845081Dusk</v>
      </c>
      <c r="AE211" s="99">
        <f t="shared" si="286"/>
        <v>845081</v>
      </c>
      <c r="AF211" s="100" t="str">
        <f>INDEX(ATS!$A:$P,MATCH('2) Order Form'!$V211,ATS!$O:$O,0),7)</f>
        <v>Active</v>
      </c>
      <c r="AG211" s="183">
        <v>7048652911667</v>
      </c>
    </row>
    <row r="212" spans="1:33" ht="17.25" customHeight="1">
      <c r="A212" s="9">
        <v>1</v>
      </c>
      <c r="B212" s="9" t="s">
        <v>104</v>
      </c>
      <c r="C212" s="9">
        <f>INDEX(ATS!$A:$P,MATCH('2) Order Form'!$V212,ATS!$O:$O,0),1)</f>
        <v>845081</v>
      </c>
      <c r="D212" s="9" t="str">
        <f>INDEX(ATS!$A:$P,MATCH('2) Order Form'!$V212,ATS!$O:$O,0),2)</f>
        <v>Outrider Helmet</v>
      </c>
      <c r="E212" s="74" t="str">
        <f>INDEX(ATS!$A:$P,MATCH('2) Order Form'!$V212,ATS!$O:$O,0),4)</f>
        <v>DUSK-M</v>
      </c>
      <c r="F212" s="74" t="str">
        <f>INDEX(ATS!$A:$P,MATCH('2) Order Form'!$V212,ATS!$O:$O,0),5)</f>
        <v>Dusk</v>
      </c>
      <c r="G212" s="112" t="str">
        <f>INDEX(ATS!$A:$P,MATCH('2) Order Form'!$V212,ATS!$O:$O,0),6)</f>
        <v>M</v>
      </c>
      <c r="H212" s="10">
        <v>1</v>
      </c>
      <c r="I212" s="90">
        <v>0</v>
      </c>
      <c r="J212" s="96">
        <f>IFERROR(VLOOKUP(V212,ATS!$O:$P,2,FALSE),0)</f>
        <v>79</v>
      </c>
      <c r="K212" s="138" t="str">
        <f t="shared" si="290"/>
        <v>50+</v>
      </c>
      <c r="L212" s="96">
        <f>IFERROR(VLOOKUP(V212,ATS!$O:$Q,3,FALSE),0)</f>
        <v>79</v>
      </c>
      <c r="M212" s="139" t="str">
        <f t="shared" si="291"/>
        <v>50+</v>
      </c>
      <c r="N212" s="85">
        <v>0</v>
      </c>
      <c r="O212" s="51">
        <f t="shared" si="292"/>
        <v>0</v>
      </c>
      <c r="P212" s="46">
        <f>VLOOKUP($C212,Prices!$A$3:$T$1996,MATCH('2) Order Form'!P$8,Prices!$A$2:$T$2,0),FALSE)</f>
        <v>70</v>
      </c>
      <c r="Q212" s="47">
        <f>VLOOKUP($C212,Prices!$A$3:$T$1996,MATCH('2) Order Form'!Q$8,Prices!$A$2:$T$2,0),FALSE)</f>
        <v>139</v>
      </c>
      <c r="R212" s="31">
        <f t="shared" si="293"/>
        <v>0</v>
      </c>
      <c r="S212" s="40">
        <f t="shared" si="294"/>
        <v>0</v>
      </c>
      <c r="T212" s="47">
        <f t="shared" si="295"/>
        <v>0</v>
      </c>
      <c r="U212" s="97"/>
      <c r="V212" s="110">
        <v>7048652895615</v>
      </c>
      <c r="W212" s="97"/>
      <c r="X212" s="182" t="str">
        <f t="shared" si="289"/>
        <v>*** EOL ***</v>
      </c>
      <c r="Y212" s="98">
        <f t="shared" si="296"/>
        <v>0</v>
      </c>
      <c r="Z212" s="99">
        <f t="shared" ca="1" si="287"/>
        <v>0</v>
      </c>
      <c r="AA212" s="99">
        <f t="shared" ca="1" si="288"/>
        <v>16</v>
      </c>
      <c r="AB212" s="99">
        <f t="shared" ca="1" si="283"/>
        <v>0</v>
      </c>
      <c r="AC212" s="99">
        <f t="shared" ca="1" si="284"/>
        <v>0</v>
      </c>
      <c r="AD212" s="99" t="str">
        <f t="shared" si="285"/>
        <v>845081Dusk</v>
      </c>
      <c r="AE212" s="99">
        <f t="shared" si="286"/>
        <v>845081</v>
      </c>
      <c r="AF212" s="100" t="str">
        <f>INDEX(ATS!$A:$P,MATCH('2) Order Form'!$V212,ATS!$O:$O,0),7)</f>
        <v>Active</v>
      </c>
      <c r="AG212" s="183">
        <v>7048652903112</v>
      </c>
    </row>
    <row r="213" spans="1:33" ht="17.25" customHeight="1">
      <c r="A213" s="9">
        <v>1</v>
      </c>
      <c r="B213" s="9" t="s">
        <v>104</v>
      </c>
      <c r="C213" s="9">
        <f>INDEX(ATS!$A:$P,MATCH('2) Order Form'!$V213,ATS!$O:$O,0),1)</f>
        <v>845081</v>
      </c>
      <c r="D213" s="9" t="str">
        <f>INDEX(ATS!$A:$P,MATCH('2) Order Form'!$V213,ATS!$O:$O,0),2)</f>
        <v>Outrider Helmet</v>
      </c>
      <c r="E213" s="74" t="str">
        <f>INDEX(ATS!$A:$P,MATCH('2) Order Form'!$V213,ATS!$O:$O,0),4)</f>
        <v>DUSK-L</v>
      </c>
      <c r="F213" s="74" t="str">
        <f>INDEX(ATS!$A:$P,MATCH('2) Order Form'!$V213,ATS!$O:$O,0),5)</f>
        <v>Dusk</v>
      </c>
      <c r="G213" s="112" t="str">
        <f>INDEX(ATS!$A:$P,MATCH('2) Order Form'!$V213,ATS!$O:$O,0),6)</f>
        <v>L</v>
      </c>
      <c r="H213" s="10">
        <v>1</v>
      </c>
      <c r="I213" s="90">
        <v>0</v>
      </c>
      <c r="J213" s="96">
        <f>IFERROR(VLOOKUP(V213,ATS!$O:$P,2,FALSE),0)</f>
        <v>68</v>
      </c>
      <c r="K213" s="138" t="str">
        <f t="shared" si="290"/>
        <v>50+</v>
      </c>
      <c r="L213" s="96">
        <f>IFERROR(VLOOKUP(V213,ATS!$O:$Q,3,FALSE),0)</f>
        <v>68</v>
      </c>
      <c r="M213" s="139" t="str">
        <f t="shared" si="291"/>
        <v>50+</v>
      </c>
      <c r="N213" s="85">
        <v>0</v>
      </c>
      <c r="O213" s="51">
        <f t="shared" si="292"/>
        <v>0</v>
      </c>
      <c r="P213" s="46">
        <f>VLOOKUP($C213,Prices!$A$3:$T$1996,MATCH('2) Order Form'!P$8,Prices!$A$2:$T$2,0),FALSE)</f>
        <v>70</v>
      </c>
      <c r="Q213" s="47">
        <f>VLOOKUP($C213,Prices!$A$3:$T$1996,MATCH('2) Order Form'!Q$8,Prices!$A$2:$T$2,0),FALSE)</f>
        <v>139</v>
      </c>
      <c r="R213" s="31">
        <f t="shared" si="293"/>
        <v>0</v>
      </c>
      <c r="S213" s="40">
        <f t="shared" si="294"/>
        <v>0</v>
      </c>
      <c r="T213" s="47">
        <f t="shared" si="295"/>
        <v>0</v>
      </c>
      <c r="U213" s="97"/>
      <c r="V213" s="110">
        <v>7048652895608</v>
      </c>
      <c r="W213" s="97"/>
      <c r="X213" s="182" t="str">
        <f t="shared" si="289"/>
        <v>*** EOL ***</v>
      </c>
      <c r="Y213" s="98">
        <f t="shared" si="296"/>
        <v>0</v>
      </c>
      <c r="Z213" s="99">
        <f t="shared" ca="1" si="287"/>
        <v>0</v>
      </c>
      <c r="AA213" s="99">
        <f t="shared" ca="1" si="288"/>
        <v>16</v>
      </c>
      <c r="AB213" s="99">
        <f t="shared" ca="1" si="283"/>
        <v>0</v>
      </c>
      <c r="AC213" s="99">
        <f t="shared" ca="1" si="284"/>
        <v>0</v>
      </c>
      <c r="AD213" s="99" t="str">
        <f t="shared" si="285"/>
        <v>845081Dusk</v>
      </c>
      <c r="AE213" s="99">
        <f t="shared" si="286"/>
        <v>845081</v>
      </c>
      <c r="AF213" s="100" t="str">
        <f>INDEX(ATS!$A:$P,MATCH('2) Order Form'!$V213,ATS!$O:$O,0),7)</f>
        <v>Active</v>
      </c>
      <c r="AG213" s="183">
        <v>7048652911681</v>
      </c>
    </row>
    <row r="214" spans="1:33" ht="17.25" customHeight="1">
      <c r="A214" s="9">
        <v>1</v>
      </c>
      <c r="B214" s="9" t="s">
        <v>104</v>
      </c>
      <c r="C214" s="9">
        <f>INDEX(ATS!$A:$P,MATCH('2) Order Form'!$V214,ATS!$O:$O,0),1)</f>
        <v>845081</v>
      </c>
      <c r="D214" s="9" t="str">
        <f>INDEX(ATS!$A:$P,MATCH('2) Order Form'!$V214,ATS!$O:$O,0),2)</f>
        <v>Outrider Helmet</v>
      </c>
      <c r="E214" s="74" t="str">
        <f>INDEX(ATS!$A:$P,MATCH('2) Order Form'!$V214,ATS!$O:$O,0),4)</f>
        <v>FLARM-S</v>
      </c>
      <c r="F214" s="74" t="str">
        <f>INDEX(ATS!$A:$P,MATCH('2) Order Form'!$V214,ATS!$O:$O,0),5)</f>
        <v>Flare Metallic</v>
      </c>
      <c r="G214" s="112" t="str">
        <f>INDEX(ATS!$A:$P,MATCH('2) Order Form'!$V214,ATS!$O:$O,0),6)</f>
        <v>S</v>
      </c>
      <c r="H214" s="10">
        <v>1</v>
      </c>
      <c r="I214" s="90">
        <v>0</v>
      </c>
      <c r="J214" s="96">
        <f>IFERROR(VLOOKUP(V214,ATS!$O:$P,2,FALSE),0)</f>
        <v>40</v>
      </c>
      <c r="K214" s="138">
        <f t="shared" si="290"/>
        <v>40</v>
      </c>
      <c r="L214" s="96">
        <f>IFERROR(VLOOKUP(V214,ATS!$O:$Q,3,FALSE),0)</f>
        <v>40</v>
      </c>
      <c r="M214" s="139">
        <f t="shared" si="291"/>
        <v>40</v>
      </c>
      <c r="N214" s="85">
        <v>0</v>
      </c>
      <c r="O214" s="51">
        <f t="shared" si="292"/>
        <v>0</v>
      </c>
      <c r="P214" s="46">
        <f>VLOOKUP($C214,Prices!$A$3:$T$1996,MATCH('2) Order Form'!P$8,Prices!$A$2:$T$2,0),FALSE)</f>
        <v>70</v>
      </c>
      <c r="Q214" s="47">
        <f>VLOOKUP($C214,Prices!$A$3:$T$1996,MATCH('2) Order Form'!Q$8,Prices!$A$2:$T$2,0),FALSE)</f>
        <v>139</v>
      </c>
      <c r="R214" s="31">
        <f t="shared" si="293"/>
        <v>0</v>
      </c>
      <c r="S214" s="40">
        <f t="shared" si="294"/>
        <v>0</v>
      </c>
      <c r="T214" s="47">
        <f t="shared" si="295"/>
        <v>0</v>
      </c>
      <c r="U214" s="97"/>
      <c r="V214" s="110">
        <v>7048652895653</v>
      </c>
      <c r="W214" s="97"/>
      <c r="X214" s="182" t="str">
        <f t="shared" si="289"/>
        <v>*** EOL ***</v>
      </c>
      <c r="Y214" s="98">
        <f t="shared" si="296"/>
        <v>0</v>
      </c>
      <c r="Z214" s="99">
        <f t="shared" ca="1" si="287"/>
        <v>0</v>
      </c>
      <c r="AA214" s="99">
        <f t="shared" ca="1" si="288"/>
        <v>16</v>
      </c>
      <c r="AB214" s="99">
        <f t="shared" ca="1" si="283"/>
        <v>0</v>
      </c>
      <c r="AC214" s="99">
        <f t="shared" ca="1" si="284"/>
        <v>1</v>
      </c>
      <c r="AD214" s="99" t="str">
        <f t="shared" si="285"/>
        <v>845081Flare Metallic</v>
      </c>
      <c r="AE214" s="99">
        <f t="shared" si="286"/>
        <v>845081</v>
      </c>
      <c r="AF214" s="100" t="str">
        <f>INDEX(ATS!$A:$P,MATCH('2) Order Form'!$V214,ATS!$O:$O,0),7)</f>
        <v>Active</v>
      </c>
      <c r="AG214" s="183">
        <v>7048652768148</v>
      </c>
    </row>
    <row r="215" spans="1:33" ht="17.25" customHeight="1">
      <c r="A215" s="9">
        <v>1</v>
      </c>
      <c r="B215" s="9" t="s">
        <v>104</v>
      </c>
      <c r="C215" s="9">
        <f>INDEX(ATS!$A:$P,MATCH('2) Order Form'!$V215,ATS!$O:$O,0),1)</f>
        <v>845081</v>
      </c>
      <c r="D215" s="9" t="str">
        <f>INDEX(ATS!$A:$P,MATCH('2) Order Form'!$V215,ATS!$O:$O,0),2)</f>
        <v>Outrider Helmet</v>
      </c>
      <c r="E215" s="74" t="str">
        <f>INDEX(ATS!$A:$P,MATCH('2) Order Form'!$V215,ATS!$O:$O,0),4)</f>
        <v>FLARM-M</v>
      </c>
      <c r="F215" s="74" t="str">
        <f>INDEX(ATS!$A:$P,MATCH('2) Order Form'!$V215,ATS!$O:$O,0),5)</f>
        <v>Flare Metallic</v>
      </c>
      <c r="G215" s="112" t="str">
        <f>INDEX(ATS!$A:$P,MATCH('2) Order Form'!$V215,ATS!$O:$O,0),6)</f>
        <v>M</v>
      </c>
      <c r="H215" s="10">
        <v>1</v>
      </c>
      <c r="I215" s="90">
        <v>0</v>
      </c>
      <c r="J215" s="96">
        <f>IFERROR(VLOOKUP(V215,ATS!$O:$P,2,FALSE),0)</f>
        <v>42</v>
      </c>
      <c r="K215" s="138">
        <f t="shared" si="290"/>
        <v>42</v>
      </c>
      <c r="L215" s="96">
        <f>IFERROR(VLOOKUP(V215,ATS!$O:$Q,3,FALSE),0)</f>
        <v>42</v>
      </c>
      <c r="M215" s="139">
        <f t="shared" si="291"/>
        <v>42</v>
      </c>
      <c r="N215" s="85">
        <v>0</v>
      </c>
      <c r="O215" s="51">
        <f t="shared" si="292"/>
        <v>0</v>
      </c>
      <c r="P215" s="46">
        <f>VLOOKUP($C215,Prices!$A$3:$T$1996,MATCH('2) Order Form'!P$8,Prices!$A$2:$T$2,0),FALSE)</f>
        <v>70</v>
      </c>
      <c r="Q215" s="47">
        <f>VLOOKUP($C215,Prices!$A$3:$T$1996,MATCH('2) Order Form'!Q$8,Prices!$A$2:$T$2,0),FALSE)</f>
        <v>139</v>
      </c>
      <c r="R215" s="31">
        <f t="shared" si="293"/>
        <v>0</v>
      </c>
      <c r="S215" s="40">
        <f t="shared" si="294"/>
        <v>0</v>
      </c>
      <c r="T215" s="47">
        <f t="shared" si="295"/>
        <v>0</v>
      </c>
      <c r="U215" s="97"/>
      <c r="V215" s="110">
        <v>7048652895646</v>
      </c>
      <c r="W215" s="97"/>
      <c r="X215" s="182" t="str">
        <f t="shared" si="289"/>
        <v>*** EOL ***</v>
      </c>
      <c r="Y215" s="98">
        <f t="shared" si="296"/>
        <v>0</v>
      </c>
      <c r="Z215" s="99">
        <f t="shared" ca="1" si="287"/>
        <v>0</v>
      </c>
      <c r="AA215" s="99">
        <f t="shared" ca="1" si="288"/>
        <v>16</v>
      </c>
      <c r="AB215" s="99">
        <f t="shared" ca="1" si="283"/>
        <v>0</v>
      </c>
      <c r="AC215" s="99">
        <f t="shared" ca="1" si="284"/>
        <v>0</v>
      </c>
      <c r="AD215" s="99" t="str">
        <f t="shared" si="285"/>
        <v>845081Flare Metallic</v>
      </c>
      <c r="AE215" s="99">
        <f t="shared" si="286"/>
        <v>845081</v>
      </c>
      <c r="AF215" s="100" t="str">
        <f>INDEX(ATS!$A:$P,MATCH('2) Order Form'!$V215,ATS!$O:$O,0),7)</f>
        <v>Active</v>
      </c>
      <c r="AG215" s="183">
        <v>7048653018396</v>
      </c>
    </row>
    <row r="216" spans="1:33" ht="17.25" customHeight="1">
      <c r="A216" s="9">
        <v>1</v>
      </c>
      <c r="B216" s="9" t="s">
        <v>104</v>
      </c>
      <c r="C216" s="9">
        <f>INDEX(ATS!$A:$P,MATCH('2) Order Form'!$V216,ATS!$O:$O,0),1)</f>
        <v>845081</v>
      </c>
      <c r="D216" s="9" t="str">
        <f>INDEX(ATS!$A:$P,MATCH('2) Order Form'!$V216,ATS!$O:$O,0),2)</f>
        <v>Outrider Helmet</v>
      </c>
      <c r="E216" s="74" t="str">
        <f>INDEX(ATS!$A:$P,MATCH('2) Order Form'!$V216,ATS!$O:$O,0),4)</f>
        <v>FLARM-L</v>
      </c>
      <c r="F216" s="74" t="str">
        <f>INDEX(ATS!$A:$P,MATCH('2) Order Form'!$V216,ATS!$O:$O,0),5)</f>
        <v>Flare Metallic</v>
      </c>
      <c r="G216" s="112" t="str">
        <f>INDEX(ATS!$A:$P,MATCH('2) Order Form'!$V216,ATS!$O:$O,0),6)</f>
        <v>L</v>
      </c>
      <c r="H216" s="10">
        <v>1</v>
      </c>
      <c r="I216" s="90">
        <v>0</v>
      </c>
      <c r="J216" s="96">
        <f>IFERROR(VLOOKUP(V216,ATS!$O:$P,2,FALSE),0)</f>
        <v>41</v>
      </c>
      <c r="K216" s="138">
        <f t="shared" si="290"/>
        <v>41</v>
      </c>
      <c r="L216" s="96">
        <f>IFERROR(VLOOKUP(V216,ATS!$O:$Q,3,FALSE),0)</f>
        <v>41</v>
      </c>
      <c r="M216" s="139">
        <f t="shared" si="291"/>
        <v>41</v>
      </c>
      <c r="N216" s="85">
        <v>0</v>
      </c>
      <c r="O216" s="51">
        <f t="shared" si="292"/>
        <v>0</v>
      </c>
      <c r="P216" s="46">
        <f>VLOOKUP($C216,Prices!$A$3:$T$1996,MATCH('2) Order Form'!P$8,Prices!$A$2:$T$2,0),FALSE)</f>
        <v>70</v>
      </c>
      <c r="Q216" s="47">
        <f>VLOOKUP($C216,Prices!$A$3:$T$1996,MATCH('2) Order Form'!Q$8,Prices!$A$2:$T$2,0),FALSE)</f>
        <v>139</v>
      </c>
      <c r="R216" s="31">
        <f t="shared" si="293"/>
        <v>0</v>
      </c>
      <c r="S216" s="40">
        <f t="shared" si="294"/>
        <v>0</v>
      </c>
      <c r="T216" s="47">
        <f t="shared" si="295"/>
        <v>0</v>
      </c>
      <c r="U216" s="97"/>
      <c r="V216" s="110">
        <v>7048652895639</v>
      </c>
      <c r="W216" s="97"/>
      <c r="X216" s="182" t="str">
        <f t="shared" si="289"/>
        <v>*** EOL ***</v>
      </c>
      <c r="Y216" s="98">
        <f t="shared" si="296"/>
        <v>0</v>
      </c>
      <c r="Z216" s="99">
        <f t="shared" ca="1" si="287"/>
        <v>0</v>
      </c>
      <c r="AA216" s="99">
        <f t="shared" ca="1" si="288"/>
        <v>16</v>
      </c>
      <c r="AB216" s="99">
        <f t="shared" ca="1" si="283"/>
        <v>0</v>
      </c>
      <c r="AC216" s="99">
        <f t="shared" ca="1" si="284"/>
        <v>0</v>
      </c>
      <c r="AD216" s="99" t="str">
        <f t="shared" si="285"/>
        <v>845081Flare Metallic</v>
      </c>
      <c r="AE216" s="99">
        <f t="shared" si="286"/>
        <v>845081</v>
      </c>
      <c r="AF216" s="100" t="str">
        <f>INDEX(ATS!$A:$P,MATCH('2) Order Form'!$V216,ATS!$O:$O,0),7)</f>
        <v>Active</v>
      </c>
      <c r="AG216" s="183">
        <v>7048653018402</v>
      </c>
    </row>
    <row r="217" spans="1:33" ht="17.25" customHeight="1">
      <c r="A217" s="9">
        <v>1</v>
      </c>
      <c r="B217" s="9" t="s">
        <v>104</v>
      </c>
      <c r="C217" s="9">
        <f>INDEX(ATS!$A:$P,MATCH('2) Order Form'!$V217,ATS!$O:$O,0),1)</f>
        <v>845081</v>
      </c>
      <c r="D217" s="9" t="str">
        <f>INDEX(ATS!$A:$P,MATCH('2) Order Form'!$V217,ATS!$O:$O,0),2)</f>
        <v>Outrider Helmet</v>
      </c>
      <c r="E217" s="74" t="str">
        <f>INDEX(ATS!$A:$P,MATCH('2) Order Form'!$V217,ATS!$O:$O,0),4)</f>
        <v>LAVA-S</v>
      </c>
      <c r="F217" s="74" t="str">
        <f>INDEX(ATS!$A:$P,MATCH('2) Order Form'!$V217,ATS!$O:$O,0),5)</f>
        <v>Lava</v>
      </c>
      <c r="G217" s="112" t="str">
        <f>INDEX(ATS!$A:$P,MATCH('2) Order Form'!$V217,ATS!$O:$O,0),6)</f>
        <v>S</v>
      </c>
      <c r="H217" s="10">
        <v>1</v>
      </c>
      <c r="I217" s="90">
        <v>0</v>
      </c>
      <c r="J217" s="96">
        <f>IFERROR(VLOOKUP(V217,ATS!$O:$P,2,FALSE),0)</f>
        <v>39</v>
      </c>
      <c r="K217" s="138">
        <f t="shared" si="290"/>
        <v>39</v>
      </c>
      <c r="L217" s="96">
        <f>IFERROR(VLOOKUP(V217,ATS!$O:$Q,3,FALSE),0)</f>
        <v>39</v>
      </c>
      <c r="M217" s="139">
        <f t="shared" si="291"/>
        <v>39</v>
      </c>
      <c r="N217" s="85">
        <v>0</v>
      </c>
      <c r="O217" s="51">
        <f t="shared" ref="O217:O228" si="297">IF(N217&lt;&gt;0,N217,$P$5)</f>
        <v>0</v>
      </c>
      <c r="P217" s="46">
        <f>VLOOKUP($C217,Prices!$A$3:$T$1996,MATCH('2) Order Form'!P$8,Prices!$A$2:$T$2,0),FALSE)</f>
        <v>70</v>
      </c>
      <c r="Q217" s="47">
        <f>VLOOKUP($C217,Prices!$A$3:$T$1996,MATCH('2) Order Form'!Q$8,Prices!$A$2:$T$2,0),FALSE)</f>
        <v>139</v>
      </c>
      <c r="R217" s="31">
        <f t="shared" ref="R217:R228" si="298">I217*P217</f>
        <v>0</v>
      </c>
      <c r="S217" s="40">
        <f t="shared" si="294"/>
        <v>0</v>
      </c>
      <c r="T217" s="47">
        <f t="shared" si="295"/>
        <v>0</v>
      </c>
      <c r="U217" s="97"/>
      <c r="V217" s="110">
        <v>7048652895684</v>
      </c>
      <c r="W217" s="97"/>
      <c r="X217" s="182" t="str">
        <f t="shared" si="289"/>
        <v>*** EOL ***</v>
      </c>
      <c r="Y217" s="98">
        <f t="shared" ref="Y217:Y228" si="299">I217*Q217</f>
        <v>0</v>
      </c>
      <c r="Z217" s="99">
        <f t="shared" ca="1" si="287"/>
        <v>0</v>
      </c>
      <c r="AA217" s="99">
        <f t="shared" ca="1" si="288"/>
        <v>16</v>
      </c>
      <c r="AB217" s="99">
        <f t="shared" ca="1" si="283"/>
        <v>0</v>
      </c>
      <c r="AC217" s="99">
        <f t="shared" ca="1" si="284"/>
        <v>1</v>
      </c>
      <c r="AD217" s="99" t="str">
        <f t="shared" si="285"/>
        <v>845081Lava</v>
      </c>
      <c r="AE217" s="99">
        <f t="shared" si="286"/>
        <v>845081</v>
      </c>
      <c r="AF217" s="100" t="str">
        <f>INDEX(ATS!$A:$P,MATCH('2) Order Form'!$V217,ATS!$O:$O,0),7)</f>
        <v>Active</v>
      </c>
      <c r="AG217" s="183">
        <v>7048652911704</v>
      </c>
    </row>
    <row r="218" spans="1:33" ht="17.25" customHeight="1">
      <c r="A218" s="9">
        <v>1</v>
      </c>
      <c r="B218" s="9" t="s">
        <v>104</v>
      </c>
      <c r="C218" s="9">
        <f>INDEX(ATS!$A:$P,MATCH('2) Order Form'!$V218,ATS!$O:$O,0),1)</f>
        <v>845081</v>
      </c>
      <c r="D218" s="9" t="str">
        <f>INDEX(ATS!$A:$P,MATCH('2) Order Form'!$V218,ATS!$O:$O,0),2)</f>
        <v>Outrider Helmet</v>
      </c>
      <c r="E218" s="74" t="str">
        <f>INDEX(ATS!$A:$P,MATCH('2) Order Form'!$V218,ATS!$O:$O,0),4)</f>
        <v>LAVA-M</v>
      </c>
      <c r="F218" s="74" t="str">
        <f>INDEX(ATS!$A:$P,MATCH('2) Order Form'!$V218,ATS!$O:$O,0),5)</f>
        <v>Lava</v>
      </c>
      <c r="G218" s="112" t="str">
        <f>INDEX(ATS!$A:$P,MATCH('2) Order Form'!$V218,ATS!$O:$O,0),6)</f>
        <v>M</v>
      </c>
      <c r="H218" s="10">
        <v>1</v>
      </c>
      <c r="I218" s="90">
        <v>0</v>
      </c>
      <c r="J218" s="96">
        <f>IFERROR(VLOOKUP(V218,ATS!$O:$P,2,FALSE),0)</f>
        <v>33</v>
      </c>
      <c r="K218" s="138">
        <f t="shared" si="290"/>
        <v>33</v>
      </c>
      <c r="L218" s="96">
        <f>IFERROR(VLOOKUP(V218,ATS!$O:$Q,3,FALSE),0)</f>
        <v>33</v>
      </c>
      <c r="M218" s="139">
        <f t="shared" si="291"/>
        <v>33</v>
      </c>
      <c r="N218" s="85">
        <v>0</v>
      </c>
      <c r="O218" s="51">
        <f t="shared" si="297"/>
        <v>0</v>
      </c>
      <c r="P218" s="46">
        <f>VLOOKUP($C218,Prices!$A$3:$T$1996,MATCH('2) Order Form'!P$8,Prices!$A$2:$T$2,0),FALSE)</f>
        <v>70</v>
      </c>
      <c r="Q218" s="47">
        <f>VLOOKUP($C218,Prices!$A$3:$T$1996,MATCH('2) Order Form'!Q$8,Prices!$A$2:$T$2,0),FALSE)</f>
        <v>139</v>
      </c>
      <c r="R218" s="31">
        <f t="shared" si="298"/>
        <v>0</v>
      </c>
      <c r="S218" s="40">
        <f t="shared" si="294"/>
        <v>0</v>
      </c>
      <c r="T218" s="47">
        <f t="shared" si="295"/>
        <v>0</v>
      </c>
      <c r="U218" s="97"/>
      <c r="V218" s="110">
        <v>7048652895677</v>
      </c>
      <c r="W218" s="97"/>
      <c r="X218" s="182" t="str">
        <f t="shared" si="289"/>
        <v>*** EOL ***</v>
      </c>
      <c r="Y218" s="98">
        <f t="shared" si="299"/>
        <v>0</v>
      </c>
      <c r="Z218" s="99">
        <f t="shared" ca="1" si="287"/>
        <v>0</v>
      </c>
      <c r="AA218" s="99">
        <f t="shared" ca="1" si="288"/>
        <v>16</v>
      </c>
      <c r="AB218" s="99">
        <f t="shared" ca="1" si="283"/>
        <v>0</v>
      </c>
      <c r="AC218" s="99">
        <f t="shared" ca="1" si="284"/>
        <v>0</v>
      </c>
      <c r="AD218" s="99" t="str">
        <f t="shared" si="285"/>
        <v>845081Lava</v>
      </c>
      <c r="AE218" s="99">
        <f t="shared" si="286"/>
        <v>845081</v>
      </c>
      <c r="AF218" s="100" t="str">
        <f>INDEX(ATS!$A:$P,MATCH('2) Order Form'!$V218,ATS!$O:$O,0),7)</f>
        <v>Active</v>
      </c>
      <c r="AG218" s="183">
        <v>7048652768186</v>
      </c>
    </row>
    <row r="219" spans="1:33" ht="17.25" customHeight="1">
      <c r="A219" s="9">
        <v>1</v>
      </c>
      <c r="B219" s="9" t="s">
        <v>104</v>
      </c>
      <c r="C219" s="9">
        <f>INDEX(ATS!$A:$P,MATCH('2) Order Form'!$V219,ATS!$O:$O,0),1)</f>
        <v>845081</v>
      </c>
      <c r="D219" s="9" t="str">
        <f>INDEX(ATS!$A:$P,MATCH('2) Order Form'!$V219,ATS!$O:$O,0),2)</f>
        <v>Outrider Helmet</v>
      </c>
      <c r="E219" s="74" t="str">
        <f>INDEX(ATS!$A:$P,MATCH('2) Order Form'!$V219,ATS!$O:$O,0),4)</f>
        <v>LAVA-L</v>
      </c>
      <c r="F219" s="74" t="str">
        <f>INDEX(ATS!$A:$P,MATCH('2) Order Form'!$V219,ATS!$O:$O,0),5)</f>
        <v>Lava</v>
      </c>
      <c r="G219" s="112" t="str">
        <f>INDEX(ATS!$A:$P,MATCH('2) Order Form'!$V219,ATS!$O:$O,0),6)</f>
        <v>L</v>
      </c>
      <c r="H219" s="10">
        <v>1</v>
      </c>
      <c r="I219" s="90">
        <v>0</v>
      </c>
      <c r="J219" s="96">
        <f>IFERROR(VLOOKUP(V219,ATS!$O:$P,2,FALSE),0)</f>
        <v>36</v>
      </c>
      <c r="K219" s="138">
        <f t="shared" si="290"/>
        <v>36</v>
      </c>
      <c r="L219" s="96">
        <f>IFERROR(VLOOKUP(V219,ATS!$O:$Q,3,FALSE),0)</f>
        <v>36</v>
      </c>
      <c r="M219" s="139">
        <f t="shared" ref="M219:M228" si="300">IF(L219=99999,"OPEN",IF(L219&gt;50,"50+",IF(L219&lt;=0,"0",L219)))</f>
        <v>36</v>
      </c>
      <c r="N219" s="85">
        <v>0</v>
      </c>
      <c r="O219" s="51">
        <f t="shared" si="297"/>
        <v>0</v>
      </c>
      <c r="P219" s="46">
        <f>VLOOKUP($C219,Prices!$A$3:$T$1996,MATCH('2) Order Form'!P$8,Prices!$A$2:$T$2,0),FALSE)</f>
        <v>70</v>
      </c>
      <c r="Q219" s="47">
        <f>VLOOKUP($C219,Prices!$A$3:$T$1996,MATCH('2) Order Form'!Q$8,Prices!$A$2:$T$2,0),FALSE)</f>
        <v>139</v>
      </c>
      <c r="R219" s="31">
        <f t="shared" si="298"/>
        <v>0</v>
      </c>
      <c r="S219" s="40">
        <f t="shared" si="294"/>
        <v>0</v>
      </c>
      <c r="T219" s="47">
        <f t="shared" si="295"/>
        <v>0</v>
      </c>
      <c r="U219" s="97"/>
      <c r="V219" s="110">
        <v>7048652895660</v>
      </c>
      <c r="W219" s="97"/>
      <c r="X219" s="182" t="str">
        <f t="shared" si="289"/>
        <v>*** EOL ***</v>
      </c>
      <c r="Y219" s="98">
        <f t="shared" si="299"/>
        <v>0</v>
      </c>
      <c r="Z219" s="99">
        <f t="shared" ca="1" si="287"/>
        <v>0</v>
      </c>
      <c r="AA219" s="99">
        <f t="shared" ca="1" si="288"/>
        <v>16</v>
      </c>
      <c r="AB219" s="99">
        <f t="shared" ca="1" si="283"/>
        <v>0</v>
      </c>
      <c r="AC219" s="99">
        <f t="shared" ca="1" si="284"/>
        <v>0</v>
      </c>
      <c r="AD219" s="99" t="str">
        <f t="shared" si="285"/>
        <v>845081Lava</v>
      </c>
      <c r="AE219" s="99">
        <f t="shared" si="286"/>
        <v>845081</v>
      </c>
      <c r="AF219" s="100" t="str">
        <f>INDEX(ATS!$A:$P,MATCH('2) Order Form'!$V219,ATS!$O:$O,0),7)</f>
        <v>Active</v>
      </c>
      <c r="AG219" s="183">
        <v>7048652911728</v>
      </c>
    </row>
    <row r="220" spans="1:33" ht="17.25" customHeight="1">
      <c r="A220" s="9">
        <v>1</v>
      </c>
      <c r="B220" s="9" t="s">
        <v>104</v>
      </c>
      <c r="C220" s="9">
        <f>INDEX(ATS!$A:$P,MATCH('2) Order Form'!$V220,ATS!$O:$O,0),1)</f>
        <v>845081</v>
      </c>
      <c r="D220" s="9" t="str">
        <f>INDEX(ATS!$A:$P,MATCH('2) Order Form'!$V220,ATS!$O:$O,0),2)</f>
        <v>Outrider Helmet</v>
      </c>
      <c r="E220" s="74" t="str">
        <f>INDEX(ATS!$A:$P,MATCH('2) Order Form'!$V220,ATS!$O:$O,0),4)</f>
        <v>LUSH-S</v>
      </c>
      <c r="F220" s="74" t="str">
        <f>INDEX(ATS!$A:$P,MATCH('2) Order Form'!$V220,ATS!$O:$O,0),5)</f>
        <v>Lush</v>
      </c>
      <c r="G220" s="112" t="str">
        <f>INDEX(ATS!$A:$P,MATCH('2) Order Form'!$V220,ATS!$O:$O,0),6)</f>
        <v>S</v>
      </c>
      <c r="H220" s="10">
        <v>1</v>
      </c>
      <c r="I220" s="90">
        <v>0</v>
      </c>
      <c r="J220" s="96">
        <f>IFERROR(VLOOKUP(V220,ATS!$O:$P,2,FALSE),0)</f>
        <v>35</v>
      </c>
      <c r="K220" s="138">
        <f t="shared" ref="K220:K227" si="301">IF(J220=99999,"OPEN",IF(J220&gt;50,"50+",IF(J220&lt;=0,"0",J220)))</f>
        <v>35</v>
      </c>
      <c r="L220" s="96">
        <f>IFERROR(VLOOKUP(V220,ATS!$O:$Q,3,FALSE),0)</f>
        <v>35</v>
      </c>
      <c r="M220" s="139">
        <f t="shared" si="300"/>
        <v>35</v>
      </c>
      <c r="N220" s="85">
        <v>0</v>
      </c>
      <c r="O220" s="51">
        <f t="shared" si="297"/>
        <v>0</v>
      </c>
      <c r="P220" s="46">
        <f>VLOOKUP($C220,Prices!$A$3:$T$1996,MATCH('2) Order Form'!P$8,Prices!$A$2:$T$2,0),FALSE)</f>
        <v>70</v>
      </c>
      <c r="Q220" s="47">
        <f>VLOOKUP($C220,Prices!$A$3:$T$1996,MATCH('2) Order Form'!Q$8,Prices!$A$2:$T$2,0),FALSE)</f>
        <v>139</v>
      </c>
      <c r="R220" s="31">
        <f t="shared" si="298"/>
        <v>0</v>
      </c>
      <c r="S220" s="40">
        <f t="shared" ref="S220:S227" si="302">R220*O220</f>
        <v>0</v>
      </c>
      <c r="T220" s="47">
        <f t="shared" ref="T220:T227" si="303">R220-S220</f>
        <v>0</v>
      </c>
      <c r="U220" s="97"/>
      <c r="V220" s="110">
        <v>7048652895714</v>
      </c>
      <c r="W220" s="97"/>
      <c r="X220" s="182" t="str">
        <f t="shared" si="289"/>
        <v>*** EOL ***</v>
      </c>
      <c r="Y220" s="98">
        <f t="shared" si="299"/>
        <v>0</v>
      </c>
      <c r="Z220" s="99">
        <f t="shared" ca="1" si="287"/>
        <v>0</v>
      </c>
      <c r="AA220" s="99">
        <f t="shared" ca="1" si="288"/>
        <v>16</v>
      </c>
      <c r="AB220" s="99">
        <f t="shared" ca="1" si="283"/>
        <v>0</v>
      </c>
      <c r="AC220" s="99">
        <f t="shared" ca="1" si="284"/>
        <v>1</v>
      </c>
      <c r="AD220" s="99" t="str">
        <f t="shared" si="285"/>
        <v>845081Lush</v>
      </c>
      <c r="AE220" s="99">
        <f t="shared" si="286"/>
        <v>845081</v>
      </c>
      <c r="AF220" s="100" t="str">
        <f>INDEX(ATS!$A:$P,MATCH('2) Order Form'!$V220,ATS!$O:$O,0),7)</f>
        <v>Active</v>
      </c>
      <c r="AG220" s="183">
        <v>7048652903129</v>
      </c>
    </row>
    <row r="221" spans="1:33" ht="17.25" customHeight="1">
      <c r="A221" s="9">
        <v>1</v>
      </c>
      <c r="B221" s="9" t="s">
        <v>104</v>
      </c>
      <c r="C221" s="9">
        <f>INDEX(ATS!$A:$P,MATCH('2) Order Form'!$V221,ATS!$O:$O,0),1)</f>
        <v>845081</v>
      </c>
      <c r="D221" s="9" t="str">
        <f>INDEX(ATS!$A:$P,MATCH('2) Order Form'!$V221,ATS!$O:$O,0),2)</f>
        <v>Outrider Helmet</v>
      </c>
      <c r="E221" s="74" t="str">
        <f>INDEX(ATS!$A:$P,MATCH('2) Order Form'!$V221,ATS!$O:$O,0),4)</f>
        <v>LUSH-M</v>
      </c>
      <c r="F221" s="74" t="str">
        <f>INDEX(ATS!$A:$P,MATCH('2) Order Form'!$V221,ATS!$O:$O,0),5)</f>
        <v>Lush</v>
      </c>
      <c r="G221" s="112" t="str">
        <f>INDEX(ATS!$A:$P,MATCH('2) Order Form'!$V221,ATS!$O:$O,0),6)</f>
        <v>M</v>
      </c>
      <c r="H221" s="10">
        <v>1</v>
      </c>
      <c r="I221" s="90">
        <v>0</v>
      </c>
      <c r="J221" s="96">
        <f>IFERROR(VLOOKUP(V221,ATS!$O:$P,2,FALSE),0)</f>
        <v>39</v>
      </c>
      <c r="K221" s="138">
        <f t="shared" si="301"/>
        <v>39</v>
      </c>
      <c r="L221" s="96">
        <f>IFERROR(VLOOKUP(V221,ATS!$O:$Q,3,FALSE),0)</f>
        <v>39</v>
      </c>
      <c r="M221" s="139">
        <f t="shared" si="300"/>
        <v>39</v>
      </c>
      <c r="N221" s="85">
        <v>0</v>
      </c>
      <c r="O221" s="51">
        <f t="shared" si="297"/>
        <v>0</v>
      </c>
      <c r="P221" s="46">
        <f>VLOOKUP($C221,Prices!$A$3:$T$1996,MATCH('2) Order Form'!P$8,Prices!$A$2:$T$2,0),FALSE)</f>
        <v>70</v>
      </c>
      <c r="Q221" s="47">
        <f>VLOOKUP($C221,Prices!$A$3:$T$1996,MATCH('2) Order Form'!Q$8,Prices!$A$2:$T$2,0),FALSE)</f>
        <v>139</v>
      </c>
      <c r="R221" s="31">
        <f t="shared" si="298"/>
        <v>0</v>
      </c>
      <c r="S221" s="40">
        <f t="shared" si="302"/>
        <v>0</v>
      </c>
      <c r="T221" s="47">
        <f t="shared" si="303"/>
        <v>0</v>
      </c>
      <c r="U221" s="97"/>
      <c r="V221" s="110">
        <v>7048652895707</v>
      </c>
      <c r="W221" s="97"/>
      <c r="X221" s="182" t="str">
        <f t="shared" si="289"/>
        <v>*** EOL ***</v>
      </c>
      <c r="Y221" s="98">
        <f t="shared" si="299"/>
        <v>0</v>
      </c>
      <c r="Z221" s="99">
        <f t="shared" ca="1" si="287"/>
        <v>0</v>
      </c>
      <c r="AA221" s="99">
        <f t="shared" ca="1" si="288"/>
        <v>16</v>
      </c>
      <c r="AB221" s="99">
        <f t="shared" ca="1" si="283"/>
        <v>0</v>
      </c>
      <c r="AC221" s="99">
        <f t="shared" ca="1" si="284"/>
        <v>0</v>
      </c>
      <c r="AD221" s="99" t="str">
        <f t="shared" si="285"/>
        <v>845081Lush</v>
      </c>
      <c r="AE221" s="99">
        <f t="shared" si="286"/>
        <v>845081</v>
      </c>
      <c r="AF221" s="100" t="str">
        <f>INDEX(ATS!$A:$P,MATCH('2) Order Form'!$V221,ATS!$O:$O,0),7)</f>
        <v>Active</v>
      </c>
      <c r="AG221" s="183">
        <v>7048652911780</v>
      </c>
    </row>
    <row r="222" spans="1:33" ht="17.25" customHeight="1">
      <c r="A222" s="9">
        <v>1</v>
      </c>
      <c r="B222" s="9" t="s">
        <v>104</v>
      </c>
      <c r="C222" s="9">
        <f>INDEX(ATS!$A:$P,MATCH('2) Order Form'!$V222,ATS!$O:$O,0),1)</f>
        <v>845081</v>
      </c>
      <c r="D222" s="9" t="str">
        <f>INDEX(ATS!$A:$P,MATCH('2) Order Form'!$V222,ATS!$O:$O,0),2)</f>
        <v>Outrider Helmet</v>
      </c>
      <c r="E222" s="74" t="str">
        <f>INDEX(ATS!$A:$P,MATCH('2) Order Form'!$V222,ATS!$O:$O,0),4)</f>
        <v>LUSH-L</v>
      </c>
      <c r="F222" s="74" t="str">
        <f>INDEX(ATS!$A:$P,MATCH('2) Order Form'!$V222,ATS!$O:$O,0),5)</f>
        <v>Lush</v>
      </c>
      <c r="G222" s="112" t="str">
        <f>INDEX(ATS!$A:$P,MATCH('2) Order Form'!$V222,ATS!$O:$O,0),6)</f>
        <v>L</v>
      </c>
      <c r="H222" s="10">
        <v>1</v>
      </c>
      <c r="I222" s="90">
        <v>0</v>
      </c>
      <c r="J222" s="96">
        <f>IFERROR(VLOOKUP(V222,ATS!$O:$P,2,FALSE),0)</f>
        <v>33</v>
      </c>
      <c r="K222" s="138">
        <f t="shared" si="301"/>
        <v>33</v>
      </c>
      <c r="L222" s="96">
        <f>IFERROR(VLOOKUP(V222,ATS!$O:$Q,3,FALSE),0)</f>
        <v>33</v>
      </c>
      <c r="M222" s="139">
        <f t="shared" si="300"/>
        <v>33</v>
      </c>
      <c r="N222" s="85">
        <v>0</v>
      </c>
      <c r="O222" s="51">
        <f t="shared" si="297"/>
        <v>0</v>
      </c>
      <c r="P222" s="46">
        <f>VLOOKUP($C222,Prices!$A$3:$T$1996,MATCH('2) Order Form'!P$8,Prices!$A$2:$T$2,0),FALSE)</f>
        <v>70</v>
      </c>
      <c r="Q222" s="47">
        <f>VLOOKUP($C222,Prices!$A$3:$T$1996,MATCH('2) Order Form'!Q$8,Prices!$A$2:$T$2,0),FALSE)</f>
        <v>139</v>
      </c>
      <c r="R222" s="31">
        <f t="shared" si="298"/>
        <v>0</v>
      </c>
      <c r="S222" s="40">
        <f t="shared" si="302"/>
        <v>0</v>
      </c>
      <c r="T222" s="47">
        <f t="shared" si="303"/>
        <v>0</v>
      </c>
      <c r="U222" s="97"/>
      <c r="V222" s="110">
        <v>7048652895691</v>
      </c>
      <c r="W222" s="97"/>
      <c r="X222" s="182" t="str">
        <f t="shared" si="289"/>
        <v>*** EOL ***</v>
      </c>
      <c r="Y222" s="98">
        <f t="shared" si="299"/>
        <v>0</v>
      </c>
      <c r="Z222" s="99">
        <f t="shared" ca="1" si="287"/>
        <v>0</v>
      </c>
      <c r="AA222" s="99">
        <f t="shared" ca="1" si="288"/>
        <v>16</v>
      </c>
      <c r="AB222" s="99">
        <f t="shared" ca="1" si="283"/>
        <v>0</v>
      </c>
      <c r="AC222" s="99">
        <f t="shared" ca="1" si="284"/>
        <v>0</v>
      </c>
      <c r="AD222" s="99" t="str">
        <f t="shared" si="285"/>
        <v>845081Lush</v>
      </c>
      <c r="AE222" s="99">
        <f t="shared" si="286"/>
        <v>845081</v>
      </c>
      <c r="AF222" s="100" t="str">
        <f>INDEX(ATS!$A:$P,MATCH('2) Order Form'!$V222,ATS!$O:$O,0),7)</f>
        <v>Active</v>
      </c>
      <c r="AG222" s="183">
        <v>7048652903150</v>
      </c>
    </row>
    <row r="223" spans="1:33" ht="17.25" customHeight="1">
      <c r="A223" s="9">
        <v>1</v>
      </c>
      <c r="B223" s="9" t="s">
        <v>104</v>
      </c>
      <c r="C223" s="9">
        <f>INDEX(ATS!$A:$P,MATCH('2) Order Form'!$V223,ATS!$O:$O,0),1)</f>
        <v>845081</v>
      </c>
      <c r="D223" s="9" t="str">
        <f>INDEX(ATS!$A:$P,MATCH('2) Order Form'!$V223,ATS!$O:$O,0),2)</f>
        <v>Outrider Helmet</v>
      </c>
      <c r="E223" s="74" t="str">
        <f>INDEX(ATS!$A:$P,MATCH('2) Order Form'!$V223,ATS!$O:$O,0),4)</f>
        <v>MBLCK-S</v>
      </c>
      <c r="F223" s="74" t="str">
        <f>INDEX(ATS!$A:$P,MATCH('2) Order Form'!$V223,ATS!$O:$O,0),5)</f>
        <v>Matte Black</v>
      </c>
      <c r="G223" s="112" t="str">
        <f>INDEX(ATS!$A:$P,MATCH('2) Order Form'!$V223,ATS!$O:$O,0),6)</f>
        <v>S</v>
      </c>
      <c r="H223" s="10">
        <v>1</v>
      </c>
      <c r="I223" s="90">
        <v>0</v>
      </c>
      <c r="J223" s="96">
        <f>IFERROR(VLOOKUP(V223,ATS!$O:$P,2,FALSE),0)</f>
        <v>0</v>
      </c>
      <c r="K223" s="138" t="str">
        <f t="shared" si="301"/>
        <v>0</v>
      </c>
      <c r="L223" s="96">
        <f>IFERROR(VLOOKUP(V223,ATS!$O:$Q,3,FALSE),0)</f>
        <v>0</v>
      </c>
      <c r="M223" s="139" t="str">
        <f t="shared" si="300"/>
        <v>0</v>
      </c>
      <c r="N223" s="85">
        <v>0</v>
      </c>
      <c r="O223" s="51">
        <f t="shared" si="297"/>
        <v>0</v>
      </c>
      <c r="P223" s="46">
        <f>VLOOKUP($C223,Prices!$A$3:$T$1996,MATCH('2) Order Form'!P$8,Prices!$A$2:$T$2,0),FALSE)</f>
        <v>70</v>
      </c>
      <c r="Q223" s="47">
        <f>VLOOKUP($C223,Prices!$A$3:$T$1996,MATCH('2) Order Form'!Q$8,Prices!$A$2:$T$2,0),FALSE)</f>
        <v>139</v>
      </c>
      <c r="R223" s="31">
        <f t="shared" si="298"/>
        <v>0</v>
      </c>
      <c r="S223" s="40">
        <f t="shared" si="302"/>
        <v>0</v>
      </c>
      <c r="T223" s="47">
        <f t="shared" si="303"/>
        <v>0</v>
      </c>
      <c r="U223" s="97"/>
      <c r="V223" s="110">
        <v>7048652274236</v>
      </c>
      <c r="W223" s="97"/>
      <c r="X223" s="182" t="str">
        <f t="shared" si="289"/>
        <v>*** EOL ***</v>
      </c>
      <c r="Y223" s="98">
        <f t="shared" si="299"/>
        <v>0</v>
      </c>
      <c r="Z223" s="99">
        <f t="shared" ca="1" si="287"/>
        <v>0</v>
      </c>
      <c r="AA223" s="99">
        <f t="shared" ca="1" si="288"/>
        <v>16</v>
      </c>
      <c r="AB223" s="99">
        <f t="shared" ca="1" si="283"/>
        <v>0</v>
      </c>
      <c r="AC223" s="99">
        <f t="shared" ca="1" si="284"/>
        <v>1</v>
      </c>
      <c r="AD223" s="99" t="str">
        <f t="shared" si="285"/>
        <v>845081Matte Black</v>
      </c>
      <c r="AE223" s="99">
        <f t="shared" si="286"/>
        <v>845081</v>
      </c>
      <c r="AF223" s="100" t="str">
        <f>INDEX(ATS!$A:$P,MATCH('2) Order Form'!$V223,ATS!$O:$O,0),7)</f>
        <v>Active</v>
      </c>
      <c r="AG223" s="183">
        <v>7048652911803</v>
      </c>
    </row>
    <row r="224" spans="1:33" ht="17.25" customHeight="1">
      <c r="A224" s="9">
        <v>1</v>
      </c>
      <c r="B224" s="9" t="s">
        <v>104</v>
      </c>
      <c r="C224" s="9">
        <f>INDEX(ATS!$A:$P,MATCH('2) Order Form'!$V224,ATS!$O:$O,0),1)</f>
        <v>845081</v>
      </c>
      <c r="D224" s="9" t="str">
        <f>INDEX(ATS!$A:$P,MATCH('2) Order Form'!$V224,ATS!$O:$O,0),2)</f>
        <v>Outrider Helmet</v>
      </c>
      <c r="E224" s="74" t="str">
        <f>INDEX(ATS!$A:$P,MATCH('2) Order Form'!$V224,ATS!$O:$O,0),4)</f>
        <v>MBLCK-M</v>
      </c>
      <c r="F224" s="74" t="str">
        <f>INDEX(ATS!$A:$P,MATCH('2) Order Form'!$V224,ATS!$O:$O,0),5)</f>
        <v>Matte Black</v>
      </c>
      <c r="G224" s="112" t="str">
        <f>INDEX(ATS!$A:$P,MATCH('2) Order Form'!$V224,ATS!$O:$O,0),6)</f>
        <v>M</v>
      </c>
      <c r="H224" s="10">
        <v>1</v>
      </c>
      <c r="I224" s="90">
        <v>0</v>
      </c>
      <c r="J224" s="96">
        <f>IFERROR(VLOOKUP(V224,ATS!$O:$P,2,FALSE),0)</f>
        <v>1</v>
      </c>
      <c r="K224" s="138">
        <f t="shared" si="301"/>
        <v>1</v>
      </c>
      <c r="L224" s="96">
        <f>IFERROR(VLOOKUP(V224,ATS!$O:$Q,3,FALSE),0)</f>
        <v>1</v>
      </c>
      <c r="M224" s="139">
        <f t="shared" si="300"/>
        <v>1</v>
      </c>
      <c r="N224" s="85">
        <v>0</v>
      </c>
      <c r="O224" s="51">
        <f t="shared" si="297"/>
        <v>0</v>
      </c>
      <c r="P224" s="46">
        <f>VLOOKUP($C224,Prices!$A$3:$T$1996,MATCH('2) Order Form'!P$8,Prices!$A$2:$T$2,0),FALSE)</f>
        <v>70</v>
      </c>
      <c r="Q224" s="47">
        <f>VLOOKUP($C224,Prices!$A$3:$T$1996,MATCH('2) Order Form'!Q$8,Prices!$A$2:$T$2,0),FALSE)</f>
        <v>139</v>
      </c>
      <c r="R224" s="31">
        <f t="shared" si="298"/>
        <v>0</v>
      </c>
      <c r="S224" s="40">
        <f t="shared" si="302"/>
        <v>0</v>
      </c>
      <c r="T224" s="47">
        <f t="shared" si="303"/>
        <v>0</v>
      </c>
      <c r="U224" s="97"/>
      <c r="V224" s="110">
        <v>7048652274229</v>
      </c>
      <c r="W224" s="97"/>
      <c r="X224" s="182" t="str">
        <f t="shared" si="289"/>
        <v>*** EOL ***</v>
      </c>
      <c r="Y224" s="98">
        <f t="shared" si="299"/>
        <v>0</v>
      </c>
      <c r="Z224" s="99">
        <f t="shared" ca="1" si="287"/>
        <v>0</v>
      </c>
      <c r="AA224" s="99">
        <f t="shared" ca="1" si="288"/>
        <v>16</v>
      </c>
      <c r="AB224" s="99">
        <f t="shared" ca="1" si="283"/>
        <v>0</v>
      </c>
      <c r="AC224" s="99">
        <f t="shared" ca="1" si="284"/>
        <v>0</v>
      </c>
      <c r="AD224" s="99" t="str">
        <f t="shared" si="285"/>
        <v>845081Matte Black</v>
      </c>
      <c r="AE224" s="99">
        <f t="shared" si="286"/>
        <v>845081</v>
      </c>
      <c r="AF224" s="100" t="str">
        <f>INDEX(ATS!$A:$P,MATCH('2) Order Form'!$V224,ATS!$O:$O,0),7)</f>
        <v>Active</v>
      </c>
      <c r="AG224" s="183">
        <v>7048652768223</v>
      </c>
    </row>
    <row r="225" spans="1:33" ht="17.25" customHeight="1">
      <c r="A225" s="9">
        <v>1</v>
      </c>
      <c r="B225" s="9" t="s">
        <v>104</v>
      </c>
      <c r="C225" s="9">
        <f>INDEX(ATS!$A:$P,MATCH('2) Order Form'!$V225,ATS!$O:$O,0),1)</f>
        <v>845081</v>
      </c>
      <c r="D225" s="9" t="str">
        <f>INDEX(ATS!$A:$P,MATCH('2) Order Form'!$V225,ATS!$O:$O,0),2)</f>
        <v>Outrider Helmet</v>
      </c>
      <c r="E225" s="74" t="str">
        <f>INDEX(ATS!$A:$P,MATCH('2) Order Form'!$V225,ATS!$O:$O,0),4)</f>
        <v>MBLCK-L</v>
      </c>
      <c r="F225" s="74" t="str">
        <f>INDEX(ATS!$A:$P,MATCH('2) Order Form'!$V225,ATS!$O:$O,0),5)</f>
        <v>Matte Black</v>
      </c>
      <c r="G225" s="112" t="str">
        <f>INDEX(ATS!$A:$P,MATCH('2) Order Form'!$V225,ATS!$O:$O,0),6)</f>
        <v>L</v>
      </c>
      <c r="H225" s="10">
        <v>1</v>
      </c>
      <c r="I225" s="90">
        <v>0</v>
      </c>
      <c r="J225" s="96">
        <f>IFERROR(VLOOKUP(V225,ATS!$O:$P,2,FALSE),0)</f>
        <v>0</v>
      </c>
      <c r="K225" s="138" t="str">
        <f t="shared" si="301"/>
        <v>0</v>
      </c>
      <c r="L225" s="96">
        <f>IFERROR(VLOOKUP(V225,ATS!$O:$Q,3,FALSE),0)</f>
        <v>0</v>
      </c>
      <c r="M225" s="139" t="str">
        <f t="shared" si="300"/>
        <v>0</v>
      </c>
      <c r="N225" s="85">
        <v>0</v>
      </c>
      <c r="O225" s="51">
        <f t="shared" si="297"/>
        <v>0</v>
      </c>
      <c r="P225" s="46">
        <f>VLOOKUP($C225,Prices!$A$3:$T$1996,MATCH('2) Order Form'!P$8,Prices!$A$2:$T$2,0),FALSE)</f>
        <v>70</v>
      </c>
      <c r="Q225" s="47">
        <f>VLOOKUP($C225,Prices!$A$3:$T$1996,MATCH('2) Order Form'!Q$8,Prices!$A$2:$T$2,0),FALSE)</f>
        <v>139</v>
      </c>
      <c r="R225" s="31">
        <f t="shared" si="298"/>
        <v>0</v>
      </c>
      <c r="S225" s="40">
        <f t="shared" si="302"/>
        <v>0</v>
      </c>
      <c r="T225" s="47">
        <f t="shared" si="303"/>
        <v>0</v>
      </c>
      <c r="U225" s="97"/>
      <c r="V225" s="110">
        <v>7048652274212</v>
      </c>
      <c r="W225" s="97"/>
      <c r="X225" s="182" t="str">
        <f t="shared" si="289"/>
        <v>*** EOL ***</v>
      </c>
      <c r="Y225" s="98">
        <f t="shared" si="299"/>
        <v>0</v>
      </c>
      <c r="Z225" s="99">
        <f t="shared" ca="1" si="287"/>
        <v>0</v>
      </c>
      <c r="AA225" s="99">
        <f t="shared" ca="1" si="288"/>
        <v>16</v>
      </c>
      <c r="AB225" s="99">
        <f t="shared" ca="1" si="283"/>
        <v>0</v>
      </c>
      <c r="AC225" s="99">
        <f t="shared" ca="1" si="284"/>
        <v>0</v>
      </c>
      <c r="AD225" s="99" t="str">
        <f t="shared" si="285"/>
        <v>845081Matte Black</v>
      </c>
      <c r="AE225" s="99">
        <f t="shared" si="286"/>
        <v>845081</v>
      </c>
      <c r="AF225" s="100" t="str">
        <f>INDEX(ATS!$A:$P,MATCH('2) Order Form'!$V225,ATS!$O:$O,0),7)</f>
        <v>Active</v>
      </c>
      <c r="AG225" s="183">
        <v>7048653018433</v>
      </c>
    </row>
    <row r="226" spans="1:33" ht="17.25" customHeight="1">
      <c r="A226" s="9">
        <v>1</v>
      </c>
      <c r="B226" s="9" t="s">
        <v>104</v>
      </c>
      <c r="C226" s="9">
        <f>INDEX(ATS!$A:$P,MATCH('2) Order Form'!$V226,ATS!$O:$O,0),1)</f>
        <v>845081</v>
      </c>
      <c r="D226" s="9" t="str">
        <f>INDEX(ATS!$A:$P,MATCH('2) Order Form'!$V226,ATS!$O:$O,0),2)</f>
        <v>Outrider Helmet</v>
      </c>
      <c r="E226" s="74" t="str">
        <f>INDEX(ATS!$A:$P,MATCH('2) Order Form'!$V226,ATS!$O:$O,0),4)</f>
        <v>MWH20-S</v>
      </c>
      <c r="F226" s="74" t="str">
        <f>INDEX(ATS!$A:$P,MATCH('2) Order Form'!$V226,ATS!$O:$O,0),5)</f>
        <v>Matte White</v>
      </c>
      <c r="G226" s="112" t="str">
        <f>INDEX(ATS!$A:$P,MATCH('2) Order Form'!$V226,ATS!$O:$O,0),6)</f>
        <v>S</v>
      </c>
      <c r="H226" s="10">
        <v>1</v>
      </c>
      <c r="I226" s="90">
        <v>0</v>
      </c>
      <c r="J226" s="96">
        <f>IFERROR(VLOOKUP(V226,ATS!$O:$P,2,FALSE),0)</f>
        <v>0</v>
      </c>
      <c r="K226" s="138" t="str">
        <f t="shared" si="301"/>
        <v>0</v>
      </c>
      <c r="L226" s="96">
        <f>IFERROR(VLOOKUP(V226,ATS!$O:$Q,3,FALSE),0)</f>
        <v>0</v>
      </c>
      <c r="M226" s="139" t="str">
        <f t="shared" si="300"/>
        <v>0</v>
      </c>
      <c r="N226" s="85">
        <v>0</v>
      </c>
      <c r="O226" s="51">
        <f t="shared" si="297"/>
        <v>0</v>
      </c>
      <c r="P226" s="46">
        <f>VLOOKUP($C226,Prices!$A$3:$T$1996,MATCH('2) Order Form'!P$8,Prices!$A$2:$T$2,0),FALSE)</f>
        <v>70</v>
      </c>
      <c r="Q226" s="47">
        <f>VLOOKUP($C226,Prices!$A$3:$T$1996,MATCH('2) Order Form'!Q$8,Prices!$A$2:$T$2,0),FALSE)</f>
        <v>139</v>
      </c>
      <c r="R226" s="31">
        <f t="shared" si="298"/>
        <v>0</v>
      </c>
      <c r="S226" s="40">
        <f t="shared" si="302"/>
        <v>0</v>
      </c>
      <c r="T226" s="47">
        <f t="shared" si="303"/>
        <v>0</v>
      </c>
      <c r="U226" s="97"/>
      <c r="V226" s="110">
        <v>7048652555496</v>
      </c>
      <c r="W226" s="97"/>
      <c r="X226" s="182" t="str">
        <f t="shared" si="289"/>
        <v>*** EOL ***</v>
      </c>
      <c r="Y226" s="98">
        <f t="shared" si="299"/>
        <v>0</v>
      </c>
      <c r="Z226" s="99">
        <f t="shared" ca="1" si="287"/>
        <v>0</v>
      </c>
      <c r="AA226" s="99">
        <f t="shared" ca="1" si="288"/>
        <v>16</v>
      </c>
      <c r="AB226" s="99">
        <f t="shared" ca="1" si="283"/>
        <v>0</v>
      </c>
      <c r="AC226" s="99">
        <f t="shared" ca="1" si="284"/>
        <v>1</v>
      </c>
      <c r="AD226" s="99" t="str">
        <f t="shared" si="285"/>
        <v>845081Matte White</v>
      </c>
      <c r="AE226" s="99">
        <f t="shared" si="286"/>
        <v>845081</v>
      </c>
      <c r="AF226" s="100" t="str">
        <f>INDEX(ATS!$A:$P,MATCH('2) Order Form'!$V226,ATS!$O:$O,0),7)</f>
        <v>Active</v>
      </c>
      <c r="AG226" s="183">
        <v>7048653018440</v>
      </c>
    </row>
    <row r="227" spans="1:33" ht="17.25" customHeight="1">
      <c r="A227" s="9">
        <v>1</v>
      </c>
      <c r="B227" s="9" t="s">
        <v>104</v>
      </c>
      <c r="C227" s="9">
        <f>INDEX(ATS!$A:$P,MATCH('2) Order Form'!$V227,ATS!$O:$O,0),1)</f>
        <v>845081</v>
      </c>
      <c r="D227" s="9" t="str">
        <f>INDEX(ATS!$A:$P,MATCH('2) Order Form'!$V227,ATS!$O:$O,0),2)</f>
        <v>Outrider Helmet</v>
      </c>
      <c r="E227" s="74" t="str">
        <f>INDEX(ATS!$A:$P,MATCH('2) Order Form'!$V227,ATS!$O:$O,0),4)</f>
        <v>MWH20-M</v>
      </c>
      <c r="F227" s="74" t="str">
        <f>INDEX(ATS!$A:$P,MATCH('2) Order Form'!$V227,ATS!$O:$O,0),5)</f>
        <v>Matte White</v>
      </c>
      <c r="G227" s="112" t="str">
        <f>INDEX(ATS!$A:$P,MATCH('2) Order Form'!$V227,ATS!$O:$O,0),6)</f>
        <v>M</v>
      </c>
      <c r="H227" s="10">
        <v>1</v>
      </c>
      <c r="I227" s="90">
        <v>0</v>
      </c>
      <c r="J227" s="96">
        <f>IFERROR(VLOOKUP(V227,ATS!$O:$P,2,FALSE),0)</f>
        <v>1</v>
      </c>
      <c r="K227" s="138">
        <f t="shared" si="301"/>
        <v>1</v>
      </c>
      <c r="L227" s="96">
        <f>IFERROR(VLOOKUP(V227,ATS!$O:$Q,3,FALSE),0)</f>
        <v>1</v>
      </c>
      <c r="M227" s="139">
        <f t="shared" si="300"/>
        <v>1</v>
      </c>
      <c r="N227" s="85">
        <v>0</v>
      </c>
      <c r="O227" s="51">
        <f t="shared" si="297"/>
        <v>0</v>
      </c>
      <c r="P227" s="46">
        <f>VLOOKUP($C227,Prices!$A$3:$T$1996,MATCH('2) Order Form'!P$8,Prices!$A$2:$T$2,0),FALSE)</f>
        <v>70</v>
      </c>
      <c r="Q227" s="47">
        <f>VLOOKUP($C227,Prices!$A$3:$T$1996,MATCH('2) Order Form'!Q$8,Prices!$A$2:$T$2,0),FALSE)</f>
        <v>139</v>
      </c>
      <c r="R227" s="31">
        <f t="shared" si="298"/>
        <v>0</v>
      </c>
      <c r="S227" s="40">
        <f t="shared" si="302"/>
        <v>0</v>
      </c>
      <c r="T227" s="47">
        <f t="shared" si="303"/>
        <v>0</v>
      </c>
      <c r="U227" s="97"/>
      <c r="V227" s="110">
        <v>7048652555489</v>
      </c>
      <c r="W227" s="97"/>
      <c r="X227" s="182" t="str">
        <f t="shared" si="289"/>
        <v>*** EOL ***</v>
      </c>
      <c r="Y227" s="98">
        <f t="shared" si="299"/>
        <v>0</v>
      </c>
      <c r="Z227" s="99">
        <f t="shared" ca="1" si="287"/>
        <v>0</v>
      </c>
      <c r="AA227" s="99">
        <f t="shared" ca="1" si="288"/>
        <v>16</v>
      </c>
      <c r="AB227" s="99">
        <f t="shared" ca="1" si="283"/>
        <v>0</v>
      </c>
      <c r="AC227" s="99">
        <f t="shared" ca="1" si="284"/>
        <v>0</v>
      </c>
      <c r="AD227" s="99" t="str">
        <f t="shared" si="285"/>
        <v>845081Matte White</v>
      </c>
      <c r="AE227" s="99">
        <f t="shared" si="286"/>
        <v>845081</v>
      </c>
      <c r="AF227" s="100" t="str">
        <f>INDEX(ATS!$A:$P,MATCH('2) Order Form'!$V227,ATS!$O:$O,0),7)</f>
        <v>Active</v>
      </c>
      <c r="AG227" s="183">
        <v>7048652911827</v>
      </c>
    </row>
    <row r="228" spans="1:33" ht="17.25" customHeight="1">
      <c r="A228" s="9">
        <v>1</v>
      </c>
      <c r="B228" s="9" t="s">
        <v>104</v>
      </c>
      <c r="C228" s="9">
        <f>INDEX(ATS!$A:$P,MATCH('2) Order Form'!$V228,ATS!$O:$O,0),1)</f>
        <v>845081</v>
      </c>
      <c r="D228" s="9" t="str">
        <f>INDEX(ATS!$A:$P,MATCH('2) Order Form'!$V228,ATS!$O:$O,0),2)</f>
        <v>Outrider Helmet</v>
      </c>
      <c r="E228" s="74" t="str">
        <f>INDEX(ATS!$A:$P,MATCH('2) Order Form'!$V228,ATS!$O:$O,0),4)</f>
        <v>MWH20-L</v>
      </c>
      <c r="F228" s="74" t="str">
        <f>INDEX(ATS!$A:$P,MATCH('2) Order Form'!$V228,ATS!$O:$O,0),5)</f>
        <v>Matte White</v>
      </c>
      <c r="G228" s="112" t="str">
        <f>INDEX(ATS!$A:$P,MATCH('2) Order Form'!$V228,ATS!$O:$O,0),6)</f>
        <v>L</v>
      </c>
      <c r="H228" s="10">
        <v>1</v>
      </c>
      <c r="I228" s="90">
        <v>0</v>
      </c>
      <c r="J228" s="96">
        <f>IFERROR(VLOOKUP(V228,ATS!$O:$P,2,FALSE),0)</f>
        <v>0</v>
      </c>
      <c r="K228" s="138" t="str">
        <f>IF(J228=99999,"OPEN",IF(J228&gt;50,"50+",IF(J228&lt;=0,"0",J228)))</f>
        <v>0</v>
      </c>
      <c r="L228" s="96">
        <f>IFERROR(VLOOKUP(V228,ATS!$O:$Q,3,FALSE),0)</f>
        <v>0</v>
      </c>
      <c r="M228" s="139" t="str">
        <f t="shared" si="300"/>
        <v>0</v>
      </c>
      <c r="N228" s="85">
        <v>0</v>
      </c>
      <c r="O228" s="51">
        <f t="shared" si="297"/>
        <v>0</v>
      </c>
      <c r="P228" s="46">
        <f>VLOOKUP($C228,Prices!$A$3:$T$1996,MATCH('2) Order Form'!P$8,Prices!$A$2:$T$2,0),FALSE)</f>
        <v>70</v>
      </c>
      <c r="Q228" s="47">
        <f>VLOOKUP($C228,Prices!$A$3:$T$1996,MATCH('2) Order Form'!Q$8,Prices!$A$2:$T$2,0),FALSE)</f>
        <v>139</v>
      </c>
      <c r="R228" s="31">
        <f t="shared" si="298"/>
        <v>0</v>
      </c>
      <c r="S228" s="40">
        <f>R228*O228</f>
        <v>0</v>
      </c>
      <c r="T228" s="47">
        <f>R228-S228</f>
        <v>0</v>
      </c>
      <c r="U228" s="97"/>
      <c r="V228" s="110">
        <v>7048652555472</v>
      </c>
      <c r="W228" s="97"/>
      <c r="X228" s="182" t="str">
        <f t="shared" si="289"/>
        <v>*** EOL ***</v>
      </c>
      <c r="Y228" s="98">
        <f t="shared" si="299"/>
        <v>0</v>
      </c>
      <c r="Z228" s="99">
        <f t="shared" ca="1" si="287"/>
        <v>0</v>
      </c>
      <c r="AA228" s="99">
        <f t="shared" ca="1" si="288"/>
        <v>16</v>
      </c>
      <c r="AB228" s="99">
        <f t="shared" ca="1" si="283"/>
        <v>0</v>
      </c>
      <c r="AC228" s="99">
        <f t="shared" ca="1" si="284"/>
        <v>0</v>
      </c>
      <c r="AD228" s="99" t="str">
        <f t="shared" si="285"/>
        <v>845081Matte White</v>
      </c>
      <c r="AE228" s="99">
        <f t="shared" si="286"/>
        <v>845081</v>
      </c>
      <c r="AF228" s="100" t="str">
        <f>INDEX(ATS!$A:$P,MATCH('2) Order Form'!$V228,ATS!$O:$O,0),7)</f>
        <v>Active</v>
      </c>
      <c r="AG228" s="183">
        <v>7048652768247</v>
      </c>
    </row>
    <row r="229" spans="1:33">
      <c r="A229" s="9">
        <v>1</v>
      </c>
      <c r="B229" s="9" t="s">
        <v>104</v>
      </c>
      <c r="C229" s="9">
        <f>INDEX(ATS!$A:$P,MATCH('2) Order Form'!$V229,ATS!$O:$O,0),1)</f>
        <v>845081</v>
      </c>
      <c r="D229" s="9" t="str">
        <f>INDEX(ATS!$A:$P,MATCH('2) Order Form'!$V229,ATS!$O:$O,0),2)</f>
        <v>Outrider Helmet</v>
      </c>
      <c r="E229" s="74" t="str">
        <f>INDEX(ATS!$A:$P,MATCH('2) Order Form'!$V229,ATS!$O:$O,0),4)</f>
        <v>WOLND-S</v>
      </c>
      <c r="F229" s="74" t="str">
        <f>INDEX(ATS!$A:$P,MATCH('2) Order Form'!$V229,ATS!$O:$O,0),5)</f>
        <v>Woodland</v>
      </c>
      <c r="G229" s="112" t="str">
        <f>INDEX(ATS!$A:$P,MATCH('2) Order Form'!$V229,ATS!$O:$O,0),6)</f>
        <v>S</v>
      </c>
      <c r="H229" s="10">
        <v>1</v>
      </c>
      <c r="I229" s="90">
        <v>0</v>
      </c>
      <c r="J229" s="96">
        <f>IFERROR(VLOOKUP(V229,ATS!$O:$P,2,FALSE),0)</f>
        <v>21</v>
      </c>
      <c r="K229" s="138">
        <f t="shared" ref="K229:K240" si="304">IF(J229=99999,"OPEN",IF(J229&gt;50,"50+",IF(J229&lt;=0,"0",J229)))</f>
        <v>21</v>
      </c>
      <c r="L229" s="96">
        <f>IFERROR(VLOOKUP(V229,ATS!$O:$Q,3,FALSE),0)</f>
        <v>21</v>
      </c>
      <c r="M229" s="139">
        <f t="shared" ref="M229:M240" si="305">IF(L229=99999,"OPEN",IF(L229&gt;50,"50+",IF(L229&lt;=0,"0",L229)))</f>
        <v>21</v>
      </c>
      <c r="N229" s="85">
        <v>0</v>
      </c>
      <c r="O229" s="51">
        <f t="shared" ref="O229:O240" si="306">IF(N229&lt;&gt;0,N229,$P$5)</f>
        <v>0</v>
      </c>
      <c r="P229" s="46">
        <f>VLOOKUP($C229,Prices!$A$3:$T$1996,MATCH('2) Order Form'!P$8,Prices!$A$2:$T$2,0),FALSE)</f>
        <v>70</v>
      </c>
      <c r="Q229" s="47">
        <f>VLOOKUP($C229,Prices!$A$3:$T$1996,MATCH('2) Order Form'!Q$8,Prices!$A$2:$T$2,0),FALSE)</f>
        <v>139</v>
      </c>
      <c r="R229" s="31">
        <f t="shared" ref="R229:R240" si="307">I229*P229</f>
        <v>0</v>
      </c>
      <c r="S229" s="40">
        <f t="shared" ref="S229:S240" si="308">R229*O229</f>
        <v>0</v>
      </c>
      <c r="T229" s="47">
        <f t="shared" ref="T229:T240" si="309">R229-S229</f>
        <v>0</v>
      </c>
      <c r="U229" s="97"/>
      <c r="V229" s="110">
        <v>7048652895776</v>
      </c>
      <c r="W229" s="97"/>
      <c r="X229" s="182" t="str">
        <f t="shared" si="289"/>
        <v>*** EOL ***</v>
      </c>
      <c r="Y229" s="98">
        <f t="shared" ref="Y229:Y240" si="310">I229*Q229</f>
        <v>0</v>
      </c>
      <c r="Z229" s="99">
        <f t="shared" ca="1" si="287"/>
        <v>0</v>
      </c>
      <c r="AA229" s="99">
        <f t="shared" ca="1" si="288"/>
        <v>16</v>
      </c>
      <c r="AB229" s="99">
        <f t="shared" ca="1" si="283"/>
        <v>0</v>
      </c>
      <c r="AC229" s="99">
        <f t="shared" ca="1" si="284"/>
        <v>1</v>
      </c>
      <c r="AD229" s="99" t="str">
        <f t="shared" si="285"/>
        <v>845081Woodland</v>
      </c>
      <c r="AE229" s="99">
        <f t="shared" si="286"/>
        <v>845081</v>
      </c>
      <c r="AF229" s="100" t="str">
        <f>INDEX(ATS!$A:$P,MATCH('2) Order Form'!$V229,ATS!$O:$O,0),7)</f>
        <v>Active</v>
      </c>
      <c r="AG229" s="183">
        <v>7048652911841</v>
      </c>
    </row>
    <row r="230" spans="1:33">
      <c r="A230" s="9">
        <v>1</v>
      </c>
      <c r="B230" s="9" t="s">
        <v>104</v>
      </c>
      <c r="C230" s="9">
        <f>INDEX(ATS!$A:$P,MATCH('2) Order Form'!$V230,ATS!$O:$O,0),1)</f>
        <v>845081</v>
      </c>
      <c r="D230" s="9" t="str">
        <f>INDEX(ATS!$A:$P,MATCH('2) Order Form'!$V230,ATS!$O:$O,0),2)</f>
        <v>Outrider Helmet</v>
      </c>
      <c r="E230" s="74" t="str">
        <f>INDEX(ATS!$A:$P,MATCH('2) Order Form'!$V230,ATS!$O:$O,0),4)</f>
        <v>WOLND-M</v>
      </c>
      <c r="F230" s="74" t="str">
        <f>INDEX(ATS!$A:$P,MATCH('2) Order Form'!$V230,ATS!$O:$O,0),5)</f>
        <v>Woodland</v>
      </c>
      <c r="G230" s="112" t="str">
        <f>INDEX(ATS!$A:$P,MATCH('2) Order Form'!$V230,ATS!$O:$O,0),6)</f>
        <v>M</v>
      </c>
      <c r="H230" s="10">
        <v>1</v>
      </c>
      <c r="I230" s="90">
        <v>0</v>
      </c>
      <c r="J230" s="96">
        <f>IFERROR(VLOOKUP(V230,ATS!$O:$P,2,FALSE),0)</f>
        <v>1</v>
      </c>
      <c r="K230" s="138">
        <f t="shared" si="304"/>
        <v>1</v>
      </c>
      <c r="L230" s="96">
        <f>IFERROR(VLOOKUP(V230,ATS!$O:$Q,3,FALSE),0)</f>
        <v>1</v>
      </c>
      <c r="M230" s="139">
        <f t="shared" si="305"/>
        <v>1</v>
      </c>
      <c r="N230" s="85">
        <v>0</v>
      </c>
      <c r="O230" s="51">
        <f t="shared" si="306"/>
        <v>0</v>
      </c>
      <c r="P230" s="46">
        <f>VLOOKUP($C230,Prices!$A$3:$T$1996,MATCH('2) Order Form'!P$8,Prices!$A$2:$T$2,0),FALSE)</f>
        <v>70</v>
      </c>
      <c r="Q230" s="47">
        <f>VLOOKUP($C230,Prices!$A$3:$T$1996,MATCH('2) Order Form'!Q$8,Prices!$A$2:$T$2,0),FALSE)</f>
        <v>139</v>
      </c>
      <c r="R230" s="31">
        <f t="shared" si="307"/>
        <v>0</v>
      </c>
      <c r="S230" s="40">
        <f t="shared" si="308"/>
        <v>0</v>
      </c>
      <c r="T230" s="47">
        <f t="shared" si="309"/>
        <v>0</v>
      </c>
      <c r="U230" s="97"/>
      <c r="V230" s="110">
        <v>7048652895769</v>
      </c>
      <c r="W230" s="97"/>
      <c r="X230" s="182" t="str">
        <f t="shared" si="289"/>
        <v>*** EOL ***</v>
      </c>
      <c r="Y230" s="98">
        <f t="shared" si="310"/>
        <v>0</v>
      </c>
      <c r="Z230" s="99">
        <f t="shared" ca="1" si="287"/>
        <v>0</v>
      </c>
      <c r="AA230" s="99">
        <f t="shared" ca="1" si="288"/>
        <v>16</v>
      </c>
      <c r="AB230" s="99">
        <f t="shared" ref="AB230:AB257" ca="1" si="311">IF(C230=OFFSET(C230,-1,0),0,1)</f>
        <v>0</v>
      </c>
      <c r="AC230" s="99">
        <f t="shared" ref="AC230:AC257" ca="1" si="312">IF(F230=OFFSET(F230,-1,0),0,1)</f>
        <v>0</v>
      </c>
      <c r="AD230" s="99" t="str">
        <f t="shared" ref="AD230:AD257" si="313">CONCATENATE(C230,F230)</f>
        <v>845081Woodland</v>
      </c>
      <c r="AE230" s="99">
        <f t="shared" ref="AE230:AE257" si="314">IFERROR(IF(B230="EYEWEAR",CONCATENATE(C230,"-",G230),C230),C230)</f>
        <v>845081</v>
      </c>
      <c r="AF230" s="100" t="str">
        <f>INDEX(ATS!$A:$P,MATCH('2) Order Form'!$V230,ATS!$O:$O,0),7)</f>
        <v>Active</v>
      </c>
      <c r="AG230" s="183">
        <v>7048652903167</v>
      </c>
    </row>
    <row r="231" spans="1:33">
      <c r="A231" s="9">
        <v>1</v>
      </c>
      <c r="B231" s="9" t="s">
        <v>104</v>
      </c>
      <c r="C231" s="9">
        <f>INDEX(ATS!$A:$P,MATCH('2) Order Form'!$V231,ATS!$O:$O,0),1)</f>
        <v>845081</v>
      </c>
      <c r="D231" s="9" t="str">
        <f>INDEX(ATS!$A:$P,MATCH('2) Order Form'!$V231,ATS!$O:$O,0),2)</f>
        <v>Outrider Helmet</v>
      </c>
      <c r="E231" s="74" t="str">
        <f>INDEX(ATS!$A:$P,MATCH('2) Order Form'!$V231,ATS!$O:$O,0),4)</f>
        <v>WOLND-L</v>
      </c>
      <c r="F231" s="74" t="str">
        <f>INDEX(ATS!$A:$P,MATCH('2) Order Form'!$V231,ATS!$O:$O,0),5)</f>
        <v>Woodland</v>
      </c>
      <c r="G231" s="112" t="str">
        <f>INDEX(ATS!$A:$P,MATCH('2) Order Form'!$V231,ATS!$O:$O,0),6)</f>
        <v>L</v>
      </c>
      <c r="H231" s="10">
        <v>1</v>
      </c>
      <c r="I231" s="90">
        <v>0</v>
      </c>
      <c r="J231" s="96">
        <f>IFERROR(VLOOKUP(V231,ATS!$O:$P,2,FALSE),0)</f>
        <v>8</v>
      </c>
      <c r="K231" s="138">
        <f t="shared" si="304"/>
        <v>8</v>
      </c>
      <c r="L231" s="96">
        <f>IFERROR(VLOOKUP(V231,ATS!$O:$Q,3,FALSE),0)</f>
        <v>8</v>
      </c>
      <c r="M231" s="139">
        <f t="shared" si="305"/>
        <v>8</v>
      </c>
      <c r="N231" s="85">
        <v>0</v>
      </c>
      <c r="O231" s="51">
        <f t="shared" si="306"/>
        <v>0</v>
      </c>
      <c r="P231" s="46">
        <f>VLOOKUP($C231,Prices!$A$3:$T$1996,MATCH('2) Order Form'!P$8,Prices!$A$2:$T$2,0),FALSE)</f>
        <v>70</v>
      </c>
      <c r="Q231" s="47">
        <f>VLOOKUP($C231,Prices!$A$3:$T$1996,MATCH('2) Order Form'!Q$8,Prices!$A$2:$T$2,0),FALSE)</f>
        <v>139</v>
      </c>
      <c r="R231" s="31">
        <f t="shared" si="307"/>
        <v>0</v>
      </c>
      <c r="S231" s="40">
        <f t="shared" si="308"/>
        <v>0</v>
      </c>
      <c r="T231" s="47">
        <f t="shared" si="309"/>
        <v>0</v>
      </c>
      <c r="U231" s="97"/>
      <c r="V231" s="110">
        <v>7048652895752</v>
      </c>
      <c r="W231" s="97"/>
      <c r="X231" s="182" t="str">
        <f t="shared" si="289"/>
        <v>*** EOL ***</v>
      </c>
      <c r="Y231" s="98">
        <f t="shared" si="310"/>
        <v>0</v>
      </c>
      <c r="Z231" s="99">
        <f t="shared" ca="1" si="287"/>
        <v>0</v>
      </c>
      <c r="AA231" s="99">
        <f t="shared" ca="1" si="288"/>
        <v>16</v>
      </c>
      <c r="AB231" s="99">
        <f t="shared" ca="1" si="311"/>
        <v>0</v>
      </c>
      <c r="AC231" s="99">
        <f t="shared" ca="1" si="312"/>
        <v>0</v>
      </c>
      <c r="AD231" s="99" t="str">
        <f t="shared" si="313"/>
        <v>845081Woodland</v>
      </c>
      <c r="AE231" s="99">
        <f t="shared" si="314"/>
        <v>845081</v>
      </c>
      <c r="AF231" s="100" t="str">
        <f>INDEX(ATS!$A:$P,MATCH('2) Order Form'!$V231,ATS!$O:$O,0),7)</f>
        <v>Active</v>
      </c>
      <c r="AG231" s="183">
        <v>7048652894137</v>
      </c>
    </row>
    <row r="232" spans="1:33">
      <c r="A232" s="9">
        <v>1</v>
      </c>
      <c r="B232" s="9" t="s">
        <v>104</v>
      </c>
      <c r="C232" s="9">
        <f>INDEX(ATS!$A:$P,MATCH('2) Order Form'!$V232,ATS!$O:$O,0),1)</f>
        <v>845082</v>
      </c>
      <c r="D232" s="9" t="str">
        <f>INDEX(ATS!$A:$P,MATCH('2) Order Form'!$V232,ATS!$O:$O,0),2)</f>
        <v>Outrider Mips Helmet</v>
      </c>
      <c r="E232" s="74" t="str">
        <f>INDEX(ATS!$A:$P,MATCH('2) Order Form'!$V232,ATS!$O:$O,0),4)</f>
        <v>DUSK-S</v>
      </c>
      <c r="F232" s="74" t="str">
        <f>INDEX(ATS!$A:$P,MATCH('2) Order Form'!$V232,ATS!$O:$O,0),5)</f>
        <v>Dusk</v>
      </c>
      <c r="G232" s="112" t="str">
        <f>INDEX(ATS!$A:$P,MATCH('2) Order Form'!$V232,ATS!$O:$O,0),6)</f>
        <v>S</v>
      </c>
      <c r="H232" s="10">
        <v>1</v>
      </c>
      <c r="I232" s="90">
        <v>0</v>
      </c>
      <c r="J232" s="96">
        <f>IFERROR(VLOOKUP(V232,ATS!$O:$P,2,FALSE),0)</f>
        <v>45</v>
      </c>
      <c r="K232" s="138">
        <f t="shared" si="304"/>
        <v>45</v>
      </c>
      <c r="L232" s="96">
        <f>IFERROR(VLOOKUP(V232,ATS!$O:$Q,3,FALSE),0)</f>
        <v>45</v>
      </c>
      <c r="M232" s="139">
        <f t="shared" si="305"/>
        <v>45</v>
      </c>
      <c r="N232" s="85">
        <v>0</v>
      </c>
      <c r="O232" s="51">
        <f t="shared" si="306"/>
        <v>0</v>
      </c>
      <c r="P232" s="46">
        <f>VLOOKUP($C232,Prices!$A$3:$T$1996,MATCH('2) Order Form'!P$8,Prices!$A$2:$T$2,0),FALSE)</f>
        <v>85</v>
      </c>
      <c r="Q232" s="47">
        <f>VLOOKUP($C232,Prices!$A$3:$T$1996,MATCH('2) Order Form'!Q$8,Prices!$A$2:$T$2,0),FALSE)</f>
        <v>169</v>
      </c>
      <c r="R232" s="31">
        <f t="shared" si="307"/>
        <v>0</v>
      </c>
      <c r="S232" s="40">
        <f t="shared" si="308"/>
        <v>0</v>
      </c>
      <c r="T232" s="47">
        <f t="shared" si="309"/>
        <v>0</v>
      </c>
      <c r="U232" s="97"/>
      <c r="V232" s="110">
        <v>7048652893741</v>
      </c>
      <c r="W232" s="97"/>
      <c r="X232" s="182" t="str">
        <f t="shared" si="289"/>
        <v>*** EOL ***</v>
      </c>
      <c r="Y232" s="98">
        <f t="shared" si="310"/>
        <v>0</v>
      </c>
      <c r="Z232" s="99">
        <f t="shared" ca="1" si="287"/>
        <v>0</v>
      </c>
      <c r="AA232" s="99">
        <f t="shared" ca="1" si="288"/>
        <v>17</v>
      </c>
      <c r="AB232" s="99">
        <f t="shared" ca="1" si="311"/>
        <v>1</v>
      </c>
      <c r="AC232" s="99">
        <f t="shared" ca="1" si="312"/>
        <v>1</v>
      </c>
      <c r="AD232" s="99" t="str">
        <f t="shared" si="313"/>
        <v>845082Dusk</v>
      </c>
      <c r="AE232" s="99">
        <f t="shared" si="314"/>
        <v>845082</v>
      </c>
      <c r="AF232" s="100" t="str">
        <f>INDEX(ATS!$A:$P,MATCH('2) Order Form'!$V232,ATS!$O:$O,0),7)</f>
        <v>Stock</v>
      </c>
      <c r="AG232" s="183">
        <v>7048652894120</v>
      </c>
    </row>
    <row r="233" spans="1:33">
      <c r="A233" s="9">
        <v>1</v>
      </c>
      <c r="B233" s="9" t="s">
        <v>104</v>
      </c>
      <c r="C233" s="9">
        <f>INDEX(ATS!$A:$P,MATCH('2) Order Form'!$V233,ATS!$O:$O,0),1)</f>
        <v>845082</v>
      </c>
      <c r="D233" s="9" t="str">
        <f>INDEX(ATS!$A:$P,MATCH('2) Order Form'!$V233,ATS!$O:$O,0),2)</f>
        <v>Outrider Mips Helmet</v>
      </c>
      <c r="E233" s="74" t="str">
        <f>INDEX(ATS!$A:$P,MATCH('2) Order Form'!$V233,ATS!$O:$O,0),4)</f>
        <v>DUSK-M</v>
      </c>
      <c r="F233" s="74" t="str">
        <f>INDEX(ATS!$A:$P,MATCH('2) Order Form'!$V233,ATS!$O:$O,0),5)</f>
        <v>Dusk</v>
      </c>
      <c r="G233" s="112" t="str">
        <f>INDEX(ATS!$A:$P,MATCH('2) Order Form'!$V233,ATS!$O:$O,0),6)</f>
        <v>M</v>
      </c>
      <c r="H233" s="10">
        <v>1</v>
      </c>
      <c r="I233" s="90">
        <v>0</v>
      </c>
      <c r="J233" s="96">
        <f>IFERROR(VLOOKUP(V233,ATS!$O:$P,2,FALSE),0)</f>
        <v>166</v>
      </c>
      <c r="K233" s="138" t="str">
        <f t="shared" si="304"/>
        <v>50+</v>
      </c>
      <c r="L233" s="96">
        <f>IFERROR(VLOOKUP(V233,ATS!$O:$Q,3,FALSE),0)</f>
        <v>166</v>
      </c>
      <c r="M233" s="139" t="str">
        <f t="shared" si="305"/>
        <v>50+</v>
      </c>
      <c r="N233" s="85">
        <v>0</v>
      </c>
      <c r="O233" s="51">
        <f t="shared" si="306"/>
        <v>0</v>
      </c>
      <c r="P233" s="46">
        <f>VLOOKUP($C233,Prices!$A$3:$T$1996,MATCH('2) Order Form'!P$8,Prices!$A$2:$T$2,0),FALSE)</f>
        <v>85</v>
      </c>
      <c r="Q233" s="47">
        <f>VLOOKUP($C233,Prices!$A$3:$T$1996,MATCH('2) Order Form'!Q$8,Prices!$A$2:$T$2,0),FALSE)</f>
        <v>169</v>
      </c>
      <c r="R233" s="31">
        <f t="shared" si="307"/>
        <v>0</v>
      </c>
      <c r="S233" s="40">
        <f t="shared" si="308"/>
        <v>0</v>
      </c>
      <c r="T233" s="47">
        <f t="shared" si="309"/>
        <v>0</v>
      </c>
      <c r="U233" s="97"/>
      <c r="V233" s="110">
        <v>7048652893734</v>
      </c>
      <c r="W233" s="97"/>
      <c r="X233" s="182" t="str">
        <f t="shared" si="289"/>
        <v>*** EOL ***</v>
      </c>
      <c r="Y233" s="98">
        <f t="shared" si="310"/>
        <v>0</v>
      </c>
      <c r="Z233" s="99">
        <f t="shared" ca="1" si="287"/>
        <v>0</v>
      </c>
      <c r="AA233" s="99">
        <f t="shared" ca="1" si="288"/>
        <v>17</v>
      </c>
      <c r="AB233" s="99">
        <f t="shared" ca="1" si="311"/>
        <v>0</v>
      </c>
      <c r="AC233" s="99">
        <f t="shared" ca="1" si="312"/>
        <v>0</v>
      </c>
      <c r="AD233" s="99" t="str">
        <f t="shared" si="313"/>
        <v>845082Dusk</v>
      </c>
      <c r="AE233" s="99">
        <f t="shared" si="314"/>
        <v>845082</v>
      </c>
      <c r="AF233" s="100" t="str">
        <f>INDEX(ATS!$A:$P,MATCH('2) Order Form'!$V233,ATS!$O:$O,0),7)</f>
        <v>Stock</v>
      </c>
      <c r="AG233" s="183">
        <v>7048652894113</v>
      </c>
    </row>
    <row r="234" spans="1:33">
      <c r="A234" s="9">
        <v>1</v>
      </c>
      <c r="B234" s="9" t="s">
        <v>104</v>
      </c>
      <c r="C234" s="9">
        <f>INDEX(ATS!$A:$P,MATCH('2) Order Form'!$V234,ATS!$O:$O,0),1)</f>
        <v>845082</v>
      </c>
      <c r="D234" s="9" t="str">
        <f>INDEX(ATS!$A:$P,MATCH('2) Order Form'!$V234,ATS!$O:$O,0),2)</f>
        <v>Outrider Mips Helmet</v>
      </c>
      <c r="E234" s="74" t="str">
        <f>INDEX(ATS!$A:$P,MATCH('2) Order Form'!$V234,ATS!$O:$O,0),4)</f>
        <v>DUSK-L</v>
      </c>
      <c r="F234" s="74" t="str">
        <f>INDEX(ATS!$A:$P,MATCH('2) Order Form'!$V234,ATS!$O:$O,0),5)</f>
        <v>Dusk</v>
      </c>
      <c r="G234" s="112" t="str">
        <f>INDEX(ATS!$A:$P,MATCH('2) Order Form'!$V234,ATS!$O:$O,0),6)</f>
        <v>L</v>
      </c>
      <c r="H234" s="10">
        <v>1</v>
      </c>
      <c r="I234" s="90">
        <v>0</v>
      </c>
      <c r="J234" s="96">
        <f>IFERROR(VLOOKUP(V234,ATS!$O:$P,2,FALSE),0)</f>
        <v>115</v>
      </c>
      <c r="K234" s="138" t="str">
        <f t="shared" si="304"/>
        <v>50+</v>
      </c>
      <c r="L234" s="96">
        <f>IFERROR(VLOOKUP(V234,ATS!$O:$Q,3,FALSE),0)</f>
        <v>115</v>
      </c>
      <c r="M234" s="139" t="str">
        <f t="shared" si="305"/>
        <v>50+</v>
      </c>
      <c r="N234" s="85">
        <v>0</v>
      </c>
      <c r="O234" s="51">
        <f t="shared" si="306"/>
        <v>0</v>
      </c>
      <c r="P234" s="46">
        <f>VLOOKUP($C234,Prices!$A$3:$T$1996,MATCH('2) Order Form'!P$8,Prices!$A$2:$T$2,0),FALSE)</f>
        <v>85</v>
      </c>
      <c r="Q234" s="47">
        <f>VLOOKUP($C234,Prices!$A$3:$T$1996,MATCH('2) Order Form'!Q$8,Prices!$A$2:$T$2,0),FALSE)</f>
        <v>169</v>
      </c>
      <c r="R234" s="31">
        <f t="shared" si="307"/>
        <v>0</v>
      </c>
      <c r="S234" s="40">
        <f t="shared" si="308"/>
        <v>0</v>
      </c>
      <c r="T234" s="47">
        <f t="shared" si="309"/>
        <v>0</v>
      </c>
      <c r="U234" s="97"/>
      <c r="V234" s="110">
        <v>7048652893727</v>
      </c>
      <c r="W234" s="97"/>
      <c r="X234" s="182" t="str">
        <f t="shared" si="289"/>
        <v>*** EOL ***</v>
      </c>
      <c r="Y234" s="98">
        <f t="shared" si="310"/>
        <v>0</v>
      </c>
      <c r="Z234" s="99">
        <f t="shared" ca="1" si="287"/>
        <v>0</v>
      </c>
      <c r="AA234" s="99">
        <f t="shared" ca="1" si="288"/>
        <v>17</v>
      </c>
      <c r="AB234" s="99">
        <f t="shared" ca="1" si="311"/>
        <v>0</v>
      </c>
      <c r="AC234" s="99">
        <f t="shared" ca="1" si="312"/>
        <v>0</v>
      </c>
      <c r="AD234" s="99" t="str">
        <f t="shared" si="313"/>
        <v>845082Dusk</v>
      </c>
      <c r="AE234" s="99">
        <f t="shared" si="314"/>
        <v>845082</v>
      </c>
      <c r="AF234" s="100" t="str">
        <f>INDEX(ATS!$A:$P,MATCH('2) Order Form'!$V234,ATS!$O:$O,0),7)</f>
        <v>Stock</v>
      </c>
      <c r="AG234" s="183">
        <v>7048652894168</v>
      </c>
    </row>
    <row r="235" spans="1:33">
      <c r="A235" s="9">
        <v>1</v>
      </c>
      <c r="B235" s="9" t="s">
        <v>104</v>
      </c>
      <c r="C235" s="9">
        <f>INDEX(ATS!$A:$P,MATCH('2) Order Form'!$V235,ATS!$O:$O,0),1)</f>
        <v>845082</v>
      </c>
      <c r="D235" s="9" t="str">
        <f>INDEX(ATS!$A:$P,MATCH('2) Order Form'!$V235,ATS!$O:$O,0),2)</f>
        <v>Outrider Mips Helmet</v>
      </c>
      <c r="E235" s="74" t="str">
        <f>INDEX(ATS!$A:$P,MATCH('2) Order Form'!$V235,ATS!$O:$O,0),4)</f>
        <v>FLARM-S</v>
      </c>
      <c r="F235" s="74" t="str">
        <f>INDEX(ATS!$A:$P,MATCH('2) Order Form'!$V235,ATS!$O:$O,0),5)</f>
        <v>Flare Metallic</v>
      </c>
      <c r="G235" s="112" t="str">
        <f>INDEX(ATS!$A:$P,MATCH('2) Order Form'!$V235,ATS!$O:$O,0),6)</f>
        <v>S</v>
      </c>
      <c r="H235" s="10">
        <v>1</v>
      </c>
      <c r="I235" s="90">
        <v>0</v>
      </c>
      <c r="J235" s="96">
        <f>IFERROR(VLOOKUP(V235,ATS!$O:$P,2,FALSE),0)</f>
        <v>17</v>
      </c>
      <c r="K235" s="138">
        <f t="shared" si="304"/>
        <v>17</v>
      </c>
      <c r="L235" s="96">
        <f>IFERROR(VLOOKUP(V235,ATS!$O:$Q,3,FALSE),0)</f>
        <v>17</v>
      </c>
      <c r="M235" s="139">
        <f t="shared" si="305"/>
        <v>17</v>
      </c>
      <c r="N235" s="85">
        <v>0</v>
      </c>
      <c r="O235" s="51">
        <f t="shared" si="306"/>
        <v>0</v>
      </c>
      <c r="P235" s="46">
        <f>VLOOKUP($C235,Prices!$A$3:$T$1996,MATCH('2) Order Form'!P$8,Prices!$A$2:$T$2,0),FALSE)</f>
        <v>85</v>
      </c>
      <c r="Q235" s="47">
        <f>VLOOKUP($C235,Prices!$A$3:$T$1996,MATCH('2) Order Form'!Q$8,Prices!$A$2:$T$2,0),FALSE)</f>
        <v>169</v>
      </c>
      <c r="R235" s="31">
        <f t="shared" si="307"/>
        <v>0</v>
      </c>
      <c r="S235" s="40">
        <f t="shared" si="308"/>
        <v>0</v>
      </c>
      <c r="T235" s="47">
        <f t="shared" si="309"/>
        <v>0</v>
      </c>
      <c r="U235" s="97"/>
      <c r="V235" s="110">
        <v>7048652893772</v>
      </c>
      <c r="W235" s="97"/>
      <c r="X235" s="182" t="str">
        <f t="shared" si="289"/>
        <v>*** EOL ***</v>
      </c>
      <c r="Y235" s="98">
        <f t="shared" si="310"/>
        <v>0</v>
      </c>
      <c r="Z235" s="99">
        <f t="shared" ca="1" si="287"/>
        <v>0</v>
      </c>
      <c r="AA235" s="99">
        <f t="shared" ca="1" si="288"/>
        <v>17</v>
      </c>
      <c r="AB235" s="99">
        <f t="shared" ca="1" si="311"/>
        <v>0</v>
      </c>
      <c r="AC235" s="99">
        <f t="shared" ca="1" si="312"/>
        <v>1</v>
      </c>
      <c r="AD235" s="99" t="str">
        <f t="shared" si="313"/>
        <v>845082Flare Metallic</v>
      </c>
      <c r="AE235" s="99">
        <f t="shared" si="314"/>
        <v>845082</v>
      </c>
      <c r="AF235" s="100" t="str">
        <f>INDEX(ATS!$A:$P,MATCH('2) Order Form'!$V235,ATS!$O:$O,0),7)</f>
        <v>Stock</v>
      </c>
      <c r="AG235" s="183">
        <v>7048652894151</v>
      </c>
    </row>
    <row r="236" spans="1:33">
      <c r="A236" s="9">
        <v>1</v>
      </c>
      <c r="B236" s="9" t="s">
        <v>104</v>
      </c>
      <c r="C236" s="9">
        <f>INDEX(ATS!$A:$P,MATCH('2) Order Form'!$V236,ATS!$O:$O,0),1)</f>
        <v>845082</v>
      </c>
      <c r="D236" s="9" t="str">
        <f>INDEX(ATS!$A:$P,MATCH('2) Order Form'!$V236,ATS!$O:$O,0),2)</f>
        <v>Outrider Mips Helmet</v>
      </c>
      <c r="E236" s="74" t="str">
        <f>INDEX(ATS!$A:$P,MATCH('2) Order Form'!$V236,ATS!$O:$O,0),4)</f>
        <v>FLARM-M</v>
      </c>
      <c r="F236" s="74" t="str">
        <f>INDEX(ATS!$A:$P,MATCH('2) Order Form'!$V236,ATS!$O:$O,0),5)</f>
        <v>Flare Metallic</v>
      </c>
      <c r="G236" s="112" t="str">
        <f>INDEX(ATS!$A:$P,MATCH('2) Order Form'!$V236,ATS!$O:$O,0),6)</f>
        <v>M</v>
      </c>
      <c r="H236" s="10">
        <v>1</v>
      </c>
      <c r="I236" s="90">
        <v>0</v>
      </c>
      <c r="J236" s="96">
        <f>IFERROR(VLOOKUP(V236,ATS!$O:$P,2,FALSE),0)</f>
        <v>38</v>
      </c>
      <c r="K236" s="138">
        <f t="shared" si="304"/>
        <v>38</v>
      </c>
      <c r="L236" s="96">
        <f>IFERROR(VLOOKUP(V236,ATS!$O:$Q,3,FALSE),0)</f>
        <v>38</v>
      </c>
      <c r="M236" s="139">
        <f t="shared" si="305"/>
        <v>38</v>
      </c>
      <c r="N236" s="85">
        <v>0</v>
      </c>
      <c r="O236" s="51">
        <f t="shared" si="306"/>
        <v>0</v>
      </c>
      <c r="P236" s="46">
        <f>VLOOKUP($C236,Prices!$A$3:$T$1996,MATCH('2) Order Form'!P$8,Prices!$A$2:$T$2,0),FALSE)</f>
        <v>85</v>
      </c>
      <c r="Q236" s="47">
        <f>VLOOKUP($C236,Prices!$A$3:$T$1996,MATCH('2) Order Form'!Q$8,Prices!$A$2:$T$2,0),FALSE)</f>
        <v>169</v>
      </c>
      <c r="R236" s="31">
        <f t="shared" si="307"/>
        <v>0</v>
      </c>
      <c r="S236" s="40">
        <f t="shared" si="308"/>
        <v>0</v>
      </c>
      <c r="T236" s="47">
        <f t="shared" si="309"/>
        <v>0</v>
      </c>
      <c r="U236" s="97"/>
      <c r="V236" s="110">
        <v>7048652893765</v>
      </c>
      <c r="W236" s="97"/>
      <c r="X236" s="182" t="str">
        <f t="shared" si="289"/>
        <v>*** EOL ***</v>
      </c>
      <c r="Y236" s="98">
        <f t="shared" si="310"/>
        <v>0</v>
      </c>
      <c r="Z236" s="99">
        <f t="shared" ca="1" si="287"/>
        <v>0</v>
      </c>
      <c r="AA236" s="99">
        <f t="shared" ca="1" si="288"/>
        <v>17</v>
      </c>
      <c r="AB236" s="99">
        <f t="shared" ca="1" si="311"/>
        <v>0</v>
      </c>
      <c r="AC236" s="99">
        <f t="shared" ca="1" si="312"/>
        <v>0</v>
      </c>
      <c r="AD236" s="99" t="str">
        <f t="shared" si="313"/>
        <v>845082Flare Metallic</v>
      </c>
      <c r="AE236" s="99">
        <f t="shared" si="314"/>
        <v>845082</v>
      </c>
      <c r="AF236" s="100" t="str">
        <f>INDEX(ATS!$A:$P,MATCH('2) Order Form'!$V236,ATS!$O:$O,0),7)</f>
        <v>Stock</v>
      </c>
      <c r="AG236" s="183">
        <v>7048652894144</v>
      </c>
    </row>
    <row r="237" spans="1:33">
      <c r="A237" s="9">
        <v>1</v>
      </c>
      <c r="B237" s="9" t="s">
        <v>104</v>
      </c>
      <c r="C237" s="9">
        <f>INDEX(ATS!$A:$P,MATCH('2) Order Form'!$V237,ATS!$O:$O,0),1)</f>
        <v>845082</v>
      </c>
      <c r="D237" s="9" t="str">
        <f>INDEX(ATS!$A:$P,MATCH('2) Order Form'!$V237,ATS!$O:$O,0),2)</f>
        <v>Outrider Mips Helmet</v>
      </c>
      <c r="E237" s="74" t="str">
        <f>INDEX(ATS!$A:$P,MATCH('2) Order Form'!$V237,ATS!$O:$O,0),4)</f>
        <v>FLARM-L</v>
      </c>
      <c r="F237" s="74" t="str">
        <f>INDEX(ATS!$A:$P,MATCH('2) Order Form'!$V237,ATS!$O:$O,0),5)</f>
        <v>Flare Metallic</v>
      </c>
      <c r="G237" s="112" t="str">
        <f>INDEX(ATS!$A:$P,MATCH('2) Order Form'!$V237,ATS!$O:$O,0),6)</f>
        <v>L</v>
      </c>
      <c r="H237" s="10">
        <v>1</v>
      </c>
      <c r="I237" s="90">
        <v>0</v>
      </c>
      <c r="J237" s="96">
        <f>IFERROR(VLOOKUP(V237,ATS!$O:$P,2,FALSE),0)</f>
        <v>18</v>
      </c>
      <c r="K237" s="138">
        <f t="shared" si="304"/>
        <v>18</v>
      </c>
      <c r="L237" s="96">
        <f>IFERROR(VLOOKUP(V237,ATS!$O:$Q,3,FALSE),0)</f>
        <v>18</v>
      </c>
      <c r="M237" s="139">
        <f t="shared" si="305"/>
        <v>18</v>
      </c>
      <c r="N237" s="85">
        <v>0</v>
      </c>
      <c r="O237" s="51">
        <f t="shared" si="306"/>
        <v>0</v>
      </c>
      <c r="P237" s="46">
        <f>VLOOKUP($C237,Prices!$A$3:$T$1996,MATCH('2) Order Form'!P$8,Prices!$A$2:$T$2,0),FALSE)</f>
        <v>85</v>
      </c>
      <c r="Q237" s="47">
        <f>VLOOKUP($C237,Prices!$A$3:$T$1996,MATCH('2) Order Form'!Q$8,Prices!$A$2:$T$2,0),FALSE)</f>
        <v>169</v>
      </c>
      <c r="R237" s="31">
        <f t="shared" si="307"/>
        <v>0</v>
      </c>
      <c r="S237" s="40">
        <f t="shared" si="308"/>
        <v>0</v>
      </c>
      <c r="T237" s="47">
        <f t="shared" si="309"/>
        <v>0</v>
      </c>
      <c r="U237" s="97"/>
      <c r="V237" s="110">
        <v>7048652893758</v>
      </c>
      <c r="W237" s="97"/>
      <c r="X237" s="182" t="str">
        <f t="shared" si="289"/>
        <v>*** EOL ***</v>
      </c>
      <c r="Y237" s="98">
        <f t="shared" si="310"/>
        <v>0</v>
      </c>
      <c r="Z237" s="99">
        <f t="shared" ca="1" si="287"/>
        <v>0</v>
      </c>
      <c r="AA237" s="99">
        <f t="shared" ref="AA237:AA281" ca="1" si="315">IF(C237=OFFSET(C237,-1,0),OFFSET(AA237,-1,0),OFFSET(AA237,-1,0)+1)</f>
        <v>17</v>
      </c>
      <c r="AB237" s="99">
        <f t="shared" ca="1" si="311"/>
        <v>0</v>
      </c>
      <c r="AC237" s="99">
        <f t="shared" ca="1" si="312"/>
        <v>0</v>
      </c>
      <c r="AD237" s="99" t="str">
        <f t="shared" si="313"/>
        <v>845082Flare Metallic</v>
      </c>
      <c r="AE237" s="99">
        <f t="shared" si="314"/>
        <v>845082</v>
      </c>
      <c r="AF237" s="100" t="str">
        <f>INDEX(ATS!$A:$P,MATCH('2) Order Form'!$V237,ATS!$O:$O,0),7)</f>
        <v>Stock</v>
      </c>
      <c r="AG237" s="183">
        <v>7048652894199</v>
      </c>
    </row>
    <row r="238" spans="1:33">
      <c r="A238" s="9">
        <v>1</v>
      </c>
      <c r="B238" s="9" t="s">
        <v>104</v>
      </c>
      <c r="C238" s="9">
        <f>INDEX(ATS!$A:$P,MATCH('2) Order Form'!$V238,ATS!$O:$O,0),1)</f>
        <v>845082</v>
      </c>
      <c r="D238" s="9" t="str">
        <f>INDEX(ATS!$A:$P,MATCH('2) Order Form'!$V238,ATS!$O:$O,0),2)</f>
        <v>Outrider Mips Helmet</v>
      </c>
      <c r="E238" s="74" t="str">
        <f>INDEX(ATS!$A:$P,MATCH('2) Order Form'!$V238,ATS!$O:$O,0),4)</f>
        <v>LAVA-S</v>
      </c>
      <c r="F238" s="74" t="str">
        <f>INDEX(ATS!$A:$P,MATCH('2) Order Form'!$V238,ATS!$O:$O,0),5)</f>
        <v>Lava</v>
      </c>
      <c r="G238" s="112" t="str">
        <f>INDEX(ATS!$A:$P,MATCH('2) Order Form'!$V238,ATS!$O:$O,0),6)</f>
        <v>S</v>
      </c>
      <c r="H238" s="10">
        <v>1</v>
      </c>
      <c r="I238" s="90">
        <v>0</v>
      </c>
      <c r="J238" s="96">
        <f>IFERROR(VLOOKUP(V238,ATS!$O:$P,2,FALSE),0)</f>
        <v>12</v>
      </c>
      <c r="K238" s="138">
        <f t="shared" si="304"/>
        <v>12</v>
      </c>
      <c r="L238" s="96">
        <f>IFERROR(VLOOKUP(V238,ATS!$O:$Q,3,FALSE),0)</f>
        <v>12</v>
      </c>
      <c r="M238" s="139">
        <f t="shared" si="305"/>
        <v>12</v>
      </c>
      <c r="N238" s="85">
        <v>0</v>
      </c>
      <c r="O238" s="51">
        <f t="shared" si="306"/>
        <v>0</v>
      </c>
      <c r="P238" s="46">
        <f>VLOOKUP($C238,Prices!$A$3:$T$1996,MATCH('2) Order Form'!P$8,Prices!$A$2:$T$2,0),FALSE)</f>
        <v>85</v>
      </c>
      <c r="Q238" s="47">
        <f>VLOOKUP($C238,Prices!$A$3:$T$1996,MATCH('2) Order Form'!Q$8,Prices!$A$2:$T$2,0),FALSE)</f>
        <v>169</v>
      </c>
      <c r="R238" s="31">
        <f t="shared" si="307"/>
        <v>0</v>
      </c>
      <c r="S238" s="40">
        <f t="shared" si="308"/>
        <v>0</v>
      </c>
      <c r="T238" s="47">
        <f t="shared" si="309"/>
        <v>0</v>
      </c>
      <c r="U238" s="97"/>
      <c r="V238" s="110">
        <v>7048652893802</v>
      </c>
      <c r="W238" s="97"/>
      <c r="X238" s="182" t="str">
        <f t="shared" si="289"/>
        <v/>
      </c>
      <c r="Y238" s="98">
        <f t="shared" si="310"/>
        <v>0</v>
      </c>
      <c r="Z238" s="99">
        <f t="shared" ca="1" si="287"/>
        <v>0</v>
      </c>
      <c r="AA238" s="99">
        <f t="shared" ca="1" si="315"/>
        <v>17</v>
      </c>
      <c r="AB238" s="99">
        <f t="shared" ca="1" si="311"/>
        <v>0</v>
      </c>
      <c r="AC238" s="99">
        <f t="shared" ca="1" si="312"/>
        <v>1</v>
      </c>
      <c r="AD238" s="99" t="str">
        <f t="shared" si="313"/>
        <v>845082Lava</v>
      </c>
      <c r="AE238" s="99">
        <f t="shared" si="314"/>
        <v>845082</v>
      </c>
      <c r="AF238" s="100" t="str">
        <f>INDEX(ATS!$A:$P,MATCH('2) Order Form'!$V238,ATS!$O:$O,0),7)</f>
        <v>Active</v>
      </c>
      <c r="AG238" s="183">
        <v>7048652894182</v>
      </c>
    </row>
    <row r="239" spans="1:33">
      <c r="A239" s="9">
        <v>1</v>
      </c>
      <c r="B239" s="9" t="s">
        <v>104</v>
      </c>
      <c r="C239" s="9">
        <f>INDEX(ATS!$A:$P,MATCH('2) Order Form'!$V239,ATS!$O:$O,0),1)</f>
        <v>845082</v>
      </c>
      <c r="D239" s="9" t="str">
        <f>INDEX(ATS!$A:$P,MATCH('2) Order Form'!$V239,ATS!$O:$O,0),2)</f>
        <v>Outrider Mips Helmet</v>
      </c>
      <c r="E239" s="74" t="str">
        <f>INDEX(ATS!$A:$P,MATCH('2) Order Form'!$V239,ATS!$O:$O,0),4)</f>
        <v>LAVA-M</v>
      </c>
      <c r="F239" s="74" t="str">
        <f>INDEX(ATS!$A:$P,MATCH('2) Order Form'!$V239,ATS!$O:$O,0),5)</f>
        <v>Lava</v>
      </c>
      <c r="G239" s="112" t="str">
        <f>INDEX(ATS!$A:$P,MATCH('2) Order Form'!$V239,ATS!$O:$O,0),6)</f>
        <v>M</v>
      </c>
      <c r="H239" s="10">
        <v>1</v>
      </c>
      <c r="I239" s="90">
        <v>0</v>
      </c>
      <c r="J239" s="96">
        <f>IFERROR(VLOOKUP(V239,ATS!$O:$P,2,FALSE),0)</f>
        <v>18</v>
      </c>
      <c r="K239" s="138">
        <f t="shared" si="304"/>
        <v>18</v>
      </c>
      <c r="L239" s="96">
        <f>IFERROR(VLOOKUP(V239,ATS!$O:$Q,3,FALSE),0)</f>
        <v>18</v>
      </c>
      <c r="M239" s="139">
        <f t="shared" si="305"/>
        <v>18</v>
      </c>
      <c r="N239" s="85">
        <v>0</v>
      </c>
      <c r="O239" s="51">
        <f t="shared" si="306"/>
        <v>0</v>
      </c>
      <c r="P239" s="46">
        <f>VLOOKUP($C239,Prices!$A$3:$T$1996,MATCH('2) Order Form'!P$8,Prices!$A$2:$T$2,0),FALSE)</f>
        <v>85</v>
      </c>
      <c r="Q239" s="47">
        <f>VLOOKUP($C239,Prices!$A$3:$T$1996,MATCH('2) Order Form'!Q$8,Prices!$A$2:$T$2,0),FALSE)</f>
        <v>169</v>
      </c>
      <c r="R239" s="31">
        <f t="shared" si="307"/>
        <v>0</v>
      </c>
      <c r="S239" s="40">
        <f t="shared" si="308"/>
        <v>0</v>
      </c>
      <c r="T239" s="47">
        <f t="shared" si="309"/>
        <v>0</v>
      </c>
      <c r="U239" s="97"/>
      <c r="V239" s="110">
        <v>7048652893796</v>
      </c>
      <c r="W239" s="97"/>
      <c r="X239" s="182" t="str">
        <f t="shared" si="289"/>
        <v/>
      </c>
      <c r="Y239" s="98">
        <f t="shared" si="310"/>
        <v>0</v>
      </c>
      <c r="Z239" s="99">
        <f t="shared" ca="1" si="287"/>
        <v>0</v>
      </c>
      <c r="AA239" s="99">
        <f t="shared" ca="1" si="315"/>
        <v>17</v>
      </c>
      <c r="AB239" s="99">
        <f t="shared" ca="1" si="311"/>
        <v>0</v>
      </c>
      <c r="AC239" s="99">
        <f t="shared" ca="1" si="312"/>
        <v>0</v>
      </c>
      <c r="AD239" s="99" t="str">
        <f t="shared" si="313"/>
        <v>845082Lava</v>
      </c>
      <c r="AE239" s="99">
        <f t="shared" si="314"/>
        <v>845082</v>
      </c>
      <c r="AF239" s="100" t="str">
        <f>INDEX(ATS!$A:$P,MATCH('2) Order Form'!$V239,ATS!$O:$O,0),7)</f>
        <v>Active</v>
      </c>
      <c r="AG239" s="183">
        <v>7048652894175</v>
      </c>
    </row>
    <row r="240" spans="1:33">
      <c r="A240" s="9">
        <v>1</v>
      </c>
      <c r="B240" s="9" t="s">
        <v>104</v>
      </c>
      <c r="C240" s="9">
        <f>INDEX(ATS!$A:$P,MATCH('2) Order Form'!$V240,ATS!$O:$O,0),1)</f>
        <v>845082</v>
      </c>
      <c r="D240" s="9" t="str">
        <f>INDEX(ATS!$A:$P,MATCH('2) Order Form'!$V240,ATS!$O:$O,0),2)</f>
        <v>Outrider Mips Helmet</v>
      </c>
      <c r="E240" s="74" t="str">
        <f>INDEX(ATS!$A:$P,MATCH('2) Order Form'!$V240,ATS!$O:$O,0),4)</f>
        <v>LAVA-L</v>
      </c>
      <c r="F240" s="74" t="str">
        <f>INDEX(ATS!$A:$P,MATCH('2) Order Form'!$V240,ATS!$O:$O,0),5)</f>
        <v>Lava</v>
      </c>
      <c r="G240" s="112" t="str">
        <f>INDEX(ATS!$A:$P,MATCH('2) Order Form'!$V240,ATS!$O:$O,0),6)</f>
        <v>L</v>
      </c>
      <c r="H240" s="10">
        <v>1</v>
      </c>
      <c r="I240" s="90">
        <v>0</v>
      </c>
      <c r="J240" s="96">
        <f>IFERROR(VLOOKUP(V240,ATS!$O:$P,2,FALSE),0)</f>
        <v>6</v>
      </c>
      <c r="K240" s="138">
        <f t="shared" si="304"/>
        <v>6</v>
      </c>
      <c r="L240" s="96">
        <f>IFERROR(VLOOKUP(V240,ATS!$O:$Q,3,FALSE),0)</f>
        <v>6</v>
      </c>
      <c r="M240" s="139">
        <f t="shared" si="305"/>
        <v>6</v>
      </c>
      <c r="N240" s="85">
        <v>0</v>
      </c>
      <c r="O240" s="51">
        <f t="shared" si="306"/>
        <v>0</v>
      </c>
      <c r="P240" s="46">
        <f>VLOOKUP($C240,Prices!$A$3:$T$1996,MATCH('2) Order Form'!P$8,Prices!$A$2:$T$2,0),FALSE)</f>
        <v>85</v>
      </c>
      <c r="Q240" s="47">
        <f>VLOOKUP($C240,Prices!$A$3:$T$1996,MATCH('2) Order Form'!Q$8,Prices!$A$2:$T$2,0),FALSE)</f>
        <v>169</v>
      </c>
      <c r="R240" s="31">
        <f t="shared" si="307"/>
        <v>0</v>
      </c>
      <c r="S240" s="40">
        <f t="shared" si="308"/>
        <v>0</v>
      </c>
      <c r="T240" s="47">
        <f t="shared" si="309"/>
        <v>0</v>
      </c>
      <c r="U240" s="97"/>
      <c r="V240" s="110">
        <v>7048652893789</v>
      </c>
      <c r="W240" s="97"/>
      <c r="X240" s="182" t="str">
        <f t="shared" si="289"/>
        <v/>
      </c>
      <c r="Y240" s="98">
        <f t="shared" si="310"/>
        <v>0</v>
      </c>
      <c r="Z240" s="99">
        <f t="shared" ca="1" si="287"/>
        <v>0</v>
      </c>
      <c r="AA240" s="99">
        <f t="shared" ca="1" si="315"/>
        <v>17</v>
      </c>
      <c r="AB240" s="99">
        <f t="shared" ca="1" si="311"/>
        <v>0</v>
      </c>
      <c r="AC240" s="99">
        <f t="shared" ca="1" si="312"/>
        <v>0</v>
      </c>
      <c r="AD240" s="99" t="str">
        <f t="shared" si="313"/>
        <v>845082Lava</v>
      </c>
      <c r="AE240" s="99">
        <f t="shared" si="314"/>
        <v>845082</v>
      </c>
      <c r="AF240" s="100" t="str">
        <f>INDEX(ATS!$A:$P,MATCH('2) Order Form'!$V240,ATS!$O:$O,0),7)</f>
        <v>Active</v>
      </c>
      <c r="AG240" s="183">
        <v>7048652894250</v>
      </c>
    </row>
    <row r="241" spans="1:33">
      <c r="A241" s="9">
        <v>1</v>
      </c>
      <c r="B241" s="9" t="s">
        <v>104</v>
      </c>
      <c r="C241" s="9">
        <f>INDEX(ATS!$A:$P,MATCH('2) Order Form'!$V241,ATS!$O:$O,0),1)</f>
        <v>845082</v>
      </c>
      <c r="D241" s="9" t="str">
        <f>INDEX(ATS!$A:$P,MATCH('2) Order Form'!$V241,ATS!$O:$O,0),2)</f>
        <v>Outrider Mips Helmet</v>
      </c>
      <c r="E241" s="74" t="str">
        <f>INDEX(ATS!$A:$P,MATCH('2) Order Form'!$V241,ATS!$O:$O,0),4)</f>
        <v>LUSH-S</v>
      </c>
      <c r="F241" s="74" t="str">
        <f>INDEX(ATS!$A:$P,MATCH('2) Order Form'!$V241,ATS!$O:$O,0),5)</f>
        <v>Lush</v>
      </c>
      <c r="G241" s="112" t="str">
        <f>INDEX(ATS!$A:$P,MATCH('2) Order Form'!$V241,ATS!$O:$O,0),6)</f>
        <v>S</v>
      </c>
      <c r="H241" s="10">
        <v>1</v>
      </c>
      <c r="I241" s="90">
        <v>0</v>
      </c>
      <c r="J241" s="96">
        <f>IFERROR(VLOOKUP(V241,ATS!$O:$P,2,FALSE),0)</f>
        <v>22</v>
      </c>
      <c r="K241" s="138">
        <f t="shared" ref="K241:K252" si="316">IF(J241=99999,"OPEN",IF(J241&gt;50,"50+",IF(J241&lt;=0,"0",J241)))</f>
        <v>22</v>
      </c>
      <c r="L241" s="96">
        <f>IFERROR(VLOOKUP(V241,ATS!$O:$Q,3,FALSE),0)</f>
        <v>22</v>
      </c>
      <c r="M241" s="139">
        <f t="shared" ref="M241:M252" si="317">IF(L241=99999,"OPEN",IF(L241&gt;50,"50+",IF(L241&lt;=0,"0",L241)))</f>
        <v>22</v>
      </c>
      <c r="N241" s="85">
        <v>0</v>
      </c>
      <c r="O241" s="51">
        <f t="shared" ref="O241:O252" si="318">IF(N241&lt;&gt;0,N241,$P$5)</f>
        <v>0</v>
      </c>
      <c r="P241" s="46">
        <f>VLOOKUP($C241,Prices!$A$3:$T$1996,MATCH('2) Order Form'!P$8,Prices!$A$2:$T$2,0),FALSE)</f>
        <v>85</v>
      </c>
      <c r="Q241" s="47">
        <f>VLOOKUP($C241,Prices!$A$3:$T$1996,MATCH('2) Order Form'!Q$8,Prices!$A$2:$T$2,0),FALSE)</f>
        <v>169</v>
      </c>
      <c r="R241" s="31">
        <f t="shared" ref="R241:R252" si="319">I241*P241</f>
        <v>0</v>
      </c>
      <c r="S241" s="40">
        <f t="shared" ref="S241:S252" si="320">R241*O241</f>
        <v>0</v>
      </c>
      <c r="T241" s="47">
        <f t="shared" ref="T241:T252" si="321">R241-S241</f>
        <v>0</v>
      </c>
      <c r="U241" s="97"/>
      <c r="V241" s="110">
        <v>7048652893833</v>
      </c>
      <c r="W241" s="97"/>
      <c r="X241" s="182" t="str">
        <f t="shared" si="289"/>
        <v>*** EOL ***</v>
      </c>
      <c r="Y241" s="98">
        <f t="shared" ref="Y241:Y257" si="322">I241*Q241</f>
        <v>0</v>
      </c>
      <c r="Z241" s="99">
        <f t="shared" ca="1" si="287"/>
        <v>0</v>
      </c>
      <c r="AA241" s="99">
        <f t="shared" ca="1" si="315"/>
        <v>17</v>
      </c>
      <c r="AB241" s="99">
        <f t="shared" ca="1" si="311"/>
        <v>0</v>
      </c>
      <c r="AC241" s="99">
        <f t="shared" ca="1" si="312"/>
        <v>1</v>
      </c>
      <c r="AD241" s="99" t="str">
        <f t="shared" si="313"/>
        <v>845082Lush</v>
      </c>
      <c r="AE241" s="99">
        <f t="shared" si="314"/>
        <v>845082</v>
      </c>
      <c r="AF241" s="100" t="str">
        <f>INDEX(ATS!$A:$P,MATCH('2) Order Form'!$V241,ATS!$O:$O,0),7)</f>
        <v>Stock</v>
      </c>
      <c r="AG241" s="183">
        <v>7048652894243</v>
      </c>
    </row>
    <row r="242" spans="1:33">
      <c r="A242" s="9">
        <v>1</v>
      </c>
      <c r="B242" s="9" t="s">
        <v>104</v>
      </c>
      <c r="C242" s="9">
        <f>INDEX(ATS!$A:$P,MATCH('2) Order Form'!$V242,ATS!$O:$O,0),1)</f>
        <v>845082</v>
      </c>
      <c r="D242" s="9" t="str">
        <f>INDEX(ATS!$A:$P,MATCH('2) Order Form'!$V242,ATS!$O:$O,0),2)</f>
        <v>Outrider Mips Helmet</v>
      </c>
      <c r="E242" s="74" t="str">
        <f>INDEX(ATS!$A:$P,MATCH('2) Order Form'!$V242,ATS!$O:$O,0),4)</f>
        <v>LUSH-M</v>
      </c>
      <c r="F242" s="74" t="str">
        <f>INDEX(ATS!$A:$P,MATCH('2) Order Form'!$V242,ATS!$O:$O,0),5)</f>
        <v>Lush</v>
      </c>
      <c r="G242" s="112" t="str">
        <f>INDEX(ATS!$A:$P,MATCH('2) Order Form'!$V242,ATS!$O:$O,0),6)</f>
        <v>M</v>
      </c>
      <c r="H242" s="10">
        <v>1</v>
      </c>
      <c r="I242" s="90">
        <v>0</v>
      </c>
      <c r="J242" s="96">
        <f>IFERROR(VLOOKUP(V242,ATS!$O:$P,2,FALSE),0)</f>
        <v>29</v>
      </c>
      <c r="K242" s="138">
        <f t="shared" si="316"/>
        <v>29</v>
      </c>
      <c r="L242" s="96">
        <f>IFERROR(VLOOKUP(V242,ATS!$O:$Q,3,FALSE),0)</f>
        <v>29</v>
      </c>
      <c r="M242" s="139">
        <f t="shared" si="317"/>
        <v>29</v>
      </c>
      <c r="N242" s="85">
        <v>0</v>
      </c>
      <c r="O242" s="51">
        <f t="shared" si="318"/>
        <v>0</v>
      </c>
      <c r="P242" s="46">
        <f>VLOOKUP($C242,Prices!$A$3:$T$1996,MATCH('2) Order Form'!P$8,Prices!$A$2:$T$2,0),FALSE)</f>
        <v>85</v>
      </c>
      <c r="Q242" s="47">
        <f>VLOOKUP($C242,Prices!$A$3:$T$1996,MATCH('2) Order Form'!Q$8,Prices!$A$2:$T$2,0),FALSE)</f>
        <v>169</v>
      </c>
      <c r="R242" s="31">
        <f t="shared" si="319"/>
        <v>0</v>
      </c>
      <c r="S242" s="40">
        <f t="shared" si="320"/>
        <v>0</v>
      </c>
      <c r="T242" s="47">
        <f t="shared" si="321"/>
        <v>0</v>
      </c>
      <c r="U242" s="97"/>
      <c r="V242" s="110">
        <v>7048652893826</v>
      </c>
      <c r="W242" s="97"/>
      <c r="X242" s="182" t="str">
        <f t="shared" si="289"/>
        <v>*** EOL ***</v>
      </c>
      <c r="Y242" s="98">
        <f t="shared" si="322"/>
        <v>0</v>
      </c>
      <c r="Z242" s="99">
        <f t="shared" ca="1" si="287"/>
        <v>0</v>
      </c>
      <c r="AA242" s="99">
        <f t="shared" ca="1" si="315"/>
        <v>17</v>
      </c>
      <c r="AB242" s="99">
        <f t="shared" ca="1" si="311"/>
        <v>0</v>
      </c>
      <c r="AC242" s="99">
        <f t="shared" ca="1" si="312"/>
        <v>0</v>
      </c>
      <c r="AD242" s="99" t="str">
        <f t="shared" si="313"/>
        <v>845082Lush</v>
      </c>
      <c r="AE242" s="99">
        <f t="shared" si="314"/>
        <v>845082</v>
      </c>
      <c r="AF242" s="100" t="str">
        <f>INDEX(ATS!$A:$P,MATCH('2) Order Form'!$V242,ATS!$O:$O,0),7)</f>
        <v>Stock</v>
      </c>
      <c r="AG242" s="183">
        <v>7048652894236</v>
      </c>
    </row>
    <row r="243" spans="1:33">
      <c r="A243" s="9">
        <v>1</v>
      </c>
      <c r="B243" s="9" t="s">
        <v>104</v>
      </c>
      <c r="C243" s="9">
        <f>INDEX(ATS!$A:$P,MATCH('2) Order Form'!$V243,ATS!$O:$O,0),1)</f>
        <v>845082</v>
      </c>
      <c r="D243" s="9" t="str">
        <f>INDEX(ATS!$A:$P,MATCH('2) Order Form'!$V243,ATS!$O:$O,0),2)</f>
        <v>Outrider Mips Helmet</v>
      </c>
      <c r="E243" s="74" t="str">
        <f>INDEX(ATS!$A:$P,MATCH('2) Order Form'!$V243,ATS!$O:$O,0),4)</f>
        <v>LUSH-L</v>
      </c>
      <c r="F243" s="74" t="str">
        <f>INDEX(ATS!$A:$P,MATCH('2) Order Form'!$V243,ATS!$O:$O,0),5)</f>
        <v>Lush</v>
      </c>
      <c r="G243" s="112" t="str">
        <f>INDEX(ATS!$A:$P,MATCH('2) Order Form'!$V243,ATS!$O:$O,0),6)</f>
        <v>L</v>
      </c>
      <c r="H243" s="10">
        <v>1</v>
      </c>
      <c r="I243" s="90">
        <v>0</v>
      </c>
      <c r="J243" s="96">
        <f>IFERROR(VLOOKUP(V243,ATS!$O:$P,2,FALSE),0)</f>
        <v>9</v>
      </c>
      <c r="K243" s="138">
        <f t="shared" si="316"/>
        <v>9</v>
      </c>
      <c r="L243" s="96">
        <f>IFERROR(VLOOKUP(V243,ATS!$O:$Q,3,FALSE),0)</f>
        <v>9</v>
      </c>
      <c r="M243" s="139">
        <f t="shared" si="317"/>
        <v>9</v>
      </c>
      <c r="N243" s="85">
        <v>0</v>
      </c>
      <c r="O243" s="51">
        <f t="shared" si="318"/>
        <v>0</v>
      </c>
      <c r="P243" s="46">
        <f>VLOOKUP($C243,Prices!$A$3:$T$1996,MATCH('2) Order Form'!P$8,Prices!$A$2:$T$2,0),FALSE)</f>
        <v>85</v>
      </c>
      <c r="Q243" s="47">
        <f>VLOOKUP($C243,Prices!$A$3:$T$1996,MATCH('2) Order Form'!Q$8,Prices!$A$2:$T$2,0),FALSE)</f>
        <v>169</v>
      </c>
      <c r="R243" s="31">
        <f t="shared" si="319"/>
        <v>0</v>
      </c>
      <c r="S243" s="40">
        <f t="shared" si="320"/>
        <v>0</v>
      </c>
      <c r="T243" s="47">
        <f t="shared" si="321"/>
        <v>0</v>
      </c>
      <c r="U243" s="97"/>
      <c r="V243" s="110">
        <v>7048652893819</v>
      </c>
      <c r="W243" s="97"/>
      <c r="X243" s="182" t="str">
        <f t="shared" si="289"/>
        <v>*** EOL ***</v>
      </c>
      <c r="Y243" s="98">
        <f t="shared" si="322"/>
        <v>0</v>
      </c>
      <c r="Z243" s="99">
        <f t="shared" ca="1" si="287"/>
        <v>0</v>
      </c>
      <c r="AA243" s="99">
        <f t="shared" ca="1" si="315"/>
        <v>17</v>
      </c>
      <c r="AB243" s="99">
        <f t="shared" ca="1" si="311"/>
        <v>0</v>
      </c>
      <c r="AC243" s="99">
        <f t="shared" ca="1" si="312"/>
        <v>0</v>
      </c>
      <c r="AD243" s="99" t="str">
        <f t="shared" si="313"/>
        <v>845082Lush</v>
      </c>
      <c r="AE243" s="99">
        <f t="shared" si="314"/>
        <v>845082</v>
      </c>
      <c r="AF243" s="100" t="str">
        <f>INDEX(ATS!$A:$P,MATCH('2) Order Form'!$V243,ATS!$O:$O,0),7)</f>
        <v>Stock</v>
      </c>
      <c r="AG243" s="183">
        <v>7048652893987</v>
      </c>
    </row>
    <row r="244" spans="1:33">
      <c r="A244" s="9">
        <v>1</v>
      </c>
      <c r="B244" s="9" t="s">
        <v>104</v>
      </c>
      <c r="C244" s="9">
        <f>INDEX(ATS!$A:$P,MATCH('2) Order Form'!$V244,ATS!$O:$O,0),1)</f>
        <v>845082</v>
      </c>
      <c r="D244" s="9" t="str">
        <f>INDEX(ATS!$A:$P,MATCH('2) Order Form'!$V244,ATS!$O:$O,0),2)</f>
        <v>Outrider Mips Helmet</v>
      </c>
      <c r="E244" s="74" t="str">
        <f>INDEX(ATS!$A:$P,MATCH('2) Order Form'!$V244,ATS!$O:$O,0),4)</f>
        <v>MBL20-S</v>
      </c>
      <c r="F244" s="74" t="str">
        <f>INDEX(ATS!$A:$P,MATCH('2) Order Form'!$V244,ATS!$O:$O,0),5)</f>
        <v>Matte Black</v>
      </c>
      <c r="G244" s="112" t="str">
        <f>INDEX(ATS!$A:$P,MATCH('2) Order Form'!$V244,ATS!$O:$O,0),6)</f>
        <v>S</v>
      </c>
      <c r="H244" s="10">
        <v>1</v>
      </c>
      <c r="I244" s="90">
        <v>0</v>
      </c>
      <c r="J244" s="96">
        <f>IFERROR(VLOOKUP(V244,ATS!$O:$P,2,FALSE),0)</f>
        <v>366</v>
      </c>
      <c r="K244" s="138" t="str">
        <f t="shared" si="316"/>
        <v>50+</v>
      </c>
      <c r="L244" s="96">
        <f>IFERROR(VLOOKUP(V244,ATS!$O:$Q,3,FALSE),0)</f>
        <v>366</v>
      </c>
      <c r="M244" s="139" t="str">
        <f t="shared" si="317"/>
        <v>50+</v>
      </c>
      <c r="N244" s="85">
        <v>0</v>
      </c>
      <c r="O244" s="51">
        <f t="shared" si="318"/>
        <v>0</v>
      </c>
      <c r="P244" s="46">
        <f>VLOOKUP($C244,Prices!$A$3:$T$1996,MATCH('2) Order Form'!P$8,Prices!$A$2:$T$2,0),FALSE)</f>
        <v>85</v>
      </c>
      <c r="Q244" s="47">
        <f>VLOOKUP($C244,Prices!$A$3:$T$1996,MATCH('2) Order Form'!Q$8,Prices!$A$2:$T$2,0),FALSE)</f>
        <v>169</v>
      </c>
      <c r="R244" s="31">
        <f t="shared" si="319"/>
        <v>0</v>
      </c>
      <c r="S244" s="40">
        <f t="shared" si="320"/>
        <v>0</v>
      </c>
      <c r="T244" s="47">
        <f t="shared" si="321"/>
        <v>0</v>
      </c>
      <c r="U244" s="97"/>
      <c r="V244" s="110">
        <v>7048652555526</v>
      </c>
      <c r="W244" s="97"/>
      <c r="X244" s="182" t="str">
        <f t="shared" si="289"/>
        <v/>
      </c>
      <c r="Y244" s="98">
        <f t="shared" si="322"/>
        <v>0</v>
      </c>
      <c r="Z244" s="99">
        <f t="shared" ca="1" si="287"/>
        <v>0</v>
      </c>
      <c r="AA244" s="99">
        <f t="shared" ca="1" si="315"/>
        <v>17</v>
      </c>
      <c r="AB244" s="99">
        <f t="shared" ca="1" si="311"/>
        <v>0</v>
      </c>
      <c r="AC244" s="99">
        <f t="shared" ca="1" si="312"/>
        <v>1</v>
      </c>
      <c r="AD244" s="99" t="str">
        <f t="shared" si="313"/>
        <v>845082Matte Black</v>
      </c>
      <c r="AE244" s="99">
        <f t="shared" si="314"/>
        <v>845082</v>
      </c>
      <c r="AF244" s="100" t="str">
        <f>INDEX(ATS!$A:$P,MATCH('2) Order Form'!$V244,ATS!$O:$O,0),7)</f>
        <v>Active</v>
      </c>
      <c r="AG244" s="183">
        <v>7048652893970</v>
      </c>
    </row>
    <row r="245" spans="1:33">
      <c r="A245" s="9">
        <v>1</v>
      </c>
      <c r="B245" s="9" t="s">
        <v>104</v>
      </c>
      <c r="C245" s="9">
        <f>INDEX(ATS!$A:$P,MATCH('2) Order Form'!$V245,ATS!$O:$O,0),1)</f>
        <v>845082</v>
      </c>
      <c r="D245" s="9" t="str">
        <f>INDEX(ATS!$A:$P,MATCH('2) Order Form'!$V245,ATS!$O:$O,0),2)</f>
        <v>Outrider Mips Helmet</v>
      </c>
      <c r="E245" s="74" t="str">
        <f>INDEX(ATS!$A:$P,MATCH('2) Order Form'!$V245,ATS!$O:$O,0),4)</f>
        <v>MBL20-M</v>
      </c>
      <c r="F245" s="74" t="str">
        <f>INDEX(ATS!$A:$P,MATCH('2) Order Form'!$V245,ATS!$O:$O,0),5)</f>
        <v>Matte Black</v>
      </c>
      <c r="G245" s="112" t="str">
        <f>INDEX(ATS!$A:$P,MATCH('2) Order Form'!$V245,ATS!$O:$O,0),6)</f>
        <v>M</v>
      </c>
      <c r="H245" s="10">
        <v>1</v>
      </c>
      <c r="I245" s="90">
        <v>0</v>
      </c>
      <c r="J245" s="96">
        <f>IFERROR(VLOOKUP(V245,ATS!$O:$P,2,FALSE),0)</f>
        <v>1591</v>
      </c>
      <c r="K245" s="138" t="str">
        <f t="shared" si="316"/>
        <v>50+</v>
      </c>
      <c r="L245" s="96">
        <f>IFERROR(VLOOKUP(V245,ATS!$O:$Q,3,FALSE),0)</f>
        <v>1591</v>
      </c>
      <c r="M245" s="139" t="str">
        <f t="shared" si="317"/>
        <v>50+</v>
      </c>
      <c r="N245" s="85">
        <v>0</v>
      </c>
      <c r="O245" s="51">
        <f t="shared" si="318"/>
        <v>0</v>
      </c>
      <c r="P245" s="46">
        <f>VLOOKUP($C245,Prices!$A$3:$T$1996,MATCH('2) Order Form'!P$8,Prices!$A$2:$T$2,0),FALSE)</f>
        <v>85</v>
      </c>
      <c r="Q245" s="47">
        <f>VLOOKUP($C245,Prices!$A$3:$T$1996,MATCH('2) Order Form'!Q$8,Prices!$A$2:$T$2,0),FALSE)</f>
        <v>169</v>
      </c>
      <c r="R245" s="31">
        <f t="shared" si="319"/>
        <v>0</v>
      </c>
      <c r="S245" s="40">
        <f t="shared" si="320"/>
        <v>0</v>
      </c>
      <c r="T245" s="47">
        <f t="shared" si="321"/>
        <v>0</v>
      </c>
      <c r="U245" s="97"/>
      <c r="V245" s="110">
        <v>7048652555519</v>
      </c>
      <c r="W245" s="97"/>
      <c r="X245" s="182" t="str">
        <f t="shared" si="289"/>
        <v/>
      </c>
      <c r="Y245" s="98">
        <f t="shared" si="322"/>
        <v>0</v>
      </c>
      <c r="Z245" s="99">
        <f t="shared" ca="1" si="287"/>
        <v>0</v>
      </c>
      <c r="AA245" s="99">
        <f t="shared" ca="1" si="315"/>
        <v>17</v>
      </c>
      <c r="AB245" s="99">
        <f t="shared" ca="1" si="311"/>
        <v>0</v>
      </c>
      <c r="AC245" s="99">
        <f t="shared" ca="1" si="312"/>
        <v>0</v>
      </c>
      <c r="AD245" s="99" t="str">
        <f t="shared" si="313"/>
        <v>845082Matte Black</v>
      </c>
      <c r="AE245" s="99">
        <f t="shared" si="314"/>
        <v>845082</v>
      </c>
      <c r="AF245" s="100" t="str">
        <f>INDEX(ATS!$A:$P,MATCH('2) Order Form'!$V245,ATS!$O:$O,0),7)</f>
        <v>Active</v>
      </c>
      <c r="AG245" s="183">
        <v>7048652893963</v>
      </c>
    </row>
    <row r="246" spans="1:33">
      <c r="A246" s="9">
        <v>1</v>
      </c>
      <c r="B246" s="9" t="s">
        <v>104</v>
      </c>
      <c r="C246" s="9">
        <f>INDEX(ATS!$A:$P,MATCH('2) Order Form'!$V246,ATS!$O:$O,0),1)</f>
        <v>845082</v>
      </c>
      <c r="D246" s="9" t="str">
        <f>INDEX(ATS!$A:$P,MATCH('2) Order Form'!$V246,ATS!$O:$O,0),2)</f>
        <v>Outrider Mips Helmet</v>
      </c>
      <c r="E246" s="74" t="str">
        <f>INDEX(ATS!$A:$P,MATCH('2) Order Form'!$V246,ATS!$O:$O,0),4)</f>
        <v>MBL20-L</v>
      </c>
      <c r="F246" s="74" t="str">
        <f>INDEX(ATS!$A:$P,MATCH('2) Order Form'!$V246,ATS!$O:$O,0),5)</f>
        <v>Matte Black</v>
      </c>
      <c r="G246" s="112" t="str">
        <f>INDEX(ATS!$A:$P,MATCH('2) Order Form'!$V246,ATS!$O:$O,0),6)</f>
        <v>L</v>
      </c>
      <c r="H246" s="10">
        <v>1</v>
      </c>
      <c r="I246" s="90">
        <v>0</v>
      </c>
      <c r="J246" s="96">
        <f>IFERROR(VLOOKUP(V246,ATS!$O:$P,2,FALSE),0)</f>
        <v>728</v>
      </c>
      <c r="K246" s="138" t="str">
        <f t="shared" si="316"/>
        <v>50+</v>
      </c>
      <c r="L246" s="96">
        <f>IFERROR(VLOOKUP(V246,ATS!$O:$Q,3,FALSE),0)</f>
        <v>728</v>
      </c>
      <c r="M246" s="139" t="str">
        <f t="shared" si="317"/>
        <v>50+</v>
      </c>
      <c r="N246" s="85">
        <v>0</v>
      </c>
      <c r="O246" s="51">
        <f t="shared" si="318"/>
        <v>0</v>
      </c>
      <c r="P246" s="46">
        <f>VLOOKUP($C246,Prices!$A$3:$T$1996,MATCH('2) Order Form'!P$8,Prices!$A$2:$T$2,0),FALSE)</f>
        <v>85</v>
      </c>
      <c r="Q246" s="47">
        <f>VLOOKUP($C246,Prices!$A$3:$T$1996,MATCH('2) Order Form'!Q$8,Prices!$A$2:$T$2,0),FALSE)</f>
        <v>169</v>
      </c>
      <c r="R246" s="31">
        <f t="shared" si="319"/>
        <v>0</v>
      </c>
      <c r="S246" s="40">
        <f t="shared" si="320"/>
        <v>0</v>
      </c>
      <c r="T246" s="47">
        <f t="shared" si="321"/>
        <v>0</v>
      </c>
      <c r="U246" s="97"/>
      <c r="V246" s="110">
        <v>7048652555502</v>
      </c>
      <c r="W246" s="97"/>
      <c r="X246" s="182" t="str">
        <f t="shared" si="289"/>
        <v/>
      </c>
      <c r="Y246" s="98">
        <f t="shared" si="322"/>
        <v>0</v>
      </c>
      <c r="Z246" s="99">
        <f t="shared" ca="1" si="287"/>
        <v>0</v>
      </c>
      <c r="AA246" s="99">
        <f t="shared" ca="1" si="315"/>
        <v>17</v>
      </c>
      <c r="AB246" s="99">
        <f t="shared" ca="1" si="311"/>
        <v>0</v>
      </c>
      <c r="AC246" s="99">
        <f t="shared" ca="1" si="312"/>
        <v>0</v>
      </c>
      <c r="AD246" s="99" t="str">
        <f t="shared" si="313"/>
        <v>845082Matte Black</v>
      </c>
      <c r="AE246" s="99">
        <f t="shared" si="314"/>
        <v>845082</v>
      </c>
      <c r="AF246" s="100" t="str">
        <f>INDEX(ATS!$A:$P,MATCH('2) Order Form'!$V246,ATS!$O:$O,0),7)</f>
        <v>Active</v>
      </c>
      <c r="AG246" s="183">
        <v>7048652894014</v>
      </c>
    </row>
    <row r="247" spans="1:33">
      <c r="A247" s="9">
        <v>1</v>
      </c>
      <c r="B247" s="9" t="s">
        <v>104</v>
      </c>
      <c r="C247" s="9">
        <f>INDEX(ATS!$A:$P,MATCH('2) Order Form'!$V247,ATS!$O:$O,0),1)</f>
        <v>845082</v>
      </c>
      <c r="D247" s="9" t="str">
        <f>INDEX(ATS!$A:$P,MATCH('2) Order Form'!$V247,ATS!$O:$O,0),2)</f>
        <v>Outrider Mips Helmet</v>
      </c>
      <c r="E247" s="74" t="str">
        <f>INDEX(ATS!$A:$P,MATCH('2) Order Form'!$V247,ATS!$O:$O,0),4)</f>
        <v>MWHTE-S</v>
      </c>
      <c r="F247" s="74" t="str">
        <f>INDEX(ATS!$A:$P,MATCH('2) Order Form'!$V247,ATS!$O:$O,0),5)</f>
        <v>Matte White</v>
      </c>
      <c r="G247" s="112" t="str">
        <f>INDEX(ATS!$A:$P,MATCH('2) Order Form'!$V247,ATS!$O:$O,0),6)</f>
        <v>S</v>
      </c>
      <c r="H247" s="10">
        <v>1</v>
      </c>
      <c r="I247" s="90">
        <v>0</v>
      </c>
      <c r="J247" s="96">
        <f>IFERROR(VLOOKUP(V247,ATS!$O:$P,2,FALSE),0)</f>
        <v>152</v>
      </c>
      <c r="K247" s="138" t="str">
        <f t="shared" si="316"/>
        <v>50+</v>
      </c>
      <c r="L247" s="96">
        <f>IFERROR(VLOOKUP(V247,ATS!$O:$Q,3,FALSE),0)</f>
        <v>152</v>
      </c>
      <c r="M247" s="139" t="str">
        <f t="shared" si="317"/>
        <v>50+</v>
      </c>
      <c r="N247" s="85">
        <v>0</v>
      </c>
      <c r="O247" s="51">
        <f t="shared" si="318"/>
        <v>0</v>
      </c>
      <c r="P247" s="46">
        <f>VLOOKUP($C247,Prices!$A$3:$T$1996,MATCH('2) Order Form'!P$8,Prices!$A$2:$T$2,0),FALSE)</f>
        <v>85</v>
      </c>
      <c r="Q247" s="47">
        <f>VLOOKUP($C247,Prices!$A$3:$T$1996,MATCH('2) Order Form'!Q$8,Prices!$A$2:$T$2,0),FALSE)</f>
        <v>169</v>
      </c>
      <c r="R247" s="31">
        <f t="shared" si="319"/>
        <v>0</v>
      </c>
      <c r="S247" s="40">
        <f t="shared" si="320"/>
        <v>0</v>
      </c>
      <c r="T247" s="47">
        <f t="shared" si="321"/>
        <v>0</v>
      </c>
      <c r="U247" s="97"/>
      <c r="V247" s="110">
        <v>7048652274502</v>
      </c>
      <c r="W247" s="97"/>
      <c r="X247" s="182" t="str">
        <f t="shared" si="289"/>
        <v/>
      </c>
      <c r="Y247" s="98">
        <f t="shared" si="322"/>
        <v>0</v>
      </c>
      <c r="Z247" s="99">
        <f t="shared" ca="1" si="287"/>
        <v>0</v>
      </c>
      <c r="AA247" s="99">
        <f t="shared" ca="1" si="315"/>
        <v>17</v>
      </c>
      <c r="AB247" s="99">
        <f t="shared" ca="1" si="311"/>
        <v>0</v>
      </c>
      <c r="AC247" s="99">
        <f t="shared" ca="1" si="312"/>
        <v>1</v>
      </c>
      <c r="AD247" s="99" t="str">
        <f t="shared" si="313"/>
        <v>845082Matte White</v>
      </c>
      <c r="AE247" s="99">
        <f t="shared" si="314"/>
        <v>845082</v>
      </c>
      <c r="AF247" s="100" t="str">
        <f>INDEX(ATS!$A:$P,MATCH('2) Order Form'!$V247,ATS!$O:$O,0),7)</f>
        <v>Active</v>
      </c>
      <c r="AG247" s="183">
        <v>7048652894007</v>
      </c>
    </row>
    <row r="248" spans="1:33">
      <c r="A248" s="9">
        <v>1</v>
      </c>
      <c r="B248" s="9" t="s">
        <v>104</v>
      </c>
      <c r="C248" s="9">
        <f>INDEX(ATS!$A:$P,MATCH('2) Order Form'!$V248,ATS!$O:$O,0),1)</f>
        <v>845082</v>
      </c>
      <c r="D248" s="9" t="str">
        <f>INDEX(ATS!$A:$P,MATCH('2) Order Form'!$V248,ATS!$O:$O,0),2)</f>
        <v>Outrider Mips Helmet</v>
      </c>
      <c r="E248" s="74" t="str">
        <f>INDEX(ATS!$A:$P,MATCH('2) Order Form'!$V248,ATS!$O:$O,0),4)</f>
        <v>MWHTE-M</v>
      </c>
      <c r="F248" s="74" t="str">
        <f>INDEX(ATS!$A:$P,MATCH('2) Order Form'!$V248,ATS!$O:$O,0),5)</f>
        <v>Matte White</v>
      </c>
      <c r="G248" s="112" t="str">
        <f>INDEX(ATS!$A:$P,MATCH('2) Order Form'!$V248,ATS!$O:$O,0),6)</f>
        <v>M</v>
      </c>
      <c r="H248" s="10">
        <v>1</v>
      </c>
      <c r="I248" s="90">
        <v>0</v>
      </c>
      <c r="J248" s="96">
        <f>IFERROR(VLOOKUP(V248,ATS!$O:$P,2,FALSE),0)</f>
        <v>511</v>
      </c>
      <c r="K248" s="138" t="str">
        <f t="shared" si="316"/>
        <v>50+</v>
      </c>
      <c r="L248" s="96">
        <f>IFERROR(VLOOKUP(V248,ATS!$O:$Q,3,FALSE),0)</f>
        <v>511</v>
      </c>
      <c r="M248" s="139" t="str">
        <f t="shared" si="317"/>
        <v>50+</v>
      </c>
      <c r="N248" s="85">
        <v>0</v>
      </c>
      <c r="O248" s="51">
        <f t="shared" si="318"/>
        <v>0</v>
      </c>
      <c r="P248" s="46">
        <f>VLOOKUP($C248,Prices!$A$3:$T$1996,MATCH('2) Order Form'!P$8,Prices!$A$2:$T$2,0),FALSE)</f>
        <v>85</v>
      </c>
      <c r="Q248" s="47">
        <f>VLOOKUP($C248,Prices!$A$3:$T$1996,MATCH('2) Order Form'!Q$8,Prices!$A$2:$T$2,0),FALSE)</f>
        <v>169</v>
      </c>
      <c r="R248" s="31">
        <f t="shared" si="319"/>
        <v>0</v>
      </c>
      <c r="S248" s="40">
        <f t="shared" si="320"/>
        <v>0</v>
      </c>
      <c r="T248" s="47">
        <f t="shared" si="321"/>
        <v>0</v>
      </c>
      <c r="U248" s="97"/>
      <c r="V248" s="110">
        <v>7048652274496</v>
      </c>
      <c r="W248" s="97"/>
      <c r="X248" s="182" t="str">
        <f t="shared" si="289"/>
        <v/>
      </c>
      <c r="Y248" s="98">
        <f t="shared" si="322"/>
        <v>0</v>
      </c>
      <c r="Z248" s="99">
        <f t="shared" ca="1" si="287"/>
        <v>0</v>
      </c>
      <c r="AA248" s="99">
        <f t="shared" ca="1" si="315"/>
        <v>17</v>
      </c>
      <c r="AB248" s="99">
        <f t="shared" ca="1" si="311"/>
        <v>0</v>
      </c>
      <c r="AC248" s="99">
        <f t="shared" ca="1" si="312"/>
        <v>0</v>
      </c>
      <c r="AD248" s="99" t="str">
        <f t="shared" si="313"/>
        <v>845082Matte White</v>
      </c>
      <c r="AE248" s="99">
        <f t="shared" si="314"/>
        <v>845082</v>
      </c>
      <c r="AF248" s="100" t="str">
        <f>INDEX(ATS!$A:$P,MATCH('2) Order Form'!$V248,ATS!$O:$O,0),7)</f>
        <v>Active</v>
      </c>
      <c r="AG248" s="183">
        <v>7048652893994</v>
      </c>
    </row>
    <row r="249" spans="1:33">
      <c r="A249" s="9">
        <v>1</v>
      </c>
      <c r="B249" s="9" t="s">
        <v>104</v>
      </c>
      <c r="C249" s="9">
        <f>INDEX(ATS!$A:$P,MATCH('2) Order Form'!$V249,ATS!$O:$O,0),1)</f>
        <v>845082</v>
      </c>
      <c r="D249" s="9" t="str">
        <f>INDEX(ATS!$A:$P,MATCH('2) Order Form'!$V249,ATS!$O:$O,0),2)</f>
        <v>Outrider Mips Helmet</v>
      </c>
      <c r="E249" s="74" t="str">
        <f>INDEX(ATS!$A:$P,MATCH('2) Order Form'!$V249,ATS!$O:$O,0),4)</f>
        <v>MWHTE-L</v>
      </c>
      <c r="F249" s="74" t="str">
        <f>INDEX(ATS!$A:$P,MATCH('2) Order Form'!$V249,ATS!$O:$O,0),5)</f>
        <v>Matte White</v>
      </c>
      <c r="G249" s="112" t="str">
        <f>INDEX(ATS!$A:$P,MATCH('2) Order Form'!$V249,ATS!$O:$O,0),6)</f>
        <v>L</v>
      </c>
      <c r="H249" s="10">
        <v>1</v>
      </c>
      <c r="I249" s="90">
        <v>0</v>
      </c>
      <c r="J249" s="96">
        <f>IFERROR(VLOOKUP(V249,ATS!$O:$P,2,FALSE),0)</f>
        <v>363</v>
      </c>
      <c r="K249" s="138" t="str">
        <f t="shared" si="316"/>
        <v>50+</v>
      </c>
      <c r="L249" s="96">
        <f>IFERROR(VLOOKUP(V249,ATS!$O:$Q,3,FALSE),0)</f>
        <v>363</v>
      </c>
      <c r="M249" s="139" t="str">
        <f t="shared" si="317"/>
        <v>50+</v>
      </c>
      <c r="N249" s="85">
        <v>0</v>
      </c>
      <c r="O249" s="51">
        <f t="shared" si="318"/>
        <v>0</v>
      </c>
      <c r="P249" s="46">
        <f>VLOOKUP($C249,Prices!$A$3:$T$1996,MATCH('2) Order Form'!P$8,Prices!$A$2:$T$2,0),FALSE)</f>
        <v>85</v>
      </c>
      <c r="Q249" s="47">
        <f>VLOOKUP($C249,Prices!$A$3:$T$1996,MATCH('2) Order Form'!Q$8,Prices!$A$2:$T$2,0),FALSE)</f>
        <v>169</v>
      </c>
      <c r="R249" s="31">
        <f t="shared" si="319"/>
        <v>0</v>
      </c>
      <c r="S249" s="40">
        <f t="shared" si="320"/>
        <v>0</v>
      </c>
      <c r="T249" s="47">
        <f t="shared" si="321"/>
        <v>0</v>
      </c>
      <c r="U249" s="97"/>
      <c r="V249" s="110">
        <v>7048652274489</v>
      </c>
      <c r="W249" s="97"/>
      <c r="X249" s="182" t="str">
        <f t="shared" si="289"/>
        <v/>
      </c>
      <c r="Y249" s="98">
        <f t="shared" si="322"/>
        <v>0</v>
      </c>
      <c r="Z249" s="99">
        <f t="shared" ref="Z249:Z281" ca="1" si="323">IF(A249=OFFSET(A249,-1,0),0,1)</f>
        <v>0</v>
      </c>
      <c r="AA249" s="99">
        <f t="shared" ca="1" si="315"/>
        <v>17</v>
      </c>
      <c r="AB249" s="99">
        <f t="shared" ca="1" si="311"/>
        <v>0</v>
      </c>
      <c r="AC249" s="99">
        <f t="shared" ca="1" si="312"/>
        <v>0</v>
      </c>
      <c r="AD249" s="99" t="str">
        <f t="shared" si="313"/>
        <v>845082Matte White</v>
      </c>
      <c r="AE249" s="99">
        <f t="shared" si="314"/>
        <v>845082</v>
      </c>
      <c r="AF249" s="100" t="str">
        <f>INDEX(ATS!$A:$P,MATCH('2) Order Form'!$V249,ATS!$O:$O,0),7)</f>
        <v>Active</v>
      </c>
      <c r="AG249" s="183">
        <v>7048652894045</v>
      </c>
    </row>
    <row r="250" spans="1:33">
      <c r="A250" s="9">
        <v>1</v>
      </c>
      <c r="B250" s="9" t="s">
        <v>104</v>
      </c>
      <c r="C250" s="9">
        <f>INDEX(ATS!$A:$P,MATCH('2) Order Form'!$V250,ATS!$O:$O,0),1)</f>
        <v>845082</v>
      </c>
      <c r="D250" s="9" t="str">
        <f>INDEX(ATS!$A:$P,MATCH('2) Order Form'!$V250,ATS!$O:$O,0),2)</f>
        <v>Outrider Mips Helmet</v>
      </c>
      <c r="E250" s="74" t="str">
        <f>INDEX(ATS!$A:$P,MATCH('2) Order Form'!$V250,ATS!$O:$O,0),4)</f>
        <v>WOLND-S</v>
      </c>
      <c r="F250" s="74" t="str">
        <f>INDEX(ATS!$A:$P,MATCH('2) Order Form'!$V250,ATS!$O:$O,0),5)</f>
        <v>Woodland</v>
      </c>
      <c r="G250" s="112" t="str">
        <f>INDEX(ATS!$A:$P,MATCH('2) Order Form'!$V250,ATS!$O:$O,0),6)</f>
        <v>S</v>
      </c>
      <c r="H250" s="10">
        <v>1</v>
      </c>
      <c r="I250" s="90">
        <v>0</v>
      </c>
      <c r="J250" s="96">
        <f>IFERROR(VLOOKUP(V250,ATS!$O:$P,2,FALSE),0)</f>
        <v>0</v>
      </c>
      <c r="K250" s="138" t="str">
        <f t="shared" si="316"/>
        <v>0</v>
      </c>
      <c r="L250" s="96">
        <f>IFERROR(VLOOKUP(V250,ATS!$O:$Q,3,FALSE),0)</f>
        <v>0</v>
      </c>
      <c r="M250" s="139" t="str">
        <f t="shared" si="317"/>
        <v>0</v>
      </c>
      <c r="N250" s="85">
        <v>0</v>
      </c>
      <c r="O250" s="51">
        <f t="shared" si="318"/>
        <v>0</v>
      </c>
      <c r="P250" s="46">
        <f>VLOOKUP($C250,Prices!$A$3:$T$1996,MATCH('2) Order Form'!P$8,Prices!$A$2:$T$2,0),FALSE)</f>
        <v>85</v>
      </c>
      <c r="Q250" s="47">
        <f>VLOOKUP($C250,Prices!$A$3:$T$1996,MATCH('2) Order Form'!Q$8,Prices!$A$2:$T$2,0),FALSE)</f>
        <v>169</v>
      </c>
      <c r="R250" s="31">
        <f t="shared" si="319"/>
        <v>0</v>
      </c>
      <c r="S250" s="40">
        <f t="shared" si="320"/>
        <v>0</v>
      </c>
      <c r="T250" s="47">
        <f t="shared" si="321"/>
        <v>0</v>
      </c>
      <c r="U250" s="97"/>
      <c r="V250" s="110">
        <v>7048652893864</v>
      </c>
      <c r="W250" s="97"/>
      <c r="X250" s="182" t="str">
        <f t="shared" si="289"/>
        <v/>
      </c>
      <c r="Y250" s="98">
        <f t="shared" si="322"/>
        <v>0</v>
      </c>
      <c r="Z250" s="99">
        <f t="shared" ca="1" si="323"/>
        <v>0</v>
      </c>
      <c r="AA250" s="99">
        <f t="shared" ca="1" si="315"/>
        <v>17</v>
      </c>
      <c r="AB250" s="99">
        <f t="shared" ca="1" si="311"/>
        <v>0</v>
      </c>
      <c r="AC250" s="99">
        <f t="shared" ca="1" si="312"/>
        <v>1</v>
      </c>
      <c r="AD250" s="99" t="str">
        <f t="shared" si="313"/>
        <v>845082Woodland</v>
      </c>
      <c r="AE250" s="99">
        <f t="shared" si="314"/>
        <v>845082</v>
      </c>
      <c r="AF250" s="100" t="str">
        <f>INDEX(ATS!$A:$P,MATCH('2) Order Form'!$V250,ATS!$O:$O,0),7)</f>
        <v>Active</v>
      </c>
      <c r="AG250" s="183">
        <v>7048652894038</v>
      </c>
    </row>
    <row r="251" spans="1:33">
      <c r="A251" s="9">
        <v>1</v>
      </c>
      <c r="B251" s="9" t="s">
        <v>104</v>
      </c>
      <c r="C251" s="9">
        <f>INDEX(ATS!$A:$P,MATCH('2) Order Form'!$V251,ATS!$O:$O,0),1)</f>
        <v>845082</v>
      </c>
      <c r="D251" s="9" t="str">
        <f>INDEX(ATS!$A:$P,MATCH('2) Order Form'!$V251,ATS!$O:$O,0),2)</f>
        <v>Outrider Mips Helmet</v>
      </c>
      <c r="E251" s="74" t="str">
        <f>INDEX(ATS!$A:$P,MATCH('2) Order Form'!$V251,ATS!$O:$O,0),4)</f>
        <v>WOLND-M</v>
      </c>
      <c r="F251" s="74" t="str">
        <f>INDEX(ATS!$A:$P,MATCH('2) Order Form'!$V251,ATS!$O:$O,0),5)</f>
        <v>Woodland</v>
      </c>
      <c r="G251" s="112" t="str">
        <f>INDEX(ATS!$A:$P,MATCH('2) Order Form'!$V251,ATS!$O:$O,0),6)</f>
        <v>M</v>
      </c>
      <c r="H251" s="10">
        <v>1</v>
      </c>
      <c r="I251" s="90">
        <v>0</v>
      </c>
      <c r="J251" s="96">
        <f>IFERROR(VLOOKUP(V251,ATS!$O:$P,2,FALSE),0)</f>
        <v>15</v>
      </c>
      <c r="K251" s="138">
        <f t="shared" si="316"/>
        <v>15</v>
      </c>
      <c r="L251" s="96">
        <f>IFERROR(VLOOKUP(V251,ATS!$O:$Q,3,FALSE),0)</f>
        <v>15</v>
      </c>
      <c r="M251" s="139">
        <f t="shared" si="317"/>
        <v>15</v>
      </c>
      <c r="N251" s="85">
        <v>0</v>
      </c>
      <c r="O251" s="51">
        <f t="shared" si="318"/>
        <v>0</v>
      </c>
      <c r="P251" s="46">
        <f>VLOOKUP($C251,Prices!$A$3:$T$1996,MATCH('2) Order Form'!P$8,Prices!$A$2:$T$2,0),FALSE)</f>
        <v>85</v>
      </c>
      <c r="Q251" s="47">
        <f>VLOOKUP($C251,Prices!$A$3:$T$1996,MATCH('2) Order Form'!Q$8,Prices!$A$2:$T$2,0),FALSE)</f>
        <v>169</v>
      </c>
      <c r="R251" s="31">
        <f t="shared" si="319"/>
        <v>0</v>
      </c>
      <c r="S251" s="40">
        <f t="shared" si="320"/>
        <v>0</v>
      </c>
      <c r="T251" s="47">
        <f t="shared" si="321"/>
        <v>0</v>
      </c>
      <c r="U251" s="97"/>
      <c r="V251" s="110">
        <v>7048652893857</v>
      </c>
      <c r="W251" s="97"/>
      <c r="X251" s="182" t="str">
        <f t="shared" si="289"/>
        <v/>
      </c>
      <c r="Y251" s="98">
        <f t="shared" si="322"/>
        <v>0</v>
      </c>
      <c r="Z251" s="99">
        <f t="shared" ca="1" si="323"/>
        <v>0</v>
      </c>
      <c r="AA251" s="99">
        <f t="shared" ca="1" si="315"/>
        <v>17</v>
      </c>
      <c r="AB251" s="99">
        <f t="shared" ca="1" si="311"/>
        <v>0</v>
      </c>
      <c r="AC251" s="99">
        <f t="shared" ca="1" si="312"/>
        <v>0</v>
      </c>
      <c r="AD251" s="99" t="str">
        <f t="shared" si="313"/>
        <v>845082Woodland</v>
      </c>
      <c r="AE251" s="99">
        <f t="shared" si="314"/>
        <v>845082</v>
      </c>
      <c r="AF251" s="100" t="str">
        <f>INDEX(ATS!$A:$P,MATCH('2) Order Form'!$V251,ATS!$O:$O,0),7)</f>
        <v>Active</v>
      </c>
      <c r="AG251" s="183">
        <v>7048652894021</v>
      </c>
    </row>
    <row r="252" spans="1:33">
      <c r="A252" s="9">
        <v>1</v>
      </c>
      <c r="B252" s="9" t="s">
        <v>104</v>
      </c>
      <c r="C252" s="9">
        <f>INDEX(ATS!$A:$P,MATCH('2) Order Form'!$V252,ATS!$O:$O,0),1)</f>
        <v>845082</v>
      </c>
      <c r="D252" s="9" t="str">
        <f>INDEX(ATS!$A:$P,MATCH('2) Order Form'!$V252,ATS!$O:$O,0),2)</f>
        <v>Outrider Mips Helmet</v>
      </c>
      <c r="E252" s="74" t="str">
        <f>INDEX(ATS!$A:$P,MATCH('2) Order Form'!$V252,ATS!$O:$O,0),4)</f>
        <v>WOLND-L</v>
      </c>
      <c r="F252" s="74" t="str">
        <f>INDEX(ATS!$A:$P,MATCH('2) Order Form'!$V252,ATS!$O:$O,0),5)</f>
        <v>Woodland</v>
      </c>
      <c r="G252" s="112" t="str">
        <f>INDEX(ATS!$A:$P,MATCH('2) Order Form'!$V252,ATS!$O:$O,0),6)</f>
        <v>L</v>
      </c>
      <c r="H252" s="10">
        <v>1</v>
      </c>
      <c r="I252" s="90">
        <v>0</v>
      </c>
      <c r="J252" s="96">
        <f>IFERROR(VLOOKUP(V252,ATS!$O:$P,2,FALSE),0)</f>
        <v>0</v>
      </c>
      <c r="K252" s="138" t="str">
        <f t="shared" si="316"/>
        <v>0</v>
      </c>
      <c r="L252" s="96">
        <f>IFERROR(VLOOKUP(V252,ATS!$O:$Q,3,FALSE),0)</f>
        <v>0</v>
      </c>
      <c r="M252" s="139" t="str">
        <f t="shared" si="317"/>
        <v>0</v>
      </c>
      <c r="N252" s="85">
        <v>0</v>
      </c>
      <c r="O252" s="51">
        <f t="shared" si="318"/>
        <v>0</v>
      </c>
      <c r="P252" s="46">
        <f>VLOOKUP($C252,Prices!$A$3:$T$1996,MATCH('2) Order Form'!P$8,Prices!$A$2:$T$2,0),FALSE)</f>
        <v>85</v>
      </c>
      <c r="Q252" s="47">
        <f>VLOOKUP($C252,Prices!$A$3:$T$1996,MATCH('2) Order Form'!Q$8,Prices!$A$2:$T$2,0),FALSE)</f>
        <v>169</v>
      </c>
      <c r="R252" s="31">
        <f t="shared" si="319"/>
        <v>0</v>
      </c>
      <c r="S252" s="40">
        <f t="shared" si="320"/>
        <v>0</v>
      </c>
      <c r="T252" s="47">
        <f t="shared" si="321"/>
        <v>0</v>
      </c>
      <c r="U252" s="97"/>
      <c r="V252" s="110">
        <v>7048652893840</v>
      </c>
      <c r="W252" s="97"/>
      <c r="X252" s="182" t="str">
        <f t="shared" si="289"/>
        <v/>
      </c>
      <c r="Y252" s="98">
        <f t="shared" si="322"/>
        <v>0</v>
      </c>
      <c r="Z252" s="99">
        <f t="shared" ca="1" si="323"/>
        <v>0</v>
      </c>
      <c r="AA252" s="99">
        <f t="shared" ca="1" si="315"/>
        <v>17</v>
      </c>
      <c r="AB252" s="99">
        <f t="shared" ca="1" si="311"/>
        <v>0</v>
      </c>
      <c r="AC252" s="99">
        <f t="shared" ca="1" si="312"/>
        <v>0</v>
      </c>
      <c r="AD252" s="99" t="str">
        <f t="shared" si="313"/>
        <v>845082Woodland</v>
      </c>
      <c r="AE252" s="99">
        <f t="shared" si="314"/>
        <v>845082</v>
      </c>
      <c r="AF252" s="100" t="str">
        <f>INDEX(ATS!$A:$P,MATCH('2) Order Form'!$V252,ATS!$O:$O,0),7)</f>
        <v>Active</v>
      </c>
      <c r="AG252" s="183">
        <v>7048652894106</v>
      </c>
    </row>
    <row r="253" spans="1:33">
      <c r="A253" s="9">
        <v>1</v>
      </c>
      <c r="B253" s="9" t="s">
        <v>104</v>
      </c>
      <c r="C253" s="9">
        <f>INDEX(ATS!$A:$P,MATCH('2) Order Form'!$V253,ATS!$O:$O,0),1)</f>
        <v>845086</v>
      </c>
      <c r="D253" s="9" t="str">
        <f>INDEX(ATS!$A:$P,MATCH('2) Order Form'!$V253,ATS!$O:$O,0),2)</f>
        <v>Tucker Mips Helmet</v>
      </c>
      <c r="E253" s="74" t="str">
        <f>INDEX(ATS!$A:$P,MATCH('2) Order Form'!$V253,ATS!$O:$O,0),4)</f>
        <v>MBLCK-M</v>
      </c>
      <c r="F253" s="74" t="str">
        <f>INDEX(ATS!$A:$P,MATCH('2) Order Form'!$V253,ATS!$O:$O,0),5)</f>
        <v>Matte Black</v>
      </c>
      <c r="G253" s="112" t="str">
        <f>INDEX(ATS!$A:$P,MATCH('2) Order Form'!$V253,ATS!$O:$O,0),6)</f>
        <v>M</v>
      </c>
      <c r="H253" s="10">
        <v>1</v>
      </c>
      <c r="I253" s="90">
        <v>0</v>
      </c>
      <c r="J253" s="96">
        <f>IFERROR(VLOOKUP(V253,ATS!$O:$P,2,FALSE),0)</f>
        <v>42</v>
      </c>
      <c r="K253" s="138">
        <f>IF(J253=99999,"OPEN",IF(J253&gt;50,"50+",IF(J253&lt;=0,"0",J253)))</f>
        <v>42</v>
      </c>
      <c r="L253" s="96">
        <f>IFERROR(VLOOKUP(V253,ATS!$O:$Q,3,FALSE),0)</f>
        <v>42</v>
      </c>
      <c r="M253" s="139">
        <f>IF(L253=99999,"OPEN",IF(L253&gt;50,"50+",IF(L253&lt;=0,"0",L253)))</f>
        <v>42</v>
      </c>
      <c r="N253" s="85">
        <v>0</v>
      </c>
      <c r="O253" s="51">
        <f>IF(N253&lt;&gt;0,N253,$P$5)</f>
        <v>0</v>
      </c>
      <c r="P253" s="46">
        <f>VLOOKUP($C253,Prices!$A$3:$T$1996,MATCH('2) Order Form'!P$8,Prices!$A$2:$T$2,0),FALSE)</f>
        <v>150</v>
      </c>
      <c r="Q253" s="47">
        <f>VLOOKUP($C253,Prices!$A$3:$T$1996,MATCH('2) Order Form'!Q$8,Prices!$A$2:$T$2,0),FALSE)</f>
        <v>299</v>
      </c>
      <c r="R253" s="31">
        <f>I253*P253</f>
        <v>0</v>
      </c>
      <c r="S253" s="40">
        <f>R253*O253</f>
        <v>0</v>
      </c>
      <c r="T253" s="47">
        <f>R253-S253</f>
        <v>0</v>
      </c>
      <c r="U253" s="97"/>
      <c r="V253" s="110">
        <v>7048652274564</v>
      </c>
      <c r="W253" s="97"/>
      <c r="X253" s="182" t="str">
        <f t="shared" si="289"/>
        <v>*** EOL ***</v>
      </c>
      <c r="Y253" s="98">
        <f t="shared" si="322"/>
        <v>0</v>
      </c>
      <c r="Z253" s="99">
        <f t="shared" ca="1" si="323"/>
        <v>0</v>
      </c>
      <c r="AA253" s="99">
        <f t="shared" ca="1" si="315"/>
        <v>18</v>
      </c>
      <c r="AB253" s="99">
        <f t="shared" ca="1" si="311"/>
        <v>1</v>
      </c>
      <c r="AC253" s="99">
        <f t="shared" ca="1" si="312"/>
        <v>1</v>
      </c>
      <c r="AD253" s="99" t="str">
        <f t="shared" si="313"/>
        <v>845086Matte Black</v>
      </c>
      <c r="AE253" s="99">
        <f t="shared" si="314"/>
        <v>845086</v>
      </c>
      <c r="AF253" s="100" t="str">
        <f>INDEX(ATS!$A:$P,MATCH('2) Order Form'!$V253,ATS!$O:$O,0),7)</f>
        <v>Active</v>
      </c>
      <c r="AG253" s="183">
        <v>7048652894090</v>
      </c>
    </row>
    <row r="254" spans="1:33">
      <c r="A254" s="9">
        <v>1</v>
      </c>
      <c r="B254" s="9" t="s">
        <v>104</v>
      </c>
      <c r="C254" s="9">
        <f>INDEX(ATS!$A:$P,MATCH('2) Order Form'!$V254,ATS!$O:$O,0),1)</f>
        <v>845086</v>
      </c>
      <c r="D254" s="9" t="str">
        <f>INDEX(ATS!$A:$P,MATCH('2) Order Form'!$V254,ATS!$O:$O,0),2)</f>
        <v>Tucker Mips Helmet</v>
      </c>
      <c r="E254" s="74" t="str">
        <f>INDEX(ATS!$A:$P,MATCH('2) Order Form'!$V254,ATS!$O:$O,0),4)</f>
        <v>MBLCK-L</v>
      </c>
      <c r="F254" s="74" t="str">
        <f>INDEX(ATS!$A:$P,MATCH('2) Order Form'!$V254,ATS!$O:$O,0),5)</f>
        <v>Matte Black</v>
      </c>
      <c r="G254" s="112" t="str">
        <f>INDEX(ATS!$A:$P,MATCH('2) Order Form'!$V254,ATS!$O:$O,0),6)</f>
        <v>L</v>
      </c>
      <c r="H254" s="10">
        <v>1</v>
      </c>
      <c r="I254" s="90">
        <v>0</v>
      </c>
      <c r="J254" s="96">
        <f>IFERROR(VLOOKUP(V254,ATS!$O:$P,2,FALSE),0)</f>
        <v>33</v>
      </c>
      <c r="K254" s="138">
        <f>IF(J254=99999,"OPEN",IF(J254&gt;50,"50+",IF(J254&lt;=0,"0",J254)))</f>
        <v>33</v>
      </c>
      <c r="L254" s="96">
        <f>IFERROR(VLOOKUP(V254,ATS!$O:$Q,3,FALSE),0)</f>
        <v>33</v>
      </c>
      <c r="M254" s="139">
        <f>IF(L254=99999,"OPEN",IF(L254&gt;50,"50+",IF(L254&lt;=0,"0",L254)))</f>
        <v>33</v>
      </c>
      <c r="N254" s="85">
        <v>0</v>
      </c>
      <c r="O254" s="51">
        <f>IF(N254&lt;&gt;0,N254,$P$5)</f>
        <v>0</v>
      </c>
      <c r="P254" s="46">
        <f>VLOOKUP($C254,Prices!$A$3:$T$1996,MATCH('2) Order Form'!P$8,Prices!$A$2:$T$2,0),FALSE)</f>
        <v>150</v>
      </c>
      <c r="Q254" s="47">
        <f>VLOOKUP($C254,Prices!$A$3:$T$1996,MATCH('2) Order Form'!Q$8,Prices!$A$2:$T$2,0),FALSE)</f>
        <v>299</v>
      </c>
      <c r="R254" s="31">
        <f>I254*P254</f>
        <v>0</v>
      </c>
      <c r="S254" s="40">
        <f>R254*O254</f>
        <v>0</v>
      </c>
      <c r="T254" s="47">
        <f>R254-S254</f>
        <v>0</v>
      </c>
      <c r="U254" s="97"/>
      <c r="V254" s="110">
        <v>7048652274557</v>
      </c>
      <c r="W254" s="97"/>
      <c r="X254" s="182" t="str">
        <f t="shared" si="289"/>
        <v>*** EOL ***</v>
      </c>
      <c r="Y254" s="98">
        <f t="shared" si="322"/>
        <v>0</v>
      </c>
      <c r="Z254" s="99">
        <f t="shared" ca="1" si="323"/>
        <v>0</v>
      </c>
      <c r="AA254" s="99">
        <f t="shared" ca="1" si="315"/>
        <v>18</v>
      </c>
      <c r="AB254" s="99">
        <f t="shared" ca="1" si="311"/>
        <v>0</v>
      </c>
      <c r="AC254" s="99">
        <f t="shared" ca="1" si="312"/>
        <v>0</v>
      </c>
      <c r="AD254" s="99" t="str">
        <f t="shared" si="313"/>
        <v>845086Matte Black</v>
      </c>
      <c r="AE254" s="99">
        <f t="shared" si="314"/>
        <v>845086</v>
      </c>
      <c r="AF254" s="100" t="str">
        <f>INDEX(ATS!$A:$P,MATCH('2) Order Form'!$V254,ATS!$O:$O,0),7)</f>
        <v>Active</v>
      </c>
      <c r="AG254" s="183">
        <v>7048652894083</v>
      </c>
    </row>
    <row r="255" spans="1:33">
      <c r="A255" s="9">
        <v>1</v>
      </c>
      <c r="B255" s="9" t="s">
        <v>104</v>
      </c>
      <c r="C255" s="9">
        <f>INDEX(ATS!$A:$P,MATCH('2) Order Form'!$V255,ATS!$O:$O,0),1)</f>
        <v>845086</v>
      </c>
      <c r="D255" s="9" t="str">
        <f>INDEX(ATS!$A:$P,MATCH('2) Order Form'!$V255,ATS!$O:$O,0),2)</f>
        <v>Tucker Mips Helmet</v>
      </c>
      <c r="E255" s="74" t="str">
        <f>INDEX(ATS!$A:$P,MATCH('2) Order Form'!$V255,ATS!$O:$O,0),4)</f>
        <v>MWHTE-M</v>
      </c>
      <c r="F255" s="74" t="str">
        <f>INDEX(ATS!$A:$P,MATCH('2) Order Form'!$V255,ATS!$O:$O,0),5)</f>
        <v>Matte White</v>
      </c>
      <c r="G255" s="112" t="str">
        <f>INDEX(ATS!$A:$P,MATCH('2) Order Form'!$V255,ATS!$O:$O,0),6)</f>
        <v>M</v>
      </c>
      <c r="H255" s="10">
        <v>1</v>
      </c>
      <c r="I255" s="90">
        <v>0</v>
      </c>
      <c r="J255" s="96">
        <f>IFERROR(VLOOKUP(V255,ATS!$O:$P,2,FALSE),0)</f>
        <v>24</v>
      </c>
      <c r="K255" s="138">
        <f>IF(J255=99999,"OPEN",IF(J255&gt;50,"50+",IF(J255&lt;=0,"0",J255)))</f>
        <v>24</v>
      </c>
      <c r="L255" s="96">
        <f>IFERROR(VLOOKUP(V255,ATS!$O:$Q,3,FALSE),0)</f>
        <v>24</v>
      </c>
      <c r="M255" s="139">
        <f>IF(L255=99999,"OPEN",IF(L255&gt;50,"50+",IF(L255&lt;=0,"0",L255)))</f>
        <v>24</v>
      </c>
      <c r="N255" s="85">
        <v>0</v>
      </c>
      <c r="O255" s="51">
        <f>IF(N255&lt;&gt;0,N255,$P$5)</f>
        <v>0</v>
      </c>
      <c r="P255" s="46">
        <f>VLOOKUP($C255,Prices!$A$3:$T$1996,MATCH('2) Order Form'!P$8,Prices!$A$2:$T$2,0),FALSE)</f>
        <v>150</v>
      </c>
      <c r="Q255" s="47">
        <f>VLOOKUP($C255,Prices!$A$3:$T$1996,MATCH('2) Order Form'!Q$8,Prices!$A$2:$T$2,0),FALSE)</f>
        <v>299</v>
      </c>
      <c r="R255" s="31">
        <f>I255*P255</f>
        <v>0</v>
      </c>
      <c r="S255" s="40">
        <f>R255*O255</f>
        <v>0</v>
      </c>
      <c r="T255" s="47">
        <f>R255-S255</f>
        <v>0</v>
      </c>
      <c r="U255" s="97"/>
      <c r="V255" s="110">
        <v>7048652274601</v>
      </c>
      <c r="W255" s="97"/>
      <c r="X255" s="182" t="str">
        <f t="shared" si="289"/>
        <v>*** EOL ***</v>
      </c>
      <c r="Y255" s="98">
        <f t="shared" si="322"/>
        <v>0</v>
      </c>
      <c r="Z255" s="99">
        <f t="shared" ca="1" si="323"/>
        <v>0</v>
      </c>
      <c r="AA255" s="99">
        <f t="shared" ca="1" si="315"/>
        <v>18</v>
      </c>
      <c r="AB255" s="99">
        <f t="shared" ca="1" si="311"/>
        <v>0</v>
      </c>
      <c r="AC255" s="99">
        <f t="shared" ca="1" si="312"/>
        <v>1</v>
      </c>
      <c r="AD255" s="99" t="str">
        <f t="shared" si="313"/>
        <v>845086Matte White</v>
      </c>
      <c r="AE255" s="99">
        <f t="shared" si="314"/>
        <v>845086</v>
      </c>
      <c r="AF255" s="100" t="str">
        <f>INDEX(ATS!$A:$P,MATCH('2) Order Form'!$V255,ATS!$O:$O,0),7)</f>
        <v>Active</v>
      </c>
      <c r="AG255" s="183">
        <v>7048652902887</v>
      </c>
    </row>
    <row r="256" spans="1:33">
      <c r="A256" s="9">
        <v>1</v>
      </c>
      <c r="B256" s="9" t="s">
        <v>104</v>
      </c>
      <c r="C256" s="9">
        <f>INDEX(ATS!$A:$P,MATCH('2) Order Form'!$V256,ATS!$O:$O,0),1)</f>
        <v>845086</v>
      </c>
      <c r="D256" s="9" t="str">
        <f>INDEX(ATS!$A:$P,MATCH('2) Order Form'!$V256,ATS!$O:$O,0),2)</f>
        <v>Tucker Mips Helmet</v>
      </c>
      <c r="E256" s="74" t="str">
        <f>INDEX(ATS!$A:$P,MATCH('2) Order Form'!$V256,ATS!$O:$O,0),4)</f>
        <v>MWHTE-L</v>
      </c>
      <c r="F256" s="74" t="str">
        <f>INDEX(ATS!$A:$P,MATCH('2) Order Form'!$V256,ATS!$O:$O,0),5)</f>
        <v>Matte White</v>
      </c>
      <c r="G256" s="112" t="str">
        <f>INDEX(ATS!$A:$P,MATCH('2) Order Form'!$V256,ATS!$O:$O,0),6)</f>
        <v>L</v>
      </c>
      <c r="H256" s="10">
        <v>1</v>
      </c>
      <c r="I256" s="90">
        <v>0</v>
      </c>
      <c r="J256" s="96">
        <f>IFERROR(VLOOKUP(V256,ATS!$O:$P,2,FALSE),0)</f>
        <v>36</v>
      </c>
      <c r="K256" s="138">
        <f>IF(J256=99999,"OPEN",IF(J256&gt;50,"50+",IF(J256&lt;=0,"0",J256)))</f>
        <v>36</v>
      </c>
      <c r="L256" s="96">
        <f>IFERROR(VLOOKUP(V256,ATS!$O:$Q,3,FALSE),0)</f>
        <v>36</v>
      </c>
      <c r="M256" s="139">
        <f>IF(L256=99999,"OPEN",IF(L256&gt;50,"50+",IF(L256&lt;=0,"0",L256)))</f>
        <v>36</v>
      </c>
      <c r="N256" s="85">
        <v>0</v>
      </c>
      <c r="O256" s="51">
        <f>IF(N256&lt;&gt;0,N256,$P$5)</f>
        <v>0</v>
      </c>
      <c r="P256" s="46">
        <f>VLOOKUP($C256,Prices!$A$3:$T$1996,MATCH('2) Order Form'!P$8,Prices!$A$2:$T$2,0),FALSE)</f>
        <v>150</v>
      </c>
      <c r="Q256" s="47">
        <f>VLOOKUP($C256,Prices!$A$3:$T$1996,MATCH('2) Order Form'!Q$8,Prices!$A$2:$T$2,0),FALSE)</f>
        <v>299</v>
      </c>
      <c r="R256" s="31">
        <f>I256*P256</f>
        <v>0</v>
      </c>
      <c r="S256" s="40">
        <f>R256*O256</f>
        <v>0</v>
      </c>
      <c r="T256" s="47">
        <f>R256-S256</f>
        <v>0</v>
      </c>
      <c r="U256" s="97"/>
      <c r="V256" s="110">
        <v>7048652274595</v>
      </c>
      <c r="W256" s="97"/>
      <c r="X256" s="182" t="str">
        <f t="shared" si="289"/>
        <v>*** EOL ***</v>
      </c>
      <c r="Y256" s="98">
        <f t="shared" si="322"/>
        <v>0</v>
      </c>
      <c r="Z256" s="99">
        <f t="shared" ca="1" si="323"/>
        <v>0</v>
      </c>
      <c r="AA256" s="99">
        <f t="shared" ca="1" si="315"/>
        <v>18</v>
      </c>
      <c r="AB256" s="99">
        <f t="shared" ca="1" si="311"/>
        <v>0</v>
      </c>
      <c r="AC256" s="99">
        <f t="shared" ca="1" si="312"/>
        <v>0</v>
      </c>
      <c r="AD256" s="99" t="str">
        <f t="shared" si="313"/>
        <v>845086Matte White</v>
      </c>
      <c r="AE256" s="99">
        <f t="shared" si="314"/>
        <v>845086</v>
      </c>
      <c r="AF256" s="100" t="str">
        <f>INDEX(ATS!$A:$P,MATCH('2) Order Form'!$V256,ATS!$O:$O,0),7)</f>
        <v>Active</v>
      </c>
      <c r="AG256" s="183">
        <v>7048652902870</v>
      </c>
    </row>
    <row r="257" spans="1:34" s="104" customFormat="1">
      <c r="A257" s="9">
        <v>1</v>
      </c>
      <c r="B257" s="9" t="s">
        <v>104</v>
      </c>
      <c r="C257" s="9">
        <f>INDEX(ATS!$A:$P,MATCH('2) Order Form'!$V257,ATS!$O:$O,0),1)</f>
        <v>845129</v>
      </c>
      <c r="D257" s="9" t="str">
        <f>INDEX(ATS!$A:$P,MATCH('2) Order Form'!$V257,ATS!$O:$O,0),2)</f>
        <v>Seeker Helmet</v>
      </c>
      <c r="E257" s="74" t="str">
        <f>INDEX(ATS!$A:$P,MATCH('2) Order Form'!$V257,ATS!$O:$O,0),4)</f>
        <v>DUSK-48/53</v>
      </c>
      <c r="F257" s="74" t="str">
        <f>INDEX(ATS!$A:$P,MATCH('2) Order Form'!$V257,ATS!$O:$O,0),5)</f>
        <v>Dusk</v>
      </c>
      <c r="G257" s="112" t="str">
        <f>INDEX(ATS!$A:$P,MATCH('2) Order Form'!$V257,ATS!$O:$O,0),6)</f>
        <v>48/53</v>
      </c>
      <c r="H257" s="10">
        <v>1</v>
      </c>
      <c r="I257" s="90">
        <v>0</v>
      </c>
      <c r="J257" s="96">
        <f>IFERROR(VLOOKUP(V257,ATS!$O:$P,2,FALSE),0)</f>
        <v>1</v>
      </c>
      <c r="K257" s="138">
        <f t="shared" ref="K257" si="324">IF(J257=99999,"OPEN",IF(J257&gt;50,"50+",IF(J257&lt;=0,"0",J257)))</f>
        <v>1</v>
      </c>
      <c r="L257" s="96">
        <f>IFERROR(VLOOKUP(V257,ATS!$O:$Q,3,FALSE),0)</f>
        <v>1</v>
      </c>
      <c r="M257" s="139">
        <f t="shared" ref="M257" si="325">IF(L257=99999,"OPEN",IF(L257&gt;50,"50+",IF(L257&lt;=0,"0",L257)))</f>
        <v>1</v>
      </c>
      <c r="N257" s="85">
        <v>0</v>
      </c>
      <c r="O257" s="51">
        <f t="shared" ref="O257" si="326">IF(N257&lt;&gt;0,N257,$P$5)</f>
        <v>0</v>
      </c>
      <c r="P257" s="46">
        <f>VLOOKUP($C257,Prices!$A$3:$T$1996,MATCH('2) Order Form'!P$8,Prices!$A$2:$T$2,0),FALSE)</f>
        <v>35</v>
      </c>
      <c r="Q257" s="47">
        <f>VLOOKUP($C257,Prices!$A$3:$T$1996,MATCH('2) Order Form'!Q$8,Prices!$A$2:$T$2,0),FALSE)</f>
        <v>69</v>
      </c>
      <c r="R257" s="31">
        <f t="shared" ref="R257" si="327">I257*P257</f>
        <v>0</v>
      </c>
      <c r="S257" s="40">
        <f t="shared" ref="S257" si="328">R257*O257</f>
        <v>0</v>
      </c>
      <c r="T257" s="47">
        <f t="shared" ref="T257" si="329">R257-S257</f>
        <v>0</v>
      </c>
      <c r="U257" s="97"/>
      <c r="V257" s="110">
        <v>7048652911629</v>
      </c>
      <c r="W257" s="97"/>
      <c r="X257" s="182" t="str">
        <f t="shared" si="289"/>
        <v>*** EOL ***</v>
      </c>
      <c r="Y257" s="135">
        <f t="shared" si="322"/>
        <v>0</v>
      </c>
      <c r="Z257" s="99">
        <f t="shared" ref="Z257" ca="1" si="330">IF(A257=OFFSET(A257,-1,0),0,1)</f>
        <v>0</v>
      </c>
      <c r="AA257" s="99">
        <f t="shared" ref="AA257" ca="1" si="331">IF(C257=OFFSET(C257,-1,0),OFFSET(AA257,-1,0),OFFSET(AA257,-1,0)+1)</f>
        <v>19</v>
      </c>
      <c r="AB257" s="136">
        <f t="shared" ca="1" si="311"/>
        <v>1</v>
      </c>
      <c r="AC257" s="136">
        <f t="shared" ca="1" si="312"/>
        <v>1</v>
      </c>
      <c r="AD257" s="136" t="str">
        <f t="shared" si="313"/>
        <v>845129Dusk</v>
      </c>
      <c r="AE257" s="136">
        <f t="shared" si="314"/>
        <v>845129</v>
      </c>
      <c r="AF257" s="137" t="str">
        <f>INDEX(ATS!$A:$P,MATCH('2) Order Form'!$V257,ATS!$O:$O,0),7)</f>
        <v>Stock</v>
      </c>
      <c r="AG257" s="184">
        <v>7048652902863</v>
      </c>
      <c r="AH257"/>
    </row>
    <row r="258" spans="1:34" s="104" customFormat="1">
      <c r="A258" s="9">
        <v>1</v>
      </c>
      <c r="B258" s="9" t="s">
        <v>104</v>
      </c>
      <c r="C258" s="9">
        <f>INDEX(ATS!$A:$P,MATCH('2) Order Form'!$V258,ATS!$O:$O,0),1)</f>
        <v>845129</v>
      </c>
      <c r="D258" s="9" t="str">
        <f>INDEX(ATS!$A:$P,MATCH('2) Order Form'!$V258,ATS!$O:$O,0),2)</f>
        <v>Seeker Helmet</v>
      </c>
      <c r="E258" s="74" t="str">
        <f>INDEX(ATS!$A:$P,MATCH('2) Order Form'!$V258,ATS!$O:$O,0),4)</f>
        <v>DUSK-53/61</v>
      </c>
      <c r="F258" s="74" t="str">
        <f>INDEX(ATS!$A:$P,MATCH('2) Order Form'!$V258,ATS!$O:$O,0),5)</f>
        <v>Dusk</v>
      </c>
      <c r="G258" s="112" t="str">
        <f>INDEX(ATS!$A:$P,MATCH('2) Order Form'!$V258,ATS!$O:$O,0),6)</f>
        <v>53/61</v>
      </c>
      <c r="H258" s="10">
        <v>1</v>
      </c>
      <c r="I258" s="90">
        <v>0</v>
      </c>
      <c r="J258" s="96">
        <f>IFERROR(VLOOKUP(V258,ATS!$O:$P,2,FALSE),0)</f>
        <v>82</v>
      </c>
      <c r="K258" s="138" t="str">
        <f t="shared" ref="K258:K263" si="332">IF(J258=99999,"OPEN",IF(J258&gt;50,"50+",IF(J258&lt;=0,"0",J258)))</f>
        <v>50+</v>
      </c>
      <c r="L258" s="96">
        <f>IFERROR(VLOOKUP(V258,ATS!$O:$Q,3,FALSE),0)</f>
        <v>82</v>
      </c>
      <c r="M258" s="139" t="str">
        <f t="shared" ref="M258:M263" si="333">IF(L258=99999,"OPEN",IF(L258&gt;50,"50+",IF(L258&lt;=0,"0",L258)))</f>
        <v>50+</v>
      </c>
      <c r="N258" s="85">
        <v>0</v>
      </c>
      <c r="O258" s="51">
        <f t="shared" ref="O258:O263" si="334">IF(N258&lt;&gt;0,N258,$P$5)</f>
        <v>0</v>
      </c>
      <c r="P258" s="46">
        <f>VLOOKUP($C258,Prices!$A$3:$T$1996,MATCH('2) Order Form'!P$8,Prices!$A$2:$T$2,0),FALSE)</f>
        <v>35</v>
      </c>
      <c r="Q258" s="47">
        <f>VLOOKUP($C258,Prices!$A$3:$T$1996,MATCH('2) Order Form'!Q$8,Prices!$A$2:$T$2,0),FALSE)</f>
        <v>69</v>
      </c>
      <c r="R258" s="31">
        <f t="shared" ref="R258:R263" si="335">I258*P258</f>
        <v>0</v>
      </c>
      <c r="S258" s="40">
        <f t="shared" ref="S258:S263" si="336">R258*O258</f>
        <v>0</v>
      </c>
      <c r="T258" s="47">
        <f t="shared" ref="T258:T263" si="337">R258-S258</f>
        <v>0</v>
      </c>
      <c r="U258" s="97"/>
      <c r="V258" s="110">
        <v>7048652903099</v>
      </c>
      <c r="W258" s="97"/>
      <c r="X258" s="182" t="str">
        <f t="shared" si="289"/>
        <v>*** EOL ***</v>
      </c>
      <c r="Y258" s="135">
        <f t="shared" ref="Y258:Y263" si="338">I258*Q258</f>
        <v>0</v>
      </c>
      <c r="Z258" s="99">
        <f t="shared" ca="1" si="323"/>
        <v>0</v>
      </c>
      <c r="AA258" s="99">
        <f t="shared" ca="1" si="315"/>
        <v>19</v>
      </c>
      <c r="AB258" s="136">
        <f t="shared" ref="AB258:AB263" ca="1" si="339">IF(C258=OFFSET(C258,-1,0),0,1)</f>
        <v>0</v>
      </c>
      <c r="AC258" s="136">
        <f t="shared" ref="AC258:AC263" ca="1" si="340">IF(F258=OFFSET(F258,-1,0),0,1)</f>
        <v>0</v>
      </c>
      <c r="AD258" s="136" t="str">
        <f t="shared" ref="AD258:AD263" si="341">CONCATENATE(C258,F258)</f>
        <v>845129Dusk</v>
      </c>
      <c r="AE258" s="136">
        <f t="shared" ref="AE258:AE263" si="342">IFERROR(IF(B258="EYEWEAR",CONCATENATE(C258,"-",G258),C258),C258)</f>
        <v>845129</v>
      </c>
      <c r="AF258" s="137" t="str">
        <f>INDEX(ATS!$A:$P,MATCH('2) Order Form'!$V258,ATS!$O:$O,0),7)</f>
        <v>Stock</v>
      </c>
      <c r="AG258" s="184">
        <v>7048652893895</v>
      </c>
      <c r="AH258"/>
    </row>
    <row r="259" spans="1:34" s="104" customFormat="1">
      <c r="A259" s="9">
        <v>1</v>
      </c>
      <c r="B259" s="9" t="s">
        <v>104</v>
      </c>
      <c r="C259" s="9">
        <f>INDEX(ATS!$A:$P,MATCH('2) Order Form'!$V259,ATS!$O:$O,0),1)</f>
        <v>845129</v>
      </c>
      <c r="D259" s="9" t="str">
        <f>INDEX(ATS!$A:$P,MATCH('2) Order Form'!$V259,ATS!$O:$O,0),2)</f>
        <v>Seeker Helmet</v>
      </c>
      <c r="E259" s="74" t="str">
        <f>INDEX(ATS!$A:$P,MATCH('2) Order Form'!$V259,ATS!$O:$O,0),4)</f>
        <v>FLRM-48/53</v>
      </c>
      <c r="F259" s="74" t="str">
        <f>INDEX(ATS!$A:$P,MATCH('2) Order Form'!$V259,ATS!$O:$O,0),5)</f>
        <v>Flare Metallic</v>
      </c>
      <c r="G259" s="112" t="str">
        <f>INDEX(ATS!$A:$P,MATCH('2) Order Form'!$V259,ATS!$O:$O,0),6)</f>
        <v>48/53</v>
      </c>
      <c r="H259" s="10">
        <v>1</v>
      </c>
      <c r="I259" s="90">
        <v>0</v>
      </c>
      <c r="J259" s="96">
        <f>IFERROR(VLOOKUP(V259,ATS!$O:$P,2,FALSE),0)</f>
        <v>0</v>
      </c>
      <c r="K259" s="138" t="str">
        <f t="shared" ref="K259" si="343">IF(J259=99999,"OPEN",IF(J259&gt;50,"50+",IF(J259&lt;=0,"0",J259)))</f>
        <v>0</v>
      </c>
      <c r="L259" s="96">
        <f>IFERROR(VLOOKUP(V259,ATS!$O:$Q,3,FALSE),0)</f>
        <v>0</v>
      </c>
      <c r="M259" s="139" t="str">
        <f t="shared" ref="M259" si="344">IF(L259=99999,"OPEN",IF(L259&gt;50,"50+",IF(L259&lt;=0,"0",L259)))</f>
        <v>0</v>
      </c>
      <c r="N259" s="85">
        <v>0</v>
      </c>
      <c r="O259" s="51">
        <f t="shared" ref="O259" si="345">IF(N259&lt;&gt;0,N259,$P$5)</f>
        <v>0</v>
      </c>
      <c r="P259" s="46">
        <f>VLOOKUP($C259,Prices!$A$3:$T$1996,MATCH('2) Order Form'!P$8,Prices!$A$2:$T$2,0),FALSE)</f>
        <v>35</v>
      </c>
      <c r="Q259" s="47">
        <f>VLOOKUP($C259,Prices!$A$3:$T$1996,MATCH('2) Order Form'!Q$8,Prices!$A$2:$T$2,0),FALSE)</f>
        <v>69</v>
      </c>
      <c r="R259" s="31">
        <f t="shared" ref="R259" si="346">I259*P259</f>
        <v>0</v>
      </c>
      <c r="S259" s="40">
        <f t="shared" ref="S259" si="347">R259*O259</f>
        <v>0</v>
      </c>
      <c r="T259" s="47">
        <f t="shared" ref="T259" si="348">R259-S259</f>
        <v>0</v>
      </c>
      <c r="U259" s="97"/>
      <c r="V259" s="110">
        <v>7048652911643</v>
      </c>
      <c r="W259" s="97"/>
      <c r="X259" s="182" t="str">
        <f t="shared" si="289"/>
        <v>*** EOL ***</v>
      </c>
      <c r="Y259" s="135">
        <f t="shared" ref="Y259" si="349">I259*Q259</f>
        <v>0</v>
      </c>
      <c r="Z259" s="99">
        <f t="shared" ref="Z259" ca="1" si="350">IF(A259=OFFSET(A259,-1,0),0,1)</f>
        <v>0</v>
      </c>
      <c r="AA259" s="99">
        <f t="shared" ref="AA259" ca="1" si="351">IF(C259=OFFSET(C259,-1,0),OFFSET(AA259,-1,0),OFFSET(AA259,-1,0)+1)</f>
        <v>19</v>
      </c>
      <c r="AB259" s="136">
        <f t="shared" ref="AB259" ca="1" si="352">IF(C259=OFFSET(C259,-1,0),0,1)</f>
        <v>0</v>
      </c>
      <c r="AC259" s="136">
        <f t="shared" ref="AC259" ca="1" si="353">IF(F259=OFFSET(F259,-1,0),0,1)</f>
        <v>1</v>
      </c>
      <c r="AD259" s="136" t="str">
        <f t="shared" ref="AD259" si="354">CONCATENATE(C259,F259)</f>
        <v>845129Flare Metallic</v>
      </c>
      <c r="AE259" s="136">
        <f t="shared" ref="AE259" si="355">IFERROR(IF(B259="EYEWEAR",CONCATENATE(C259,"-",G259),C259),C259)</f>
        <v>845129</v>
      </c>
      <c r="AF259" s="137" t="str">
        <f>INDEX(ATS!$A:$P,MATCH('2) Order Form'!$V259,ATS!$O:$O,0),7)</f>
        <v>Stock</v>
      </c>
      <c r="AG259" s="184">
        <v>7048652893888</v>
      </c>
      <c r="AH259"/>
    </row>
    <row r="260" spans="1:34" s="104" customFormat="1">
      <c r="A260" s="9">
        <v>1</v>
      </c>
      <c r="B260" s="9" t="s">
        <v>104</v>
      </c>
      <c r="C260" s="9">
        <f>INDEX(ATS!$A:$P,MATCH('2) Order Form'!$V260,ATS!$O:$O,0),1)</f>
        <v>845129</v>
      </c>
      <c r="D260" s="9" t="str">
        <f>INDEX(ATS!$A:$P,MATCH('2) Order Form'!$V260,ATS!$O:$O,0),2)</f>
        <v>Seeker Helmet</v>
      </c>
      <c r="E260" s="74" t="str">
        <f>INDEX(ATS!$A:$P,MATCH('2) Order Form'!$V260,ATS!$O:$O,0),4)</f>
        <v>FLRM-53/61</v>
      </c>
      <c r="F260" s="74" t="str">
        <f>INDEX(ATS!$A:$P,MATCH('2) Order Form'!$V260,ATS!$O:$O,0),5)</f>
        <v>Flare Metallic</v>
      </c>
      <c r="G260" s="112" t="str">
        <f>INDEX(ATS!$A:$P,MATCH('2) Order Form'!$V260,ATS!$O:$O,0),6)</f>
        <v>53/61</v>
      </c>
      <c r="H260" s="10">
        <v>1</v>
      </c>
      <c r="I260" s="90">
        <v>0</v>
      </c>
      <c r="J260" s="96">
        <f>IFERROR(VLOOKUP(V260,ATS!$O:$P,2,FALSE),0)</f>
        <v>79</v>
      </c>
      <c r="K260" s="138" t="str">
        <f t="shared" si="332"/>
        <v>50+</v>
      </c>
      <c r="L260" s="96">
        <f>IFERROR(VLOOKUP(V260,ATS!$O:$Q,3,FALSE),0)</f>
        <v>79</v>
      </c>
      <c r="M260" s="139" t="str">
        <f t="shared" si="333"/>
        <v>50+</v>
      </c>
      <c r="N260" s="85">
        <v>0</v>
      </c>
      <c r="O260" s="51">
        <f t="shared" si="334"/>
        <v>0</v>
      </c>
      <c r="P260" s="46">
        <f>VLOOKUP($C260,Prices!$A$3:$T$1996,MATCH('2) Order Form'!P$8,Prices!$A$2:$T$2,0),FALSE)</f>
        <v>35</v>
      </c>
      <c r="Q260" s="47">
        <f>VLOOKUP($C260,Prices!$A$3:$T$1996,MATCH('2) Order Form'!Q$8,Prices!$A$2:$T$2,0),FALSE)</f>
        <v>69</v>
      </c>
      <c r="R260" s="31">
        <f t="shared" si="335"/>
        <v>0</v>
      </c>
      <c r="S260" s="40">
        <f t="shared" si="336"/>
        <v>0</v>
      </c>
      <c r="T260" s="47">
        <f t="shared" si="337"/>
        <v>0</v>
      </c>
      <c r="U260" s="97"/>
      <c r="V260" s="110">
        <v>7048652903105</v>
      </c>
      <c r="W260" s="97"/>
      <c r="X260" s="182" t="str">
        <f t="shared" si="289"/>
        <v>*** EOL ***</v>
      </c>
      <c r="Y260" s="135">
        <f t="shared" si="338"/>
        <v>0</v>
      </c>
      <c r="Z260" s="99">
        <f t="shared" ca="1" si="323"/>
        <v>0</v>
      </c>
      <c r="AA260" s="99">
        <f t="shared" ca="1" si="315"/>
        <v>19</v>
      </c>
      <c r="AB260" s="136">
        <f t="shared" ca="1" si="339"/>
        <v>0</v>
      </c>
      <c r="AC260" s="136">
        <f t="shared" ca="1" si="340"/>
        <v>0</v>
      </c>
      <c r="AD260" s="136" t="str">
        <f t="shared" si="341"/>
        <v>845129Flare Metallic</v>
      </c>
      <c r="AE260" s="136">
        <f t="shared" si="342"/>
        <v>845129</v>
      </c>
      <c r="AF260" s="137" t="str">
        <f>INDEX(ATS!$A:$P,MATCH('2) Order Form'!$V260,ATS!$O:$O,0),7)</f>
        <v>Stock</v>
      </c>
      <c r="AG260" s="184">
        <v>7048652893871</v>
      </c>
      <c r="AH260"/>
    </row>
    <row r="261" spans="1:34" s="104" customFormat="1">
      <c r="A261" s="9">
        <v>1</v>
      </c>
      <c r="B261" s="9" t="s">
        <v>104</v>
      </c>
      <c r="C261" s="9">
        <f>INDEX(ATS!$A:$P,MATCH('2) Order Form'!$V261,ATS!$O:$O,0),1)</f>
        <v>845129</v>
      </c>
      <c r="D261" s="9" t="str">
        <f>INDEX(ATS!$A:$P,MATCH('2) Order Form'!$V261,ATS!$O:$O,0),2)</f>
        <v>Seeker Helmet</v>
      </c>
      <c r="E261" s="74" t="str">
        <f>INDEX(ATS!$A:$P,MATCH('2) Order Form'!$V261,ATS!$O:$O,0),4)</f>
        <v>LAVA-48/53</v>
      </c>
      <c r="F261" s="74" t="str">
        <f>INDEX(ATS!$A:$P,MATCH('2) Order Form'!$V261,ATS!$O:$O,0),5)</f>
        <v>Lava</v>
      </c>
      <c r="G261" s="112" t="str">
        <f>INDEX(ATS!$A:$P,MATCH('2) Order Form'!$V261,ATS!$O:$O,0),6)</f>
        <v>48/53</v>
      </c>
      <c r="H261" s="10">
        <v>1</v>
      </c>
      <c r="I261" s="90">
        <v>0</v>
      </c>
      <c r="J261" s="96">
        <f>IFERROR(VLOOKUP(V261,ATS!$O:$P,2,FALSE),0)</f>
        <v>0</v>
      </c>
      <c r="K261" s="138" t="str">
        <f t="shared" ref="K261" si="356">IF(J261=99999,"OPEN",IF(J261&gt;50,"50+",IF(J261&lt;=0,"0",J261)))</f>
        <v>0</v>
      </c>
      <c r="L261" s="96">
        <f>IFERROR(VLOOKUP(V261,ATS!$O:$Q,3,FALSE),0)</f>
        <v>0</v>
      </c>
      <c r="M261" s="139" t="str">
        <f t="shared" ref="M261" si="357">IF(L261=99999,"OPEN",IF(L261&gt;50,"50+",IF(L261&lt;=0,"0",L261)))</f>
        <v>0</v>
      </c>
      <c r="N261" s="85">
        <v>0</v>
      </c>
      <c r="O261" s="51">
        <f t="shared" ref="O261" si="358">IF(N261&lt;&gt;0,N261,$P$5)</f>
        <v>0</v>
      </c>
      <c r="P261" s="46">
        <f>VLOOKUP($C261,Prices!$A$3:$T$1996,MATCH('2) Order Form'!P$8,Prices!$A$2:$T$2,0),FALSE)</f>
        <v>35</v>
      </c>
      <c r="Q261" s="47">
        <f>VLOOKUP($C261,Prices!$A$3:$T$1996,MATCH('2) Order Form'!Q$8,Prices!$A$2:$T$2,0),FALSE)</f>
        <v>69</v>
      </c>
      <c r="R261" s="31">
        <f t="shared" ref="R261" si="359">I261*P261</f>
        <v>0</v>
      </c>
      <c r="S261" s="40">
        <f t="shared" ref="S261" si="360">R261*O261</f>
        <v>0</v>
      </c>
      <c r="T261" s="47">
        <f t="shared" ref="T261" si="361">R261-S261</f>
        <v>0</v>
      </c>
      <c r="U261" s="97"/>
      <c r="V261" s="110">
        <v>7048652911667</v>
      </c>
      <c r="W261" s="97"/>
      <c r="X261" s="182" t="str">
        <f t="shared" si="289"/>
        <v/>
      </c>
      <c r="Y261" s="135">
        <f t="shared" ref="Y261" si="362">I261*Q261</f>
        <v>0</v>
      </c>
      <c r="Z261" s="99">
        <f t="shared" ref="Z261" ca="1" si="363">IF(A261=OFFSET(A261,-1,0),0,1)</f>
        <v>0</v>
      </c>
      <c r="AA261" s="99">
        <f t="shared" ref="AA261" ca="1" si="364">IF(C261=OFFSET(C261,-1,0),OFFSET(AA261,-1,0),OFFSET(AA261,-1,0)+1)</f>
        <v>19</v>
      </c>
      <c r="AB261" s="136">
        <f t="shared" ref="AB261" ca="1" si="365">IF(C261=OFFSET(C261,-1,0),0,1)</f>
        <v>0</v>
      </c>
      <c r="AC261" s="136">
        <f t="shared" ref="AC261" ca="1" si="366">IF(F261=OFFSET(F261,-1,0),0,1)</f>
        <v>1</v>
      </c>
      <c r="AD261" s="136" t="str">
        <f t="shared" ref="AD261" si="367">CONCATENATE(C261,F261)</f>
        <v>845129Lava</v>
      </c>
      <c r="AE261" s="136">
        <f t="shared" ref="AE261" si="368">IFERROR(IF(B261="EYEWEAR",CONCATENATE(C261,"-",G261),C261),C261)</f>
        <v>845129</v>
      </c>
      <c r="AF261" s="137" t="str">
        <f>INDEX(ATS!$A:$P,MATCH('2) Order Form'!$V261,ATS!$O:$O,0),7)</f>
        <v>Active</v>
      </c>
      <c r="AG261" s="184">
        <v>7048652893925</v>
      </c>
      <c r="AH261"/>
    </row>
    <row r="262" spans="1:34" s="104" customFormat="1">
      <c r="A262" s="9">
        <v>1</v>
      </c>
      <c r="B262" s="9" t="s">
        <v>104</v>
      </c>
      <c r="C262" s="9">
        <f>INDEX(ATS!$A:$P,MATCH('2) Order Form'!$V262,ATS!$O:$O,0),1)</f>
        <v>845129</v>
      </c>
      <c r="D262" s="9" t="str">
        <f>INDEX(ATS!$A:$P,MATCH('2) Order Form'!$V262,ATS!$O:$O,0),2)</f>
        <v>Seeker Helmet</v>
      </c>
      <c r="E262" s="74" t="str">
        <f>INDEX(ATS!$A:$P,MATCH('2) Order Form'!$V262,ATS!$O:$O,0),4)</f>
        <v>LAVA-53/61</v>
      </c>
      <c r="F262" s="74" t="str">
        <f>INDEX(ATS!$A:$P,MATCH('2) Order Form'!$V262,ATS!$O:$O,0),5)</f>
        <v>Lava</v>
      </c>
      <c r="G262" s="112" t="str">
        <f>INDEX(ATS!$A:$P,MATCH('2) Order Form'!$V262,ATS!$O:$O,0),6)</f>
        <v>53/61</v>
      </c>
      <c r="H262" s="10">
        <v>1</v>
      </c>
      <c r="I262" s="90">
        <v>0</v>
      </c>
      <c r="J262" s="96">
        <f>IFERROR(VLOOKUP(V262,ATS!$O:$P,2,FALSE),0)</f>
        <v>0</v>
      </c>
      <c r="K262" s="138" t="str">
        <f t="shared" si="332"/>
        <v>0</v>
      </c>
      <c r="L262" s="96">
        <f>IFERROR(VLOOKUP(V262,ATS!$O:$Q,3,FALSE),0)</f>
        <v>0</v>
      </c>
      <c r="M262" s="139" t="str">
        <f t="shared" si="333"/>
        <v>0</v>
      </c>
      <c r="N262" s="85">
        <v>0</v>
      </c>
      <c r="O262" s="51">
        <f t="shared" si="334"/>
        <v>0</v>
      </c>
      <c r="P262" s="46">
        <f>VLOOKUP($C262,Prices!$A$3:$T$1996,MATCH('2) Order Form'!P$8,Prices!$A$2:$T$2,0),FALSE)</f>
        <v>35</v>
      </c>
      <c r="Q262" s="47">
        <f>VLOOKUP($C262,Prices!$A$3:$T$1996,MATCH('2) Order Form'!Q$8,Prices!$A$2:$T$2,0),FALSE)</f>
        <v>69</v>
      </c>
      <c r="R262" s="31">
        <f t="shared" si="335"/>
        <v>0</v>
      </c>
      <c r="S262" s="40">
        <f t="shared" si="336"/>
        <v>0</v>
      </c>
      <c r="T262" s="47">
        <f t="shared" si="337"/>
        <v>0</v>
      </c>
      <c r="U262" s="97"/>
      <c r="V262" s="110">
        <v>7048652903112</v>
      </c>
      <c r="W262" s="97"/>
      <c r="X262" s="182" t="str">
        <f t="shared" si="289"/>
        <v/>
      </c>
      <c r="Y262" s="135">
        <f t="shared" si="338"/>
        <v>0</v>
      </c>
      <c r="Z262" s="99">
        <f t="shared" ca="1" si="323"/>
        <v>0</v>
      </c>
      <c r="AA262" s="99">
        <f t="shared" ca="1" si="315"/>
        <v>19</v>
      </c>
      <c r="AB262" s="136">
        <f t="shared" ca="1" si="339"/>
        <v>0</v>
      </c>
      <c r="AC262" s="136">
        <f t="shared" ca="1" si="340"/>
        <v>0</v>
      </c>
      <c r="AD262" s="136" t="str">
        <f t="shared" si="341"/>
        <v>845129Lava</v>
      </c>
      <c r="AE262" s="136">
        <f t="shared" si="342"/>
        <v>845129</v>
      </c>
      <c r="AF262" s="137" t="str">
        <f>INDEX(ATS!$A:$P,MATCH('2) Order Form'!$V262,ATS!$O:$O,0),7)</f>
        <v>Active</v>
      </c>
      <c r="AG262" s="184">
        <v>7048652893918</v>
      </c>
      <c r="AH262"/>
    </row>
    <row r="263" spans="1:34">
      <c r="A263" s="9">
        <v>1</v>
      </c>
      <c r="B263" s="9" t="s">
        <v>104</v>
      </c>
      <c r="C263" s="9">
        <f>INDEX(ATS!$A:$P,MATCH('2) Order Form'!$V263,ATS!$O:$O,0),1)</f>
        <v>845129</v>
      </c>
      <c r="D263" s="9" t="str">
        <f>INDEX(ATS!$A:$P,MATCH('2) Order Form'!$V263,ATS!$O:$O,0),2)</f>
        <v>Seeker Helmet</v>
      </c>
      <c r="E263" s="74" t="str">
        <f>INDEX(ATS!$A:$P,MATCH('2) Order Form'!$V263,ATS!$O:$O,0),4)</f>
        <v>MBLK-48/53</v>
      </c>
      <c r="F263" s="74" t="str">
        <f>INDEX(ATS!$A:$P,MATCH('2) Order Form'!$V263,ATS!$O:$O,0),5)</f>
        <v>Matte Black</v>
      </c>
      <c r="G263" s="112" t="str">
        <f>INDEX(ATS!$A:$P,MATCH('2) Order Form'!$V263,ATS!$O:$O,0),6)</f>
        <v>48/53</v>
      </c>
      <c r="H263" s="10">
        <v>1</v>
      </c>
      <c r="I263" s="90">
        <v>0</v>
      </c>
      <c r="J263" s="96">
        <f>IFERROR(VLOOKUP(V263,ATS!$O:$P,2,FALSE),0)</f>
        <v>5</v>
      </c>
      <c r="K263" s="138">
        <f t="shared" si="332"/>
        <v>5</v>
      </c>
      <c r="L263" s="96">
        <f>IFERROR(VLOOKUP(V263,ATS!$O:$Q,3,FALSE),0)</f>
        <v>5</v>
      </c>
      <c r="M263" s="139">
        <f t="shared" si="333"/>
        <v>5</v>
      </c>
      <c r="N263" s="85">
        <v>0</v>
      </c>
      <c r="O263" s="51">
        <f t="shared" si="334"/>
        <v>0</v>
      </c>
      <c r="P263" s="46">
        <f>VLOOKUP($C263,Prices!$A$3:$T$1996,MATCH('2) Order Form'!P$8,Prices!$A$2:$T$2,0),FALSE)</f>
        <v>35</v>
      </c>
      <c r="Q263" s="47">
        <f>VLOOKUP($C263,Prices!$A$3:$T$1996,MATCH('2) Order Form'!Q$8,Prices!$A$2:$T$2,0),FALSE)</f>
        <v>69</v>
      </c>
      <c r="R263" s="31">
        <f t="shared" si="335"/>
        <v>0</v>
      </c>
      <c r="S263" s="40">
        <f t="shared" si="336"/>
        <v>0</v>
      </c>
      <c r="T263" s="47">
        <f t="shared" si="337"/>
        <v>0</v>
      </c>
      <c r="U263" s="97"/>
      <c r="V263" s="110">
        <v>7048652911681</v>
      </c>
      <c r="W263" s="97"/>
      <c r="X263" s="182" t="str">
        <f t="shared" si="289"/>
        <v/>
      </c>
      <c r="Y263" s="98">
        <f t="shared" si="338"/>
        <v>0</v>
      </c>
      <c r="Z263" s="99">
        <f t="shared" ref="Z263" ca="1" si="369">IF(A263=OFFSET(A263,-1,0),0,1)</f>
        <v>0</v>
      </c>
      <c r="AA263" s="99">
        <f t="shared" ref="AA263" ca="1" si="370">IF(C263=OFFSET(C263,-1,0),OFFSET(AA263,-1,0),OFFSET(AA263,-1,0)+1)</f>
        <v>19</v>
      </c>
      <c r="AB263" s="99">
        <f t="shared" ca="1" si="339"/>
        <v>0</v>
      </c>
      <c r="AC263" s="99">
        <f t="shared" ca="1" si="340"/>
        <v>1</v>
      </c>
      <c r="AD263" s="99" t="str">
        <f t="shared" si="341"/>
        <v>845129Matte Black</v>
      </c>
      <c r="AE263" s="99">
        <f t="shared" si="342"/>
        <v>845129</v>
      </c>
      <c r="AF263" s="100" t="str">
        <f>INDEX(ATS!$A:$P,MATCH('2) Order Form'!$V263,ATS!$O:$O,0),7)</f>
        <v>Active</v>
      </c>
      <c r="AG263" s="183">
        <v>7048652893901</v>
      </c>
    </row>
    <row r="264" spans="1:34">
      <c r="A264" s="9">
        <v>1</v>
      </c>
      <c r="B264" s="9" t="s">
        <v>104</v>
      </c>
      <c r="C264" s="9">
        <f>INDEX(ATS!$A:$P,MATCH('2) Order Form'!$V264,ATS!$O:$O,0),1)</f>
        <v>845129</v>
      </c>
      <c r="D264" s="9" t="str">
        <f>INDEX(ATS!$A:$P,MATCH('2) Order Form'!$V264,ATS!$O:$O,0),2)</f>
        <v>Seeker Helmet</v>
      </c>
      <c r="E264" s="74" t="str">
        <f>INDEX(ATS!$A:$P,MATCH('2) Order Form'!$V264,ATS!$O:$O,0),4)</f>
        <v>MBLK-53/61</v>
      </c>
      <c r="F264" s="74" t="str">
        <f>INDEX(ATS!$A:$P,MATCH('2) Order Form'!$V264,ATS!$O:$O,0),5)</f>
        <v>Matte Black</v>
      </c>
      <c r="G264" s="112" t="str">
        <f>INDEX(ATS!$A:$P,MATCH('2) Order Form'!$V264,ATS!$O:$O,0),6)</f>
        <v>53/61</v>
      </c>
      <c r="H264" s="10">
        <v>1</v>
      </c>
      <c r="I264" s="90">
        <v>0</v>
      </c>
      <c r="J264" s="96">
        <f>IFERROR(VLOOKUP(V264,ATS!$O:$P,2,FALSE),0)</f>
        <v>0</v>
      </c>
      <c r="K264" s="138" t="str">
        <f t="shared" ref="K264:K279" si="371">IF(J264=99999,"OPEN",IF(J264&gt;50,"50+",IF(J264&lt;=0,"0",J264)))</f>
        <v>0</v>
      </c>
      <c r="L264" s="96">
        <f>IFERROR(VLOOKUP(V264,ATS!$O:$Q,3,FALSE),0)</f>
        <v>0</v>
      </c>
      <c r="M264" s="139" t="str">
        <f t="shared" ref="M264:M279" si="372">IF(L264=99999,"OPEN",IF(L264&gt;50,"50+",IF(L264&lt;=0,"0",L264)))</f>
        <v>0</v>
      </c>
      <c r="N264" s="85">
        <v>0</v>
      </c>
      <c r="O264" s="51">
        <f t="shared" ref="O264:O279" si="373">IF(N264&lt;&gt;0,N264,$P$5)</f>
        <v>0</v>
      </c>
      <c r="P264" s="46">
        <f>VLOOKUP($C264,Prices!$A$3:$T$1996,MATCH('2) Order Form'!P$8,Prices!$A$2:$T$2,0),FALSE)</f>
        <v>35</v>
      </c>
      <c r="Q264" s="47">
        <f>VLOOKUP($C264,Prices!$A$3:$T$1996,MATCH('2) Order Form'!Q$8,Prices!$A$2:$T$2,0),FALSE)</f>
        <v>69</v>
      </c>
      <c r="R264" s="31">
        <f t="shared" ref="R264:R279" si="374">I264*P264</f>
        <v>0</v>
      </c>
      <c r="S264" s="40">
        <f t="shared" ref="S264:S279" si="375">R264*O264</f>
        <v>0</v>
      </c>
      <c r="T264" s="47">
        <f t="shared" ref="T264:T279" si="376">R264-S264</f>
        <v>0</v>
      </c>
      <c r="U264" s="97"/>
      <c r="V264" s="110">
        <v>7048652768148</v>
      </c>
      <c r="W264" s="97"/>
      <c r="X264" s="182" t="str">
        <f t="shared" si="289"/>
        <v/>
      </c>
      <c r="Y264" s="98">
        <f t="shared" ref="Y264:Y279" si="377">I264*Q264</f>
        <v>0</v>
      </c>
      <c r="Z264" s="99">
        <f t="shared" ca="1" si="323"/>
        <v>0</v>
      </c>
      <c r="AA264" s="99">
        <f t="shared" ca="1" si="315"/>
        <v>19</v>
      </c>
      <c r="AB264" s="99">
        <f t="shared" ca="1" si="127"/>
        <v>0</v>
      </c>
      <c r="AC264" s="99">
        <f t="shared" ca="1" si="128"/>
        <v>0</v>
      </c>
      <c r="AD264" s="99" t="str">
        <f t="shared" si="129"/>
        <v>845129Matte Black</v>
      </c>
      <c r="AE264" s="99">
        <f t="shared" si="130"/>
        <v>845129</v>
      </c>
      <c r="AF264" s="100" t="str">
        <f>INDEX(ATS!$A:$P,MATCH('2) Order Form'!$V264,ATS!$O:$O,0),7)</f>
        <v>Active</v>
      </c>
      <c r="AG264" s="183">
        <v>7048652327543</v>
      </c>
    </row>
    <row r="265" spans="1:34">
      <c r="A265" s="9">
        <v>1</v>
      </c>
      <c r="B265" s="9" t="s">
        <v>104</v>
      </c>
      <c r="C265" s="9">
        <f>INDEX(ATS!$A:$P,MATCH('2) Order Form'!$V265,ATS!$O:$O,0),1)</f>
        <v>845129</v>
      </c>
      <c r="D265" s="9" t="str">
        <f>INDEX(ATS!$A:$P,MATCH('2) Order Form'!$V265,ATS!$O:$O,0),2)</f>
        <v>Seeker Helmet</v>
      </c>
      <c r="E265" s="74" t="str">
        <f>INDEX(ATS!$A:$P,MATCH('2) Order Form'!$V265,ATS!$O:$O,0),4)</f>
        <v>MWHT-48/53</v>
      </c>
      <c r="F265" s="74" t="str">
        <f>INDEX(ATS!$A:$P,MATCH('2) Order Form'!$V265,ATS!$O:$O,0),5)</f>
        <v>Matte White</v>
      </c>
      <c r="G265" s="112" t="str">
        <f>INDEX(ATS!$A:$P,MATCH('2) Order Form'!$V265,ATS!$O:$O,0),6)</f>
        <v>48/53</v>
      </c>
      <c r="H265" s="10">
        <v>1</v>
      </c>
      <c r="I265" s="90">
        <v>0</v>
      </c>
      <c r="J265" s="96">
        <f>IFERROR(VLOOKUP(V265,ATS!$O:$P,2,FALSE),0)</f>
        <v>0</v>
      </c>
      <c r="K265" s="138" t="str">
        <f t="shared" ref="K265" si="378">IF(J265=99999,"OPEN",IF(J265&gt;50,"50+",IF(J265&lt;=0,"0",J265)))</f>
        <v>0</v>
      </c>
      <c r="L265" s="96">
        <f>IFERROR(VLOOKUP(V265,ATS!$O:$Q,3,FALSE),0)</f>
        <v>0</v>
      </c>
      <c r="M265" s="139" t="str">
        <f t="shared" ref="M265" si="379">IF(L265=99999,"OPEN",IF(L265&gt;50,"50+",IF(L265&lt;=0,"0",L265)))</f>
        <v>0</v>
      </c>
      <c r="N265" s="85">
        <v>0</v>
      </c>
      <c r="O265" s="51">
        <f t="shared" ref="O265" si="380">IF(N265&lt;&gt;0,N265,$P$5)</f>
        <v>0</v>
      </c>
      <c r="P265" s="46">
        <f>VLOOKUP($C265,Prices!$A$3:$T$1996,MATCH('2) Order Form'!P$8,Prices!$A$2:$T$2,0),FALSE)</f>
        <v>35</v>
      </c>
      <c r="Q265" s="47">
        <f>VLOOKUP($C265,Prices!$A$3:$T$1996,MATCH('2) Order Form'!Q$8,Prices!$A$2:$T$2,0),FALSE)</f>
        <v>69</v>
      </c>
      <c r="R265" s="31">
        <f t="shared" ref="R265" si="381">I265*P265</f>
        <v>0</v>
      </c>
      <c r="S265" s="40">
        <f t="shared" ref="S265" si="382">R265*O265</f>
        <v>0</v>
      </c>
      <c r="T265" s="47">
        <f t="shared" ref="T265" si="383">R265-S265</f>
        <v>0</v>
      </c>
      <c r="U265" s="97"/>
      <c r="V265" s="110">
        <v>7048652911704</v>
      </c>
      <c r="W265" s="97"/>
      <c r="X265" s="182" t="str">
        <f t="shared" si="289"/>
        <v/>
      </c>
      <c r="Y265" s="98">
        <f t="shared" ref="Y265" si="384">I265*Q265</f>
        <v>0</v>
      </c>
      <c r="Z265" s="99">
        <f t="shared" ref="Z265" ca="1" si="385">IF(A265=OFFSET(A265,-1,0),0,1)</f>
        <v>0</v>
      </c>
      <c r="AA265" s="99">
        <f t="shared" ref="AA265" ca="1" si="386">IF(C265=OFFSET(C265,-1,0),OFFSET(AA265,-1,0),OFFSET(AA265,-1,0)+1)</f>
        <v>19</v>
      </c>
      <c r="AB265" s="99">
        <f t="shared" ref="AB265" ca="1" si="387">IF(C265=OFFSET(C265,-1,0),0,1)</f>
        <v>0</v>
      </c>
      <c r="AC265" s="99">
        <f t="shared" ref="AC265" ca="1" si="388">IF(F265=OFFSET(F265,-1,0),0,1)</f>
        <v>1</v>
      </c>
      <c r="AD265" s="99" t="str">
        <f t="shared" ref="AD265" si="389">CONCATENATE(C265,F265)</f>
        <v>845129Matte White</v>
      </c>
      <c r="AE265" s="99">
        <f t="shared" ref="AE265" si="390">IFERROR(IF(B265="EYEWEAR",CONCATENATE(C265,"-",G265),C265),C265)</f>
        <v>845129</v>
      </c>
      <c r="AF265" s="100" t="str">
        <f>INDEX(ATS!$A:$P,MATCH('2) Order Form'!$V265,ATS!$O:$O,0),7)</f>
        <v>Active</v>
      </c>
      <c r="AG265" s="183">
        <v>7048653018921</v>
      </c>
    </row>
    <row r="266" spans="1:34">
      <c r="A266" s="9">
        <v>1</v>
      </c>
      <c r="B266" s="9" t="s">
        <v>104</v>
      </c>
      <c r="C266" s="9">
        <f>INDEX(ATS!$A:$P,MATCH('2) Order Form'!$V266,ATS!$O:$O,0),1)</f>
        <v>845129</v>
      </c>
      <c r="D266" s="9" t="str">
        <f>INDEX(ATS!$A:$P,MATCH('2) Order Form'!$V266,ATS!$O:$O,0),2)</f>
        <v>Seeker Helmet</v>
      </c>
      <c r="E266" s="74" t="str">
        <f>INDEX(ATS!$A:$P,MATCH('2) Order Form'!$V266,ATS!$O:$O,0),4)</f>
        <v>MWHT-53/61</v>
      </c>
      <c r="F266" s="74" t="str">
        <f>INDEX(ATS!$A:$P,MATCH('2) Order Form'!$V266,ATS!$O:$O,0),5)</f>
        <v>Matte White</v>
      </c>
      <c r="G266" s="112" t="str">
        <f>INDEX(ATS!$A:$P,MATCH('2) Order Form'!$V266,ATS!$O:$O,0),6)</f>
        <v>53/61</v>
      </c>
      <c r="H266" s="10">
        <v>1</v>
      </c>
      <c r="I266" s="90">
        <v>0</v>
      </c>
      <c r="J266" s="96">
        <f>IFERROR(VLOOKUP(V266,ATS!$O:$P,2,FALSE),0)</f>
        <v>0</v>
      </c>
      <c r="K266" s="138" t="str">
        <f t="shared" si="371"/>
        <v>0</v>
      </c>
      <c r="L266" s="96">
        <f>IFERROR(VLOOKUP(V266,ATS!$O:$Q,3,FALSE),0)</f>
        <v>0</v>
      </c>
      <c r="M266" s="139" t="str">
        <f t="shared" si="372"/>
        <v>0</v>
      </c>
      <c r="N266" s="85">
        <v>0</v>
      </c>
      <c r="O266" s="51">
        <f t="shared" si="373"/>
        <v>0</v>
      </c>
      <c r="P266" s="46">
        <f>VLOOKUP($C266,Prices!$A$3:$T$1996,MATCH('2) Order Form'!P$8,Prices!$A$2:$T$2,0),FALSE)</f>
        <v>35</v>
      </c>
      <c r="Q266" s="47">
        <f>VLOOKUP($C266,Prices!$A$3:$T$1996,MATCH('2) Order Form'!Q$8,Prices!$A$2:$T$2,0),FALSE)</f>
        <v>69</v>
      </c>
      <c r="R266" s="31">
        <f t="shared" si="374"/>
        <v>0</v>
      </c>
      <c r="S266" s="40">
        <f t="shared" si="375"/>
        <v>0</v>
      </c>
      <c r="T266" s="47">
        <f t="shared" si="376"/>
        <v>0</v>
      </c>
      <c r="U266" s="97"/>
      <c r="V266" s="110">
        <v>7048652768186</v>
      </c>
      <c r="W266" s="97"/>
      <c r="X266" s="182" t="str">
        <f t="shared" ref="X266:X329" si="391">IF(ISNA(VLOOKUP(V266,$AG$9:$AG$1000,1,FALSE)),"*** EOL ***","")</f>
        <v/>
      </c>
      <c r="Y266" s="98">
        <f t="shared" si="377"/>
        <v>0</v>
      </c>
      <c r="Z266" s="99">
        <f t="shared" ca="1" si="323"/>
        <v>0</v>
      </c>
      <c r="AA266" s="99">
        <f t="shared" ca="1" si="315"/>
        <v>19</v>
      </c>
      <c r="AB266" s="99">
        <f t="shared" ca="1" si="127"/>
        <v>0</v>
      </c>
      <c r="AC266" s="99">
        <f t="shared" ca="1" si="128"/>
        <v>0</v>
      </c>
      <c r="AD266" s="99" t="str">
        <f t="shared" si="129"/>
        <v>845129Matte White</v>
      </c>
      <c r="AE266" s="99">
        <f t="shared" si="130"/>
        <v>845129</v>
      </c>
      <c r="AF266" s="100" t="str">
        <f>INDEX(ATS!$A:$P,MATCH('2) Order Form'!$V266,ATS!$O:$O,0),7)</f>
        <v>Active</v>
      </c>
      <c r="AG266" s="183">
        <v>7048653018938</v>
      </c>
    </row>
    <row r="267" spans="1:34" s="104" customFormat="1">
      <c r="A267" s="9">
        <v>1</v>
      </c>
      <c r="B267" s="9" t="s">
        <v>104</v>
      </c>
      <c r="C267" s="9">
        <f>INDEX(ATS!$A:$P,MATCH('2) Order Form'!$V267,ATS!$O:$O,0),1)</f>
        <v>845129</v>
      </c>
      <c r="D267" s="9" t="str">
        <f>INDEX(ATS!$A:$P,MATCH('2) Order Form'!$V267,ATS!$O:$O,0),2)</f>
        <v>Seeker Helmet</v>
      </c>
      <c r="E267" s="74" t="str">
        <f>INDEX(ATS!$A:$P,MATCH('2) Order Form'!$V267,ATS!$O:$O,0),4)</f>
        <v>WOLD-48/53</v>
      </c>
      <c r="F267" s="74" t="str">
        <f>INDEX(ATS!$A:$P,MATCH('2) Order Form'!$V267,ATS!$O:$O,0),5)</f>
        <v>Woodland</v>
      </c>
      <c r="G267" s="112" t="str">
        <f>INDEX(ATS!$A:$P,MATCH('2) Order Form'!$V267,ATS!$O:$O,0),6)</f>
        <v>48/53</v>
      </c>
      <c r="H267" s="10">
        <v>1</v>
      </c>
      <c r="I267" s="90">
        <v>0</v>
      </c>
      <c r="J267" s="96">
        <f>IFERROR(VLOOKUP(V267,ATS!$O:$P,2,FALSE),0)</f>
        <v>0</v>
      </c>
      <c r="K267" s="138" t="str">
        <f t="shared" si="371"/>
        <v>0</v>
      </c>
      <c r="L267" s="96">
        <f>IFERROR(VLOOKUP(V267,ATS!$O:$Q,3,FALSE),0)</f>
        <v>0</v>
      </c>
      <c r="M267" s="139" t="str">
        <f t="shared" si="372"/>
        <v>0</v>
      </c>
      <c r="N267" s="85">
        <v>0</v>
      </c>
      <c r="O267" s="51">
        <f t="shared" si="373"/>
        <v>0</v>
      </c>
      <c r="P267" s="46">
        <f>VLOOKUP($C267,Prices!$A$3:$T$1996,MATCH('2) Order Form'!P$8,Prices!$A$2:$T$2,0),FALSE)</f>
        <v>35</v>
      </c>
      <c r="Q267" s="47">
        <f>VLOOKUP($C267,Prices!$A$3:$T$1996,MATCH('2) Order Form'!Q$8,Prices!$A$2:$T$2,0),FALSE)</f>
        <v>69</v>
      </c>
      <c r="R267" s="31">
        <f t="shared" si="374"/>
        <v>0</v>
      </c>
      <c r="S267" s="40">
        <f t="shared" si="375"/>
        <v>0</v>
      </c>
      <c r="T267" s="47">
        <f t="shared" si="376"/>
        <v>0</v>
      </c>
      <c r="U267" s="97"/>
      <c r="V267" s="110">
        <v>7048652911728</v>
      </c>
      <c r="W267" s="97"/>
      <c r="X267" s="182" t="str">
        <f t="shared" si="391"/>
        <v/>
      </c>
      <c r="Y267" s="135">
        <f t="shared" si="377"/>
        <v>0</v>
      </c>
      <c r="Z267" s="99">
        <f t="shared" ref="Z267" ca="1" si="392">IF(A267=OFFSET(A267,-1,0),0,1)</f>
        <v>0</v>
      </c>
      <c r="AA267" s="99">
        <f t="shared" ref="AA267" ca="1" si="393">IF(C267=OFFSET(C267,-1,0),OFFSET(AA267,-1,0),OFFSET(AA267,-1,0)+1)</f>
        <v>19</v>
      </c>
      <c r="AB267" s="136">
        <f t="shared" ca="1" si="127"/>
        <v>0</v>
      </c>
      <c r="AC267" s="136">
        <f t="shared" ca="1" si="128"/>
        <v>1</v>
      </c>
      <c r="AD267" s="136" t="str">
        <f t="shared" si="129"/>
        <v>845129Woodland</v>
      </c>
      <c r="AE267" s="136">
        <f t="shared" si="130"/>
        <v>845129</v>
      </c>
      <c r="AF267" s="137" t="str">
        <f>INDEX(ATS!$A:$P,MATCH('2) Order Form'!$V267,ATS!$O:$O,0),7)</f>
        <v>Active</v>
      </c>
      <c r="AG267" s="184">
        <v>7048652327277</v>
      </c>
      <c r="AH267"/>
    </row>
    <row r="268" spans="1:34" s="104" customFormat="1">
      <c r="A268" s="9">
        <v>1</v>
      </c>
      <c r="B268" s="9" t="s">
        <v>104</v>
      </c>
      <c r="C268" s="9">
        <f>INDEX(ATS!$A:$P,MATCH('2) Order Form'!$V268,ATS!$O:$O,0),1)</f>
        <v>845129</v>
      </c>
      <c r="D268" s="9" t="str">
        <f>INDEX(ATS!$A:$P,MATCH('2) Order Form'!$V268,ATS!$O:$O,0),2)</f>
        <v>Seeker Helmet</v>
      </c>
      <c r="E268" s="74" t="str">
        <f>INDEX(ATS!$A:$P,MATCH('2) Order Form'!$V268,ATS!$O:$O,0),4)</f>
        <v>WOLD-53/61</v>
      </c>
      <c r="F268" s="74" t="str">
        <f>INDEX(ATS!$A:$P,MATCH('2) Order Form'!$V268,ATS!$O:$O,0),5)</f>
        <v>Woodland</v>
      </c>
      <c r="G268" s="112" t="str">
        <f>INDEX(ATS!$A:$P,MATCH('2) Order Form'!$V268,ATS!$O:$O,0),6)</f>
        <v>53/61</v>
      </c>
      <c r="H268" s="10">
        <v>1</v>
      </c>
      <c r="I268" s="90">
        <v>0</v>
      </c>
      <c r="J268" s="96">
        <f>IFERROR(VLOOKUP(V268,ATS!$O:$P,2,FALSE),0)</f>
        <v>0</v>
      </c>
      <c r="K268" s="138" t="str">
        <f t="shared" ref="K268:K269" si="394">IF(J268=99999,"OPEN",IF(J268&gt;50,"50+",IF(J268&lt;=0,"0",J268)))</f>
        <v>0</v>
      </c>
      <c r="L268" s="96">
        <f>IFERROR(VLOOKUP(V268,ATS!$O:$Q,3,FALSE),0)</f>
        <v>0</v>
      </c>
      <c r="M268" s="139" t="str">
        <f t="shared" ref="M268:M269" si="395">IF(L268=99999,"OPEN",IF(L268&gt;50,"50+",IF(L268&lt;=0,"0",L268)))</f>
        <v>0</v>
      </c>
      <c r="N268" s="85">
        <v>0</v>
      </c>
      <c r="O268" s="51">
        <f t="shared" ref="O268:O269" si="396">IF(N268&lt;&gt;0,N268,$P$5)</f>
        <v>0</v>
      </c>
      <c r="P268" s="46">
        <f>VLOOKUP($C268,Prices!$A$3:$T$1996,MATCH('2) Order Form'!P$8,Prices!$A$2:$T$2,0),FALSE)</f>
        <v>35</v>
      </c>
      <c r="Q268" s="47">
        <f>VLOOKUP($C268,Prices!$A$3:$T$1996,MATCH('2) Order Form'!Q$8,Prices!$A$2:$T$2,0),FALSE)</f>
        <v>69</v>
      </c>
      <c r="R268" s="31">
        <f t="shared" ref="R268:R269" si="397">I268*P268</f>
        <v>0</v>
      </c>
      <c r="S268" s="40">
        <f t="shared" ref="S268:S269" si="398">R268*O268</f>
        <v>0</v>
      </c>
      <c r="T268" s="47">
        <f t="shared" ref="T268:T269" si="399">R268-S268</f>
        <v>0</v>
      </c>
      <c r="U268" s="97"/>
      <c r="V268" s="110">
        <v>7048652903129</v>
      </c>
      <c r="W268" s="97"/>
      <c r="X268" s="182" t="str">
        <f t="shared" si="391"/>
        <v/>
      </c>
      <c r="Y268" s="135">
        <f t="shared" ref="Y268:Y269" si="400">I268*Q268</f>
        <v>0</v>
      </c>
      <c r="Z268" s="99">
        <f t="shared" ca="1" si="323"/>
        <v>0</v>
      </c>
      <c r="AA268" s="99">
        <f t="shared" ca="1" si="315"/>
        <v>19</v>
      </c>
      <c r="AB268" s="136">
        <f t="shared" ref="AB268:AB269" ca="1" si="401">IF(C268=OFFSET(C268,-1,0),0,1)</f>
        <v>0</v>
      </c>
      <c r="AC268" s="136">
        <f t="shared" ref="AC268:AC269" ca="1" si="402">IF(F268=OFFSET(F268,-1,0),0,1)</f>
        <v>0</v>
      </c>
      <c r="AD268" s="136" t="str">
        <f t="shared" ref="AD268:AD269" si="403">CONCATENATE(C268,F268)</f>
        <v>845129Woodland</v>
      </c>
      <c r="AE268" s="136">
        <f t="shared" ref="AE268:AE269" si="404">IFERROR(IF(B268="EYEWEAR",CONCATENATE(C268,"-",G268),C268),C268)</f>
        <v>845129</v>
      </c>
      <c r="AF268" s="137" t="str">
        <f>INDEX(ATS!$A:$P,MATCH('2) Order Form'!$V268,ATS!$O:$O,0),7)</f>
        <v>Active</v>
      </c>
      <c r="AG268" s="184">
        <v>7048652327260</v>
      </c>
      <c r="AH268"/>
    </row>
    <row r="269" spans="1:34" s="104" customFormat="1">
      <c r="A269" s="9">
        <v>1</v>
      </c>
      <c r="B269" s="9" t="s">
        <v>104</v>
      </c>
      <c r="C269" s="9">
        <f>INDEX(ATS!$A:$P,MATCH('2) Order Form'!$V269,ATS!$O:$O,0),1)</f>
        <v>845130</v>
      </c>
      <c r="D269" s="9" t="str">
        <f>INDEX(ATS!$A:$P,MATCH('2) Order Form'!$V269,ATS!$O:$O,0),2)</f>
        <v>Seeker Mips Helmet</v>
      </c>
      <c r="E269" s="74" t="str">
        <f>INDEX(ATS!$A:$P,MATCH('2) Order Form'!$V269,ATS!$O:$O,0),4)</f>
        <v>DUSK-48/53</v>
      </c>
      <c r="F269" s="74" t="str">
        <f>INDEX(ATS!$A:$P,MATCH('2) Order Form'!$V269,ATS!$O:$O,0),5)</f>
        <v>Dusk</v>
      </c>
      <c r="G269" s="112" t="str">
        <f>INDEX(ATS!$A:$P,MATCH('2) Order Form'!$V269,ATS!$O:$O,0),6)</f>
        <v>48/53</v>
      </c>
      <c r="H269" s="10">
        <v>1</v>
      </c>
      <c r="I269" s="90">
        <v>0</v>
      </c>
      <c r="J269" s="96">
        <f>IFERROR(VLOOKUP(V269,ATS!$O:$P,2,FALSE),0)</f>
        <v>0</v>
      </c>
      <c r="K269" s="138" t="str">
        <f t="shared" si="394"/>
        <v>0</v>
      </c>
      <c r="L269" s="96">
        <f>IFERROR(VLOOKUP(V269,ATS!$O:$Q,3,FALSE),0)</f>
        <v>0</v>
      </c>
      <c r="M269" s="139" t="str">
        <f t="shared" si="395"/>
        <v>0</v>
      </c>
      <c r="N269" s="85">
        <v>0</v>
      </c>
      <c r="O269" s="51">
        <f t="shared" si="396"/>
        <v>0</v>
      </c>
      <c r="P269" s="46">
        <f>VLOOKUP($C269,Prices!$A$3:$T$1996,MATCH('2) Order Form'!P$8,Prices!$A$2:$T$2,0),FALSE)</f>
        <v>50</v>
      </c>
      <c r="Q269" s="47">
        <f>VLOOKUP($C269,Prices!$A$3:$T$1996,MATCH('2) Order Form'!Q$8,Prices!$A$2:$T$2,0),FALSE)</f>
        <v>99</v>
      </c>
      <c r="R269" s="31">
        <f t="shared" si="397"/>
        <v>0</v>
      </c>
      <c r="S269" s="40">
        <f t="shared" si="398"/>
        <v>0</v>
      </c>
      <c r="T269" s="47">
        <f t="shared" si="399"/>
        <v>0</v>
      </c>
      <c r="U269" s="97"/>
      <c r="V269" s="110">
        <v>7048652911742</v>
      </c>
      <c r="W269" s="97"/>
      <c r="X269" s="182" t="str">
        <f t="shared" si="391"/>
        <v>*** EOL ***</v>
      </c>
      <c r="Y269" s="135">
        <f t="shared" si="400"/>
        <v>0</v>
      </c>
      <c r="Z269" s="99">
        <f t="shared" ref="Z269" ca="1" si="405">IF(A269=OFFSET(A269,-1,0),0,1)</f>
        <v>0</v>
      </c>
      <c r="AA269" s="99">
        <f t="shared" ref="AA269" ca="1" si="406">IF(C269=OFFSET(C269,-1,0),OFFSET(AA269,-1,0),OFFSET(AA269,-1,0)+1)</f>
        <v>20</v>
      </c>
      <c r="AB269" s="136">
        <f t="shared" ca="1" si="401"/>
        <v>1</v>
      </c>
      <c r="AC269" s="136">
        <f t="shared" ca="1" si="402"/>
        <v>1</v>
      </c>
      <c r="AD269" s="136" t="str">
        <f t="shared" si="403"/>
        <v>845130Dusk</v>
      </c>
      <c r="AE269" s="136">
        <f t="shared" si="404"/>
        <v>845130</v>
      </c>
      <c r="AF269" s="137" t="str">
        <f>INDEX(ATS!$A:$P,MATCH('2) Order Form'!$V269,ATS!$O:$O,0),7)</f>
        <v>Stock</v>
      </c>
      <c r="AG269" s="184">
        <v>7048652327284</v>
      </c>
      <c r="AH269"/>
    </row>
    <row r="270" spans="1:34" s="104" customFormat="1">
      <c r="A270" s="9">
        <v>1</v>
      </c>
      <c r="B270" s="9" t="s">
        <v>104</v>
      </c>
      <c r="C270" s="9">
        <f>INDEX(ATS!$A:$P,MATCH('2) Order Form'!$V270,ATS!$O:$O,0),1)</f>
        <v>845130</v>
      </c>
      <c r="D270" s="9" t="str">
        <f>INDEX(ATS!$A:$P,MATCH('2) Order Form'!$V270,ATS!$O:$O,0),2)</f>
        <v>Seeker Mips Helmet</v>
      </c>
      <c r="E270" s="74" t="str">
        <f>INDEX(ATS!$A:$P,MATCH('2) Order Form'!$V270,ATS!$O:$O,0),4)</f>
        <v>DUSK-53/61</v>
      </c>
      <c r="F270" s="74" t="str">
        <f>INDEX(ATS!$A:$P,MATCH('2) Order Form'!$V270,ATS!$O:$O,0),5)</f>
        <v>Dusk</v>
      </c>
      <c r="G270" s="112" t="str">
        <f>INDEX(ATS!$A:$P,MATCH('2) Order Form'!$V270,ATS!$O:$O,0),6)</f>
        <v>53/61</v>
      </c>
      <c r="H270" s="10">
        <v>1</v>
      </c>
      <c r="I270" s="90">
        <v>0</v>
      </c>
      <c r="J270" s="96">
        <f>IFERROR(VLOOKUP(V270,ATS!$O:$P,2,FALSE),0)</f>
        <v>318</v>
      </c>
      <c r="K270" s="138" t="str">
        <f t="shared" ref="K270:K275" si="407">IF(J270=99999,"OPEN",IF(J270&gt;50,"50+",IF(J270&lt;=0,"0",J270)))</f>
        <v>50+</v>
      </c>
      <c r="L270" s="96">
        <f>IFERROR(VLOOKUP(V270,ATS!$O:$Q,3,FALSE),0)</f>
        <v>318</v>
      </c>
      <c r="M270" s="139" t="str">
        <f t="shared" ref="M270:M275" si="408">IF(L270=99999,"OPEN",IF(L270&gt;50,"50+",IF(L270&lt;=0,"0",L270)))</f>
        <v>50+</v>
      </c>
      <c r="N270" s="85">
        <v>0</v>
      </c>
      <c r="O270" s="51">
        <f t="shared" ref="O270:O275" si="409">IF(N270&lt;&gt;0,N270,$P$5)</f>
        <v>0</v>
      </c>
      <c r="P270" s="46">
        <f>VLOOKUP($C270,Prices!$A$3:$T$1996,MATCH('2) Order Form'!P$8,Prices!$A$2:$T$2,0),FALSE)</f>
        <v>50</v>
      </c>
      <c r="Q270" s="47">
        <f>VLOOKUP($C270,Prices!$A$3:$T$1996,MATCH('2) Order Form'!Q$8,Prices!$A$2:$T$2,0),FALSE)</f>
        <v>99</v>
      </c>
      <c r="R270" s="31">
        <f t="shared" ref="R270:R275" si="410">I270*P270</f>
        <v>0</v>
      </c>
      <c r="S270" s="40">
        <f t="shared" ref="S270:S275" si="411">R270*O270</f>
        <v>0</v>
      </c>
      <c r="T270" s="47">
        <f t="shared" ref="T270:T275" si="412">R270-S270</f>
        <v>0</v>
      </c>
      <c r="U270" s="97"/>
      <c r="V270" s="110">
        <v>7048652903136</v>
      </c>
      <c r="W270" s="97"/>
      <c r="X270" s="182" t="str">
        <f t="shared" si="391"/>
        <v>*** EOL ***</v>
      </c>
      <c r="Y270" s="135">
        <f t="shared" ref="Y270:Y275" si="413">I270*Q270</f>
        <v>0</v>
      </c>
      <c r="Z270" s="99">
        <f t="shared" ca="1" si="323"/>
        <v>0</v>
      </c>
      <c r="AA270" s="99">
        <f t="shared" ca="1" si="315"/>
        <v>20</v>
      </c>
      <c r="AB270" s="136">
        <f t="shared" ref="AB270:AB275" ca="1" si="414">IF(C270=OFFSET(C270,-1,0),0,1)</f>
        <v>0</v>
      </c>
      <c r="AC270" s="136">
        <f t="shared" ref="AC270:AC275" ca="1" si="415">IF(F270=OFFSET(F270,-1,0),0,1)</f>
        <v>0</v>
      </c>
      <c r="AD270" s="136" t="str">
        <f t="shared" ref="AD270:AD275" si="416">CONCATENATE(C270,F270)</f>
        <v>845130Dusk</v>
      </c>
      <c r="AE270" s="136">
        <f t="shared" ref="AE270:AE275" si="417">IFERROR(IF(B270="EYEWEAR",CONCATENATE(C270,"-",G270),C270),C270)</f>
        <v>845130</v>
      </c>
      <c r="AF270" s="137" t="str">
        <f>INDEX(ATS!$A:$P,MATCH('2) Order Form'!$V270,ATS!$O:$O,0),7)</f>
        <v>Stock</v>
      </c>
      <c r="AG270" s="184">
        <v>7048652892140</v>
      </c>
      <c r="AH270"/>
    </row>
    <row r="271" spans="1:34" s="104" customFormat="1">
      <c r="A271" s="9">
        <v>1</v>
      </c>
      <c r="B271" s="9" t="s">
        <v>104</v>
      </c>
      <c r="C271" s="9">
        <f>INDEX(ATS!$A:$P,MATCH('2) Order Form'!$V271,ATS!$O:$O,0),1)</f>
        <v>845130</v>
      </c>
      <c r="D271" s="9" t="str">
        <f>INDEX(ATS!$A:$P,MATCH('2) Order Form'!$V271,ATS!$O:$O,0),2)</f>
        <v>Seeker Mips Helmet</v>
      </c>
      <c r="E271" s="74" t="str">
        <f>INDEX(ATS!$A:$P,MATCH('2) Order Form'!$V271,ATS!$O:$O,0),4)</f>
        <v>FLRM-48/53</v>
      </c>
      <c r="F271" s="74" t="str">
        <f>INDEX(ATS!$A:$P,MATCH('2) Order Form'!$V271,ATS!$O:$O,0),5)</f>
        <v>Flare Metallic</v>
      </c>
      <c r="G271" s="112" t="str">
        <f>INDEX(ATS!$A:$P,MATCH('2) Order Form'!$V271,ATS!$O:$O,0),6)</f>
        <v>48/53</v>
      </c>
      <c r="H271" s="10">
        <v>1</v>
      </c>
      <c r="I271" s="90">
        <v>0</v>
      </c>
      <c r="J271" s="96">
        <f>IFERROR(VLOOKUP(V271,ATS!$O:$P,2,FALSE),0)</f>
        <v>0</v>
      </c>
      <c r="K271" s="138" t="str">
        <f t="shared" ref="K271" si="418">IF(J271=99999,"OPEN",IF(J271&gt;50,"50+",IF(J271&lt;=0,"0",J271)))</f>
        <v>0</v>
      </c>
      <c r="L271" s="96">
        <f>IFERROR(VLOOKUP(V271,ATS!$O:$Q,3,FALSE),0)</f>
        <v>0</v>
      </c>
      <c r="M271" s="139" t="str">
        <f t="shared" ref="M271" si="419">IF(L271=99999,"OPEN",IF(L271&gt;50,"50+",IF(L271&lt;=0,"0",L271)))</f>
        <v>0</v>
      </c>
      <c r="N271" s="85">
        <v>0</v>
      </c>
      <c r="O271" s="51">
        <f t="shared" ref="O271" si="420">IF(N271&lt;&gt;0,N271,$P$5)</f>
        <v>0</v>
      </c>
      <c r="P271" s="46">
        <f>VLOOKUP($C271,Prices!$A$3:$T$1996,MATCH('2) Order Form'!P$8,Prices!$A$2:$T$2,0),FALSE)</f>
        <v>50</v>
      </c>
      <c r="Q271" s="47">
        <f>VLOOKUP($C271,Prices!$A$3:$T$1996,MATCH('2) Order Form'!Q$8,Prices!$A$2:$T$2,0),FALSE)</f>
        <v>99</v>
      </c>
      <c r="R271" s="31">
        <f t="shared" ref="R271" si="421">I271*P271</f>
        <v>0</v>
      </c>
      <c r="S271" s="40">
        <f t="shared" ref="S271" si="422">R271*O271</f>
        <v>0</v>
      </c>
      <c r="T271" s="47">
        <f t="shared" ref="T271" si="423">R271-S271</f>
        <v>0</v>
      </c>
      <c r="U271" s="97"/>
      <c r="V271" s="110">
        <v>7048652911766</v>
      </c>
      <c r="W271" s="97"/>
      <c r="X271" s="182" t="str">
        <f t="shared" si="391"/>
        <v>*** EOL ***</v>
      </c>
      <c r="Y271" s="135">
        <f t="shared" ref="Y271" si="424">I271*Q271</f>
        <v>0</v>
      </c>
      <c r="Z271" s="99">
        <f t="shared" ref="Z271" ca="1" si="425">IF(A271=OFFSET(A271,-1,0),0,1)</f>
        <v>0</v>
      </c>
      <c r="AA271" s="99">
        <f t="shared" ref="AA271" ca="1" si="426">IF(C271=OFFSET(C271,-1,0),OFFSET(AA271,-1,0),OFFSET(AA271,-1,0)+1)</f>
        <v>20</v>
      </c>
      <c r="AB271" s="136">
        <f t="shared" ref="AB271" ca="1" si="427">IF(C271=OFFSET(C271,-1,0),0,1)</f>
        <v>0</v>
      </c>
      <c r="AC271" s="136">
        <f t="shared" ref="AC271" ca="1" si="428">IF(F271=OFFSET(F271,-1,0),0,1)</f>
        <v>1</v>
      </c>
      <c r="AD271" s="136" t="str">
        <f t="shared" ref="AD271" si="429">CONCATENATE(C271,F271)</f>
        <v>845130Flare Metallic</v>
      </c>
      <c r="AE271" s="136">
        <f t="shared" ref="AE271" si="430">IFERROR(IF(B271="EYEWEAR",CONCATENATE(C271,"-",G271),C271),C271)</f>
        <v>845130</v>
      </c>
      <c r="AF271" s="137" t="str">
        <f>INDEX(ATS!$A:$P,MATCH('2) Order Form'!$V271,ATS!$O:$O,0),7)</f>
        <v>Stock</v>
      </c>
      <c r="AG271" s="184">
        <v>7048652892126</v>
      </c>
      <c r="AH271"/>
    </row>
    <row r="272" spans="1:34" s="104" customFormat="1">
      <c r="A272" s="9">
        <v>1</v>
      </c>
      <c r="B272" s="9" t="s">
        <v>104</v>
      </c>
      <c r="C272" s="9">
        <f>INDEX(ATS!$A:$P,MATCH('2) Order Form'!$V272,ATS!$O:$O,0),1)</f>
        <v>845130</v>
      </c>
      <c r="D272" s="9" t="str">
        <f>INDEX(ATS!$A:$P,MATCH('2) Order Form'!$V272,ATS!$O:$O,0),2)</f>
        <v>Seeker Mips Helmet</v>
      </c>
      <c r="E272" s="74" t="str">
        <f>INDEX(ATS!$A:$P,MATCH('2) Order Form'!$V272,ATS!$O:$O,0),4)</f>
        <v>FLRM-53/61</v>
      </c>
      <c r="F272" s="74" t="str">
        <f>INDEX(ATS!$A:$P,MATCH('2) Order Form'!$V272,ATS!$O:$O,0),5)</f>
        <v>Flare Metallic</v>
      </c>
      <c r="G272" s="112" t="str">
        <f>INDEX(ATS!$A:$P,MATCH('2) Order Form'!$V272,ATS!$O:$O,0),6)</f>
        <v>53/61</v>
      </c>
      <c r="H272" s="10">
        <v>1</v>
      </c>
      <c r="I272" s="90">
        <v>0</v>
      </c>
      <c r="J272" s="96">
        <f>IFERROR(VLOOKUP(V272,ATS!$O:$P,2,FALSE),0)</f>
        <v>14</v>
      </c>
      <c r="K272" s="138">
        <f t="shared" si="407"/>
        <v>14</v>
      </c>
      <c r="L272" s="96">
        <f>IFERROR(VLOOKUP(V272,ATS!$O:$Q,3,FALSE),0)</f>
        <v>14</v>
      </c>
      <c r="M272" s="139">
        <f t="shared" si="408"/>
        <v>14</v>
      </c>
      <c r="N272" s="85">
        <v>0</v>
      </c>
      <c r="O272" s="51">
        <f t="shared" si="409"/>
        <v>0</v>
      </c>
      <c r="P272" s="46">
        <f>VLOOKUP($C272,Prices!$A$3:$T$1996,MATCH('2) Order Form'!P$8,Prices!$A$2:$T$2,0),FALSE)</f>
        <v>50</v>
      </c>
      <c r="Q272" s="47">
        <f>VLOOKUP($C272,Prices!$A$3:$T$1996,MATCH('2) Order Form'!Q$8,Prices!$A$2:$T$2,0),FALSE)</f>
        <v>99</v>
      </c>
      <c r="R272" s="31">
        <f t="shared" si="410"/>
        <v>0</v>
      </c>
      <c r="S272" s="40">
        <f t="shared" si="411"/>
        <v>0</v>
      </c>
      <c r="T272" s="47">
        <f t="shared" si="412"/>
        <v>0</v>
      </c>
      <c r="U272" s="97"/>
      <c r="V272" s="110">
        <v>7048652903143</v>
      </c>
      <c r="W272" s="97"/>
      <c r="X272" s="182" t="str">
        <f t="shared" si="391"/>
        <v>*** EOL ***</v>
      </c>
      <c r="Y272" s="135">
        <f t="shared" si="413"/>
        <v>0</v>
      </c>
      <c r="Z272" s="99">
        <f t="shared" ca="1" si="323"/>
        <v>0</v>
      </c>
      <c r="AA272" s="99">
        <f t="shared" ca="1" si="315"/>
        <v>20</v>
      </c>
      <c r="AB272" s="136">
        <f t="shared" ca="1" si="414"/>
        <v>0</v>
      </c>
      <c r="AC272" s="136">
        <f t="shared" ca="1" si="415"/>
        <v>0</v>
      </c>
      <c r="AD272" s="136" t="str">
        <f t="shared" si="416"/>
        <v>845130Flare Metallic</v>
      </c>
      <c r="AE272" s="136">
        <f t="shared" si="417"/>
        <v>845130</v>
      </c>
      <c r="AF272" s="137" t="str">
        <f>INDEX(ATS!$A:$P,MATCH('2) Order Form'!$V272,ATS!$O:$O,0),7)</f>
        <v>Stock</v>
      </c>
      <c r="AG272" s="184">
        <v>7048652892119</v>
      </c>
      <c r="AH272"/>
    </row>
    <row r="273" spans="1:34" s="104" customFormat="1">
      <c r="A273" s="9">
        <v>1</v>
      </c>
      <c r="B273" s="9" t="s">
        <v>104</v>
      </c>
      <c r="C273" s="9">
        <f>INDEX(ATS!$A:$P,MATCH('2) Order Form'!$V273,ATS!$O:$O,0),1)</f>
        <v>845130</v>
      </c>
      <c r="D273" s="9" t="str">
        <f>INDEX(ATS!$A:$P,MATCH('2) Order Form'!$V273,ATS!$O:$O,0),2)</f>
        <v>Seeker Mips Helmet</v>
      </c>
      <c r="E273" s="74" t="str">
        <f>INDEX(ATS!$A:$P,MATCH('2) Order Form'!$V273,ATS!$O:$O,0),4)</f>
        <v>LAVA-48/53</v>
      </c>
      <c r="F273" s="74" t="str">
        <f>INDEX(ATS!$A:$P,MATCH('2) Order Form'!$V273,ATS!$O:$O,0),5)</f>
        <v>Lava</v>
      </c>
      <c r="G273" s="112" t="str">
        <f>INDEX(ATS!$A:$P,MATCH('2) Order Form'!$V273,ATS!$O:$O,0),6)</f>
        <v>48/53</v>
      </c>
      <c r="H273" s="10">
        <v>1</v>
      </c>
      <c r="I273" s="90">
        <v>0</v>
      </c>
      <c r="J273" s="96">
        <f>IFERROR(VLOOKUP(V273,ATS!$O:$P,2,FALSE),0)</f>
        <v>29</v>
      </c>
      <c r="K273" s="138">
        <f t="shared" ref="K273" si="431">IF(J273=99999,"OPEN",IF(J273&gt;50,"50+",IF(J273&lt;=0,"0",J273)))</f>
        <v>29</v>
      </c>
      <c r="L273" s="96">
        <f>IFERROR(VLOOKUP(V273,ATS!$O:$Q,3,FALSE),0)</f>
        <v>29</v>
      </c>
      <c r="M273" s="139">
        <f t="shared" ref="M273" si="432">IF(L273=99999,"OPEN",IF(L273&gt;50,"50+",IF(L273&lt;=0,"0",L273)))</f>
        <v>29</v>
      </c>
      <c r="N273" s="85">
        <v>0</v>
      </c>
      <c r="O273" s="51">
        <f t="shared" ref="O273" si="433">IF(N273&lt;&gt;0,N273,$P$5)</f>
        <v>0</v>
      </c>
      <c r="P273" s="46">
        <f>VLOOKUP($C273,Prices!$A$3:$T$1996,MATCH('2) Order Form'!P$8,Prices!$A$2:$T$2,0),FALSE)</f>
        <v>50</v>
      </c>
      <c r="Q273" s="47">
        <f>VLOOKUP($C273,Prices!$A$3:$T$1996,MATCH('2) Order Form'!Q$8,Prices!$A$2:$T$2,0),FALSE)</f>
        <v>99</v>
      </c>
      <c r="R273" s="31">
        <f t="shared" ref="R273" si="434">I273*P273</f>
        <v>0</v>
      </c>
      <c r="S273" s="40">
        <f t="shared" ref="S273" si="435">R273*O273</f>
        <v>0</v>
      </c>
      <c r="T273" s="47">
        <f t="shared" ref="T273" si="436">R273-S273</f>
        <v>0</v>
      </c>
      <c r="U273" s="97"/>
      <c r="V273" s="110">
        <v>7048652911780</v>
      </c>
      <c r="W273" s="97"/>
      <c r="X273" s="182" t="str">
        <f t="shared" si="391"/>
        <v/>
      </c>
      <c r="Y273" s="135">
        <f t="shared" ref="Y273" si="437">I273*Q273</f>
        <v>0</v>
      </c>
      <c r="Z273" s="99">
        <f t="shared" ref="Z273" ca="1" si="438">IF(A273=OFFSET(A273,-1,0),0,1)</f>
        <v>0</v>
      </c>
      <c r="AA273" s="99">
        <f t="shared" ref="AA273" ca="1" si="439">IF(C273=OFFSET(C273,-1,0),OFFSET(AA273,-1,0),OFFSET(AA273,-1,0)+1)</f>
        <v>20</v>
      </c>
      <c r="AB273" s="136">
        <f t="shared" ref="AB273" ca="1" si="440">IF(C273=OFFSET(C273,-1,0),0,1)</f>
        <v>0</v>
      </c>
      <c r="AC273" s="136">
        <f t="shared" ref="AC273" ca="1" si="441">IF(F273=OFFSET(F273,-1,0),0,1)</f>
        <v>1</v>
      </c>
      <c r="AD273" s="136" t="str">
        <f t="shared" ref="AD273" si="442">CONCATENATE(C273,F273)</f>
        <v>845130Lava</v>
      </c>
      <c r="AE273" s="136">
        <f t="shared" ref="AE273" si="443">IFERROR(IF(B273="EYEWEAR",CONCATENATE(C273,"-",G273),C273),C273)</f>
        <v>845130</v>
      </c>
      <c r="AF273" s="137" t="str">
        <f>INDEX(ATS!$A:$P,MATCH('2) Order Form'!$V273,ATS!$O:$O,0),7)</f>
        <v>Active</v>
      </c>
      <c r="AG273" s="184">
        <v>7048652892102</v>
      </c>
      <c r="AH273"/>
    </row>
    <row r="274" spans="1:34" s="104" customFormat="1">
      <c r="A274" s="9">
        <v>1</v>
      </c>
      <c r="B274" s="9" t="s">
        <v>104</v>
      </c>
      <c r="C274" s="9">
        <f>INDEX(ATS!$A:$P,MATCH('2) Order Form'!$V274,ATS!$O:$O,0),1)</f>
        <v>845130</v>
      </c>
      <c r="D274" s="9" t="str">
        <f>INDEX(ATS!$A:$P,MATCH('2) Order Form'!$V274,ATS!$O:$O,0),2)</f>
        <v>Seeker Mips Helmet</v>
      </c>
      <c r="E274" s="74" t="str">
        <f>INDEX(ATS!$A:$P,MATCH('2) Order Form'!$V274,ATS!$O:$O,0),4)</f>
        <v>LAVA-53/61</v>
      </c>
      <c r="F274" s="74" t="str">
        <f>INDEX(ATS!$A:$P,MATCH('2) Order Form'!$V274,ATS!$O:$O,0),5)</f>
        <v>Lava</v>
      </c>
      <c r="G274" s="112" t="str">
        <f>INDEX(ATS!$A:$P,MATCH('2) Order Form'!$V274,ATS!$O:$O,0),6)</f>
        <v>53/61</v>
      </c>
      <c r="H274" s="10">
        <v>1</v>
      </c>
      <c r="I274" s="90">
        <v>0</v>
      </c>
      <c r="J274" s="96">
        <f>IFERROR(VLOOKUP(V274,ATS!$O:$P,2,FALSE),0)</f>
        <v>314</v>
      </c>
      <c r="K274" s="138" t="str">
        <f t="shared" si="407"/>
        <v>50+</v>
      </c>
      <c r="L274" s="96">
        <f>IFERROR(VLOOKUP(V274,ATS!$O:$Q,3,FALSE),0)</f>
        <v>314</v>
      </c>
      <c r="M274" s="139" t="str">
        <f t="shared" si="408"/>
        <v>50+</v>
      </c>
      <c r="N274" s="85">
        <v>0</v>
      </c>
      <c r="O274" s="51">
        <f t="shared" si="409"/>
        <v>0</v>
      </c>
      <c r="P274" s="46">
        <f>VLOOKUP($C274,Prices!$A$3:$T$1996,MATCH('2) Order Form'!P$8,Prices!$A$2:$T$2,0),FALSE)</f>
        <v>50</v>
      </c>
      <c r="Q274" s="47">
        <f>VLOOKUP($C274,Prices!$A$3:$T$1996,MATCH('2) Order Form'!Q$8,Prices!$A$2:$T$2,0),FALSE)</f>
        <v>99</v>
      </c>
      <c r="R274" s="31">
        <f t="shared" si="410"/>
        <v>0</v>
      </c>
      <c r="S274" s="40">
        <f t="shared" si="411"/>
        <v>0</v>
      </c>
      <c r="T274" s="47">
        <f t="shared" si="412"/>
        <v>0</v>
      </c>
      <c r="U274" s="97"/>
      <c r="V274" s="110">
        <v>7048652903150</v>
      </c>
      <c r="W274" s="97"/>
      <c r="X274" s="182" t="str">
        <f t="shared" si="391"/>
        <v/>
      </c>
      <c r="Y274" s="135">
        <f t="shared" si="413"/>
        <v>0</v>
      </c>
      <c r="Z274" s="99">
        <f t="shared" ca="1" si="323"/>
        <v>0</v>
      </c>
      <c r="AA274" s="99">
        <f t="shared" ca="1" si="315"/>
        <v>20</v>
      </c>
      <c r="AB274" s="136">
        <f t="shared" ca="1" si="414"/>
        <v>0</v>
      </c>
      <c r="AC274" s="136">
        <f t="shared" ca="1" si="415"/>
        <v>0</v>
      </c>
      <c r="AD274" s="136" t="str">
        <f t="shared" si="416"/>
        <v>845130Lava</v>
      </c>
      <c r="AE274" s="136">
        <f t="shared" si="417"/>
        <v>845130</v>
      </c>
      <c r="AF274" s="137" t="str">
        <f>INDEX(ATS!$A:$P,MATCH('2) Order Form'!$V274,ATS!$O:$O,0),7)</f>
        <v>Active</v>
      </c>
      <c r="AG274" s="184">
        <v>7048652892133</v>
      </c>
      <c r="AH274"/>
    </row>
    <row r="275" spans="1:34">
      <c r="A275" s="9">
        <v>1</v>
      </c>
      <c r="B275" s="9" t="s">
        <v>104</v>
      </c>
      <c r="C275" s="9">
        <f>INDEX(ATS!$A:$P,MATCH('2) Order Form'!$V275,ATS!$O:$O,0),1)</f>
        <v>845130</v>
      </c>
      <c r="D275" s="9" t="str">
        <f>INDEX(ATS!$A:$P,MATCH('2) Order Form'!$V275,ATS!$O:$O,0),2)</f>
        <v>Seeker Mips Helmet</v>
      </c>
      <c r="E275" s="74" t="str">
        <f>INDEX(ATS!$A:$P,MATCH('2) Order Form'!$V275,ATS!$O:$O,0),4)</f>
        <v>MBLK-48/53</v>
      </c>
      <c r="F275" s="74" t="str">
        <f>INDEX(ATS!$A:$P,MATCH('2) Order Form'!$V275,ATS!$O:$O,0),5)</f>
        <v>Matte Black</v>
      </c>
      <c r="G275" s="112" t="str">
        <f>INDEX(ATS!$A:$P,MATCH('2) Order Form'!$V275,ATS!$O:$O,0),6)</f>
        <v>48/53</v>
      </c>
      <c r="H275" s="10">
        <v>1</v>
      </c>
      <c r="I275" s="90">
        <v>0</v>
      </c>
      <c r="J275" s="96">
        <f>IFERROR(VLOOKUP(V275,ATS!$O:$P,2,FALSE),0)</f>
        <v>95</v>
      </c>
      <c r="K275" s="138" t="str">
        <f t="shared" si="407"/>
        <v>50+</v>
      </c>
      <c r="L275" s="96">
        <f>IFERROR(VLOOKUP(V275,ATS!$O:$Q,3,FALSE),0)</f>
        <v>95</v>
      </c>
      <c r="M275" s="139" t="str">
        <f t="shared" si="408"/>
        <v>50+</v>
      </c>
      <c r="N275" s="85">
        <v>0</v>
      </c>
      <c r="O275" s="51">
        <f t="shared" si="409"/>
        <v>0</v>
      </c>
      <c r="P275" s="46">
        <f>VLOOKUP($C275,Prices!$A$3:$T$1996,MATCH('2) Order Form'!P$8,Prices!$A$2:$T$2,0),FALSE)</f>
        <v>50</v>
      </c>
      <c r="Q275" s="47">
        <f>VLOOKUP($C275,Prices!$A$3:$T$1996,MATCH('2) Order Form'!Q$8,Prices!$A$2:$T$2,0),FALSE)</f>
        <v>99</v>
      </c>
      <c r="R275" s="31">
        <f t="shared" si="410"/>
        <v>0</v>
      </c>
      <c r="S275" s="40">
        <f t="shared" si="411"/>
        <v>0</v>
      </c>
      <c r="T275" s="47">
        <f t="shared" si="412"/>
        <v>0</v>
      </c>
      <c r="U275" s="97"/>
      <c r="V275" s="110">
        <v>7048652911803</v>
      </c>
      <c r="W275" s="97"/>
      <c r="X275" s="182" t="str">
        <f t="shared" si="391"/>
        <v/>
      </c>
      <c r="Y275" s="98">
        <f t="shared" si="413"/>
        <v>0</v>
      </c>
      <c r="Z275" s="99">
        <f t="shared" ref="Z275" ca="1" si="444">IF(A275=OFFSET(A275,-1,0),0,1)</f>
        <v>0</v>
      </c>
      <c r="AA275" s="99">
        <f t="shared" ref="AA275" ca="1" si="445">IF(C275=OFFSET(C275,-1,0),OFFSET(AA275,-1,0),OFFSET(AA275,-1,0)+1)</f>
        <v>20</v>
      </c>
      <c r="AB275" s="99">
        <f t="shared" ca="1" si="414"/>
        <v>0</v>
      </c>
      <c r="AC275" s="99">
        <f t="shared" ca="1" si="415"/>
        <v>1</v>
      </c>
      <c r="AD275" s="99" t="str">
        <f t="shared" si="416"/>
        <v>845130Matte Black</v>
      </c>
      <c r="AE275" s="99">
        <f t="shared" si="417"/>
        <v>845130</v>
      </c>
      <c r="AF275" s="100" t="str">
        <f>INDEX(ATS!$A:$P,MATCH('2) Order Form'!$V275,ATS!$O:$O,0),7)</f>
        <v>Active</v>
      </c>
      <c r="AG275" s="183">
        <v>7048652892096</v>
      </c>
    </row>
    <row r="276" spans="1:34">
      <c r="A276" s="9">
        <v>1</v>
      </c>
      <c r="B276" s="9" t="s">
        <v>104</v>
      </c>
      <c r="C276" s="9">
        <f>INDEX(ATS!$A:$P,MATCH('2) Order Form'!$V276,ATS!$O:$O,0),1)</f>
        <v>845130</v>
      </c>
      <c r="D276" s="9" t="str">
        <f>INDEX(ATS!$A:$P,MATCH('2) Order Form'!$V276,ATS!$O:$O,0),2)</f>
        <v>Seeker Mips Helmet</v>
      </c>
      <c r="E276" s="74" t="str">
        <f>INDEX(ATS!$A:$P,MATCH('2) Order Form'!$V276,ATS!$O:$O,0),4)</f>
        <v>MBLK-53/61</v>
      </c>
      <c r="F276" s="74" t="str">
        <f>INDEX(ATS!$A:$P,MATCH('2) Order Form'!$V276,ATS!$O:$O,0),5)</f>
        <v>Matte Black</v>
      </c>
      <c r="G276" s="112" t="str">
        <f>INDEX(ATS!$A:$P,MATCH('2) Order Form'!$V276,ATS!$O:$O,0),6)</f>
        <v>53/61</v>
      </c>
      <c r="H276" s="10">
        <v>1</v>
      </c>
      <c r="I276" s="90">
        <v>0</v>
      </c>
      <c r="J276" s="96">
        <f>IFERROR(VLOOKUP(V276,ATS!$O:$P,2,FALSE),0)</f>
        <v>584</v>
      </c>
      <c r="K276" s="138" t="str">
        <f t="shared" si="371"/>
        <v>50+</v>
      </c>
      <c r="L276" s="96">
        <f>IFERROR(VLOOKUP(V276,ATS!$O:$Q,3,FALSE),0)</f>
        <v>584</v>
      </c>
      <c r="M276" s="139" t="str">
        <f t="shared" si="372"/>
        <v>50+</v>
      </c>
      <c r="N276" s="85">
        <v>0</v>
      </c>
      <c r="O276" s="51">
        <f t="shared" si="373"/>
        <v>0</v>
      </c>
      <c r="P276" s="46">
        <f>VLOOKUP($C276,Prices!$A$3:$T$1996,MATCH('2) Order Form'!P$8,Prices!$A$2:$T$2,0),FALSE)</f>
        <v>50</v>
      </c>
      <c r="Q276" s="47">
        <f>VLOOKUP($C276,Prices!$A$3:$T$1996,MATCH('2) Order Form'!Q$8,Prices!$A$2:$T$2,0),FALSE)</f>
        <v>99</v>
      </c>
      <c r="R276" s="31">
        <f t="shared" si="374"/>
        <v>0</v>
      </c>
      <c r="S276" s="40">
        <f t="shared" si="375"/>
        <v>0</v>
      </c>
      <c r="T276" s="47">
        <f t="shared" si="376"/>
        <v>0</v>
      </c>
      <c r="U276" s="97"/>
      <c r="V276" s="110">
        <v>7048652768223</v>
      </c>
      <c r="W276" s="97"/>
      <c r="X276" s="182" t="str">
        <f t="shared" si="391"/>
        <v/>
      </c>
      <c r="Y276" s="98">
        <f t="shared" si="377"/>
        <v>0</v>
      </c>
      <c r="Z276" s="99">
        <f t="shared" ca="1" si="323"/>
        <v>0</v>
      </c>
      <c r="AA276" s="99">
        <f t="shared" ca="1" si="315"/>
        <v>20</v>
      </c>
      <c r="AB276" s="99">
        <f t="shared" ca="1" si="127"/>
        <v>0</v>
      </c>
      <c r="AC276" s="99">
        <f t="shared" ca="1" si="128"/>
        <v>0</v>
      </c>
      <c r="AD276" s="99" t="str">
        <f t="shared" si="129"/>
        <v>845130Matte Black</v>
      </c>
      <c r="AE276" s="99">
        <f t="shared" si="130"/>
        <v>845130</v>
      </c>
      <c r="AF276" s="100" t="str">
        <f>INDEX(ATS!$A:$P,MATCH('2) Order Form'!$V276,ATS!$O:$O,0),7)</f>
        <v>Active</v>
      </c>
      <c r="AG276" s="183">
        <v>7048652892072</v>
      </c>
    </row>
    <row r="277" spans="1:34">
      <c r="A277" s="9">
        <v>1</v>
      </c>
      <c r="B277" s="9" t="s">
        <v>104</v>
      </c>
      <c r="C277" s="9">
        <f>INDEX(ATS!$A:$P,MATCH('2) Order Form'!$V277,ATS!$O:$O,0),1)</f>
        <v>845130</v>
      </c>
      <c r="D277" s="9" t="str">
        <f>INDEX(ATS!$A:$P,MATCH('2) Order Form'!$V277,ATS!$O:$O,0),2)</f>
        <v>Seeker Mips Helmet</v>
      </c>
      <c r="E277" s="74" t="str">
        <f>INDEX(ATS!$A:$P,MATCH('2) Order Form'!$V277,ATS!$O:$O,0),4)</f>
        <v>MWHT-48/53</v>
      </c>
      <c r="F277" s="74" t="str">
        <f>INDEX(ATS!$A:$P,MATCH('2) Order Form'!$V277,ATS!$O:$O,0),5)</f>
        <v>Matte White</v>
      </c>
      <c r="G277" s="112" t="str">
        <f>INDEX(ATS!$A:$P,MATCH('2) Order Form'!$V277,ATS!$O:$O,0),6)</f>
        <v>48/53</v>
      </c>
      <c r="H277" s="10">
        <v>1</v>
      </c>
      <c r="I277" s="90">
        <v>0</v>
      </c>
      <c r="J277" s="96">
        <f>IFERROR(VLOOKUP(V277,ATS!$O:$P,2,FALSE),0)</f>
        <v>58</v>
      </c>
      <c r="K277" s="138" t="str">
        <f t="shared" ref="K277" si="446">IF(J277=99999,"OPEN",IF(J277&gt;50,"50+",IF(J277&lt;=0,"0",J277)))</f>
        <v>50+</v>
      </c>
      <c r="L277" s="96">
        <f>IFERROR(VLOOKUP(V277,ATS!$O:$Q,3,FALSE),0)</f>
        <v>58</v>
      </c>
      <c r="M277" s="139" t="str">
        <f t="shared" ref="M277" si="447">IF(L277=99999,"OPEN",IF(L277&gt;50,"50+",IF(L277&lt;=0,"0",L277)))</f>
        <v>50+</v>
      </c>
      <c r="N277" s="85">
        <v>0</v>
      </c>
      <c r="O277" s="51">
        <f t="shared" ref="O277" si="448">IF(N277&lt;&gt;0,N277,$P$5)</f>
        <v>0</v>
      </c>
      <c r="P277" s="46">
        <f>VLOOKUP($C277,Prices!$A$3:$T$1996,MATCH('2) Order Form'!P$8,Prices!$A$2:$T$2,0),FALSE)</f>
        <v>50</v>
      </c>
      <c r="Q277" s="47">
        <f>VLOOKUP($C277,Prices!$A$3:$T$1996,MATCH('2) Order Form'!Q$8,Prices!$A$2:$T$2,0),FALSE)</f>
        <v>99</v>
      </c>
      <c r="R277" s="31">
        <f t="shared" ref="R277" si="449">I277*P277</f>
        <v>0</v>
      </c>
      <c r="S277" s="40">
        <f t="shared" ref="S277" si="450">R277*O277</f>
        <v>0</v>
      </c>
      <c r="T277" s="47">
        <f t="shared" ref="T277" si="451">R277-S277</f>
        <v>0</v>
      </c>
      <c r="U277" s="97"/>
      <c r="V277" s="110">
        <v>7048652911827</v>
      </c>
      <c r="W277" s="97"/>
      <c r="X277" s="182" t="str">
        <f t="shared" si="391"/>
        <v/>
      </c>
      <c r="Y277" s="98">
        <f t="shared" ref="Y277" si="452">I277*Q277</f>
        <v>0</v>
      </c>
      <c r="Z277" s="99">
        <f t="shared" ref="Z277" ca="1" si="453">IF(A277=OFFSET(A277,-1,0),0,1)</f>
        <v>0</v>
      </c>
      <c r="AA277" s="99">
        <f t="shared" ref="AA277" ca="1" si="454">IF(C277=OFFSET(C277,-1,0),OFFSET(AA277,-1,0),OFFSET(AA277,-1,0)+1)</f>
        <v>20</v>
      </c>
      <c r="AB277" s="99">
        <f t="shared" ref="AB277" ca="1" si="455">IF(C277=OFFSET(C277,-1,0),0,1)</f>
        <v>0</v>
      </c>
      <c r="AC277" s="99">
        <f t="shared" ref="AC277" ca="1" si="456">IF(F277=OFFSET(F277,-1,0),0,1)</f>
        <v>1</v>
      </c>
      <c r="AD277" s="99" t="str">
        <f t="shared" ref="AD277" si="457">CONCATENATE(C277,F277)</f>
        <v>845130Matte White</v>
      </c>
      <c r="AE277" s="99">
        <f t="shared" ref="AE277" si="458">IFERROR(IF(B277="EYEWEAR",CONCATENATE(C277,"-",G277),C277),C277)</f>
        <v>845130</v>
      </c>
      <c r="AF277" s="100" t="str">
        <f>INDEX(ATS!$A:$P,MATCH('2) Order Form'!$V277,ATS!$O:$O,0),7)</f>
        <v>Active</v>
      </c>
      <c r="AG277" s="183">
        <v>7048652892065</v>
      </c>
    </row>
    <row r="278" spans="1:34">
      <c r="A278" s="9">
        <v>1</v>
      </c>
      <c r="B278" s="9" t="s">
        <v>104</v>
      </c>
      <c r="C278" s="9">
        <f>INDEX(ATS!$A:$P,MATCH('2) Order Form'!$V278,ATS!$O:$O,0),1)</f>
        <v>845130</v>
      </c>
      <c r="D278" s="9" t="str">
        <f>INDEX(ATS!$A:$P,MATCH('2) Order Form'!$V278,ATS!$O:$O,0),2)</f>
        <v>Seeker Mips Helmet</v>
      </c>
      <c r="E278" s="74" t="str">
        <f>INDEX(ATS!$A:$P,MATCH('2) Order Form'!$V278,ATS!$O:$O,0),4)</f>
        <v>MWHT-53/61</v>
      </c>
      <c r="F278" s="74" t="str">
        <f>INDEX(ATS!$A:$P,MATCH('2) Order Form'!$V278,ATS!$O:$O,0),5)</f>
        <v>Matte White</v>
      </c>
      <c r="G278" s="112" t="str">
        <f>INDEX(ATS!$A:$P,MATCH('2) Order Form'!$V278,ATS!$O:$O,0),6)</f>
        <v>53/61</v>
      </c>
      <c r="H278" s="10">
        <v>1</v>
      </c>
      <c r="I278" s="90">
        <v>0</v>
      </c>
      <c r="J278" s="96">
        <f>IFERROR(VLOOKUP(V278,ATS!$O:$P,2,FALSE),0)</f>
        <v>225</v>
      </c>
      <c r="K278" s="138" t="str">
        <f t="shared" si="371"/>
        <v>50+</v>
      </c>
      <c r="L278" s="96">
        <f>IFERROR(VLOOKUP(V278,ATS!$O:$Q,3,FALSE),0)</f>
        <v>225</v>
      </c>
      <c r="M278" s="139" t="str">
        <f t="shared" si="372"/>
        <v>50+</v>
      </c>
      <c r="N278" s="85">
        <v>0</v>
      </c>
      <c r="O278" s="51">
        <f t="shared" si="373"/>
        <v>0</v>
      </c>
      <c r="P278" s="46">
        <f>VLOOKUP($C278,Prices!$A$3:$T$1996,MATCH('2) Order Form'!P$8,Prices!$A$2:$T$2,0),FALSE)</f>
        <v>50</v>
      </c>
      <c r="Q278" s="47">
        <f>VLOOKUP($C278,Prices!$A$3:$T$1996,MATCH('2) Order Form'!Q$8,Prices!$A$2:$T$2,0),FALSE)</f>
        <v>99</v>
      </c>
      <c r="R278" s="31">
        <f t="shared" si="374"/>
        <v>0</v>
      </c>
      <c r="S278" s="40">
        <f t="shared" si="375"/>
        <v>0</v>
      </c>
      <c r="T278" s="47">
        <f t="shared" si="376"/>
        <v>0</v>
      </c>
      <c r="U278" s="97"/>
      <c r="V278" s="110">
        <v>7048652768247</v>
      </c>
      <c r="W278" s="97"/>
      <c r="X278" s="182" t="str">
        <f t="shared" si="391"/>
        <v/>
      </c>
      <c r="Y278" s="98">
        <f t="shared" si="377"/>
        <v>0</v>
      </c>
      <c r="Z278" s="99">
        <f t="shared" ca="1" si="323"/>
        <v>0</v>
      </c>
      <c r="AA278" s="99">
        <f t="shared" ca="1" si="315"/>
        <v>20</v>
      </c>
      <c r="AB278" s="99">
        <f t="shared" ca="1" si="127"/>
        <v>0</v>
      </c>
      <c r="AC278" s="99">
        <f t="shared" ca="1" si="128"/>
        <v>0</v>
      </c>
      <c r="AD278" s="99" t="str">
        <f t="shared" si="129"/>
        <v>845130Matte White</v>
      </c>
      <c r="AE278" s="99">
        <f t="shared" si="130"/>
        <v>845130</v>
      </c>
      <c r="AF278" s="100" t="str">
        <f>INDEX(ATS!$A:$P,MATCH('2) Order Form'!$V278,ATS!$O:$O,0),7)</f>
        <v>Active</v>
      </c>
      <c r="AG278" s="183">
        <v>7048652892058</v>
      </c>
    </row>
    <row r="279" spans="1:34" s="104" customFormat="1">
      <c r="A279" s="9">
        <v>1</v>
      </c>
      <c r="B279" s="9" t="s">
        <v>104</v>
      </c>
      <c r="C279" s="9">
        <f>INDEX(ATS!$A:$P,MATCH('2) Order Form'!$V279,ATS!$O:$O,0),1)</f>
        <v>845130</v>
      </c>
      <c r="D279" s="9" t="str">
        <f>INDEX(ATS!$A:$P,MATCH('2) Order Form'!$V279,ATS!$O:$O,0),2)</f>
        <v>Seeker Mips Helmet</v>
      </c>
      <c r="E279" s="74" t="str">
        <f>INDEX(ATS!$A:$P,MATCH('2) Order Form'!$V279,ATS!$O:$O,0),4)</f>
        <v>WOLD-48/53</v>
      </c>
      <c r="F279" s="74" t="str">
        <f>INDEX(ATS!$A:$P,MATCH('2) Order Form'!$V279,ATS!$O:$O,0),5)</f>
        <v>Woodland</v>
      </c>
      <c r="G279" s="112" t="str">
        <f>INDEX(ATS!$A:$P,MATCH('2) Order Form'!$V279,ATS!$O:$O,0),6)</f>
        <v>48/53</v>
      </c>
      <c r="H279" s="10">
        <v>1</v>
      </c>
      <c r="I279" s="90">
        <v>0</v>
      </c>
      <c r="J279" s="96">
        <f>IFERROR(VLOOKUP(V279,ATS!$O:$P,2,FALSE),0)</f>
        <v>8</v>
      </c>
      <c r="K279" s="138">
        <f t="shared" si="371"/>
        <v>8</v>
      </c>
      <c r="L279" s="96">
        <f>IFERROR(VLOOKUP(V279,ATS!$O:$Q,3,FALSE),0)</f>
        <v>8</v>
      </c>
      <c r="M279" s="139">
        <f t="shared" si="372"/>
        <v>8</v>
      </c>
      <c r="N279" s="85">
        <v>0</v>
      </c>
      <c r="O279" s="51">
        <f t="shared" si="373"/>
        <v>0</v>
      </c>
      <c r="P279" s="46">
        <f>VLOOKUP($C279,Prices!$A$3:$T$1996,MATCH('2) Order Form'!P$8,Prices!$A$2:$T$2,0),FALSE)</f>
        <v>50</v>
      </c>
      <c r="Q279" s="47">
        <f>VLOOKUP($C279,Prices!$A$3:$T$1996,MATCH('2) Order Form'!Q$8,Prices!$A$2:$T$2,0),FALSE)</f>
        <v>99</v>
      </c>
      <c r="R279" s="31">
        <f t="shared" si="374"/>
        <v>0</v>
      </c>
      <c r="S279" s="40">
        <f t="shared" si="375"/>
        <v>0</v>
      </c>
      <c r="T279" s="47">
        <f t="shared" si="376"/>
        <v>0</v>
      </c>
      <c r="U279" s="97"/>
      <c r="V279" s="110">
        <v>7048652911841</v>
      </c>
      <c r="W279" s="97"/>
      <c r="X279" s="182" t="str">
        <f t="shared" si="391"/>
        <v/>
      </c>
      <c r="Y279" s="135">
        <f t="shared" si="377"/>
        <v>0</v>
      </c>
      <c r="Z279" s="99">
        <f t="shared" ref="Z279" ca="1" si="459">IF(A279=OFFSET(A279,-1,0),0,1)</f>
        <v>0</v>
      </c>
      <c r="AA279" s="99">
        <f t="shared" ref="AA279" ca="1" si="460">IF(C279=OFFSET(C279,-1,0),OFFSET(AA279,-1,0),OFFSET(AA279,-1,0)+1)</f>
        <v>20</v>
      </c>
      <c r="AB279" s="136">
        <f t="shared" ref="AB279" ca="1" si="461">IF(C279=OFFSET(C279,-1,0),0,1)</f>
        <v>0</v>
      </c>
      <c r="AC279" s="136">
        <f t="shared" ref="AC279" ca="1" si="462">IF(F279=OFFSET(F279,-1,0),0,1)</f>
        <v>1</v>
      </c>
      <c r="AD279" s="136" t="str">
        <f t="shared" ref="AD279" si="463">CONCATENATE(C279,F279)</f>
        <v>845130Woodland</v>
      </c>
      <c r="AE279" s="136">
        <f t="shared" ref="AE279" si="464">IFERROR(IF(B279="EYEWEAR",CONCATENATE(C279,"-",G279),C279),C279)</f>
        <v>845130</v>
      </c>
      <c r="AF279" s="137" t="str">
        <f>INDEX(ATS!$A:$P,MATCH('2) Order Form'!$V279,ATS!$O:$O,0),7)</f>
        <v>Active</v>
      </c>
      <c r="AG279" s="184">
        <v>7048652892089</v>
      </c>
      <c r="AH279"/>
    </row>
    <row r="280" spans="1:34" s="104" customFormat="1">
      <c r="A280" s="9">
        <v>1</v>
      </c>
      <c r="B280" s="9" t="s">
        <v>104</v>
      </c>
      <c r="C280" s="9">
        <f>INDEX(ATS!$A:$P,MATCH('2) Order Form'!$V280,ATS!$O:$O,0),1)</f>
        <v>845130</v>
      </c>
      <c r="D280" s="9" t="str">
        <f>INDEX(ATS!$A:$P,MATCH('2) Order Form'!$V280,ATS!$O:$O,0),2)</f>
        <v>Seeker Mips Helmet</v>
      </c>
      <c r="E280" s="74" t="str">
        <f>INDEX(ATS!$A:$P,MATCH('2) Order Form'!$V280,ATS!$O:$O,0),4)</f>
        <v>WOLD-53/61</v>
      </c>
      <c r="F280" s="74" t="str">
        <f>INDEX(ATS!$A:$P,MATCH('2) Order Form'!$V280,ATS!$O:$O,0),5)</f>
        <v>Woodland</v>
      </c>
      <c r="G280" s="112" t="str">
        <f>INDEX(ATS!$A:$P,MATCH('2) Order Form'!$V280,ATS!$O:$O,0),6)</f>
        <v>53/61</v>
      </c>
      <c r="H280" s="10">
        <v>1</v>
      </c>
      <c r="I280" s="90">
        <v>0</v>
      </c>
      <c r="J280" s="96">
        <f>IFERROR(VLOOKUP(V280,ATS!$O:$P,2,FALSE),0)</f>
        <v>12</v>
      </c>
      <c r="K280" s="138">
        <f t="shared" ref="K280" si="465">IF(J280=99999,"OPEN",IF(J280&gt;50,"50+",IF(J280&lt;=0,"0",J280)))</f>
        <v>12</v>
      </c>
      <c r="L280" s="96">
        <f>IFERROR(VLOOKUP(V280,ATS!$O:$Q,3,FALSE),0)</f>
        <v>12</v>
      </c>
      <c r="M280" s="139">
        <f t="shared" ref="M280" si="466">IF(L280=99999,"OPEN",IF(L280&gt;50,"50+",IF(L280&lt;=0,"0",L280)))</f>
        <v>12</v>
      </c>
      <c r="N280" s="85">
        <v>0</v>
      </c>
      <c r="O280" s="51">
        <f t="shared" ref="O280" si="467">IF(N280&lt;&gt;0,N280,$P$5)</f>
        <v>0</v>
      </c>
      <c r="P280" s="46">
        <f>VLOOKUP($C280,Prices!$A$3:$T$1996,MATCH('2) Order Form'!P$8,Prices!$A$2:$T$2,0),FALSE)</f>
        <v>50</v>
      </c>
      <c r="Q280" s="47">
        <f>VLOOKUP($C280,Prices!$A$3:$T$1996,MATCH('2) Order Form'!Q$8,Prices!$A$2:$T$2,0),FALSE)</f>
        <v>99</v>
      </c>
      <c r="R280" s="31">
        <f t="shared" ref="R280" si="468">I280*P280</f>
        <v>0</v>
      </c>
      <c r="S280" s="40">
        <f t="shared" ref="S280" si="469">R280*O280</f>
        <v>0</v>
      </c>
      <c r="T280" s="47">
        <f t="shared" ref="T280" si="470">R280-S280</f>
        <v>0</v>
      </c>
      <c r="U280" s="97"/>
      <c r="V280" s="110">
        <v>7048652903167</v>
      </c>
      <c r="W280" s="97"/>
      <c r="X280" s="182" t="str">
        <f t="shared" si="391"/>
        <v/>
      </c>
      <c r="Y280" s="135">
        <f t="shared" ref="Y280" si="471">I280*Q280</f>
        <v>0</v>
      </c>
      <c r="Z280" s="99">
        <f t="shared" ca="1" si="323"/>
        <v>0</v>
      </c>
      <c r="AA280" s="99">
        <f t="shared" ca="1" si="315"/>
        <v>20</v>
      </c>
      <c r="AB280" s="136">
        <f t="shared" ref="AB280" ca="1" si="472">IF(C280=OFFSET(C280,-1,0),0,1)</f>
        <v>0</v>
      </c>
      <c r="AC280" s="136">
        <f t="shared" ref="AC280" ca="1" si="473">IF(F280=OFFSET(F280,-1,0),0,1)</f>
        <v>0</v>
      </c>
      <c r="AD280" s="136" t="str">
        <f t="shared" ref="AD280" si="474">CONCATENATE(C280,F280)</f>
        <v>845130Woodland</v>
      </c>
      <c r="AE280" s="136">
        <f t="shared" ref="AE280" si="475">IFERROR(IF(B280="EYEWEAR",CONCATENATE(C280,"-",G280),C280),C280)</f>
        <v>845130</v>
      </c>
      <c r="AF280" s="137" t="str">
        <f>INDEX(ATS!$A:$P,MATCH('2) Order Form'!$V280,ATS!$O:$O,0),7)</f>
        <v>Active</v>
      </c>
      <c r="AG280" s="184">
        <v>7048652891983</v>
      </c>
      <c r="AH280"/>
    </row>
    <row r="281" spans="1:34">
      <c r="A281" s="9">
        <v>1</v>
      </c>
      <c r="B281" s="9" t="s">
        <v>104</v>
      </c>
      <c r="C281" s="9">
        <f>INDEX(ATS!$A:$P,MATCH('2) Order Form'!$V281,ATS!$O:$O,0),1)</f>
        <v>810052</v>
      </c>
      <c r="D281" s="9" t="str">
        <f>INDEX(ATS!$A:$P,MATCH('2) Order Form'!$V281,ATS!$O:$O,0),2)</f>
        <v>Bike Helmet Case</v>
      </c>
      <c r="E281" s="74" t="str">
        <f>INDEX(ATS!$A:$P,MATCH('2) Order Form'!$V281,ATS!$O:$O,0),4)</f>
        <v>TEBLK-OS</v>
      </c>
      <c r="F281" s="74" t="str">
        <f>INDEX(ATS!$A:$P,MATCH('2) Order Form'!$V281,ATS!$O:$O,0),5)</f>
        <v>True Black</v>
      </c>
      <c r="G281" s="112" t="str">
        <f>INDEX(ATS!$A:$P,MATCH('2) Order Form'!$V281,ATS!$O:$O,0),6)</f>
        <v>OS</v>
      </c>
      <c r="H281" s="10">
        <v>1</v>
      </c>
      <c r="I281" s="90">
        <v>0</v>
      </c>
      <c r="J281" s="96">
        <f>IFERROR(VLOOKUP(V281,ATS!$O:$P,2,FALSE),0)</f>
        <v>609</v>
      </c>
      <c r="K281" s="138" t="str">
        <f t="shared" ref="K281" si="476">IF(J281=99999,"OPEN",IF(J281&gt;50,"50+",IF(J281&lt;=0,"0",J281)))</f>
        <v>50+</v>
      </c>
      <c r="L281" s="96">
        <f>IFERROR(VLOOKUP(V281,ATS!$O:$Q,3,FALSE),0)</f>
        <v>609</v>
      </c>
      <c r="M281" s="139" t="str">
        <f t="shared" ref="M281" si="477">IF(L281=99999,"OPEN",IF(L281&gt;50,"50+",IF(L281&lt;=0,"0",L281)))</f>
        <v>50+</v>
      </c>
      <c r="N281" s="85">
        <v>0</v>
      </c>
      <c r="O281" s="51">
        <f t="shared" ref="O281" si="478">IF(N281&lt;&gt;0,N281,$P$5)</f>
        <v>0</v>
      </c>
      <c r="P281" s="46">
        <f>VLOOKUP($C281,Prices!$A$3:$T$1996,MATCH('2) Order Form'!P$8,Prices!$A$2:$T$2,0),FALSE)</f>
        <v>24.5</v>
      </c>
      <c r="Q281" s="47">
        <f>VLOOKUP($C281,Prices!$A$3:$T$1996,MATCH('2) Order Form'!Q$8,Prices!$A$2:$T$2,0),FALSE)</f>
        <v>49</v>
      </c>
      <c r="R281" s="31">
        <f t="shared" ref="R281" si="479">I281*P281</f>
        <v>0</v>
      </c>
      <c r="S281" s="40">
        <f t="shared" ref="S281" si="480">R281*O281</f>
        <v>0</v>
      </c>
      <c r="T281" s="47">
        <f t="shared" ref="T281" si="481">R281-S281</f>
        <v>0</v>
      </c>
      <c r="U281" s="97"/>
      <c r="V281" s="110">
        <v>7048652327543</v>
      </c>
      <c r="W281" s="97"/>
      <c r="X281" s="182" t="str">
        <f t="shared" si="391"/>
        <v/>
      </c>
      <c r="Y281" s="98">
        <f t="shared" ref="Y281" si="482">I281*Q281</f>
        <v>0</v>
      </c>
      <c r="Z281" s="99">
        <f t="shared" ca="1" si="323"/>
        <v>0</v>
      </c>
      <c r="AA281" s="99">
        <f t="shared" ca="1" si="315"/>
        <v>21</v>
      </c>
      <c r="AB281" s="99">
        <f t="shared" ref="AB281" ca="1" si="483">IF(C281=OFFSET(C281,-1,0),0,1)</f>
        <v>1</v>
      </c>
      <c r="AC281" s="99">
        <f t="shared" ref="AC281" ca="1" si="484">IF(F281=OFFSET(F281,-1,0),0,1)</f>
        <v>1</v>
      </c>
      <c r="AD281" s="99" t="str">
        <f t="shared" ref="AD281" si="485">CONCATENATE(C281,F281)</f>
        <v>810052True Black</v>
      </c>
      <c r="AE281" s="99">
        <f t="shared" ref="AE281" si="486">IFERROR(IF(B281="EYEWEAR",CONCATENATE(C281,"-",G281),C281),C281)</f>
        <v>810052</v>
      </c>
      <c r="AF281" s="100" t="str">
        <f>INDEX(ATS!$A:$P,MATCH('2) Order Form'!$V281,ATS!$O:$O,0),7)</f>
        <v>Active</v>
      </c>
      <c r="AG281" s="183">
        <v>7048652891976</v>
      </c>
    </row>
    <row r="282" spans="1:34" ht="17.25" customHeight="1">
      <c r="A282" s="9">
        <v>2</v>
      </c>
      <c r="B282" s="9" t="s">
        <v>14</v>
      </c>
      <c r="C282" s="9">
        <f>INDEX(ATS!$A:$P,MATCH('2) Order Form'!$V282,ATS!$O:$O,0),1)</f>
        <v>835010</v>
      </c>
      <c r="D282" s="9" t="str">
        <f>INDEX(ATS!$A:$P,MATCH('2) Order Form'!$V282,ATS!$O:$O,0),2)</f>
        <v>Enduro Race Vest</v>
      </c>
      <c r="E282" s="74" t="str">
        <f>INDEX(ATS!$A:$P,MATCH('2) Order Form'!$V282,ATS!$O:$O,0),4)</f>
        <v>BLACK-M</v>
      </c>
      <c r="F282" s="74" t="str">
        <f>INDEX(ATS!$A:$P,MATCH('2) Order Form'!$V282,ATS!$O:$O,0),5)</f>
        <v>Black</v>
      </c>
      <c r="G282" s="112" t="str">
        <f>INDEX(ATS!$A:$P,MATCH('2) Order Form'!$V282,ATS!$O:$O,0),6)</f>
        <v>M</v>
      </c>
      <c r="H282" s="10">
        <v>1</v>
      </c>
      <c r="I282" s="90">
        <v>0</v>
      </c>
      <c r="J282" s="96">
        <f>IFERROR(VLOOKUP(V282,ATS!$O:$P,2,FALSE),0)</f>
        <v>31</v>
      </c>
      <c r="K282" s="138">
        <f>IF(J282=99999,"OPEN",IF(J282&gt;50,"50+",IF(J282&lt;=0,"0",J282)))</f>
        <v>31</v>
      </c>
      <c r="L282" s="96">
        <f>IFERROR(VLOOKUP(V282,ATS!$O:$Q,3,FALSE),0)</f>
        <v>31</v>
      </c>
      <c r="M282" s="139">
        <f t="shared" ref="M282:M284" si="487">IF(L282=99999,"OPEN",IF(L282&gt;50,"50+",IF(L282&lt;=0,"0",L282)))</f>
        <v>31</v>
      </c>
      <c r="N282" s="85">
        <v>0</v>
      </c>
      <c r="O282" s="51">
        <f>IF(N282&lt;&gt;0,N282,$P$5)</f>
        <v>0</v>
      </c>
      <c r="P282" s="46">
        <f>VLOOKUP($C282,Prices!$A$3:$T$1996,MATCH('2) Order Form'!P$8,Prices!$A$2:$T$2,0),FALSE)</f>
        <v>100</v>
      </c>
      <c r="Q282" s="47">
        <f>VLOOKUP($C282,Prices!$A$3:$T$1996,MATCH('2) Order Form'!Q$8,Prices!$A$2:$T$2,0),FALSE)</f>
        <v>199</v>
      </c>
      <c r="R282" s="31">
        <f>I282*P282</f>
        <v>0</v>
      </c>
      <c r="S282" s="40">
        <f>R282*O282</f>
        <v>0</v>
      </c>
      <c r="T282" s="47">
        <f>R282-S282</f>
        <v>0</v>
      </c>
      <c r="U282" s="97"/>
      <c r="V282" s="110">
        <v>7048652327277</v>
      </c>
      <c r="W282" s="97"/>
      <c r="X282" s="182" t="str">
        <f t="shared" si="391"/>
        <v/>
      </c>
      <c r="Y282" s="98">
        <f t="shared" ref="Y282:Y284" si="488">I282*Q282</f>
        <v>0</v>
      </c>
      <c r="Z282" s="99">
        <f t="shared" ref="Z282:Z323" ca="1" si="489">IF(A282=OFFSET(A282,-1,0),0,1)</f>
        <v>1</v>
      </c>
      <c r="AA282" s="99">
        <f t="shared" ref="AA282:AA323" ca="1" si="490">IF(C282=OFFSET(C282,-1,0),OFFSET(AA282,-1,0),OFFSET(AA282,-1,0)+1)</f>
        <v>22</v>
      </c>
      <c r="AB282" s="99">
        <f t="shared" ref="AB282:AB289" ca="1" si="491">IF(C282=OFFSET(C282,-1,0),0,1)</f>
        <v>1</v>
      </c>
      <c r="AC282" s="99">
        <f t="shared" ref="AC282:AC289" ca="1" si="492">IF(F282=OFFSET(F282,-1,0),0,1)</f>
        <v>1</v>
      </c>
      <c r="AD282" s="99" t="str">
        <f t="shared" ref="AD282:AD289" si="493">CONCATENATE(C282,F282)</f>
        <v>835010Black</v>
      </c>
      <c r="AE282" s="99">
        <f t="shared" ref="AE282:AE289" si="494">IFERROR(IF(B282="EYEWEAR",CONCATENATE(C282,"-",G282),C282),C282)</f>
        <v>835010</v>
      </c>
      <c r="AF282" s="100" t="str">
        <f>INDEX(ATS!$A:$P,MATCH('2) Order Form'!$V282,ATS!$O:$O,0),7)</f>
        <v>Active</v>
      </c>
      <c r="AG282" s="183">
        <v>7048652891969</v>
      </c>
    </row>
    <row r="283" spans="1:34" ht="17.25" customHeight="1">
      <c r="A283" s="9">
        <v>2</v>
      </c>
      <c r="B283" s="9" t="s">
        <v>14</v>
      </c>
      <c r="C283" s="9">
        <f>INDEX(ATS!$A:$P,MATCH('2) Order Form'!$V283,ATS!$O:$O,0),1)</f>
        <v>835010</v>
      </c>
      <c r="D283" s="9" t="str">
        <f>INDEX(ATS!$A:$P,MATCH('2) Order Form'!$V283,ATS!$O:$O,0),2)</f>
        <v>Enduro Race Vest</v>
      </c>
      <c r="E283" s="74" t="str">
        <f>INDEX(ATS!$A:$P,MATCH('2) Order Form'!$V283,ATS!$O:$O,0),4)</f>
        <v>BLACK-L</v>
      </c>
      <c r="F283" s="74" t="str">
        <f>INDEX(ATS!$A:$P,MATCH('2) Order Form'!$V283,ATS!$O:$O,0),5)</f>
        <v>Black</v>
      </c>
      <c r="G283" s="112" t="str">
        <f>INDEX(ATS!$A:$P,MATCH('2) Order Form'!$V283,ATS!$O:$O,0),6)</f>
        <v>L</v>
      </c>
      <c r="H283" s="10">
        <v>1</v>
      </c>
      <c r="I283" s="90">
        <v>0</v>
      </c>
      <c r="J283" s="96">
        <f>IFERROR(VLOOKUP(V283,ATS!$O:$P,2,FALSE),0)</f>
        <v>28</v>
      </c>
      <c r="K283" s="138">
        <f>IF(J283=99999,"OPEN",IF(J283&gt;50,"50+",IF(J283&lt;=0,"0",J283)))</f>
        <v>28</v>
      </c>
      <c r="L283" s="96">
        <f>IFERROR(VLOOKUP(V283,ATS!$O:$Q,3,FALSE),0)</f>
        <v>28</v>
      </c>
      <c r="M283" s="139">
        <f t="shared" si="487"/>
        <v>28</v>
      </c>
      <c r="N283" s="85">
        <v>0</v>
      </c>
      <c r="O283" s="51">
        <f>IF(N283&lt;&gt;0,N283,$P$5)</f>
        <v>0</v>
      </c>
      <c r="P283" s="46">
        <f>VLOOKUP($C283,Prices!$A$3:$T$1996,MATCH('2) Order Form'!P$8,Prices!$A$2:$T$2,0),FALSE)</f>
        <v>100</v>
      </c>
      <c r="Q283" s="47">
        <f>VLOOKUP($C283,Prices!$A$3:$T$1996,MATCH('2) Order Form'!Q$8,Prices!$A$2:$T$2,0),FALSE)</f>
        <v>199</v>
      </c>
      <c r="R283" s="31">
        <f>I283*P283</f>
        <v>0</v>
      </c>
      <c r="S283" s="40">
        <f>R283*O283</f>
        <v>0</v>
      </c>
      <c r="T283" s="47">
        <f>R283-S283</f>
        <v>0</v>
      </c>
      <c r="U283" s="97"/>
      <c r="V283" s="110">
        <v>7048652327260</v>
      </c>
      <c r="W283" s="97"/>
      <c r="X283" s="182" t="str">
        <f t="shared" si="391"/>
        <v/>
      </c>
      <c r="Y283" s="98">
        <f t="shared" si="488"/>
        <v>0</v>
      </c>
      <c r="Z283" s="99">
        <f t="shared" ca="1" si="489"/>
        <v>0</v>
      </c>
      <c r="AA283" s="99">
        <f t="shared" ca="1" si="490"/>
        <v>22</v>
      </c>
      <c r="AB283" s="99">
        <f t="shared" ca="1" si="491"/>
        <v>0</v>
      </c>
      <c r="AC283" s="99">
        <f t="shared" ca="1" si="492"/>
        <v>0</v>
      </c>
      <c r="AD283" s="99" t="str">
        <f t="shared" si="493"/>
        <v>835010Black</v>
      </c>
      <c r="AE283" s="99">
        <f t="shared" si="494"/>
        <v>835010</v>
      </c>
      <c r="AF283" s="100" t="str">
        <f>INDEX(ATS!$A:$P,MATCH('2) Order Form'!$V283,ATS!$O:$O,0),7)</f>
        <v>Active</v>
      </c>
      <c r="AG283" s="183">
        <v>7048652891990</v>
      </c>
    </row>
    <row r="284" spans="1:34" ht="17.25" customHeight="1">
      <c r="A284" s="9">
        <v>2</v>
      </c>
      <c r="B284" s="9" t="s">
        <v>14</v>
      </c>
      <c r="C284" s="9">
        <f>INDEX(ATS!$A:$P,MATCH('2) Order Form'!$V284,ATS!$O:$O,0),1)</f>
        <v>835010</v>
      </c>
      <c r="D284" s="9" t="str">
        <f>INDEX(ATS!$A:$P,MATCH('2) Order Form'!$V284,ATS!$O:$O,0),2)</f>
        <v>Enduro Race Vest</v>
      </c>
      <c r="E284" s="74" t="str">
        <f>INDEX(ATS!$A:$P,MATCH('2) Order Form'!$V284,ATS!$O:$O,0),4)</f>
        <v>BLACK-XL</v>
      </c>
      <c r="F284" s="74" t="str">
        <f>INDEX(ATS!$A:$P,MATCH('2) Order Form'!$V284,ATS!$O:$O,0),5)</f>
        <v>Black</v>
      </c>
      <c r="G284" s="112" t="str">
        <f>INDEX(ATS!$A:$P,MATCH('2) Order Form'!$V284,ATS!$O:$O,0),6)</f>
        <v>XL</v>
      </c>
      <c r="H284" s="10">
        <v>1</v>
      </c>
      <c r="I284" s="90">
        <v>0</v>
      </c>
      <c r="J284" s="96">
        <f>IFERROR(VLOOKUP(V284,ATS!$O:$P,2,FALSE),0)</f>
        <v>13</v>
      </c>
      <c r="K284" s="138">
        <f t="shared" ref="K284" si="495">IF(J284=99999,"OPEN",IF(J284&gt;50,"50+",IF(J284&lt;=0,"0",J284)))</f>
        <v>13</v>
      </c>
      <c r="L284" s="96">
        <f>IFERROR(VLOOKUP(V284,ATS!$O:$Q,3,FALSE),0)</f>
        <v>13</v>
      </c>
      <c r="M284" s="139">
        <f t="shared" si="487"/>
        <v>13</v>
      </c>
      <c r="N284" s="85">
        <v>0</v>
      </c>
      <c r="O284" s="51">
        <f t="shared" ref="O284" si="496">IF(N284&lt;&gt;0,N284,$P$5)</f>
        <v>0</v>
      </c>
      <c r="P284" s="46">
        <f>VLOOKUP($C284,Prices!$A$3:$T$1996,MATCH('2) Order Form'!P$8,Prices!$A$2:$T$2,0),FALSE)</f>
        <v>100</v>
      </c>
      <c r="Q284" s="47">
        <f>VLOOKUP($C284,Prices!$A$3:$T$1996,MATCH('2) Order Form'!Q$8,Prices!$A$2:$T$2,0),FALSE)</f>
        <v>199</v>
      </c>
      <c r="R284" s="31">
        <f t="shared" ref="R284" si="497">I284*P284</f>
        <v>0</v>
      </c>
      <c r="S284" s="40">
        <f t="shared" ref="S284" si="498">R284*O284</f>
        <v>0</v>
      </c>
      <c r="T284" s="47">
        <f t="shared" ref="T284" si="499">R284-S284</f>
        <v>0</v>
      </c>
      <c r="U284" s="97"/>
      <c r="V284" s="110">
        <v>7048652327284</v>
      </c>
      <c r="W284" s="97"/>
      <c r="X284" s="182" t="str">
        <f t="shared" si="391"/>
        <v/>
      </c>
      <c r="Y284" s="98">
        <f t="shared" si="488"/>
        <v>0</v>
      </c>
      <c r="Z284" s="99">
        <f t="shared" ca="1" si="489"/>
        <v>0</v>
      </c>
      <c r="AA284" s="99">
        <f t="shared" ca="1" si="490"/>
        <v>22</v>
      </c>
      <c r="AB284" s="99">
        <f t="shared" ca="1" si="491"/>
        <v>0</v>
      </c>
      <c r="AC284" s="99">
        <f t="shared" ca="1" si="492"/>
        <v>0</v>
      </c>
      <c r="AD284" s="99" t="str">
        <f t="shared" si="493"/>
        <v>835010Black</v>
      </c>
      <c r="AE284" s="99">
        <f t="shared" si="494"/>
        <v>835010</v>
      </c>
      <c r="AF284" s="100" t="str">
        <f>INDEX(ATS!$A:$P,MATCH('2) Order Form'!$V284,ATS!$O:$O,0),7)</f>
        <v>Active</v>
      </c>
      <c r="AG284" s="183">
        <v>7048652891846</v>
      </c>
    </row>
    <row r="285" spans="1:34">
      <c r="A285" s="9">
        <v>2</v>
      </c>
      <c r="B285" s="9" t="s">
        <v>14</v>
      </c>
      <c r="C285" s="9">
        <f>INDEX(ATS!$A:$P,MATCH('2) Order Form'!$V285,ATS!$O:$O,0),1)</f>
        <v>860003</v>
      </c>
      <c r="D285" s="9" t="str">
        <f>INDEX(ATS!$A:$P,MATCH('2) Order Form'!$V285,ATS!$O:$O,0),2)</f>
        <v>Knee Guards Pro Hard Shell</v>
      </c>
      <c r="E285" s="74" t="str">
        <f>INDEX(ATS!$A:$P,MATCH('2) Order Form'!$V285,ATS!$O:$O,0),4)</f>
        <v>BLACK-S</v>
      </c>
      <c r="F285" s="74" t="str">
        <f>INDEX(ATS!$A:$P,MATCH('2) Order Form'!$V285,ATS!$O:$O,0),5)</f>
        <v>Black</v>
      </c>
      <c r="G285" s="112" t="str">
        <f>INDEX(ATS!$A:$P,MATCH('2) Order Form'!$V285,ATS!$O:$O,0),6)</f>
        <v>S</v>
      </c>
      <c r="H285" s="10">
        <v>1</v>
      </c>
      <c r="I285" s="90">
        <v>0</v>
      </c>
      <c r="J285" s="96">
        <f>IFERROR(VLOOKUP(V285,ATS!$O:$P,2,FALSE),0)</f>
        <v>33</v>
      </c>
      <c r="K285" s="138">
        <f t="shared" ref="K285:K306" si="500">IF(J285=99999,"OPEN",IF(J285&gt;50,"50+",IF(J285&lt;=0,"0",J285)))</f>
        <v>33</v>
      </c>
      <c r="L285" s="96">
        <f>IFERROR(VLOOKUP(V285,ATS!$O:$Q,3,FALSE),0)</f>
        <v>33</v>
      </c>
      <c r="M285" s="139">
        <f t="shared" ref="M285:M306" si="501">IF(L285=99999,"OPEN",IF(L285&gt;50,"50+",IF(L285&lt;=0,"0",L285)))</f>
        <v>33</v>
      </c>
      <c r="N285" s="85">
        <v>0</v>
      </c>
      <c r="O285" s="51">
        <f t="shared" ref="O285:O306" si="502">IF(N285&lt;&gt;0,N285,$P$5)</f>
        <v>0</v>
      </c>
      <c r="P285" s="46">
        <f>VLOOKUP($C285,Prices!$A$3:$T$1996,MATCH('2) Order Form'!P$8,Prices!$A$2:$T$2,0),FALSE)</f>
        <v>80</v>
      </c>
      <c r="Q285" s="47">
        <f>VLOOKUP($C285,Prices!$A$3:$T$1996,MATCH('2) Order Form'!Q$8,Prices!$A$2:$T$2,0),FALSE)</f>
        <v>159</v>
      </c>
      <c r="R285" s="31">
        <f t="shared" ref="R285:R306" si="503">I285*P285</f>
        <v>0</v>
      </c>
      <c r="S285" s="40">
        <f t="shared" ref="S285:S306" si="504">R285*O285</f>
        <v>0</v>
      </c>
      <c r="T285" s="47">
        <f t="shared" ref="T285:T306" si="505">R285-S285</f>
        <v>0</v>
      </c>
      <c r="U285" s="97"/>
      <c r="V285" s="110">
        <v>7048652891938</v>
      </c>
      <c r="W285" s="97"/>
      <c r="X285" s="182" t="str">
        <f t="shared" si="391"/>
        <v/>
      </c>
      <c r="Y285" s="98">
        <f t="shared" ref="Y285:Y306" si="506">I285*Q285</f>
        <v>0</v>
      </c>
      <c r="Z285" s="99">
        <f t="shared" ca="1" si="489"/>
        <v>0</v>
      </c>
      <c r="AA285" s="99">
        <f t="shared" ca="1" si="490"/>
        <v>23</v>
      </c>
      <c r="AB285" s="99">
        <f t="shared" ca="1" si="491"/>
        <v>1</v>
      </c>
      <c r="AC285" s="99">
        <f t="shared" ca="1" si="492"/>
        <v>0</v>
      </c>
      <c r="AD285" s="99" t="str">
        <f t="shared" si="493"/>
        <v>860003Black</v>
      </c>
      <c r="AE285" s="99">
        <f t="shared" si="494"/>
        <v>860003</v>
      </c>
      <c r="AF285" s="100" t="str">
        <f>INDEX(ATS!$A:$P,MATCH('2) Order Form'!$V285,ATS!$O:$O,0),7)</f>
        <v>Active</v>
      </c>
      <c r="AG285" s="183">
        <v>7048652891839</v>
      </c>
    </row>
    <row r="286" spans="1:34">
      <c r="A286" s="9">
        <v>2</v>
      </c>
      <c r="B286" s="9" t="s">
        <v>14</v>
      </c>
      <c r="C286" s="9">
        <f>INDEX(ATS!$A:$P,MATCH('2) Order Form'!$V286,ATS!$O:$O,0),1)</f>
        <v>860003</v>
      </c>
      <c r="D286" s="9" t="str">
        <f>INDEX(ATS!$A:$P,MATCH('2) Order Form'!$V286,ATS!$O:$O,0),2)</f>
        <v>Knee Guards Pro Hard Shell</v>
      </c>
      <c r="E286" s="74" t="str">
        <f>INDEX(ATS!$A:$P,MATCH('2) Order Form'!$V286,ATS!$O:$O,0),4)</f>
        <v>BLACK-M</v>
      </c>
      <c r="F286" s="74" t="str">
        <f>INDEX(ATS!$A:$P,MATCH('2) Order Form'!$V286,ATS!$O:$O,0),5)</f>
        <v>Black</v>
      </c>
      <c r="G286" s="112" t="str">
        <f>INDEX(ATS!$A:$P,MATCH('2) Order Form'!$V286,ATS!$O:$O,0),6)</f>
        <v>M</v>
      </c>
      <c r="H286" s="10">
        <v>1</v>
      </c>
      <c r="I286" s="90">
        <v>0</v>
      </c>
      <c r="J286" s="96">
        <f>IFERROR(VLOOKUP(V286,ATS!$O:$P,2,FALSE),0)</f>
        <v>43</v>
      </c>
      <c r="K286" s="138">
        <f t="shared" si="500"/>
        <v>43</v>
      </c>
      <c r="L286" s="96">
        <f>IFERROR(VLOOKUP(V286,ATS!$O:$Q,3,FALSE),0)</f>
        <v>43</v>
      </c>
      <c r="M286" s="139">
        <f t="shared" si="501"/>
        <v>43</v>
      </c>
      <c r="N286" s="85">
        <v>0</v>
      </c>
      <c r="O286" s="51">
        <f t="shared" si="502"/>
        <v>0</v>
      </c>
      <c r="P286" s="46">
        <f>VLOOKUP($C286,Prices!$A$3:$T$1996,MATCH('2) Order Form'!P$8,Prices!$A$2:$T$2,0),FALSE)</f>
        <v>80</v>
      </c>
      <c r="Q286" s="47">
        <f>VLOOKUP($C286,Prices!$A$3:$T$1996,MATCH('2) Order Form'!Q$8,Prices!$A$2:$T$2,0),FALSE)</f>
        <v>159</v>
      </c>
      <c r="R286" s="31">
        <f t="shared" si="503"/>
        <v>0</v>
      </c>
      <c r="S286" s="40">
        <f t="shared" si="504"/>
        <v>0</v>
      </c>
      <c r="T286" s="47">
        <f t="shared" si="505"/>
        <v>0</v>
      </c>
      <c r="U286" s="97"/>
      <c r="V286" s="110">
        <v>7048652891921</v>
      </c>
      <c r="W286" s="97"/>
      <c r="X286" s="182" t="str">
        <f t="shared" si="391"/>
        <v/>
      </c>
      <c r="Y286" s="98">
        <f t="shared" si="506"/>
        <v>0</v>
      </c>
      <c r="Z286" s="99">
        <f t="shared" ca="1" si="489"/>
        <v>0</v>
      </c>
      <c r="AA286" s="99">
        <f t="shared" ca="1" si="490"/>
        <v>23</v>
      </c>
      <c r="AB286" s="99">
        <f t="shared" ca="1" si="491"/>
        <v>0</v>
      </c>
      <c r="AC286" s="99">
        <f t="shared" ca="1" si="492"/>
        <v>0</v>
      </c>
      <c r="AD286" s="99" t="str">
        <f t="shared" si="493"/>
        <v>860003Black</v>
      </c>
      <c r="AE286" s="99">
        <f t="shared" si="494"/>
        <v>860003</v>
      </c>
      <c r="AF286" s="100" t="str">
        <f>INDEX(ATS!$A:$P,MATCH('2) Order Form'!$V286,ATS!$O:$O,0),7)</f>
        <v>Active</v>
      </c>
      <c r="AG286" s="183">
        <v>7048652891822</v>
      </c>
    </row>
    <row r="287" spans="1:34">
      <c r="A287" s="9">
        <v>2</v>
      </c>
      <c r="B287" s="9" t="s">
        <v>14</v>
      </c>
      <c r="C287" s="9">
        <f>INDEX(ATS!$A:$P,MATCH('2) Order Form'!$V287,ATS!$O:$O,0),1)</f>
        <v>860003</v>
      </c>
      <c r="D287" s="9" t="str">
        <f>INDEX(ATS!$A:$P,MATCH('2) Order Form'!$V287,ATS!$O:$O,0),2)</f>
        <v>Knee Guards Pro Hard Shell</v>
      </c>
      <c r="E287" s="74" t="str">
        <f>INDEX(ATS!$A:$P,MATCH('2) Order Form'!$V287,ATS!$O:$O,0),4)</f>
        <v>BLACK-L</v>
      </c>
      <c r="F287" s="74" t="str">
        <f>INDEX(ATS!$A:$P,MATCH('2) Order Form'!$V287,ATS!$O:$O,0),5)</f>
        <v>Black</v>
      </c>
      <c r="G287" s="112" t="str">
        <f>INDEX(ATS!$A:$P,MATCH('2) Order Form'!$V287,ATS!$O:$O,0),6)</f>
        <v>L</v>
      </c>
      <c r="H287" s="10">
        <v>1</v>
      </c>
      <c r="I287" s="90">
        <v>0</v>
      </c>
      <c r="J287" s="96">
        <f>IFERROR(VLOOKUP(V287,ATS!$O:$P,2,FALSE),0)</f>
        <v>56</v>
      </c>
      <c r="K287" s="138" t="str">
        <f t="shared" si="500"/>
        <v>50+</v>
      </c>
      <c r="L287" s="96">
        <f>IFERROR(VLOOKUP(V287,ATS!$O:$Q,3,FALSE),0)</f>
        <v>56</v>
      </c>
      <c r="M287" s="139" t="str">
        <f t="shared" si="501"/>
        <v>50+</v>
      </c>
      <c r="N287" s="85">
        <v>0</v>
      </c>
      <c r="O287" s="51">
        <f t="shared" si="502"/>
        <v>0</v>
      </c>
      <c r="P287" s="46">
        <f>VLOOKUP($C287,Prices!$A$3:$T$1996,MATCH('2) Order Form'!P$8,Prices!$A$2:$T$2,0),FALSE)</f>
        <v>80</v>
      </c>
      <c r="Q287" s="47">
        <f>VLOOKUP($C287,Prices!$A$3:$T$1996,MATCH('2) Order Form'!Q$8,Prices!$A$2:$T$2,0),FALSE)</f>
        <v>159</v>
      </c>
      <c r="R287" s="31">
        <f t="shared" si="503"/>
        <v>0</v>
      </c>
      <c r="S287" s="40">
        <f t="shared" si="504"/>
        <v>0</v>
      </c>
      <c r="T287" s="47">
        <f t="shared" si="505"/>
        <v>0</v>
      </c>
      <c r="U287" s="97"/>
      <c r="V287" s="110">
        <v>7048652891914</v>
      </c>
      <c r="W287" s="97"/>
      <c r="X287" s="182" t="str">
        <f t="shared" si="391"/>
        <v/>
      </c>
      <c r="Y287" s="98">
        <f t="shared" si="506"/>
        <v>0</v>
      </c>
      <c r="Z287" s="99">
        <f t="shared" ca="1" si="489"/>
        <v>0</v>
      </c>
      <c r="AA287" s="99">
        <f t="shared" ca="1" si="490"/>
        <v>23</v>
      </c>
      <c r="AB287" s="99">
        <f t="shared" ca="1" si="491"/>
        <v>0</v>
      </c>
      <c r="AC287" s="99">
        <f t="shared" ca="1" si="492"/>
        <v>0</v>
      </c>
      <c r="AD287" s="99" t="str">
        <f t="shared" si="493"/>
        <v>860003Black</v>
      </c>
      <c r="AE287" s="99">
        <f t="shared" si="494"/>
        <v>860003</v>
      </c>
      <c r="AF287" s="100" t="str">
        <f>INDEX(ATS!$A:$P,MATCH('2) Order Form'!$V287,ATS!$O:$O,0),7)</f>
        <v>Active</v>
      </c>
      <c r="AG287" s="183">
        <v>7048652891853</v>
      </c>
    </row>
    <row r="288" spans="1:34">
      <c r="A288" s="9">
        <v>2</v>
      </c>
      <c r="B288" s="9" t="s">
        <v>14</v>
      </c>
      <c r="C288" s="9">
        <f>INDEX(ATS!$A:$P,MATCH('2) Order Form'!$V288,ATS!$O:$O,0),1)</f>
        <v>860003</v>
      </c>
      <c r="D288" s="9" t="str">
        <f>INDEX(ATS!$A:$P,MATCH('2) Order Form'!$V288,ATS!$O:$O,0),2)</f>
        <v>Knee Guards Pro Hard Shell</v>
      </c>
      <c r="E288" s="74" t="str">
        <f>INDEX(ATS!$A:$P,MATCH('2) Order Form'!$V288,ATS!$O:$O,0),4)</f>
        <v>BLACK-XL</v>
      </c>
      <c r="F288" s="74" t="str">
        <f>INDEX(ATS!$A:$P,MATCH('2) Order Form'!$V288,ATS!$O:$O,0),5)</f>
        <v>Black</v>
      </c>
      <c r="G288" s="112" t="str">
        <f>INDEX(ATS!$A:$P,MATCH('2) Order Form'!$V288,ATS!$O:$O,0),6)</f>
        <v>XL</v>
      </c>
      <c r="H288" s="10">
        <v>1</v>
      </c>
      <c r="I288" s="90">
        <v>0</v>
      </c>
      <c r="J288" s="96">
        <f>IFERROR(VLOOKUP(V288,ATS!$O:$P,2,FALSE),0)</f>
        <v>26</v>
      </c>
      <c r="K288" s="138">
        <f t="shared" si="500"/>
        <v>26</v>
      </c>
      <c r="L288" s="96">
        <f>IFERROR(VLOOKUP(V288,ATS!$O:$Q,3,FALSE),0)</f>
        <v>26</v>
      </c>
      <c r="M288" s="139">
        <f t="shared" si="501"/>
        <v>26</v>
      </c>
      <c r="N288" s="85">
        <v>0</v>
      </c>
      <c r="O288" s="51">
        <f t="shared" si="502"/>
        <v>0</v>
      </c>
      <c r="P288" s="46">
        <f>VLOOKUP($C288,Prices!$A$3:$T$1996,MATCH('2) Order Form'!P$8,Prices!$A$2:$T$2,0),FALSE)</f>
        <v>80</v>
      </c>
      <c r="Q288" s="47">
        <f>VLOOKUP($C288,Prices!$A$3:$T$1996,MATCH('2) Order Form'!Q$8,Prices!$A$2:$T$2,0),FALSE)</f>
        <v>159</v>
      </c>
      <c r="R288" s="31">
        <f t="shared" si="503"/>
        <v>0</v>
      </c>
      <c r="S288" s="40">
        <f t="shared" si="504"/>
        <v>0</v>
      </c>
      <c r="T288" s="47">
        <f t="shared" si="505"/>
        <v>0</v>
      </c>
      <c r="U288" s="97"/>
      <c r="V288" s="110">
        <v>7048652891945</v>
      </c>
      <c r="W288" s="97"/>
      <c r="X288" s="182" t="str">
        <f t="shared" si="391"/>
        <v/>
      </c>
      <c r="Y288" s="98">
        <f t="shared" si="506"/>
        <v>0</v>
      </c>
      <c r="Z288" s="99">
        <f t="shared" ca="1" si="489"/>
        <v>0</v>
      </c>
      <c r="AA288" s="99">
        <f t="shared" ca="1" si="490"/>
        <v>23</v>
      </c>
      <c r="AB288" s="99">
        <f t="shared" ca="1" si="491"/>
        <v>0</v>
      </c>
      <c r="AC288" s="99">
        <f t="shared" ca="1" si="492"/>
        <v>0</v>
      </c>
      <c r="AD288" s="99" t="str">
        <f t="shared" si="493"/>
        <v>860003Black</v>
      </c>
      <c r="AE288" s="99">
        <f t="shared" si="494"/>
        <v>860003</v>
      </c>
      <c r="AF288" s="100" t="str">
        <f>INDEX(ATS!$A:$P,MATCH('2) Order Form'!$V288,ATS!$O:$O,0),7)</f>
        <v>Active</v>
      </c>
      <c r="AG288" s="183">
        <v>7048652891938</v>
      </c>
    </row>
    <row r="289" spans="1:33">
      <c r="A289" s="9">
        <v>2</v>
      </c>
      <c r="B289" s="9" t="s">
        <v>14</v>
      </c>
      <c r="C289" s="9">
        <f>INDEX(ATS!$A:$P,MATCH('2) Order Form'!$V289,ATS!$O:$O,0),1)</f>
        <v>860002</v>
      </c>
      <c r="D289" s="9" t="str">
        <f>INDEX(ATS!$A:$P,MATCH('2) Order Form'!$V289,ATS!$O:$O,0),2)</f>
        <v>Knee Guards Pro</v>
      </c>
      <c r="E289" s="74" t="str">
        <f>INDEX(ATS!$A:$P,MATCH('2) Order Form'!$V289,ATS!$O:$O,0),4)</f>
        <v>BLACK-S</v>
      </c>
      <c r="F289" s="74" t="str">
        <f>INDEX(ATS!$A:$P,MATCH('2) Order Form'!$V289,ATS!$O:$O,0),5)</f>
        <v>Black</v>
      </c>
      <c r="G289" s="112" t="str">
        <f>INDEX(ATS!$A:$P,MATCH('2) Order Form'!$V289,ATS!$O:$O,0),6)</f>
        <v>S</v>
      </c>
      <c r="H289" s="10">
        <v>1</v>
      </c>
      <c r="I289" s="90">
        <v>0</v>
      </c>
      <c r="J289" s="96">
        <f>IFERROR(VLOOKUP(V289,ATS!$O:$P,2,FALSE),0)</f>
        <v>59</v>
      </c>
      <c r="K289" s="138" t="str">
        <f t="shared" si="500"/>
        <v>50+</v>
      </c>
      <c r="L289" s="96">
        <f>IFERROR(VLOOKUP(V289,ATS!$O:$Q,3,FALSE),0)</f>
        <v>59</v>
      </c>
      <c r="M289" s="139" t="str">
        <f t="shared" si="501"/>
        <v>50+</v>
      </c>
      <c r="N289" s="85">
        <v>0</v>
      </c>
      <c r="O289" s="51">
        <f t="shared" si="502"/>
        <v>0</v>
      </c>
      <c r="P289" s="46">
        <f>VLOOKUP($C289,Prices!$A$3:$T$1996,MATCH('2) Order Form'!P$8,Prices!$A$2:$T$2,0),FALSE)</f>
        <v>65</v>
      </c>
      <c r="Q289" s="47">
        <f>VLOOKUP($C289,Prices!$A$3:$T$1996,MATCH('2) Order Form'!Q$8,Prices!$A$2:$T$2,0),FALSE)</f>
        <v>129</v>
      </c>
      <c r="R289" s="31">
        <f t="shared" si="503"/>
        <v>0</v>
      </c>
      <c r="S289" s="40">
        <f t="shared" si="504"/>
        <v>0</v>
      </c>
      <c r="T289" s="47">
        <f t="shared" si="505"/>
        <v>0</v>
      </c>
      <c r="U289" s="97"/>
      <c r="V289" s="110">
        <v>7048652891983</v>
      </c>
      <c r="W289" s="97"/>
      <c r="X289" s="182" t="str">
        <f t="shared" si="391"/>
        <v/>
      </c>
      <c r="Y289" s="98">
        <f t="shared" si="506"/>
        <v>0</v>
      </c>
      <c r="Z289" s="99">
        <f t="shared" ca="1" si="489"/>
        <v>0</v>
      </c>
      <c r="AA289" s="99">
        <f t="shared" ca="1" si="490"/>
        <v>24</v>
      </c>
      <c r="AB289" s="99">
        <f t="shared" ca="1" si="491"/>
        <v>1</v>
      </c>
      <c r="AC289" s="99">
        <f t="shared" ca="1" si="492"/>
        <v>0</v>
      </c>
      <c r="AD289" s="99" t="str">
        <f t="shared" si="493"/>
        <v>860002Black</v>
      </c>
      <c r="AE289" s="99">
        <f t="shared" si="494"/>
        <v>860002</v>
      </c>
      <c r="AF289" s="100" t="str">
        <f>INDEX(ATS!$A:$P,MATCH('2) Order Form'!$V289,ATS!$O:$O,0),7)</f>
        <v>Active</v>
      </c>
      <c r="AG289" s="183">
        <v>7048652891921</v>
      </c>
    </row>
    <row r="290" spans="1:33">
      <c r="A290" s="9">
        <v>2</v>
      </c>
      <c r="B290" s="9" t="s">
        <v>14</v>
      </c>
      <c r="C290" s="9">
        <f>INDEX(ATS!$A:$P,MATCH('2) Order Form'!$V290,ATS!$O:$O,0),1)</f>
        <v>860002</v>
      </c>
      <c r="D290" s="9" t="str">
        <f>INDEX(ATS!$A:$P,MATCH('2) Order Form'!$V290,ATS!$O:$O,0),2)</f>
        <v>Knee Guards Pro</v>
      </c>
      <c r="E290" s="74" t="str">
        <f>INDEX(ATS!$A:$P,MATCH('2) Order Form'!$V290,ATS!$O:$O,0),4)</f>
        <v>BLACK-M</v>
      </c>
      <c r="F290" s="74" t="str">
        <f>INDEX(ATS!$A:$P,MATCH('2) Order Form'!$V290,ATS!$O:$O,0),5)</f>
        <v>Black</v>
      </c>
      <c r="G290" s="112" t="str">
        <f>INDEX(ATS!$A:$P,MATCH('2) Order Form'!$V290,ATS!$O:$O,0),6)</f>
        <v>M</v>
      </c>
      <c r="H290" s="10">
        <v>1</v>
      </c>
      <c r="I290" s="90">
        <v>0</v>
      </c>
      <c r="J290" s="96">
        <f>IFERROR(VLOOKUP(V290,ATS!$O:$P,2,FALSE),0)</f>
        <v>49</v>
      </c>
      <c r="K290" s="138">
        <f t="shared" si="500"/>
        <v>49</v>
      </c>
      <c r="L290" s="96">
        <f>IFERROR(VLOOKUP(V290,ATS!$O:$Q,3,FALSE),0)</f>
        <v>49</v>
      </c>
      <c r="M290" s="139">
        <f t="shared" si="501"/>
        <v>49</v>
      </c>
      <c r="N290" s="85">
        <v>0</v>
      </c>
      <c r="O290" s="51">
        <f t="shared" si="502"/>
        <v>0</v>
      </c>
      <c r="P290" s="46">
        <f>VLOOKUP($C290,Prices!$A$3:$T$1996,MATCH('2) Order Form'!P$8,Prices!$A$2:$T$2,0),FALSE)</f>
        <v>65</v>
      </c>
      <c r="Q290" s="47">
        <f>VLOOKUP($C290,Prices!$A$3:$T$1996,MATCH('2) Order Form'!Q$8,Prices!$A$2:$T$2,0),FALSE)</f>
        <v>129</v>
      </c>
      <c r="R290" s="31">
        <f t="shared" si="503"/>
        <v>0</v>
      </c>
      <c r="S290" s="40">
        <f t="shared" si="504"/>
        <v>0</v>
      </c>
      <c r="T290" s="47">
        <f t="shared" si="505"/>
        <v>0</v>
      </c>
      <c r="U290" s="97"/>
      <c r="V290" s="110">
        <v>7048652891976</v>
      </c>
      <c r="W290" s="97"/>
      <c r="X290" s="182" t="str">
        <f t="shared" si="391"/>
        <v/>
      </c>
      <c r="Y290" s="98">
        <f t="shared" si="506"/>
        <v>0</v>
      </c>
      <c r="Z290" s="99">
        <f t="shared" ca="1" si="489"/>
        <v>0</v>
      </c>
      <c r="AA290" s="99">
        <f t="shared" ca="1" si="490"/>
        <v>24</v>
      </c>
      <c r="AB290" s="99">
        <f t="shared" ref="AB290:AB317" ca="1" si="507">IF(C290=OFFSET(C290,-1,0),0,1)</f>
        <v>0</v>
      </c>
      <c r="AC290" s="99">
        <f t="shared" ref="AC290:AC317" ca="1" si="508">IF(F290=OFFSET(F290,-1,0),0,1)</f>
        <v>0</v>
      </c>
      <c r="AD290" s="99" t="str">
        <f t="shared" ref="AD290:AD317" si="509">CONCATENATE(C290,F290)</f>
        <v>860002Black</v>
      </c>
      <c r="AE290" s="99">
        <f t="shared" ref="AE290:AE317" si="510">IFERROR(IF(B290="EYEWEAR",CONCATENATE(C290,"-",G290),C290),C290)</f>
        <v>860002</v>
      </c>
      <c r="AF290" s="100" t="str">
        <f>INDEX(ATS!$A:$P,MATCH('2) Order Form'!$V290,ATS!$O:$O,0),7)</f>
        <v>Active</v>
      </c>
      <c r="AG290" s="183">
        <v>7048652891914</v>
      </c>
    </row>
    <row r="291" spans="1:33">
      <c r="A291" s="9">
        <v>2</v>
      </c>
      <c r="B291" s="9" t="s">
        <v>14</v>
      </c>
      <c r="C291" s="9">
        <f>INDEX(ATS!$A:$P,MATCH('2) Order Form'!$V291,ATS!$O:$O,0),1)</f>
        <v>860002</v>
      </c>
      <c r="D291" s="9" t="str">
        <f>INDEX(ATS!$A:$P,MATCH('2) Order Form'!$V291,ATS!$O:$O,0),2)</f>
        <v>Knee Guards Pro</v>
      </c>
      <c r="E291" s="74" t="str">
        <f>INDEX(ATS!$A:$P,MATCH('2) Order Form'!$V291,ATS!$O:$O,0),4)</f>
        <v>BLACK-L</v>
      </c>
      <c r="F291" s="74" t="str">
        <f>INDEX(ATS!$A:$P,MATCH('2) Order Form'!$V291,ATS!$O:$O,0),5)</f>
        <v>Black</v>
      </c>
      <c r="G291" s="112" t="str">
        <f>INDEX(ATS!$A:$P,MATCH('2) Order Form'!$V291,ATS!$O:$O,0),6)</f>
        <v>L</v>
      </c>
      <c r="H291" s="10">
        <v>1</v>
      </c>
      <c r="I291" s="90">
        <v>0</v>
      </c>
      <c r="J291" s="96">
        <f>IFERROR(VLOOKUP(V291,ATS!$O:$P,2,FALSE),0)</f>
        <v>67</v>
      </c>
      <c r="K291" s="138" t="str">
        <f t="shared" si="500"/>
        <v>50+</v>
      </c>
      <c r="L291" s="96">
        <f>IFERROR(VLOOKUP(V291,ATS!$O:$Q,3,FALSE),0)</f>
        <v>67</v>
      </c>
      <c r="M291" s="139" t="str">
        <f t="shared" si="501"/>
        <v>50+</v>
      </c>
      <c r="N291" s="85">
        <v>0</v>
      </c>
      <c r="O291" s="51">
        <f t="shared" si="502"/>
        <v>0</v>
      </c>
      <c r="P291" s="46">
        <f>VLOOKUP($C291,Prices!$A$3:$T$1996,MATCH('2) Order Form'!P$8,Prices!$A$2:$T$2,0),FALSE)</f>
        <v>65</v>
      </c>
      <c r="Q291" s="47">
        <f>VLOOKUP($C291,Prices!$A$3:$T$1996,MATCH('2) Order Form'!Q$8,Prices!$A$2:$T$2,0),FALSE)</f>
        <v>129</v>
      </c>
      <c r="R291" s="31">
        <f t="shared" si="503"/>
        <v>0</v>
      </c>
      <c r="S291" s="40">
        <f t="shared" si="504"/>
        <v>0</v>
      </c>
      <c r="T291" s="47">
        <f t="shared" si="505"/>
        <v>0</v>
      </c>
      <c r="U291" s="97"/>
      <c r="V291" s="110">
        <v>7048652891969</v>
      </c>
      <c r="W291" s="97"/>
      <c r="X291" s="182" t="str">
        <f t="shared" si="391"/>
        <v/>
      </c>
      <c r="Y291" s="98">
        <f t="shared" si="506"/>
        <v>0</v>
      </c>
      <c r="Z291" s="99">
        <f t="shared" ca="1" si="489"/>
        <v>0</v>
      </c>
      <c r="AA291" s="99">
        <f t="shared" ca="1" si="490"/>
        <v>24</v>
      </c>
      <c r="AB291" s="99">
        <f t="shared" ca="1" si="507"/>
        <v>0</v>
      </c>
      <c r="AC291" s="99">
        <f t="shared" ca="1" si="508"/>
        <v>0</v>
      </c>
      <c r="AD291" s="99" t="str">
        <f t="shared" si="509"/>
        <v>860002Black</v>
      </c>
      <c r="AE291" s="99">
        <f t="shared" si="510"/>
        <v>860002</v>
      </c>
      <c r="AF291" s="100" t="str">
        <f>INDEX(ATS!$A:$P,MATCH('2) Order Form'!$V291,ATS!$O:$O,0),7)</f>
        <v>Active</v>
      </c>
      <c r="AG291" s="183">
        <v>7048652891945</v>
      </c>
    </row>
    <row r="292" spans="1:33">
      <c r="A292" s="9">
        <v>2</v>
      </c>
      <c r="B292" s="9" t="s">
        <v>14</v>
      </c>
      <c r="C292" s="9">
        <f>INDEX(ATS!$A:$P,MATCH('2) Order Form'!$V292,ATS!$O:$O,0),1)</f>
        <v>860002</v>
      </c>
      <c r="D292" s="9" t="str">
        <f>INDEX(ATS!$A:$P,MATCH('2) Order Form'!$V292,ATS!$O:$O,0),2)</f>
        <v>Knee Guards Pro</v>
      </c>
      <c r="E292" s="74" t="str">
        <f>INDEX(ATS!$A:$P,MATCH('2) Order Form'!$V292,ATS!$O:$O,0),4)</f>
        <v>BLACK-XL</v>
      </c>
      <c r="F292" s="74" t="str">
        <f>INDEX(ATS!$A:$P,MATCH('2) Order Form'!$V292,ATS!$O:$O,0),5)</f>
        <v>Black</v>
      </c>
      <c r="G292" s="112" t="str">
        <f>INDEX(ATS!$A:$P,MATCH('2) Order Form'!$V292,ATS!$O:$O,0),6)</f>
        <v>XL</v>
      </c>
      <c r="H292" s="10">
        <v>1</v>
      </c>
      <c r="I292" s="90">
        <v>0</v>
      </c>
      <c r="J292" s="96">
        <f>IFERROR(VLOOKUP(V292,ATS!$O:$P,2,FALSE),0)</f>
        <v>50</v>
      </c>
      <c r="K292" s="138">
        <f t="shared" si="500"/>
        <v>50</v>
      </c>
      <c r="L292" s="96">
        <f>IFERROR(VLOOKUP(V292,ATS!$O:$Q,3,FALSE),0)</f>
        <v>50</v>
      </c>
      <c r="M292" s="139">
        <f t="shared" si="501"/>
        <v>50</v>
      </c>
      <c r="N292" s="85">
        <v>0</v>
      </c>
      <c r="O292" s="51">
        <f t="shared" si="502"/>
        <v>0</v>
      </c>
      <c r="P292" s="46">
        <f>VLOOKUP($C292,Prices!$A$3:$T$1996,MATCH('2) Order Form'!P$8,Prices!$A$2:$T$2,0),FALSE)</f>
        <v>65</v>
      </c>
      <c r="Q292" s="47">
        <f>VLOOKUP($C292,Prices!$A$3:$T$1996,MATCH('2) Order Form'!Q$8,Prices!$A$2:$T$2,0),FALSE)</f>
        <v>129</v>
      </c>
      <c r="R292" s="31">
        <f t="shared" si="503"/>
        <v>0</v>
      </c>
      <c r="S292" s="40">
        <f t="shared" si="504"/>
        <v>0</v>
      </c>
      <c r="T292" s="47">
        <f t="shared" si="505"/>
        <v>0</v>
      </c>
      <c r="U292" s="97"/>
      <c r="V292" s="110">
        <v>7048652891990</v>
      </c>
      <c r="W292" s="97"/>
      <c r="X292" s="182" t="str">
        <f t="shared" si="391"/>
        <v/>
      </c>
      <c r="Y292" s="98">
        <f t="shared" si="506"/>
        <v>0</v>
      </c>
      <c r="Z292" s="99">
        <f t="shared" ca="1" si="489"/>
        <v>0</v>
      </c>
      <c r="AA292" s="99">
        <f t="shared" ca="1" si="490"/>
        <v>24</v>
      </c>
      <c r="AB292" s="99">
        <f t="shared" ca="1" si="507"/>
        <v>0</v>
      </c>
      <c r="AC292" s="99">
        <f t="shared" ca="1" si="508"/>
        <v>0</v>
      </c>
      <c r="AD292" s="99" t="str">
        <f t="shared" si="509"/>
        <v>860002Black</v>
      </c>
      <c r="AE292" s="99">
        <f t="shared" si="510"/>
        <v>860002</v>
      </c>
      <c r="AF292" s="100" t="str">
        <f>INDEX(ATS!$A:$P,MATCH('2) Order Form'!$V292,ATS!$O:$O,0),7)</f>
        <v>Active</v>
      </c>
      <c r="AG292" s="183">
        <v>7048652891891</v>
      </c>
    </row>
    <row r="293" spans="1:33">
      <c r="A293" s="9">
        <v>2</v>
      </c>
      <c r="B293" s="9" t="s">
        <v>14</v>
      </c>
      <c r="C293" s="9">
        <f>INDEX(ATS!$A:$P,MATCH('2) Order Form'!$V293,ATS!$O:$O,0),1)</f>
        <v>860005</v>
      </c>
      <c r="D293" s="9" t="str">
        <f>INDEX(ATS!$A:$P,MATCH('2) Order Form'!$V293,ATS!$O:$O,0),2)</f>
        <v>Elbow Guards Pro</v>
      </c>
      <c r="E293" s="74" t="str">
        <f>INDEX(ATS!$A:$P,MATCH('2) Order Form'!$V293,ATS!$O:$O,0),4)</f>
        <v>BLACK-S</v>
      </c>
      <c r="F293" s="74" t="str">
        <f>INDEX(ATS!$A:$P,MATCH('2) Order Form'!$V293,ATS!$O:$O,0),5)</f>
        <v>Black</v>
      </c>
      <c r="G293" s="112" t="str">
        <f>INDEX(ATS!$A:$P,MATCH('2) Order Form'!$V293,ATS!$O:$O,0),6)</f>
        <v>S</v>
      </c>
      <c r="H293" s="10">
        <v>1</v>
      </c>
      <c r="I293" s="90">
        <v>0</v>
      </c>
      <c r="J293" s="96">
        <f>IFERROR(VLOOKUP(V293,ATS!$O:$P,2,FALSE),0)</f>
        <v>54</v>
      </c>
      <c r="K293" s="138" t="str">
        <f t="shared" si="500"/>
        <v>50+</v>
      </c>
      <c r="L293" s="96">
        <f>IFERROR(VLOOKUP(V293,ATS!$O:$Q,3,FALSE),0)</f>
        <v>54</v>
      </c>
      <c r="M293" s="139" t="str">
        <f t="shared" si="501"/>
        <v>50+</v>
      </c>
      <c r="N293" s="85">
        <v>0</v>
      </c>
      <c r="O293" s="51">
        <f t="shared" si="502"/>
        <v>0</v>
      </c>
      <c r="P293" s="46">
        <f>VLOOKUP($C293,Prices!$A$3:$T$1996,MATCH('2) Order Form'!P$8,Prices!$A$2:$T$2,0),FALSE)</f>
        <v>65</v>
      </c>
      <c r="Q293" s="47">
        <f>VLOOKUP($C293,Prices!$A$3:$T$1996,MATCH('2) Order Form'!Q$8,Prices!$A$2:$T$2,0),FALSE)</f>
        <v>129</v>
      </c>
      <c r="R293" s="31">
        <f t="shared" si="503"/>
        <v>0</v>
      </c>
      <c r="S293" s="40">
        <f t="shared" si="504"/>
        <v>0</v>
      </c>
      <c r="T293" s="47">
        <f t="shared" si="505"/>
        <v>0</v>
      </c>
      <c r="U293" s="97"/>
      <c r="V293" s="110">
        <v>7048652891846</v>
      </c>
      <c r="W293" s="97"/>
      <c r="X293" s="182" t="str">
        <f t="shared" si="391"/>
        <v/>
      </c>
      <c r="Y293" s="98">
        <f t="shared" si="506"/>
        <v>0</v>
      </c>
      <c r="Z293" s="99">
        <f t="shared" ca="1" si="489"/>
        <v>0</v>
      </c>
      <c r="AA293" s="99">
        <f t="shared" ca="1" si="490"/>
        <v>25</v>
      </c>
      <c r="AB293" s="99">
        <f t="shared" ca="1" si="507"/>
        <v>1</v>
      </c>
      <c r="AC293" s="99">
        <f t="shared" ca="1" si="508"/>
        <v>0</v>
      </c>
      <c r="AD293" s="99" t="str">
        <f t="shared" si="509"/>
        <v>860005Black</v>
      </c>
      <c r="AE293" s="99">
        <f t="shared" si="510"/>
        <v>860005</v>
      </c>
      <c r="AF293" s="100" t="str">
        <f>INDEX(ATS!$A:$P,MATCH('2) Order Form'!$V293,ATS!$O:$O,0),7)</f>
        <v>Active</v>
      </c>
      <c r="AG293" s="183">
        <v>7048652891884</v>
      </c>
    </row>
    <row r="294" spans="1:33">
      <c r="A294" s="9">
        <v>2</v>
      </c>
      <c r="B294" s="9" t="s">
        <v>14</v>
      </c>
      <c r="C294" s="9">
        <f>INDEX(ATS!$A:$P,MATCH('2) Order Form'!$V294,ATS!$O:$O,0),1)</f>
        <v>860005</v>
      </c>
      <c r="D294" s="9" t="str">
        <f>INDEX(ATS!$A:$P,MATCH('2) Order Form'!$V294,ATS!$O:$O,0),2)</f>
        <v>Elbow Guards Pro</v>
      </c>
      <c r="E294" s="74" t="str">
        <f>INDEX(ATS!$A:$P,MATCH('2) Order Form'!$V294,ATS!$O:$O,0),4)</f>
        <v>BLACK-M</v>
      </c>
      <c r="F294" s="74" t="str">
        <f>INDEX(ATS!$A:$P,MATCH('2) Order Form'!$V294,ATS!$O:$O,0),5)</f>
        <v>Black</v>
      </c>
      <c r="G294" s="112" t="str">
        <f>INDEX(ATS!$A:$P,MATCH('2) Order Form'!$V294,ATS!$O:$O,0),6)</f>
        <v>M</v>
      </c>
      <c r="H294" s="10">
        <v>1</v>
      </c>
      <c r="I294" s="90">
        <v>0</v>
      </c>
      <c r="J294" s="96">
        <f>IFERROR(VLOOKUP(V294,ATS!$O:$P,2,FALSE),0)</f>
        <v>106</v>
      </c>
      <c r="K294" s="138" t="str">
        <f t="shared" si="500"/>
        <v>50+</v>
      </c>
      <c r="L294" s="96">
        <f>IFERROR(VLOOKUP(V294,ATS!$O:$Q,3,FALSE),0)</f>
        <v>106</v>
      </c>
      <c r="M294" s="139" t="str">
        <f t="shared" si="501"/>
        <v>50+</v>
      </c>
      <c r="N294" s="85">
        <v>0</v>
      </c>
      <c r="O294" s="51">
        <f t="shared" si="502"/>
        <v>0</v>
      </c>
      <c r="P294" s="46">
        <f>VLOOKUP($C294,Prices!$A$3:$T$1996,MATCH('2) Order Form'!P$8,Prices!$A$2:$T$2,0),FALSE)</f>
        <v>65</v>
      </c>
      <c r="Q294" s="47">
        <f>VLOOKUP($C294,Prices!$A$3:$T$1996,MATCH('2) Order Form'!Q$8,Prices!$A$2:$T$2,0),FALSE)</f>
        <v>129</v>
      </c>
      <c r="R294" s="31">
        <f t="shared" si="503"/>
        <v>0</v>
      </c>
      <c r="S294" s="40">
        <f t="shared" si="504"/>
        <v>0</v>
      </c>
      <c r="T294" s="47">
        <f t="shared" si="505"/>
        <v>0</v>
      </c>
      <c r="U294" s="97"/>
      <c r="V294" s="110">
        <v>7048652891839</v>
      </c>
      <c r="W294" s="97"/>
      <c r="X294" s="182" t="str">
        <f t="shared" si="391"/>
        <v/>
      </c>
      <c r="Y294" s="98">
        <f t="shared" si="506"/>
        <v>0</v>
      </c>
      <c r="Z294" s="99">
        <f t="shared" ca="1" si="489"/>
        <v>0</v>
      </c>
      <c r="AA294" s="99">
        <f t="shared" ca="1" si="490"/>
        <v>25</v>
      </c>
      <c r="AB294" s="99">
        <f t="shared" ca="1" si="507"/>
        <v>0</v>
      </c>
      <c r="AC294" s="99">
        <f t="shared" ca="1" si="508"/>
        <v>0</v>
      </c>
      <c r="AD294" s="99" t="str">
        <f t="shared" si="509"/>
        <v>860005Black</v>
      </c>
      <c r="AE294" s="99">
        <f t="shared" si="510"/>
        <v>860005</v>
      </c>
      <c r="AF294" s="100" t="str">
        <f>INDEX(ATS!$A:$P,MATCH('2) Order Form'!$V294,ATS!$O:$O,0),7)</f>
        <v>Active</v>
      </c>
      <c r="AG294" s="183">
        <v>7048652891877</v>
      </c>
    </row>
    <row r="295" spans="1:33">
      <c r="A295" s="9">
        <v>2</v>
      </c>
      <c r="B295" s="9" t="s">
        <v>14</v>
      </c>
      <c r="C295" s="9">
        <f>INDEX(ATS!$A:$P,MATCH('2) Order Form'!$V295,ATS!$O:$O,0),1)</f>
        <v>860005</v>
      </c>
      <c r="D295" s="9" t="str">
        <f>INDEX(ATS!$A:$P,MATCH('2) Order Form'!$V295,ATS!$O:$O,0),2)</f>
        <v>Elbow Guards Pro</v>
      </c>
      <c r="E295" s="74" t="str">
        <f>INDEX(ATS!$A:$P,MATCH('2) Order Form'!$V295,ATS!$O:$O,0),4)</f>
        <v>BLACK-L</v>
      </c>
      <c r="F295" s="74" t="str">
        <f>INDEX(ATS!$A:$P,MATCH('2) Order Form'!$V295,ATS!$O:$O,0),5)</f>
        <v>Black</v>
      </c>
      <c r="G295" s="112" t="str">
        <f>INDEX(ATS!$A:$P,MATCH('2) Order Form'!$V295,ATS!$O:$O,0),6)</f>
        <v>L</v>
      </c>
      <c r="H295" s="10">
        <v>1</v>
      </c>
      <c r="I295" s="90">
        <v>0</v>
      </c>
      <c r="J295" s="96">
        <f>IFERROR(VLOOKUP(V295,ATS!$O:$P,2,FALSE),0)</f>
        <v>109</v>
      </c>
      <c r="K295" s="138" t="str">
        <f t="shared" si="500"/>
        <v>50+</v>
      </c>
      <c r="L295" s="96">
        <f>IFERROR(VLOOKUP(V295,ATS!$O:$Q,3,FALSE),0)</f>
        <v>109</v>
      </c>
      <c r="M295" s="139" t="str">
        <f t="shared" si="501"/>
        <v>50+</v>
      </c>
      <c r="N295" s="85">
        <v>0</v>
      </c>
      <c r="O295" s="51">
        <f t="shared" si="502"/>
        <v>0</v>
      </c>
      <c r="P295" s="46">
        <f>VLOOKUP($C295,Prices!$A$3:$T$1996,MATCH('2) Order Form'!P$8,Prices!$A$2:$T$2,0),FALSE)</f>
        <v>65</v>
      </c>
      <c r="Q295" s="47">
        <f>VLOOKUP($C295,Prices!$A$3:$T$1996,MATCH('2) Order Form'!Q$8,Prices!$A$2:$T$2,0),FALSE)</f>
        <v>129</v>
      </c>
      <c r="R295" s="31">
        <f t="shared" si="503"/>
        <v>0</v>
      </c>
      <c r="S295" s="40">
        <f t="shared" si="504"/>
        <v>0</v>
      </c>
      <c r="T295" s="47">
        <f t="shared" si="505"/>
        <v>0</v>
      </c>
      <c r="U295" s="97"/>
      <c r="V295" s="110">
        <v>7048652891822</v>
      </c>
      <c r="W295" s="97"/>
      <c r="X295" s="182" t="str">
        <f t="shared" si="391"/>
        <v/>
      </c>
      <c r="Y295" s="98">
        <f t="shared" si="506"/>
        <v>0</v>
      </c>
      <c r="Z295" s="99">
        <f t="shared" ca="1" si="489"/>
        <v>0</v>
      </c>
      <c r="AA295" s="99">
        <f t="shared" ca="1" si="490"/>
        <v>25</v>
      </c>
      <c r="AB295" s="99">
        <f t="shared" ca="1" si="507"/>
        <v>0</v>
      </c>
      <c r="AC295" s="99">
        <f t="shared" ca="1" si="508"/>
        <v>0</v>
      </c>
      <c r="AD295" s="99" t="str">
        <f t="shared" si="509"/>
        <v>860005Black</v>
      </c>
      <c r="AE295" s="99">
        <f t="shared" si="510"/>
        <v>860005</v>
      </c>
      <c r="AF295" s="100" t="str">
        <f>INDEX(ATS!$A:$P,MATCH('2) Order Form'!$V295,ATS!$O:$O,0),7)</f>
        <v>Active</v>
      </c>
      <c r="AG295" s="183">
        <v>7048652891907</v>
      </c>
    </row>
    <row r="296" spans="1:33">
      <c r="A296" s="9">
        <v>2</v>
      </c>
      <c r="B296" s="9" t="s">
        <v>14</v>
      </c>
      <c r="C296" s="9">
        <f>INDEX(ATS!$A:$P,MATCH('2) Order Form'!$V296,ATS!$O:$O,0),1)</f>
        <v>860005</v>
      </c>
      <c r="D296" s="9" t="str">
        <f>INDEX(ATS!$A:$P,MATCH('2) Order Form'!$V296,ATS!$O:$O,0),2)</f>
        <v>Elbow Guards Pro</v>
      </c>
      <c r="E296" s="74" t="str">
        <f>INDEX(ATS!$A:$P,MATCH('2) Order Form'!$V296,ATS!$O:$O,0),4)</f>
        <v>BLACK-XL</v>
      </c>
      <c r="F296" s="74" t="str">
        <f>INDEX(ATS!$A:$P,MATCH('2) Order Form'!$V296,ATS!$O:$O,0),5)</f>
        <v>Black</v>
      </c>
      <c r="G296" s="112" t="str">
        <f>INDEX(ATS!$A:$P,MATCH('2) Order Form'!$V296,ATS!$O:$O,0),6)</f>
        <v>XL</v>
      </c>
      <c r="H296" s="10">
        <v>1</v>
      </c>
      <c r="I296" s="90">
        <v>0</v>
      </c>
      <c r="J296" s="96">
        <f>IFERROR(VLOOKUP(V296,ATS!$O:$P,2,FALSE),0)</f>
        <v>43</v>
      </c>
      <c r="K296" s="138">
        <f t="shared" si="500"/>
        <v>43</v>
      </c>
      <c r="L296" s="96">
        <f>IFERROR(VLOOKUP(V296,ATS!$O:$Q,3,FALSE),0)</f>
        <v>43</v>
      </c>
      <c r="M296" s="139">
        <f t="shared" si="501"/>
        <v>43</v>
      </c>
      <c r="N296" s="85">
        <v>0</v>
      </c>
      <c r="O296" s="51">
        <f t="shared" si="502"/>
        <v>0</v>
      </c>
      <c r="P296" s="46">
        <f>VLOOKUP($C296,Prices!$A$3:$T$1996,MATCH('2) Order Form'!P$8,Prices!$A$2:$T$2,0),FALSE)</f>
        <v>65</v>
      </c>
      <c r="Q296" s="47">
        <f>VLOOKUP($C296,Prices!$A$3:$T$1996,MATCH('2) Order Form'!Q$8,Prices!$A$2:$T$2,0),FALSE)</f>
        <v>129</v>
      </c>
      <c r="R296" s="31">
        <f t="shared" si="503"/>
        <v>0</v>
      </c>
      <c r="S296" s="40">
        <f t="shared" si="504"/>
        <v>0</v>
      </c>
      <c r="T296" s="47">
        <f t="shared" si="505"/>
        <v>0</v>
      </c>
      <c r="U296" s="97"/>
      <c r="V296" s="110">
        <v>7048652891853</v>
      </c>
      <c r="W296" s="97"/>
      <c r="X296" s="182" t="str">
        <f t="shared" si="391"/>
        <v/>
      </c>
      <c r="Y296" s="98">
        <f t="shared" si="506"/>
        <v>0</v>
      </c>
      <c r="Z296" s="99">
        <f t="shared" ca="1" si="489"/>
        <v>0</v>
      </c>
      <c r="AA296" s="99">
        <f t="shared" ca="1" si="490"/>
        <v>25</v>
      </c>
      <c r="AB296" s="99">
        <f t="shared" ca="1" si="507"/>
        <v>0</v>
      </c>
      <c r="AC296" s="99">
        <f t="shared" ca="1" si="508"/>
        <v>0</v>
      </c>
      <c r="AD296" s="99" t="str">
        <f t="shared" si="509"/>
        <v>860005Black</v>
      </c>
      <c r="AE296" s="99">
        <f t="shared" si="510"/>
        <v>860005</v>
      </c>
      <c r="AF296" s="100" t="str">
        <f>INDEX(ATS!$A:$P,MATCH('2) Order Form'!$V296,ATS!$O:$O,0),7)</f>
        <v>Active</v>
      </c>
      <c r="AG296" s="183">
        <v>7048652892041</v>
      </c>
    </row>
    <row r="297" spans="1:33">
      <c r="A297" s="9">
        <v>2</v>
      </c>
      <c r="B297" s="9" t="s">
        <v>14</v>
      </c>
      <c r="C297" s="9">
        <f>INDEX(ATS!$A:$P,MATCH('2) Order Form'!$V297,ATS!$O:$O,0),1)</f>
        <v>860000</v>
      </c>
      <c r="D297" s="9" t="str">
        <f>INDEX(ATS!$A:$P,MATCH('2) Order Form'!$V297,ATS!$O:$O,0),2)</f>
        <v>Knee Guards Light</v>
      </c>
      <c r="E297" s="74" t="str">
        <f>INDEX(ATS!$A:$P,MATCH('2) Order Form'!$V297,ATS!$O:$O,0),4)</f>
        <v>BLACK-XS</v>
      </c>
      <c r="F297" s="74" t="str">
        <f>INDEX(ATS!$A:$P,MATCH('2) Order Form'!$V297,ATS!$O:$O,0),5)</f>
        <v>Black</v>
      </c>
      <c r="G297" s="112" t="str">
        <f>INDEX(ATS!$A:$P,MATCH('2) Order Form'!$V297,ATS!$O:$O,0),6)</f>
        <v>XS</v>
      </c>
      <c r="H297" s="10">
        <v>1</v>
      </c>
      <c r="I297" s="90">
        <v>0</v>
      </c>
      <c r="J297" s="96">
        <f>IFERROR(VLOOKUP(V297,ATS!$O:$P,2,FALSE),0)</f>
        <v>56</v>
      </c>
      <c r="K297" s="138" t="str">
        <f t="shared" si="500"/>
        <v>50+</v>
      </c>
      <c r="L297" s="96">
        <f>IFERROR(VLOOKUP(V297,ATS!$O:$Q,3,FALSE),0)</f>
        <v>56</v>
      </c>
      <c r="M297" s="139" t="str">
        <f t="shared" si="501"/>
        <v>50+</v>
      </c>
      <c r="N297" s="85">
        <v>0</v>
      </c>
      <c r="O297" s="51">
        <f t="shared" si="502"/>
        <v>0</v>
      </c>
      <c r="P297" s="46">
        <f>VLOOKUP($C297,Prices!$A$3:$T$1996,MATCH('2) Order Form'!P$8,Prices!$A$2:$T$2,0),FALSE)</f>
        <v>45</v>
      </c>
      <c r="Q297" s="47">
        <f>VLOOKUP($C297,Prices!$A$3:$T$1996,MATCH('2) Order Form'!Q$8,Prices!$A$2:$T$2,0),FALSE)</f>
        <v>89</v>
      </c>
      <c r="R297" s="31">
        <f t="shared" si="503"/>
        <v>0</v>
      </c>
      <c r="S297" s="40">
        <f t="shared" si="504"/>
        <v>0</v>
      </c>
      <c r="T297" s="47">
        <f t="shared" si="505"/>
        <v>0</v>
      </c>
      <c r="U297" s="97"/>
      <c r="V297" s="110">
        <v>7048652892140</v>
      </c>
      <c r="W297" s="97"/>
      <c r="X297" s="182" t="str">
        <f t="shared" si="391"/>
        <v/>
      </c>
      <c r="Y297" s="98">
        <f t="shared" si="506"/>
        <v>0</v>
      </c>
      <c r="Z297" s="99">
        <f t="shared" ca="1" si="489"/>
        <v>0</v>
      </c>
      <c r="AA297" s="99">
        <f t="shared" ca="1" si="490"/>
        <v>26</v>
      </c>
      <c r="AB297" s="99">
        <f t="shared" ca="1" si="507"/>
        <v>1</v>
      </c>
      <c r="AC297" s="99">
        <f t="shared" ca="1" si="508"/>
        <v>0</v>
      </c>
      <c r="AD297" s="99" t="str">
        <f t="shared" si="509"/>
        <v>860000Black</v>
      </c>
      <c r="AE297" s="99">
        <f t="shared" si="510"/>
        <v>860000</v>
      </c>
      <c r="AF297" s="100" t="str">
        <f>INDEX(ATS!$A:$P,MATCH('2) Order Form'!$V297,ATS!$O:$O,0),7)</f>
        <v>Active</v>
      </c>
      <c r="AG297" s="183">
        <v>7048652892034</v>
      </c>
    </row>
    <row r="298" spans="1:33">
      <c r="A298" s="9">
        <v>2</v>
      </c>
      <c r="B298" s="9" t="s">
        <v>14</v>
      </c>
      <c r="C298" s="9">
        <f>INDEX(ATS!$A:$P,MATCH('2) Order Form'!$V298,ATS!$O:$O,0),1)</f>
        <v>860000</v>
      </c>
      <c r="D298" s="9" t="str">
        <f>INDEX(ATS!$A:$P,MATCH('2) Order Form'!$V298,ATS!$O:$O,0),2)</f>
        <v>Knee Guards Light</v>
      </c>
      <c r="E298" s="74" t="str">
        <f>INDEX(ATS!$A:$P,MATCH('2) Order Form'!$V298,ATS!$O:$O,0),4)</f>
        <v>BLACK-S</v>
      </c>
      <c r="F298" s="74" t="str">
        <f>INDEX(ATS!$A:$P,MATCH('2) Order Form'!$V298,ATS!$O:$O,0),5)</f>
        <v>Black</v>
      </c>
      <c r="G298" s="112" t="str">
        <f>INDEX(ATS!$A:$P,MATCH('2) Order Form'!$V298,ATS!$O:$O,0),6)</f>
        <v>S</v>
      </c>
      <c r="H298" s="10">
        <v>1</v>
      </c>
      <c r="I298" s="90">
        <v>0</v>
      </c>
      <c r="J298" s="96">
        <f>IFERROR(VLOOKUP(V298,ATS!$O:$P,2,FALSE),0)</f>
        <v>200</v>
      </c>
      <c r="K298" s="138" t="str">
        <f t="shared" si="500"/>
        <v>50+</v>
      </c>
      <c r="L298" s="96">
        <f>IFERROR(VLOOKUP(V298,ATS!$O:$Q,3,FALSE),0)</f>
        <v>200</v>
      </c>
      <c r="M298" s="139" t="str">
        <f t="shared" si="501"/>
        <v>50+</v>
      </c>
      <c r="N298" s="85">
        <v>0</v>
      </c>
      <c r="O298" s="51">
        <f t="shared" si="502"/>
        <v>0</v>
      </c>
      <c r="P298" s="46">
        <f>VLOOKUP($C298,Prices!$A$3:$T$1996,MATCH('2) Order Form'!P$8,Prices!$A$2:$T$2,0),FALSE)</f>
        <v>45</v>
      </c>
      <c r="Q298" s="47">
        <f>VLOOKUP($C298,Prices!$A$3:$T$1996,MATCH('2) Order Form'!Q$8,Prices!$A$2:$T$2,0),FALSE)</f>
        <v>89</v>
      </c>
      <c r="R298" s="31">
        <f t="shared" si="503"/>
        <v>0</v>
      </c>
      <c r="S298" s="40">
        <f t="shared" si="504"/>
        <v>0</v>
      </c>
      <c r="T298" s="47">
        <f t="shared" si="505"/>
        <v>0</v>
      </c>
      <c r="U298" s="97"/>
      <c r="V298" s="110">
        <v>7048652892126</v>
      </c>
      <c r="W298" s="97"/>
      <c r="X298" s="182" t="str">
        <f t="shared" si="391"/>
        <v/>
      </c>
      <c r="Y298" s="98">
        <f t="shared" si="506"/>
        <v>0</v>
      </c>
      <c r="Z298" s="99">
        <f t="shared" ca="1" si="489"/>
        <v>0</v>
      </c>
      <c r="AA298" s="99">
        <f t="shared" ca="1" si="490"/>
        <v>26</v>
      </c>
      <c r="AB298" s="99">
        <f t="shared" ca="1" si="507"/>
        <v>0</v>
      </c>
      <c r="AC298" s="99">
        <f t="shared" ca="1" si="508"/>
        <v>0</v>
      </c>
      <c r="AD298" s="99" t="str">
        <f t="shared" si="509"/>
        <v>860000Black</v>
      </c>
      <c r="AE298" s="99">
        <f t="shared" si="510"/>
        <v>860000</v>
      </c>
      <c r="AF298" s="100" t="str">
        <f>INDEX(ATS!$A:$P,MATCH('2) Order Form'!$V298,ATS!$O:$O,0),7)</f>
        <v>Active</v>
      </c>
      <c r="AG298" s="183">
        <v>7048652892027</v>
      </c>
    </row>
    <row r="299" spans="1:33">
      <c r="A299" s="9">
        <v>2</v>
      </c>
      <c r="B299" s="9" t="s">
        <v>14</v>
      </c>
      <c r="C299" s="9">
        <f>INDEX(ATS!$A:$P,MATCH('2) Order Form'!$V299,ATS!$O:$O,0),1)</f>
        <v>860000</v>
      </c>
      <c r="D299" s="9" t="str">
        <f>INDEX(ATS!$A:$P,MATCH('2) Order Form'!$V299,ATS!$O:$O,0),2)</f>
        <v>Knee Guards Light</v>
      </c>
      <c r="E299" s="74" t="str">
        <f>INDEX(ATS!$A:$P,MATCH('2) Order Form'!$V299,ATS!$O:$O,0),4)</f>
        <v>BLACK-M</v>
      </c>
      <c r="F299" s="74" t="str">
        <f>INDEX(ATS!$A:$P,MATCH('2) Order Form'!$V299,ATS!$O:$O,0),5)</f>
        <v>Black</v>
      </c>
      <c r="G299" s="112" t="str">
        <f>INDEX(ATS!$A:$P,MATCH('2) Order Form'!$V299,ATS!$O:$O,0),6)</f>
        <v>M</v>
      </c>
      <c r="H299" s="10">
        <v>1</v>
      </c>
      <c r="I299" s="90">
        <v>0</v>
      </c>
      <c r="J299" s="96">
        <f>IFERROR(VLOOKUP(V299,ATS!$O:$P,2,FALSE),0)</f>
        <v>863</v>
      </c>
      <c r="K299" s="138" t="str">
        <f t="shared" si="500"/>
        <v>50+</v>
      </c>
      <c r="L299" s="96">
        <f>IFERROR(VLOOKUP(V299,ATS!$O:$Q,3,FALSE),0)</f>
        <v>863</v>
      </c>
      <c r="M299" s="139" t="str">
        <f t="shared" si="501"/>
        <v>50+</v>
      </c>
      <c r="N299" s="85">
        <v>0</v>
      </c>
      <c r="O299" s="51">
        <f t="shared" si="502"/>
        <v>0</v>
      </c>
      <c r="P299" s="46">
        <f>VLOOKUP($C299,Prices!$A$3:$T$1996,MATCH('2) Order Form'!P$8,Prices!$A$2:$T$2,0),FALSE)</f>
        <v>45</v>
      </c>
      <c r="Q299" s="47">
        <f>VLOOKUP($C299,Prices!$A$3:$T$1996,MATCH('2) Order Form'!Q$8,Prices!$A$2:$T$2,0),FALSE)</f>
        <v>89</v>
      </c>
      <c r="R299" s="31">
        <f t="shared" si="503"/>
        <v>0</v>
      </c>
      <c r="S299" s="40">
        <f t="shared" si="504"/>
        <v>0</v>
      </c>
      <c r="T299" s="47">
        <f t="shared" si="505"/>
        <v>0</v>
      </c>
      <c r="U299" s="97"/>
      <c r="V299" s="110">
        <v>7048652892119</v>
      </c>
      <c r="W299" s="97"/>
      <c r="X299" s="182" t="str">
        <f t="shared" si="391"/>
        <v/>
      </c>
      <c r="Y299" s="98">
        <f t="shared" si="506"/>
        <v>0</v>
      </c>
      <c r="Z299" s="99">
        <f t="shared" ca="1" si="489"/>
        <v>0</v>
      </c>
      <c r="AA299" s="99">
        <f t="shared" ca="1" si="490"/>
        <v>26</v>
      </c>
      <c r="AB299" s="99">
        <f t="shared" ca="1" si="507"/>
        <v>0</v>
      </c>
      <c r="AC299" s="99">
        <f t="shared" ca="1" si="508"/>
        <v>0</v>
      </c>
      <c r="AD299" s="99" t="str">
        <f t="shared" si="509"/>
        <v>860000Black</v>
      </c>
      <c r="AE299" s="99">
        <f t="shared" si="510"/>
        <v>860000</v>
      </c>
      <c r="AF299" s="100" t="str">
        <f>INDEX(ATS!$A:$P,MATCH('2) Order Form'!$V299,ATS!$O:$O,0),7)</f>
        <v>Active</v>
      </c>
      <c r="AG299" s="183">
        <v>7048652892010</v>
      </c>
    </row>
    <row r="300" spans="1:33">
      <c r="A300" s="9">
        <v>2</v>
      </c>
      <c r="B300" s="9" t="s">
        <v>14</v>
      </c>
      <c r="C300" s="9">
        <f>INDEX(ATS!$A:$P,MATCH('2) Order Form'!$V300,ATS!$O:$O,0),1)</f>
        <v>860000</v>
      </c>
      <c r="D300" s="9" t="str">
        <f>INDEX(ATS!$A:$P,MATCH('2) Order Form'!$V300,ATS!$O:$O,0),2)</f>
        <v>Knee Guards Light</v>
      </c>
      <c r="E300" s="74" t="str">
        <f>INDEX(ATS!$A:$P,MATCH('2) Order Form'!$V300,ATS!$O:$O,0),4)</f>
        <v>BLACK-L</v>
      </c>
      <c r="F300" s="74" t="str">
        <f>INDEX(ATS!$A:$P,MATCH('2) Order Form'!$V300,ATS!$O:$O,0),5)</f>
        <v>Black</v>
      </c>
      <c r="G300" s="112" t="str">
        <f>INDEX(ATS!$A:$P,MATCH('2) Order Form'!$V300,ATS!$O:$O,0),6)</f>
        <v>L</v>
      </c>
      <c r="H300" s="10">
        <v>1</v>
      </c>
      <c r="I300" s="90">
        <v>0</v>
      </c>
      <c r="J300" s="96">
        <f>IFERROR(VLOOKUP(V300,ATS!$O:$P,2,FALSE),0)</f>
        <v>652</v>
      </c>
      <c r="K300" s="138" t="str">
        <f t="shared" si="500"/>
        <v>50+</v>
      </c>
      <c r="L300" s="96">
        <f>IFERROR(VLOOKUP(V300,ATS!$O:$Q,3,FALSE),0)</f>
        <v>652</v>
      </c>
      <c r="M300" s="139" t="str">
        <f t="shared" si="501"/>
        <v>50+</v>
      </c>
      <c r="N300" s="85">
        <v>0</v>
      </c>
      <c r="O300" s="51">
        <f t="shared" si="502"/>
        <v>0</v>
      </c>
      <c r="P300" s="46">
        <f>VLOOKUP($C300,Prices!$A$3:$T$1996,MATCH('2) Order Form'!P$8,Prices!$A$2:$T$2,0),FALSE)</f>
        <v>45</v>
      </c>
      <c r="Q300" s="47">
        <f>VLOOKUP($C300,Prices!$A$3:$T$1996,MATCH('2) Order Form'!Q$8,Prices!$A$2:$T$2,0),FALSE)</f>
        <v>89</v>
      </c>
      <c r="R300" s="31">
        <f t="shared" si="503"/>
        <v>0</v>
      </c>
      <c r="S300" s="40">
        <f t="shared" si="504"/>
        <v>0</v>
      </c>
      <c r="T300" s="47">
        <f t="shared" si="505"/>
        <v>0</v>
      </c>
      <c r="U300" s="97"/>
      <c r="V300" s="110">
        <v>7048652892102</v>
      </c>
      <c r="W300" s="97"/>
      <c r="X300" s="182" t="str">
        <f t="shared" si="391"/>
        <v/>
      </c>
      <c r="Y300" s="98">
        <f t="shared" si="506"/>
        <v>0</v>
      </c>
      <c r="Z300" s="99">
        <f t="shared" ca="1" si="489"/>
        <v>0</v>
      </c>
      <c r="AA300" s="99">
        <f t="shared" ca="1" si="490"/>
        <v>26</v>
      </c>
      <c r="AB300" s="99">
        <f t="shared" ca="1" si="507"/>
        <v>0</v>
      </c>
      <c r="AC300" s="99">
        <f t="shared" ca="1" si="508"/>
        <v>0</v>
      </c>
      <c r="AD300" s="99" t="str">
        <f t="shared" si="509"/>
        <v>860000Black</v>
      </c>
      <c r="AE300" s="99">
        <f t="shared" si="510"/>
        <v>860000</v>
      </c>
      <c r="AF300" s="100" t="str">
        <f>INDEX(ATS!$A:$P,MATCH('2) Order Form'!$V300,ATS!$O:$O,0),7)</f>
        <v>Active</v>
      </c>
      <c r="AG300" s="183">
        <v>7048652894458</v>
      </c>
    </row>
    <row r="301" spans="1:33">
      <c r="A301" s="9">
        <v>2</v>
      </c>
      <c r="B301" s="9" t="s">
        <v>14</v>
      </c>
      <c r="C301" s="9">
        <f>INDEX(ATS!$A:$P,MATCH('2) Order Form'!$V301,ATS!$O:$O,0),1)</f>
        <v>860000</v>
      </c>
      <c r="D301" s="9" t="str">
        <f>INDEX(ATS!$A:$P,MATCH('2) Order Form'!$V301,ATS!$O:$O,0),2)</f>
        <v>Knee Guards Light</v>
      </c>
      <c r="E301" s="74" t="str">
        <f>INDEX(ATS!$A:$P,MATCH('2) Order Form'!$V301,ATS!$O:$O,0),4)</f>
        <v>BLACK-XL</v>
      </c>
      <c r="F301" s="74" t="str">
        <f>INDEX(ATS!$A:$P,MATCH('2) Order Form'!$V301,ATS!$O:$O,0),5)</f>
        <v>Black</v>
      </c>
      <c r="G301" s="112" t="str">
        <f>INDEX(ATS!$A:$P,MATCH('2) Order Form'!$V301,ATS!$O:$O,0),6)</f>
        <v>XL</v>
      </c>
      <c r="H301" s="10">
        <v>1</v>
      </c>
      <c r="I301" s="90">
        <v>0</v>
      </c>
      <c r="J301" s="96">
        <f>IFERROR(VLOOKUP(V301,ATS!$O:$P,2,FALSE),0)</f>
        <v>43</v>
      </c>
      <c r="K301" s="138">
        <f t="shared" si="500"/>
        <v>43</v>
      </c>
      <c r="L301" s="96">
        <f>IFERROR(VLOOKUP(V301,ATS!$O:$Q,3,FALSE),0)</f>
        <v>43</v>
      </c>
      <c r="M301" s="139">
        <f t="shared" si="501"/>
        <v>43</v>
      </c>
      <c r="N301" s="85">
        <v>0</v>
      </c>
      <c r="O301" s="51">
        <f t="shared" si="502"/>
        <v>0</v>
      </c>
      <c r="P301" s="46">
        <f>VLOOKUP($C301,Prices!$A$3:$T$1996,MATCH('2) Order Form'!P$8,Prices!$A$2:$T$2,0),FALSE)</f>
        <v>45</v>
      </c>
      <c r="Q301" s="47">
        <f>VLOOKUP($C301,Prices!$A$3:$T$1996,MATCH('2) Order Form'!Q$8,Prices!$A$2:$T$2,0),FALSE)</f>
        <v>89</v>
      </c>
      <c r="R301" s="31">
        <f t="shared" si="503"/>
        <v>0</v>
      </c>
      <c r="S301" s="40">
        <f t="shared" si="504"/>
        <v>0</v>
      </c>
      <c r="T301" s="47">
        <f t="shared" si="505"/>
        <v>0</v>
      </c>
      <c r="U301" s="97"/>
      <c r="V301" s="110">
        <v>7048652892133</v>
      </c>
      <c r="W301" s="97"/>
      <c r="X301" s="182" t="str">
        <f t="shared" si="391"/>
        <v/>
      </c>
      <c r="Y301" s="98">
        <f t="shared" si="506"/>
        <v>0</v>
      </c>
      <c r="Z301" s="99">
        <f t="shared" ca="1" si="489"/>
        <v>0</v>
      </c>
      <c r="AA301" s="99">
        <f t="shared" ca="1" si="490"/>
        <v>26</v>
      </c>
      <c r="AB301" s="99">
        <f t="shared" ca="1" si="507"/>
        <v>0</v>
      </c>
      <c r="AC301" s="99">
        <f t="shared" ca="1" si="508"/>
        <v>0</v>
      </c>
      <c r="AD301" s="99" t="str">
        <f t="shared" si="509"/>
        <v>860000Black</v>
      </c>
      <c r="AE301" s="99">
        <f t="shared" si="510"/>
        <v>860000</v>
      </c>
      <c r="AF301" s="100" t="str">
        <f>INDEX(ATS!$A:$P,MATCH('2) Order Form'!$V301,ATS!$O:$O,0),7)</f>
        <v>Active</v>
      </c>
      <c r="AG301" s="183">
        <v>7048652894434</v>
      </c>
    </row>
    <row r="302" spans="1:33">
      <c r="A302" s="9">
        <v>2</v>
      </c>
      <c r="B302" s="9" t="s">
        <v>14</v>
      </c>
      <c r="C302" s="9">
        <f>INDEX(ATS!$A:$P,MATCH('2) Order Form'!$V302,ATS!$O:$O,0),1)</f>
        <v>860001</v>
      </c>
      <c r="D302" s="9" t="str">
        <f>INDEX(ATS!$A:$P,MATCH('2) Order Form'!$V302,ATS!$O:$O,0),2)</f>
        <v>Elbow Guards Light</v>
      </c>
      <c r="E302" s="74" t="str">
        <f>INDEX(ATS!$A:$P,MATCH('2) Order Form'!$V302,ATS!$O:$O,0),4)</f>
        <v>BLACK-XS</v>
      </c>
      <c r="F302" s="74" t="str">
        <f>INDEX(ATS!$A:$P,MATCH('2) Order Form'!$V302,ATS!$O:$O,0),5)</f>
        <v>Black</v>
      </c>
      <c r="G302" s="112" t="str">
        <f>INDEX(ATS!$A:$P,MATCH('2) Order Form'!$V302,ATS!$O:$O,0),6)</f>
        <v>XS</v>
      </c>
      <c r="H302" s="10">
        <v>1</v>
      </c>
      <c r="I302" s="90">
        <v>0</v>
      </c>
      <c r="J302" s="96">
        <f>IFERROR(VLOOKUP(V302,ATS!$O:$P,2,FALSE),0)</f>
        <v>45</v>
      </c>
      <c r="K302" s="138">
        <f t="shared" si="500"/>
        <v>45</v>
      </c>
      <c r="L302" s="96">
        <f>IFERROR(VLOOKUP(V302,ATS!$O:$Q,3,FALSE),0)</f>
        <v>45</v>
      </c>
      <c r="M302" s="139">
        <f t="shared" si="501"/>
        <v>45</v>
      </c>
      <c r="N302" s="85">
        <v>0</v>
      </c>
      <c r="O302" s="51">
        <f t="shared" si="502"/>
        <v>0</v>
      </c>
      <c r="P302" s="46">
        <f>VLOOKUP($C302,Prices!$A$3:$T$1996,MATCH('2) Order Form'!P$8,Prices!$A$2:$T$2,0),FALSE)</f>
        <v>45</v>
      </c>
      <c r="Q302" s="47">
        <f>VLOOKUP($C302,Prices!$A$3:$T$1996,MATCH('2) Order Form'!Q$8,Prices!$A$2:$T$2,0),FALSE)</f>
        <v>89</v>
      </c>
      <c r="R302" s="31">
        <f t="shared" si="503"/>
        <v>0</v>
      </c>
      <c r="S302" s="40">
        <f t="shared" si="504"/>
        <v>0</v>
      </c>
      <c r="T302" s="47">
        <f t="shared" si="505"/>
        <v>0</v>
      </c>
      <c r="U302" s="97"/>
      <c r="V302" s="110">
        <v>7048652892096</v>
      </c>
      <c r="W302" s="97"/>
      <c r="X302" s="182" t="str">
        <f t="shared" si="391"/>
        <v/>
      </c>
      <c r="Y302" s="98">
        <f t="shared" si="506"/>
        <v>0</v>
      </c>
      <c r="Z302" s="99">
        <f t="shared" ca="1" si="489"/>
        <v>0</v>
      </c>
      <c r="AA302" s="99">
        <f t="shared" ca="1" si="490"/>
        <v>27</v>
      </c>
      <c r="AB302" s="99">
        <f t="shared" ca="1" si="507"/>
        <v>1</v>
      </c>
      <c r="AC302" s="99">
        <f t="shared" ca="1" si="508"/>
        <v>0</v>
      </c>
      <c r="AD302" s="99" t="str">
        <f t="shared" si="509"/>
        <v>860001Black</v>
      </c>
      <c r="AE302" s="99">
        <f t="shared" si="510"/>
        <v>860001</v>
      </c>
      <c r="AF302" s="100" t="str">
        <f>INDEX(ATS!$A:$P,MATCH('2) Order Form'!$V302,ATS!$O:$O,0),7)</f>
        <v>Active</v>
      </c>
      <c r="AG302" s="183">
        <v>7048652894441</v>
      </c>
    </row>
    <row r="303" spans="1:33">
      <c r="A303" s="9">
        <v>2</v>
      </c>
      <c r="B303" s="9" t="s">
        <v>14</v>
      </c>
      <c r="C303" s="9">
        <f>INDEX(ATS!$A:$P,MATCH('2) Order Form'!$V303,ATS!$O:$O,0),1)</f>
        <v>860001</v>
      </c>
      <c r="D303" s="9" t="str">
        <f>INDEX(ATS!$A:$P,MATCH('2) Order Form'!$V303,ATS!$O:$O,0),2)</f>
        <v>Elbow Guards Light</v>
      </c>
      <c r="E303" s="74" t="str">
        <f>INDEX(ATS!$A:$P,MATCH('2) Order Form'!$V303,ATS!$O:$O,0),4)</f>
        <v>BLACK-S</v>
      </c>
      <c r="F303" s="74" t="str">
        <f>INDEX(ATS!$A:$P,MATCH('2) Order Form'!$V303,ATS!$O:$O,0),5)</f>
        <v>Black</v>
      </c>
      <c r="G303" s="112" t="str">
        <f>INDEX(ATS!$A:$P,MATCH('2) Order Form'!$V303,ATS!$O:$O,0),6)</f>
        <v>S</v>
      </c>
      <c r="H303" s="10">
        <v>1</v>
      </c>
      <c r="I303" s="90">
        <v>0</v>
      </c>
      <c r="J303" s="96">
        <f>IFERROR(VLOOKUP(V303,ATS!$O:$P,2,FALSE),0)</f>
        <v>94</v>
      </c>
      <c r="K303" s="138" t="str">
        <f t="shared" si="500"/>
        <v>50+</v>
      </c>
      <c r="L303" s="96">
        <f>IFERROR(VLOOKUP(V303,ATS!$O:$Q,3,FALSE),0)</f>
        <v>94</v>
      </c>
      <c r="M303" s="139" t="str">
        <f t="shared" si="501"/>
        <v>50+</v>
      </c>
      <c r="N303" s="85">
        <v>0</v>
      </c>
      <c r="O303" s="51">
        <f t="shared" si="502"/>
        <v>0</v>
      </c>
      <c r="P303" s="46">
        <f>VLOOKUP($C303,Prices!$A$3:$T$1996,MATCH('2) Order Form'!P$8,Prices!$A$2:$T$2,0),FALSE)</f>
        <v>45</v>
      </c>
      <c r="Q303" s="47">
        <f>VLOOKUP($C303,Prices!$A$3:$T$1996,MATCH('2) Order Form'!Q$8,Prices!$A$2:$T$2,0),FALSE)</f>
        <v>89</v>
      </c>
      <c r="R303" s="31">
        <f t="shared" si="503"/>
        <v>0</v>
      </c>
      <c r="S303" s="40">
        <f t="shared" si="504"/>
        <v>0</v>
      </c>
      <c r="T303" s="47">
        <f t="shared" si="505"/>
        <v>0</v>
      </c>
      <c r="U303" s="97"/>
      <c r="V303" s="110">
        <v>7048652892072</v>
      </c>
      <c r="W303" s="97"/>
      <c r="X303" s="182" t="str">
        <f t="shared" si="391"/>
        <v/>
      </c>
      <c r="Y303" s="98">
        <f t="shared" si="506"/>
        <v>0</v>
      </c>
      <c r="Z303" s="99">
        <f t="shared" ca="1" si="489"/>
        <v>0</v>
      </c>
      <c r="AA303" s="99">
        <f t="shared" ca="1" si="490"/>
        <v>27</v>
      </c>
      <c r="AB303" s="99">
        <f t="shared" ca="1" si="507"/>
        <v>0</v>
      </c>
      <c r="AC303" s="99">
        <f t="shared" ca="1" si="508"/>
        <v>0</v>
      </c>
      <c r="AD303" s="99" t="str">
        <f t="shared" si="509"/>
        <v>860001Black</v>
      </c>
      <c r="AE303" s="99">
        <f t="shared" si="510"/>
        <v>860001</v>
      </c>
      <c r="AF303" s="100" t="str">
        <f>INDEX(ATS!$A:$P,MATCH('2) Order Form'!$V303,ATS!$O:$O,0),7)</f>
        <v>Active</v>
      </c>
      <c r="AG303" s="183">
        <v>7048652894779</v>
      </c>
    </row>
    <row r="304" spans="1:33">
      <c r="A304" s="9">
        <v>2</v>
      </c>
      <c r="B304" s="9" t="s">
        <v>14</v>
      </c>
      <c r="C304" s="9">
        <f>INDEX(ATS!$A:$P,MATCH('2) Order Form'!$V304,ATS!$O:$O,0),1)</f>
        <v>860001</v>
      </c>
      <c r="D304" s="9" t="str">
        <f>INDEX(ATS!$A:$P,MATCH('2) Order Form'!$V304,ATS!$O:$O,0),2)</f>
        <v>Elbow Guards Light</v>
      </c>
      <c r="E304" s="74" t="str">
        <f>INDEX(ATS!$A:$P,MATCH('2) Order Form'!$V304,ATS!$O:$O,0),4)</f>
        <v>BLACK-M</v>
      </c>
      <c r="F304" s="74" t="str">
        <f>INDEX(ATS!$A:$P,MATCH('2) Order Form'!$V304,ATS!$O:$O,0),5)</f>
        <v>Black</v>
      </c>
      <c r="G304" s="112" t="str">
        <f>INDEX(ATS!$A:$P,MATCH('2) Order Form'!$V304,ATS!$O:$O,0),6)</f>
        <v>M</v>
      </c>
      <c r="H304" s="10">
        <v>1</v>
      </c>
      <c r="I304" s="90">
        <v>0</v>
      </c>
      <c r="J304" s="96">
        <f>IFERROR(VLOOKUP(V304,ATS!$O:$P,2,FALSE),0)</f>
        <v>570</v>
      </c>
      <c r="K304" s="138" t="str">
        <f t="shared" si="500"/>
        <v>50+</v>
      </c>
      <c r="L304" s="96">
        <f>IFERROR(VLOOKUP(V304,ATS!$O:$Q,3,FALSE),0)</f>
        <v>570</v>
      </c>
      <c r="M304" s="139" t="str">
        <f t="shared" si="501"/>
        <v>50+</v>
      </c>
      <c r="N304" s="85">
        <v>0</v>
      </c>
      <c r="O304" s="51">
        <f t="shared" si="502"/>
        <v>0</v>
      </c>
      <c r="P304" s="46">
        <f>VLOOKUP($C304,Prices!$A$3:$T$1996,MATCH('2) Order Form'!P$8,Prices!$A$2:$T$2,0),FALSE)</f>
        <v>45</v>
      </c>
      <c r="Q304" s="47">
        <f>VLOOKUP($C304,Prices!$A$3:$T$1996,MATCH('2) Order Form'!Q$8,Prices!$A$2:$T$2,0),FALSE)</f>
        <v>89</v>
      </c>
      <c r="R304" s="31">
        <f t="shared" si="503"/>
        <v>0</v>
      </c>
      <c r="S304" s="40">
        <f t="shared" si="504"/>
        <v>0</v>
      </c>
      <c r="T304" s="47">
        <f t="shared" si="505"/>
        <v>0</v>
      </c>
      <c r="U304" s="97"/>
      <c r="V304" s="110">
        <v>7048652892065</v>
      </c>
      <c r="W304" s="97"/>
      <c r="X304" s="182" t="str">
        <f t="shared" si="391"/>
        <v/>
      </c>
      <c r="Y304" s="98">
        <f t="shared" si="506"/>
        <v>0</v>
      </c>
      <c r="Z304" s="99">
        <f t="shared" ca="1" si="489"/>
        <v>0</v>
      </c>
      <c r="AA304" s="99">
        <f t="shared" ca="1" si="490"/>
        <v>27</v>
      </c>
      <c r="AB304" s="99">
        <f t="shared" ca="1" si="507"/>
        <v>0</v>
      </c>
      <c r="AC304" s="99">
        <f t="shared" ca="1" si="508"/>
        <v>0</v>
      </c>
      <c r="AD304" s="99" t="str">
        <f t="shared" si="509"/>
        <v>860001Black</v>
      </c>
      <c r="AE304" s="99">
        <f t="shared" si="510"/>
        <v>860001</v>
      </c>
      <c r="AF304" s="100" t="str">
        <f>INDEX(ATS!$A:$P,MATCH('2) Order Form'!$V304,ATS!$O:$O,0),7)</f>
        <v>Active</v>
      </c>
      <c r="AG304" s="183">
        <v>7048652894786</v>
      </c>
    </row>
    <row r="305" spans="1:33">
      <c r="A305" s="9">
        <v>2</v>
      </c>
      <c r="B305" s="9" t="s">
        <v>14</v>
      </c>
      <c r="C305" s="9">
        <f>INDEX(ATS!$A:$P,MATCH('2) Order Form'!$V305,ATS!$O:$O,0),1)</f>
        <v>860001</v>
      </c>
      <c r="D305" s="9" t="str">
        <f>INDEX(ATS!$A:$P,MATCH('2) Order Form'!$V305,ATS!$O:$O,0),2)</f>
        <v>Elbow Guards Light</v>
      </c>
      <c r="E305" s="74" t="str">
        <f>INDEX(ATS!$A:$P,MATCH('2) Order Form'!$V305,ATS!$O:$O,0),4)</f>
        <v>BLACK-L</v>
      </c>
      <c r="F305" s="74" t="str">
        <f>INDEX(ATS!$A:$P,MATCH('2) Order Form'!$V305,ATS!$O:$O,0),5)</f>
        <v>Black</v>
      </c>
      <c r="G305" s="112" t="str">
        <f>INDEX(ATS!$A:$P,MATCH('2) Order Form'!$V305,ATS!$O:$O,0),6)</f>
        <v>L</v>
      </c>
      <c r="H305" s="10">
        <v>1</v>
      </c>
      <c r="I305" s="90">
        <v>0</v>
      </c>
      <c r="J305" s="96">
        <f>IFERROR(VLOOKUP(V305,ATS!$O:$P,2,FALSE),0)</f>
        <v>491</v>
      </c>
      <c r="K305" s="138" t="str">
        <f t="shared" si="500"/>
        <v>50+</v>
      </c>
      <c r="L305" s="96">
        <f>IFERROR(VLOOKUP(V305,ATS!$O:$Q,3,FALSE),0)</f>
        <v>491</v>
      </c>
      <c r="M305" s="139" t="str">
        <f t="shared" si="501"/>
        <v>50+</v>
      </c>
      <c r="N305" s="85">
        <v>0</v>
      </c>
      <c r="O305" s="51">
        <f t="shared" si="502"/>
        <v>0</v>
      </c>
      <c r="P305" s="46">
        <f>VLOOKUP($C305,Prices!$A$3:$T$1996,MATCH('2) Order Form'!P$8,Prices!$A$2:$T$2,0),FALSE)</f>
        <v>45</v>
      </c>
      <c r="Q305" s="47">
        <f>VLOOKUP($C305,Prices!$A$3:$T$1996,MATCH('2) Order Form'!Q$8,Prices!$A$2:$T$2,0),FALSE)</f>
        <v>89</v>
      </c>
      <c r="R305" s="31">
        <f t="shared" si="503"/>
        <v>0</v>
      </c>
      <c r="S305" s="40">
        <f t="shared" si="504"/>
        <v>0</v>
      </c>
      <c r="T305" s="47">
        <f t="shared" si="505"/>
        <v>0</v>
      </c>
      <c r="U305" s="97"/>
      <c r="V305" s="110">
        <v>7048652892058</v>
      </c>
      <c r="W305" s="97"/>
      <c r="X305" s="182" t="str">
        <f t="shared" si="391"/>
        <v/>
      </c>
      <c r="Y305" s="98">
        <f t="shared" si="506"/>
        <v>0</v>
      </c>
      <c r="Z305" s="99">
        <f t="shared" ca="1" si="489"/>
        <v>0</v>
      </c>
      <c r="AA305" s="99">
        <f t="shared" ca="1" si="490"/>
        <v>27</v>
      </c>
      <c r="AB305" s="99">
        <f t="shared" ca="1" si="507"/>
        <v>0</v>
      </c>
      <c r="AC305" s="99">
        <f t="shared" ca="1" si="508"/>
        <v>0</v>
      </c>
      <c r="AD305" s="99" t="str">
        <f t="shared" si="509"/>
        <v>860001Black</v>
      </c>
      <c r="AE305" s="99">
        <f t="shared" si="510"/>
        <v>860001</v>
      </c>
      <c r="AF305" s="100" t="str">
        <f>INDEX(ATS!$A:$P,MATCH('2) Order Form'!$V305,ATS!$O:$O,0),7)</f>
        <v>Active</v>
      </c>
      <c r="AG305" s="183">
        <v>7048652894410</v>
      </c>
    </row>
    <row r="306" spans="1:33">
      <c r="A306" s="9">
        <v>2</v>
      </c>
      <c r="B306" s="9" t="s">
        <v>14</v>
      </c>
      <c r="C306" s="9">
        <f>INDEX(ATS!$A:$P,MATCH('2) Order Form'!$V306,ATS!$O:$O,0),1)</f>
        <v>860001</v>
      </c>
      <c r="D306" s="9" t="str">
        <f>INDEX(ATS!$A:$P,MATCH('2) Order Form'!$V306,ATS!$O:$O,0),2)</f>
        <v>Elbow Guards Light</v>
      </c>
      <c r="E306" s="74" t="str">
        <f>INDEX(ATS!$A:$P,MATCH('2) Order Form'!$V306,ATS!$O:$O,0),4)</f>
        <v>BLACK-XL</v>
      </c>
      <c r="F306" s="74" t="str">
        <f>INDEX(ATS!$A:$P,MATCH('2) Order Form'!$V306,ATS!$O:$O,0),5)</f>
        <v>Black</v>
      </c>
      <c r="G306" s="112" t="str">
        <f>INDEX(ATS!$A:$P,MATCH('2) Order Form'!$V306,ATS!$O:$O,0),6)</f>
        <v>XL</v>
      </c>
      <c r="H306" s="10">
        <v>1</v>
      </c>
      <c r="I306" s="90">
        <v>0</v>
      </c>
      <c r="J306" s="96">
        <f>IFERROR(VLOOKUP(V306,ATS!$O:$P,2,FALSE),0)</f>
        <v>35</v>
      </c>
      <c r="K306" s="138">
        <f t="shared" si="500"/>
        <v>35</v>
      </c>
      <c r="L306" s="96">
        <f>IFERROR(VLOOKUP(V306,ATS!$O:$Q,3,FALSE),0)</f>
        <v>35</v>
      </c>
      <c r="M306" s="139">
        <f t="shared" si="501"/>
        <v>35</v>
      </c>
      <c r="N306" s="85">
        <v>0</v>
      </c>
      <c r="O306" s="51">
        <f t="shared" si="502"/>
        <v>0</v>
      </c>
      <c r="P306" s="46">
        <f>VLOOKUP($C306,Prices!$A$3:$T$1996,MATCH('2) Order Form'!P$8,Prices!$A$2:$T$2,0),FALSE)</f>
        <v>45</v>
      </c>
      <c r="Q306" s="47">
        <f>VLOOKUP($C306,Prices!$A$3:$T$1996,MATCH('2) Order Form'!Q$8,Prices!$A$2:$T$2,0),FALSE)</f>
        <v>89</v>
      </c>
      <c r="R306" s="31">
        <f t="shared" si="503"/>
        <v>0</v>
      </c>
      <c r="S306" s="40">
        <f t="shared" si="504"/>
        <v>0</v>
      </c>
      <c r="T306" s="47">
        <f t="shared" si="505"/>
        <v>0</v>
      </c>
      <c r="U306" s="97"/>
      <c r="V306" s="110">
        <v>7048652892089</v>
      </c>
      <c r="W306" s="97"/>
      <c r="X306" s="182" t="str">
        <f t="shared" si="391"/>
        <v/>
      </c>
      <c r="Y306" s="98">
        <f t="shared" si="506"/>
        <v>0</v>
      </c>
      <c r="Z306" s="99">
        <f t="shared" ca="1" si="489"/>
        <v>0</v>
      </c>
      <c r="AA306" s="99">
        <f t="shared" ca="1" si="490"/>
        <v>27</v>
      </c>
      <c r="AB306" s="99">
        <f t="shared" ca="1" si="507"/>
        <v>0</v>
      </c>
      <c r="AC306" s="99">
        <f t="shared" ca="1" si="508"/>
        <v>0</v>
      </c>
      <c r="AD306" s="99" t="str">
        <f t="shared" si="509"/>
        <v>860001Black</v>
      </c>
      <c r="AE306" s="99">
        <f t="shared" si="510"/>
        <v>860001</v>
      </c>
      <c r="AF306" s="100" t="str">
        <f>INDEX(ATS!$A:$P,MATCH('2) Order Form'!$V306,ATS!$O:$O,0),7)</f>
        <v>Active</v>
      </c>
      <c r="AG306" s="183">
        <v>7048652662194</v>
      </c>
    </row>
    <row r="307" spans="1:33">
      <c r="A307" s="9">
        <v>2</v>
      </c>
      <c r="B307" s="9" t="s">
        <v>14</v>
      </c>
      <c r="C307" s="9">
        <f>INDEX(ATS!$A:$P,MATCH('2) Order Form'!$V307,ATS!$O:$O,0),1)</f>
        <v>860004</v>
      </c>
      <c r="D307" s="9" t="str">
        <f>INDEX(ATS!$A:$P,MATCH('2) Order Form'!$V307,ATS!$O:$O,0),2)</f>
        <v>Shin Guards Light</v>
      </c>
      <c r="E307" s="74" t="str">
        <f>INDEX(ATS!$A:$P,MATCH('2) Order Form'!$V307,ATS!$O:$O,0),4)</f>
        <v>BLACK-S</v>
      </c>
      <c r="F307" s="74" t="str">
        <f>INDEX(ATS!$A:$P,MATCH('2) Order Form'!$V307,ATS!$O:$O,0),5)</f>
        <v>Black</v>
      </c>
      <c r="G307" s="112" t="str">
        <f>INDEX(ATS!$A:$P,MATCH('2) Order Form'!$V307,ATS!$O:$O,0),6)</f>
        <v>S</v>
      </c>
      <c r="H307" s="10">
        <v>1</v>
      </c>
      <c r="I307" s="90">
        <v>0</v>
      </c>
      <c r="J307" s="96">
        <f>IFERROR(VLOOKUP(V307,ATS!$O:$P,2,FALSE),0)</f>
        <v>21</v>
      </c>
      <c r="K307" s="138">
        <f t="shared" ref="K307:K310" si="511">IF(J307=99999,"OPEN",IF(J307&gt;50,"50+",IF(J307&lt;=0,"0",J307)))</f>
        <v>21</v>
      </c>
      <c r="L307" s="96">
        <f>IFERROR(VLOOKUP(V307,ATS!$O:$Q,3,FALSE),0)</f>
        <v>21</v>
      </c>
      <c r="M307" s="139">
        <f t="shared" ref="M307:M310" si="512">IF(L307=99999,"OPEN",IF(L307&gt;50,"50+",IF(L307&lt;=0,"0",L307)))</f>
        <v>21</v>
      </c>
      <c r="N307" s="85">
        <v>0</v>
      </c>
      <c r="O307" s="51">
        <f t="shared" ref="O307:O310" si="513">IF(N307&lt;&gt;0,N307,$P$5)</f>
        <v>0</v>
      </c>
      <c r="P307" s="46">
        <f>VLOOKUP($C307,Prices!$A$3:$T$1996,MATCH('2) Order Form'!P$8,Prices!$A$2:$T$2,0),FALSE)</f>
        <v>35</v>
      </c>
      <c r="Q307" s="47">
        <f>VLOOKUP($C307,Prices!$A$3:$T$1996,MATCH('2) Order Form'!Q$8,Prices!$A$2:$T$2,0),FALSE)</f>
        <v>69</v>
      </c>
      <c r="R307" s="31">
        <f t="shared" ref="R307:R310" si="514">I307*P307</f>
        <v>0</v>
      </c>
      <c r="S307" s="40">
        <f t="shared" ref="S307:S310" si="515">R307*O307</f>
        <v>0</v>
      </c>
      <c r="T307" s="47">
        <f t="shared" ref="T307:T310" si="516">R307-S307</f>
        <v>0</v>
      </c>
      <c r="U307" s="97"/>
      <c r="V307" s="110">
        <v>7048652891891</v>
      </c>
      <c r="W307" s="97"/>
      <c r="X307" s="182" t="str">
        <f t="shared" si="391"/>
        <v/>
      </c>
      <c r="Y307" s="98">
        <f t="shared" ref="Y307:Y310" si="517">I307*Q307</f>
        <v>0</v>
      </c>
      <c r="Z307" s="99">
        <f t="shared" ca="1" si="489"/>
        <v>0</v>
      </c>
      <c r="AA307" s="99">
        <f t="shared" ca="1" si="490"/>
        <v>28</v>
      </c>
      <c r="AB307" s="99">
        <f t="shared" ca="1" si="507"/>
        <v>1</v>
      </c>
      <c r="AC307" s="99">
        <f t="shared" ca="1" si="508"/>
        <v>0</v>
      </c>
      <c r="AD307" s="99" t="str">
        <f t="shared" si="509"/>
        <v>860004Black</v>
      </c>
      <c r="AE307" s="99">
        <f t="shared" si="510"/>
        <v>860004</v>
      </c>
      <c r="AF307" s="100" t="str">
        <f>INDEX(ATS!$A:$P,MATCH('2) Order Form'!$V307,ATS!$O:$O,0),7)</f>
        <v>Active</v>
      </c>
      <c r="AG307" s="183">
        <v>7048653018846</v>
      </c>
    </row>
    <row r="308" spans="1:33">
      <c r="A308" s="9">
        <v>2</v>
      </c>
      <c r="B308" s="9" t="s">
        <v>14</v>
      </c>
      <c r="C308" s="9">
        <f>INDEX(ATS!$A:$P,MATCH('2) Order Form'!$V308,ATS!$O:$O,0),1)</f>
        <v>860004</v>
      </c>
      <c r="D308" s="9" t="str">
        <f>INDEX(ATS!$A:$P,MATCH('2) Order Form'!$V308,ATS!$O:$O,0),2)</f>
        <v>Shin Guards Light</v>
      </c>
      <c r="E308" s="74" t="str">
        <f>INDEX(ATS!$A:$P,MATCH('2) Order Form'!$V308,ATS!$O:$O,0),4)</f>
        <v>BLACK-M</v>
      </c>
      <c r="F308" s="74" t="str">
        <f>INDEX(ATS!$A:$P,MATCH('2) Order Form'!$V308,ATS!$O:$O,0),5)</f>
        <v>Black</v>
      </c>
      <c r="G308" s="112" t="str">
        <f>INDEX(ATS!$A:$P,MATCH('2) Order Form'!$V308,ATS!$O:$O,0),6)</f>
        <v>M</v>
      </c>
      <c r="H308" s="10">
        <v>1</v>
      </c>
      <c r="I308" s="90">
        <v>0</v>
      </c>
      <c r="J308" s="96">
        <f>IFERROR(VLOOKUP(V308,ATS!$O:$P,2,FALSE),0)</f>
        <v>45</v>
      </c>
      <c r="K308" s="138">
        <f t="shared" si="511"/>
        <v>45</v>
      </c>
      <c r="L308" s="96">
        <f>IFERROR(VLOOKUP(V308,ATS!$O:$Q,3,FALSE),0)</f>
        <v>45</v>
      </c>
      <c r="M308" s="139">
        <f t="shared" si="512"/>
        <v>45</v>
      </c>
      <c r="N308" s="85">
        <v>0</v>
      </c>
      <c r="O308" s="51">
        <f t="shared" si="513"/>
        <v>0</v>
      </c>
      <c r="P308" s="46">
        <f>VLOOKUP($C308,Prices!$A$3:$T$1996,MATCH('2) Order Form'!P$8,Prices!$A$2:$T$2,0),FALSE)</f>
        <v>35</v>
      </c>
      <c r="Q308" s="47">
        <f>VLOOKUP($C308,Prices!$A$3:$T$1996,MATCH('2) Order Form'!Q$8,Prices!$A$2:$T$2,0),FALSE)</f>
        <v>69</v>
      </c>
      <c r="R308" s="31">
        <f t="shared" si="514"/>
        <v>0</v>
      </c>
      <c r="S308" s="40">
        <f t="shared" si="515"/>
        <v>0</v>
      </c>
      <c r="T308" s="47">
        <f t="shared" si="516"/>
        <v>0</v>
      </c>
      <c r="U308" s="97"/>
      <c r="V308" s="110">
        <v>7048652891884</v>
      </c>
      <c r="W308" s="97"/>
      <c r="X308" s="182" t="str">
        <f t="shared" si="391"/>
        <v/>
      </c>
      <c r="Y308" s="98">
        <f t="shared" si="517"/>
        <v>0</v>
      </c>
      <c r="Z308" s="99">
        <f t="shared" ca="1" si="489"/>
        <v>0</v>
      </c>
      <c r="AA308" s="99">
        <f t="shared" ca="1" si="490"/>
        <v>28</v>
      </c>
      <c r="AB308" s="99">
        <f t="shared" ca="1" si="507"/>
        <v>0</v>
      </c>
      <c r="AC308" s="99">
        <f t="shared" ca="1" si="508"/>
        <v>0</v>
      </c>
      <c r="AD308" s="99" t="str">
        <f t="shared" si="509"/>
        <v>860004Black</v>
      </c>
      <c r="AE308" s="99">
        <f t="shared" si="510"/>
        <v>860004</v>
      </c>
      <c r="AF308" s="100" t="str">
        <f>INDEX(ATS!$A:$P,MATCH('2) Order Form'!$V308,ATS!$O:$O,0),7)</f>
        <v>Active</v>
      </c>
      <c r="AG308" s="183">
        <v>7048652662118</v>
      </c>
    </row>
    <row r="309" spans="1:33">
      <c r="A309" s="9">
        <v>2</v>
      </c>
      <c r="B309" s="9" t="s">
        <v>14</v>
      </c>
      <c r="C309" s="9">
        <f>INDEX(ATS!$A:$P,MATCH('2) Order Form'!$V309,ATS!$O:$O,0),1)</f>
        <v>860004</v>
      </c>
      <c r="D309" s="9" t="str">
        <f>INDEX(ATS!$A:$P,MATCH('2) Order Form'!$V309,ATS!$O:$O,0),2)</f>
        <v>Shin Guards Light</v>
      </c>
      <c r="E309" s="74" t="str">
        <f>INDEX(ATS!$A:$P,MATCH('2) Order Form'!$V309,ATS!$O:$O,0),4)</f>
        <v>BLACK-L</v>
      </c>
      <c r="F309" s="74" t="str">
        <f>INDEX(ATS!$A:$P,MATCH('2) Order Form'!$V309,ATS!$O:$O,0),5)</f>
        <v>Black</v>
      </c>
      <c r="G309" s="112" t="str">
        <f>INDEX(ATS!$A:$P,MATCH('2) Order Form'!$V309,ATS!$O:$O,0),6)</f>
        <v>L</v>
      </c>
      <c r="H309" s="10">
        <v>1</v>
      </c>
      <c r="I309" s="90">
        <v>0</v>
      </c>
      <c r="J309" s="96">
        <f>IFERROR(VLOOKUP(V309,ATS!$O:$P,2,FALSE),0)</f>
        <v>46</v>
      </c>
      <c r="K309" s="138">
        <f t="shared" si="511"/>
        <v>46</v>
      </c>
      <c r="L309" s="96">
        <f>IFERROR(VLOOKUP(V309,ATS!$O:$Q,3,FALSE),0)</f>
        <v>46</v>
      </c>
      <c r="M309" s="139">
        <f t="shared" si="512"/>
        <v>46</v>
      </c>
      <c r="N309" s="85">
        <v>0</v>
      </c>
      <c r="O309" s="51">
        <f t="shared" si="513"/>
        <v>0</v>
      </c>
      <c r="P309" s="46">
        <f>VLOOKUP($C309,Prices!$A$3:$T$1996,MATCH('2) Order Form'!P$8,Prices!$A$2:$T$2,0),FALSE)</f>
        <v>35</v>
      </c>
      <c r="Q309" s="47">
        <f>VLOOKUP($C309,Prices!$A$3:$T$1996,MATCH('2) Order Form'!Q$8,Prices!$A$2:$T$2,0),FALSE)</f>
        <v>69</v>
      </c>
      <c r="R309" s="31">
        <f t="shared" si="514"/>
        <v>0</v>
      </c>
      <c r="S309" s="40">
        <f t="shared" si="515"/>
        <v>0</v>
      </c>
      <c r="T309" s="47">
        <f t="shared" si="516"/>
        <v>0</v>
      </c>
      <c r="U309" s="97"/>
      <c r="V309" s="110">
        <v>7048652891877</v>
      </c>
      <c r="W309" s="97"/>
      <c r="X309" s="182" t="str">
        <f t="shared" si="391"/>
        <v/>
      </c>
      <c r="Y309" s="98">
        <f t="shared" si="517"/>
        <v>0</v>
      </c>
      <c r="Z309" s="99">
        <f t="shared" ca="1" si="489"/>
        <v>0</v>
      </c>
      <c r="AA309" s="99">
        <f t="shared" ca="1" si="490"/>
        <v>28</v>
      </c>
      <c r="AB309" s="99">
        <f t="shared" ca="1" si="507"/>
        <v>0</v>
      </c>
      <c r="AC309" s="99">
        <f t="shared" ca="1" si="508"/>
        <v>0</v>
      </c>
      <c r="AD309" s="99" t="str">
        <f t="shared" si="509"/>
        <v>860004Black</v>
      </c>
      <c r="AE309" s="99">
        <f t="shared" si="510"/>
        <v>860004</v>
      </c>
      <c r="AF309" s="100" t="str">
        <f>INDEX(ATS!$A:$P,MATCH('2) Order Form'!$V309,ATS!$O:$O,0),7)</f>
        <v>Active</v>
      </c>
      <c r="AG309" s="183">
        <v>7048652662217</v>
      </c>
    </row>
    <row r="310" spans="1:33">
      <c r="A310" s="9">
        <v>2</v>
      </c>
      <c r="B310" s="9" t="s">
        <v>14</v>
      </c>
      <c r="C310" s="9">
        <f>INDEX(ATS!$A:$P,MATCH('2) Order Form'!$V310,ATS!$O:$O,0),1)</f>
        <v>860004</v>
      </c>
      <c r="D310" s="9" t="str">
        <f>INDEX(ATS!$A:$P,MATCH('2) Order Form'!$V310,ATS!$O:$O,0),2)</f>
        <v>Shin Guards Light</v>
      </c>
      <c r="E310" s="74" t="str">
        <f>INDEX(ATS!$A:$P,MATCH('2) Order Form'!$V310,ATS!$O:$O,0),4)</f>
        <v>BLACK-XL</v>
      </c>
      <c r="F310" s="74" t="str">
        <f>INDEX(ATS!$A:$P,MATCH('2) Order Form'!$V310,ATS!$O:$O,0),5)</f>
        <v>Black</v>
      </c>
      <c r="G310" s="112" t="str">
        <f>INDEX(ATS!$A:$P,MATCH('2) Order Form'!$V310,ATS!$O:$O,0),6)</f>
        <v>XL</v>
      </c>
      <c r="H310" s="10">
        <v>1</v>
      </c>
      <c r="I310" s="90">
        <v>0</v>
      </c>
      <c r="J310" s="96">
        <f>IFERROR(VLOOKUP(V310,ATS!$O:$P,2,FALSE),0)</f>
        <v>20</v>
      </c>
      <c r="K310" s="138">
        <f t="shared" si="511"/>
        <v>20</v>
      </c>
      <c r="L310" s="96">
        <f>IFERROR(VLOOKUP(V310,ATS!$O:$Q,3,FALSE),0)</f>
        <v>20</v>
      </c>
      <c r="M310" s="139">
        <f t="shared" si="512"/>
        <v>20</v>
      </c>
      <c r="N310" s="85">
        <v>0</v>
      </c>
      <c r="O310" s="51">
        <f t="shared" si="513"/>
        <v>0</v>
      </c>
      <c r="P310" s="46">
        <f>VLOOKUP($C310,Prices!$A$3:$T$1996,MATCH('2) Order Form'!P$8,Prices!$A$2:$T$2,0),FALSE)</f>
        <v>35</v>
      </c>
      <c r="Q310" s="47">
        <f>VLOOKUP($C310,Prices!$A$3:$T$1996,MATCH('2) Order Form'!Q$8,Prices!$A$2:$T$2,0),FALSE)</f>
        <v>69</v>
      </c>
      <c r="R310" s="31">
        <f t="shared" si="514"/>
        <v>0</v>
      </c>
      <c r="S310" s="40">
        <f t="shared" si="515"/>
        <v>0</v>
      </c>
      <c r="T310" s="47">
        <f t="shared" si="516"/>
        <v>0</v>
      </c>
      <c r="U310" s="97"/>
      <c r="V310" s="110">
        <v>7048652891907</v>
      </c>
      <c r="W310" s="97"/>
      <c r="X310" s="182" t="str">
        <f t="shared" si="391"/>
        <v/>
      </c>
      <c r="Y310" s="98">
        <f t="shared" si="517"/>
        <v>0</v>
      </c>
      <c r="Z310" s="99">
        <f t="shared" ca="1" si="489"/>
        <v>0</v>
      </c>
      <c r="AA310" s="99">
        <f t="shared" ca="1" si="490"/>
        <v>28</v>
      </c>
      <c r="AB310" s="99">
        <f t="shared" ca="1" si="507"/>
        <v>0</v>
      </c>
      <c r="AC310" s="99">
        <f t="shared" ca="1" si="508"/>
        <v>0</v>
      </c>
      <c r="AD310" s="99" t="str">
        <f t="shared" si="509"/>
        <v>860004Black</v>
      </c>
      <c r="AE310" s="99">
        <f t="shared" si="510"/>
        <v>860004</v>
      </c>
      <c r="AF310" s="100" t="str">
        <f>INDEX(ATS!$A:$P,MATCH('2) Order Form'!$V310,ATS!$O:$O,0),7)</f>
        <v>Active</v>
      </c>
      <c r="AG310" s="183">
        <v>7048652662101</v>
      </c>
    </row>
    <row r="311" spans="1:33">
      <c r="A311" s="9">
        <v>2</v>
      </c>
      <c r="B311" s="9" t="s">
        <v>14</v>
      </c>
      <c r="C311" s="9">
        <f>INDEX(ATS!$A:$P,MATCH('2) Order Form'!$V311,ATS!$O:$O,0),1)</f>
        <v>835028</v>
      </c>
      <c r="D311" s="9" t="str">
        <f>INDEX(ATS!$A:$P,MATCH('2) Order Form'!$V311,ATS!$O:$O,0),2)</f>
        <v>Knee Guards Light Jr</v>
      </c>
      <c r="E311" s="74" t="str">
        <f>INDEX(ATS!$A:$P,MATCH('2) Order Form'!$V311,ATS!$O:$O,0),4)</f>
        <v>BLACK-XS</v>
      </c>
      <c r="F311" s="74" t="str">
        <f>INDEX(ATS!$A:$P,MATCH('2) Order Form'!$V311,ATS!$O:$O,0),5)</f>
        <v>Black</v>
      </c>
      <c r="G311" s="112" t="str">
        <f>INDEX(ATS!$A:$P,MATCH('2) Order Form'!$V311,ATS!$O:$O,0),6)</f>
        <v>XS</v>
      </c>
      <c r="H311" s="10">
        <v>1</v>
      </c>
      <c r="I311" s="90">
        <v>0</v>
      </c>
      <c r="J311" s="96">
        <f>IFERROR(VLOOKUP(V311,ATS!$O:$P,2,FALSE),0)</f>
        <v>501</v>
      </c>
      <c r="K311" s="138" t="str">
        <f t="shared" ref="K311:K317" si="518">IF(J311=99999,"OPEN",IF(J311&gt;50,"50+",IF(J311&lt;=0,"0",J311)))</f>
        <v>50+</v>
      </c>
      <c r="L311" s="96">
        <f>IFERROR(VLOOKUP(V311,ATS!$O:$Q,3,FALSE),0)</f>
        <v>501</v>
      </c>
      <c r="M311" s="139" t="str">
        <f t="shared" ref="M311:M317" si="519">IF(L311=99999,"OPEN",IF(L311&gt;50,"50+",IF(L311&lt;=0,"0",L311)))</f>
        <v>50+</v>
      </c>
      <c r="N311" s="85">
        <v>0</v>
      </c>
      <c r="O311" s="51">
        <f t="shared" ref="O311:O317" si="520">IF(N311&lt;&gt;0,N311,$P$5)</f>
        <v>0</v>
      </c>
      <c r="P311" s="46">
        <f>VLOOKUP($C311,Prices!$A$3:$T$1996,MATCH('2) Order Form'!P$8,Prices!$A$2:$T$2,0),FALSE)</f>
        <v>40</v>
      </c>
      <c r="Q311" s="47">
        <f>VLOOKUP($C311,Prices!$A$3:$T$1996,MATCH('2) Order Form'!Q$8,Prices!$A$2:$T$2,0),FALSE)</f>
        <v>79</v>
      </c>
      <c r="R311" s="31">
        <f t="shared" ref="R311:R317" si="521">I311*P311</f>
        <v>0</v>
      </c>
      <c r="S311" s="40">
        <f t="shared" ref="S311:S317" si="522">R311*O311</f>
        <v>0</v>
      </c>
      <c r="T311" s="47">
        <f t="shared" ref="T311:T317" si="523">R311-S311</f>
        <v>0</v>
      </c>
      <c r="U311" s="97"/>
      <c r="V311" s="110">
        <v>7048652892041</v>
      </c>
      <c r="W311" s="97"/>
      <c r="X311" s="182" t="str">
        <f t="shared" si="391"/>
        <v/>
      </c>
      <c r="Y311" s="98">
        <f t="shared" ref="Y311:Y317" si="524">I311*Q311</f>
        <v>0</v>
      </c>
      <c r="Z311" s="99">
        <f t="shared" ca="1" si="489"/>
        <v>0</v>
      </c>
      <c r="AA311" s="99">
        <f t="shared" ca="1" si="490"/>
        <v>29</v>
      </c>
      <c r="AB311" s="99">
        <f t="shared" ca="1" si="507"/>
        <v>1</v>
      </c>
      <c r="AC311" s="99">
        <f t="shared" ca="1" si="508"/>
        <v>0</v>
      </c>
      <c r="AD311" s="99" t="str">
        <f t="shared" si="509"/>
        <v>835028Black</v>
      </c>
      <c r="AE311" s="99">
        <f t="shared" si="510"/>
        <v>835028</v>
      </c>
      <c r="AF311" s="100" t="str">
        <f>INDEX(ATS!$A:$P,MATCH('2) Order Form'!$V311,ATS!$O:$O,0),7)</f>
        <v>Active</v>
      </c>
      <c r="AG311" s="183">
        <v>7048653018990</v>
      </c>
    </row>
    <row r="312" spans="1:33">
      <c r="A312" s="9">
        <v>2</v>
      </c>
      <c r="B312" s="9" t="s">
        <v>14</v>
      </c>
      <c r="C312" s="9">
        <f>INDEX(ATS!$A:$P,MATCH('2) Order Form'!$V312,ATS!$O:$O,0),1)</f>
        <v>835028</v>
      </c>
      <c r="D312" s="9" t="str">
        <f>INDEX(ATS!$A:$P,MATCH('2) Order Form'!$V312,ATS!$O:$O,0),2)</f>
        <v>Knee Guards Light Jr</v>
      </c>
      <c r="E312" s="74" t="str">
        <f>INDEX(ATS!$A:$P,MATCH('2) Order Form'!$V312,ATS!$O:$O,0),4)</f>
        <v>BLACK-S</v>
      </c>
      <c r="F312" s="74" t="str">
        <f>INDEX(ATS!$A:$P,MATCH('2) Order Form'!$V312,ATS!$O:$O,0),5)</f>
        <v>Black</v>
      </c>
      <c r="G312" s="112" t="str">
        <f>INDEX(ATS!$A:$P,MATCH('2) Order Form'!$V312,ATS!$O:$O,0),6)</f>
        <v>S</v>
      </c>
      <c r="H312" s="10">
        <v>1</v>
      </c>
      <c r="I312" s="90">
        <v>0</v>
      </c>
      <c r="J312" s="96">
        <f>IFERROR(VLOOKUP(V312,ATS!$O:$P,2,FALSE),0)</f>
        <v>678</v>
      </c>
      <c r="K312" s="138" t="str">
        <f t="shared" si="518"/>
        <v>50+</v>
      </c>
      <c r="L312" s="96">
        <f>IFERROR(VLOOKUP(V312,ATS!$O:$Q,3,FALSE),0)</f>
        <v>678</v>
      </c>
      <c r="M312" s="139" t="str">
        <f t="shared" si="519"/>
        <v>50+</v>
      </c>
      <c r="N312" s="85">
        <v>0</v>
      </c>
      <c r="O312" s="51">
        <f t="shared" si="520"/>
        <v>0</v>
      </c>
      <c r="P312" s="46">
        <f>VLOOKUP($C312,Prices!$A$3:$T$1996,MATCH('2) Order Form'!P$8,Prices!$A$2:$T$2,0),FALSE)</f>
        <v>40</v>
      </c>
      <c r="Q312" s="47">
        <f>VLOOKUP($C312,Prices!$A$3:$T$1996,MATCH('2) Order Form'!Q$8,Prices!$A$2:$T$2,0),FALSE)</f>
        <v>79</v>
      </c>
      <c r="R312" s="31">
        <f t="shared" si="521"/>
        <v>0</v>
      </c>
      <c r="S312" s="40">
        <f t="shared" si="522"/>
        <v>0</v>
      </c>
      <c r="T312" s="47">
        <f t="shared" si="523"/>
        <v>0</v>
      </c>
      <c r="U312" s="97"/>
      <c r="V312" s="110">
        <v>7048652892034</v>
      </c>
      <c r="W312" s="97"/>
      <c r="X312" s="182" t="str">
        <f t="shared" si="391"/>
        <v/>
      </c>
      <c r="Y312" s="98">
        <f t="shared" si="524"/>
        <v>0</v>
      </c>
      <c r="Z312" s="99">
        <f t="shared" ca="1" si="489"/>
        <v>0</v>
      </c>
      <c r="AA312" s="99">
        <f t="shared" ca="1" si="490"/>
        <v>29</v>
      </c>
      <c r="AB312" s="99">
        <f t="shared" ca="1" si="507"/>
        <v>0</v>
      </c>
      <c r="AC312" s="99">
        <f t="shared" ca="1" si="508"/>
        <v>0</v>
      </c>
      <c r="AD312" s="99" t="str">
        <f t="shared" si="509"/>
        <v>835028Black</v>
      </c>
      <c r="AE312" s="99">
        <f t="shared" si="510"/>
        <v>835028</v>
      </c>
      <c r="AF312" s="100" t="str">
        <f>INDEX(ATS!$A:$P,MATCH('2) Order Form'!$V312,ATS!$O:$O,0),7)</f>
        <v>Active</v>
      </c>
      <c r="AG312" s="183">
        <v>7048653019003</v>
      </c>
    </row>
    <row r="313" spans="1:33">
      <c r="A313" s="9">
        <v>2</v>
      </c>
      <c r="B313" s="9" t="s">
        <v>14</v>
      </c>
      <c r="C313" s="9">
        <f>INDEX(ATS!$A:$P,MATCH('2) Order Form'!$V313,ATS!$O:$O,0),1)</f>
        <v>835029</v>
      </c>
      <c r="D313" s="9" t="str">
        <f>INDEX(ATS!$A:$P,MATCH('2) Order Form'!$V313,ATS!$O:$O,0),2)</f>
        <v>Elbow Guards Light Jr</v>
      </c>
      <c r="E313" s="74" t="str">
        <f>INDEX(ATS!$A:$P,MATCH('2) Order Form'!$V313,ATS!$O:$O,0),4)</f>
        <v>BLACK-XS</v>
      </c>
      <c r="F313" s="74" t="str">
        <f>INDEX(ATS!$A:$P,MATCH('2) Order Form'!$V313,ATS!$O:$O,0),5)</f>
        <v>Black</v>
      </c>
      <c r="G313" s="112" t="str">
        <f>INDEX(ATS!$A:$P,MATCH('2) Order Form'!$V313,ATS!$O:$O,0),6)</f>
        <v>XS</v>
      </c>
      <c r="H313" s="10">
        <v>1</v>
      </c>
      <c r="I313" s="90">
        <v>0</v>
      </c>
      <c r="J313" s="96">
        <f>IFERROR(VLOOKUP(V313,ATS!$O:$P,2,FALSE),0)</f>
        <v>386</v>
      </c>
      <c r="K313" s="138" t="str">
        <f t="shared" si="518"/>
        <v>50+</v>
      </c>
      <c r="L313" s="96">
        <f>IFERROR(VLOOKUP(V313,ATS!$O:$Q,3,FALSE),0)</f>
        <v>386</v>
      </c>
      <c r="M313" s="139" t="str">
        <f t="shared" si="519"/>
        <v>50+</v>
      </c>
      <c r="N313" s="85">
        <v>0</v>
      </c>
      <c r="O313" s="51">
        <f t="shared" si="520"/>
        <v>0</v>
      </c>
      <c r="P313" s="46">
        <f>VLOOKUP($C313,Prices!$A$3:$T$1996,MATCH('2) Order Form'!P$8,Prices!$A$2:$T$2,0),FALSE)</f>
        <v>40</v>
      </c>
      <c r="Q313" s="47">
        <f>VLOOKUP($C313,Prices!$A$3:$T$1996,MATCH('2) Order Form'!Q$8,Prices!$A$2:$T$2,0),FALSE)</f>
        <v>79</v>
      </c>
      <c r="R313" s="31">
        <f t="shared" si="521"/>
        <v>0</v>
      </c>
      <c r="S313" s="40">
        <f t="shared" si="522"/>
        <v>0</v>
      </c>
      <c r="T313" s="47">
        <f t="shared" si="523"/>
        <v>0</v>
      </c>
      <c r="U313" s="97"/>
      <c r="V313" s="110">
        <v>7048652892027</v>
      </c>
      <c r="W313" s="97"/>
      <c r="X313" s="182" t="str">
        <f t="shared" si="391"/>
        <v/>
      </c>
      <c r="Y313" s="98">
        <f t="shared" si="524"/>
        <v>0</v>
      </c>
      <c r="Z313" s="99">
        <f t="shared" ca="1" si="489"/>
        <v>0</v>
      </c>
      <c r="AA313" s="99">
        <f t="shared" ca="1" si="490"/>
        <v>30</v>
      </c>
      <c r="AB313" s="99">
        <f t="shared" ca="1" si="507"/>
        <v>1</v>
      </c>
      <c r="AC313" s="99">
        <f t="shared" ca="1" si="508"/>
        <v>0</v>
      </c>
      <c r="AD313" s="99" t="str">
        <f t="shared" si="509"/>
        <v>835029Black</v>
      </c>
      <c r="AE313" s="99">
        <f t="shared" si="510"/>
        <v>835029</v>
      </c>
      <c r="AF313" s="100" t="str">
        <f>INDEX(ATS!$A:$P,MATCH('2) Order Form'!$V313,ATS!$O:$O,0),7)</f>
        <v>Active</v>
      </c>
      <c r="AG313" s="183">
        <v>7048652762313</v>
      </c>
    </row>
    <row r="314" spans="1:33">
      <c r="A314" s="9">
        <v>2</v>
      </c>
      <c r="B314" s="9" t="s">
        <v>14</v>
      </c>
      <c r="C314" s="9">
        <f>INDEX(ATS!$A:$P,MATCH('2) Order Form'!$V314,ATS!$O:$O,0),1)</f>
        <v>835029</v>
      </c>
      <c r="D314" s="9" t="str">
        <f>INDEX(ATS!$A:$P,MATCH('2) Order Form'!$V314,ATS!$O:$O,0),2)</f>
        <v>Elbow Guards Light Jr</v>
      </c>
      <c r="E314" s="74" t="str">
        <f>INDEX(ATS!$A:$P,MATCH('2) Order Form'!$V314,ATS!$O:$O,0),4)</f>
        <v>BLACK-S</v>
      </c>
      <c r="F314" s="74" t="str">
        <f>INDEX(ATS!$A:$P,MATCH('2) Order Form'!$V314,ATS!$O:$O,0),5)</f>
        <v>Black</v>
      </c>
      <c r="G314" s="112" t="str">
        <f>INDEX(ATS!$A:$P,MATCH('2) Order Form'!$V314,ATS!$O:$O,0),6)</f>
        <v>S</v>
      </c>
      <c r="H314" s="10">
        <v>1</v>
      </c>
      <c r="I314" s="90">
        <v>0</v>
      </c>
      <c r="J314" s="96">
        <f>IFERROR(VLOOKUP(V314,ATS!$O:$P,2,FALSE),0)</f>
        <v>532</v>
      </c>
      <c r="K314" s="138" t="str">
        <f t="shared" si="518"/>
        <v>50+</v>
      </c>
      <c r="L314" s="96">
        <f>IFERROR(VLOOKUP(V314,ATS!$O:$Q,3,FALSE),0)</f>
        <v>532</v>
      </c>
      <c r="M314" s="139" t="str">
        <f t="shared" si="519"/>
        <v>50+</v>
      </c>
      <c r="N314" s="85">
        <v>0</v>
      </c>
      <c r="O314" s="51">
        <f t="shared" si="520"/>
        <v>0</v>
      </c>
      <c r="P314" s="46">
        <f>VLOOKUP($C314,Prices!$A$3:$T$1996,MATCH('2) Order Form'!P$8,Prices!$A$2:$T$2,0),FALSE)</f>
        <v>40</v>
      </c>
      <c r="Q314" s="47">
        <f>VLOOKUP($C314,Prices!$A$3:$T$1996,MATCH('2) Order Form'!Q$8,Prices!$A$2:$T$2,0),FALSE)</f>
        <v>79</v>
      </c>
      <c r="R314" s="31">
        <f t="shared" si="521"/>
        <v>0</v>
      </c>
      <c r="S314" s="40">
        <f t="shared" si="522"/>
        <v>0</v>
      </c>
      <c r="T314" s="47">
        <f t="shared" si="523"/>
        <v>0</v>
      </c>
      <c r="U314" s="97"/>
      <c r="V314" s="110">
        <v>7048652892010</v>
      </c>
      <c r="W314" s="97"/>
      <c r="X314" s="182" t="str">
        <f t="shared" si="391"/>
        <v/>
      </c>
      <c r="Y314" s="98">
        <f t="shared" si="524"/>
        <v>0</v>
      </c>
      <c r="Z314" s="99">
        <f t="shared" ca="1" si="489"/>
        <v>0</v>
      </c>
      <c r="AA314" s="99">
        <f t="shared" ca="1" si="490"/>
        <v>30</v>
      </c>
      <c r="AB314" s="99">
        <f t="shared" ca="1" si="507"/>
        <v>0</v>
      </c>
      <c r="AC314" s="99">
        <f t="shared" ca="1" si="508"/>
        <v>0</v>
      </c>
      <c r="AD314" s="99" t="str">
        <f t="shared" si="509"/>
        <v>835029Black</v>
      </c>
      <c r="AE314" s="99">
        <f t="shared" si="510"/>
        <v>835029</v>
      </c>
      <c r="AF314" s="100" t="str">
        <f>INDEX(ATS!$A:$P,MATCH('2) Order Form'!$V314,ATS!$O:$O,0),7)</f>
        <v>Active</v>
      </c>
      <c r="AG314" s="183">
        <v>7048652894489</v>
      </c>
    </row>
    <row r="315" spans="1:33">
      <c r="A315" s="9">
        <v>3</v>
      </c>
      <c r="B315" s="9" t="s">
        <v>102</v>
      </c>
      <c r="C315" s="9">
        <f>INDEX(ATS!$A:$P,MATCH('2) Order Form'!$V315,ATS!$O:$O,0),1)</f>
        <v>852145</v>
      </c>
      <c r="D315" s="9" t="str">
        <f>INDEX(ATS!$A:$P,MATCH('2) Order Form'!$V315,ATS!$O:$O,0),2)</f>
        <v xml:space="preserve">Durden MTB </v>
      </c>
      <c r="E315" s="74" t="str">
        <f>INDEX(ATS!$A:$P,MATCH('2) Order Form'!$V315,ATS!$O:$O,0),4)</f>
        <v>100201-OS</v>
      </c>
      <c r="F315" s="74" t="str">
        <f>INDEX(ATS!$A:$P,MATCH('2) Order Form'!$V315,ATS!$O:$O,0),5)</f>
        <v>Clear/Matte Black/Black</v>
      </c>
      <c r="G315" s="112" t="str">
        <f>INDEX(ATS!$A:$P,MATCH('2) Order Form'!$V315,ATS!$O:$O,0),6)</f>
        <v>OS</v>
      </c>
      <c r="H315" s="10">
        <v>1</v>
      </c>
      <c r="I315" s="90">
        <v>0</v>
      </c>
      <c r="J315" s="96">
        <f>IFERROR(VLOOKUP(V315,ATS!$O:$P,2,FALSE),0)</f>
        <v>163</v>
      </c>
      <c r="K315" s="138" t="str">
        <f t="shared" si="518"/>
        <v>50+</v>
      </c>
      <c r="L315" s="96">
        <f>IFERROR(VLOOKUP(V315,ATS!$O:$Q,3,FALSE),0)</f>
        <v>163</v>
      </c>
      <c r="M315" s="139" t="str">
        <f t="shared" si="519"/>
        <v>50+</v>
      </c>
      <c r="N315" s="85">
        <v>0</v>
      </c>
      <c r="O315" s="51">
        <f t="shared" si="520"/>
        <v>0</v>
      </c>
      <c r="P315" s="46">
        <f>VLOOKUP($C315,Prices!$A$3:$T$1996,MATCH('2) Order Form'!P$8,Prices!$A$2:$T$2,0),FALSE)</f>
        <v>50</v>
      </c>
      <c r="Q315" s="47">
        <f>VLOOKUP($C315,Prices!$A$3:$T$1996,MATCH('2) Order Form'!Q$8,Prices!$A$2:$T$2,0),FALSE)</f>
        <v>99</v>
      </c>
      <c r="R315" s="31">
        <f t="shared" si="521"/>
        <v>0</v>
      </c>
      <c r="S315" s="40">
        <f t="shared" si="522"/>
        <v>0</v>
      </c>
      <c r="T315" s="47">
        <f t="shared" si="523"/>
        <v>0</v>
      </c>
      <c r="U315" s="97"/>
      <c r="V315" s="110">
        <v>7048652894458</v>
      </c>
      <c r="W315" s="97"/>
      <c r="X315" s="182" t="str">
        <f t="shared" si="391"/>
        <v/>
      </c>
      <c r="Y315" s="98">
        <f t="shared" si="524"/>
        <v>0</v>
      </c>
      <c r="Z315" s="99">
        <f t="shared" ca="1" si="489"/>
        <v>1</v>
      </c>
      <c r="AA315" s="99">
        <f t="shared" ca="1" si="490"/>
        <v>31</v>
      </c>
      <c r="AB315" s="99">
        <f t="shared" ca="1" si="507"/>
        <v>1</v>
      </c>
      <c r="AC315" s="99">
        <f t="shared" ca="1" si="508"/>
        <v>1</v>
      </c>
      <c r="AD315" s="99" t="str">
        <f t="shared" si="509"/>
        <v>852145Clear/Matte Black/Black</v>
      </c>
      <c r="AE315" s="99" t="str">
        <f t="shared" si="510"/>
        <v>852145-OS</v>
      </c>
      <c r="AF315" s="100" t="str">
        <f>INDEX(ATS!$A:$P,MATCH('2) Order Form'!$V315,ATS!$O:$O,0),7)</f>
        <v>Active</v>
      </c>
      <c r="AG315" s="183">
        <v>7048653018983</v>
      </c>
    </row>
    <row r="316" spans="1:33">
      <c r="A316" s="9">
        <v>3</v>
      </c>
      <c r="B316" s="9" t="s">
        <v>102</v>
      </c>
      <c r="C316" s="9">
        <f>INDEX(ATS!$A:$P,MATCH('2) Order Form'!$V316,ATS!$O:$O,0),1)</f>
        <v>852146</v>
      </c>
      <c r="D316" s="9" t="str">
        <f>INDEX(ATS!$A:$P,MATCH('2) Order Form'!$V316,ATS!$O:$O,0),2)</f>
        <v>Durden MTB RIG Reflect</v>
      </c>
      <c r="E316" s="74" t="str">
        <f>INDEX(ATS!$A:$P,MATCH('2) Order Form'!$V316,ATS!$O:$O,0),4)</f>
        <v>060201-OS</v>
      </c>
      <c r="F316" s="74" t="str">
        <f>INDEX(ATS!$A:$P,MATCH('2) Order Form'!$V316,ATS!$O:$O,0),5)</f>
        <v>RIG Topaz/Matte Black/Black</v>
      </c>
      <c r="G316" s="112" t="str">
        <f>INDEX(ATS!$A:$P,MATCH('2) Order Form'!$V316,ATS!$O:$O,0),6)</f>
        <v>OS</v>
      </c>
      <c r="H316" s="10">
        <v>1</v>
      </c>
      <c r="I316" s="90">
        <v>0</v>
      </c>
      <c r="J316" s="96">
        <f>IFERROR(VLOOKUP(V316,ATS!$O:$P,2,FALSE),0)</f>
        <v>86</v>
      </c>
      <c r="K316" s="138" t="str">
        <f t="shared" si="518"/>
        <v>50+</v>
      </c>
      <c r="L316" s="96">
        <f>IFERROR(VLOOKUP(V316,ATS!$O:$Q,3,FALSE),0)</f>
        <v>86</v>
      </c>
      <c r="M316" s="139" t="str">
        <f t="shared" si="519"/>
        <v>50+</v>
      </c>
      <c r="N316" s="85">
        <v>0</v>
      </c>
      <c r="O316" s="51">
        <f t="shared" si="520"/>
        <v>0</v>
      </c>
      <c r="P316" s="46">
        <f>VLOOKUP($C316,Prices!$A$3:$T$1996,MATCH('2) Order Form'!P$8,Prices!$A$2:$T$2,0),FALSE)</f>
        <v>60</v>
      </c>
      <c r="Q316" s="47">
        <f>VLOOKUP($C316,Prices!$A$3:$T$1996,MATCH('2) Order Form'!Q$8,Prices!$A$2:$T$2,0),FALSE)</f>
        <v>119</v>
      </c>
      <c r="R316" s="31">
        <f t="shared" si="521"/>
        <v>0</v>
      </c>
      <c r="S316" s="40">
        <f t="shared" si="522"/>
        <v>0</v>
      </c>
      <c r="T316" s="47">
        <f t="shared" si="523"/>
        <v>0</v>
      </c>
      <c r="U316" s="97"/>
      <c r="V316" s="110">
        <v>7048652894434</v>
      </c>
      <c r="W316" s="97"/>
      <c r="X316" s="182" t="str">
        <f t="shared" si="391"/>
        <v/>
      </c>
      <c r="Y316" s="98">
        <f t="shared" si="524"/>
        <v>0</v>
      </c>
      <c r="Z316" s="99">
        <f t="shared" ca="1" si="489"/>
        <v>0</v>
      </c>
      <c r="AA316" s="99">
        <f t="shared" ca="1" si="490"/>
        <v>32</v>
      </c>
      <c r="AB316" s="99">
        <f t="shared" ca="1" si="507"/>
        <v>1</v>
      </c>
      <c r="AC316" s="99">
        <f t="shared" ca="1" si="508"/>
        <v>1</v>
      </c>
      <c r="AD316" s="99" t="str">
        <f t="shared" si="509"/>
        <v>852146RIG Topaz/Matte Black/Black</v>
      </c>
      <c r="AE316" s="99" t="str">
        <f t="shared" si="510"/>
        <v>852146-OS</v>
      </c>
      <c r="AF316" s="100" t="str">
        <f>INDEX(ATS!$A:$P,MATCH('2) Order Form'!$V316,ATS!$O:$O,0),7)</f>
        <v>Active</v>
      </c>
      <c r="AG316" s="183">
        <v>7048652762368</v>
      </c>
    </row>
    <row r="317" spans="1:33">
      <c r="A317" s="9">
        <v>3</v>
      </c>
      <c r="B317" s="9" t="s">
        <v>102</v>
      </c>
      <c r="C317" s="9">
        <f>INDEX(ATS!$A:$P,MATCH('2) Order Form'!$V317,ATS!$O:$O,0),1)</f>
        <v>852146</v>
      </c>
      <c r="D317" s="9" t="str">
        <f>INDEX(ATS!$A:$P,MATCH('2) Order Form'!$V317,ATS!$O:$O,0),2)</f>
        <v>Durden MTB RIG Reflect</v>
      </c>
      <c r="E317" s="74" t="str">
        <f>INDEX(ATS!$A:$P,MATCH('2) Order Form'!$V317,ATS!$O:$O,0),4)</f>
        <v>156755-OS</v>
      </c>
      <c r="F317" s="74" t="str">
        <f>INDEX(ATS!$A:$P,MATCH('2) Order Form'!$V317,ATS!$O:$O,0),5)</f>
        <v>RIG Bixbite/Woodland/Wood Fade</v>
      </c>
      <c r="G317" s="112" t="str">
        <f>INDEX(ATS!$A:$P,MATCH('2) Order Form'!$V317,ATS!$O:$O,0),6)</f>
        <v>OS</v>
      </c>
      <c r="H317" s="10">
        <v>1</v>
      </c>
      <c r="I317" s="90">
        <v>0</v>
      </c>
      <c r="J317" s="96">
        <f>IFERROR(VLOOKUP(V317,ATS!$O:$P,2,FALSE),0)</f>
        <v>87</v>
      </c>
      <c r="K317" s="138" t="str">
        <f t="shared" si="518"/>
        <v>50+</v>
      </c>
      <c r="L317" s="96">
        <f>IFERROR(VLOOKUP(V317,ATS!$O:$Q,3,FALSE),0)</f>
        <v>87</v>
      </c>
      <c r="M317" s="139" t="str">
        <f t="shared" si="519"/>
        <v>50+</v>
      </c>
      <c r="N317" s="85">
        <v>0</v>
      </c>
      <c r="O317" s="51">
        <f t="shared" si="520"/>
        <v>0</v>
      </c>
      <c r="P317" s="46">
        <f>VLOOKUP($C317,Prices!$A$3:$T$1996,MATCH('2) Order Form'!P$8,Prices!$A$2:$T$2,0),FALSE)</f>
        <v>60</v>
      </c>
      <c r="Q317" s="47">
        <f>VLOOKUP($C317,Prices!$A$3:$T$1996,MATCH('2) Order Form'!Q$8,Prices!$A$2:$T$2,0),FALSE)</f>
        <v>119</v>
      </c>
      <c r="R317" s="31">
        <f t="shared" si="521"/>
        <v>0</v>
      </c>
      <c r="S317" s="40">
        <f t="shared" si="522"/>
        <v>0</v>
      </c>
      <c r="T317" s="47">
        <f t="shared" si="523"/>
        <v>0</v>
      </c>
      <c r="U317" s="97"/>
      <c r="V317" s="110">
        <v>7048652894441</v>
      </c>
      <c r="W317" s="97"/>
      <c r="X317" s="182" t="str">
        <f t="shared" si="391"/>
        <v/>
      </c>
      <c r="Y317" s="98">
        <f t="shared" si="524"/>
        <v>0</v>
      </c>
      <c r="Z317" s="99">
        <f t="shared" ca="1" si="489"/>
        <v>0</v>
      </c>
      <c r="AA317" s="99">
        <f t="shared" ca="1" si="490"/>
        <v>32</v>
      </c>
      <c r="AB317" s="99">
        <f t="shared" ca="1" si="507"/>
        <v>0</v>
      </c>
      <c r="AC317" s="99">
        <f t="shared" ca="1" si="508"/>
        <v>1</v>
      </c>
      <c r="AD317" s="99" t="str">
        <f t="shared" si="509"/>
        <v>852146RIG Bixbite/Woodland/Wood Fade</v>
      </c>
      <c r="AE317" s="99" t="str">
        <f t="shared" si="510"/>
        <v>852146-OS</v>
      </c>
      <c r="AF317" s="100" t="str">
        <f>INDEX(ATS!$A:$P,MATCH('2) Order Form'!$V317,ATS!$O:$O,0),7)</f>
        <v>Active</v>
      </c>
      <c r="AG317" s="183">
        <v>7048652762412</v>
      </c>
    </row>
    <row r="318" spans="1:33">
      <c r="A318" s="9">
        <v>3</v>
      </c>
      <c r="B318" s="9" t="s">
        <v>102</v>
      </c>
      <c r="C318" s="9">
        <f>INDEX(ATS!$A:$P,MATCH('2) Order Form'!$V318,ATS!$O:$O,0),1)</f>
        <v>810108</v>
      </c>
      <c r="D318" s="9" t="str">
        <f>INDEX(ATS!$A:$P,MATCH('2) Order Form'!$V318,ATS!$O:$O,0),2)</f>
        <v xml:space="preserve">Firewall MTB </v>
      </c>
      <c r="E318" s="74" t="str">
        <f>INDEX(ATS!$A:$P,MATCH('2) Order Form'!$V318,ATS!$O:$O,0),4)</f>
        <v>100201-OS</v>
      </c>
      <c r="F318" s="74" t="str">
        <f>INDEX(ATS!$A:$P,MATCH('2) Order Form'!$V318,ATS!$O:$O,0),5)</f>
        <v>Clear/Matte Black/Black</v>
      </c>
      <c r="G318" s="112" t="str">
        <f>INDEX(ATS!$A:$P,MATCH('2) Order Form'!$V318,ATS!$O:$O,0),6)</f>
        <v>OS</v>
      </c>
      <c r="H318" s="10">
        <v>1</v>
      </c>
      <c r="I318" s="90">
        <v>0</v>
      </c>
      <c r="J318" s="96">
        <f>IFERROR(VLOOKUP(V318,ATS!$O:$P,2,FALSE),0)</f>
        <v>82</v>
      </c>
      <c r="K318" s="138" t="str">
        <f t="shared" ref="K318:K323" si="525">IF(J318=99999,"OPEN",IF(J318&gt;50,"50+",IF(J318&lt;=0,"0",J318)))</f>
        <v>50+</v>
      </c>
      <c r="L318" s="96">
        <f>IFERROR(VLOOKUP(V318,ATS!$O:$Q,3,FALSE),0)</f>
        <v>82</v>
      </c>
      <c r="M318" s="139" t="str">
        <f t="shared" ref="M318:M323" si="526">IF(L318=99999,"OPEN",IF(L318&gt;50,"50+",IF(L318&lt;=0,"0",L318)))</f>
        <v>50+</v>
      </c>
      <c r="N318" s="85">
        <v>0</v>
      </c>
      <c r="O318" s="51">
        <f t="shared" ref="O318:O323" si="527">IF(N318&lt;&gt;0,N318,$P$5)</f>
        <v>0</v>
      </c>
      <c r="P318" s="46">
        <f>VLOOKUP($C318,Prices!$A$3:$T$1996,MATCH('2) Order Form'!P$8,Prices!$A$2:$T$2,0),FALSE)</f>
        <v>45</v>
      </c>
      <c r="Q318" s="47">
        <f>VLOOKUP($C318,Prices!$A$3:$T$1996,MATCH('2) Order Form'!Q$8,Prices!$A$2:$T$2,0),FALSE)</f>
        <v>89</v>
      </c>
      <c r="R318" s="31">
        <f t="shared" ref="R318:R323" si="528">I318*P318</f>
        <v>0</v>
      </c>
      <c r="S318" s="40">
        <f t="shared" ref="S318:S323" si="529">R318*O318</f>
        <v>0</v>
      </c>
      <c r="T318" s="47">
        <f t="shared" ref="T318:T323" si="530">R318-S318</f>
        <v>0</v>
      </c>
      <c r="U318" s="97"/>
      <c r="V318" s="110">
        <v>7048652662194</v>
      </c>
      <c r="W318" s="97"/>
      <c r="X318" s="182" t="str">
        <f t="shared" si="391"/>
        <v/>
      </c>
      <c r="Y318" s="98">
        <f t="shared" ref="Y318:Y323" si="531">I318*Q318</f>
        <v>0</v>
      </c>
      <c r="Z318" s="99">
        <f t="shared" ca="1" si="489"/>
        <v>0</v>
      </c>
      <c r="AA318" s="99">
        <f t="shared" ca="1" si="490"/>
        <v>33</v>
      </c>
      <c r="AB318" s="99">
        <f t="shared" ref="AB318:AB323" ca="1" si="532">IF(C318=OFFSET(C318,-1,0),0,1)</f>
        <v>1</v>
      </c>
      <c r="AC318" s="99">
        <f t="shared" ref="AC318:AC323" ca="1" si="533">IF(F318=OFFSET(F318,-1,0),0,1)</f>
        <v>1</v>
      </c>
      <c r="AD318" s="99" t="str">
        <f t="shared" ref="AD318:AD323" si="534">CONCATENATE(C318,F318)</f>
        <v>810108Clear/Matte Black/Black</v>
      </c>
      <c r="AE318" s="99" t="str">
        <f t="shared" ref="AE318:AE323" si="535">IFERROR(IF(B318="EYEWEAR",CONCATENATE(C318,"-",G318),C318),C318)</f>
        <v>810108-OS</v>
      </c>
      <c r="AF318" s="100" t="str">
        <f>INDEX(ATS!$A:$P,MATCH('2) Order Form'!$V318,ATS!$O:$O,0),7)</f>
        <v>Active</v>
      </c>
      <c r="AG318" s="183">
        <v>7048652762382</v>
      </c>
    </row>
    <row r="319" spans="1:33">
      <c r="A319" s="9">
        <v>3</v>
      </c>
      <c r="B319" s="9" t="s">
        <v>102</v>
      </c>
      <c r="C319" s="9">
        <f>INDEX(ATS!$A:$P,MATCH('2) Order Form'!$V319,ATS!$O:$O,0),1)</f>
        <v>852074</v>
      </c>
      <c r="D319" s="9" t="str">
        <f>INDEX(ATS!$A:$P,MATCH('2) Order Form'!$V319,ATS!$O:$O,0),2)</f>
        <v>Shinobi RIG Reflect</v>
      </c>
      <c r="E319" s="74" t="str">
        <f>INDEX(ATS!$A:$P,MATCH('2) Order Form'!$V319,ATS!$O:$O,0),4)</f>
        <v>066700-OS</v>
      </c>
      <c r="F319" s="74" t="str">
        <f>INDEX(ATS!$A:$P,MATCH('2) Order Form'!$V319,ATS!$O:$O,0),5)</f>
        <v>RIG Topaz/Woodland</v>
      </c>
      <c r="G319" s="112" t="str">
        <f>INDEX(ATS!$A:$P,MATCH('2) Order Form'!$V319,ATS!$O:$O,0),6)</f>
        <v>OS</v>
      </c>
      <c r="H319" s="10">
        <v>1</v>
      </c>
      <c r="I319" s="90">
        <v>0</v>
      </c>
      <c r="J319" s="96">
        <f>IFERROR(VLOOKUP(V319,ATS!$O:$P,2,FALSE),0)</f>
        <v>34</v>
      </c>
      <c r="K319" s="138">
        <f t="shared" si="525"/>
        <v>34</v>
      </c>
      <c r="L319" s="96">
        <f>IFERROR(VLOOKUP(V319,ATS!$O:$Q,3,FALSE),0)</f>
        <v>34</v>
      </c>
      <c r="M319" s="139">
        <f t="shared" si="526"/>
        <v>34</v>
      </c>
      <c r="N319" s="85">
        <v>0</v>
      </c>
      <c r="O319" s="51">
        <f t="shared" si="527"/>
        <v>0</v>
      </c>
      <c r="P319" s="46">
        <f>VLOOKUP($C319,Prices!$A$3:$T$1996,MATCH('2) Order Form'!P$8,Prices!$A$2:$T$2,0),FALSE)</f>
        <v>90</v>
      </c>
      <c r="Q319" s="47">
        <f>VLOOKUP($C319,Prices!$A$3:$T$1996,MATCH('2) Order Form'!Q$8,Prices!$A$2:$T$2,0),FALSE)</f>
        <v>179</v>
      </c>
      <c r="R319" s="31">
        <f t="shared" si="528"/>
        <v>0</v>
      </c>
      <c r="S319" s="40">
        <f t="shared" si="529"/>
        <v>0</v>
      </c>
      <c r="T319" s="47">
        <f t="shared" si="530"/>
        <v>0</v>
      </c>
      <c r="U319" s="97"/>
      <c r="V319" s="110">
        <v>7048652895905</v>
      </c>
      <c r="W319" s="97"/>
      <c r="X319" s="182" t="str">
        <f t="shared" si="391"/>
        <v>*** EOL ***</v>
      </c>
      <c r="Y319" s="98">
        <f t="shared" si="531"/>
        <v>0</v>
      </c>
      <c r="Z319" s="99">
        <f t="shared" ca="1" si="489"/>
        <v>0</v>
      </c>
      <c r="AA319" s="99">
        <f t="shared" ca="1" si="490"/>
        <v>34</v>
      </c>
      <c r="AB319" s="99">
        <f t="shared" ca="1" si="532"/>
        <v>1</v>
      </c>
      <c r="AC319" s="99">
        <f t="shared" ca="1" si="533"/>
        <v>1</v>
      </c>
      <c r="AD319" s="99" t="str">
        <f t="shared" si="534"/>
        <v>852074RIG Topaz/Woodland</v>
      </c>
      <c r="AE319" s="99" t="str">
        <f t="shared" si="535"/>
        <v>852074-OS</v>
      </c>
      <c r="AF319" s="100" t="str">
        <f>INDEX(ATS!$A:$P,MATCH('2) Order Form'!$V319,ATS!$O:$O,0),7)</f>
        <v>Stock</v>
      </c>
      <c r="AG319" s="183">
        <v>7048652777850</v>
      </c>
    </row>
    <row r="320" spans="1:33">
      <c r="A320" s="9">
        <v>3</v>
      </c>
      <c r="B320" s="9" t="s">
        <v>102</v>
      </c>
      <c r="C320" s="9">
        <f>INDEX(ATS!$A:$P,MATCH('2) Order Form'!$V320,ATS!$O:$O,0),1)</f>
        <v>852074</v>
      </c>
      <c r="D320" s="9" t="str">
        <f>INDEX(ATS!$A:$P,MATCH('2) Order Form'!$V320,ATS!$O:$O,0),2)</f>
        <v>Shinobi RIG Reflect</v>
      </c>
      <c r="E320" s="74" t="str">
        <f>INDEX(ATS!$A:$P,MATCH('2) Order Form'!$V320,ATS!$O:$O,0),4)</f>
        <v>076400-OS</v>
      </c>
      <c r="F320" s="74" t="str">
        <f>INDEX(ATS!$A:$P,MATCH('2) Order Form'!$V320,ATS!$O:$O,0),5)</f>
        <v>RIG Emerald/Sea Metallic</v>
      </c>
      <c r="G320" s="112" t="str">
        <f>INDEX(ATS!$A:$P,MATCH('2) Order Form'!$V320,ATS!$O:$O,0),6)</f>
        <v>OS</v>
      </c>
      <c r="H320" s="10">
        <v>1</v>
      </c>
      <c r="I320" s="90">
        <v>0</v>
      </c>
      <c r="J320" s="96">
        <f>IFERROR(VLOOKUP(V320,ATS!$O:$P,2,FALSE),0)</f>
        <v>64</v>
      </c>
      <c r="K320" s="138" t="str">
        <f t="shared" si="525"/>
        <v>50+</v>
      </c>
      <c r="L320" s="96">
        <f>IFERROR(VLOOKUP(V320,ATS!$O:$Q,3,FALSE),0)</f>
        <v>64</v>
      </c>
      <c r="M320" s="139" t="str">
        <f t="shared" si="526"/>
        <v>50+</v>
      </c>
      <c r="N320" s="85">
        <v>0</v>
      </c>
      <c r="O320" s="51">
        <f t="shared" si="527"/>
        <v>0</v>
      </c>
      <c r="P320" s="46">
        <f>VLOOKUP($C320,Prices!$A$3:$T$1996,MATCH('2) Order Form'!P$8,Prices!$A$2:$T$2,0),FALSE)</f>
        <v>90</v>
      </c>
      <c r="Q320" s="47">
        <f>VLOOKUP($C320,Prices!$A$3:$T$1996,MATCH('2) Order Form'!Q$8,Prices!$A$2:$T$2,0),FALSE)</f>
        <v>179</v>
      </c>
      <c r="R320" s="31">
        <f t="shared" si="528"/>
        <v>0</v>
      </c>
      <c r="S320" s="40">
        <f t="shared" si="529"/>
        <v>0</v>
      </c>
      <c r="T320" s="47">
        <f t="shared" si="530"/>
        <v>0</v>
      </c>
      <c r="U320" s="97"/>
      <c r="V320" s="110">
        <v>7048652894472</v>
      </c>
      <c r="W320" s="97"/>
      <c r="X320" s="182" t="str">
        <f t="shared" si="391"/>
        <v>*** EOL ***</v>
      </c>
      <c r="Y320" s="98">
        <f t="shared" si="531"/>
        <v>0</v>
      </c>
      <c r="Z320" s="99">
        <f t="shared" ca="1" si="489"/>
        <v>0</v>
      </c>
      <c r="AA320" s="99">
        <f t="shared" ca="1" si="490"/>
        <v>34</v>
      </c>
      <c r="AB320" s="99">
        <f t="shared" ca="1" si="532"/>
        <v>0</v>
      </c>
      <c r="AC320" s="99">
        <f t="shared" ca="1" si="533"/>
        <v>1</v>
      </c>
      <c r="AD320" s="99" t="str">
        <f t="shared" si="534"/>
        <v>852074RIG Emerald/Sea Metallic</v>
      </c>
      <c r="AE320" s="99" t="str">
        <f t="shared" si="535"/>
        <v>852074-OS</v>
      </c>
      <c r="AF320" s="100" t="str">
        <f>INDEX(ATS!$A:$P,MATCH('2) Order Form'!$V320,ATS!$O:$O,0),7)</f>
        <v>Stock</v>
      </c>
      <c r="AG320" s="183">
        <v>7048652762245</v>
      </c>
    </row>
    <row r="321" spans="1:33">
      <c r="A321" s="9">
        <v>3</v>
      </c>
      <c r="B321" s="9" t="s">
        <v>102</v>
      </c>
      <c r="C321" s="9">
        <f>INDEX(ATS!$A:$P,MATCH('2) Order Form'!$V321,ATS!$O:$O,0),1)</f>
        <v>852074</v>
      </c>
      <c r="D321" s="9" t="str">
        <f>INDEX(ATS!$A:$P,MATCH('2) Order Form'!$V321,ATS!$O:$O,0),2)</f>
        <v>Shinobi RIG Reflect</v>
      </c>
      <c r="E321" s="74" t="str">
        <f>INDEX(ATS!$A:$P,MATCH('2) Order Form'!$V321,ATS!$O:$O,0),4)</f>
        <v>150500-OS</v>
      </c>
      <c r="F321" s="74" t="str">
        <f>INDEX(ATS!$A:$P,MATCH('2) Order Form'!$V321,ATS!$O:$O,0),5)</f>
        <v>RIG Bixbite/Matte Crystal Black Camo</v>
      </c>
      <c r="G321" s="112" t="str">
        <f>INDEX(ATS!$A:$P,MATCH('2) Order Form'!$V321,ATS!$O:$O,0),6)</f>
        <v>OS</v>
      </c>
      <c r="H321" s="10">
        <v>1</v>
      </c>
      <c r="I321" s="90">
        <v>0</v>
      </c>
      <c r="J321" s="96">
        <f>IFERROR(VLOOKUP(V321,ATS!$O:$P,2,FALSE),0)</f>
        <v>119</v>
      </c>
      <c r="K321" s="138" t="str">
        <f t="shared" si="525"/>
        <v>50+</v>
      </c>
      <c r="L321" s="96">
        <f>IFERROR(VLOOKUP(V321,ATS!$O:$Q,3,FALSE),0)</f>
        <v>119</v>
      </c>
      <c r="M321" s="139" t="str">
        <f t="shared" si="526"/>
        <v>50+</v>
      </c>
      <c r="N321" s="85">
        <v>0</v>
      </c>
      <c r="O321" s="51">
        <f t="shared" si="527"/>
        <v>0</v>
      </c>
      <c r="P321" s="46">
        <f>VLOOKUP($C321,Prices!$A$3:$T$1996,MATCH('2) Order Form'!P$8,Prices!$A$2:$T$2,0),FALSE)</f>
        <v>90</v>
      </c>
      <c r="Q321" s="47">
        <f>VLOOKUP($C321,Prices!$A$3:$T$1996,MATCH('2) Order Form'!Q$8,Prices!$A$2:$T$2,0),FALSE)</f>
        <v>179</v>
      </c>
      <c r="R321" s="31">
        <f t="shared" si="528"/>
        <v>0</v>
      </c>
      <c r="S321" s="40">
        <f t="shared" si="529"/>
        <v>0</v>
      </c>
      <c r="T321" s="47">
        <f t="shared" si="530"/>
        <v>0</v>
      </c>
      <c r="U321" s="97"/>
      <c r="V321" s="110">
        <v>7048652762313</v>
      </c>
      <c r="W321" s="97"/>
      <c r="X321" s="182" t="str">
        <f t="shared" si="391"/>
        <v/>
      </c>
      <c r="Y321" s="98">
        <f t="shared" si="531"/>
        <v>0</v>
      </c>
      <c r="Z321" s="99">
        <f t="shared" ca="1" si="489"/>
        <v>0</v>
      </c>
      <c r="AA321" s="99">
        <f t="shared" ca="1" si="490"/>
        <v>34</v>
      </c>
      <c r="AB321" s="99">
        <f t="shared" ca="1" si="532"/>
        <v>0</v>
      </c>
      <c r="AC321" s="99">
        <f t="shared" ca="1" si="533"/>
        <v>1</v>
      </c>
      <c r="AD321" s="99" t="str">
        <f t="shared" si="534"/>
        <v>852074RIG Bixbite/Matte Crystal Black Camo</v>
      </c>
      <c r="AE321" s="99" t="str">
        <f t="shared" si="535"/>
        <v>852074-OS</v>
      </c>
      <c r="AF321" s="100" t="str">
        <f>INDEX(ATS!$A:$P,MATCH('2) Order Form'!$V321,ATS!$O:$O,0),7)</f>
        <v>Active</v>
      </c>
      <c r="AG321" s="183">
        <v>7048652762252</v>
      </c>
    </row>
    <row r="322" spans="1:33">
      <c r="A322" s="9">
        <v>3</v>
      </c>
      <c r="B322" s="9" t="s">
        <v>102</v>
      </c>
      <c r="C322" s="9">
        <f>INDEX(ATS!$A:$P,MATCH('2) Order Form'!$V322,ATS!$O:$O,0),1)</f>
        <v>852074</v>
      </c>
      <c r="D322" s="9" t="str">
        <f>INDEX(ATS!$A:$P,MATCH('2) Order Form'!$V322,ATS!$O:$O,0),2)</f>
        <v>Shinobi RIG Reflect</v>
      </c>
      <c r="E322" s="74" t="str">
        <f>INDEX(ATS!$A:$P,MATCH('2) Order Form'!$V322,ATS!$O:$O,0),4)</f>
        <v>169100-OS</v>
      </c>
      <c r="F322" s="74" t="str">
        <f>INDEX(ATS!$A:$P,MATCH('2) Order Form'!$V322,ATS!$O:$O,0),5)</f>
        <v>RIG Aquamarine/Gloss Crystal Shadow</v>
      </c>
      <c r="G322" s="112" t="str">
        <f>INDEX(ATS!$A:$P,MATCH('2) Order Form'!$V322,ATS!$O:$O,0),6)</f>
        <v>OS</v>
      </c>
      <c r="H322" s="10">
        <v>1</v>
      </c>
      <c r="I322" s="90">
        <v>0</v>
      </c>
      <c r="J322" s="96">
        <f>IFERROR(VLOOKUP(V322,ATS!$O:$P,2,FALSE),0)</f>
        <v>26</v>
      </c>
      <c r="K322" s="138">
        <f t="shared" si="525"/>
        <v>26</v>
      </c>
      <c r="L322" s="96">
        <f>IFERROR(VLOOKUP(V322,ATS!$O:$Q,3,FALSE),0)</f>
        <v>26</v>
      </c>
      <c r="M322" s="139">
        <f t="shared" si="526"/>
        <v>26</v>
      </c>
      <c r="N322" s="85">
        <v>0</v>
      </c>
      <c r="O322" s="51">
        <f t="shared" si="527"/>
        <v>0</v>
      </c>
      <c r="P322" s="46">
        <f>VLOOKUP($C322,Prices!$A$3:$T$1996,MATCH('2) Order Form'!P$8,Prices!$A$2:$T$2,0),FALSE)</f>
        <v>90</v>
      </c>
      <c r="Q322" s="47">
        <f>VLOOKUP($C322,Prices!$A$3:$T$1996,MATCH('2) Order Form'!Q$8,Prices!$A$2:$T$2,0),FALSE)</f>
        <v>179</v>
      </c>
      <c r="R322" s="31">
        <f t="shared" si="528"/>
        <v>0</v>
      </c>
      <c r="S322" s="40">
        <f t="shared" si="529"/>
        <v>0</v>
      </c>
      <c r="T322" s="47">
        <f t="shared" si="530"/>
        <v>0</v>
      </c>
      <c r="U322" s="97"/>
      <c r="V322" s="110">
        <v>7048652894489</v>
      </c>
      <c r="W322" s="97"/>
      <c r="X322" s="182" t="str">
        <f t="shared" si="391"/>
        <v/>
      </c>
      <c r="Y322" s="98">
        <f t="shared" si="531"/>
        <v>0</v>
      </c>
      <c r="Z322" s="99">
        <f t="shared" ca="1" si="489"/>
        <v>0</v>
      </c>
      <c r="AA322" s="99">
        <f t="shared" ca="1" si="490"/>
        <v>34</v>
      </c>
      <c r="AB322" s="99">
        <f t="shared" ca="1" si="532"/>
        <v>0</v>
      </c>
      <c r="AC322" s="99">
        <f t="shared" ca="1" si="533"/>
        <v>1</v>
      </c>
      <c r="AD322" s="99" t="str">
        <f t="shared" si="534"/>
        <v>852074RIG Aquamarine/Gloss Crystal Shadow</v>
      </c>
      <c r="AE322" s="99" t="str">
        <f t="shared" si="535"/>
        <v>852074-OS</v>
      </c>
      <c r="AF322" s="100" t="str">
        <f>INDEX(ATS!$A:$P,MATCH('2) Order Form'!$V322,ATS!$O:$O,0),7)</f>
        <v>Active</v>
      </c>
      <c r="AG322" s="183">
        <v>7048652762269</v>
      </c>
    </row>
    <row r="323" spans="1:33">
      <c r="A323" s="9">
        <v>3</v>
      </c>
      <c r="B323" s="9" t="s">
        <v>102</v>
      </c>
      <c r="C323" s="9">
        <f>INDEX(ATS!$A:$P,MATCH('2) Order Form'!$V323,ATS!$O:$O,0),1)</f>
        <v>852074</v>
      </c>
      <c r="D323" s="9" t="str">
        <f>INDEX(ATS!$A:$P,MATCH('2) Order Form'!$V323,ATS!$O:$O,0),2)</f>
        <v>Shinobi RIG Reflect</v>
      </c>
      <c r="E323" s="74" t="str">
        <f>INDEX(ATS!$A:$P,MATCH('2) Order Form'!$V323,ATS!$O:$O,0),4)</f>
        <v>200100-OS</v>
      </c>
      <c r="F323" s="74" t="str">
        <f>INDEX(ATS!$A:$P,MATCH('2) Order Form'!$V323,ATS!$O:$O,0),5)</f>
        <v>RIG Obsidian/Matte Black</v>
      </c>
      <c r="G323" s="112" t="str">
        <f>INDEX(ATS!$A:$P,MATCH('2) Order Form'!$V323,ATS!$O:$O,0),6)</f>
        <v>OS</v>
      </c>
      <c r="H323" s="10">
        <v>1</v>
      </c>
      <c r="I323" s="90">
        <v>0</v>
      </c>
      <c r="J323" s="96">
        <f>IFERROR(VLOOKUP(V323,ATS!$O:$P,2,FALSE),0)</f>
        <v>221</v>
      </c>
      <c r="K323" s="138" t="str">
        <f t="shared" si="525"/>
        <v>50+</v>
      </c>
      <c r="L323" s="96">
        <f>IFERROR(VLOOKUP(V323,ATS!$O:$Q,3,FALSE),0)</f>
        <v>221</v>
      </c>
      <c r="M323" s="139" t="str">
        <f t="shared" si="526"/>
        <v>50+</v>
      </c>
      <c r="N323" s="85">
        <v>0</v>
      </c>
      <c r="O323" s="51">
        <f t="shared" si="527"/>
        <v>0</v>
      </c>
      <c r="P323" s="46">
        <f>VLOOKUP($C323,Prices!$A$3:$T$1996,MATCH('2) Order Form'!P$8,Prices!$A$2:$T$2,0),FALSE)</f>
        <v>90</v>
      </c>
      <c r="Q323" s="47">
        <f>VLOOKUP($C323,Prices!$A$3:$T$1996,MATCH('2) Order Form'!Q$8,Prices!$A$2:$T$2,0),FALSE)</f>
        <v>179</v>
      </c>
      <c r="R323" s="31">
        <f t="shared" si="528"/>
        <v>0</v>
      </c>
      <c r="S323" s="40">
        <f t="shared" si="529"/>
        <v>0</v>
      </c>
      <c r="T323" s="47">
        <f t="shared" si="530"/>
        <v>0</v>
      </c>
      <c r="U323" s="97"/>
      <c r="V323" s="110">
        <v>7048652762368</v>
      </c>
      <c r="W323" s="97"/>
      <c r="X323" s="182" t="str">
        <f t="shared" si="391"/>
        <v/>
      </c>
      <c r="Y323" s="98">
        <f t="shared" si="531"/>
        <v>0</v>
      </c>
      <c r="Z323" s="99">
        <f t="shared" ca="1" si="489"/>
        <v>0</v>
      </c>
      <c r="AA323" s="99">
        <f t="shared" ca="1" si="490"/>
        <v>34</v>
      </c>
      <c r="AB323" s="99">
        <f t="shared" ca="1" si="532"/>
        <v>0</v>
      </c>
      <c r="AC323" s="99">
        <f t="shared" ca="1" si="533"/>
        <v>1</v>
      </c>
      <c r="AD323" s="99" t="str">
        <f t="shared" si="534"/>
        <v>852074RIG Obsidian/Matte Black</v>
      </c>
      <c r="AE323" s="99" t="str">
        <f t="shared" si="535"/>
        <v>852074-OS</v>
      </c>
      <c r="AF323" s="100" t="str">
        <f>INDEX(ATS!$A:$P,MATCH('2) Order Form'!$V323,ATS!$O:$O,0),7)</f>
        <v>Active</v>
      </c>
      <c r="AG323" s="183">
        <v>7048652762276</v>
      </c>
    </row>
    <row r="324" spans="1:33">
      <c r="A324" s="9">
        <v>3</v>
      </c>
      <c r="B324" s="9" t="s">
        <v>102</v>
      </c>
      <c r="C324" s="9">
        <f>INDEX(ATS!$A:$P,MATCH('2) Order Form'!$V324,ATS!$O:$O,0),1)</f>
        <v>852074</v>
      </c>
      <c r="D324" s="9" t="str">
        <f>INDEX(ATS!$A:$P,MATCH('2) Order Form'!$V324,ATS!$O:$O,0),2)</f>
        <v>Shinobi RIG Reflect</v>
      </c>
      <c r="E324" s="74" t="str">
        <f>INDEX(ATS!$A:$P,MATCH('2) Order Form'!$V324,ATS!$O:$O,0),4)</f>
        <v>198200-OS</v>
      </c>
      <c r="F324" s="74" t="str">
        <f>INDEX(ATS!$A:$P,MATCH('2) Order Form'!$V324,ATS!$O:$O,0),5)</f>
        <v>RIG Malaia/Gloss Crystal Malaia</v>
      </c>
      <c r="G324" s="112" t="str">
        <f>INDEX(ATS!$A:$P,MATCH('2) Order Form'!$V324,ATS!$O:$O,0),6)</f>
        <v>OS</v>
      </c>
      <c r="H324" s="10">
        <v>1</v>
      </c>
      <c r="I324" s="90">
        <v>0</v>
      </c>
      <c r="J324" s="96">
        <f>IFERROR(VLOOKUP(V324,ATS!$O:$P,2,FALSE),0)</f>
        <v>120</v>
      </c>
      <c r="K324" s="138" t="str">
        <f t="shared" ref="K324" si="536">IF(J324=99999,"OPEN",IF(J324&gt;50,"50+",IF(J324&lt;=0,"0",J324)))</f>
        <v>50+</v>
      </c>
      <c r="L324" s="96">
        <f>IFERROR(VLOOKUP(V324,ATS!$O:$Q,3,FALSE),0)</f>
        <v>120</v>
      </c>
      <c r="M324" s="139" t="str">
        <f t="shared" ref="M324" si="537">IF(L324=99999,"OPEN",IF(L324&gt;50,"50+",IF(L324&lt;=0,"0",L324)))</f>
        <v>50+</v>
      </c>
      <c r="N324" s="85">
        <v>0</v>
      </c>
      <c r="O324" s="51">
        <f t="shared" ref="O324" si="538">IF(N324&lt;&gt;0,N324,$P$5)</f>
        <v>0</v>
      </c>
      <c r="P324" s="46">
        <f>VLOOKUP($C324,Prices!$A$3:$T$1996,MATCH('2) Order Form'!P$8,Prices!$A$2:$T$2,0),FALSE)</f>
        <v>90</v>
      </c>
      <c r="Q324" s="47">
        <f>VLOOKUP($C324,Prices!$A$3:$T$1996,MATCH('2) Order Form'!Q$8,Prices!$A$2:$T$2,0),FALSE)</f>
        <v>179</v>
      </c>
      <c r="R324" s="31">
        <f t="shared" ref="R324" si="539">I324*P324</f>
        <v>0</v>
      </c>
      <c r="S324" s="40">
        <f t="shared" ref="S324" si="540">R324*O324</f>
        <v>0</v>
      </c>
      <c r="T324" s="47">
        <f t="shared" ref="T324" si="541">R324-S324</f>
        <v>0</v>
      </c>
      <c r="U324" s="97"/>
      <c r="V324" s="110">
        <v>7048652762351</v>
      </c>
      <c r="W324" s="97"/>
      <c r="X324" s="182" t="str">
        <f t="shared" si="391"/>
        <v>*** EOL ***</v>
      </c>
      <c r="Y324" s="98">
        <f t="shared" ref="Y324" si="542">I324*Q324</f>
        <v>0</v>
      </c>
      <c r="Z324" s="99">
        <f t="shared" ref="Z324:Z327" ca="1" si="543">IF(A324=OFFSET(A324,-1,0),0,1)</f>
        <v>0</v>
      </c>
      <c r="AA324" s="99">
        <f t="shared" ref="AA324:AA327" ca="1" si="544">IF(C324=OFFSET(C324,-1,0),OFFSET(AA324,-1,0),OFFSET(AA324,-1,0)+1)</f>
        <v>34</v>
      </c>
      <c r="AB324" s="99">
        <f t="shared" ref="AB324" ca="1" si="545">IF(C324=OFFSET(C324,-1,0),0,1)</f>
        <v>0</v>
      </c>
      <c r="AC324" s="99">
        <f t="shared" ref="AC324" ca="1" si="546">IF(F324=OFFSET(F324,-1,0),0,1)</f>
        <v>1</v>
      </c>
      <c r="AD324" s="99" t="str">
        <f t="shared" ref="AD324" si="547">CONCATENATE(C324,F324)</f>
        <v>852074RIG Malaia/Gloss Crystal Malaia</v>
      </c>
      <c r="AE324" s="99" t="str">
        <f t="shared" ref="AE324" si="548">IFERROR(IF(B324="EYEWEAR",CONCATENATE(C324,"-",G324),C324),C324)</f>
        <v>852074-OS</v>
      </c>
      <c r="AF324" s="100" t="str">
        <f>INDEX(ATS!$A:$P,MATCH('2) Order Form'!$V324,ATS!$O:$O,0),7)</f>
        <v>Stock</v>
      </c>
      <c r="AG324" s="183">
        <v>7048653019010</v>
      </c>
    </row>
    <row r="325" spans="1:33">
      <c r="A325" s="9">
        <v>3</v>
      </c>
      <c r="B325" s="9" t="s">
        <v>102</v>
      </c>
      <c r="C325" s="9">
        <f>INDEX(ATS!$A:$P,MATCH('2) Order Form'!$V325,ATS!$O:$O,0),1)</f>
        <v>852073</v>
      </c>
      <c r="D325" s="9" t="str">
        <f>INDEX(ATS!$A:$P,MATCH('2) Order Form'!$V325,ATS!$O:$O,0),2)</f>
        <v>Shinobi Polarized</v>
      </c>
      <c r="E325" s="74" t="str">
        <f>INDEX(ATS!$A:$P,MATCH('2) Order Form'!$V325,ATS!$O:$O,0),4)</f>
        <v>230100-OS</v>
      </c>
      <c r="F325" s="74" t="str">
        <f>INDEX(ATS!$A:$P,MATCH('2) Order Form'!$V325,ATS!$O:$O,0),5)</f>
        <v>Obsidian Black Polarized/Matte Black</v>
      </c>
      <c r="G325" s="112" t="str">
        <f>INDEX(ATS!$A:$P,MATCH('2) Order Form'!$V325,ATS!$O:$O,0),6)</f>
        <v>OS</v>
      </c>
      <c r="H325" s="10">
        <v>1</v>
      </c>
      <c r="I325" s="90">
        <v>0</v>
      </c>
      <c r="J325" s="96">
        <f>IFERROR(VLOOKUP(V325,ATS!$O:$P,2,FALSE),0)</f>
        <v>120</v>
      </c>
      <c r="K325" s="138" t="str">
        <f t="shared" ref="K325:K350" si="549">IF(J325=99999,"OPEN",IF(J325&gt;50,"50+",IF(J325&lt;=0,"0",J325)))</f>
        <v>50+</v>
      </c>
      <c r="L325" s="96">
        <f>IFERROR(VLOOKUP(V325,ATS!$O:$Q,3,FALSE),0)</f>
        <v>120</v>
      </c>
      <c r="M325" s="139" t="str">
        <f t="shared" ref="M325:M350" si="550">IF(L325=99999,"OPEN",IF(L325&gt;50,"50+",IF(L325&lt;=0,"0",L325)))</f>
        <v>50+</v>
      </c>
      <c r="N325" s="85">
        <v>0</v>
      </c>
      <c r="O325" s="51">
        <f t="shared" ref="O325:O350" si="551">IF(N325&lt;&gt;0,N325,$P$5)</f>
        <v>0</v>
      </c>
      <c r="P325" s="46">
        <f>VLOOKUP($C325,Prices!$A$3:$T$1996,MATCH('2) Order Form'!P$8,Prices!$A$2:$T$2,0),FALSE)</f>
        <v>110</v>
      </c>
      <c r="Q325" s="47">
        <f>VLOOKUP($C325,Prices!$A$3:$T$1996,MATCH('2) Order Form'!Q$8,Prices!$A$2:$T$2,0),FALSE)</f>
        <v>219</v>
      </c>
      <c r="R325" s="31">
        <f t="shared" ref="R325:R350" si="552">I325*P325</f>
        <v>0</v>
      </c>
      <c r="S325" s="40">
        <f t="shared" ref="S325:S350" si="553">R325*O325</f>
        <v>0</v>
      </c>
      <c r="T325" s="47">
        <f t="shared" ref="T325:T350" si="554">R325-S325</f>
        <v>0</v>
      </c>
      <c r="U325" s="97"/>
      <c r="V325" s="110">
        <v>7048652762412</v>
      </c>
      <c r="W325" s="97"/>
      <c r="X325" s="182" t="str">
        <f t="shared" si="391"/>
        <v/>
      </c>
      <c r="Y325" s="98">
        <f t="shared" ref="Y325:Y350" si="555">I325*Q325</f>
        <v>0</v>
      </c>
      <c r="Z325" s="99">
        <f t="shared" ca="1" si="543"/>
        <v>0</v>
      </c>
      <c r="AA325" s="99">
        <f t="shared" ca="1" si="544"/>
        <v>35</v>
      </c>
      <c r="AB325" s="99">
        <f t="shared" ref="AB325:AB350" ca="1" si="556">IF(C325=OFFSET(C325,-1,0),0,1)</f>
        <v>1</v>
      </c>
      <c r="AC325" s="99">
        <f t="shared" ref="AC325:AC350" ca="1" si="557">IF(F325=OFFSET(F325,-1,0),0,1)</f>
        <v>1</v>
      </c>
      <c r="AD325" s="99" t="str">
        <f t="shared" ref="AD325:AD350" si="558">CONCATENATE(C325,F325)</f>
        <v>852073Obsidian Black Polarized/Matte Black</v>
      </c>
      <c r="AE325" s="99" t="str">
        <f t="shared" ref="AE325:AE350" si="559">IFERROR(IF(B325="EYEWEAR",CONCATENATE(C325,"-",G325),C325),C325)</f>
        <v>852073-OS</v>
      </c>
      <c r="AF325" s="100" t="str">
        <f>INDEX(ATS!$A:$P,MATCH('2) Order Form'!$V325,ATS!$O:$O,0),7)</f>
        <v>Active</v>
      </c>
      <c r="AG325" s="183">
        <v>7048652762283</v>
      </c>
    </row>
    <row r="326" spans="1:33">
      <c r="A326" s="9">
        <v>3</v>
      </c>
      <c r="B326" s="9" t="s">
        <v>102</v>
      </c>
      <c r="C326" s="9">
        <f>INDEX(ATS!$A:$P,MATCH('2) Order Form'!$V326,ATS!$O:$O,0),1)</f>
        <v>852075</v>
      </c>
      <c r="D326" s="9" t="str">
        <f>INDEX(ATS!$A:$P,MATCH('2) Order Form'!$V326,ATS!$O:$O,0),2)</f>
        <v>Shinobi RIG Photochromic</v>
      </c>
      <c r="E326" s="74" t="str">
        <f>INDEX(ATS!$A:$P,MATCH('2) Order Form'!$V326,ATS!$O:$O,0),4)</f>
        <v>220400-OS</v>
      </c>
      <c r="F326" s="74" t="str">
        <f>INDEX(ATS!$A:$P,MATCH('2) Order Form'!$V326,ATS!$O:$O,0),5)</f>
        <v>RIG Photochromic/Matte Crystal Black</v>
      </c>
      <c r="G326" s="112" t="str">
        <f>INDEX(ATS!$A:$P,MATCH('2) Order Form'!$V326,ATS!$O:$O,0),6)</f>
        <v>OS</v>
      </c>
      <c r="H326" s="10">
        <v>1</v>
      </c>
      <c r="I326" s="90">
        <v>0</v>
      </c>
      <c r="J326" s="96">
        <f>IFERROR(VLOOKUP(V326,ATS!$O:$P,2,FALSE),0)</f>
        <v>100</v>
      </c>
      <c r="K326" s="138" t="str">
        <f t="shared" si="549"/>
        <v>50+</v>
      </c>
      <c r="L326" s="96">
        <f>IFERROR(VLOOKUP(V326,ATS!$O:$Q,3,FALSE),0)</f>
        <v>100</v>
      </c>
      <c r="M326" s="139" t="str">
        <f t="shared" si="550"/>
        <v>50+</v>
      </c>
      <c r="N326" s="85">
        <v>0</v>
      </c>
      <c r="O326" s="51">
        <f t="shared" si="551"/>
        <v>0</v>
      </c>
      <c r="P326" s="46">
        <f>VLOOKUP($C326,Prices!$A$3:$T$1996,MATCH('2) Order Form'!P$8,Prices!$A$2:$T$2,0),FALSE)</f>
        <v>130</v>
      </c>
      <c r="Q326" s="47">
        <f>VLOOKUP($C326,Prices!$A$3:$T$1996,MATCH('2) Order Form'!Q$8,Prices!$A$2:$T$2,0),FALSE)</f>
        <v>259</v>
      </c>
      <c r="R326" s="31">
        <f t="shared" si="552"/>
        <v>0</v>
      </c>
      <c r="S326" s="40">
        <f t="shared" si="553"/>
        <v>0</v>
      </c>
      <c r="T326" s="47">
        <f t="shared" si="554"/>
        <v>0</v>
      </c>
      <c r="U326" s="97"/>
      <c r="V326" s="110">
        <v>7048652762382</v>
      </c>
      <c r="W326" s="97"/>
      <c r="X326" s="182" t="str">
        <f t="shared" si="391"/>
        <v/>
      </c>
      <c r="Y326" s="98">
        <f t="shared" si="555"/>
        <v>0</v>
      </c>
      <c r="Z326" s="99">
        <f t="shared" ca="1" si="543"/>
        <v>0</v>
      </c>
      <c r="AA326" s="99">
        <f t="shared" ca="1" si="544"/>
        <v>36</v>
      </c>
      <c r="AB326" s="99">
        <f t="shared" ca="1" si="556"/>
        <v>1</v>
      </c>
      <c r="AC326" s="99">
        <f t="shared" ca="1" si="557"/>
        <v>1</v>
      </c>
      <c r="AD326" s="99" t="str">
        <f t="shared" si="558"/>
        <v>852075RIG Photochromic/Matte Crystal Black</v>
      </c>
      <c r="AE326" s="99" t="str">
        <f t="shared" si="559"/>
        <v>852075-OS</v>
      </c>
      <c r="AF326" s="100" t="str">
        <f>INDEX(ATS!$A:$P,MATCH('2) Order Form'!$V326,ATS!$O:$O,0),7)</f>
        <v>Active</v>
      </c>
      <c r="AG326" s="183">
        <v>7048652762290</v>
      </c>
    </row>
    <row r="327" spans="1:33">
      <c r="A327" s="9">
        <v>3</v>
      </c>
      <c r="B327" s="9" t="s">
        <v>102</v>
      </c>
      <c r="C327" s="9">
        <f>INDEX(ATS!$A:$P,MATCH('2) Order Form'!$V327,ATS!$O:$O,0),1)</f>
        <v>852043</v>
      </c>
      <c r="D327" s="9" t="str">
        <f>INDEX(ATS!$A:$P,MATCH('2) Order Form'!$V327,ATS!$O:$O,0),2)</f>
        <v>Ronin RIG Reflect</v>
      </c>
      <c r="E327" s="74" t="str">
        <f>INDEX(ATS!$A:$P,MATCH('2) Order Form'!$V327,ATS!$O:$O,0),4)</f>
        <v>061200-OS</v>
      </c>
      <c r="F327" s="74" t="str">
        <f>INDEX(ATS!$A:$P,MATCH('2) Order Form'!$V327,ATS!$O:$O,0),5)</f>
        <v>RIG Topaz/Matte White</v>
      </c>
      <c r="G327" s="112" t="str">
        <f>INDEX(ATS!$A:$P,MATCH('2) Order Form'!$V327,ATS!$O:$O,0),6)</f>
        <v>OS</v>
      </c>
      <c r="H327" s="10">
        <v>1</v>
      </c>
      <c r="I327" s="90">
        <v>0</v>
      </c>
      <c r="J327" s="96">
        <f>IFERROR(VLOOKUP(V327,ATS!$O:$P,2,FALSE),0)</f>
        <v>135</v>
      </c>
      <c r="K327" s="138" t="str">
        <f t="shared" si="549"/>
        <v>50+</v>
      </c>
      <c r="L327" s="96">
        <f>IFERROR(VLOOKUP(V327,ATS!$O:$Q,3,FALSE),0)</f>
        <v>135</v>
      </c>
      <c r="M327" s="139" t="str">
        <f t="shared" si="550"/>
        <v>50+</v>
      </c>
      <c r="N327" s="85">
        <v>0</v>
      </c>
      <c r="O327" s="51">
        <f t="shared" si="551"/>
        <v>0</v>
      </c>
      <c r="P327" s="46">
        <f>VLOOKUP($C327,Prices!$A$3:$T$1996,MATCH('2) Order Form'!P$8,Prices!$A$2:$T$2,0),FALSE)</f>
        <v>75</v>
      </c>
      <c r="Q327" s="47">
        <f>VLOOKUP($C327,Prices!$A$3:$T$1996,MATCH('2) Order Form'!Q$8,Prices!$A$2:$T$2,0),FALSE)</f>
        <v>149</v>
      </c>
      <c r="R327" s="31">
        <f t="shared" si="552"/>
        <v>0</v>
      </c>
      <c r="S327" s="40">
        <f t="shared" si="553"/>
        <v>0</v>
      </c>
      <c r="T327" s="47">
        <f t="shared" si="554"/>
        <v>0</v>
      </c>
      <c r="U327" s="97"/>
      <c r="V327" s="110">
        <v>7048652661944</v>
      </c>
      <c r="W327" s="97"/>
      <c r="X327" s="182" t="str">
        <f t="shared" si="391"/>
        <v/>
      </c>
      <c r="Y327" s="98">
        <f t="shared" si="555"/>
        <v>0</v>
      </c>
      <c r="Z327" s="99">
        <f t="shared" ca="1" si="543"/>
        <v>0</v>
      </c>
      <c r="AA327" s="99">
        <f t="shared" ca="1" si="544"/>
        <v>37</v>
      </c>
      <c r="AB327" s="99">
        <f t="shared" ca="1" si="556"/>
        <v>1</v>
      </c>
      <c r="AC327" s="99">
        <f t="shared" ca="1" si="557"/>
        <v>1</v>
      </c>
      <c r="AD327" s="99" t="str">
        <f t="shared" si="558"/>
        <v>852043RIG Topaz/Matte White</v>
      </c>
      <c r="AE327" s="99" t="str">
        <f t="shared" si="559"/>
        <v>852043-OS</v>
      </c>
      <c r="AF327" s="100" t="str">
        <f>INDEX(ATS!$A:$P,MATCH('2) Order Form'!$V327,ATS!$O:$O,0),7)</f>
        <v>Active</v>
      </c>
      <c r="AG327" s="183">
        <v>7048652762405</v>
      </c>
    </row>
    <row r="328" spans="1:33">
      <c r="A328" s="9">
        <v>3</v>
      </c>
      <c r="B328" s="9" t="s">
        <v>102</v>
      </c>
      <c r="C328" s="9">
        <f>INDEX(ATS!$A:$P,MATCH('2) Order Form'!$V328,ATS!$O:$O,0),1)</f>
        <v>852043</v>
      </c>
      <c r="D328" s="9" t="str">
        <f>INDEX(ATS!$A:$P,MATCH('2) Order Form'!$V328,ATS!$O:$O,0),2)</f>
        <v>Ronin RIG Reflect</v>
      </c>
      <c r="E328" s="74" t="str">
        <f>INDEX(ATS!$A:$P,MATCH('2) Order Form'!$V328,ATS!$O:$O,0),4)</f>
        <v>076400-OS</v>
      </c>
      <c r="F328" s="74" t="str">
        <f>INDEX(ATS!$A:$P,MATCH('2) Order Form'!$V328,ATS!$O:$O,0),5)</f>
        <v>RIG Emerald/Sea Metallic</v>
      </c>
      <c r="G328" s="112" t="str">
        <f>INDEX(ATS!$A:$P,MATCH('2) Order Form'!$V328,ATS!$O:$O,0),6)</f>
        <v>OS</v>
      </c>
      <c r="H328" s="10">
        <v>1</v>
      </c>
      <c r="I328" s="90">
        <v>0</v>
      </c>
      <c r="J328" s="96">
        <f>IFERROR(VLOOKUP(V328,ATS!$O:$P,2,FALSE),0)</f>
        <v>118</v>
      </c>
      <c r="K328" s="138" t="str">
        <f t="shared" si="549"/>
        <v>50+</v>
      </c>
      <c r="L328" s="96">
        <f>IFERROR(VLOOKUP(V328,ATS!$O:$Q,3,FALSE),0)</f>
        <v>118</v>
      </c>
      <c r="M328" s="139" t="str">
        <f t="shared" si="550"/>
        <v>50+</v>
      </c>
      <c r="N328" s="85">
        <v>0</v>
      </c>
      <c r="O328" s="51">
        <f t="shared" si="551"/>
        <v>0</v>
      </c>
      <c r="P328" s="46">
        <f>VLOOKUP($C328,Prices!$A$3:$T$1996,MATCH('2) Order Form'!P$8,Prices!$A$2:$T$2,0),FALSE)</f>
        <v>75</v>
      </c>
      <c r="Q328" s="47">
        <f>VLOOKUP($C328,Prices!$A$3:$T$1996,MATCH('2) Order Form'!Q$8,Prices!$A$2:$T$2,0),FALSE)</f>
        <v>149</v>
      </c>
      <c r="R328" s="31">
        <f t="shared" si="552"/>
        <v>0</v>
      </c>
      <c r="S328" s="40">
        <f t="shared" si="553"/>
        <v>0</v>
      </c>
      <c r="T328" s="47">
        <f t="shared" si="554"/>
        <v>0</v>
      </c>
      <c r="U328" s="97"/>
      <c r="V328" s="110">
        <v>7048652894601</v>
      </c>
      <c r="W328" s="97"/>
      <c r="X328" s="182" t="str">
        <f t="shared" si="391"/>
        <v>*** EOL ***</v>
      </c>
      <c r="Y328" s="98">
        <f t="shared" si="555"/>
        <v>0</v>
      </c>
      <c r="Z328" s="99">
        <f t="shared" ref="Z328:Z362" ca="1" si="560">IF(A328=OFFSET(A328,-1,0),0,1)</f>
        <v>0</v>
      </c>
      <c r="AA328" s="99">
        <f t="shared" ref="AA328:AA383" ca="1" si="561">IF(C328=OFFSET(C328,-1,0),OFFSET(AA328,-1,0),OFFSET(AA328,-1,0)+1)</f>
        <v>37</v>
      </c>
      <c r="AB328" s="99">
        <f t="shared" ca="1" si="556"/>
        <v>0</v>
      </c>
      <c r="AC328" s="99">
        <f t="shared" ca="1" si="557"/>
        <v>1</v>
      </c>
      <c r="AD328" s="99" t="str">
        <f t="shared" si="558"/>
        <v>852043RIG Emerald/Sea Metallic</v>
      </c>
      <c r="AE328" s="99" t="str">
        <f t="shared" si="559"/>
        <v>852043-OS</v>
      </c>
      <c r="AF328" s="100" t="str">
        <f>INDEX(ATS!$A:$P,MATCH('2) Order Form'!$V328,ATS!$O:$O,0),7)</f>
        <v>Stock</v>
      </c>
      <c r="AG328" s="183">
        <v>7048652762375</v>
      </c>
    </row>
    <row r="329" spans="1:33">
      <c r="A329" s="9">
        <v>3</v>
      </c>
      <c r="B329" s="9" t="s">
        <v>102</v>
      </c>
      <c r="C329" s="9">
        <f>INDEX(ATS!$A:$P,MATCH('2) Order Form'!$V329,ATS!$O:$O,0),1)</f>
        <v>852043</v>
      </c>
      <c r="D329" s="9" t="str">
        <f>INDEX(ATS!$A:$P,MATCH('2) Order Form'!$V329,ATS!$O:$O,0),2)</f>
        <v>Ronin RIG Reflect</v>
      </c>
      <c r="E329" s="74" t="str">
        <f>INDEX(ATS!$A:$P,MATCH('2) Order Form'!$V329,ATS!$O:$O,0),4)</f>
        <v>150500-OS</v>
      </c>
      <c r="F329" s="74" t="str">
        <f>INDEX(ATS!$A:$P,MATCH('2) Order Form'!$V329,ATS!$O:$O,0),5)</f>
        <v>RIG Bixbite/Matte Crystal Black Camo</v>
      </c>
      <c r="G329" s="112" t="str">
        <f>INDEX(ATS!$A:$P,MATCH('2) Order Form'!$V329,ATS!$O:$O,0),6)</f>
        <v>OS</v>
      </c>
      <c r="H329" s="10">
        <v>1</v>
      </c>
      <c r="I329" s="90">
        <v>0</v>
      </c>
      <c r="J329" s="96">
        <f>IFERROR(VLOOKUP(V329,ATS!$O:$P,2,FALSE),0)</f>
        <v>539</v>
      </c>
      <c r="K329" s="138" t="str">
        <f t="shared" si="549"/>
        <v>50+</v>
      </c>
      <c r="L329" s="96">
        <f>IFERROR(VLOOKUP(V329,ATS!$O:$Q,3,FALSE),0)</f>
        <v>539</v>
      </c>
      <c r="M329" s="139" t="str">
        <f t="shared" si="550"/>
        <v>50+</v>
      </c>
      <c r="N329" s="85">
        <v>0</v>
      </c>
      <c r="O329" s="51">
        <f t="shared" si="551"/>
        <v>0</v>
      </c>
      <c r="P329" s="46">
        <f>VLOOKUP($C329,Prices!$A$3:$T$1996,MATCH('2) Order Form'!P$8,Prices!$A$2:$T$2,0),FALSE)</f>
        <v>75</v>
      </c>
      <c r="Q329" s="47">
        <f>VLOOKUP($C329,Prices!$A$3:$T$1996,MATCH('2) Order Form'!Q$8,Prices!$A$2:$T$2,0),FALSE)</f>
        <v>149</v>
      </c>
      <c r="R329" s="31">
        <f t="shared" si="552"/>
        <v>0</v>
      </c>
      <c r="S329" s="40">
        <f t="shared" si="553"/>
        <v>0</v>
      </c>
      <c r="T329" s="47">
        <f t="shared" si="554"/>
        <v>0</v>
      </c>
      <c r="U329" s="97"/>
      <c r="V329" s="110">
        <v>7048652762740</v>
      </c>
      <c r="W329" s="97"/>
      <c r="X329" s="182" t="str">
        <f t="shared" si="391"/>
        <v/>
      </c>
      <c r="Y329" s="98">
        <f t="shared" si="555"/>
        <v>0</v>
      </c>
      <c r="Z329" s="99">
        <f t="shared" ca="1" si="560"/>
        <v>0</v>
      </c>
      <c r="AA329" s="99">
        <f t="shared" ca="1" si="561"/>
        <v>37</v>
      </c>
      <c r="AB329" s="99">
        <f t="shared" ca="1" si="556"/>
        <v>0</v>
      </c>
      <c r="AC329" s="99">
        <f t="shared" ca="1" si="557"/>
        <v>1</v>
      </c>
      <c r="AD329" s="99" t="str">
        <f t="shared" si="558"/>
        <v>852043RIG Bixbite/Matte Crystal Black Camo</v>
      </c>
      <c r="AE329" s="99" t="str">
        <f t="shared" si="559"/>
        <v>852043-OS</v>
      </c>
      <c r="AF329" s="100" t="str">
        <f>INDEX(ATS!$A:$P,MATCH('2) Order Form'!$V329,ATS!$O:$O,0),7)</f>
        <v>Active</v>
      </c>
      <c r="AG329" s="183">
        <v>7048652661944</v>
      </c>
    </row>
    <row r="330" spans="1:33">
      <c r="A330" s="9">
        <v>3</v>
      </c>
      <c r="B330" s="9" t="s">
        <v>102</v>
      </c>
      <c r="C330" s="9">
        <f>INDEX(ATS!$A:$P,MATCH('2) Order Form'!$V330,ATS!$O:$O,0),1)</f>
        <v>852043</v>
      </c>
      <c r="D330" s="9" t="str">
        <f>INDEX(ATS!$A:$P,MATCH('2) Order Form'!$V330,ATS!$O:$O,0),2)</f>
        <v>Ronin RIG Reflect</v>
      </c>
      <c r="E330" s="74" t="str">
        <f>INDEX(ATS!$A:$P,MATCH('2) Order Form'!$V330,ATS!$O:$O,0),4)</f>
        <v>160400-OS</v>
      </c>
      <c r="F330" s="74" t="str">
        <f>INDEX(ATS!$A:$P,MATCH('2) Order Form'!$V330,ATS!$O:$O,0),5)</f>
        <v>RIG Aquamarine/Matte Crystal Black</v>
      </c>
      <c r="G330" s="112" t="str">
        <f>INDEX(ATS!$A:$P,MATCH('2) Order Form'!$V330,ATS!$O:$O,0),6)</f>
        <v>OS</v>
      </c>
      <c r="H330" s="10">
        <v>1</v>
      </c>
      <c r="I330" s="90">
        <v>0</v>
      </c>
      <c r="J330" s="96">
        <f>IFERROR(VLOOKUP(V330,ATS!$O:$P,2,FALSE),0)</f>
        <v>146</v>
      </c>
      <c r="K330" s="138" t="str">
        <f t="shared" si="549"/>
        <v>50+</v>
      </c>
      <c r="L330" s="96">
        <f>IFERROR(VLOOKUP(V330,ATS!$O:$Q,3,FALSE),0)</f>
        <v>146</v>
      </c>
      <c r="M330" s="139" t="str">
        <f t="shared" si="550"/>
        <v>50+</v>
      </c>
      <c r="N330" s="85">
        <v>0</v>
      </c>
      <c r="O330" s="51">
        <f t="shared" si="551"/>
        <v>0</v>
      </c>
      <c r="P330" s="46">
        <f>VLOOKUP($C330,Prices!$A$3:$T$1996,MATCH('2) Order Form'!P$8,Prices!$A$2:$T$2,0),FALSE)</f>
        <v>75</v>
      </c>
      <c r="Q330" s="47">
        <f>VLOOKUP($C330,Prices!$A$3:$T$1996,MATCH('2) Order Form'!Q$8,Prices!$A$2:$T$2,0),FALSE)</f>
        <v>149</v>
      </c>
      <c r="R330" s="31">
        <f t="shared" si="552"/>
        <v>0</v>
      </c>
      <c r="S330" s="40">
        <f t="shared" si="553"/>
        <v>0</v>
      </c>
      <c r="T330" s="47">
        <f t="shared" si="554"/>
        <v>0</v>
      </c>
      <c r="U330" s="97"/>
      <c r="V330" s="110">
        <v>7048652710185</v>
      </c>
      <c r="W330" s="97"/>
      <c r="X330" s="182" t="str">
        <f t="shared" ref="X330:X393" si="562">IF(ISNA(VLOOKUP(V330,$AG$9:$AG$1000,1,FALSE)),"*** EOL ***","")</f>
        <v/>
      </c>
      <c r="Y330" s="98">
        <f t="shared" si="555"/>
        <v>0</v>
      </c>
      <c r="Z330" s="99">
        <f t="shared" ca="1" si="560"/>
        <v>0</v>
      </c>
      <c r="AA330" s="99">
        <f t="shared" ca="1" si="561"/>
        <v>37</v>
      </c>
      <c r="AB330" s="99">
        <f t="shared" ca="1" si="556"/>
        <v>0</v>
      </c>
      <c r="AC330" s="99">
        <f t="shared" ca="1" si="557"/>
        <v>1</v>
      </c>
      <c r="AD330" s="99" t="str">
        <f t="shared" si="558"/>
        <v>852043RIG Aquamarine/Matte Crystal Black</v>
      </c>
      <c r="AE330" s="99" t="str">
        <f t="shared" si="559"/>
        <v>852043-OS</v>
      </c>
      <c r="AF330" s="100" t="str">
        <f>INDEX(ATS!$A:$P,MATCH('2) Order Form'!$V330,ATS!$O:$O,0),7)</f>
        <v>Active</v>
      </c>
      <c r="AG330" s="183">
        <v>7048653018952</v>
      </c>
    </row>
    <row r="331" spans="1:33">
      <c r="A331" s="9">
        <v>3</v>
      </c>
      <c r="B331" s="9" t="s">
        <v>102</v>
      </c>
      <c r="C331" s="9">
        <f>INDEX(ATS!$A:$P,MATCH('2) Order Form'!$V331,ATS!$O:$O,0),1)</f>
        <v>852043</v>
      </c>
      <c r="D331" s="9" t="str">
        <f>INDEX(ATS!$A:$P,MATCH('2) Order Form'!$V331,ATS!$O:$O,0),2)</f>
        <v>Ronin RIG Reflect</v>
      </c>
      <c r="E331" s="74" t="str">
        <f>INDEX(ATS!$A:$P,MATCH('2) Order Form'!$V331,ATS!$O:$O,0),4)</f>
        <v>200100-OS</v>
      </c>
      <c r="F331" s="74" t="str">
        <f>INDEX(ATS!$A:$P,MATCH('2) Order Form'!$V331,ATS!$O:$O,0),5)</f>
        <v>RIG Obsidian/Matte Black</v>
      </c>
      <c r="G331" s="112" t="str">
        <f>INDEX(ATS!$A:$P,MATCH('2) Order Form'!$V331,ATS!$O:$O,0),6)</f>
        <v>OS</v>
      </c>
      <c r="H331" s="10">
        <v>1</v>
      </c>
      <c r="I331" s="90">
        <v>0</v>
      </c>
      <c r="J331" s="96">
        <f>IFERROR(VLOOKUP(V331,ATS!$O:$P,2,FALSE),0)</f>
        <v>140</v>
      </c>
      <c r="K331" s="138" t="str">
        <f t="shared" si="549"/>
        <v>50+</v>
      </c>
      <c r="L331" s="96">
        <f>IFERROR(VLOOKUP(V331,ATS!$O:$Q,3,FALSE),0)</f>
        <v>140</v>
      </c>
      <c r="M331" s="139" t="str">
        <f t="shared" si="550"/>
        <v>50+</v>
      </c>
      <c r="N331" s="85">
        <v>0</v>
      </c>
      <c r="O331" s="51">
        <f t="shared" si="551"/>
        <v>0</v>
      </c>
      <c r="P331" s="46">
        <f>VLOOKUP($C331,Prices!$A$3:$T$1996,MATCH('2) Order Form'!P$8,Prices!$A$2:$T$2,0),FALSE)</f>
        <v>75</v>
      </c>
      <c r="Q331" s="47">
        <f>VLOOKUP($C331,Prices!$A$3:$T$1996,MATCH('2) Order Form'!Q$8,Prices!$A$2:$T$2,0),FALSE)</f>
        <v>149</v>
      </c>
      <c r="R331" s="31">
        <f t="shared" si="552"/>
        <v>0</v>
      </c>
      <c r="S331" s="40">
        <f t="shared" si="553"/>
        <v>0</v>
      </c>
      <c r="T331" s="47">
        <f t="shared" si="554"/>
        <v>0</v>
      </c>
      <c r="U331" s="97"/>
      <c r="V331" s="110">
        <v>7048652615510</v>
      </c>
      <c r="W331" s="97"/>
      <c r="X331" s="182" t="str">
        <f t="shared" si="562"/>
        <v/>
      </c>
      <c r="Y331" s="98">
        <f t="shared" si="555"/>
        <v>0</v>
      </c>
      <c r="Z331" s="99">
        <f t="shared" ca="1" si="560"/>
        <v>0</v>
      </c>
      <c r="AA331" s="99">
        <f t="shared" ca="1" si="561"/>
        <v>37</v>
      </c>
      <c r="AB331" s="99">
        <f t="shared" ca="1" si="556"/>
        <v>0</v>
      </c>
      <c r="AC331" s="99">
        <f t="shared" ca="1" si="557"/>
        <v>1</v>
      </c>
      <c r="AD331" s="99" t="str">
        <f t="shared" si="558"/>
        <v>852043RIG Obsidian/Matte Black</v>
      </c>
      <c r="AE331" s="99" t="str">
        <f t="shared" si="559"/>
        <v>852043-OS</v>
      </c>
      <c r="AF331" s="100" t="str">
        <f>INDEX(ATS!$A:$P,MATCH('2) Order Form'!$V331,ATS!$O:$O,0),7)</f>
        <v>Active</v>
      </c>
      <c r="AG331" s="183">
        <v>7048652762740</v>
      </c>
    </row>
    <row r="332" spans="1:33">
      <c r="A332" s="9">
        <v>3</v>
      </c>
      <c r="B332" s="9" t="s">
        <v>102</v>
      </c>
      <c r="C332" s="9">
        <f>INDEX(ATS!$A:$P,MATCH('2) Order Form'!$V332,ATS!$O:$O,0),1)</f>
        <v>852043</v>
      </c>
      <c r="D332" s="9" t="str">
        <f>INDEX(ATS!$A:$P,MATCH('2) Order Form'!$V332,ATS!$O:$O,0),2)</f>
        <v>Ronin RIG Reflect</v>
      </c>
      <c r="E332" s="74" t="str">
        <f>INDEX(ATS!$A:$P,MATCH('2) Order Form'!$V332,ATS!$O:$O,0),4)</f>
        <v>206700-OS</v>
      </c>
      <c r="F332" s="74" t="str">
        <f>INDEX(ATS!$A:$P,MATCH('2) Order Form'!$V332,ATS!$O:$O,0),5)</f>
        <v>RIG Obsidian/Woodland</v>
      </c>
      <c r="G332" s="112" t="str">
        <f>INDEX(ATS!$A:$P,MATCH('2) Order Form'!$V332,ATS!$O:$O,0),6)</f>
        <v>OS</v>
      </c>
      <c r="H332" s="10">
        <v>1</v>
      </c>
      <c r="I332" s="90">
        <v>0</v>
      </c>
      <c r="J332" s="96">
        <f>IFERROR(VLOOKUP(V332,ATS!$O:$P,2,FALSE),0)</f>
        <v>112</v>
      </c>
      <c r="K332" s="138" t="str">
        <f t="shared" si="549"/>
        <v>50+</v>
      </c>
      <c r="L332" s="96">
        <f>IFERROR(VLOOKUP(V332,ATS!$O:$Q,3,FALSE),0)</f>
        <v>112</v>
      </c>
      <c r="M332" s="139" t="str">
        <f t="shared" si="550"/>
        <v>50+</v>
      </c>
      <c r="N332" s="85">
        <v>0</v>
      </c>
      <c r="O332" s="51">
        <f t="shared" si="551"/>
        <v>0</v>
      </c>
      <c r="P332" s="46">
        <f>VLOOKUP($C332,Prices!$A$3:$T$1996,MATCH('2) Order Form'!P$8,Prices!$A$2:$T$2,0),FALSE)</f>
        <v>75</v>
      </c>
      <c r="Q332" s="47">
        <f>VLOOKUP($C332,Prices!$A$3:$T$1996,MATCH('2) Order Form'!Q$8,Prices!$A$2:$T$2,0),FALSE)</f>
        <v>149</v>
      </c>
      <c r="R332" s="31">
        <f t="shared" si="552"/>
        <v>0</v>
      </c>
      <c r="S332" s="40">
        <f t="shared" si="553"/>
        <v>0</v>
      </c>
      <c r="T332" s="47">
        <f t="shared" si="554"/>
        <v>0</v>
      </c>
      <c r="U332" s="97"/>
      <c r="V332" s="110">
        <v>7048652894618</v>
      </c>
      <c r="W332" s="97"/>
      <c r="X332" s="182" t="str">
        <f t="shared" si="562"/>
        <v>*** EOL ***</v>
      </c>
      <c r="Y332" s="98">
        <f t="shared" si="555"/>
        <v>0</v>
      </c>
      <c r="Z332" s="99">
        <f t="shared" ca="1" si="560"/>
        <v>0</v>
      </c>
      <c r="AA332" s="99">
        <f t="shared" ca="1" si="561"/>
        <v>37</v>
      </c>
      <c r="AB332" s="99">
        <f t="shared" ca="1" si="556"/>
        <v>0</v>
      </c>
      <c r="AC332" s="99">
        <f t="shared" ca="1" si="557"/>
        <v>1</v>
      </c>
      <c r="AD332" s="99" t="str">
        <f t="shared" si="558"/>
        <v>852043RIG Obsidian/Woodland</v>
      </c>
      <c r="AE332" s="99" t="str">
        <f t="shared" si="559"/>
        <v>852043-OS</v>
      </c>
      <c r="AF332" s="100" t="str">
        <f>INDEX(ATS!$A:$P,MATCH('2) Order Form'!$V332,ATS!$O:$O,0),7)</f>
        <v>Stock</v>
      </c>
      <c r="AG332" s="183">
        <v>7048652710185</v>
      </c>
    </row>
    <row r="333" spans="1:33">
      <c r="A333" s="9">
        <v>3</v>
      </c>
      <c r="B333" s="9" t="s">
        <v>102</v>
      </c>
      <c r="C333" s="9">
        <f>INDEX(ATS!$A:$P,MATCH('2) Order Form'!$V333,ATS!$O:$O,0),1)</f>
        <v>852042</v>
      </c>
      <c r="D333" s="9" t="str">
        <f>INDEX(ATS!$A:$P,MATCH('2) Order Form'!$V333,ATS!$O:$O,0),2)</f>
        <v>Ronin Polarized</v>
      </c>
      <c r="E333" s="74" t="str">
        <f>INDEX(ATS!$A:$P,MATCH('2) Order Form'!$V333,ATS!$O:$O,0),4)</f>
        <v>230100-OS</v>
      </c>
      <c r="F333" s="74" t="str">
        <f>INDEX(ATS!$A:$P,MATCH('2) Order Form'!$V333,ATS!$O:$O,0),5)</f>
        <v>Obsidian Black Polarized/Matte Black</v>
      </c>
      <c r="G333" s="112" t="str">
        <f>INDEX(ATS!$A:$P,MATCH('2) Order Form'!$V333,ATS!$O:$O,0),6)</f>
        <v>OS</v>
      </c>
      <c r="H333" s="10">
        <v>1</v>
      </c>
      <c r="I333" s="90">
        <v>0</v>
      </c>
      <c r="J333" s="96">
        <f>IFERROR(VLOOKUP(V333,ATS!$O:$P,2,FALSE),0)</f>
        <v>198</v>
      </c>
      <c r="K333" s="138" t="str">
        <f t="shared" si="549"/>
        <v>50+</v>
      </c>
      <c r="L333" s="96">
        <f>IFERROR(VLOOKUP(V333,ATS!$O:$Q,3,FALSE),0)</f>
        <v>198</v>
      </c>
      <c r="M333" s="139" t="str">
        <f t="shared" si="550"/>
        <v>50+</v>
      </c>
      <c r="N333" s="85">
        <v>0</v>
      </c>
      <c r="O333" s="51">
        <f t="shared" si="551"/>
        <v>0</v>
      </c>
      <c r="P333" s="46">
        <f>VLOOKUP($C333,Prices!$A$3:$T$1996,MATCH('2) Order Form'!P$8,Prices!$A$2:$T$2,0),FALSE)</f>
        <v>95</v>
      </c>
      <c r="Q333" s="47">
        <f>VLOOKUP($C333,Prices!$A$3:$T$1996,MATCH('2) Order Form'!Q$8,Prices!$A$2:$T$2,0),FALSE)</f>
        <v>189</v>
      </c>
      <c r="R333" s="31">
        <f t="shared" si="552"/>
        <v>0</v>
      </c>
      <c r="S333" s="40">
        <f t="shared" si="553"/>
        <v>0</v>
      </c>
      <c r="T333" s="47">
        <f t="shared" si="554"/>
        <v>0</v>
      </c>
      <c r="U333" s="97"/>
      <c r="V333" s="110">
        <v>7048652615565</v>
      </c>
      <c r="W333" s="97"/>
      <c r="X333" s="182" t="str">
        <f t="shared" si="562"/>
        <v/>
      </c>
      <c r="Y333" s="98">
        <f t="shared" si="555"/>
        <v>0</v>
      </c>
      <c r="Z333" s="99">
        <f t="shared" ca="1" si="560"/>
        <v>0</v>
      </c>
      <c r="AA333" s="99">
        <f t="shared" ca="1" si="561"/>
        <v>38</v>
      </c>
      <c r="AB333" s="99">
        <f t="shared" ca="1" si="556"/>
        <v>1</v>
      </c>
      <c r="AC333" s="99">
        <f t="shared" ca="1" si="557"/>
        <v>1</v>
      </c>
      <c r="AD333" s="99" t="str">
        <f t="shared" si="558"/>
        <v>852042Obsidian Black Polarized/Matte Black</v>
      </c>
      <c r="AE333" s="99" t="str">
        <f t="shared" si="559"/>
        <v>852042-OS</v>
      </c>
      <c r="AF333" s="100" t="str">
        <f>INDEX(ATS!$A:$P,MATCH('2) Order Form'!$V333,ATS!$O:$O,0),7)</f>
        <v>Active</v>
      </c>
      <c r="AG333" s="183">
        <v>7048653018969</v>
      </c>
    </row>
    <row r="334" spans="1:33">
      <c r="A334" s="9">
        <v>3</v>
      </c>
      <c r="B334" s="9" t="s">
        <v>102</v>
      </c>
      <c r="C334" s="9">
        <f>INDEX(ATS!$A:$P,MATCH('2) Order Form'!$V334,ATS!$O:$O,0),1)</f>
        <v>852044</v>
      </c>
      <c r="D334" s="9" t="str">
        <f>INDEX(ATS!$A:$P,MATCH('2) Order Form'!$V334,ATS!$O:$O,0),2)</f>
        <v>Ronin RIG Photochromic</v>
      </c>
      <c r="E334" s="74" t="str">
        <f>INDEX(ATS!$A:$P,MATCH('2) Order Form'!$V334,ATS!$O:$O,0),4)</f>
        <v>220400-OS</v>
      </c>
      <c r="F334" s="74" t="str">
        <f>INDEX(ATS!$A:$P,MATCH('2) Order Form'!$V334,ATS!$O:$O,0),5)</f>
        <v>RIG Photochromic/Matte Crystal Black</v>
      </c>
      <c r="G334" s="112" t="str">
        <f>INDEX(ATS!$A:$P,MATCH('2) Order Form'!$V334,ATS!$O:$O,0),6)</f>
        <v>OS</v>
      </c>
      <c r="H334" s="10">
        <v>1</v>
      </c>
      <c r="I334" s="90">
        <v>0</v>
      </c>
      <c r="J334" s="96">
        <f>IFERROR(VLOOKUP(V334,ATS!$O:$P,2,FALSE),0)</f>
        <v>3</v>
      </c>
      <c r="K334" s="138">
        <f t="shared" si="549"/>
        <v>3</v>
      </c>
      <c r="L334" s="96">
        <f>IFERROR(VLOOKUP(V334,ATS!$O:$Q,3,FALSE),0)</f>
        <v>3</v>
      </c>
      <c r="M334" s="139">
        <f t="shared" si="550"/>
        <v>3</v>
      </c>
      <c r="N334" s="85">
        <v>0</v>
      </c>
      <c r="O334" s="51">
        <f t="shared" si="551"/>
        <v>0</v>
      </c>
      <c r="P334" s="46">
        <f>VLOOKUP($C334,Prices!$A$3:$T$1996,MATCH('2) Order Form'!P$8,Prices!$A$2:$T$2,0),FALSE)</f>
        <v>115</v>
      </c>
      <c r="Q334" s="47">
        <f>VLOOKUP($C334,Prices!$A$3:$T$1996,MATCH('2) Order Form'!Q$8,Prices!$A$2:$T$2,0),FALSE)</f>
        <v>229</v>
      </c>
      <c r="R334" s="31">
        <f t="shared" si="552"/>
        <v>0</v>
      </c>
      <c r="S334" s="40">
        <f t="shared" si="553"/>
        <v>0</v>
      </c>
      <c r="T334" s="47">
        <f t="shared" si="554"/>
        <v>0</v>
      </c>
      <c r="U334" s="97"/>
      <c r="V334" s="110">
        <v>7048652710215</v>
      </c>
      <c r="W334" s="97"/>
      <c r="X334" s="182" t="str">
        <f t="shared" si="562"/>
        <v/>
      </c>
      <c r="Y334" s="98">
        <f t="shared" si="555"/>
        <v>0</v>
      </c>
      <c r="Z334" s="99">
        <f t="shared" ca="1" si="560"/>
        <v>0</v>
      </c>
      <c r="AA334" s="99">
        <f t="shared" ca="1" si="561"/>
        <v>39</v>
      </c>
      <c r="AB334" s="99">
        <f t="shared" ca="1" si="556"/>
        <v>1</v>
      </c>
      <c r="AC334" s="99">
        <f t="shared" ca="1" si="557"/>
        <v>1</v>
      </c>
      <c r="AD334" s="99" t="str">
        <f t="shared" si="558"/>
        <v>852044RIG Photochromic/Matte Crystal Black</v>
      </c>
      <c r="AE334" s="99" t="str">
        <f t="shared" si="559"/>
        <v>852044-OS</v>
      </c>
      <c r="AF334" s="100" t="str">
        <f>INDEX(ATS!$A:$P,MATCH('2) Order Form'!$V334,ATS!$O:$O,0),7)</f>
        <v>Active</v>
      </c>
      <c r="AG334" s="183">
        <v>7048652615510</v>
      </c>
    </row>
    <row r="335" spans="1:33">
      <c r="A335" s="9">
        <v>3</v>
      </c>
      <c r="B335" s="9" t="s">
        <v>102</v>
      </c>
      <c r="C335" s="9">
        <f>INDEX(ATS!$A:$P,MATCH('2) Order Form'!$V335,ATS!$O:$O,0),1)</f>
        <v>852044</v>
      </c>
      <c r="D335" s="9" t="str">
        <f>INDEX(ATS!$A:$P,MATCH('2) Order Form'!$V335,ATS!$O:$O,0),2)</f>
        <v>Ronin RIG Photochromic</v>
      </c>
      <c r="E335" s="74" t="str">
        <f>INDEX(ATS!$A:$P,MATCH('2) Order Form'!$V335,ATS!$O:$O,0),4)</f>
        <v>221200-OS</v>
      </c>
      <c r="F335" s="74" t="str">
        <f>INDEX(ATS!$A:$P,MATCH('2) Order Form'!$V335,ATS!$O:$O,0),5)</f>
        <v>RIG Photochromic/Matte White</v>
      </c>
      <c r="G335" s="112" t="str">
        <f>INDEX(ATS!$A:$P,MATCH('2) Order Form'!$V335,ATS!$O:$O,0),6)</f>
        <v>OS</v>
      </c>
      <c r="H335" s="10">
        <v>1</v>
      </c>
      <c r="I335" s="90">
        <v>0</v>
      </c>
      <c r="J335" s="96">
        <f>IFERROR(VLOOKUP(V335,ATS!$O:$P,2,FALSE),0)</f>
        <v>28</v>
      </c>
      <c r="K335" s="138">
        <f t="shared" si="549"/>
        <v>28</v>
      </c>
      <c r="L335" s="96">
        <f>IFERROR(VLOOKUP(V335,ATS!$O:$Q,3,FALSE),0)</f>
        <v>28</v>
      </c>
      <c r="M335" s="139">
        <f t="shared" si="550"/>
        <v>28</v>
      </c>
      <c r="N335" s="85">
        <v>0</v>
      </c>
      <c r="O335" s="51">
        <f t="shared" si="551"/>
        <v>0</v>
      </c>
      <c r="P335" s="46">
        <f>VLOOKUP($C335,Prices!$A$3:$T$1996,MATCH('2) Order Form'!P$8,Prices!$A$2:$T$2,0),FALSE)</f>
        <v>115</v>
      </c>
      <c r="Q335" s="47">
        <f>VLOOKUP($C335,Prices!$A$3:$T$1996,MATCH('2) Order Form'!Q$8,Prices!$A$2:$T$2,0),FALSE)</f>
        <v>229</v>
      </c>
      <c r="R335" s="31">
        <f t="shared" si="552"/>
        <v>0</v>
      </c>
      <c r="S335" s="40">
        <f t="shared" si="553"/>
        <v>0</v>
      </c>
      <c r="T335" s="47">
        <f t="shared" si="554"/>
        <v>0</v>
      </c>
      <c r="U335" s="97"/>
      <c r="V335" s="110">
        <v>7048652710222</v>
      </c>
      <c r="W335" s="97"/>
      <c r="X335" s="182" t="str">
        <f t="shared" si="562"/>
        <v/>
      </c>
      <c r="Y335" s="98">
        <f t="shared" si="555"/>
        <v>0</v>
      </c>
      <c r="Z335" s="99">
        <f t="shared" ca="1" si="560"/>
        <v>0</v>
      </c>
      <c r="AA335" s="99">
        <f t="shared" ca="1" si="561"/>
        <v>39</v>
      </c>
      <c r="AB335" s="99">
        <f t="shared" ca="1" si="556"/>
        <v>0</v>
      </c>
      <c r="AC335" s="99">
        <f t="shared" ca="1" si="557"/>
        <v>1</v>
      </c>
      <c r="AD335" s="99" t="str">
        <f t="shared" si="558"/>
        <v>852044RIG Photochromic/Matte White</v>
      </c>
      <c r="AE335" s="99" t="str">
        <f t="shared" si="559"/>
        <v>852044-OS</v>
      </c>
      <c r="AF335" s="100" t="str">
        <f>INDEX(ATS!$A:$P,MATCH('2) Order Form'!$V335,ATS!$O:$O,0),7)</f>
        <v>Active</v>
      </c>
      <c r="AG335" s="183">
        <v>7048652615565</v>
      </c>
    </row>
    <row r="336" spans="1:33">
      <c r="A336" s="9">
        <v>3</v>
      </c>
      <c r="B336" s="9" t="s">
        <v>102</v>
      </c>
      <c r="C336" s="9">
        <f>INDEX(ATS!$A:$P,MATCH('2) Order Form'!$V336,ATS!$O:$O,0),1)</f>
        <v>852046</v>
      </c>
      <c r="D336" s="9" t="str">
        <f>INDEX(ATS!$A:$P,MATCH('2) Order Form'!$V336,ATS!$O:$O,0),2)</f>
        <v>Ronin Max RIG Reflect</v>
      </c>
      <c r="E336" s="74" t="str">
        <f>INDEX(ATS!$A:$P,MATCH('2) Order Form'!$V336,ATS!$O:$O,0),4)</f>
        <v>061200-OS</v>
      </c>
      <c r="F336" s="74" t="str">
        <f>INDEX(ATS!$A:$P,MATCH('2) Order Form'!$V336,ATS!$O:$O,0),5)</f>
        <v>RIG Topaz/Matte White</v>
      </c>
      <c r="G336" s="112" t="str">
        <f>INDEX(ATS!$A:$P,MATCH('2) Order Form'!$V336,ATS!$O:$O,0),6)</f>
        <v>OS</v>
      </c>
      <c r="H336" s="10">
        <v>1</v>
      </c>
      <c r="I336" s="90">
        <v>0</v>
      </c>
      <c r="J336" s="96">
        <f>IFERROR(VLOOKUP(V336,ATS!$O:$P,2,FALSE),0)</f>
        <v>72</v>
      </c>
      <c r="K336" s="138" t="str">
        <f t="shared" si="549"/>
        <v>50+</v>
      </c>
      <c r="L336" s="96">
        <f>IFERROR(VLOOKUP(V336,ATS!$O:$Q,3,FALSE),0)</f>
        <v>72</v>
      </c>
      <c r="M336" s="139" t="str">
        <f t="shared" si="550"/>
        <v>50+</v>
      </c>
      <c r="N336" s="85">
        <v>0</v>
      </c>
      <c r="O336" s="51">
        <f t="shared" si="551"/>
        <v>0</v>
      </c>
      <c r="P336" s="46">
        <f>VLOOKUP($C336,Prices!$A$3:$T$1996,MATCH('2) Order Form'!P$8,Prices!$A$2:$T$2,0),FALSE)</f>
        <v>75</v>
      </c>
      <c r="Q336" s="47">
        <f>VLOOKUP($C336,Prices!$A$3:$T$1996,MATCH('2) Order Form'!Q$8,Prices!$A$2:$T$2,0),FALSE)</f>
        <v>149</v>
      </c>
      <c r="R336" s="31">
        <f t="shared" si="552"/>
        <v>0</v>
      </c>
      <c r="S336" s="40">
        <f t="shared" si="553"/>
        <v>0</v>
      </c>
      <c r="T336" s="47">
        <f t="shared" si="554"/>
        <v>0</v>
      </c>
      <c r="U336" s="97"/>
      <c r="V336" s="110">
        <v>7048652661982</v>
      </c>
      <c r="W336" s="97"/>
      <c r="X336" s="182" t="str">
        <f t="shared" si="562"/>
        <v>*** EOL ***</v>
      </c>
      <c r="Y336" s="98">
        <f t="shared" si="555"/>
        <v>0</v>
      </c>
      <c r="Z336" s="99">
        <f t="shared" ca="1" si="560"/>
        <v>0</v>
      </c>
      <c r="AA336" s="99">
        <f t="shared" ca="1" si="561"/>
        <v>40</v>
      </c>
      <c r="AB336" s="99">
        <f t="shared" ca="1" si="556"/>
        <v>1</v>
      </c>
      <c r="AC336" s="99">
        <f t="shared" ca="1" si="557"/>
        <v>1</v>
      </c>
      <c r="AD336" s="99" t="str">
        <f t="shared" si="558"/>
        <v>852046RIG Topaz/Matte White</v>
      </c>
      <c r="AE336" s="99" t="str">
        <f t="shared" si="559"/>
        <v>852046-OS</v>
      </c>
      <c r="AF336" s="100" t="str">
        <f>INDEX(ATS!$A:$P,MATCH('2) Order Form'!$V336,ATS!$O:$O,0),7)</f>
        <v>Active</v>
      </c>
      <c r="AG336" s="183">
        <v>7048652710215</v>
      </c>
    </row>
    <row r="337" spans="1:33">
      <c r="A337" s="9">
        <v>3</v>
      </c>
      <c r="B337" s="9" t="s">
        <v>102</v>
      </c>
      <c r="C337" s="9">
        <f>INDEX(ATS!$A:$P,MATCH('2) Order Form'!$V337,ATS!$O:$O,0),1)</f>
        <v>852046</v>
      </c>
      <c r="D337" s="9" t="str">
        <f>INDEX(ATS!$A:$P,MATCH('2) Order Form'!$V337,ATS!$O:$O,0),2)</f>
        <v>Ronin Max RIG Reflect</v>
      </c>
      <c r="E337" s="74" t="str">
        <f>INDEX(ATS!$A:$P,MATCH('2) Order Form'!$V337,ATS!$O:$O,0),4)</f>
        <v>150500-OS</v>
      </c>
      <c r="F337" s="74" t="str">
        <f>INDEX(ATS!$A:$P,MATCH('2) Order Form'!$V337,ATS!$O:$O,0),5)</f>
        <v>RIG Bixbite/Matte Crystal Black Camo</v>
      </c>
      <c r="G337" s="112" t="str">
        <f>INDEX(ATS!$A:$P,MATCH('2) Order Form'!$V337,ATS!$O:$O,0),6)</f>
        <v>OS</v>
      </c>
      <c r="H337" s="10">
        <v>1</v>
      </c>
      <c r="I337" s="90">
        <v>0</v>
      </c>
      <c r="J337" s="96">
        <f>IFERROR(VLOOKUP(V337,ATS!$O:$P,2,FALSE),0)</f>
        <v>89</v>
      </c>
      <c r="K337" s="138" t="str">
        <f t="shared" si="549"/>
        <v>50+</v>
      </c>
      <c r="L337" s="96">
        <f>IFERROR(VLOOKUP(V337,ATS!$O:$Q,3,FALSE),0)</f>
        <v>89</v>
      </c>
      <c r="M337" s="139" t="str">
        <f t="shared" si="550"/>
        <v>50+</v>
      </c>
      <c r="N337" s="85">
        <v>0</v>
      </c>
      <c r="O337" s="51">
        <f t="shared" si="551"/>
        <v>0</v>
      </c>
      <c r="P337" s="46">
        <f>VLOOKUP($C337,Prices!$A$3:$T$1996,MATCH('2) Order Form'!P$8,Prices!$A$2:$T$2,0),FALSE)</f>
        <v>75</v>
      </c>
      <c r="Q337" s="47">
        <f>VLOOKUP($C337,Prices!$A$3:$T$1996,MATCH('2) Order Form'!Q$8,Prices!$A$2:$T$2,0),FALSE)</f>
        <v>149</v>
      </c>
      <c r="R337" s="31">
        <f t="shared" si="552"/>
        <v>0</v>
      </c>
      <c r="S337" s="40">
        <f t="shared" si="553"/>
        <v>0</v>
      </c>
      <c r="T337" s="47">
        <f t="shared" si="554"/>
        <v>0</v>
      </c>
      <c r="U337" s="97"/>
      <c r="V337" s="110">
        <v>7048652762689</v>
      </c>
      <c r="W337" s="97"/>
      <c r="X337" s="182" t="str">
        <f t="shared" si="562"/>
        <v>*** EOL ***</v>
      </c>
      <c r="Y337" s="98">
        <f t="shared" si="555"/>
        <v>0</v>
      </c>
      <c r="Z337" s="99">
        <f t="shared" ca="1" si="560"/>
        <v>0</v>
      </c>
      <c r="AA337" s="99">
        <f t="shared" ca="1" si="561"/>
        <v>40</v>
      </c>
      <c r="AB337" s="99">
        <f t="shared" ca="1" si="556"/>
        <v>0</v>
      </c>
      <c r="AC337" s="99">
        <f t="shared" ca="1" si="557"/>
        <v>1</v>
      </c>
      <c r="AD337" s="99" t="str">
        <f t="shared" si="558"/>
        <v>852046RIG Bixbite/Matte Crystal Black Camo</v>
      </c>
      <c r="AE337" s="99" t="str">
        <f t="shared" si="559"/>
        <v>852046-OS</v>
      </c>
      <c r="AF337" s="100" t="str">
        <f>INDEX(ATS!$A:$P,MATCH('2) Order Form'!$V337,ATS!$O:$O,0),7)</f>
        <v>Active</v>
      </c>
      <c r="AG337" s="183">
        <v>7048652710222</v>
      </c>
    </row>
    <row r="338" spans="1:33">
      <c r="A338" s="9">
        <v>3</v>
      </c>
      <c r="B338" s="9" t="s">
        <v>102</v>
      </c>
      <c r="C338" s="9">
        <f>INDEX(ATS!$A:$P,MATCH('2) Order Form'!$V338,ATS!$O:$O,0),1)</f>
        <v>852046</v>
      </c>
      <c r="D338" s="9" t="str">
        <f>INDEX(ATS!$A:$P,MATCH('2) Order Form'!$V338,ATS!$O:$O,0),2)</f>
        <v>Ronin Max RIG Reflect</v>
      </c>
      <c r="E338" s="74" t="str">
        <f>INDEX(ATS!$A:$P,MATCH('2) Order Form'!$V338,ATS!$O:$O,0),4)</f>
        <v>160400-OS</v>
      </c>
      <c r="F338" s="74" t="str">
        <f>INDEX(ATS!$A:$P,MATCH('2) Order Form'!$V338,ATS!$O:$O,0),5)</f>
        <v>RIG Aquamarine/Matte Crystal Black</v>
      </c>
      <c r="G338" s="112" t="str">
        <f>INDEX(ATS!$A:$P,MATCH('2) Order Form'!$V338,ATS!$O:$O,0),6)</f>
        <v>OS</v>
      </c>
      <c r="H338" s="10">
        <v>1</v>
      </c>
      <c r="I338" s="90">
        <v>0</v>
      </c>
      <c r="J338" s="96">
        <f>IFERROR(VLOOKUP(V338,ATS!$O:$P,2,FALSE),0)</f>
        <v>108</v>
      </c>
      <c r="K338" s="138" t="str">
        <f t="shared" si="549"/>
        <v>50+</v>
      </c>
      <c r="L338" s="96">
        <f>IFERROR(VLOOKUP(V338,ATS!$O:$Q,3,FALSE),0)</f>
        <v>108</v>
      </c>
      <c r="M338" s="139" t="str">
        <f t="shared" si="550"/>
        <v>50+</v>
      </c>
      <c r="N338" s="85">
        <v>0</v>
      </c>
      <c r="O338" s="51">
        <f t="shared" si="551"/>
        <v>0</v>
      </c>
      <c r="P338" s="46">
        <f>VLOOKUP($C338,Prices!$A$3:$T$1996,MATCH('2) Order Form'!P$8,Prices!$A$2:$T$2,0),FALSE)</f>
        <v>75</v>
      </c>
      <c r="Q338" s="47">
        <f>VLOOKUP($C338,Prices!$A$3:$T$1996,MATCH('2) Order Form'!Q$8,Prices!$A$2:$T$2,0),FALSE)</f>
        <v>149</v>
      </c>
      <c r="R338" s="31">
        <f t="shared" si="552"/>
        <v>0</v>
      </c>
      <c r="S338" s="40">
        <f t="shared" si="553"/>
        <v>0</v>
      </c>
      <c r="T338" s="47">
        <f t="shared" si="554"/>
        <v>0</v>
      </c>
      <c r="U338" s="97"/>
      <c r="V338" s="110">
        <v>7048652710253</v>
      </c>
      <c r="W338" s="97"/>
      <c r="X338" s="182" t="str">
        <f t="shared" si="562"/>
        <v>*** EOL ***</v>
      </c>
      <c r="Y338" s="98">
        <f t="shared" si="555"/>
        <v>0</v>
      </c>
      <c r="Z338" s="99">
        <f t="shared" ca="1" si="560"/>
        <v>0</v>
      </c>
      <c r="AA338" s="99">
        <f t="shared" ca="1" si="561"/>
        <v>40</v>
      </c>
      <c r="AB338" s="99">
        <f t="shared" ca="1" si="556"/>
        <v>0</v>
      </c>
      <c r="AC338" s="99">
        <f t="shared" ca="1" si="557"/>
        <v>1</v>
      </c>
      <c r="AD338" s="99" t="str">
        <f t="shared" si="558"/>
        <v>852046RIG Aquamarine/Matte Crystal Black</v>
      </c>
      <c r="AE338" s="99" t="str">
        <f t="shared" si="559"/>
        <v>852046-OS</v>
      </c>
      <c r="AF338" s="100" t="str">
        <f>INDEX(ATS!$A:$P,MATCH('2) Order Form'!$V338,ATS!$O:$O,0),7)</f>
        <v>Active</v>
      </c>
      <c r="AG338" s="183">
        <v>7048652615299</v>
      </c>
    </row>
    <row r="339" spans="1:33">
      <c r="A339" s="9">
        <v>3</v>
      </c>
      <c r="B339" s="9" t="s">
        <v>102</v>
      </c>
      <c r="C339" s="9">
        <f>INDEX(ATS!$A:$P,MATCH('2) Order Form'!$V339,ATS!$O:$O,0),1)</f>
        <v>852046</v>
      </c>
      <c r="D339" s="9" t="str">
        <f>INDEX(ATS!$A:$P,MATCH('2) Order Form'!$V339,ATS!$O:$O,0),2)</f>
        <v>Ronin Max RIG Reflect</v>
      </c>
      <c r="E339" s="74" t="str">
        <f>INDEX(ATS!$A:$P,MATCH('2) Order Form'!$V339,ATS!$O:$O,0),4)</f>
        <v>200100-OS</v>
      </c>
      <c r="F339" s="74" t="str">
        <f>INDEX(ATS!$A:$P,MATCH('2) Order Form'!$V339,ATS!$O:$O,0),5)</f>
        <v>RIG Obsidian/Matte Black</v>
      </c>
      <c r="G339" s="112" t="str">
        <f>INDEX(ATS!$A:$P,MATCH('2) Order Form'!$V339,ATS!$O:$O,0),6)</f>
        <v>OS</v>
      </c>
      <c r="H339" s="10">
        <v>1</v>
      </c>
      <c r="I339" s="90">
        <v>0</v>
      </c>
      <c r="J339" s="96">
        <f>IFERROR(VLOOKUP(V339,ATS!$O:$P,2,FALSE),0)</f>
        <v>57</v>
      </c>
      <c r="K339" s="138" t="str">
        <f t="shared" si="549"/>
        <v>50+</v>
      </c>
      <c r="L339" s="96">
        <f>IFERROR(VLOOKUP(V339,ATS!$O:$Q,3,FALSE),0)</f>
        <v>57</v>
      </c>
      <c r="M339" s="139" t="str">
        <f t="shared" si="550"/>
        <v>50+</v>
      </c>
      <c r="N339" s="85">
        <v>0</v>
      </c>
      <c r="O339" s="51">
        <f t="shared" si="551"/>
        <v>0</v>
      </c>
      <c r="P339" s="46">
        <f>VLOOKUP($C339,Prices!$A$3:$T$1996,MATCH('2) Order Form'!P$8,Prices!$A$2:$T$2,0),FALSE)</f>
        <v>75</v>
      </c>
      <c r="Q339" s="47">
        <f>VLOOKUP($C339,Prices!$A$3:$T$1996,MATCH('2) Order Form'!Q$8,Prices!$A$2:$T$2,0),FALSE)</f>
        <v>149</v>
      </c>
      <c r="R339" s="31">
        <f t="shared" si="552"/>
        <v>0</v>
      </c>
      <c r="S339" s="40">
        <f t="shared" si="553"/>
        <v>0</v>
      </c>
      <c r="T339" s="47">
        <f t="shared" si="554"/>
        <v>0</v>
      </c>
      <c r="U339" s="97"/>
      <c r="V339" s="110">
        <v>7048652615343</v>
      </c>
      <c r="W339" s="97"/>
      <c r="X339" s="182" t="str">
        <f t="shared" si="562"/>
        <v>*** EOL ***</v>
      </c>
      <c r="Y339" s="98">
        <f t="shared" si="555"/>
        <v>0</v>
      </c>
      <c r="Z339" s="99">
        <f t="shared" ca="1" si="560"/>
        <v>0</v>
      </c>
      <c r="AA339" s="99">
        <f t="shared" ca="1" si="561"/>
        <v>40</v>
      </c>
      <c r="AB339" s="99">
        <f t="shared" ca="1" si="556"/>
        <v>0</v>
      </c>
      <c r="AC339" s="99">
        <f t="shared" ca="1" si="557"/>
        <v>1</v>
      </c>
      <c r="AD339" s="99" t="str">
        <f t="shared" si="558"/>
        <v>852046RIG Obsidian/Matte Black</v>
      </c>
      <c r="AE339" s="99" t="str">
        <f t="shared" si="559"/>
        <v>852046-OS</v>
      </c>
      <c r="AF339" s="100" t="str">
        <f>INDEX(ATS!$A:$P,MATCH('2) Order Form'!$V339,ATS!$O:$O,0),7)</f>
        <v>Active</v>
      </c>
      <c r="AG339" s="183">
        <v>7048652615251</v>
      </c>
    </row>
    <row r="340" spans="1:33">
      <c r="A340" s="9">
        <v>3</v>
      </c>
      <c r="B340" s="9" t="s">
        <v>102</v>
      </c>
      <c r="C340" s="9">
        <f>INDEX(ATS!$A:$P,MATCH('2) Order Form'!$V340,ATS!$O:$O,0),1)</f>
        <v>852046</v>
      </c>
      <c r="D340" s="9" t="str">
        <f>INDEX(ATS!$A:$P,MATCH('2) Order Form'!$V340,ATS!$O:$O,0),2)</f>
        <v>Ronin Max RIG Reflect</v>
      </c>
      <c r="E340" s="74" t="str">
        <f>INDEX(ATS!$A:$P,MATCH('2) Order Form'!$V340,ATS!$O:$O,0),4)</f>
        <v>206700-OS</v>
      </c>
      <c r="F340" s="74" t="str">
        <f>INDEX(ATS!$A:$P,MATCH('2) Order Form'!$V340,ATS!$O:$O,0),5)</f>
        <v>RIG Obsidian/Woodland</v>
      </c>
      <c r="G340" s="112" t="str">
        <f>INDEX(ATS!$A:$P,MATCH('2) Order Form'!$V340,ATS!$O:$O,0),6)</f>
        <v>OS</v>
      </c>
      <c r="H340" s="10">
        <v>1</v>
      </c>
      <c r="I340" s="90">
        <v>0</v>
      </c>
      <c r="J340" s="96">
        <f>IFERROR(VLOOKUP(V340,ATS!$O:$P,2,FALSE),0)</f>
        <v>67</v>
      </c>
      <c r="K340" s="138" t="str">
        <f t="shared" si="549"/>
        <v>50+</v>
      </c>
      <c r="L340" s="96">
        <f>IFERROR(VLOOKUP(V340,ATS!$O:$Q,3,FALSE),0)</f>
        <v>67</v>
      </c>
      <c r="M340" s="139" t="str">
        <f t="shared" si="550"/>
        <v>50+</v>
      </c>
      <c r="N340" s="85">
        <v>0</v>
      </c>
      <c r="O340" s="51">
        <f t="shared" si="551"/>
        <v>0</v>
      </c>
      <c r="P340" s="46">
        <f>VLOOKUP($C340,Prices!$A$3:$T$1996,MATCH('2) Order Form'!P$8,Prices!$A$2:$T$2,0),FALSE)</f>
        <v>75</v>
      </c>
      <c r="Q340" s="47">
        <f>VLOOKUP($C340,Prices!$A$3:$T$1996,MATCH('2) Order Form'!Q$8,Prices!$A$2:$T$2,0),FALSE)</f>
        <v>149</v>
      </c>
      <c r="R340" s="31">
        <f t="shared" si="552"/>
        <v>0</v>
      </c>
      <c r="S340" s="40">
        <f t="shared" si="553"/>
        <v>0</v>
      </c>
      <c r="T340" s="47">
        <f t="shared" si="554"/>
        <v>0</v>
      </c>
      <c r="U340" s="97"/>
      <c r="V340" s="110">
        <v>7048652894588</v>
      </c>
      <c r="W340" s="97"/>
      <c r="X340" s="182" t="str">
        <f t="shared" si="562"/>
        <v>*** EOL ***</v>
      </c>
      <c r="Y340" s="98">
        <f t="shared" si="555"/>
        <v>0</v>
      </c>
      <c r="Z340" s="99">
        <f t="shared" ca="1" si="560"/>
        <v>0</v>
      </c>
      <c r="AA340" s="99">
        <f t="shared" ca="1" si="561"/>
        <v>40</v>
      </c>
      <c r="AB340" s="99">
        <f t="shared" ca="1" si="556"/>
        <v>0</v>
      </c>
      <c r="AC340" s="99">
        <f t="shared" ca="1" si="557"/>
        <v>1</v>
      </c>
      <c r="AD340" s="99" t="str">
        <f t="shared" si="558"/>
        <v>852046RIG Obsidian/Woodland</v>
      </c>
      <c r="AE340" s="99" t="str">
        <f t="shared" si="559"/>
        <v>852046-OS</v>
      </c>
      <c r="AF340" s="100" t="str">
        <f>INDEX(ATS!$A:$P,MATCH('2) Order Form'!$V340,ATS!$O:$O,0),7)</f>
        <v>Active</v>
      </c>
      <c r="AG340" s="183">
        <v>7048652710154</v>
      </c>
    </row>
    <row r="341" spans="1:33">
      <c r="A341" s="9">
        <v>3</v>
      </c>
      <c r="B341" s="9" t="s">
        <v>102</v>
      </c>
      <c r="C341" s="9">
        <f>INDEX(ATS!$A:$P,MATCH('2) Order Form'!$V341,ATS!$O:$O,0),1)</f>
        <v>852045</v>
      </c>
      <c r="D341" s="9" t="str">
        <f>INDEX(ATS!$A:$P,MATCH('2) Order Form'!$V341,ATS!$O:$O,0),2)</f>
        <v>Ronin Max Polarized</v>
      </c>
      <c r="E341" s="74" t="str">
        <f>INDEX(ATS!$A:$P,MATCH('2) Order Form'!$V341,ATS!$O:$O,0),4)</f>
        <v>230100-OS</v>
      </c>
      <c r="F341" s="74" t="str">
        <f>INDEX(ATS!$A:$P,MATCH('2) Order Form'!$V341,ATS!$O:$O,0),5)</f>
        <v>Obsidian Black Polarized/Matte Black</v>
      </c>
      <c r="G341" s="112" t="str">
        <f>INDEX(ATS!$A:$P,MATCH('2) Order Form'!$V341,ATS!$O:$O,0),6)</f>
        <v>OS</v>
      </c>
      <c r="H341" s="10">
        <v>1</v>
      </c>
      <c r="I341" s="90">
        <v>0</v>
      </c>
      <c r="J341" s="96">
        <f>IFERROR(VLOOKUP(V341,ATS!$O:$P,2,FALSE),0)</f>
        <v>158</v>
      </c>
      <c r="K341" s="138" t="str">
        <f t="shared" si="549"/>
        <v>50+</v>
      </c>
      <c r="L341" s="96">
        <f>IFERROR(VLOOKUP(V341,ATS!$O:$Q,3,FALSE),0)</f>
        <v>158</v>
      </c>
      <c r="M341" s="139" t="str">
        <f t="shared" si="550"/>
        <v>50+</v>
      </c>
      <c r="N341" s="85">
        <v>0</v>
      </c>
      <c r="O341" s="51">
        <f t="shared" si="551"/>
        <v>0</v>
      </c>
      <c r="P341" s="46">
        <f>VLOOKUP($C341,Prices!$A$3:$T$1996,MATCH('2) Order Form'!P$8,Prices!$A$2:$T$2,0),FALSE)</f>
        <v>95</v>
      </c>
      <c r="Q341" s="47">
        <f>VLOOKUP($C341,Prices!$A$3:$T$1996,MATCH('2) Order Form'!Q$8,Prices!$A$2:$T$2,0),FALSE)</f>
        <v>189</v>
      </c>
      <c r="R341" s="31">
        <f t="shared" si="552"/>
        <v>0</v>
      </c>
      <c r="S341" s="40">
        <f t="shared" si="553"/>
        <v>0</v>
      </c>
      <c r="T341" s="47">
        <f t="shared" si="554"/>
        <v>0</v>
      </c>
      <c r="U341" s="97"/>
      <c r="V341" s="110">
        <v>7048652615350</v>
      </c>
      <c r="W341" s="97"/>
      <c r="X341" s="182" t="str">
        <f t="shared" si="562"/>
        <v>*** EOL ***</v>
      </c>
      <c r="Y341" s="98">
        <f t="shared" si="555"/>
        <v>0</v>
      </c>
      <c r="Z341" s="99">
        <f t="shared" ca="1" si="560"/>
        <v>0</v>
      </c>
      <c r="AA341" s="99">
        <f t="shared" ca="1" si="561"/>
        <v>41</v>
      </c>
      <c r="AB341" s="99">
        <f t="shared" ca="1" si="556"/>
        <v>1</v>
      </c>
      <c r="AC341" s="99">
        <f t="shared" ca="1" si="557"/>
        <v>1</v>
      </c>
      <c r="AD341" s="99" t="str">
        <f t="shared" si="558"/>
        <v>852045Obsidian Black Polarized/Matte Black</v>
      </c>
      <c r="AE341" s="99" t="str">
        <f t="shared" si="559"/>
        <v>852045-OS</v>
      </c>
      <c r="AF341" s="100" t="str">
        <f>INDEX(ATS!$A:$P,MATCH('2) Order Form'!$V341,ATS!$O:$O,0),7)</f>
        <v>Active</v>
      </c>
      <c r="AG341" s="183">
        <v>7048652615268</v>
      </c>
    </row>
    <row r="342" spans="1:33">
      <c r="A342" s="9">
        <v>3</v>
      </c>
      <c r="B342" s="9" t="s">
        <v>102</v>
      </c>
      <c r="C342" s="9">
        <f>INDEX(ATS!$A:$P,MATCH('2) Order Form'!$V342,ATS!$O:$O,0),1)</f>
        <v>852047</v>
      </c>
      <c r="D342" s="9" t="str">
        <f>INDEX(ATS!$A:$P,MATCH('2) Order Form'!$V342,ATS!$O:$O,0),2)</f>
        <v>Ronin Max RIG Photochromic</v>
      </c>
      <c r="E342" s="74" t="str">
        <f>INDEX(ATS!$A:$P,MATCH('2) Order Form'!$V342,ATS!$O:$O,0),4)</f>
        <v>220400-OS</v>
      </c>
      <c r="F342" s="74" t="str">
        <f>INDEX(ATS!$A:$P,MATCH('2) Order Form'!$V342,ATS!$O:$O,0),5)</f>
        <v>RIG Photochromic/Matte Crystal Black</v>
      </c>
      <c r="G342" s="112" t="str">
        <f>INDEX(ATS!$A:$P,MATCH('2) Order Form'!$V342,ATS!$O:$O,0),6)</f>
        <v>OS</v>
      </c>
      <c r="H342" s="10">
        <v>1</v>
      </c>
      <c r="I342" s="90">
        <v>0</v>
      </c>
      <c r="J342" s="96">
        <f>IFERROR(VLOOKUP(V342,ATS!$O:$P,2,FALSE),0)</f>
        <v>106</v>
      </c>
      <c r="K342" s="138" t="str">
        <f t="shared" si="549"/>
        <v>50+</v>
      </c>
      <c r="L342" s="96">
        <f>IFERROR(VLOOKUP(V342,ATS!$O:$Q,3,FALSE),0)</f>
        <v>106</v>
      </c>
      <c r="M342" s="139" t="str">
        <f t="shared" si="550"/>
        <v>50+</v>
      </c>
      <c r="N342" s="85">
        <v>0</v>
      </c>
      <c r="O342" s="51">
        <f t="shared" si="551"/>
        <v>0</v>
      </c>
      <c r="P342" s="46">
        <f>VLOOKUP($C342,Prices!$A$3:$T$1996,MATCH('2) Order Form'!P$8,Prices!$A$2:$T$2,0),FALSE)</f>
        <v>115</v>
      </c>
      <c r="Q342" s="47">
        <f>VLOOKUP($C342,Prices!$A$3:$T$1996,MATCH('2) Order Form'!Q$8,Prices!$A$2:$T$2,0),FALSE)</f>
        <v>229</v>
      </c>
      <c r="R342" s="31">
        <f t="shared" si="552"/>
        <v>0</v>
      </c>
      <c r="S342" s="40">
        <f t="shared" si="553"/>
        <v>0</v>
      </c>
      <c r="T342" s="47">
        <f t="shared" si="554"/>
        <v>0</v>
      </c>
      <c r="U342" s="97"/>
      <c r="V342" s="110">
        <v>7048652710260</v>
      </c>
      <c r="W342" s="97"/>
      <c r="X342" s="182" t="str">
        <f t="shared" si="562"/>
        <v>*** EOL ***</v>
      </c>
      <c r="Y342" s="98">
        <f t="shared" si="555"/>
        <v>0</v>
      </c>
      <c r="Z342" s="99">
        <f t="shared" ca="1" si="560"/>
        <v>0</v>
      </c>
      <c r="AA342" s="99">
        <f t="shared" ca="1" si="561"/>
        <v>42</v>
      </c>
      <c r="AB342" s="99">
        <f t="shared" ca="1" si="556"/>
        <v>1</v>
      </c>
      <c r="AC342" s="99">
        <f t="shared" ca="1" si="557"/>
        <v>1</v>
      </c>
      <c r="AD342" s="99" t="str">
        <f t="shared" si="558"/>
        <v>852047RIG Photochromic/Matte Crystal Black</v>
      </c>
      <c r="AE342" s="99" t="str">
        <f t="shared" si="559"/>
        <v>852047-OS</v>
      </c>
      <c r="AF342" s="100" t="str">
        <f>INDEX(ATS!$A:$P,MATCH('2) Order Form'!$V342,ATS!$O:$O,0),7)</f>
        <v>Active</v>
      </c>
      <c r="AG342" s="183">
        <v>7048652615275</v>
      </c>
    </row>
    <row r="343" spans="1:33">
      <c r="A343" s="9">
        <v>3</v>
      </c>
      <c r="B343" s="9" t="s">
        <v>102</v>
      </c>
      <c r="C343" s="9">
        <f>INDEX(ATS!$A:$P,MATCH('2) Order Form'!$V343,ATS!$O:$O,0),1)</f>
        <v>852071</v>
      </c>
      <c r="D343" s="9" t="str">
        <f>INDEX(ATS!$A:$P,MATCH('2) Order Form'!$V343,ATS!$O:$O,0),2)</f>
        <v>Memento RIG Reflect</v>
      </c>
      <c r="E343" s="74" t="str">
        <f>INDEX(ATS!$A:$P,MATCH('2) Order Form'!$V343,ATS!$O:$O,0),4)</f>
        <v>065100-OS</v>
      </c>
      <c r="F343" s="74" t="str">
        <f>INDEX(ATS!$A:$P,MATCH('2) Order Form'!$V343,ATS!$O:$O,0),5)</f>
        <v>RIG Topaz/Dusk</v>
      </c>
      <c r="G343" s="112" t="str">
        <f>INDEX(ATS!$A:$P,MATCH('2) Order Form'!$V343,ATS!$O:$O,0),6)</f>
        <v>OS</v>
      </c>
      <c r="H343" s="10">
        <v>1</v>
      </c>
      <c r="I343" s="90">
        <v>0</v>
      </c>
      <c r="J343" s="96">
        <f>IFERROR(VLOOKUP(V343,ATS!$O:$P,2,FALSE),0)</f>
        <v>727</v>
      </c>
      <c r="K343" s="138" t="str">
        <f t="shared" si="549"/>
        <v>50+</v>
      </c>
      <c r="L343" s="96">
        <f>IFERROR(VLOOKUP(V343,ATS!$O:$Q,3,FALSE),0)</f>
        <v>727</v>
      </c>
      <c r="M343" s="139" t="str">
        <f t="shared" si="550"/>
        <v>50+</v>
      </c>
      <c r="N343" s="85">
        <v>0</v>
      </c>
      <c r="O343" s="51">
        <f t="shared" si="551"/>
        <v>0</v>
      </c>
      <c r="P343" s="46">
        <f>VLOOKUP($C343,Prices!$A$3:$T$1996,MATCH('2) Order Form'!P$8,Prices!$A$2:$T$2,0),FALSE)</f>
        <v>65</v>
      </c>
      <c r="Q343" s="47">
        <f>VLOOKUP($C343,Prices!$A$3:$T$1996,MATCH('2) Order Form'!Q$8,Prices!$A$2:$T$2,0),FALSE)</f>
        <v>129</v>
      </c>
      <c r="R343" s="31">
        <f t="shared" si="552"/>
        <v>0</v>
      </c>
      <c r="S343" s="40">
        <f t="shared" si="553"/>
        <v>0</v>
      </c>
      <c r="T343" s="47">
        <f t="shared" si="554"/>
        <v>0</v>
      </c>
      <c r="U343" s="97"/>
      <c r="V343" s="110">
        <v>7048652894519</v>
      </c>
      <c r="W343" s="97"/>
      <c r="X343" s="182" t="str">
        <f t="shared" si="562"/>
        <v>*** EOL ***</v>
      </c>
      <c r="Y343" s="98">
        <f t="shared" si="555"/>
        <v>0</v>
      </c>
      <c r="Z343" s="99">
        <f t="shared" ca="1" si="560"/>
        <v>0</v>
      </c>
      <c r="AA343" s="99">
        <f t="shared" ca="1" si="561"/>
        <v>43</v>
      </c>
      <c r="AB343" s="99">
        <f t="shared" ca="1" si="556"/>
        <v>1</v>
      </c>
      <c r="AC343" s="99">
        <f t="shared" ca="1" si="557"/>
        <v>1</v>
      </c>
      <c r="AD343" s="99" t="str">
        <f t="shared" si="558"/>
        <v>852071RIG Topaz/Dusk</v>
      </c>
      <c r="AE343" s="99" t="str">
        <f t="shared" si="559"/>
        <v>852071-OS</v>
      </c>
      <c r="AF343" s="100" t="str">
        <f>INDEX(ATS!$A:$P,MATCH('2) Order Form'!$V343,ATS!$O:$O,0),7)</f>
        <v>Stock</v>
      </c>
      <c r="AG343" s="183">
        <v>7048653018976</v>
      </c>
    </row>
    <row r="344" spans="1:33">
      <c r="A344" s="9">
        <v>3</v>
      </c>
      <c r="B344" s="9" t="s">
        <v>102</v>
      </c>
      <c r="C344" s="9">
        <f>INDEX(ATS!$A:$P,MATCH('2) Order Form'!$V344,ATS!$O:$O,0),1)</f>
        <v>852071</v>
      </c>
      <c r="D344" s="9" t="str">
        <f>INDEX(ATS!$A:$P,MATCH('2) Order Form'!$V344,ATS!$O:$O,0),2)</f>
        <v>Memento RIG Reflect</v>
      </c>
      <c r="E344" s="74" t="str">
        <f>INDEX(ATS!$A:$P,MATCH('2) Order Form'!$V344,ATS!$O:$O,0),4)</f>
        <v>150500-OS</v>
      </c>
      <c r="F344" s="74" t="str">
        <f>INDEX(ATS!$A:$P,MATCH('2) Order Form'!$V344,ATS!$O:$O,0),5)</f>
        <v>RIG Bixbite/Matte Crystal Black Camo</v>
      </c>
      <c r="G344" s="112" t="str">
        <f>INDEX(ATS!$A:$P,MATCH('2) Order Form'!$V344,ATS!$O:$O,0),6)</f>
        <v>OS</v>
      </c>
      <c r="H344" s="10">
        <v>1</v>
      </c>
      <c r="I344" s="90">
        <v>0</v>
      </c>
      <c r="J344" s="96">
        <f>IFERROR(VLOOKUP(V344,ATS!$O:$P,2,FALSE),0)</f>
        <v>1163</v>
      </c>
      <c r="K344" s="138" t="str">
        <f t="shared" si="549"/>
        <v>50+</v>
      </c>
      <c r="L344" s="96">
        <f>IFERROR(VLOOKUP(V344,ATS!$O:$Q,3,FALSE),0)</f>
        <v>1163</v>
      </c>
      <c r="M344" s="139" t="str">
        <f t="shared" si="550"/>
        <v>50+</v>
      </c>
      <c r="N344" s="85">
        <v>0</v>
      </c>
      <c r="O344" s="51">
        <f t="shared" si="551"/>
        <v>0</v>
      </c>
      <c r="P344" s="46">
        <f>VLOOKUP($C344,Prices!$A$3:$T$1996,MATCH('2) Order Form'!P$8,Prices!$A$2:$T$2,0),FALSE)</f>
        <v>65</v>
      </c>
      <c r="Q344" s="47">
        <f>VLOOKUP($C344,Prices!$A$3:$T$1996,MATCH('2) Order Form'!Q$8,Prices!$A$2:$T$2,0),FALSE)</f>
        <v>129</v>
      </c>
      <c r="R344" s="31">
        <f t="shared" si="552"/>
        <v>0</v>
      </c>
      <c r="S344" s="40">
        <f t="shared" si="553"/>
        <v>0</v>
      </c>
      <c r="T344" s="47">
        <f t="shared" si="554"/>
        <v>0</v>
      </c>
      <c r="U344" s="97"/>
      <c r="V344" s="110">
        <v>7048652762542</v>
      </c>
      <c r="W344" s="97"/>
      <c r="X344" s="182" t="str">
        <f t="shared" si="562"/>
        <v/>
      </c>
      <c r="Y344" s="98">
        <f t="shared" si="555"/>
        <v>0</v>
      </c>
      <c r="Z344" s="99">
        <f t="shared" ca="1" si="560"/>
        <v>0</v>
      </c>
      <c r="AA344" s="99">
        <f t="shared" ca="1" si="561"/>
        <v>43</v>
      </c>
      <c r="AB344" s="99">
        <f t="shared" ca="1" si="556"/>
        <v>0</v>
      </c>
      <c r="AC344" s="99">
        <f t="shared" ca="1" si="557"/>
        <v>1</v>
      </c>
      <c r="AD344" s="99" t="str">
        <f t="shared" si="558"/>
        <v>852071RIG Bixbite/Matte Crystal Black Camo</v>
      </c>
      <c r="AE344" s="99" t="str">
        <f t="shared" si="559"/>
        <v>852071-OS</v>
      </c>
      <c r="AF344" s="100" t="str">
        <f>INDEX(ATS!$A:$P,MATCH('2) Order Form'!$V344,ATS!$O:$O,0),7)</f>
        <v>Active</v>
      </c>
      <c r="AG344" s="183">
        <v>7048652615282</v>
      </c>
    </row>
    <row r="345" spans="1:33">
      <c r="A345" s="9">
        <v>3</v>
      </c>
      <c r="B345" s="9" t="s">
        <v>102</v>
      </c>
      <c r="C345" s="9">
        <f>INDEX(ATS!$A:$P,MATCH('2) Order Form'!$V345,ATS!$O:$O,0),1)</f>
        <v>852071</v>
      </c>
      <c r="D345" s="9" t="str">
        <f>INDEX(ATS!$A:$P,MATCH('2) Order Form'!$V345,ATS!$O:$O,0),2)</f>
        <v>Memento RIG Reflect</v>
      </c>
      <c r="E345" s="74" t="str">
        <f>INDEX(ATS!$A:$P,MATCH('2) Order Form'!$V345,ATS!$O:$O,0),4)</f>
        <v>161000-OS</v>
      </c>
      <c r="F345" s="74" t="str">
        <f>INDEX(ATS!$A:$P,MATCH('2) Order Form'!$V345,ATS!$O:$O,0),5)</f>
        <v>RIG Aquamarine/Satin White</v>
      </c>
      <c r="G345" s="112" t="str">
        <f>INDEX(ATS!$A:$P,MATCH('2) Order Form'!$V345,ATS!$O:$O,0),6)</f>
        <v>OS</v>
      </c>
      <c r="H345" s="10">
        <v>1</v>
      </c>
      <c r="I345" s="90">
        <v>0</v>
      </c>
      <c r="J345" s="96">
        <f>IFERROR(VLOOKUP(V345,ATS!$O:$P,2,FALSE),0)</f>
        <v>145</v>
      </c>
      <c r="K345" s="138" t="str">
        <f t="shared" si="549"/>
        <v>50+</v>
      </c>
      <c r="L345" s="96">
        <f>IFERROR(VLOOKUP(V345,ATS!$O:$Q,3,FALSE),0)</f>
        <v>145</v>
      </c>
      <c r="M345" s="139" t="str">
        <f t="shared" si="550"/>
        <v>50+</v>
      </c>
      <c r="N345" s="85">
        <v>0</v>
      </c>
      <c r="O345" s="51">
        <f t="shared" si="551"/>
        <v>0</v>
      </c>
      <c r="P345" s="46">
        <f>VLOOKUP($C345,Prices!$A$3:$T$1996,MATCH('2) Order Form'!P$8,Prices!$A$2:$T$2,0),FALSE)</f>
        <v>65</v>
      </c>
      <c r="Q345" s="47">
        <f>VLOOKUP($C345,Prices!$A$3:$T$1996,MATCH('2) Order Form'!Q$8,Prices!$A$2:$T$2,0),FALSE)</f>
        <v>129</v>
      </c>
      <c r="R345" s="31">
        <f t="shared" si="552"/>
        <v>0</v>
      </c>
      <c r="S345" s="40">
        <f t="shared" si="553"/>
        <v>0</v>
      </c>
      <c r="T345" s="47">
        <f t="shared" si="554"/>
        <v>0</v>
      </c>
      <c r="U345" s="97"/>
      <c r="V345" s="110">
        <v>7048652894533</v>
      </c>
      <c r="W345" s="97"/>
      <c r="X345" s="182" t="str">
        <f t="shared" si="562"/>
        <v/>
      </c>
      <c r="Y345" s="98">
        <f t="shared" si="555"/>
        <v>0</v>
      </c>
      <c r="Z345" s="99">
        <f t="shared" ca="1" si="560"/>
        <v>0</v>
      </c>
      <c r="AA345" s="99">
        <f t="shared" ca="1" si="561"/>
        <v>43</v>
      </c>
      <c r="AB345" s="99">
        <f t="shared" ca="1" si="556"/>
        <v>0</v>
      </c>
      <c r="AC345" s="99">
        <f t="shared" ca="1" si="557"/>
        <v>1</v>
      </c>
      <c r="AD345" s="99" t="str">
        <f t="shared" si="558"/>
        <v>852071RIG Aquamarine/Satin White</v>
      </c>
      <c r="AE345" s="99" t="str">
        <f t="shared" si="559"/>
        <v>852071-OS</v>
      </c>
      <c r="AF345" s="100" t="str">
        <f>INDEX(ATS!$A:$P,MATCH('2) Order Form'!$V345,ATS!$O:$O,0),7)</f>
        <v>Active</v>
      </c>
      <c r="AG345" s="183">
        <v>7048652762771</v>
      </c>
    </row>
    <row r="346" spans="1:33">
      <c r="A346" s="9">
        <v>3</v>
      </c>
      <c r="B346" s="9" t="s">
        <v>102</v>
      </c>
      <c r="C346" s="9">
        <f>INDEX(ATS!$A:$P,MATCH('2) Order Form'!$V346,ATS!$O:$O,0),1)</f>
        <v>852071</v>
      </c>
      <c r="D346" s="9" t="str">
        <f>INDEX(ATS!$A:$P,MATCH('2) Order Form'!$V346,ATS!$O:$O,0),2)</f>
        <v>Memento RIG Reflect</v>
      </c>
      <c r="E346" s="74" t="str">
        <f>INDEX(ATS!$A:$P,MATCH('2) Order Form'!$V346,ATS!$O:$O,0),4)</f>
        <v>167900-OS</v>
      </c>
      <c r="F346" s="74" t="str">
        <f>INDEX(ATS!$A:$P,MATCH('2) Order Form'!$V346,ATS!$O:$O,0),5)</f>
        <v>RIG Aquamarine/Flare Metallic</v>
      </c>
      <c r="G346" s="112" t="str">
        <f>INDEX(ATS!$A:$P,MATCH('2) Order Form'!$V346,ATS!$O:$O,0),6)</f>
        <v>OS</v>
      </c>
      <c r="H346" s="10">
        <v>1</v>
      </c>
      <c r="I346" s="90">
        <v>0</v>
      </c>
      <c r="J346" s="96">
        <f>IFERROR(VLOOKUP(V346,ATS!$O:$P,2,FALSE),0)</f>
        <v>305</v>
      </c>
      <c r="K346" s="138" t="str">
        <f t="shared" si="549"/>
        <v>50+</v>
      </c>
      <c r="L346" s="96">
        <f>IFERROR(VLOOKUP(V346,ATS!$O:$Q,3,FALSE),0)</f>
        <v>305</v>
      </c>
      <c r="M346" s="139" t="str">
        <f t="shared" si="550"/>
        <v>50+</v>
      </c>
      <c r="N346" s="85">
        <v>0</v>
      </c>
      <c r="O346" s="51">
        <f t="shared" si="551"/>
        <v>0</v>
      </c>
      <c r="P346" s="46">
        <f>VLOOKUP($C346,Prices!$A$3:$T$1996,MATCH('2) Order Form'!P$8,Prices!$A$2:$T$2,0),FALSE)</f>
        <v>65</v>
      </c>
      <c r="Q346" s="47">
        <f>VLOOKUP($C346,Prices!$A$3:$T$1996,MATCH('2) Order Form'!Q$8,Prices!$A$2:$T$2,0),FALSE)</f>
        <v>129</v>
      </c>
      <c r="R346" s="31">
        <f t="shared" si="552"/>
        <v>0</v>
      </c>
      <c r="S346" s="40">
        <f t="shared" si="553"/>
        <v>0</v>
      </c>
      <c r="T346" s="47">
        <f t="shared" si="554"/>
        <v>0</v>
      </c>
      <c r="U346" s="97"/>
      <c r="V346" s="110">
        <v>7048652894540</v>
      </c>
      <c r="W346" s="97"/>
      <c r="X346" s="182" t="str">
        <f t="shared" si="562"/>
        <v>*** EOL ***</v>
      </c>
      <c r="Y346" s="98">
        <f t="shared" si="555"/>
        <v>0</v>
      </c>
      <c r="Z346" s="99">
        <f t="shared" ca="1" si="560"/>
        <v>0</v>
      </c>
      <c r="AA346" s="99">
        <f t="shared" ca="1" si="561"/>
        <v>43</v>
      </c>
      <c r="AB346" s="99">
        <f t="shared" ca="1" si="556"/>
        <v>0</v>
      </c>
      <c r="AC346" s="99">
        <f t="shared" ca="1" si="557"/>
        <v>1</v>
      </c>
      <c r="AD346" s="99" t="str">
        <f t="shared" si="558"/>
        <v>852071RIG Aquamarine/Flare Metallic</v>
      </c>
      <c r="AE346" s="99" t="str">
        <f t="shared" si="559"/>
        <v>852071-OS</v>
      </c>
      <c r="AF346" s="100" t="str">
        <f>INDEX(ATS!$A:$P,MATCH('2) Order Form'!$V346,ATS!$O:$O,0),7)</f>
        <v>Stock</v>
      </c>
      <c r="AG346" s="183">
        <v>7048652614919</v>
      </c>
    </row>
    <row r="347" spans="1:33">
      <c r="A347" s="9">
        <v>3</v>
      </c>
      <c r="B347" s="9" t="s">
        <v>102</v>
      </c>
      <c r="C347" s="9">
        <f>INDEX(ATS!$A:$P,MATCH('2) Order Form'!$V347,ATS!$O:$O,0),1)</f>
        <v>852071</v>
      </c>
      <c r="D347" s="9" t="str">
        <f>INDEX(ATS!$A:$P,MATCH('2) Order Form'!$V347,ATS!$O:$O,0),2)</f>
        <v>Memento RIG Reflect</v>
      </c>
      <c r="E347" s="74" t="str">
        <f>INDEX(ATS!$A:$P,MATCH('2) Order Form'!$V347,ATS!$O:$O,0),4)</f>
        <v>200100-OS</v>
      </c>
      <c r="F347" s="74" t="str">
        <f>INDEX(ATS!$A:$P,MATCH('2) Order Form'!$V347,ATS!$O:$O,0),5)</f>
        <v>RIG Obsidian/Matte Black</v>
      </c>
      <c r="G347" s="112" t="str">
        <f>INDEX(ATS!$A:$P,MATCH('2) Order Form'!$V347,ATS!$O:$O,0),6)</f>
        <v>OS</v>
      </c>
      <c r="H347" s="10">
        <v>1</v>
      </c>
      <c r="I347" s="90">
        <v>0</v>
      </c>
      <c r="J347" s="96">
        <f>IFERROR(VLOOKUP(V347,ATS!$O:$P,2,FALSE),0)</f>
        <v>379</v>
      </c>
      <c r="K347" s="138" t="str">
        <f t="shared" si="549"/>
        <v>50+</v>
      </c>
      <c r="L347" s="96">
        <f>IFERROR(VLOOKUP(V347,ATS!$O:$Q,3,FALSE),0)</f>
        <v>379</v>
      </c>
      <c r="M347" s="139" t="str">
        <f t="shared" si="550"/>
        <v>50+</v>
      </c>
      <c r="N347" s="85">
        <v>0</v>
      </c>
      <c r="O347" s="51">
        <f t="shared" si="551"/>
        <v>0</v>
      </c>
      <c r="P347" s="46">
        <f>VLOOKUP($C347,Prices!$A$3:$T$1996,MATCH('2) Order Form'!P$8,Prices!$A$2:$T$2,0),FALSE)</f>
        <v>65</v>
      </c>
      <c r="Q347" s="47">
        <f>VLOOKUP($C347,Prices!$A$3:$T$1996,MATCH('2) Order Form'!Q$8,Prices!$A$2:$T$2,0),FALSE)</f>
        <v>129</v>
      </c>
      <c r="R347" s="31">
        <f t="shared" si="552"/>
        <v>0</v>
      </c>
      <c r="S347" s="40">
        <f t="shared" si="553"/>
        <v>0</v>
      </c>
      <c r="T347" s="47">
        <f t="shared" si="554"/>
        <v>0</v>
      </c>
      <c r="U347" s="97"/>
      <c r="V347" s="110">
        <v>7048652762597</v>
      </c>
      <c r="W347" s="97"/>
      <c r="X347" s="182" t="str">
        <f t="shared" si="562"/>
        <v/>
      </c>
      <c r="Y347" s="98">
        <f t="shared" si="555"/>
        <v>0</v>
      </c>
      <c r="Z347" s="99">
        <f t="shared" ca="1" si="560"/>
        <v>0</v>
      </c>
      <c r="AA347" s="99">
        <f t="shared" ca="1" si="561"/>
        <v>43</v>
      </c>
      <c r="AB347" s="99">
        <f t="shared" ca="1" si="556"/>
        <v>0</v>
      </c>
      <c r="AC347" s="99">
        <f t="shared" ca="1" si="557"/>
        <v>1</v>
      </c>
      <c r="AD347" s="99" t="str">
        <f t="shared" si="558"/>
        <v>852071RIG Obsidian/Matte Black</v>
      </c>
      <c r="AE347" s="99" t="str">
        <f t="shared" si="559"/>
        <v>852071-OS</v>
      </c>
      <c r="AF347" s="100" t="str">
        <f>INDEX(ATS!$A:$P,MATCH('2) Order Form'!$V347,ATS!$O:$O,0),7)</f>
        <v>Active</v>
      </c>
      <c r="AG347" s="183">
        <v>7048652615138</v>
      </c>
    </row>
    <row r="348" spans="1:33">
      <c r="A348" s="9">
        <v>3</v>
      </c>
      <c r="B348" s="9" t="s">
        <v>102</v>
      </c>
      <c r="C348" s="9">
        <f>INDEX(ATS!$A:$P,MATCH('2) Order Form'!$V348,ATS!$O:$O,0),1)</f>
        <v>852071</v>
      </c>
      <c r="D348" s="9" t="str">
        <f>INDEX(ATS!$A:$P,MATCH('2) Order Form'!$V348,ATS!$O:$O,0),2)</f>
        <v>Memento RIG Reflect</v>
      </c>
      <c r="E348" s="74" t="str">
        <f>INDEX(ATS!$A:$P,MATCH('2) Order Form'!$V348,ATS!$O:$O,0),4)</f>
        <v>206700-OS</v>
      </c>
      <c r="F348" s="74" t="str">
        <f>INDEX(ATS!$A:$P,MATCH('2) Order Form'!$V348,ATS!$O:$O,0),5)</f>
        <v>RIG Obsidian/Woodland</v>
      </c>
      <c r="G348" s="112" t="str">
        <f>INDEX(ATS!$A:$P,MATCH('2) Order Form'!$V348,ATS!$O:$O,0),6)</f>
        <v>OS</v>
      </c>
      <c r="H348" s="10">
        <v>1</v>
      </c>
      <c r="I348" s="90">
        <v>0</v>
      </c>
      <c r="J348" s="96">
        <f>IFERROR(VLOOKUP(V348,ATS!$O:$P,2,FALSE),0)</f>
        <v>185</v>
      </c>
      <c r="K348" s="138" t="str">
        <f t="shared" si="549"/>
        <v>50+</v>
      </c>
      <c r="L348" s="96">
        <f>IFERROR(VLOOKUP(V348,ATS!$O:$Q,3,FALSE),0)</f>
        <v>185</v>
      </c>
      <c r="M348" s="139" t="str">
        <f t="shared" si="550"/>
        <v>50+</v>
      </c>
      <c r="N348" s="85">
        <v>0</v>
      </c>
      <c r="O348" s="51">
        <f t="shared" si="551"/>
        <v>0</v>
      </c>
      <c r="P348" s="46">
        <f>VLOOKUP($C348,Prices!$A$3:$T$1996,MATCH('2) Order Form'!P$8,Prices!$A$2:$T$2,0),FALSE)</f>
        <v>65</v>
      </c>
      <c r="Q348" s="47">
        <f>VLOOKUP($C348,Prices!$A$3:$T$1996,MATCH('2) Order Form'!Q$8,Prices!$A$2:$T$2,0),FALSE)</f>
        <v>129</v>
      </c>
      <c r="R348" s="31">
        <f t="shared" si="552"/>
        <v>0</v>
      </c>
      <c r="S348" s="40">
        <f t="shared" si="553"/>
        <v>0</v>
      </c>
      <c r="T348" s="47">
        <f t="shared" si="554"/>
        <v>0</v>
      </c>
      <c r="U348" s="97"/>
      <c r="V348" s="110">
        <v>7048652894557</v>
      </c>
      <c r="W348" s="97"/>
      <c r="X348" s="182" t="str">
        <f t="shared" si="562"/>
        <v>*** EOL ***</v>
      </c>
      <c r="Y348" s="98">
        <f t="shared" si="555"/>
        <v>0</v>
      </c>
      <c r="Z348" s="99">
        <f t="shared" ca="1" si="560"/>
        <v>0</v>
      </c>
      <c r="AA348" s="99">
        <f t="shared" ca="1" si="561"/>
        <v>43</v>
      </c>
      <c r="AB348" s="99">
        <f t="shared" ca="1" si="556"/>
        <v>0</v>
      </c>
      <c r="AC348" s="99">
        <f t="shared" ca="1" si="557"/>
        <v>1</v>
      </c>
      <c r="AD348" s="99" t="str">
        <f t="shared" si="558"/>
        <v>852071RIG Obsidian/Woodland</v>
      </c>
      <c r="AE348" s="99" t="str">
        <f t="shared" si="559"/>
        <v>852071-OS</v>
      </c>
      <c r="AF348" s="100" t="str">
        <f>INDEX(ATS!$A:$P,MATCH('2) Order Form'!$V348,ATS!$O:$O,0),7)</f>
        <v>Stock</v>
      </c>
      <c r="AG348" s="183">
        <v>7048653018877</v>
      </c>
    </row>
    <row r="349" spans="1:33">
      <c r="A349" s="9">
        <v>3</v>
      </c>
      <c r="B349" s="9" t="s">
        <v>102</v>
      </c>
      <c r="C349" s="9">
        <f>INDEX(ATS!$A:$P,MATCH('2) Order Form'!$V349,ATS!$O:$O,0),1)</f>
        <v>852070</v>
      </c>
      <c r="D349" s="9" t="str">
        <f>INDEX(ATS!$A:$P,MATCH('2) Order Form'!$V349,ATS!$O:$O,0),2)</f>
        <v>Memento Polarized</v>
      </c>
      <c r="E349" s="74" t="str">
        <f>INDEX(ATS!$A:$P,MATCH('2) Order Form'!$V349,ATS!$O:$O,0),4)</f>
        <v>230100-OS</v>
      </c>
      <c r="F349" s="74" t="str">
        <f>INDEX(ATS!$A:$P,MATCH('2) Order Form'!$V349,ATS!$O:$O,0),5)</f>
        <v>Obsidian Black Polarized/Matte Black</v>
      </c>
      <c r="G349" s="112" t="str">
        <f>INDEX(ATS!$A:$P,MATCH('2) Order Form'!$V349,ATS!$O:$O,0),6)</f>
        <v>OS</v>
      </c>
      <c r="H349" s="10">
        <v>1</v>
      </c>
      <c r="I349" s="90">
        <v>0</v>
      </c>
      <c r="J349" s="96">
        <f>IFERROR(VLOOKUP(V349,ATS!$O:$P,2,FALSE),0)</f>
        <v>129</v>
      </c>
      <c r="K349" s="138" t="str">
        <f t="shared" si="549"/>
        <v>50+</v>
      </c>
      <c r="L349" s="96">
        <f>IFERROR(VLOOKUP(V349,ATS!$O:$Q,3,FALSE),0)</f>
        <v>129</v>
      </c>
      <c r="M349" s="139" t="str">
        <f t="shared" si="550"/>
        <v>50+</v>
      </c>
      <c r="N349" s="85">
        <v>0</v>
      </c>
      <c r="O349" s="51">
        <f t="shared" si="551"/>
        <v>0</v>
      </c>
      <c r="P349" s="46">
        <f>VLOOKUP($C349,Prices!$A$3:$T$1996,MATCH('2) Order Form'!P$8,Prices!$A$2:$T$2,0),FALSE)</f>
        <v>85</v>
      </c>
      <c r="Q349" s="47">
        <f>VLOOKUP($C349,Prices!$A$3:$T$1996,MATCH('2) Order Form'!Q$8,Prices!$A$2:$T$2,0),FALSE)</f>
        <v>169</v>
      </c>
      <c r="R349" s="31">
        <f t="shared" si="552"/>
        <v>0</v>
      </c>
      <c r="S349" s="40">
        <f t="shared" si="553"/>
        <v>0</v>
      </c>
      <c r="T349" s="47">
        <f t="shared" si="554"/>
        <v>0</v>
      </c>
      <c r="U349" s="97"/>
      <c r="V349" s="110">
        <v>7048652762481</v>
      </c>
      <c r="W349" s="97"/>
      <c r="X349" s="182" t="str">
        <f t="shared" si="562"/>
        <v/>
      </c>
      <c r="Y349" s="98">
        <f t="shared" si="555"/>
        <v>0</v>
      </c>
      <c r="Z349" s="99">
        <f t="shared" ca="1" si="560"/>
        <v>0</v>
      </c>
      <c r="AA349" s="99">
        <f t="shared" ca="1" si="561"/>
        <v>44</v>
      </c>
      <c r="AB349" s="99">
        <f t="shared" ca="1" si="556"/>
        <v>1</v>
      </c>
      <c r="AC349" s="99">
        <f t="shared" ca="1" si="557"/>
        <v>1</v>
      </c>
      <c r="AD349" s="99" t="str">
        <f t="shared" si="558"/>
        <v>852070Obsidian Black Polarized/Matte Black</v>
      </c>
      <c r="AE349" s="99" t="str">
        <f t="shared" si="559"/>
        <v>852070-OS</v>
      </c>
      <c r="AF349" s="100" t="str">
        <f>INDEX(ATS!$A:$P,MATCH('2) Order Form'!$V349,ATS!$O:$O,0),7)</f>
        <v>Active</v>
      </c>
      <c r="AG349" s="183">
        <v>7048653018884</v>
      </c>
    </row>
    <row r="350" spans="1:33">
      <c r="A350" s="9">
        <v>3</v>
      </c>
      <c r="B350" s="9" t="s">
        <v>102</v>
      </c>
      <c r="C350" s="9">
        <f>INDEX(ATS!$A:$P,MATCH('2) Order Form'!$V350,ATS!$O:$O,0),1)</f>
        <v>852072</v>
      </c>
      <c r="D350" s="9" t="str">
        <f>INDEX(ATS!$A:$P,MATCH('2) Order Form'!$V350,ATS!$O:$O,0),2)</f>
        <v>Memento RIG Photochromic</v>
      </c>
      <c r="E350" s="74" t="str">
        <f>INDEX(ATS!$A:$P,MATCH('2) Order Form'!$V350,ATS!$O:$O,0),4)</f>
        <v>220400-OS</v>
      </c>
      <c r="F350" s="74" t="str">
        <f>INDEX(ATS!$A:$P,MATCH('2) Order Form'!$V350,ATS!$O:$O,0),5)</f>
        <v>RIG Photochromic/Matte Crystal Black</v>
      </c>
      <c r="G350" s="112" t="str">
        <f>INDEX(ATS!$A:$P,MATCH('2) Order Form'!$V350,ATS!$O:$O,0),6)</f>
        <v>OS</v>
      </c>
      <c r="H350" s="10">
        <v>1</v>
      </c>
      <c r="I350" s="90">
        <v>0</v>
      </c>
      <c r="J350" s="96">
        <f>IFERROR(VLOOKUP(V350,ATS!$O:$P,2,FALSE),0)</f>
        <v>59</v>
      </c>
      <c r="K350" s="138" t="str">
        <f t="shared" si="549"/>
        <v>50+</v>
      </c>
      <c r="L350" s="96">
        <f>IFERROR(VLOOKUP(V350,ATS!$O:$Q,3,FALSE),0)</f>
        <v>59</v>
      </c>
      <c r="M350" s="139" t="str">
        <f t="shared" si="550"/>
        <v>50+</v>
      </c>
      <c r="N350" s="85">
        <v>0</v>
      </c>
      <c r="O350" s="51">
        <f t="shared" si="551"/>
        <v>0</v>
      </c>
      <c r="P350" s="46">
        <f>VLOOKUP($C350,Prices!$A$3:$T$1996,MATCH('2) Order Form'!P$8,Prices!$A$2:$T$2,0),FALSE)</f>
        <v>100</v>
      </c>
      <c r="Q350" s="47">
        <f>VLOOKUP($C350,Prices!$A$3:$T$1996,MATCH('2) Order Form'!Q$8,Prices!$A$2:$T$2,0),FALSE)</f>
        <v>199</v>
      </c>
      <c r="R350" s="31">
        <f t="shared" si="552"/>
        <v>0</v>
      </c>
      <c r="S350" s="40">
        <f t="shared" si="553"/>
        <v>0</v>
      </c>
      <c r="T350" s="47">
        <f t="shared" si="554"/>
        <v>0</v>
      </c>
      <c r="U350" s="97"/>
      <c r="V350" s="110">
        <v>7048652762504</v>
      </c>
      <c r="W350" s="97"/>
      <c r="X350" s="182" t="str">
        <f t="shared" si="562"/>
        <v/>
      </c>
      <c r="Y350" s="98">
        <f t="shared" si="555"/>
        <v>0</v>
      </c>
      <c r="Z350" s="99">
        <f t="shared" ca="1" si="560"/>
        <v>0</v>
      </c>
      <c r="AA350" s="99">
        <f t="shared" ca="1" si="561"/>
        <v>45</v>
      </c>
      <c r="AB350" s="99">
        <f t="shared" ca="1" si="556"/>
        <v>1</v>
      </c>
      <c r="AC350" s="99">
        <f t="shared" ca="1" si="557"/>
        <v>1</v>
      </c>
      <c r="AD350" s="99" t="str">
        <f t="shared" si="558"/>
        <v>852072RIG Photochromic/Matte Crystal Black</v>
      </c>
      <c r="AE350" s="99" t="str">
        <f t="shared" si="559"/>
        <v>852072-OS</v>
      </c>
      <c r="AF350" s="100" t="str">
        <f>INDEX(ATS!$A:$P,MATCH('2) Order Form'!$V350,ATS!$O:$O,0),7)</f>
        <v>Active</v>
      </c>
      <c r="AG350" s="183">
        <v>7048652762542</v>
      </c>
    </row>
    <row r="351" spans="1:33">
      <c r="A351" s="9">
        <v>3</v>
      </c>
      <c r="B351" s="9" t="s">
        <v>102</v>
      </c>
      <c r="C351" s="9">
        <f>INDEX(ATS!$A:$P,MATCH('2) Order Form'!$V351,ATS!$O:$O,0),1)</f>
        <v>852097</v>
      </c>
      <c r="D351" s="9" t="str">
        <f>INDEX(ATS!$A:$P,MATCH('2) Order Form'!$V351,ATS!$O:$O,0),2)</f>
        <v>Tachi RIG Reflect</v>
      </c>
      <c r="E351" s="74" t="str">
        <f>INDEX(ATS!$A:$P,MATCH('2) Order Form'!$V351,ATS!$O:$O,0),4)</f>
        <v>060100-OS</v>
      </c>
      <c r="F351" s="74" t="str">
        <f>INDEX(ATS!$A:$P,MATCH('2) Order Form'!$V351,ATS!$O:$O,0),5)</f>
        <v>RIG Topaz/Matte Black</v>
      </c>
      <c r="G351" s="112" t="str">
        <f>INDEX(ATS!$A:$P,MATCH('2) Order Form'!$V351,ATS!$O:$O,0),6)</f>
        <v>OS</v>
      </c>
      <c r="H351" s="10">
        <v>1</v>
      </c>
      <c r="I351" s="90">
        <v>0</v>
      </c>
      <c r="J351" s="96">
        <f>IFERROR(VLOOKUP(V351,ATS!$O:$P,2,FALSE),0)</f>
        <v>114</v>
      </c>
      <c r="K351" s="138" t="str">
        <f t="shared" ref="K351:K357" si="563">IF(J351=99999,"OPEN",IF(J351&gt;50,"50+",IF(J351&lt;=0,"0",J351)))</f>
        <v>50+</v>
      </c>
      <c r="L351" s="96">
        <f>IFERROR(VLOOKUP(V351,ATS!$O:$Q,3,FALSE),0)</f>
        <v>114</v>
      </c>
      <c r="M351" s="139" t="str">
        <f t="shared" ref="M351:M357" si="564">IF(L351=99999,"OPEN",IF(L351&gt;50,"50+",IF(L351&lt;=0,"0",L351)))</f>
        <v>50+</v>
      </c>
      <c r="N351" s="85">
        <v>0</v>
      </c>
      <c r="O351" s="51">
        <f t="shared" ref="O351:O357" si="565">IF(N351&lt;&gt;0,N351,$P$5)</f>
        <v>0</v>
      </c>
      <c r="P351" s="46">
        <f>VLOOKUP($C351,Prices!$A$3:$T$1996,MATCH('2) Order Form'!P$8,Prices!$A$2:$T$2,0),FALSE)</f>
        <v>65</v>
      </c>
      <c r="Q351" s="47">
        <f>VLOOKUP($C351,Prices!$A$3:$T$1996,MATCH('2) Order Form'!Q$8,Prices!$A$2:$T$2,0),FALSE)</f>
        <v>129</v>
      </c>
      <c r="R351" s="31">
        <f t="shared" ref="R351:R357" si="566">I351*P351</f>
        <v>0</v>
      </c>
      <c r="S351" s="40">
        <f t="shared" ref="S351:S357" si="567">R351*O351</f>
        <v>0</v>
      </c>
      <c r="T351" s="47">
        <f t="shared" ref="T351:T357" si="568">R351-S351</f>
        <v>0</v>
      </c>
      <c r="U351" s="97"/>
      <c r="V351" s="110">
        <v>7048652833754</v>
      </c>
      <c r="W351" s="97"/>
      <c r="X351" s="182" t="str">
        <f t="shared" si="562"/>
        <v/>
      </c>
      <c r="Y351" s="98">
        <f t="shared" ref="Y351:Y357" si="569">I351*Q351</f>
        <v>0</v>
      </c>
      <c r="Z351" s="99">
        <f t="shared" ca="1" si="560"/>
        <v>0</v>
      </c>
      <c r="AA351" s="99">
        <f t="shared" ca="1" si="561"/>
        <v>46</v>
      </c>
      <c r="AB351" s="99">
        <f t="shared" ref="AB351:AB357" ca="1" si="570">IF(C351=OFFSET(C351,-1,0),0,1)</f>
        <v>1</v>
      </c>
      <c r="AC351" s="99">
        <f t="shared" ref="AC351:AC357" ca="1" si="571">IF(F351=OFFSET(F351,-1,0),0,1)</f>
        <v>1</v>
      </c>
      <c r="AD351" s="99" t="str">
        <f t="shared" ref="AD351:AD357" si="572">CONCATENATE(C351,F351)</f>
        <v>852097RIG Topaz/Matte Black</v>
      </c>
      <c r="AE351" s="99" t="str">
        <f t="shared" ref="AE351:AE357" si="573">IFERROR(IF(B351="EYEWEAR",CONCATENATE(C351,"-",G351),C351),C351)</f>
        <v>852097-OS</v>
      </c>
      <c r="AF351" s="100" t="str">
        <f>INDEX(ATS!$A:$P,MATCH('2) Order Form'!$V351,ATS!$O:$O,0),7)</f>
        <v>Active</v>
      </c>
      <c r="AG351" s="183">
        <v>7048652894533</v>
      </c>
    </row>
    <row r="352" spans="1:33">
      <c r="A352" s="9">
        <v>3</v>
      </c>
      <c r="B352" s="9" t="s">
        <v>102</v>
      </c>
      <c r="C352" s="9">
        <f>INDEX(ATS!$A:$P,MATCH('2) Order Form'!$V352,ATS!$O:$O,0),1)</f>
        <v>852097</v>
      </c>
      <c r="D352" s="9" t="str">
        <f>INDEX(ATS!$A:$P,MATCH('2) Order Form'!$V352,ATS!$O:$O,0),2)</f>
        <v>Tachi RIG Reflect</v>
      </c>
      <c r="E352" s="74" t="str">
        <f>INDEX(ATS!$A:$P,MATCH('2) Order Form'!$V352,ATS!$O:$O,0),4)</f>
        <v>070600-OS</v>
      </c>
      <c r="F352" s="74" t="str">
        <f>INDEX(ATS!$A:$P,MATCH('2) Order Form'!$V352,ATS!$O:$O,0),5)</f>
        <v>RIG Emerald/Matte Crystal Storm</v>
      </c>
      <c r="G352" s="112" t="str">
        <f>INDEX(ATS!$A:$P,MATCH('2) Order Form'!$V352,ATS!$O:$O,0),6)</f>
        <v>OS</v>
      </c>
      <c r="H352" s="10">
        <v>1</v>
      </c>
      <c r="I352" s="90">
        <v>0</v>
      </c>
      <c r="J352" s="96">
        <f>IFERROR(VLOOKUP(V352,ATS!$O:$P,2,FALSE),0)</f>
        <v>102</v>
      </c>
      <c r="K352" s="138" t="str">
        <f t="shared" si="563"/>
        <v>50+</v>
      </c>
      <c r="L352" s="96">
        <f>IFERROR(VLOOKUP(V352,ATS!$O:$Q,3,FALSE),0)</f>
        <v>102</v>
      </c>
      <c r="M352" s="139" t="str">
        <f t="shared" si="564"/>
        <v>50+</v>
      </c>
      <c r="N352" s="85">
        <v>0</v>
      </c>
      <c r="O352" s="51">
        <f t="shared" si="565"/>
        <v>0</v>
      </c>
      <c r="P352" s="46">
        <f>VLOOKUP($C352,Prices!$A$3:$T$1996,MATCH('2) Order Form'!P$8,Prices!$A$2:$T$2,0),FALSE)</f>
        <v>65</v>
      </c>
      <c r="Q352" s="47">
        <f>VLOOKUP($C352,Prices!$A$3:$T$1996,MATCH('2) Order Form'!Q$8,Prices!$A$2:$T$2,0),FALSE)</f>
        <v>129</v>
      </c>
      <c r="R352" s="31">
        <f t="shared" si="566"/>
        <v>0</v>
      </c>
      <c r="S352" s="40">
        <f t="shared" si="567"/>
        <v>0</v>
      </c>
      <c r="T352" s="47">
        <f t="shared" si="568"/>
        <v>0</v>
      </c>
      <c r="U352" s="97"/>
      <c r="V352" s="110">
        <v>7048652833785</v>
      </c>
      <c r="W352" s="97"/>
      <c r="X352" s="182" t="str">
        <f t="shared" si="562"/>
        <v/>
      </c>
      <c r="Y352" s="98">
        <f t="shared" si="569"/>
        <v>0</v>
      </c>
      <c r="Z352" s="99">
        <f t="shared" ca="1" si="560"/>
        <v>0</v>
      </c>
      <c r="AA352" s="99">
        <f t="shared" ca="1" si="561"/>
        <v>46</v>
      </c>
      <c r="AB352" s="99">
        <f t="shared" ca="1" si="570"/>
        <v>0</v>
      </c>
      <c r="AC352" s="99">
        <f t="shared" ca="1" si="571"/>
        <v>1</v>
      </c>
      <c r="AD352" s="99" t="str">
        <f t="shared" si="572"/>
        <v>852097RIG Emerald/Matte Crystal Storm</v>
      </c>
      <c r="AE352" s="99" t="str">
        <f t="shared" si="573"/>
        <v>852097-OS</v>
      </c>
      <c r="AF352" s="100" t="str">
        <f>INDEX(ATS!$A:$P,MATCH('2) Order Form'!$V352,ATS!$O:$O,0),7)</f>
        <v>Active</v>
      </c>
      <c r="AG352" s="183">
        <v>7048653018907</v>
      </c>
    </row>
    <row r="353" spans="1:33">
      <c r="A353" s="9">
        <v>3</v>
      </c>
      <c r="B353" s="9" t="s">
        <v>102</v>
      </c>
      <c r="C353" s="9">
        <f>INDEX(ATS!$A:$P,MATCH('2) Order Form'!$V353,ATS!$O:$O,0),1)</f>
        <v>852097</v>
      </c>
      <c r="D353" s="9" t="str">
        <f>INDEX(ATS!$A:$P,MATCH('2) Order Form'!$V353,ATS!$O:$O,0),2)</f>
        <v>Tachi RIG Reflect</v>
      </c>
      <c r="E353" s="74" t="str">
        <f>INDEX(ATS!$A:$P,MATCH('2) Order Form'!$V353,ATS!$O:$O,0),4)</f>
        <v>150500-OS</v>
      </c>
      <c r="F353" s="74" t="str">
        <f>INDEX(ATS!$A:$P,MATCH('2) Order Form'!$V353,ATS!$O:$O,0),5)</f>
        <v>RIG Bixbite/Matte Crystal Black Camo</v>
      </c>
      <c r="G353" s="112" t="str">
        <f>INDEX(ATS!$A:$P,MATCH('2) Order Form'!$V353,ATS!$O:$O,0),6)</f>
        <v>OS</v>
      </c>
      <c r="H353" s="10">
        <v>1</v>
      </c>
      <c r="I353" s="90">
        <v>0</v>
      </c>
      <c r="J353" s="96">
        <f>IFERROR(VLOOKUP(V353,ATS!$O:$P,2,FALSE),0)</f>
        <v>34</v>
      </c>
      <c r="K353" s="138">
        <f t="shared" si="563"/>
        <v>34</v>
      </c>
      <c r="L353" s="96">
        <f>IFERROR(VLOOKUP(V353,ATS!$O:$Q,3,FALSE),0)</f>
        <v>34</v>
      </c>
      <c r="M353" s="139">
        <f t="shared" si="564"/>
        <v>34</v>
      </c>
      <c r="N353" s="85">
        <v>0</v>
      </c>
      <c r="O353" s="51">
        <f t="shared" si="565"/>
        <v>0</v>
      </c>
      <c r="P353" s="46">
        <f>VLOOKUP($C353,Prices!$A$3:$T$1996,MATCH('2) Order Form'!P$8,Prices!$A$2:$T$2,0),FALSE)</f>
        <v>65</v>
      </c>
      <c r="Q353" s="47">
        <f>VLOOKUP($C353,Prices!$A$3:$T$1996,MATCH('2) Order Form'!Q$8,Prices!$A$2:$T$2,0),FALSE)</f>
        <v>129</v>
      </c>
      <c r="R353" s="31">
        <f t="shared" si="566"/>
        <v>0</v>
      </c>
      <c r="S353" s="40">
        <f t="shared" si="567"/>
        <v>0</v>
      </c>
      <c r="T353" s="47">
        <f t="shared" si="568"/>
        <v>0</v>
      </c>
      <c r="U353" s="97"/>
      <c r="V353" s="110">
        <v>7048652895844</v>
      </c>
      <c r="W353" s="97"/>
      <c r="X353" s="182" t="str">
        <f t="shared" si="562"/>
        <v>*** EOL ***</v>
      </c>
      <c r="Y353" s="98">
        <f t="shared" si="569"/>
        <v>0</v>
      </c>
      <c r="Z353" s="99">
        <f t="shared" ca="1" si="560"/>
        <v>0</v>
      </c>
      <c r="AA353" s="99">
        <f t="shared" ca="1" si="561"/>
        <v>46</v>
      </c>
      <c r="AB353" s="99">
        <f t="shared" ca="1" si="570"/>
        <v>0</v>
      </c>
      <c r="AC353" s="99">
        <f t="shared" ca="1" si="571"/>
        <v>1</v>
      </c>
      <c r="AD353" s="99" t="str">
        <f t="shared" si="572"/>
        <v>852097RIG Bixbite/Matte Crystal Black Camo</v>
      </c>
      <c r="AE353" s="99" t="str">
        <f t="shared" si="573"/>
        <v>852097-OS</v>
      </c>
      <c r="AF353" s="100" t="str">
        <f>INDEX(ATS!$A:$P,MATCH('2) Order Form'!$V353,ATS!$O:$O,0),7)</f>
        <v>Stock</v>
      </c>
      <c r="AG353" s="183">
        <v>7048652762597</v>
      </c>
    </row>
    <row r="354" spans="1:33">
      <c r="A354" s="9">
        <v>3</v>
      </c>
      <c r="B354" s="9" t="s">
        <v>102</v>
      </c>
      <c r="C354" s="9">
        <f>INDEX(ATS!$A:$P,MATCH('2) Order Form'!$V354,ATS!$O:$O,0),1)</f>
        <v>852097</v>
      </c>
      <c r="D354" s="9" t="str">
        <f>INDEX(ATS!$A:$P,MATCH('2) Order Form'!$V354,ATS!$O:$O,0),2)</f>
        <v>Tachi RIG Reflect</v>
      </c>
      <c r="E354" s="74" t="str">
        <f>INDEX(ATS!$A:$P,MATCH('2) Order Form'!$V354,ATS!$O:$O,0),4)</f>
        <v>160400-OS</v>
      </c>
      <c r="F354" s="74" t="str">
        <f>INDEX(ATS!$A:$P,MATCH('2) Order Form'!$V354,ATS!$O:$O,0),5)</f>
        <v>RIG Aquamarine/Matte Crystal Black</v>
      </c>
      <c r="G354" s="112" t="str">
        <f>INDEX(ATS!$A:$P,MATCH('2) Order Form'!$V354,ATS!$O:$O,0),6)</f>
        <v>OS</v>
      </c>
      <c r="H354" s="10">
        <v>1</v>
      </c>
      <c r="I354" s="90">
        <v>0</v>
      </c>
      <c r="J354" s="96">
        <f>IFERROR(VLOOKUP(V354,ATS!$O:$P,2,FALSE),0)</f>
        <v>129</v>
      </c>
      <c r="K354" s="138" t="str">
        <f t="shared" si="563"/>
        <v>50+</v>
      </c>
      <c r="L354" s="96">
        <f>IFERROR(VLOOKUP(V354,ATS!$O:$Q,3,FALSE),0)</f>
        <v>129</v>
      </c>
      <c r="M354" s="139" t="str">
        <f t="shared" si="564"/>
        <v>50+</v>
      </c>
      <c r="N354" s="85">
        <v>0</v>
      </c>
      <c r="O354" s="51">
        <f t="shared" si="565"/>
        <v>0</v>
      </c>
      <c r="P354" s="46">
        <f>VLOOKUP($C354,Prices!$A$3:$T$1996,MATCH('2) Order Form'!P$8,Prices!$A$2:$T$2,0),FALSE)</f>
        <v>65</v>
      </c>
      <c r="Q354" s="47">
        <f>VLOOKUP($C354,Prices!$A$3:$T$1996,MATCH('2) Order Form'!Q$8,Prices!$A$2:$T$2,0),FALSE)</f>
        <v>129</v>
      </c>
      <c r="R354" s="31">
        <f t="shared" si="566"/>
        <v>0</v>
      </c>
      <c r="S354" s="40">
        <f t="shared" si="567"/>
        <v>0</v>
      </c>
      <c r="T354" s="47">
        <f t="shared" si="568"/>
        <v>0</v>
      </c>
      <c r="U354" s="97"/>
      <c r="V354" s="110">
        <v>7048652833761</v>
      </c>
      <c r="W354" s="97"/>
      <c r="X354" s="182" t="str">
        <f t="shared" si="562"/>
        <v/>
      </c>
      <c r="Y354" s="98">
        <f t="shared" si="569"/>
        <v>0</v>
      </c>
      <c r="Z354" s="99">
        <f t="shared" ca="1" si="560"/>
        <v>0</v>
      </c>
      <c r="AA354" s="99">
        <f t="shared" ca="1" si="561"/>
        <v>46</v>
      </c>
      <c r="AB354" s="99">
        <f t="shared" ca="1" si="570"/>
        <v>0</v>
      </c>
      <c r="AC354" s="99">
        <f t="shared" ca="1" si="571"/>
        <v>1</v>
      </c>
      <c r="AD354" s="99" t="str">
        <f t="shared" si="572"/>
        <v>852097RIG Aquamarine/Matte Crystal Black</v>
      </c>
      <c r="AE354" s="99" t="str">
        <f t="shared" si="573"/>
        <v>852097-OS</v>
      </c>
      <c r="AF354" s="100" t="str">
        <f>INDEX(ATS!$A:$P,MATCH('2) Order Form'!$V354,ATS!$O:$O,0),7)</f>
        <v>Active</v>
      </c>
      <c r="AG354" s="183">
        <v>7048652762481</v>
      </c>
    </row>
    <row r="355" spans="1:33">
      <c r="A355" s="9">
        <v>3</v>
      </c>
      <c r="B355" s="9" t="s">
        <v>102</v>
      </c>
      <c r="C355" s="9">
        <f>INDEX(ATS!$A:$P,MATCH('2) Order Form'!$V355,ATS!$O:$O,0),1)</f>
        <v>852097</v>
      </c>
      <c r="D355" s="9" t="str">
        <f>INDEX(ATS!$A:$P,MATCH('2) Order Form'!$V355,ATS!$O:$O,0),2)</f>
        <v>Tachi RIG Reflect</v>
      </c>
      <c r="E355" s="74" t="str">
        <f>INDEX(ATS!$A:$P,MATCH('2) Order Form'!$V355,ATS!$O:$O,0),4)</f>
        <v>198200-OS</v>
      </c>
      <c r="F355" s="74" t="str">
        <f>INDEX(ATS!$A:$P,MATCH('2) Order Form'!$V355,ATS!$O:$O,0),5)</f>
        <v>RIG Malaia/Gloss Crystal Malaia</v>
      </c>
      <c r="G355" s="112" t="str">
        <f>INDEX(ATS!$A:$P,MATCH('2) Order Form'!$V355,ATS!$O:$O,0),6)</f>
        <v>OS</v>
      </c>
      <c r="H355" s="10">
        <v>1</v>
      </c>
      <c r="I355" s="90">
        <v>0</v>
      </c>
      <c r="J355" s="96">
        <f>IFERROR(VLOOKUP(V355,ATS!$O:$P,2,FALSE),0)</f>
        <v>81</v>
      </c>
      <c r="K355" s="138" t="str">
        <f t="shared" si="563"/>
        <v>50+</v>
      </c>
      <c r="L355" s="96">
        <f>IFERROR(VLOOKUP(V355,ATS!$O:$Q,3,FALSE),0)</f>
        <v>81</v>
      </c>
      <c r="M355" s="139" t="str">
        <f t="shared" si="564"/>
        <v>50+</v>
      </c>
      <c r="N355" s="85">
        <v>0</v>
      </c>
      <c r="O355" s="51">
        <f t="shared" si="565"/>
        <v>0</v>
      </c>
      <c r="P355" s="46">
        <f>VLOOKUP($C355,Prices!$A$3:$T$1996,MATCH('2) Order Form'!P$8,Prices!$A$2:$T$2,0),FALSE)</f>
        <v>65</v>
      </c>
      <c r="Q355" s="47">
        <f>VLOOKUP($C355,Prices!$A$3:$T$1996,MATCH('2) Order Form'!Q$8,Prices!$A$2:$T$2,0),FALSE)</f>
        <v>129</v>
      </c>
      <c r="R355" s="31">
        <f t="shared" si="566"/>
        <v>0</v>
      </c>
      <c r="S355" s="40">
        <f t="shared" si="567"/>
        <v>0</v>
      </c>
      <c r="T355" s="47">
        <f t="shared" si="568"/>
        <v>0</v>
      </c>
      <c r="U355" s="97"/>
      <c r="V355" s="110">
        <v>7048652833792</v>
      </c>
      <c r="W355" s="97"/>
      <c r="X355" s="182" t="str">
        <f t="shared" si="562"/>
        <v>*** EOL ***</v>
      </c>
      <c r="Y355" s="98">
        <f t="shared" si="569"/>
        <v>0</v>
      </c>
      <c r="Z355" s="99">
        <f t="shared" ca="1" si="560"/>
        <v>0</v>
      </c>
      <c r="AA355" s="99">
        <f t="shared" ca="1" si="561"/>
        <v>46</v>
      </c>
      <c r="AB355" s="99">
        <f t="shared" ca="1" si="570"/>
        <v>0</v>
      </c>
      <c r="AC355" s="99">
        <f t="shared" ca="1" si="571"/>
        <v>1</v>
      </c>
      <c r="AD355" s="99" t="str">
        <f t="shared" si="572"/>
        <v>852097RIG Malaia/Gloss Crystal Malaia</v>
      </c>
      <c r="AE355" s="99" t="str">
        <f t="shared" si="573"/>
        <v>852097-OS</v>
      </c>
      <c r="AF355" s="100" t="str">
        <f>INDEX(ATS!$A:$P,MATCH('2) Order Form'!$V355,ATS!$O:$O,0),7)</f>
        <v>Stock</v>
      </c>
      <c r="AG355" s="183">
        <v>7048652762504</v>
      </c>
    </row>
    <row r="356" spans="1:33">
      <c r="A356" s="9">
        <v>3</v>
      </c>
      <c r="B356" s="9" t="s">
        <v>102</v>
      </c>
      <c r="C356" s="9">
        <f>INDEX(ATS!$A:$P,MATCH('2) Order Form'!$V356,ATS!$O:$O,0),1)</f>
        <v>852097</v>
      </c>
      <c r="D356" s="9" t="str">
        <f>INDEX(ATS!$A:$P,MATCH('2) Order Form'!$V356,ATS!$O:$O,0),2)</f>
        <v>Tachi RIG Reflect</v>
      </c>
      <c r="E356" s="74" t="str">
        <f>INDEX(ATS!$A:$P,MATCH('2) Order Form'!$V356,ATS!$O:$O,0),4)</f>
        <v>200700-OS</v>
      </c>
      <c r="F356" s="74" t="str">
        <f>INDEX(ATS!$A:$P,MATCH('2) Order Form'!$V356,ATS!$O:$O,0),5)</f>
        <v>RIG Obsidian/Matte Dark Storm</v>
      </c>
      <c r="G356" s="112" t="str">
        <f>INDEX(ATS!$A:$P,MATCH('2) Order Form'!$V356,ATS!$O:$O,0),6)</f>
        <v>OS</v>
      </c>
      <c r="H356" s="10">
        <v>1</v>
      </c>
      <c r="I356" s="90">
        <v>0</v>
      </c>
      <c r="J356" s="96">
        <f>IFERROR(VLOOKUP(V356,ATS!$O:$P,2,FALSE),0)</f>
        <v>120</v>
      </c>
      <c r="K356" s="138" t="str">
        <f t="shared" si="563"/>
        <v>50+</v>
      </c>
      <c r="L356" s="96">
        <f>IFERROR(VLOOKUP(V356,ATS!$O:$Q,3,FALSE),0)</f>
        <v>120</v>
      </c>
      <c r="M356" s="139" t="str">
        <f t="shared" si="564"/>
        <v>50+</v>
      </c>
      <c r="N356" s="85">
        <v>0</v>
      </c>
      <c r="O356" s="51">
        <f t="shared" si="565"/>
        <v>0</v>
      </c>
      <c r="P356" s="46">
        <f>VLOOKUP($C356,Prices!$A$3:$T$1996,MATCH('2) Order Form'!P$8,Prices!$A$2:$T$2,0),FALSE)</f>
        <v>65</v>
      </c>
      <c r="Q356" s="47">
        <f>VLOOKUP($C356,Prices!$A$3:$T$1996,MATCH('2) Order Form'!Q$8,Prices!$A$2:$T$2,0),FALSE)</f>
        <v>129</v>
      </c>
      <c r="R356" s="31">
        <f t="shared" si="566"/>
        <v>0</v>
      </c>
      <c r="S356" s="40">
        <f t="shared" si="567"/>
        <v>0</v>
      </c>
      <c r="T356" s="47">
        <f t="shared" si="568"/>
        <v>0</v>
      </c>
      <c r="U356" s="97"/>
      <c r="V356" s="110">
        <v>7048652833747</v>
      </c>
      <c r="W356" s="97"/>
      <c r="X356" s="182" t="str">
        <f t="shared" si="562"/>
        <v/>
      </c>
      <c r="Y356" s="98">
        <f t="shared" si="569"/>
        <v>0</v>
      </c>
      <c r="Z356" s="99">
        <f t="shared" ca="1" si="560"/>
        <v>0</v>
      </c>
      <c r="AA356" s="99">
        <f t="shared" ca="1" si="561"/>
        <v>46</v>
      </c>
      <c r="AB356" s="99">
        <f t="shared" ca="1" si="570"/>
        <v>0</v>
      </c>
      <c r="AC356" s="99">
        <f t="shared" ca="1" si="571"/>
        <v>1</v>
      </c>
      <c r="AD356" s="99" t="str">
        <f t="shared" si="572"/>
        <v>852097RIG Obsidian/Matte Dark Storm</v>
      </c>
      <c r="AE356" s="99" t="str">
        <f t="shared" si="573"/>
        <v>852097-OS</v>
      </c>
      <c r="AF356" s="100" t="str">
        <f>INDEX(ATS!$A:$P,MATCH('2) Order Form'!$V356,ATS!$O:$O,0),7)</f>
        <v>Active</v>
      </c>
      <c r="AG356" s="183">
        <v>7048653018891</v>
      </c>
    </row>
    <row r="357" spans="1:33">
      <c r="A357" s="9">
        <v>3</v>
      </c>
      <c r="B357" s="9" t="s">
        <v>102</v>
      </c>
      <c r="C357" s="9">
        <f>INDEX(ATS!$A:$P,MATCH('2) Order Form'!$V357,ATS!$O:$O,0),1)</f>
        <v>852097</v>
      </c>
      <c r="D357" s="9" t="str">
        <f>INDEX(ATS!$A:$P,MATCH('2) Order Form'!$V357,ATS!$O:$O,0),2)</f>
        <v>Tachi RIG Reflect</v>
      </c>
      <c r="E357" s="74" t="str">
        <f>INDEX(ATS!$A:$P,MATCH('2) Order Form'!$V357,ATS!$O:$O,0),4)</f>
        <v>206700-OS</v>
      </c>
      <c r="F357" s="74" t="str">
        <f>INDEX(ATS!$A:$P,MATCH('2) Order Form'!$V357,ATS!$O:$O,0),5)</f>
        <v>RIG Obsidian/Woodland</v>
      </c>
      <c r="G357" s="112" t="str">
        <f>INDEX(ATS!$A:$P,MATCH('2) Order Form'!$V357,ATS!$O:$O,0),6)</f>
        <v>OS</v>
      </c>
      <c r="H357" s="10">
        <v>1</v>
      </c>
      <c r="I357" s="90">
        <v>0</v>
      </c>
      <c r="J357" s="96">
        <f>IFERROR(VLOOKUP(V357,ATS!$O:$P,2,FALSE),0)</f>
        <v>32</v>
      </c>
      <c r="K357" s="138">
        <f t="shared" si="563"/>
        <v>32</v>
      </c>
      <c r="L357" s="96">
        <f>IFERROR(VLOOKUP(V357,ATS!$O:$Q,3,FALSE),0)</f>
        <v>32</v>
      </c>
      <c r="M357" s="139">
        <f t="shared" si="564"/>
        <v>32</v>
      </c>
      <c r="N357" s="85">
        <v>0</v>
      </c>
      <c r="O357" s="51">
        <f t="shared" si="565"/>
        <v>0</v>
      </c>
      <c r="P357" s="46">
        <f>VLOOKUP($C357,Prices!$A$3:$T$1996,MATCH('2) Order Form'!P$8,Prices!$A$2:$T$2,0),FALSE)</f>
        <v>65</v>
      </c>
      <c r="Q357" s="47">
        <f>VLOOKUP($C357,Prices!$A$3:$T$1996,MATCH('2) Order Form'!Q$8,Prices!$A$2:$T$2,0),FALSE)</f>
        <v>129</v>
      </c>
      <c r="R357" s="31">
        <f t="shared" si="566"/>
        <v>0</v>
      </c>
      <c r="S357" s="40">
        <f t="shared" si="567"/>
        <v>0</v>
      </c>
      <c r="T357" s="47">
        <f t="shared" si="568"/>
        <v>0</v>
      </c>
      <c r="U357" s="97"/>
      <c r="V357" s="110">
        <v>7048652894625</v>
      </c>
      <c r="W357" s="97"/>
      <c r="X357" s="182" t="str">
        <f t="shared" si="562"/>
        <v>*** EOL ***</v>
      </c>
      <c r="Y357" s="98">
        <f t="shared" si="569"/>
        <v>0</v>
      </c>
      <c r="Z357" s="99">
        <f t="shared" ca="1" si="560"/>
        <v>0</v>
      </c>
      <c r="AA357" s="99">
        <f t="shared" ca="1" si="561"/>
        <v>46</v>
      </c>
      <c r="AB357" s="99">
        <f t="shared" ca="1" si="570"/>
        <v>0</v>
      </c>
      <c r="AC357" s="99">
        <f t="shared" ca="1" si="571"/>
        <v>1</v>
      </c>
      <c r="AD357" s="99" t="str">
        <f t="shared" si="572"/>
        <v>852097RIG Obsidian/Woodland</v>
      </c>
      <c r="AE357" s="99" t="str">
        <f t="shared" si="573"/>
        <v>852097-OS</v>
      </c>
      <c r="AF357" s="100" t="str">
        <f>INDEX(ATS!$A:$P,MATCH('2) Order Form'!$V357,ATS!$O:$O,0),7)</f>
        <v>Stock</v>
      </c>
      <c r="AG357" s="183">
        <v>7048652777867</v>
      </c>
    </row>
    <row r="358" spans="1:33">
      <c r="A358" s="9">
        <v>3</v>
      </c>
      <c r="B358" s="9" t="s">
        <v>102</v>
      </c>
      <c r="C358" s="9">
        <f>INDEX(ATS!$A:$P,MATCH('2) Order Form'!$V358,ATS!$O:$O,0),1)</f>
        <v>852096</v>
      </c>
      <c r="D358" s="9" t="str">
        <f>INDEX(ATS!$A:$P,MATCH('2) Order Form'!$V358,ATS!$O:$O,0),2)</f>
        <v>Tachi Polarized</v>
      </c>
      <c r="E358" s="74" t="str">
        <f>INDEX(ATS!$A:$P,MATCH('2) Order Form'!$V358,ATS!$O:$O,0),4)</f>
        <v>230100-OS</v>
      </c>
      <c r="F358" s="74" t="str">
        <f>INDEX(ATS!$A:$P,MATCH('2) Order Form'!$V358,ATS!$O:$O,0),5)</f>
        <v>Obsidian Black Polarized/Matte Black</v>
      </c>
      <c r="G358" s="112" t="str">
        <f>INDEX(ATS!$A:$P,MATCH('2) Order Form'!$V358,ATS!$O:$O,0),6)</f>
        <v>OS</v>
      </c>
      <c r="H358" s="10">
        <v>1</v>
      </c>
      <c r="I358" s="90">
        <v>0</v>
      </c>
      <c r="J358" s="96">
        <f>IFERROR(VLOOKUP(V358,ATS!$O:$P,2,FALSE),0)</f>
        <v>80</v>
      </c>
      <c r="K358" s="138" t="str">
        <f t="shared" ref="K358:K417" si="574">IF(J358=99999,"OPEN",IF(J358&gt;50,"50+",IF(J358&lt;=0,"0",J358)))</f>
        <v>50+</v>
      </c>
      <c r="L358" s="96">
        <f>IFERROR(VLOOKUP(V358,ATS!$O:$Q,3,FALSE),0)</f>
        <v>80</v>
      </c>
      <c r="M358" s="139" t="str">
        <f t="shared" ref="M358:M417" si="575">IF(L358=99999,"OPEN",IF(L358&gt;50,"50+",IF(L358&lt;=0,"0",L358)))</f>
        <v>50+</v>
      </c>
      <c r="N358" s="85">
        <v>0</v>
      </c>
      <c r="O358" s="51">
        <f t="shared" ref="O358:O417" si="576">IF(N358&lt;&gt;0,N358,$P$5)</f>
        <v>0</v>
      </c>
      <c r="P358" s="46">
        <f>VLOOKUP($C358,Prices!$A$3:$T$1996,MATCH('2) Order Form'!P$8,Prices!$A$2:$T$2,0),FALSE)</f>
        <v>70</v>
      </c>
      <c r="Q358" s="47">
        <f>VLOOKUP($C358,Prices!$A$3:$T$1996,MATCH('2) Order Form'!Q$8,Prices!$A$2:$T$2,0),FALSE)</f>
        <v>139</v>
      </c>
      <c r="R358" s="31">
        <f t="shared" ref="R358:R417" si="577">I358*P358</f>
        <v>0</v>
      </c>
      <c r="S358" s="40">
        <f t="shared" ref="S358:S417" si="578">R358*O358</f>
        <v>0</v>
      </c>
      <c r="T358" s="47">
        <f t="shared" ref="T358:T417" si="579">R358-S358</f>
        <v>0</v>
      </c>
      <c r="U358" s="97"/>
      <c r="V358" s="110">
        <v>7048652833730</v>
      </c>
      <c r="W358" s="97"/>
      <c r="X358" s="182" t="str">
        <f t="shared" si="562"/>
        <v/>
      </c>
      <c r="Y358" s="98">
        <f t="shared" ref="Y358:Y417" si="580">I358*Q358</f>
        <v>0</v>
      </c>
      <c r="Z358" s="99">
        <f t="shared" ca="1" si="560"/>
        <v>0</v>
      </c>
      <c r="AA358" s="99">
        <f t="shared" ca="1" si="561"/>
        <v>47</v>
      </c>
      <c r="AB358" s="99">
        <f t="shared" ref="AB358:AB417" ca="1" si="581">IF(C358=OFFSET(C358,-1,0),0,1)</f>
        <v>1</v>
      </c>
      <c r="AC358" s="99">
        <f t="shared" ref="AC358:AC417" ca="1" si="582">IF(F358=OFFSET(F358,-1,0),0,1)</f>
        <v>1</v>
      </c>
      <c r="AD358" s="99" t="str">
        <f t="shared" ref="AD358:AD417" si="583">CONCATENATE(C358,F358)</f>
        <v>852096Obsidian Black Polarized/Matte Black</v>
      </c>
      <c r="AE358" s="99" t="str">
        <f t="shared" ref="AE358:AE417" si="584">IFERROR(IF(B358="EYEWEAR",CONCATENATE(C358,"-",G358),C358),C358)</f>
        <v>852096-OS</v>
      </c>
      <c r="AF358" s="100" t="str">
        <f>INDEX(ATS!$A:$P,MATCH('2) Order Form'!$V358,ATS!$O:$O,0),7)</f>
        <v>Active</v>
      </c>
      <c r="AG358" s="183">
        <v>7048652762634</v>
      </c>
    </row>
    <row r="359" spans="1:33">
      <c r="A359" s="9">
        <v>3</v>
      </c>
      <c r="B359" s="9" t="s">
        <v>102</v>
      </c>
      <c r="C359" s="9">
        <f>INDEX(ATS!$A:$P,MATCH('2) Order Form'!$V359,ATS!$O:$O,0),1)</f>
        <v>852031</v>
      </c>
      <c r="D359" s="9" t="str">
        <f>INDEX(ATS!$A:$P,MATCH('2) Order Form'!$V359,ATS!$O:$O,0),2)</f>
        <v>Heat RIG Reflect</v>
      </c>
      <c r="E359" s="74" t="str">
        <f>INDEX(ATS!$A:$P,MATCH('2) Order Form'!$V359,ATS!$O:$O,0),4)</f>
        <v>060100-OS</v>
      </c>
      <c r="F359" s="74" t="str">
        <f>INDEX(ATS!$A:$P,MATCH('2) Order Form'!$V359,ATS!$O:$O,0),5)</f>
        <v>RIG Topaz/Matte Black</v>
      </c>
      <c r="G359" s="112" t="str">
        <f>INDEX(ATS!$A:$P,MATCH('2) Order Form'!$V359,ATS!$O:$O,0),6)</f>
        <v>OS</v>
      </c>
      <c r="H359" s="10">
        <v>1</v>
      </c>
      <c r="I359" s="90">
        <v>0</v>
      </c>
      <c r="J359" s="96">
        <f>IFERROR(VLOOKUP(V359,ATS!$O:$P,2,FALSE),0)</f>
        <v>38</v>
      </c>
      <c r="K359" s="138">
        <f t="shared" si="574"/>
        <v>38</v>
      </c>
      <c r="L359" s="96">
        <f>IFERROR(VLOOKUP(V359,ATS!$O:$Q,3,FALSE),0)</f>
        <v>38</v>
      </c>
      <c r="M359" s="139">
        <f t="shared" si="575"/>
        <v>38</v>
      </c>
      <c r="N359" s="85">
        <v>0</v>
      </c>
      <c r="O359" s="51">
        <f t="shared" si="576"/>
        <v>0</v>
      </c>
      <c r="P359" s="46">
        <f>VLOOKUP($C359,Prices!$A$3:$T$1996,MATCH('2) Order Form'!P$8,Prices!$A$2:$T$2,0),FALSE)</f>
        <v>60</v>
      </c>
      <c r="Q359" s="47">
        <f>VLOOKUP($C359,Prices!$A$3:$T$1996,MATCH('2) Order Form'!Q$8,Prices!$A$2:$T$2,0),FALSE)</f>
        <v>119</v>
      </c>
      <c r="R359" s="31">
        <f t="shared" si="577"/>
        <v>0</v>
      </c>
      <c r="S359" s="40">
        <f t="shared" si="578"/>
        <v>0</v>
      </c>
      <c r="T359" s="47">
        <f t="shared" si="579"/>
        <v>0</v>
      </c>
      <c r="U359" s="97"/>
      <c r="V359" s="110">
        <v>7048652616456</v>
      </c>
      <c r="W359" s="97"/>
      <c r="X359" s="182" t="str">
        <f t="shared" si="562"/>
        <v/>
      </c>
      <c r="Y359" s="98">
        <f t="shared" si="580"/>
        <v>0</v>
      </c>
      <c r="Z359" s="99">
        <f t="shared" ca="1" si="560"/>
        <v>0</v>
      </c>
      <c r="AA359" s="99">
        <f t="shared" ca="1" si="561"/>
        <v>48</v>
      </c>
      <c r="AB359" s="99">
        <f t="shared" ca="1" si="581"/>
        <v>1</v>
      </c>
      <c r="AC359" s="99">
        <f t="shared" ca="1" si="582"/>
        <v>1</v>
      </c>
      <c r="AD359" s="99" t="str">
        <f t="shared" si="583"/>
        <v>852031RIG Topaz/Matte Black</v>
      </c>
      <c r="AE359" s="99" t="str">
        <f t="shared" si="584"/>
        <v>852031-OS</v>
      </c>
      <c r="AF359" s="100" t="str">
        <f>INDEX(ATS!$A:$P,MATCH('2) Order Form'!$V359,ATS!$O:$O,0),7)</f>
        <v>Active</v>
      </c>
      <c r="AG359" s="183">
        <v>7048652762641</v>
      </c>
    </row>
    <row r="360" spans="1:33">
      <c r="A360" s="9">
        <v>3</v>
      </c>
      <c r="B360" s="9" t="s">
        <v>102</v>
      </c>
      <c r="C360" s="9">
        <f>INDEX(ATS!$A:$P,MATCH('2) Order Form'!$V360,ATS!$O:$O,0),1)</f>
        <v>852031</v>
      </c>
      <c r="D360" s="9" t="str">
        <f>INDEX(ATS!$A:$P,MATCH('2) Order Form'!$V360,ATS!$O:$O,0),2)</f>
        <v>Heat RIG Reflect</v>
      </c>
      <c r="E360" s="74" t="str">
        <f>INDEX(ATS!$A:$P,MATCH('2) Order Form'!$V360,ATS!$O:$O,0),4)</f>
        <v>076500-OS</v>
      </c>
      <c r="F360" s="74" t="str">
        <f>INDEX(ATS!$A:$P,MATCH('2) Order Form'!$V360,ATS!$O:$O,0),5)</f>
        <v>RIG Emerald/Gloss Crystal Thyme</v>
      </c>
      <c r="G360" s="112" t="str">
        <f>INDEX(ATS!$A:$P,MATCH('2) Order Form'!$V360,ATS!$O:$O,0),6)</f>
        <v>OS</v>
      </c>
      <c r="H360" s="10">
        <v>1</v>
      </c>
      <c r="I360" s="90">
        <v>0</v>
      </c>
      <c r="J360" s="96">
        <f>IFERROR(VLOOKUP(V360,ATS!$O:$P,2,FALSE),0)</f>
        <v>77</v>
      </c>
      <c r="K360" s="138" t="str">
        <f t="shared" si="574"/>
        <v>50+</v>
      </c>
      <c r="L360" s="96">
        <f>IFERROR(VLOOKUP(V360,ATS!$O:$Q,3,FALSE),0)</f>
        <v>77</v>
      </c>
      <c r="M360" s="139" t="str">
        <f t="shared" si="575"/>
        <v>50+</v>
      </c>
      <c r="N360" s="85">
        <v>0</v>
      </c>
      <c r="O360" s="51">
        <f t="shared" si="576"/>
        <v>0</v>
      </c>
      <c r="P360" s="46">
        <f>VLOOKUP($C360,Prices!$A$3:$T$1996,MATCH('2) Order Form'!P$8,Prices!$A$2:$T$2,0),FALSE)</f>
        <v>60</v>
      </c>
      <c r="Q360" s="47">
        <f>VLOOKUP($C360,Prices!$A$3:$T$1996,MATCH('2) Order Form'!Q$8,Prices!$A$2:$T$2,0),FALSE)</f>
        <v>119</v>
      </c>
      <c r="R360" s="31">
        <f t="shared" si="577"/>
        <v>0</v>
      </c>
      <c r="S360" s="40">
        <f t="shared" si="578"/>
        <v>0</v>
      </c>
      <c r="T360" s="47">
        <f t="shared" si="579"/>
        <v>0</v>
      </c>
      <c r="U360" s="97"/>
      <c r="V360" s="110">
        <v>7048652894632</v>
      </c>
      <c r="W360" s="97"/>
      <c r="X360" s="182" t="str">
        <f t="shared" si="562"/>
        <v>*** EOL ***</v>
      </c>
      <c r="Y360" s="98">
        <f t="shared" si="580"/>
        <v>0</v>
      </c>
      <c r="Z360" s="99">
        <f t="shared" ca="1" si="560"/>
        <v>0</v>
      </c>
      <c r="AA360" s="99">
        <f t="shared" ca="1" si="561"/>
        <v>48</v>
      </c>
      <c r="AB360" s="99">
        <f t="shared" ca="1" si="581"/>
        <v>0</v>
      </c>
      <c r="AC360" s="99">
        <f t="shared" ca="1" si="582"/>
        <v>1</v>
      </c>
      <c r="AD360" s="99" t="str">
        <f t="shared" si="583"/>
        <v>852031RIG Emerald/Gloss Crystal Thyme</v>
      </c>
      <c r="AE360" s="99" t="str">
        <f t="shared" si="584"/>
        <v>852031-OS</v>
      </c>
      <c r="AF360" s="100" t="str">
        <f>INDEX(ATS!$A:$P,MATCH('2) Order Form'!$V360,ATS!$O:$O,0),7)</f>
        <v>Stock</v>
      </c>
      <c r="AG360" s="183">
        <v>7048653018914</v>
      </c>
    </row>
    <row r="361" spans="1:33">
      <c r="A361" s="9">
        <v>3</v>
      </c>
      <c r="B361" s="9" t="s">
        <v>102</v>
      </c>
      <c r="C361" s="9">
        <f>INDEX(ATS!$A:$P,MATCH('2) Order Form'!$V361,ATS!$O:$O,0),1)</f>
        <v>852031</v>
      </c>
      <c r="D361" s="9" t="str">
        <f>INDEX(ATS!$A:$P,MATCH('2) Order Form'!$V361,ATS!$O:$O,0),2)</f>
        <v>Heat RIG Reflect</v>
      </c>
      <c r="E361" s="74" t="str">
        <f>INDEX(ATS!$A:$P,MATCH('2) Order Form'!$V361,ATS!$O:$O,0),4)</f>
        <v>152100-OS</v>
      </c>
      <c r="F361" s="74" t="str">
        <f>INDEX(ATS!$A:$P,MATCH('2) Order Form'!$V361,ATS!$O:$O,0),5)</f>
        <v>RIG Bixbite/Matte Slate Gray Metallic</v>
      </c>
      <c r="G361" s="112" t="str">
        <f>INDEX(ATS!$A:$P,MATCH('2) Order Form'!$V361,ATS!$O:$O,0),6)</f>
        <v>OS</v>
      </c>
      <c r="H361" s="10">
        <v>1</v>
      </c>
      <c r="I361" s="90">
        <v>0</v>
      </c>
      <c r="J361" s="96">
        <f>IFERROR(VLOOKUP(V361,ATS!$O:$P,2,FALSE),0)</f>
        <v>111</v>
      </c>
      <c r="K361" s="138" t="str">
        <f t="shared" si="574"/>
        <v>50+</v>
      </c>
      <c r="L361" s="96">
        <f>IFERROR(VLOOKUP(V361,ATS!$O:$Q,3,FALSE),0)</f>
        <v>111</v>
      </c>
      <c r="M361" s="139" t="str">
        <f t="shared" si="575"/>
        <v>50+</v>
      </c>
      <c r="N361" s="85">
        <v>0</v>
      </c>
      <c r="O361" s="51">
        <f t="shared" si="576"/>
        <v>0</v>
      </c>
      <c r="P361" s="46">
        <f>VLOOKUP($C361,Prices!$A$3:$T$1996,MATCH('2) Order Form'!P$8,Prices!$A$2:$T$2,0),FALSE)</f>
        <v>60</v>
      </c>
      <c r="Q361" s="47">
        <f>VLOOKUP($C361,Prices!$A$3:$T$1996,MATCH('2) Order Form'!Q$8,Prices!$A$2:$T$2,0),FALSE)</f>
        <v>119</v>
      </c>
      <c r="R361" s="31">
        <f t="shared" si="577"/>
        <v>0</v>
      </c>
      <c r="S361" s="40">
        <f t="shared" si="578"/>
        <v>0</v>
      </c>
      <c r="T361" s="47">
        <f t="shared" si="579"/>
        <v>0</v>
      </c>
      <c r="U361" s="97"/>
      <c r="V361" s="110">
        <v>7048652616463</v>
      </c>
      <c r="W361" s="97"/>
      <c r="X361" s="182" t="str">
        <f t="shared" si="562"/>
        <v>*** EOL ***</v>
      </c>
      <c r="Y361" s="98">
        <f t="shared" si="580"/>
        <v>0</v>
      </c>
      <c r="Z361" s="99">
        <f t="shared" ca="1" si="560"/>
        <v>0</v>
      </c>
      <c r="AA361" s="99">
        <f t="shared" ca="1" si="561"/>
        <v>48</v>
      </c>
      <c r="AB361" s="99">
        <f t="shared" ca="1" si="581"/>
        <v>0</v>
      </c>
      <c r="AC361" s="99">
        <f t="shared" ca="1" si="582"/>
        <v>1</v>
      </c>
      <c r="AD361" s="99" t="str">
        <f t="shared" si="583"/>
        <v>852031RIG Bixbite/Matte Slate Gray Metallic</v>
      </c>
      <c r="AE361" s="99" t="str">
        <f t="shared" si="584"/>
        <v>852031-OS</v>
      </c>
      <c r="AF361" s="100" t="str">
        <f>INDEX(ATS!$A:$P,MATCH('2) Order Form'!$V361,ATS!$O:$O,0),7)</f>
        <v>Stock</v>
      </c>
      <c r="AG361" s="183">
        <v>7048652762665</v>
      </c>
    </row>
    <row r="362" spans="1:33">
      <c r="A362" s="9">
        <v>3</v>
      </c>
      <c r="B362" s="9" t="s">
        <v>102</v>
      </c>
      <c r="C362" s="9">
        <f>INDEX(ATS!$A:$P,MATCH('2) Order Form'!$V362,ATS!$O:$O,0),1)</f>
        <v>852031</v>
      </c>
      <c r="D362" s="9" t="str">
        <f>INDEX(ATS!$A:$P,MATCH('2) Order Form'!$V362,ATS!$O:$O,0),2)</f>
        <v>Heat RIG Reflect</v>
      </c>
      <c r="E362" s="74" t="str">
        <f>INDEX(ATS!$A:$P,MATCH('2) Order Form'!$V362,ATS!$O:$O,0),4)</f>
        <v>160400-OS</v>
      </c>
      <c r="F362" s="74" t="str">
        <f>INDEX(ATS!$A:$P,MATCH('2) Order Form'!$V362,ATS!$O:$O,0),5)</f>
        <v>RIG Aquamarine/Matte Crystal Black</v>
      </c>
      <c r="G362" s="112" t="str">
        <f>INDEX(ATS!$A:$P,MATCH('2) Order Form'!$V362,ATS!$O:$O,0),6)</f>
        <v>OS</v>
      </c>
      <c r="H362" s="10">
        <v>1</v>
      </c>
      <c r="I362" s="90">
        <v>0</v>
      </c>
      <c r="J362" s="96">
        <f>IFERROR(VLOOKUP(V362,ATS!$O:$P,2,FALSE),0)</f>
        <v>75</v>
      </c>
      <c r="K362" s="138" t="str">
        <f t="shared" si="574"/>
        <v>50+</v>
      </c>
      <c r="L362" s="96">
        <f>IFERROR(VLOOKUP(V362,ATS!$O:$Q,3,FALSE),0)</f>
        <v>75</v>
      </c>
      <c r="M362" s="139" t="str">
        <f t="shared" si="575"/>
        <v>50+</v>
      </c>
      <c r="N362" s="85">
        <v>0</v>
      </c>
      <c r="O362" s="51">
        <f t="shared" si="576"/>
        <v>0</v>
      </c>
      <c r="P362" s="46">
        <f>VLOOKUP($C362,Prices!$A$3:$T$1996,MATCH('2) Order Form'!P$8,Prices!$A$2:$T$2,0),FALSE)</f>
        <v>60</v>
      </c>
      <c r="Q362" s="47">
        <f>VLOOKUP($C362,Prices!$A$3:$T$1996,MATCH('2) Order Form'!Q$8,Prices!$A$2:$T$2,0),FALSE)</f>
        <v>119</v>
      </c>
      <c r="R362" s="31">
        <f t="shared" si="577"/>
        <v>0</v>
      </c>
      <c r="S362" s="40">
        <f t="shared" si="578"/>
        <v>0</v>
      </c>
      <c r="T362" s="47">
        <f t="shared" si="579"/>
        <v>0</v>
      </c>
      <c r="U362" s="97"/>
      <c r="V362" s="110">
        <v>7048652710123</v>
      </c>
      <c r="W362" s="97"/>
      <c r="X362" s="182" t="str">
        <f t="shared" si="562"/>
        <v/>
      </c>
      <c r="Y362" s="98">
        <f t="shared" si="580"/>
        <v>0</v>
      </c>
      <c r="Z362" s="99">
        <f t="shared" ca="1" si="560"/>
        <v>0</v>
      </c>
      <c r="AA362" s="99">
        <f t="shared" ca="1" si="561"/>
        <v>48</v>
      </c>
      <c r="AB362" s="99">
        <f t="shared" ca="1" si="581"/>
        <v>0</v>
      </c>
      <c r="AC362" s="99">
        <f t="shared" ca="1" si="582"/>
        <v>1</v>
      </c>
      <c r="AD362" s="99" t="str">
        <f t="shared" si="583"/>
        <v>852031RIG Aquamarine/Matte Crystal Black</v>
      </c>
      <c r="AE362" s="99" t="str">
        <f t="shared" si="584"/>
        <v>852031-OS</v>
      </c>
      <c r="AF362" s="100" t="str">
        <f>INDEX(ATS!$A:$P,MATCH('2) Order Form'!$V362,ATS!$O:$O,0),7)</f>
        <v>Active</v>
      </c>
      <c r="AG362" s="183">
        <v>7048652762498</v>
      </c>
    </row>
    <row r="363" spans="1:33">
      <c r="A363" s="9">
        <v>3</v>
      </c>
      <c r="B363" s="9" t="s">
        <v>102</v>
      </c>
      <c r="C363" s="9">
        <f>INDEX(ATS!$A:$P,MATCH('2) Order Form'!$V363,ATS!$O:$O,0),1)</f>
        <v>852031</v>
      </c>
      <c r="D363" s="9" t="str">
        <f>INDEX(ATS!$A:$P,MATCH('2) Order Form'!$V363,ATS!$O:$O,0),2)</f>
        <v>Heat RIG Reflect</v>
      </c>
      <c r="E363" s="74" t="str">
        <f>INDEX(ATS!$A:$P,MATCH('2) Order Form'!$V363,ATS!$O:$O,0),4)</f>
        <v>200500-OS</v>
      </c>
      <c r="F363" s="74" t="str">
        <f>INDEX(ATS!$A:$P,MATCH('2) Order Form'!$V363,ATS!$O:$O,0),5)</f>
        <v>RIG Obsidian/Matte Crystal Black Camo</v>
      </c>
      <c r="G363" s="112" t="str">
        <f>INDEX(ATS!$A:$P,MATCH('2) Order Form'!$V363,ATS!$O:$O,0),6)</f>
        <v>OS</v>
      </c>
      <c r="H363" s="10">
        <v>1</v>
      </c>
      <c r="I363" s="90">
        <v>0</v>
      </c>
      <c r="J363" s="96">
        <f>IFERROR(VLOOKUP(V363,ATS!$O:$P,2,FALSE),0)</f>
        <v>248</v>
      </c>
      <c r="K363" s="138" t="str">
        <f t="shared" si="574"/>
        <v>50+</v>
      </c>
      <c r="L363" s="96">
        <f>IFERROR(VLOOKUP(V363,ATS!$O:$Q,3,FALSE),0)</f>
        <v>248</v>
      </c>
      <c r="M363" s="139" t="str">
        <f t="shared" si="575"/>
        <v>50+</v>
      </c>
      <c r="N363" s="85">
        <v>0</v>
      </c>
      <c r="O363" s="51">
        <f t="shared" si="576"/>
        <v>0</v>
      </c>
      <c r="P363" s="46">
        <f>VLOOKUP($C363,Prices!$A$3:$T$1996,MATCH('2) Order Form'!P$8,Prices!$A$2:$T$2,0),FALSE)</f>
        <v>60</v>
      </c>
      <c r="Q363" s="47">
        <f>VLOOKUP($C363,Prices!$A$3:$T$1996,MATCH('2) Order Form'!Q$8,Prices!$A$2:$T$2,0),FALSE)</f>
        <v>119</v>
      </c>
      <c r="R363" s="31">
        <f t="shared" si="577"/>
        <v>0</v>
      </c>
      <c r="S363" s="40">
        <f t="shared" si="578"/>
        <v>0</v>
      </c>
      <c r="T363" s="47">
        <f t="shared" si="579"/>
        <v>0</v>
      </c>
      <c r="U363" s="97"/>
      <c r="V363" s="110">
        <v>7048652710147</v>
      </c>
      <c r="W363" s="97"/>
      <c r="X363" s="182" t="str">
        <f t="shared" si="562"/>
        <v/>
      </c>
      <c r="Y363" s="98">
        <f t="shared" si="580"/>
        <v>0</v>
      </c>
      <c r="Z363" s="99">
        <f t="shared" ref="Z363:Z419" ca="1" si="585">IF(A363=OFFSET(A363,-1,0),0,1)</f>
        <v>0</v>
      </c>
      <c r="AA363" s="99">
        <f t="shared" ca="1" si="561"/>
        <v>48</v>
      </c>
      <c r="AB363" s="99">
        <f t="shared" ca="1" si="581"/>
        <v>0</v>
      </c>
      <c r="AC363" s="99">
        <f t="shared" ca="1" si="582"/>
        <v>1</v>
      </c>
      <c r="AD363" s="99" t="str">
        <f t="shared" si="583"/>
        <v>852031RIG Obsidian/Matte Crystal Black Camo</v>
      </c>
      <c r="AE363" s="99" t="str">
        <f t="shared" si="584"/>
        <v>852031-OS</v>
      </c>
      <c r="AF363" s="100" t="str">
        <f>INDEX(ATS!$A:$P,MATCH('2) Order Form'!$V363,ATS!$O:$O,0),7)</f>
        <v>Active</v>
      </c>
      <c r="AG363" s="183">
        <v>7048652762528</v>
      </c>
    </row>
    <row r="364" spans="1:33">
      <c r="A364" s="9">
        <v>3</v>
      </c>
      <c r="B364" s="9" t="s">
        <v>102</v>
      </c>
      <c r="C364" s="9">
        <f>INDEX(ATS!$A:$P,MATCH('2) Order Form'!$V364,ATS!$O:$O,0),1)</f>
        <v>852031</v>
      </c>
      <c r="D364" s="9" t="str">
        <f>INDEX(ATS!$A:$P,MATCH('2) Order Form'!$V364,ATS!$O:$O,0),2)</f>
        <v>Heat RIG Reflect</v>
      </c>
      <c r="E364" s="74" t="str">
        <f>INDEX(ATS!$A:$P,MATCH('2) Order Form'!$V364,ATS!$O:$O,0),4)</f>
        <v>206700-OS</v>
      </c>
      <c r="F364" s="74" t="str">
        <f>INDEX(ATS!$A:$P,MATCH('2) Order Form'!$V364,ATS!$O:$O,0),5)</f>
        <v>RIG Obsidian/Woodland</v>
      </c>
      <c r="G364" s="112" t="str">
        <f>INDEX(ATS!$A:$P,MATCH('2) Order Form'!$V364,ATS!$O:$O,0),6)</f>
        <v>OS</v>
      </c>
      <c r="H364" s="10">
        <v>1</v>
      </c>
      <c r="I364" s="90">
        <v>0</v>
      </c>
      <c r="J364" s="96">
        <f>IFERROR(VLOOKUP(V364,ATS!$O:$P,2,FALSE),0)</f>
        <v>82</v>
      </c>
      <c r="K364" s="138" t="str">
        <f t="shared" si="574"/>
        <v>50+</v>
      </c>
      <c r="L364" s="96">
        <f>IFERROR(VLOOKUP(V364,ATS!$O:$Q,3,FALSE),0)</f>
        <v>82</v>
      </c>
      <c r="M364" s="139" t="str">
        <f t="shared" si="575"/>
        <v>50+</v>
      </c>
      <c r="N364" s="85">
        <v>0</v>
      </c>
      <c r="O364" s="51">
        <f t="shared" si="576"/>
        <v>0</v>
      </c>
      <c r="P364" s="46">
        <f>VLOOKUP($C364,Prices!$A$3:$T$1996,MATCH('2) Order Form'!P$8,Prices!$A$2:$T$2,0),FALSE)</f>
        <v>60</v>
      </c>
      <c r="Q364" s="47">
        <f>VLOOKUP($C364,Prices!$A$3:$T$1996,MATCH('2) Order Form'!Q$8,Prices!$A$2:$T$2,0),FALSE)</f>
        <v>119</v>
      </c>
      <c r="R364" s="31">
        <f t="shared" si="577"/>
        <v>0</v>
      </c>
      <c r="S364" s="40">
        <f t="shared" si="578"/>
        <v>0</v>
      </c>
      <c r="T364" s="47">
        <f t="shared" si="579"/>
        <v>0</v>
      </c>
      <c r="U364" s="97"/>
      <c r="V364" s="110">
        <v>7048652894656</v>
      </c>
      <c r="W364" s="97"/>
      <c r="X364" s="182" t="str">
        <f t="shared" si="562"/>
        <v>*** EOL ***</v>
      </c>
      <c r="Y364" s="98">
        <f t="shared" si="580"/>
        <v>0</v>
      </c>
      <c r="Z364" s="99">
        <f t="shared" ca="1" si="585"/>
        <v>0</v>
      </c>
      <c r="AA364" s="99">
        <f t="shared" ca="1" si="561"/>
        <v>48</v>
      </c>
      <c r="AB364" s="99">
        <f t="shared" ca="1" si="581"/>
        <v>0</v>
      </c>
      <c r="AC364" s="99">
        <f t="shared" ca="1" si="582"/>
        <v>1</v>
      </c>
      <c r="AD364" s="99" t="str">
        <f t="shared" si="583"/>
        <v>852031RIG Obsidian/Woodland</v>
      </c>
      <c r="AE364" s="99" t="str">
        <f t="shared" si="584"/>
        <v>852031-OS</v>
      </c>
      <c r="AF364" s="100" t="str">
        <f>INDEX(ATS!$A:$P,MATCH('2) Order Form'!$V364,ATS!$O:$O,0),7)</f>
        <v>Stock</v>
      </c>
      <c r="AG364" s="183">
        <v>7048653019027</v>
      </c>
    </row>
    <row r="365" spans="1:33">
      <c r="A365" s="9">
        <v>3</v>
      </c>
      <c r="B365" s="9" t="s">
        <v>102</v>
      </c>
      <c r="C365" s="9">
        <f>INDEX(ATS!$A:$P,MATCH('2) Order Form'!$V365,ATS!$O:$O,0),1)</f>
        <v>852032</v>
      </c>
      <c r="D365" s="9" t="str">
        <f>INDEX(ATS!$A:$P,MATCH('2) Order Form'!$V365,ATS!$O:$O,0),2)</f>
        <v>Heat</v>
      </c>
      <c r="E365" s="74" t="str">
        <f>INDEX(ATS!$A:$P,MATCH('2) Order Form'!$V365,ATS!$O:$O,0),4)</f>
        <v>090700-OS</v>
      </c>
      <c r="F365" s="74" t="str">
        <f>INDEX(ATS!$A:$P,MATCH('2) Order Form'!$V365,ATS!$O:$O,0),5)</f>
        <v>Obsidian Black/Matte Dark Storm</v>
      </c>
      <c r="G365" s="112" t="str">
        <f>INDEX(ATS!$A:$P,MATCH('2) Order Form'!$V365,ATS!$O:$O,0),6)</f>
        <v>OS</v>
      </c>
      <c r="H365" s="10">
        <v>1</v>
      </c>
      <c r="I365" s="90">
        <v>0</v>
      </c>
      <c r="J365" s="96">
        <f>IFERROR(VLOOKUP(V365,ATS!$O:$P,2,FALSE),0)</f>
        <v>110</v>
      </c>
      <c r="K365" s="138" t="str">
        <f t="shared" si="574"/>
        <v>50+</v>
      </c>
      <c r="L365" s="96">
        <f>IFERROR(VLOOKUP(V365,ATS!$O:$Q,3,FALSE),0)</f>
        <v>110</v>
      </c>
      <c r="M365" s="139" t="str">
        <f t="shared" si="575"/>
        <v>50+</v>
      </c>
      <c r="N365" s="85">
        <v>0</v>
      </c>
      <c r="O365" s="51">
        <f t="shared" si="576"/>
        <v>0</v>
      </c>
      <c r="P365" s="46">
        <f>VLOOKUP($C365,Prices!$A$3:$T$1996,MATCH('2) Order Form'!P$8,Prices!$A$2:$T$2,0),FALSE)</f>
        <v>50</v>
      </c>
      <c r="Q365" s="47">
        <f>VLOOKUP($C365,Prices!$A$3:$T$1996,MATCH('2) Order Form'!Q$8,Prices!$A$2:$T$2,0),FALSE)</f>
        <v>99</v>
      </c>
      <c r="R365" s="31">
        <f t="shared" si="577"/>
        <v>0</v>
      </c>
      <c r="S365" s="40">
        <f t="shared" si="578"/>
        <v>0</v>
      </c>
      <c r="T365" s="47">
        <f t="shared" si="579"/>
        <v>0</v>
      </c>
      <c r="U365" s="97"/>
      <c r="V365" s="110">
        <v>7048652762450</v>
      </c>
      <c r="W365" s="97"/>
      <c r="X365" s="182" t="str">
        <f t="shared" si="562"/>
        <v/>
      </c>
      <c r="Y365" s="98">
        <f t="shared" si="580"/>
        <v>0</v>
      </c>
      <c r="Z365" s="99">
        <f t="shared" ca="1" si="585"/>
        <v>0</v>
      </c>
      <c r="AA365" s="99">
        <f t="shared" ca="1" si="561"/>
        <v>49</v>
      </c>
      <c r="AB365" s="99">
        <f t="shared" ca="1" si="581"/>
        <v>1</v>
      </c>
      <c r="AC365" s="99">
        <f t="shared" ca="1" si="582"/>
        <v>1</v>
      </c>
      <c r="AD365" s="99" t="str">
        <f t="shared" si="583"/>
        <v>852032Obsidian Black/Matte Dark Storm</v>
      </c>
      <c r="AE365" s="99" t="str">
        <f t="shared" si="584"/>
        <v>852032-OS</v>
      </c>
      <c r="AF365" s="100" t="str">
        <f>INDEX(ATS!$A:$P,MATCH('2) Order Form'!$V365,ATS!$O:$O,0),7)</f>
        <v>Active</v>
      </c>
      <c r="AG365" s="183">
        <v>7048653019041</v>
      </c>
    </row>
    <row r="366" spans="1:33">
      <c r="A366" s="9">
        <v>3</v>
      </c>
      <c r="B366" s="9" t="s">
        <v>102</v>
      </c>
      <c r="C366" s="9">
        <f>INDEX(ATS!$A:$P,MATCH('2) Order Form'!$V366,ATS!$O:$O,0),1)</f>
        <v>852032</v>
      </c>
      <c r="D366" s="9" t="str">
        <f>INDEX(ATS!$A:$P,MATCH('2) Order Form'!$V366,ATS!$O:$O,0),2)</f>
        <v>Heat</v>
      </c>
      <c r="E366" s="74" t="str">
        <f>INDEX(ATS!$A:$P,MATCH('2) Order Form'!$V366,ATS!$O:$O,0),4)</f>
        <v>092500-OS</v>
      </c>
      <c r="F366" s="74" t="str">
        <f>INDEX(ATS!$A:$P,MATCH('2) Order Form'!$V366,ATS!$O:$O,0),5)</f>
        <v>Obsidian Black/Gloss Crystal Storm</v>
      </c>
      <c r="G366" s="112" t="str">
        <f>INDEX(ATS!$A:$P,MATCH('2) Order Form'!$V366,ATS!$O:$O,0),6)</f>
        <v>OS</v>
      </c>
      <c r="H366" s="10">
        <v>1</v>
      </c>
      <c r="I366" s="90">
        <v>0</v>
      </c>
      <c r="J366" s="96">
        <f>IFERROR(VLOOKUP(V366,ATS!$O:$P,2,FALSE),0)</f>
        <v>96</v>
      </c>
      <c r="K366" s="138" t="str">
        <f t="shared" si="574"/>
        <v>50+</v>
      </c>
      <c r="L366" s="96">
        <f>IFERROR(VLOOKUP(V366,ATS!$O:$Q,3,FALSE),0)</f>
        <v>96</v>
      </c>
      <c r="M366" s="139" t="str">
        <f t="shared" si="575"/>
        <v>50+</v>
      </c>
      <c r="N366" s="85">
        <v>0</v>
      </c>
      <c r="O366" s="51">
        <f t="shared" si="576"/>
        <v>0</v>
      </c>
      <c r="P366" s="46">
        <f>VLOOKUP($C366,Prices!$A$3:$T$1996,MATCH('2) Order Form'!P$8,Prices!$A$2:$T$2,0),FALSE)</f>
        <v>50</v>
      </c>
      <c r="Q366" s="47">
        <f>VLOOKUP($C366,Prices!$A$3:$T$1996,MATCH('2) Order Form'!Q$8,Prices!$A$2:$T$2,0),FALSE)</f>
        <v>99</v>
      </c>
      <c r="R366" s="31">
        <f t="shared" si="577"/>
        <v>0</v>
      </c>
      <c r="S366" s="40">
        <f t="shared" si="578"/>
        <v>0</v>
      </c>
      <c r="T366" s="47">
        <f t="shared" si="579"/>
        <v>0</v>
      </c>
      <c r="U366" s="97"/>
      <c r="V366" s="110">
        <v>7048652775078</v>
      </c>
      <c r="W366" s="97"/>
      <c r="X366" s="182" t="str">
        <f t="shared" si="562"/>
        <v>*** EOL ***</v>
      </c>
      <c r="Y366" s="98">
        <f t="shared" si="580"/>
        <v>0</v>
      </c>
      <c r="Z366" s="99">
        <f t="shared" ca="1" si="585"/>
        <v>0</v>
      </c>
      <c r="AA366" s="99">
        <f t="shared" ca="1" si="561"/>
        <v>49</v>
      </c>
      <c r="AB366" s="99">
        <f t="shared" ca="1" si="581"/>
        <v>0</v>
      </c>
      <c r="AC366" s="99">
        <f t="shared" ca="1" si="582"/>
        <v>1</v>
      </c>
      <c r="AD366" s="99" t="str">
        <f t="shared" si="583"/>
        <v>852032Obsidian Black/Gloss Crystal Storm</v>
      </c>
      <c r="AE366" s="99" t="str">
        <f t="shared" si="584"/>
        <v>852032-OS</v>
      </c>
      <c r="AF366" s="100" t="str">
        <f>INDEX(ATS!$A:$P,MATCH('2) Order Form'!$V366,ATS!$O:$O,0),7)</f>
        <v>Stock</v>
      </c>
      <c r="AG366" s="183">
        <v>7048653019034</v>
      </c>
    </row>
    <row r="367" spans="1:33">
      <c r="A367" s="9">
        <v>3</v>
      </c>
      <c r="B367" s="9" t="s">
        <v>102</v>
      </c>
      <c r="C367" s="9">
        <f>INDEX(ATS!$A:$P,MATCH('2) Order Form'!$V367,ATS!$O:$O,0),1)</f>
        <v>852032</v>
      </c>
      <c r="D367" s="9" t="str">
        <f>INDEX(ATS!$A:$P,MATCH('2) Order Form'!$V367,ATS!$O:$O,0),2)</f>
        <v>Heat</v>
      </c>
      <c r="E367" s="74" t="str">
        <f>INDEX(ATS!$A:$P,MATCH('2) Order Form'!$V367,ATS!$O:$O,0),4)</f>
        <v>099000-OS</v>
      </c>
      <c r="F367" s="74" t="str">
        <f>INDEX(ATS!$A:$P,MATCH('2) Order Form'!$V367,ATS!$O:$O,0),5)</f>
        <v>Obsidian Black/Matte Crystal Tortoise</v>
      </c>
      <c r="G367" s="112" t="str">
        <f>INDEX(ATS!$A:$P,MATCH('2) Order Form'!$V367,ATS!$O:$O,0),6)</f>
        <v>OS</v>
      </c>
      <c r="H367" s="10">
        <v>1</v>
      </c>
      <c r="I367" s="90">
        <v>0</v>
      </c>
      <c r="J367" s="96">
        <f>IFERROR(VLOOKUP(V367,ATS!$O:$P,2,FALSE),0)</f>
        <v>124</v>
      </c>
      <c r="K367" s="138" t="str">
        <f t="shared" si="574"/>
        <v>50+</v>
      </c>
      <c r="L367" s="96">
        <f>IFERROR(VLOOKUP(V367,ATS!$O:$Q,3,FALSE),0)</f>
        <v>124</v>
      </c>
      <c r="M367" s="139" t="str">
        <f t="shared" si="575"/>
        <v>50+</v>
      </c>
      <c r="N367" s="85">
        <v>0</v>
      </c>
      <c r="O367" s="51">
        <f t="shared" si="576"/>
        <v>0</v>
      </c>
      <c r="P367" s="46">
        <f>VLOOKUP($C367,Prices!$A$3:$T$1996,MATCH('2) Order Form'!P$8,Prices!$A$2:$T$2,0),FALSE)</f>
        <v>50</v>
      </c>
      <c r="Q367" s="47">
        <f>VLOOKUP($C367,Prices!$A$3:$T$1996,MATCH('2) Order Form'!Q$8,Prices!$A$2:$T$2,0),FALSE)</f>
        <v>99</v>
      </c>
      <c r="R367" s="31">
        <f t="shared" si="577"/>
        <v>0</v>
      </c>
      <c r="S367" s="40">
        <f t="shared" si="578"/>
        <v>0</v>
      </c>
      <c r="T367" s="47">
        <f t="shared" si="579"/>
        <v>0</v>
      </c>
      <c r="U367" s="97"/>
      <c r="V367" s="110">
        <v>7048652616449</v>
      </c>
      <c r="W367" s="97"/>
      <c r="X367" s="182" t="str">
        <f t="shared" si="562"/>
        <v/>
      </c>
      <c r="Y367" s="98">
        <f t="shared" si="580"/>
        <v>0</v>
      </c>
      <c r="Z367" s="99">
        <f t="shared" ca="1" si="585"/>
        <v>0</v>
      </c>
      <c r="AA367" s="99">
        <f t="shared" ca="1" si="561"/>
        <v>49</v>
      </c>
      <c r="AB367" s="99">
        <f t="shared" ca="1" si="581"/>
        <v>0</v>
      </c>
      <c r="AC367" s="99">
        <f t="shared" ca="1" si="582"/>
        <v>1</v>
      </c>
      <c r="AD367" s="99" t="str">
        <f t="shared" si="583"/>
        <v>852032Obsidian Black/Matte Crystal Tortoise</v>
      </c>
      <c r="AE367" s="99" t="str">
        <f t="shared" si="584"/>
        <v>852032-OS</v>
      </c>
      <c r="AF367" s="100" t="str">
        <f>INDEX(ATS!$A:$P,MATCH('2) Order Form'!$V367,ATS!$O:$O,0),7)</f>
        <v>Active</v>
      </c>
      <c r="AG367" s="183">
        <v>7048652833754</v>
      </c>
    </row>
    <row r="368" spans="1:33">
      <c r="A368" s="9">
        <v>3</v>
      </c>
      <c r="B368" s="9" t="s">
        <v>102</v>
      </c>
      <c r="C368" s="9">
        <f>INDEX(ATS!$A:$P,MATCH('2) Order Form'!$V368,ATS!$O:$O,0),1)</f>
        <v>852084</v>
      </c>
      <c r="D368" s="9" t="str">
        <f>INDEX(ATS!$A:$P,MATCH('2) Order Form'!$V368,ATS!$O:$O,0),2)</f>
        <v>Heat Polarized</v>
      </c>
      <c r="E368" s="74" t="str">
        <f>INDEX(ATS!$A:$P,MATCH('2) Order Form'!$V368,ATS!$O:$O,0),4)</f>
        <v>230400-OS</v>
      </c>
      <c r="F368" s="74" t="str">
        <f>INDEX(ATS!$A:$P,MATCH('2) Order Form'!$V368,ATS!$O:$O,0),5)</f>
        <v xml:space="preserve">Obsidian Black Polarized/Matte Crystal Black </v>
      </c>
      <c r="G368" s="112" t="str">
        <f>INDEX(ATS!$A:$P,MATCH('2) Order Form'!$V368,ATS!$O:$O,0),6)</f>
        <v>OS</v>
      </c>
      <c r="H368" s="10">
        <v>1</v>
      </c>
      <c r="I368" s="90">
        <v>0</v>
      </c>
      <c r="J368" s="96">
        <f>IFERROR(VLOOKUP(V368,ATS!$O:$P,2,FALSE),0)</f>
        <v>123</v>
      </c>
      <c r="K368" s="138" t="str">
        <f t="shared" si="574"/>
        <v>50+</v>
      </c>
      <c r="L368" s="96">
        <f>IFERROR(VLOOKUP(V368,ATS!$O:$Q,3,FALSE),0)</f>
        <v>123</v>
      </c>
      <c r="M368" s="139" t="str">
        <f t="shared" si="575"/>
        <v>50+</v>
      </c>
      <c r="N368" s="85">
        <v>0</v>
      </c>
      <c r="O368" s="51">
        <f t="shared" si="576"/>
        <v>0</v>
      </c>
      <c r="P368" s="46">
        <f>VLOOKUP($C368,Prices!$A$3:$T$1996,MATCH('2) Order Form'!P$8,Prices!$A$2:$T$2,0),FALSE)</f>
        <v>65</v>
      </c>
      <c r="Q368" s="47">
        <f>VLOOKUP($C368,Prices!$A$3:$T$1996,MATCH('2) Order Form'!Q$8,Prices!$A$2:$T$2,0),FALSE)</f>
        <v>129</v>
      </c>
      <c r="R368" s="31">
        <f t="shared" si="577"/>
        <v>0</v>
      </c>
      <c r="S368" s="40">
        <f t="shared" si="578"/>
        <v>0</v>
      </c>
      <c r="T368" s="47">
        <f t="shared" si="579"/>
        <v>0</v>
      </c>
      <c r="U368" s="97"/>
      <c r="V368" s="110">
        <v>7048652762436</v>
      </c>
      <c r="W368" s="97"/>
      <c r="X368" s="182" t="str">
        <f t="shared" si="562"/>
        <v/>
      </c>
      <c r="Y368" s="98">
        <f t="shared" si="580"/>
        <v>0</v>
      </c>
      <c r="Z368" s="99">
        <f t="shared" ca="1" si="585"/>
        <v>0</v>
      </c>
      <c r="AA368" s="99">
        <f t="shared" ca="1" si="561"/>
        <v>50</v>
      </c>
      <c r="AB368" s="99">
        <f t="shared" ca="1" si="581"/>
        <v>1</v>
      </c>
      <c r="AC368" s="99">
        <f t="shared" ca="1" si="582"/>
        <v>1</v>
      </c>
      <c r="AD368" s="99" t="str">
        <f t="shared" si="583"/>
        <v xml:space="preserve">852084Obsidian Black Polarized/Matte Crystal Black </v>
      </c>
      <c r="AE368" s="99" t="str">
        <f t="shared" si="584"/>
        <v>852084-OS</v>
      </c>
      <c r="AF368" s="100" t="str">
        <f>INDEX(ATS!$A:$P,MATCH('2) Order Form'!$V368,ATS!$O:$O,0),7)</f>
        <v>Active</v>
      </c>
      <c r="AG368" s="183">
        <v>7048652833785</v>
      </c>
    </row>
    <row r="369" spans="1:34" s="160" customFormat="1">
      <c r="A369" s="143">
        <v>3</v>
      </c>
      <c r="B369" s="143" t="s">
        <v>102</v>
      </c>
      <c r="C369" s="143">
        <f>INDEX(ATS!$A:$P,MATCH('2) Order Form'!$V369,ATS!$O:$O,0),1)</f>
        <v>852147</v>
      </c>
      <c r="D369" s="143" t="str">
        <f>INDEX(ATS!$A:$P,MATCH('2) Order Form'!$V369,ATS!$O:$O,0),2)</f>
        <v>Durden MTB Lens</v>
      </c>
      <c r="E369" s="144" t="str">
        <f>INDEX(ATS!$A:$P,MATCH('2) Order Form'!$V369,ATS!$O:$O,0),4)</f>
        <v>100000-OS</v>
      </c>
      <c r="F369" s="144" t="str">
        <f>INDEX(ATS!$A:$P,MATCH('2) Order Form'!$V369,ATS!$O:$O,0),5)</f>
        <v>Clear</v>
      </c>
      <c r="G369" s="145" t="str">
        <f>INDEX(ATS!$A:$P,MATCH('2) Order Form'!$V369,ATS!$O:$O,0),6)</f>
        <v>OS</v>
      </c>
      <c r="H369" s="146">
        <v>1</v>
      </c>
      <c r="I369" s="90">
        <v>0</v>
      </c>
      <c r="J369" s="96">
        <f>IFERROR(VLOOKUP(V369,ATS!$O:$P,2,FALSE),0)</f>
        <v>63</v>
      </c>
      <c r="K369" s="147" t="str">
        <f>IF(J369=99999,"OPEN",IF(J369&gt;50,"50+",IF(J369&lt;=0,"0",J369)))</f>
        <v>50+</v>
      </c>
      <c r="L369" s="96">
        <f>IFERROR(VLOOKUP(V369,ATS!$O:$Q,3,FALSE),0)</f>
        <v>63</v>
      </c>
      <c r="M369" s="148" t="str">
        <f>IF(L369=99999,"OPEN",IF(L369&gt;50,"50+",IF(L369&lt;=0,"0",L369)))</f>
        <v>50+</v>
      </c>
      <c r="N369" s="149">
        <v>0</v>
      </c>
      <c r="O369" s="150">
        <f>IF(N369&lt;&gt;0,N369,$P$5)</f>
        <v>0</v>
      </c>
      <c r="P369" s="151">
        <f>VLOOKUP($C369,Prices!$A$3:$T$1996,MATCH('2) Order Form'!P$8,Prices!$A$2:$T$2,0),FALSE)</f>
        <v>30</v>
      </c>
      <c r="Q369" s="152">
        <f>VLOOKUP($C369,Prices!$A$3:$T$1996,MATCH('2) Order Form'!Q$8,Prices!$A$2:$T$2,0),FALSE)</f>
        <v>59</v>
      </c>
      <c r="R369" s="153">
        <f>I369*P369</f>
        <v>0</v>
      </c>
      <c r="S369" s="154">
        <f>R369*O369</f>
        <v>0</v>
      </c>
      <c r="T369" s="152">
        <f>R369-S369</f>
        <v>0</v>
      </c>
      <c r="U369" s="155"/>
      <c r="V369" s="156">
        <v>7048652894779</v>
      </c>
      <c r="W369" s="155"/>
      <c r="X369" s="182" t="str">
        <f t="shared" si="562"/>
        <v/>
      </c>
      <c r="Y369" s="157">
        <f>I369*Q369</f>
        <v>0</v>
      </c>
      <c r="Z369" s="158">
        <f t="shared" ca="1" si="585"/>
        <v>0</v>
      </c>
      <c r="AA369" s="158">
        <f t="shared" ca="1" si="561"/>
        <v>51</v>
      </c>
      <c r="AB369" s="158">
        <f ca="1">IF(C369=OFFSET(C369,-1,0),0,1)</f>
        <v>1</v>
      </c>
      <c r="AC369" s="158">
        <f ca="1">IF(F369=OFFSET(F369,-1,0),0,1)</f>
        <v>1</v>
      </c>
      <c r="AD369" s="158" t="str">
        <f>CONCATENATE(C369,F369)</f>
        <v>852147Clear</v>
      </c>
      <c r="AE369" s="158" t="str">
        <f>IFERROR(IF(B369="EYEWEAR",CONCATENATE(C369,"-",G369),C369),C369)</f>
        <v>852147-OS</v>
      </c>
      <c r="AF369" s="159" t="str">
        <f>INDEX(ATS!$A:$P,MATCH('2) Order Form'!$V369,ATS!$O:$O,0),7)</f>
        <v>Active</v>
      </c>
      <c r="AG369" s="185">
        <v>7048652833761</v>
      </c>
      <c r="AH369"/>
    </row>
    <row r="370" spans="1:34" s="160" customFormat="1">
      <c r="A370" s="143">
        <v>3</v>
      </c>
      <c r="B370" s="143" t="s">
        <v>102</v>
      </c>
      <c r="C370" s="143">
        <f>INDEX(ATS!$A:$P,MATCH('2) Order Form'!$V370,ATS!$O:$O,0),1)</f>
        <v>852148</v>
      </c>
      <c r="D370" s="143" t="str">
        <f>INDEX(ATS!$A:$P,MATCH('2) Order Form'!$V370,ATS!$O:$O,0),2)</f>
        <v>Durden MTB RIG Reflect Lens</v>
      </c>
      <c r="E370" s="144" t="str">
        <f>INDEX(ATS!$A:$P,MATCH('2) Order Form'!$V370,ATS!$O:$O,0),4)</f>
        <v>060000-OS</v>
      </c>
      <c r="F370" s="144" t="str">
        <f>INDEX(ATS!$A:$P,MATCH('2) Order Form'!$V370,ATS!$O:$O,0),5)</f>
        <v>RIG Topaz</v>
      </c>
      <c r="G370" s="145" t="str">
        <f>INDEX(ATS!$A:$P,MATCH('2) Order Form'!$V370,ATS!$O:$O,0),6)</f>
        <v>OS</v>
      </c>
      <c r="H370" s="146">
        <v>1</v>
      </c>
      <c r="I370" s="90">
        <v>0</v>
      </c>
      <c r="J370" s="96">
        <f>IFERROR(VLOOKUP(V370,ATS!$O:$P,2,FALSE),0)</f>
        <v>49</v>
      </c>
      <c r="K370" s="147">
        <f>IF(J370=99999,"OPEN",IF(J370&gt;50,"50+",IF(J370&lt;=0,"0",J370)))</f>
        <v>49</v>
      </c>
      <c r="L370" s="96">
        <f>IFERROR(VLOOKUP(V370,ATS!$O:$Q,3,FALSE),0)</f>
        <v>49</v>
      </c>
      <c r="M370" s="148">
        <f>IF(L370=99999,"OPEN",IF(L370&gt;50,"50+",IF(L370&lt;=0,"0",L370)))</f>
        <v>49</v>
      </c>
      <c r="N370" s="149">
        <v>0</v>
      </c>
      <c r="O370" s="150">
        <f>IF(N370&lt;&gt;0,N370,$P$5)</f>
        <v>0</v>
      </c>
      <c r="P370" s="151">
        <f>VLOOKUP($C370,Prices!$A$3:$T$1996,MATCH('2) Order Form'!P$8,Prices!$A$2:$T$2,0),FALSE)</f>
        <v>40</v>
      </c>
      <c r="Q370" s="152">
        <f>VLOOKUP($C370,Prices!$A$3:$T$1996,MATCH('2) Order Form'!Q$8,Prices!$A$2:$T$2,0),FALSE)</f>
        <v>79</v>
      </c>
      <c r="R370" s="153">
        <f>I370*P370</f>
        <v>0</v>
      </c>
      <c r="S370" s="154">
        <f>R370*O370</f>
        <v>0</v>
      </c>
      <c r="T370" s="152">
        <f>R370-S370</f>
        <v>0</v>
      </c>
      <c r="U370" s="155"/>
      <c r="V370" s="156">
        <v>7048652894786</v>
      </c>
      <c r="W370" s="155"/>
      <c r="X370" s="182" t="str">
        <f t="shared" si="562"/>
        <v/>
      </c>
      <c r="Y370" s="157">
        <f>I370*Q370</f>
        <v>0</v>
      </c>
      <c r="Z370" s="158">
        <f t="shared" ca="1" si="585"/>
        <v>0</v>
      </c>
      <c r="AA370" s="158">
        <f t="shared" ca="1" si="561"/>
        <v>52</v>
      </c>
      <c r="AB370" s="158">
        <f ca="1">IF(C370=OFFSET(C370,-1,0),0,1)</f>
        <v>1</v>
      </c>
      <c r="AC370" s="158">
        <f ca="1">IF(F370=OFFSET(F370,-1,0),0,1)</f>
        <v>1</v>
      </c>
      <c r="AD370" s="158" t="str">
        <f>CONCATENATE(C370,F370)</f>
        <v>852148RIG Topaz</v>
      </c>
      <c r="AE370" s="158" t="str">
        <f>IFERROR(IF(B370="EYEWEAR",CONCATENATE(C370,"-",G370),C370),C370)</f>
        <v>852148-OS</v>
      </c>
      <c r="AF370" s="159" t="str">
        <f>INDEX(ATS!$A:$P,MATCH('2) Order Form'!$V370,ATS!$O:$O,0),7)</f>
        <v>Active</v>
      </c>
      <c r="AG370" s="185">
        <v>7048652833747</v>
      </c>
      <c r="AH370"/>
    </row>
    <row r="371" spans="1:34" s="160" customFormat="1">
      <c r="A371" s="143">
        <v>3</v>
      </c>
      <c r="B371" s="143" t="s">
        <v>102</v>
      </c>
      <c r="C371" s="143">
        <f>INDEX(ATS!$A:$P,MATCH('2) Order Form'!$V371,ATS!$O:$O,0),1)</f>
        <v>852148</v>
      </c>
      <c r="D371" s="143" t="str">
        <f>INDEX(ATS!$A:$P,MATCH('2) Order Form'!$V371,ATS!$O:$O,0),2)</f>
        <v>Durden MTB RIG Reflect Lens</v>
      </c>
      <c r="E371" s="144" t="str">
        <f>INDEX(ATS!$A:$P,MATCH('2) Order Form'!$V371,ATS!$O:$O,0),4)</f>
        <v>150000-OS</v>
      </c>
      <c r="F371" s="144" t="str">
        <f>INDEX(ATS!$A:$P,MATCH('2) Order Form'!$V371,ATS!$O:$O,0),5)</f>
        <v>RIG Bixbite</v>
      </c>
      <c r="G371" s="145" t="str">
        <f>INDEX(ATS!$A:$P,MATCH('2) Order Form'!$V371,ATS!$O:$O,0),6)</f>
        <v>OS</v>
      </c>
      <c r="H371" s="146">
        <v>1</v>
      </c>
      <c r="I371" s="90">
        <v>0</v>
      </c>
      <c r="J371" s="96">
        <f>IFERROR(VLOOKUP(V371,ATS!$O:$P,2,FALSE),0)</f>
        <v>40</v>
      </c>
      <c r="K371" s="147">
        <f>IF(J371=99999,"OPEN",IF(J371&gt;50,"50+",IF(J371&lt;=0,"0",J371)))</f>
        <v>40</v>
      </c>
      <c r="L371" s="96">
        <f>IFERROR(VLOOKUP(V371,ATS!$O:$Q,3,FALSE),0)</f>
        <v>40</v>
      </c>
      <c r="M371" s="148">
        <f>IF(L371=99999,"OPEN",IF(L371&gt;50,"50+",IF(L371&lt;=0,"0",L371)))</f>
        <v>40</v>
      </c>
      <c r="N371" s="149">
        <v>0</v>
      </c>
      <c r="O371" s="150">
        <f>IF(N371&lt;&gt;0,N371,$P$5)</f>
        <v>0</v>
      </c>
      <c r="P371" s="151">
        <f>VLOOKUP($C371,Prices!$A$3:$T$1996,MATCH('2) Order Form'!P$8,Prices!$A$2:$T$2,0),FALSE)</f>
        <v>40</v>
      </c>
      <c r="Q371" s="152">
        <f>VLOOKUP($C371,Prices!$A$3:$T$1996,MATCH('2) Order Form'!Q$8,Prices!$A$2:$T$2,0),FALSE)</f>
        <v>79</v>
      </c>
      <c r="R371" s="153">
        <f>I371*P371</f>
        <v>0</v>
      </c>
      <c r="S371" s="154">
        <f>R371*O371</f>
        <v>0</v>
      </c>
      <c r="T371" s="152">
        <f>R371-S371</f>
        <v>0</v>
      </c>
      <c r="U371" s="155"/>
      <c r="V371" s="156">
        <v>7048652894410</v>
      </c>
      <c r="W371" s="155"/>
      <c r="X371" s="182" t="str">
        <f t="shared" si="562"/>
        <v/>
      </c>
      <c r="Y371" s="157">
        <f>I371*Q371</f>
        <v>0</v>
      </c>
      <c r="Z371" s="158">
        <f t="shared" ca="1" si="585"/>
        <v>0</v>
      </c>
      <c r="AA371" s="158">
        <f t="shared" ca="1" si="561"/>
        <v>52</v>
      </c>
      <c r="AB371" s="158">
        <f t="shared" ref="AB371:AB374" ca="1" si="586">IF(C371=OFFSET(C371,-1,0),0,1)</f>
        <v>0</v>
      </c>
      <c r="AC371" s="158">
        <f t="shared" ref="AC371:AC374" ca="1" si="587">IF(F371=OFFSET(F371,-1,0),0,1)</f>
        <v>1</v>
      </c>
      <c r="AD371" s="158" t="str">
        <f t="shared" ref="AD371:AD374" si="588">CONCATENATE(C371,F371)</f>
        <v>852148RIG Bixbite</v>
      </c>
      <c r="AE371" s="158" t="str">
        <f t="shared" ref="AE371:AE374" si="589">IFERROR(IF(B371="EYEWEAR",CONCATENATE(C371,"-",G371),C371),C371)</f>
        <v>852148-OS</v>
      </c>
      <c r="AF371" s="159" t="str">
        <f>INDEX(ATS!$A:$P,MATCH('2) Order Form'!$V371,ATS!$O:$O,0),7)</f>
        <v>Active</v>
      </c>
      <c r="AG371" s="185">
        <v>7048652833730</v>
      </c>
      <c r="AH371"/>
    </row>
    <row r="372" spans="1:34" s="160" customFormat="1">
      <c r="A372" s="143">
        <v>3</v>
      </c>
      <c r="B372" s="143" t="s">
        <v>102</v>
      </c>
      <c r="C372" s="143">
        <f>INDEX(ATS!$A:$P,MATCH('2) Order Form'!$V372,ATS!$O:$O,0),1)</f>
        <v>810109</v>
      </c>
      <c r="D372" s="143" t="str">
        <f>INDEX(ATS!$A:$P,MATCH('2) Order Form'!$V372,ATS!$O:$O,0),2)</f>
        <v>Firewall MTB Lens RIG Reflect</v>
      </c>
      <c r="E372" s="144" t="str">
        <f>INDEX(ATS!$A:$P,MATCH('2) Order Form'!$V372,ATS!$O:$O,0),4)</f>
        <v>060000-OS</v>
      </c>
      <c r="F372" s="144" t="str">
        <f>INDEX(ATS!$A:$P,MATCH('2) Order Form'!$V372,ATS!$O:$O,0),5)</f>
        <v>RIG Topaz</v>
      </c>
      <c r="G372" s="145" t="str">
        <f>INDEX(ATS!$A:$P,MATCH('2) Order Form'!$V372,ATS!$O:$O,0),6)</f>
        <v>OS</v>
      </c>
      <c r="H372" s="146">
        <v>1</v>
      </c>
      <c r="I372" s="90">
        <v>0</v>
      </c>
      <c r="J372" s="96">
        <f>IFERROR(VLOOKUP(V372,ATS!$O:$P,2,FALSE),0)</f>
        <v>100</v>
      </c>
      <c r="K372" s="147" t="str">
        <f t="shared" ref="K372:K374" si="590">IF(J372=99999,"OPEN",IF(J372&gt;50,"50+",IF(J372&lt;=0,"0",J372)))</f>
        <v>50+</v>
      </c>
      <c r="L372" s="96">
        <f>IFERROR(VLOOKUP(V372,ATS!$O:$Q,3,FALSE),0)</f>
        <v>100</v>
      </c>
      <c r="M372" s="148" t="str">
        <f t="shared" ref="M372:M374" si="591">IF(L372=99999,"OPEN",IF(L372&gt;50,"50+",IF(L372&lt;=0,"0",L372)))</f>
        <v>50+</v>
      </c>
      <c r="N372" s="149">
        <v>0</v>
      </c>
      <c r="O372" s="150">
        <f t="shared" ref="O372:O374" si="592">IF(N372&lt;&gt;0,N372,$P$5)</f>
        <v>0</v>
      </c>
      <c r="P372" s="151">
        <f>VLOOKUP($C372,Prices!$A$3:$T$1996,MATCH('2) Order Form'!P$8,Prices!$A$2:$T$2,0),FALSE)</f>
        <v>40</v>
      </c>
      <c r="Q372" s="152">
        <f>VLOOKUP($C372,Prices!$A$3:$T$1996,MATCH('2) Order Form'!Q$8,Prices!$A$2:$T$2,0),FALSE)</f>
        <v>79</v>
      </c>
      <c r="R372" s="153">
        <f t="shared" ref="R372:R374" si="593">I372*P372</f>
        <v>0</v>
      </c>
      <c r="S372" s="154">
        <f t="shared" ref="S372:S374" si="594">R372*O372</f>
        <v>0</v>
      </c>
      <c r="T372" s="152">
        <f t="shared" ref="T372:T374" si="595">R372-S372</f>
        <v>0</v>
      </c>
      <c r="U372" s="155"/>
      <c r="V372" s="156">
        <v>7048652662118</v>
      </c>
      <c r="W372" s="155"/>
      <c r="X372" s="182" t="str">
        <f t="shared" si="562"/>
        <v/>
      </c>
      <c r="Y372" s="157">
        <f t="shared" ref="Y372:Y374" si="596">I372*Q372</f>
        <v>0</v>
      </c>
      <c r="Z372" s="158">
        <f t="shared" ca="1" si="585"/>
        <v>0</v>
      </c>
      <c r="AA372" s="158">
        <f t="shared" ca="1" si="561"/>
        <v>53</v>
      </c>
      <c r="AB372" s="158">
        <f t="shared" ca="1" si="586"/>
        <v>1</v>
      </c>
      <c r="AC372" s="158">
        <f t="shared" ca="1" si="587"/>
        <v>1</v>
      </c>
      <c r="AD372" s="158" t="str">
        <f t="shared" si="588"/>
        <v>810109RIG Topaz</v>
      </c>
      <c r="AE372" s="158" t="str">
        <f t="shared" si="589"/>
        <v>810109-OS</v>
      </c>
      <c r="AF372" s="159" t="str">
        <f>INDEX(ATS!$A:$P,MATCH('2) Order Form'!$V372,ATS!$O:$O,0),7)</f>
        <v>Active</v>
      </c>
      <c r="AG372" s="185">
        <v>7048652762450</v>
      </c>
      <c r="AH372"/>
    </row>
    <row r="373" spans="1:34" s="160" customFormat="1">
      <c r="A373" s="143">
        <v>3</v>
      </c>
      <c r="B373" s="143" t="s">
        <v>102</v>
      </c>
      <c r="C373" s="143">
        <f>INDEX(ATS!$A:$P,MATCH('2) Order Form'!$V373,ATS!$O:$O,0),1)</f>
        <v>810110</v>
      </c>
      <c r="D373" s="143" t="str">
        <f>INDEX(ATS!$A:$P,MATCH('2) Order Form'!$V373,ATS!$O:$O,0),2)</f>
        <v>Firewall MTB Lens RIG</v>
      </c>
      <c r="E373" s="144" t="str">
        <f>INDEX(ATS!$A:$P,MATCH('2) Order Form'!$V373,ATS!$O:$O,0),4)</f>
        <v>180000-OS</v>
      </c>
      <c r="F373" s="144" t="str">
        <f>INDEX(ATS!$A:$P,MATCH('2) Order Form'!$V373,ATS!$O:$O,0),5)</f>
        <v>RIG Light Amethyst</v>
      </c>
      <c r="G373" s="145" t="str">
        <f>INDEX(ATS!$A:$P,MATCH('2) Order Form'!$V373,ATS!$O:$O,0),6)</f>
        <v>OS</v>
      </c>
      <c r="H373" s="146">
        <v>1</v>
      </c>
      <c r="I373" s="90">
        <v>0</v>
      </c>
      <c r="J373" s="96">
        <f>IFERROR(VLOOKUP(V373,ATS!$O:$P,2,FALSE),0)</f>
        <v>45</v>
      </c>
      <c r="K373" s="147">
        <f t="shared" si="590"/>
        <v>45</v>
      </c>
      <c r="L373" s="96">
        <f>IFERROR(VLOOKUP(V373,ATS!$O:$Q,3,FALSE),0)</f>
        <v>45</v>
      </c>
      <c r="M373" s="148">
        <f t="shared" si="591"/>
        <v>45</v>
      </c>
      <c r="N373" s="149">
        <v>0</v>
      </c>
      <c r="O373" s="150">
        <f t="shared" si="592"/>
        <v>0</v>
      </c>
      <c r="P373" s="151">
        <f>VLOOKUP($C373,Prices!$A$3:$T$1996,MATCH('2) Order Form'!P$8,Prices!$A$2:$T$2,0),FALSE)</f>
        <v>35</v>
      </c>
      <c r="Q373" s="152">
        <f>VLOOKUP($C373,Prices!$A$3:$T$1996,MATCH('2) Order Form'!Q$8,Prices!$A$2:$T$2,0),FALSE)</f>
        <v>69</v>
      </c>
      <c r="R373" s="153">
        <f t="shared" si="593"/>
        <v>0</v>
      </c>
      <c r="S373" s="154">
        <f t="shared" si="594"/>
        <v>0</v>
      </c>
      <c r="T373" s="152">
        <f t="shared" si="595"/>
        <v>0</v>
      </c>
      <c r="U373" s="155"/>
      <c r="V373" s="156">
        <v>7048652662217</v>
      </c>
      <c r="W373" s="155"/>
      <c r="X373" s="182" t="str">
        <f t="shared" si="562"/>
        <v/>
      </c>
      <c r="Y373" s="157">
        <f t="shared" si="596"/>
        <v>0</v>
      </c>
      <c r="Z373" s="158">
        <f t="shared" ca="1" si="585"/>
        <v>0</v>
      </c>
      <c r="AA373" s="158">
        <f t="shared" ca="1" si="561"/>
        <v>54</v>
      </c>
      <c r="AB373" s="158">
        <f t="shared" ca="1" si="586"/>
        <v>1</v>
      </c>
      <c r="AC373" s="158">
        <f t="shared" ca="1" si="587"/>
        <v>1</v>
      </c>
      <c r="AD373" s="158" t="str">
        <f t="shared" si="588"/>
        <v>810110RIG Light Amethyst</v>
      </c>
      <c r="AE373" s="158" t="str">
        <f t="shared" si="589"/>
        <v>810110-OS</v>
      </c>
      <c r="AF373" s="159" t="str">
        <f>INDEX(ATS!$A:$P,MATCH('2) Order Form'!$V373,ATS!$O:$O,0),7)</f>
        <v>Active</v>
      </c>
      <c r="AG373" s="185">
        <v>7048653018860</v>
      </c>
      <c r="AH373"/>
    </row>
    <row r="374" spans="1:34" s="160" customFormat="1">
      <c r="A374" s="143">
        <v>3</v>
      </c>
      <c r="B374" s="143" t="s">
        <v>102</v>
      </c>
      <c r="C374" s="143">
        <f>INDEX(ATS!$A:$P,MATCH('2) Order Form'!$V374,ATS!$O:$O,0),1)</f>
        <v>810111</v>
      </c>
      <c r="D374" s="143" t="str">
        <f>INDEX(ATS!$A:$P,MATCH('2) Order Form'!$V374,ATS!$O:$O,0),2)</f>
        <v>Firewall MTB Lens</v>
      </c>
      <c r="E374" s="144" t="str">
        <f>INDEX(ATS!$A:$P,MATCH('2) Order Form'!$V374,ATS!$O:$O,0),4)</f>
        <v>100000-OS</v>
      </c>
      <c r="F374" s="144" t="str">
        <f>INDEX(ATS!$A:$P,MATCH('2) Order Form'!$V374,ATS!$O:$O,0),5)</f>
        <v>Clear</v>
      </c>
      <c r="G374" s="145" t="str">
        <f>INDEX(ATS!$A:$P,MATCH('2) Order Form'!$V374,ATS!$O:$O,0),6)</f>
        <v>OS</v>
      </c>
      <c r="H374" s="146">
        <v>1</v>
      </c>
      <c r="I374" s="90">
        <v>0</v>
      </c>
      <c r="J374" s="96">
        <f>IFERROR(VLOOKUP(V374,ATS!$O:$P,2,FALSE),0)</f>
        <v>46</v>
      </c>
      <c r="K374" s="147">
        <f t="shared" si="590"/>
        <v>46</v>
      </c>
      <c r="L374" s="96">
        <f>IFERROR(VLOOKUP(V374,ATS!$O:$Q,3,FALSE),0)</f>
        <v>46</v>
      </c>
      <c r="M374" s="148">
        <f t="shared" si="591"/>
        <v>46</v>
      </c>
      <c r="N374" s="149">
        <v>0</v>
      </c>
      <c r="O374" s="150">
        <f t="shared" si="592"/>
        <v>0</v>
      </c>
      <c r="P374" s="151">
        <f>VLOOKUP($C374,Prices!$A$3:$T$1996,MATCH('2) Order Form'!P$8,Prices!$A$2:$T$2,0),FALSE)</f>
        <v>35</v>
      </c>
      <c r="Q374" s="152">
        <f>VLOOKUP($C374,Prices!$A$3:$T$1996,MATCH('2) Order Form'!Q$8,Prices!$A$2:$T$2,0),FALSE)</f>
        <v>69</v>
      </c>
      <c r="R374" s="153">
        <f t="shared" si="593"/>
        <v>0</v>
      </c>
      <c r="S374" s="154">
        <f t="shared" si="594"/>
        <v>0</v>
      </c>
      <c r="T374" s="152">
        <f t="shared" si="595"/>
        <v>0</v>
      </c>
      <c r="U374" s="155"/>
      <c r="V374" s="156">
        <v>7048652662101</v>
      </c>
      <c r="W374" s="155"/>
      <c r="X374" s="182" t="str">
        <f t="shared" si="562"/>
        <v/>
      </c>
      <c r="Y374" s="157">
        <f t="shared" si="596"/>
        <v>0</v>
      </c>
      <c r="Z374" s="158">
        <f t="shared" ca="1" si="585"/>
        <v>0</v>
      </c>
      <c r="AA374" s="158">
        <f t="shared" ca="1" si="561"/>
        <v>55</v>
      </c>
      <c r="AB374" s="158">
        <f t="shared" ca="1" si="586"/>
        <v>1</v>
      </c>
      <c r="AC374" s="158">
        <f t="shared" ca="1" si="587"/>
        <v>1</v>
      </c>
      <c r="AD374" s="158" t="str">
        <f t="shared" si="588"/>
        <v>810111Clear</v>
      </c>
      <c r="AE374" s="158" t="str">
        <f t="shared" si="589"/>
        <v>810111-OS</v>
      </c>
      <c r="AF374" s="159" t="str">
        <f>INDEX(ATS!$A:$P,MATCH('2) Order Form'!$V374,ATS!$O:$O,0),7)</f>
        <v>Active</v>
      </c>
      <c r="AG374" s="185">
        <v>7048652616449</v>
      </c>
      <c r="AH374"/>
    </row>
    <row r="375" spans="1:34" s="160" customFormat="1">
      <c r="A375" s="143">
        <v>3</v>
      </c>
      <c r="B375" s="143" t="s">
        <v>102</v>
      </c>
      <c r="C375" s="143">
        <f>INDEX(ATS!$A:$P,MATCH('2) Order Form'!$V375,ATS!$O:$O,0),1)</f>
        <v>852048</v>
      </c>
      <c r="D375" s="143" t="str">
        <f>INDEX(ATS!$A:$P,MATCH('2) Order Form'!$V375,ATS!$O:$O,0),2)</f>
        <v>Ronin Lens</v>
      </c>
      <c r="E375" s="144" t="str">
        <f>INDEX(ATS!$A:$P,MATCH('2) Order Form'!$V375,ATS!$O:$O,0),4)</f>
        <v>100000-OS</v>
      </c>
      <c r="F375" s="144" t="str">
        <f>INDEX(ATS!$A:$P,MATCH('2) Order Form'!$V375,ATS!$O:$O,0),5)</f>
        <v>Clear</v>
      </c>
      <c r="G375" s="145" t="str">
        <f>INDEX(ATS!$A:$P,MATCH('2) Order Form'!$V375,ATS!$O:$O,0),6)</f>
        <v>OS</v>
      </c>
      <c r="H375" s="146">
        <v>1</v>
      </c>
      <c r="I375" s="90">
        <v>0</v>
      </c>
      <c r="J375" s="96">
        <f>IFERROR(VLOOKUP(V375,ATS!$O:$P,2,FALSE),0)</f>
        <v>41</v>
      </c>
      <c r="K375" s="147">
        <f t="shared" ref="K375:K396" si="597">IF(J375=99999,"OPEN",IF(J375&gt;50,"50+",IF(J375&lt;=0,"0",J375)))</f>
        <v>41</v>
      </c>
      <c r="L375" s="96">
        <f>IFERROR(VLOOKUP(V375,ATS!$O:$Q,3,FALSE),0)</f>
        <v>41</v>
      </c>
      <c r="M375" s="148">
        <f t="shared" ref="M375:M396" si="598">IF(L375=99999,"OPEN",IF(L375&gt;50,"50+",IF(L375&lt;=0,"0",L375)))</f>
        <v>41</v>
      </c>
      <c r="N375" s="149">
        <v>0</v>
      </c>
      <c r="O375" s="150">
        <f t="shared" ref="O375:O396" si="599">IF(N375&lt;&gt;0,N375,$P$5)</f>
        <v>0</v>
      </c>
      <c r="P375" s="151">
        <f>VLOOKUP($C375,Prices!$A$3:$T$1996,MATCH('2) Order Form'!P$8,Prices!$A$2:$T$2,0),FALSE)</f>
        <v>40</v>
      </c>
      <c r="Q375" s="152">
        <f>VLOOKUP($C375,Prices!$A$3:$T$1996,MATCH('2) Order Form'!Q$8,Prices!$A$2:$T$2,0),FALSE)</f>
        <v>79</v>
      </c>
      <c r="R375" s="153">
        <f t="shared" ref="R375:R396" si="600">I375*P375</f>
        <v>0</v>
      </c>
      <c r="S375" s="154">
        <f t="shared" ref="S375:S396" si="601">R375*O375</f>
        <v>0</v>
      </c>
      <c r="T375" s="152">
        <f t="shared" ref="T375:T396" si="602">R375-S375</f>
        <v>0</v>
      </c>
      <c r="U375" s="155"/>
      <c r="V375" s="156">
        <v>7048652615299</v>
      </c>
      <c r="W375" s="155"/>
      <c r="X375" s="182" t="str">
        <f t="shared" si="562"/>
        <v/>
      </c>
      <c r="Y375" s="157">
        <f t="shared" ref="Y375:Y396" si="603">I375*Q375</f>
        <v>0</v>
      </c>
      <c r="Z375" s="158">
        <f t="shared" ca="1" si="585"/>
        <v>0</v>
      </c>
      <c r="AA375" s="158">
        <f t="shared" ca="1" si="561"/>
        <v>56</v>
      </c>
      <c r="AB375" s="158">
        <f t="shared" ref="AB375:AB381" ca="1" si="604">IF(C375=OFFSET(C375,-1,0),0,1)</f>
        <v>1</v>
      </c>
      <c r="AC375" s="158">
        <f t="shared" ref="AC375:AC381" ca="1" si="605">IF(F375=OFFSET(F375,-1,0),0,1)</f>
        <v>0</v>
      </c>
      <c r="AD375" s="158" t="str">
        <f t="shared" ref="AD375:AD381" si="606">CONCATENATE(C375,F375)</f>
        <v>852048Clear</v>
      </c>
      <c r="AE375" s="158" t="str">
        <f t="shared" ref="AE375:AE381" si="607">IFERROR(IF(B375="EYEWEAR",CONCATENATE(C375,"-",G375),C375),C375)</f>
        <v>852048-OS</v>
      </c>
      <c r="AF375" s="159" t="str">
        <f>INDEX(ATS!$A:$P,MATCH('2) Order Form'!$V375,ATS!$O:$O,0),7)</f>
        <v>Active</v>
      </c>
      <c r="AG375" s="185">
        <v>7048653018853</v>
      </c>
      <c r="AH375"/>
    </row>
    <row r="376" spans="1:34" s="160" customFormat="1">
      <c r="A376" s="143">
        <v>3</v>
      </c>
      <c r="B376" s="143" t="s">
        <v>102</v>
      </c>
      <c r="C376" s="143">
        <f>INDEX(ATS!$A:$P,MATCH('2) Order Form'!$V376,ATS!$O:$O,0),1)</f>
        <v>810104</v>
      </c>
      <c r="D376" s="143" t="str">
        <f>INDEX(ATS!$A:$P,MATCH('2) Order Form'!$V376,ATS!$O:$O,0),2)</f>
        <v>Ronin RIG Lens</v>
      </c>
      <c r="E376" s="144" t="str">
        <f>INDEX(ATS!$A:$P,MATCH('2) Order Form'!$V376,ATS!$O:$O,0),4)</f>
        <v>010000-OS</v>
      </c>
      <c r="F376" s="144" t="str">
        <f>INDEX(ATS!$A:$P,MATCH('2) Order Form'!$V376,ATS!$O:$O,0),5)</f>
        <v>RIG Amethyst</v>
      </c>
      <c r="G376" s="145" t="str">
        <f>INDEX(ATS!$A:$P,MATCH('2) Order Form'!$V376,ATS!$O:$O,0),6)</f>
        <v>OS</v>
      </c>
      <c r="H376" s="146">
        <v>1</v>
      </c>
      <c r="I376" s="90">
        <v>0</v>
      </c>
      <c r="J376" s="96">
        <f>IFERROR(VLOOKUP(V376,ATS!$O:$P,2,FALSE),0)</f>
        <v>159</v>
      </c>
      <c r="K376" s="147" t="str">
        <f>IF(J376=99999,"OPEN",IF(J376&gt;50,"50+",IF(J376&lt;=0,"0",J376)))</f>
        <v>50+</v>
      </c>
      <c r="L376" s="96">
        <f>IFERROR(VLOOKUP(V376,ATS!$O:$Q,3,FALSE),0)</f>
        <v>159</v>
      </c>
      <c r="M376" s="148" t="str">
        <f>IF(L376=99999,"OPEN",IF(L376&gt;50,"50+",IF(L376&lt;=0,"0",L376)))</f>
        <v>50+</v>
      </c>
      <c r="N376" s="149">
        <v>0</v>
      </c>
      <c r="O376" s="150">
        <f>IF(N376&lt;&gt;0,N376,$P$5)</f>
        <v>0</v>
      </c>
      <c r="P376" s="151">
        <f>VLOOKUP($C376,Prices!$A$3:$T$1996,MATCH('2) Order Form'!P$8,Prices!$A$2:$T$2,0),FALSE)</f>
        <v>45</v>
      </c>
      <c r="Q376" s="152">
        <f>VLOOKUP($C376,Prices!$A$3:$T$1996,MATCH('2) Order Form'!Q$8,Prices!$A$2:$T$2,0),FALSE)</f>
        <v>89</v>
      </c>
      <c r="R376" s="153">
        <f>I376*P376</f>
        <v>0</v>
      </c>
      <c r="S376" s="154">
        <f>R376*O376</f>
        <v>0</v>
      </c>
      <c r="T376" s="152">
        <f>R376-S376</f>
        <v>0</v>
      </c>
      <c r="U376" s="155"/>
      <c r="V376" s="156">
        <v>7048652662156</v>
      </c>
      <c r="W376" s="155"/>
      <c r="X376" s="182" t="str">
        <f t="shared" si="562"/>
        <v>*** EOL ***</v>
      </c>
      <c r="Y376" s="157">
        <f>I376*Q376</f>
        <v>0</v>
      </c>
      <c r="Z376" s="158">
        <f t="shared" ca="1" si="585"/>
        <v>0</v>
      </c>
      <c r="AA376" s="158">
        <f t="shared" ca="1" si="561"/>
        <v>57</v>
      </c>
      <c r="AB376" s="158">
        <f t="shared" ca="1" si="604"/>
        <v>1</v>
      </c>
      <c r="AC376" s="158">
        <f t="shared" ca="1" si="605"/>
        <v>1</v>
      </c>
      <c r="AD376" s="158" t="str">
        <f t="shared" si="606"/>
        <v>810104RIG Amethyst</v>
      </c>
      <c r="AE376" s="158" t="str">
        <f t="shared" si="607"/>
        <v>810104-OS</v>
      </c>
      <c r="AF376" s="159" t="str">
        <f>INDEX(ATS!$A:$P,MATCH('2) Order Form'!$V376,ATS!$O:$O,0),7)</f>
        <v>Stock</v>
      </c>
      <c r="AG376" s="185">
        <v>7048652616456</v>
      </c>
      <c r="AH376"/>
    </row>
    <row r="377" spans="1:34" s="160" customFormat="1">
      <c r="A377" s="143">
        <v>3</v>
      </c>
      <c r="B377" s="143" t="s">
        <v>102</v>
      </c>
      <c r="C377" s="143">
        <f>INDEX(ATS!$A:$P,MATCH('2) Order Form'!$V377,ATS!$O:$O,0),1)</f>
        <v>852049</v>
      </c>
      <c r="D377" s="143" t="str">
        <f>INDEX(ATS!$A:$P,MATCH('2) Order Form'!$V377,ATS!$O:$O,0),2)</f>
        <v>Ronin RIG Reflect Lens</v>
      </c>
      <c r="E377" s="144" t="str">
        <f>INDEX(ATS!$A:$P,MATCH('2) Order Form'!$V377,ATS!$O:$O,0),4)</f>
        <v>060000-OS</v>
      </c>
      <c r="F377" s="144" t="str">
        <f>INDEX(ATS!$A:$P,MATCH('2) Order Form'!$V377,ATS!$O:$O,0),5)</f>
        <v>RIG Topaz</v>
      </c>
      <c r="G377" s="145" t="str">
        <f>INDEX(ATS!$A:$P,MATCH('2) Order Form'!$V377,ATS!$O:$O,0),6)</f>
        <v>OS</v>
      </c>
      <c r="H377" s="146">
        <v>1</v>
      </c>
      <c r="I377" s="90">
        <v>0</v>
      </c>
      <c r="J377" s="96">
        <f>IFERROR(VLOOKUP(V377,ATS!$O:$P,2,FALSE),0)</f>
        <v>30</v>
      </c>
      <c r="K377" s="147">
        <f t="shared" si="597"/>
        <v>30</v>
      </c>
      <c r="L377" s="96">
        <f>IFERROR(VLOOKUP(V377,ATS!$O:$Q,3,FALSE),0)</f>
        <v>30</v>
      </c>
      <c r="M377" s="148">
        <f t="shared" si="598"/>
        <v>30</v>
      </c>
      <c r="N377" s="149">
        <v>0</v>
      </c>
      <c r="O377" s="150">
        <f t="shared" si="599"/>
        <v>0</v>
      </c>
      <c r="P377" s="151">
        <f>VLOOKUP($C377,Prices!$A$3:$T$1996,MATCH('2) Order Form'!P$8,Prices!$A$2:$T$2,0),FALSE)</f>
        <v>50</v>
      </c>
      <c r="Q377" s="152">
        <f>VLOOKUP($C377,Prices!$A$3:$T$1996,MATCH('2) Order Form'!Q$8,Prices!$A$2:$T$2,0),FALSE)</f>
        <v>99</v>
      </c>
      <c r="R377" s="153">
        <f t="shared" si="600"/>
        <v>0</v>
      </c>
      <c r="S377" s="154">
        <f t="shared" si="601"/>
        <v>0</v>
      </c>
      <c r="T377" s="152">
        <f t="shared" si="602"/>
        <v>0</v>
      </c>
      <c r="U377" s="155"/>
      <c r="V377" s="156">
        <v>7048652615251</v>
      </c>
      <c r="W377" s="155"/>
      <c r="X377" s="182" t="str">
        <f t="shared" si="562"/>
        <v/>
      </c>
      <c r="Y377" s="157">
        <f t="shared" si="603"/>
        <v>0</v>
      </c>
      <c r="Z377" s="158">
        <f t="shared" ca="1" si="585"/>
        <v>0</v>
      </c>
      <c r="AA377" s="158">
        <f t="shared" ca="1" si="561"/>
        <v>58</v>
      </c>
      <c r="AB377" s="158">
        <f t="shared" ca="1" si="604"/>
        <v>1</v>
      </c>
      <c r="AC377" s="158">
        <f t="shared" ca="1" si="605"/>
        <v>1</v>
      </c>
      <c r="AD377" s="158" t="str">
        <f t="shared" si="606"/>
        <v>852049RIG Topaz</v>
      </c>
      <c r="AE377" s="158" t="str">
        <f t="shared" si="607"/>
        <v>852049-OS</v>
      </c>
      <c r="AF377" s="159" t="str">
        <f>INDEX(ATS!$A:$P,MATCH('2) Order Form'!$V377,ATS!$O:$O,0),7)</f>
        <v>Active</v>
      </c>
      <c r="AG377" s="185">
        <v>7048652710123</v>
      </c>
      <c r="AH377"/>
    </row>
    <row r="378" spans="1:34" s="160" customFormat="1">
      <c r="A378" s="143">
        <v>3</v>
      </c>
      <c r="B378" s="143" t="s">
        <v>102</v>
      </c>
      <c r="C378" s="143">
        <f>INDEX(ATS!$A:$P,MATCH('2) Order Form'!$V378,ATS!$O:$O,0),1)</f>
        <v>852049</v>
      </c>
      <c r="D378" s="143" t="str">
        <f>INDEX(ATS!$A:$P,MATCH('2) Order Form'!$V378,ATS!$O:$O,0),2)</f>
        <v>Ronin RIG Reflect Lens</v>
      </c>
      <c r="E378" s="144" t="str">
        <f>INDEX(ATS!$A:$P,MATCH('2) Order Form'!$V378,ATS!$O:$O,0),4)</f>
        <v>070000-OS</v>
      </c>
      <c r="F378" s="144" t="str">
        <f>INDEX(ATS!$A:$P,MATCH('2) Order Form'!$V378,ATS!$O:$O,0),5)</f>
        <v>RIG Emerald</v>
      </c>
      <c r="G378" s="145" t="str">
        <f>INDEX(ATS!$A:$P,MATCH('2) Order Form'!$V378,ATS!$O:$O,0),6)</f>
        <v>OS</v>
      </c>
      <c r="H378" s="146">
        <v>1</v>
      </c>
      <c r="I378" s="90">
        <v>0</v>
      </c>
      <c r="J378" s="96">
        <f>IFERROR(VLOOKUP(V378,ATS!$O:$P,2,FALSE),0)</f>
        <v>29</v>
      </c>
      <c r="K378" s="147">
        <f t="shared" si="597"/>
        <v>29</v>
      </c>
      <c r="L378" s="96">
        <f>IFERROR(VLOOKUP(V378,ATS!$O:$Q,3,FALSE),0)</f>
        <v>29</v>
      </c>
      <c r="M378" s="148">
        <f t="shared" si="598"/>
        <v>29</v>
      </c>
      <c r="N378" s="149">
        <v>0</v>
      </c>
      <c r="O378" s="150">
        <f t="shared" si="599"/>
        <v>0</v>
      </c>
      <c r="P378" s="151">
        <f>VLOOKUP($C378,Prices!$A$3:$T$1996,MATCH('2) Order Form'!P$8,Prices!$A$2:$T$2,0),FALSE)</f>
        <v>50</v>
      </c>
      <c r="Q378" s="152">
        <f>VLOOKUP($C378,Prices!$A$3:$T$1996,MATCH('2) Order Form'!Q$8,Prices!$A$2:$T$2,0),FALSE)</f>
        <v>99</v>
      </c>
      <c r="R378" s="153">
        <f t="shared" si="600"/>
        <v>0</v>
      </c>
      <c r="S378" s="154">
        <f t="shared" si="601"/>
        <v>0</v>
      </c>
      <c r="T378" s="152">
        <f t="shared" si="602"/>
        <v>0</v>
      </c>
      <c r="U378" s="155"/>
      <c r="V378" s="156">
        <v>7048652710154</v>
      </c>
      <c r="W378" s="155"/>
      <c r="X378" s="182" t="str">
        <f t="shared" si="562"/>
        <v/>
      </c>
      <c r="Y378" s="157">
        <f t="shared" si="603"/>
        <v>0</v>
      </c>
      <c r="Z378" s="158">
        <f t="shared" ca="1" si="585"/>
        <v>0</v>
      </c>
      <c r="AA378" s="158">
        <f t="shared" ca="1" si="561"/>
        <v>58</v>
      </c>
      <c r="AB378" s="158">
        <f t="shared" ca="1" si="604"/>
        <v>0</v>
      </c>
      <c r="AC378" s="158">
        <f t="shared" ca="1" si="605"/>
        <v>1</v>
      </c>
      <c r="AD378" s="158" t="str">
        <f t="shared" si="606"/>
        <v>852049RIG Emerald</v>
      </c>
      <c r="AE378" s="158" t="str">
        <f t="shared" si="607"/>
        <v>852049-OS</v>
      </c>
      <c r="AF378" s="159" t="str">
        <f>INDEX(ATS!$A:$P,MATCH('2) Order Form'!$V378,ATS!$O:$O,0),7)</f>
        <v>Active</v>
      </c>
      <c r="AG378" s="185">
        <v>7048652710147</v>
      </c>
      <c r="AH378"/>
    </row>
    <row r="379" spans="1:34" s="160" customFormat="1">
      <c r="A379" s="143">
        <v>3</v>
      </c>
      <c r="B379" s="143" t="s">
        <v>102</v>
      </c>
      <c r="C379" s="143">
        <f>INDEX(ATS!$A:$P,MATCH('2) Order Form'!$V379,ATS!$O:$O,0),1)</f>
        <v>852049</v>
      </c>
      <c r="D379" s="143" t="str">
        <f>INDEX(ATS!$A:$P,MATCH('2) Order Form'!$V379,ATS!$O:$O,0),2)</f>
        <v>Ronin RIG Reflect Lens</v>
      </c>
      <c r="E379" s="144" t="str">
        <f>INDEX(ATS!$A:$P,MATCH('2) Order Form'!$V379,ATS!$O:$O,0),4)</f>
        <v>150000-OS</v>
      </c>
      <c r="F379" s="144" t="str">
        <f>INDEX(ATS!$A:$P,MATCH('2) Order Form'!$V379,ATS!$O:$O,0),5)</f>
        <v>RIG Bixbite</v>
      </c>
      <c r="G379" s="145" t="str">
        <f>INDEX(ATS!$A:$P,MATCH('2) Order Form'!$V379,ATS!$O:$O,0),6)</f>
        <v>OS</v>
      </c>
      <c r="H379" s="146">
        <v>1</v>
      </c>
      <c r="I379" s="90">
        <v>0</v>
      </c>
      <c r="J379" s="96">
        <f>IFERROR(VLOOKUP(V379,ATS!$O:$P,2,FALSE),0)</f>
        <v>65</v>
      </c>
      <c r="K379" s="147" t="str">
        <f t="shared" si="597"/>
        <v>50+</v>
      </c>
      <c r="L379" s="96">
        <f>IFERROR(VLOOKUP(V379,ATS!$O:$Q,3,FALSE),0)</f>
        <v>65</v>
      </c>
      <c r="M379" s="148" t="str">
        <f t="shared" si="598"/>
        <v>50+</v>
      </c>
      <c r="N379" s="149">
        <v>0</v>
      </c>
      <c r="O379" s="150">
        <f t="shared" si="599"/>
        <v>0</v>
      </c>
      <c r="P379" s="151">
        <f>VLOOKUP($C379,Prices!$A$3:$T$1996,MATCH('2) Order Form'!P$8,Prices!$A$2:$T$2,0),FALSE)</f>
        <v>50</v>
      </c>
      <c r="Q379" s="152">
        <f>VLOOKUP($C379,Prices!$A$3:$T$1996,MATCH('2) Order Form'!Q$8,Prices!$A$2:$T$2,0),FALSE)</f>
        <v>99</v>
      </c>
      <c r="R379" s="153">
        <f t="shared" si="600"/>
        <v>0</v>
      </c>
      <c r="S379" s="154">
        <f t="shared" si="601"/>
        <v>0</v>
      </c>
      <c r="T379" s="152">
        <f t="shared" si="602"/>
        <v>0</v>
      </c>
      <c r="U379" s="155"/>
      <c r="V379" s="156">
        <v>7048652615268</v>
      </c>
      <c r="W379" s="155"/>
      <c r="X379" s="182" t="str">
        <f t="shared" si="562"/>
        <v/>
      </c>
      <c r="Y379" s="157">
        <f t="shared" si="603"/>
        <v>0</v>
      </c>
      <c r="Z379" s="158">
        <f t="shared" ca="1" si="585"/>
        <v>0</v>
      </c>
      <c r="AA379" s="158">
        <f t="shared" ca="1" si="561"/>
        <v>58</v>
      </c>
      <c r="AB379" s="158">
        <f t="shared" ca="1" si="604"/>
        <v>0</v>
      </c>
      <c r="AC379" s="158">
        <f t="shared" ca="1" si="605"/>
        <v>1</v>
      </c>
      <c r="AD379" s="158" t="str">
        <f t="shared" si="606"/>
        <v>852049RIG Bixbite</v>
      </c>
      <c r="AE379" s="158" t="str">
        <f t="shared" si="607"/>
        <v>852049-OS</v>
      </c>
      <c r="AF379" s="159" t="str">
        <f>INDEX(ATS!$A:$P,MATCH('2) Order Form'!$V379,ATS!$O:$O,0),7)</f>
        <v>Active</v>
      </c>
      <c r="AG379" s="185">
        <v>7048652762436</v>
      </c>
      <c r="AH379"/>
    </row>
    <row r="380" spans="1:34" s="160" customFormat="1">
      <c r="A380" s="143">
        <v>3</v>
      </c>
      <c r="B380" s="143" t="s">
        <v>102</v>
      </c>
      <c r="C380" s="143">
        <f>INDEX(ATS!$A:$P,MATCH('2) Order Form'!$V380,ATS!$O:$O,0),1)</f>
        <v>852049</v>
      </c>
      <c r="D380" s="143" t="str">
        <f>INDEX(ATS!$A:$P,MATCH('2) Order Form'!$V380,ATS!$O:$O,0),2)</f>
        <v>Ronin RIG Reflect Lens</v>
      </c>
      <c r="E380" s="144" t="str">
        <f>INDEX(ATS!$A:$P,MATCH('2) Order Form'!$V380,ATS!$O:$O,0),4)</f>
        <v>160000-OS</v>
      </c>
      <c r="F380" s="144" t="str">
        <f>INDEX(ATS!$A:$P,MATCH('2) Order Form'!$V380,ATS!$O:$O,0),5)</f>
        <v>RIG Aquamarine</v>
      </c>
      <c r="G380" s="145" t="str">
        <f>INDEX(ATS!$A:$P,MATCH('2) Order Form'!$V380,ATS!$O:$O,0),6)</f>
        <v>OS</v>
      </c>
      <c r="H380" s="146">
        <v>1</v>
      </c>
      <c r="I380" s="90">
        <v>0</v>
      </c>
      <c r="J380" s="96">
        <f>IFERROR(VLOOKUP(V380,ATS!$O:$P,2,FALSE),0)</f>
        <v>14</v>
      </c>
      <c r="K380" s="147">
        <f t="shared" si="597"/>
        <v>14</v>
      </c>
      <c r="L380" s="96">
        <f>IFERROR(VLOOKUP(V380,ATS!$O:$Q,3,FALSE),0)</f>
        <v>14</v>
      </c>
      <c r="M380" s="148">
        <f t="shared" si="598"/>
        <v>14</v>
      </c>
      <c r="N380" s="149">
        <v>0</v>
      </c>
      <c r="O380" s="150">
        <f t="shared" si="599"/>
        <v>0</v>
      </c>
      <c r="P380" s="151">
        <f>VLOOKUP($C380,Prices!$A$3:$T$1996,MATCH('2) Order Form'!P$8,Prices!$A$2:$T$2,0),FALSE)</f>
        <v>50</v>
      </c>
      <c r="Q380" s="152">
        <f>VLOOKUP($C380,Prices!$A$3:$T$1996,MATCH('2) Order Form'!Q$8,Prices!$A$2:$T$2,0),FALSE)</f>
        <v>99</v>
      </c>
      <c r="R380" s="153">
        <f t="shared" si="600"/>
        <v>0</v>
      </c>
      <c r="S380" s="154">
        <f t="shared" si="601"/>
        <v>0</v>
      </c>
      <c r="T380" s="152">
        <f t="shared" si="602"/>
        <v>0</v>
      </c>
      <c r="U380" s="155"/>
      <c r="V380" s="156">
        <v>7048652615275</v>
      </c>
      <c r="W380" s="155"/>
      <c r="X380" s="182" t="str">
        <f t="shared" si="562"/>
        <v/>
      </c>
      <c r="Y380" s="157">
        <f t="shared" si="603"/>
        <v>0</v>
      </c>
      <c r="Z380" s="158">
        <f t="shared" ca="1" si="585"/>
        <v>0</v>
      </c>
      <c r="AA380" s="158">
        <f t="shared" ca="1" si="561"/>
        <v>58</v>
      </c>
      <c r="AB380" s="158">
        <f t="shared" ca="1" si="604"/>
        <v>0</v>
      </c>
      <c r="AC380" s="158">
        <f t="shared" ca="1" si="605"/>
        <v>1</v>
      </c>
      <c r="AD380" s="158" t="str">
        <f t="shared" si="606"/>
        <v>852049RIG Aquamarine</v>
      </c>
      <c r="AE380" s="158" t="str">
        <f t="shared" si="607"/>
        <v>852049-OS</v>
      </c>
      <c r="AF380" s="159" t="str">
        <f>INDEX(ATS!$A:$P,MATCH('2) Order Form'!$V380,ATS!$O:$O,0),7)</f>
        <v>Active</v>
      </c>
      <c r="AG380" s="185">
        <v>7048652475442</v>
      </c>
      <c r="AH380"/>
    </row>
    <row r="381" spans="1:34" s="160" customFormat="1">
      <c r="A381" s="143">
        <v>3</v>
      </c>
      <c r="B381" s="143" t="s">
        <v>102</v>
      </c>
      <c r="C381" s="143">
        <f>INDEX(ATS!$A:$P,MATCH('2) Order Form'!$V381,ATS!$O:$O,0),1)</f>
        <v>852049</v>
      </c>
      <c r="D381" s="143" t="str">
        <f>INDEX(ATS!$A:$P,MATCH('2) Order Form'!$V381,ATS!$O:$O,0),2)</f>
        <v>Ronin RIG Reflect Lens</v>
      </c>
      <c r="E381" s="144" t="str">
        <f>INDEX(ATS!$A:$P,MATCH('2) Order Form'!$V381,ATS!$O:$O,0),4)</f>
        <v>190000-OS</v>
      </c>
      <c r="F381" s="144" t="str">
        <f>INDEX(ATS!$A:$P,MATCH('2) Order Form'!$V381,ATS!$O:$O,0),5)</f>
        <v>RIG Malaia</v>
      </c>
      <c r="G381" s="145" t="str">
        <f>INDEX(ATS!$A:$P,MATCH('2) Order Form'!$V381,ATS!$O:$O,0),6)</f>
        <v>OS</v>
      </c>
      <c r="H381" s="146">
        <v>1</v>
      </c>
      <c r="I381" s="90">
        <v>0</v>
      </c>
      <c r="J381" s="96">
        <f>IFERROR(VLOOKUP(V381,ATS!$O:$P,2,FALSE),0)</f>
        <v>32</v>
      </c>
      <c r="K381" s="147">
        <f t="shared" si="597"/>
        <v>32</v>
      </c>
      <c r="L381" s="96">
        <f>IFERROR(VLOOKUP(V381,ATS!$O:$Q,3,FALSE),0)</f>
        <v>32</v>
      </c>
      <c r="M381" s="148">
        <f t="shared" si="598"/>
        <v>32</v>
      </c>
      <c r="N381" s="149">
        <v>0</v>
      </c>
      <c r="O381" s="150">
        <f t="shared" si="599"/>
        <v>0</v>
      </c>
      <c r="P381" s="151">
        <f>VLOOKUP($C381,Prices!$A$3:$T$1996,MATCH('2) Order Form'!P$8,Prices!$A$2:$T$2,0),FALSE)</f>
        <v>50</v>
      </c>
      <c r="Q381" s="152">
        <f>VLOOKUP($C381,Prices!$A$3:$T$1996,MATCH('2) Order Form'!Q$8,Prices!$A$2:$T$2,0),FALSE)</f>
        <v>99</v>
      </c>
      <c r="R381" s="153">
        <f t="shared" si="600"/>
        <v>0</v>
      </c>
      <c r="S381" s="154">
        <f t="shared" si="601"/>
        <v>0</v>
      </c>
      <c r="T381" s="152">
        <f t="shared" si="602"/>
        <v>0</v>
      </c>
      <c r="U381" s="155"/>
      <c r="V381" s="156">
        <v>7048652762788</v>
      </c>
      <c r="W381" s="155"/>
      <c r="X381" s="182" t="str">
        <f t="shared" si="562"/>
        <v>*** EOL ***</v>
      </c>
      <c r="Y381" s="157">
        <f t="shared" si="603"/>
        <v>0</v>
      </c>
      <c r="Z381" s="158">
        <f t="shared" ca="1" si="585"/>
        <v>0</v>
      </c>
      <c r="AA381" s="158">
        <f t="shared" ca="1" si="561"/>
        <v>58</v>
      </c>
      <c r="AB381" s="158">
        <f t="shared" ca="1" si="604"/>
        <v>0</v>
      </c>
      <c r="AC381" s="158">
        <f t="shared" ca="1" si="605"/>
        <v>1</v>
      </c>
      <c r="AD381" s="158" t="str">
        <f t="shared" si="606"/>
        <v>852049RIG Malaia</v>
      </c>
      <c r="AE381" s="158" t="str">
        <f t="shared" si="607"/>
        <v>852049-OS</v>
      </c>
      <c r="AF381" s="159" t="str">
        <f>INDEX(ATS!$A:$P,MATCH('2) Order Form'!$V381,ATS!$O:$O,0),7)</f>
        <v>Stock</v>
      </c>
      <c r="AG381" s="185">
        <v>7048652617590</v>
      </c>
      <c r="AH381"/>
    </row>
    <row r="382" spans="1:34" s="160" customFormat="1">
      <c r="A382" s="143">
        <v>3</v>
      </c>
      <c r="B382" s="143" t="s">
        <v>102</v>
      </c>
      <c r="C382" s="143">
        <f>INDEX(ATS!$A:$P,MATCH('2) Order Form'!$V382,ATS!$O:$O,0),1)</f>
        <v>852049</v>
      </c>
      <c r="D382" s="143" t="str">
        <f>INDEX(ATS!$A:$P,MATCH('2) Order Form'!$V382,ATS!$O:$O,0),2)</f>
        <v>Ronin RIG Reflect Lens</v>
      </c>
      <c r="E382" s="144" t="str">
        <f>INDEX(ATS!$A:$P,MATCH('2) Order Form'!$V382,ATS!$O:$O,0),4)</f>
        <v>200000-OS</v>
      </c>
      <c r="F382" s="144" t="str">
        <f>INDEX(ATS!$A:$P,MATCH('2) Order Form'!$V382,ATS!$O:$O,0),5)</f>
        <v>RIG Obsidian</v>
      </c>
      <c r="G382" s="145" t="str">
        <f>INDEX(ATS!$A:$P,MATCH('2) Order Form'!$V382,ATS!$O:$O,0),6)</f>
        <v>OS</v>
      </c>
      <c r="H382" s="146">
        <v>1</v>
      </c>
      <c r="I382" s="90">
        <v>0</v>
      </c>
      <c r="J382" s="96">
        <f>IFERROR(VLOOKUP(V382,ATS!$O:$P,2,FALSE),0)</f>
        <v>26</v>
      </c>
      <c r="K382" s="147">
        <f t="shared" si="597"/>
        <v>26</v>
      </c>
      <c r="L382" s="96">
        <f>IFERROR(VLOOKUP(V382,ATS!$O:$Q,3,FALSE),0)</f>
        <v>26</v>
      </c>
      <c r="M382" s="148">
        <f t="shared" si="598"/>
        <v>26</v>
      </c>
      <c r="N382" s="149">
        <v>0</v>
      </c>
      <c r="O382" s="150">
        <f t="shared" si="599"/>
        <v>0</v>
      </c>
      <c r="P382" s="151">
        <f>VLOOKUP($C382,Prices!$A$3:$T$1996,MATCH('2) Order Form'!P$8,Prices!$A$2:$T$2,0),FALSE)</f>
        <v>50</v>
      </c>
      <c r="Q382" s="152">
        <f>VLOOKUP($C382,Prices!$A$3:$T$1996,MATCH('2) Order Form'!Q$8,Prices!$A$2:$T$2,0),FALSE)</f>
        <v>99</v>
      </c>
      <c r="R382" s="153">
        <f t="shared" si="600"/>
        <v>0</v>
      </c>
      <c r="S382" s="154">
        <f t="shared" si="601"/>
        <v>0</v>
      </c>
      <c r="T382" s="152">
        <f t="shared" si="602"/>
        <v>0</v>
      </c>
      <c r="U382" s="155"/>
      <c r="V382" s="156">
        <v>7048652615282</v>
      </c>
      <c r="W382" s="155"/>
      <c r="X382" s="182" t="str">
        <f t="shared" si="562"/>
        <v/>
      </c>
      <c r="Y382" s="157">
        <f t="shared" si="603"/>
        <v>0</v>
      </c>
      <c r="Z382" s="158">
        <f t="shared" ca="1" si="585"/>
        <v>0</v>
      </c>
      <c r="AA382" s="158">
        <f t="shared" ca="1" si="561"/>
        <v>58</v>
      </c>
      <c r="AB382" s="158">
        <f t="shared" ref="AB382:AB396" ca="1" si="608">IF(C382=OFFSET(C382,-1,0),0,1)</f>
        <v>0</v>
      </c>
      <c r="AC382" s="158">
        <f t="shared" ref="AC382:AC396" ca="1" si="609">IF(F382=OFFSET(F382,-1,0),0,1)</f>
        <v>1</v>
      </c>
      <c r="AD382" s="158" t="str">
        <f t="shared" ref="AD382:AD396" si="610">CONCATENATE(C382,F382)</f>
        <v>852049RIG Obsidian</v>
      </c>
      <c r="AE382" s="158" t="str">
        <f t="shared" ref="AE382:AE396" si="611">IFERROR(IF(B382="EYEWEAR",CONCATENATE(C382,"-",G382),C382),C382)</f>
        <v>852049-OS</v>
      </c>
      <c r="AF382" s="159" t="str">
        <f>INDEX(ATS!$A:$P,MATCH('2) Order Form'!$V382,ATS!$O:$O,0),7)</f>
        <v>Active</v>
      </c>
      <c r="AG382" s="185">
        <v>7048652617606</v>
      </c>
      <c r="AH382"/>
    </row>
    <row r="383" spans="1:34" s="160" customFormat="1">
      <c r="A383" s="143">
        <v>3</v>
      </c>
      <c r="B383" s="143" t="s">
        <v>102</v>
      </c>
      <c r="C383" s="143">
        <f>INDEX(ATS!$A:$P,MATCH('2) Order Form'!$V383,ATS!$O:$O,0),1)</f>
        <v>852082</v>
      </c>
      <c r="D383" s="143" t="str">
        <f>INDEX(ATS!$A:$P,MATCH('2) Order Form'!$V383,ATS!$O:$O,0),2)</f>
        <v>Ronin RIG Reflect AF Lens</v>
      </c>
      <c r="E383" s="144" t="str">
        <f>INDEX(ATS!$A:$P,MATCH('2) Order Form'!$V383,ATS!$O:$O,0),4)</f>
        <v>150000-OS</v>
      </c>
      <c r="F383" s="144" t="str">
        <f>INDEX(ATS!$A:$P,MATCH('2) Order Form'!$V383,ATS!$O:$O,0),5)</f>
        <v>RIG Bixbite</v>
      </c>
      <c r="G383" s="145" t="str">
        <f>INDEX(ATS!$A:$P,MATCH('2) Order Form'!$V383,ATS!$O:$O,0),6)</f>
        <v>OS</v>
      </c>
      <c r="H383" s="146">
        <v>1</v>
      </c>
      <c r="I383" s="90">
        <v>0</v>
      </c>
      <c r="J383" s="96">
        <f>IFERROR(VLOOKUP(V383,ATS!$O:$P,2,FALSE),0)</f>
        <v>89</v>
      </c>
      <c r="K383" s="147" t="str">
        <f>IF(J383=99999,"OPEN",IF(J383&gt;50,"50+",IF(J383&lt;=0,"0",J383)))</f>
        <v>50+</v>
      </c>
      <c r="L383" s="96">
        <f>IFERROR(VLOOKUP(V383,ATS!$O:$Q,3,FALSE),0)</f>
        <v>89</v>
      </c>
      <c r="M383" s="148" t="str">
        <f>IF(L383=99999,"OPEN",IF(L383&gt;50,"50+",IF(L383&lt;=0,"0",L383)))</f>
        <v>50+</v>
      </c>
      <c r="N383" s="149">
        <v>0</v>
      </c>
      <c r="O383" s="150">
        <f>IF(N383&lt;&gt;0,N383,$P$5)</f>
        <v>0</v>
      </c>
      <c r="P383" s="151">
        <f>VLOOKUP($C383,Prices!$A$3:$T$1996,MATCH('2) Order Form'!P$8,Prices!$A$2:$T$2,0),FALSE)</f>
        <v>60</v>
      </c>
      <c r="Q383" s="152">
        <f>VLOOKUP($C383,Prices!$A$3:$T$1996,MATCH('2) Order Form'!Q$8,Prices!$A$2:$T$2,0),FALSE)</f>
        <v>119</v>
      </c>
      <c r="R383" s="153">
        <f>I383*P383</f>
        <v>0</v>
      </c>
      <c r="S383" s="154">
        <f>R383*O383</f>
        <v>0</v>
      </c>
      <c r="T383" s="152">
        <f>R383-S383</f>
        <v>0</v>
      </c>
      <c r="U383" s="155"/>
      <c r="V383" s="156">
        <v>7048652762771</v>
      </c>
      <c r="W383" s="155"/>
      <c r="X383" s="182" t="str">
        <f t="shared" si="562"/>
        <v/>
      </c>
      <c r="Y383" s="157">
        <f>I383*Q383</f>
        <v>0</v>
      </c>
      <c r="Z383" s="158">
        <f t="shared" ca="1" si="585"/>
        <v>0</v>
      </c>
      <c r="AA383" s="158">
        <f t="shared" ca="1" si="561"/>
        <v>59</v>
      </c>
      <c r="AB383" s="158">
        <f t="shared" ca="1" si="608"/>
        <v>1</v>
      </c>
      <c r="AC383" s="158">
        <f t="shared" ca="1" si="609"/>
        <v>1</v>
      </c>
      <c r="AD383" s="158" t="str">
        <f t="shared" si="610"/>
        <v>852082RIG Bixbite</v>
      </c>
      <c r="AE383" s="158" t="str">
        <f t="shared" si="611"/>
        <v>852082-OS</v>
      </c>
      <c r="AF383" s="159" t="str">
        <f>INDEX(ATS!$A:$P,MATCH('2) Order Form'!$V383,ATS!$O:$O,0),7)</f>
        <v>Active</v>
      </c>
      <c r="AG383" s="185">
        <v>7048653024526</v>
      </c>
      <c r="AH383"/>
    </row>
    <row r="384" spans="1:34" s="160" customFormat="1">
      <c r="A384" s="143">
        <v>3</v>
      </c>
      <c r="B384" s="143" t="s">
        <v>102</v>
      </c>
      <c r="C384" s="143">
        <f>INDEX(ATS!$A:$P,MATCH('2) Order Form'!$V384,ATS!$O:$O,0),1)</f>
        <v>852058</v>
      </c>
      <c r="D384" s="143" t="str">
        <f>INDEX(ATS!$A:$P,MATCH('2) Order Form'!$V384,ATS!$O:$O,0),2)</f>
        <v>Ronin Polarized Lens</v>
      </c>
      <c r="E384" s="144" t="str">
        <f>INDEX(ATS!$A:$P,MATCH('2) Order Form'!$V384,ATS!$O:$O,0),4)</f>
        <v>230000-OS</v>
      </c>
      <c r="F384" s="144" t="str">
        <f>INDEX(ATS!$A:$P,MATCH('2) Order Form'!$V384,ATS!$O:$O,0),5)</f>
        <v>Obsidian Black Polarized</v>
      </c>
      <c r="G384" s="145" t="str">
        <f>INDEX(ATS!$A:$P,MATCH('2) Order Form'!$V384,ATS!$O:$O,0),6)</f>
        <v>OS</v>
      </c>
      <c r="H384" s="146">
        <v>1</v>
      </c>
      <c r="I384" s="90">
        <v>0</v>
      </c>
      <c r="J384" s="96">
        <f>IFERROR(VLOOKUP(V384,ATS!$O:$P,2,FALSE),0)</f>
        <v>92</v>
      </c>
      <c r="K384" s="147" t="str">
        <f>IF(J384=99999,"OPEN",IF(J384&gt;50,"50+",IF(J384&lt;=0,"0",J384)))</f>
        <v>50+</v>
      </c>
      <c r="L384" s="96">
        <f>IFERROR(VLOOKUP(V384,ATS!$O:$Q,3,FALSE),0)</f>
        <v>92</v>
      </c>
      <c r="M384" s="148" t="str">
        <f>IF(L384=99999,"OPEN",IF(L384&gt;50,"50+",IF(L384&lt;=0,"0",L384)))</f>
        <v>50+</v>
      </c>
      <c r="N384" s="149">
        <v>0</v>
      </c>
      <c r="O384" s="150">
        <f>IF(N384&lt;&gt;0,N384,$P$5)</f>
        <v>0</v>
      </c>
      <c r="P384" s="151">
        <f>VLOOKUP($C384,Prices!$A$3:$T$1996,MATCH('2) Order Form'!P$8,Prices!$A$2:$T$2,0),FALSE)</f>
        <v>60</v>
      </c>
      <c r="Q384" s="152">
        <f>VLOOKUP($C384,Prices!$A$3:$T$1996,MATCH('2) Order Form'!Q$8,Prices!$A$2:$T$2,0),FALSE)</f>
        <v>119</v>
      </c>
      <c r="R384" s="153">
        <f>I384*P384</f>
        <v>0</v>
      </c>
      <c r="S384" s="154">
        <f>R384*O384</f>
        <v>0</v>
      </c>
      <c r="T384" s="152">
        <f>R384-S384</f>
        <v>0</v>
      </c>
      <c r="U384" s="155"/>
      <c r="V384" s="156">
        <v>7048652614919</v>
      </c>
      <c r="W384" s="155"/>
      <c r="X384" s="182" t="str">
        <f t="shared" si="562"/>
        <v/>
      </c>
      <c r="Y384" s="157">
        <f>I384*Q384</f>
        <v>0</v>
      </c>
      <c r="Z384" s="158">
        <f t="shared" ca="1" si="585"/>
        <v>0</v>
      </c>
      <c r="AA384" s="158">
        <f t="shared" ref="AA384:AA446" ca="1" si="612">IF(C384=OFFSET(C384,-1,0),OFFSET(AA384,-1,0),OFFSET(AA384,-1,0)+1)</f>
        <v>60</v>
      </c>
      <c r="AB384" s="158">
        <f t="shared" ca="1" si="608"/>
        <v>1</v>
      </c>
      <c r="AC384" s="158">
        <f t="shared" ca="1" si="609"/>
        <v>1</v>
      </c>
      <c r="AD384" s="158" t="str">
        <f t="shared" si="610"/>
        <v>852058Obsidian Black Polarized</v>
      </c>
      <c r="AE384" s="158" t="str">
        <f t="shared" si="611"/>
        <v>852058-OS</v>
      </c>
      <c r="AF384" s="159" t="str">
        <f>INDEX(ATS!$A:$P,MATCH('2) Order Form'!$V384,ATS!$O:$O,0),7)</f>
        <v>Active</v>
      </c>
      <c r="AG384" s="185">
        <v>7048653024533</v>
      </c>
      <c r="AH384"/>
    </row>
    <row r="385" spans="1:34" s="160" customFormat="1">
      <c r="A385" s="143">
        <v>3</v>
      </c>
      <c r="B385" s="143" t="s">
        <v>102</v>
      </c>
      <c r="C385" s="143">
        <f>INDEX(ATS!$A:$P,MATCH('2) Order Form'!$V385,ATS!$O:$O,0),1)</f>
        <v>852050</v>
      </c>
      <c r="D385" s="143" t="str">
        <f>INDEX(ATS!$A:$P,MATCH('2) Order Form'!$V385,ATS!$O:$O,0),2)</f>
        <v>Ronin RIG Photochromic Lens</v>
      </c>
      <c r="E385" s="144" t="str">
        <f>INDEX(ATS!$A:$P,MATCH('2) Order Form'!$V385,ATS!$O:$O,0),4)</f>
        <v>220000-OS</v>
      </c>
      <c r="F385" s="144" t="str">
        <f>INDEX(ATS!$A:$P,MATCH('2) Order Form'!$V385,ATS!$O:$O,0),5)</f>
        <v>RIG Photochromic</v>
      </c>
      <c r="G385" s="145" t="str">
        <f>INDEX(ATS!$A:$P,MATCH('2) Order Form'!$V385,ATS!$O:$O,0),6)</f>
        <v>OS</v>
      </c>
      <c r="H385" s="146">
        <v>1</v>
      </c>
      <c r="I385" s="90">
        <v>0</v>
      </c>
      <c r="J385" s="96">
        <f>IFERROR(VLOOKUP(V385,ATS!$O:$P,2,FALSE),0)</f>
        <v>178</v>
      </c>
      <c r="K385" s="147" t="str">
        <f t="shared" si="597"/>
        <v>50+</v>
      </c>
      <c r="L385" s="96">
        <f>IFERROR(VLOOKUP(V385,ATS!$O:$Q,3,FALSE),0)</f>
        <v>178</v>
      </c>
      <c r="M385" s="148" t="str">
        <f t="shared" si="598"/>
        <v>50+</v>
      </c>
      <c r="N385" s="149">
        <v>0</v>
      </c>
      <c r="O385" s="150">
        <f t="shared" si="599"/>
        <v>0</v>
      </c>
      <c r="P385" s="151">
        <f>VLOOKUP($C385,Prices!$A$3:$T$1996,MATCH('2) Order Form'!P$8,Prices!$A$2:$T$2,0),FALSE)</f>
        <v>75</v>
      </c>
      <c r="Q385" s="152">
        <f>VLOOKUP($C385,Prices!$A$3:$T$1996,MATCH('2) Order Form'!Q$8,Prices!$A$2:$T$2,0),FALSE)</f>
        <v>149</v>
      </c>
      <c r="R385" s="153">
        <f t="shared" si="600"/>
        <v>0</v>
      </c>
      <c r="S385" s="154">
        <f t="shared" si="601"/>
        <v>0</v>
      </c>
      <c r="T385" s="152">
        <f t="shared" si="602"/>
        <v>0</v>
      </c>
      <c r="U385" s="155"/>
      <c r="V385" s="156">
        <v>7048652615138</v>
      </c>
      <c r="W385" s="155"/>
      <c r="X385" s="182" t="str">
        <f t="shared" si="562"/>
        <v/>
      </c>
      <c r="Y385" s="157">
        <f t="shared" si="603"/>
        <v>0</v>
      </c>
      <c r="Z385" s="158">
        <f t="shared" ca="1" si="585"/>
        <v>0</v>
      </c>
      <c r="AA385" s="158">
        <f t="shared" ca="1" si="612"/>
        <v>61</v>
      </c>
      <c r="AB385" s="158">
        <f t="shared" ca="1" si="608"/>
        <v>1</v>
      </c>
      <c r="AC385" s="158">
        <f t="shared" ca="1" si="609"/>
        <v>1</v>
      </c>
      <c r="AD385" s="158" t="str">
        <f t="shared" si="610"/>
        <v>852050RIG Photochromic</v>
      </c>
      <c r="AE385" s="158" t="str">
        <f t="shared" si="611"/>
        <v>852050-OS</v>
      </c>
      <c r="AF385" s="159" t="str">
        <f>INDEX(ATS!$A:$P,MATCH('2) Order Form'!$V385,ATS!$O:$O,0),7)</f>
        <v>Active</v>
      </c>
      <c r="AG385" s="185">
        <v>7048653024540</v>
      </c>
      <c r="AH385"/>
    </row>
    <row r="386" spans="1:34" s="160" customFormat="1">
      <c r="A386" s="143">
        <v>3</v>
      </c>
      <c r="B386" s="143" t="s">
        <v>102</v>
      </c>
      <c r="C386" s="143">
        <f>INDEX(ATS!$A:$P,MATCH('2) Order Form'!$V386,ATS!$O:$O,0),1)</f>
        <v>852051</v>
      </c>
      <c r="D386" s="143" t="str">
        <f>INDEX(ATS!$A:$P,MATCH('2) Order Form'!$V386,ATS!$O:$O,0),2)</f>
        <v>Ronin Max Lens</v>
      </c>
      <c r="E386" s="144" t="str">
        <f>INDEX(ATS!$A:$P,MATCH('2) Order Form'!$V386,ATS!$O:$O,0),4)</f>
        <v>100000-OS</v>
      </c>
      <c r="F386" s="144" t="str">
        <f>INDEX(ATS!$A:$P,MATCH('2) Order Form'!$V386,ATS!$O:$O,0),5)</f>
        <v>Clear</v>
      </c>
      <c r="G386" s="145" t="str">
        <f>INDEX(ATS!$A:$P,MATCH('2) Order Form'!$V386,ATS!$O:$O,0),6)</f>
        <v>OS</v>
      </c>
      <c r="H386" s="146">
        <v>1</v>
      </c>
      <c r="I386" s="90">
        <v>0</v>
      </c>
      <c r="J386" s="96">
        <f>IFERROR(VLOOKUP(V386,ATS!$O:$P,2,FALSE),0)</f>
        <v>110</v>
      </c>
      <c r="K386" s="147" t="str">
        <f>IF(J386=99999,"OPEN",IF(J386&gt;50,"50+",IF(J386&lt;=0,"0",J386)))</f>
        <v>50+</v>
      </c>
      <c r="L386" s="96">
        <f>IFERROR(VLOOKUP(V386,ATS!$O:$Q,3,FALSE),0)</f>
        <v>110</v>
      </c>
      <c r="M386" s="148" t="str">
        <f>IF(L386=99999,"OPEN",IF(L386&gt;50,"50+",IF(L386&lt;=0,"0",L386)))</f>
        <v>50+</v>
      </c>
      <c r="N386" s="149">
        <v>0</v>
      </c>
      <c r="O386" s="150">
        <f>IF(N386&lt;&gt;0,N386,$P$5)</f>
        <v>0</v>
      </c>
      <c r="P386" s="151">
        <f>VLOOKUP($C386,Prices!$A$3:$T$1996,MATCH('2) Order Form'!P$8,Prices!$A$2:$T$2,0),FALSE)</f>
        <v>40</v>
      </c>
      <c r="Q386" s="152">
        <f>VLOOKUP($C386,Prices!$A$3:$T$1996,MATCH('2) Order Form'!Q$8,Prices!$A$2:$T$2,0),FALSE)</f>
        <v>79</v>
      </c>
      <c r="R386" s="153">
        <f>I386*P386</f>
        <v>0</v>
      </c>
      <c r="S386" s="154">
        <f>R386*O386</f>
        <v>0</v>
      </c>
      <c r="T386" s="152">
        <f>R386-S386</f>
        <v>0</v>
      </c>
      <c r="U386" s="155"/>
      <c r="V386" s="156">
        <v>7048652615121</v>
      </c>
      <c r="W386" s="155"/>
      <c r="X386" s="182" t="str">
        <f t="shared" si="562"/>
        <v>*** EOL ***</v>
      </c>
      <c r="Y386" s="157">
        <f>I386*Q386</f>
        <v>0</v>
      </c>
      <c r="Z386" s="158">
        <f t="shared" ca="1" si="585"/>
        <v>0</v>
      </c>
      <c r="AA386" s="158">
        <f t="shared" ca="1" si="612"/>
        <v>62</v>
      </c>
      <c r="AB386" s="158">
        <f t="shared" ca="1" si="608"/>
        <v>1</v>
      </c>
      <c r="AC386" s="158">
        <f t="shared" ca="1" si="609"/>
        <v>1</v>
      </c>
      <c r="AD386" s="158" t="str">
        <f t="shared" si="610"/>
        <v>852051Clear</v>
      </c>
      <c r="AE386" s="158" t="str">
        <f t="shared" si="611"/>
        <v>852051-OS</v>
      </c>
      <c r="AF386" s="159" t="str">
        <f>INDEX(ATS!$A:$P,MATCH('2) Order Form'!$V386,ATS!$O:$O,0),7)</f>
        <v>Active</v>
      </c>
      <c r="AG386" s="185">
        <v>7048653024557</v>
      </c>
      <c r="AH386"/>
    </row>
    <row r="387" spans="1:34" s="160" customFormat="1">
      <c r="A387" s="143">
        <v>3</v>
      </c>
      <c r="B387" s="143" t="s">
        <v>102</v>
      </c>
      <c r="C387" s="143">
        <f>INDEX(ATS!$A:$P,MATCH('2) Order Form'!$V387,ATS!$O:$O,0),1)</f>
        <v>810105</v>
      </c>
      <c r="D387" s="143" t="str">
        <f>INDEX(ATS!$A:$P,MATCH('2) Order Form'!$V387,ATS!$O:$O,0),2)</f>
        <v>Ronin Max RIG Lens</v>
      </c>
      <c r="E387" s="144" t="str">
        <f>INDEX(ATS!$A:$P,MATCH('2) Order Form'!$V387,ATS!$O:$O,0),4)</f>
        <v>010000-OS</v>
      </c>
      <c r="F387" s="144" t="str">
        <f>INDEX(ATS!$A:$P,MATCH('2) Order Form'!$V387,ATS!$O:$O,0),5)</f>
        <v>RIG Amethyst</v>
      </c>
      <c r="G387" s="145" t="str">
        <f>INDEX(ATS!$A:$P,MATCH('2) Order Form'!$V387,ATS!$O:$O,0),6)</f>
        <v>OS</v>
      </c>
      <c r="H387" s="146">
        <v>1</v>
      </c>
      <c r="I387" s="90">
        <v>0</v>
      </c>
      <c r="J387" s="96">
        <f>IFERROR(VLOOKUP(V387,ATS!$O:$P,2,FALSE),0)</f>
        <v>143</v>
      </c>
      <c r="K387" s="147" t="str">
        <f>IF(J387=99999,"OPEN",IF(J387&gt;50,"50+",IF(J387&lt;=0,"0",J387)))</f>
        <v>50+</v>
      </c>
      <c r="L387" s="96">
        <f>IFERROR(VLOOKUP(V387,ATS!$O:$Q,3,FALSE),0)</f>
        <v>143</v>
      </c>
      <c r="M387" s="148" t="str">
        <f>IF(L387=99999,"OPEN",IF(L387&gt;50,"50+",IF(L387&lt;=0,"0",L387)))</f>
        <v>50+</v>
      </c>
      <c r="N387" s="149">
        <v>0</v>
      </c>
      <c r="O387" s="150">
        <f>IF(N387&lt;&gt;0,N387,$P$5)</f>
        <v>0</v>
      </c>
      <c r="P387" s="151">
        <f>VLOOKUP($C387,Prices!$A$3:$T$1996,MATCH('2) Order Form'!P$8,Prices!$A$2:$T$2,0),FALSE)</f>
        <v>45</v>
      </c>
      <c r="Q387" s="152">
        <f>VLOOKUP($C387,Prices!$A$3:$T$1996,MATCH('2) Order Form'!Q$8,Prices!$A$2:$T$2,0),FALSE)</f>
        <v>89</v>
      </c>
      <c r="R387" s="153">
        <f>I387*P387</f>
        <v>0</v>
      </c>
      <c r="S387" s="154">
        <f>R387*O387</f>
        <v>0</v>
      </c>
      <c r="T387" s="152">
        <f>R387-S387</f>
        <v>0</v>
      </c>
      <c r="U387" s="155"/>
      <c r="V387" s="156">
        <v>7048652662163</v>
      </c>
      <c r="W387" s="155"/>
      <c r="X387" s="182" t="str">
        <f t="shared" si="562"/>
        <v>*** EOL ***</v>
      </c>
      <c r="Y387" s="157">
        <f>I387*Q387</f>
        <v>0</v>
      </c>
      <c r="Z387" s="158">
        <f t="shared" ca="1" si="585"/>
        <v>0</v>
      </c>
      <c r="AA387" s="158">
        <f t="shared" ca="1" si="612"/>
        <v>63</v>
      </c>
      <c r="AB387" s="158">
        <f t="shared" ca="1" si="608"/>
        <v>1</v>
      </c>
      <c r="AC387" s="158">
        <f t="shared" ca="1" si="609"/>
        <v>1</v>
      </c>
      <c r="AD387" s="158" t="str">
        <f t="shared" si="610"/>
        <v>810105RIG Amethyst</v>
      </c>
      <c r="AE387" s="158" t="str">
        <f t="shared" si="611"/>
        <v>810105-OS</v>
      </c>
      <c r="AF387" s="159" t="str">
        <f>INDEX(ATS!$A:$P,MATCH('2) Order Form'!$V387,ATS!$O:$O,0),7)</f>
        <v>Active</v>
      </c>
      <c r="AG387" s="185">
        <v>7048653024564</v>
      </c>
      <c r="AH387"/>
    </row>
    <row r="388" spans="1:34" s="160" customFormat="1">
      <c r="A388" s="143">
        <v>3</v>
      </c>
      <c r="B388" s="143" t="s">
        <v>102</v>
      </c>
      <c r="C388" s="143">
        <f>INDEX(ATS!$A:$P,MATCH('2) Order Form'!$V388,ATS!$O:$O,0),1)</f>
        <v>852052</v>
      </c>
      <c r="D388" s="143" t="str">
        <f>INDEX(ATS!$A:$P,MATCH('2) Order Form'!$V388,ATS!$O:$O,0),2)</f>
        <v>Ronin Max RIG Reflect Lens</v>
      </c>
      <c r="E388" s="144" t="str">
        <f>INDEX(ATS!$A:$P,MATCH('2) Order Form'!$V388,ATS!$O:$O,0),4)</f>
        <v>060000-OS</v>
      </c>
      <c r="F388" s="144" t="str">
        <f>INDEX(ATS!$A:$P,MATCH('2) Order Form'!$V388,ATS!$O:$O,0),5)</f>
        <v>RIG Topaz</v>
      </c>
      <c r="G388" s="145" t="str">
        <f>INDEX(ATS!$A:$P,MATCH('2) Order Form'!$V388,ATS!$O:$O,0),6)</f>
        <v>OS</v>
      </c>
      <c r="H388" s="146">
        <v>1</v>
      </c>
      <c r="I388" s="90">
        <v>0</v>
      </c>
      <c r="J388" s="96">
        <f>IFERROR(VLOOKUP(V388,ATS!$O:$P,2,FALSE),0)</f>
        <v>41</v>
      </c>
      <c r="K388" s="147">
        <f t="shared" si="597"/>
        <v>41</v>
      </c>
      <c r="L388" s="96">
        <f>IFERROR(VLOOKUP(V388,ATS!$O:$Q,3,FALSE),0)</f>
        <v>41</v>
      </c>
      <c r="M388" s="148">
        <f t="shared" si="598"/>
        <v>41</v>
      </c>
      <c r="N388" s="149">
        <v>0</v>
      </c>
      <c r="O388" s="150">
        <f t="shared" si="599"/>
        <v>0</v>
      </c>
      <c r="P388" s="151">
        <f>VLOOKUP($C388,Prices!$A$3:$T$1996,MATCH('2) Order Form'!P$8,Prices!$A$2:$T$2,0),FALSE)</f>
        <v>50</v>
      </c>
      <c r="Q388" s="152">
        <f>VLOOKUP($C388,Prices!$A$3:$T$1996,MATCH('2) Order Form'!Q$8,Prices!$A$2:$T$2,0),FALSE)</f>
        <v>99</v>
      </c>
      <c r="R388" s="153">
        <f t="shared" si="600"/>
        <v>0</v>
      </c>
      <c r="S388" s="154">
        <f t="shared" si="601"/>
        <v>0</v>
      </c>
      <c r="T388" s="152">
        <f t="shared" si="602"/>
        <v>0</v>
      </c>
      <c r="U388" s="155"/>
      <c r="V388" s="156">
        <v>7048652615084</v>
      </c>
      <c r="W388" s="155"/>
      <c r="X388" s="182" t="str">
        <f t="shared" si="562"/>
        <v>*** EOL ***</v>
      </c>
      <c r="Y388" s="157">
        <f t="shared" si="603"/>
        <v>0</v>
      </c>
      <c r="Z388" s="158">
        <f t="shared" ca="1" si="585"/>
        <v>0</v>
      </c>
      <c r="AA388" s="158">
        <f t="shared" ca="1" si="612"/>
        <v>64</v>
      </c>
      <c r="AB388" s="158">
        <f t="shared" ca="1" si="608"/>
        <v>1</v>
      </c>
      <c r="AC388" s="158">
        <f t="shared" ca="1" si="609"/>
        <v>1</v>
      </c>
      <c r="AD388" s="158" t="str">
        <f t="shared" si="610"/>
        <v>852052RIG Topaz</v>
      </c>
      <c r="AE388" s="158" t="str">
        <f t="shared" si="611"/>
        <v>852052-OS</v>
      </c>
      <c r="AF388" s="159" t="str">
        <f>INDEX(ATS!$A:$P,MATCH('2) Order Form'!$V388,ATS!$O:$O,0),7)</f>
        <v>Active</v>
      </c>
      <c r="AG388" s="185">
        <v>7048653026193</v>
      </c>
      <c r="AH388"/>
    </row>
    <row r="389" spans="1:34" s="160" customFormat="1">
      <c r="A389" s="143">
        <v>3</v>
      </c>
      <c r="B389" s="143" t="s">
        <v>102</v>
      </c>
      <c r="C389" s="143">
        <f>INDEX(ATS!$A:$P,MATCH('2) Order Form'!$V389,ATS!$O:$O,0),1)</f>
        <v>852052</v>
      </c>
      <c r="D389" s="143" t="str">
        <f>INDEX(ATS!$A:$P,MATCH('2) Order Form'!$V389,ATS!$O:$O,0),2)</f>
        <v>Ronin Max RIG Reflect Lens</v>
      </c>
      <c r="E389" s="144" t="str">
        <f>INDEX(ATS!$A:$P,MATCH('2) Order Form'!$V389,ATS!$O:$O,0),4)</f>
        <v>070000-OS</v>
      </c>
      <c r="F389" s="144" t="str">
        <f>INDEX(ATS!$A:$P,MATCH('2) Order Form'!$V389,ATS!$O:$O,0),5)</f>
        <v>RIG Emerald</v>
      </c>
      <c r="G389" s="145" t="str">
        <f>INDEX(ATS!$A:$P,MATCH('2) Order Form'!$V389,ATS!$O:$O,0),6)</f>
        <v>OS</v>
      </c>
      <c r="H389" s="146">
        <v>1</v>
      </c>
      <c r="I389" s="90">
        <v>0</v>
      </c>
      <c r="J389" s="96">
        <f>IFERROR(VLOOKUP(V389,ATS!$O:$P,2,FALSE),0)</f>
        <v>53</v>
      </c>
      <c r="K389" s="147" t="str">
        <f t="shared" si="597"/>
        <v>50+</v>
      </c>
      <c r="L389" s="96">
        <f>IFERROR(VLOOKUP(V389,ATS!$O:$Q,3,FALSE),0)</f>
        <v>53</v>
      </c>
      <c r="M389" s="148" t="str">
        <f t="shared" si="598"/>
        <v>50+</v>
      </c>
      <c r="N389" s="149">
        <v>0</v>
      </c>
      <c r="O389" s="150">
        <f t="shared" si="599"/>
        <v>0</v>
      </c>
      <c r="P389" s="151">
        <f>VLOOKUP($C389,Prices!$A$3:$T$1996,MATCH('2) Order Form'!P$8,Prices!$A$2:$T$2,0),FALSE)</f>
        <v>50</v>
      </c>
      <c r="Q389" s="152">
        <f>VLOOKUP($C389,Prices!$A$3:$T$1996,MATCH('2) Order Form'!Q$8,Prices!$A$2:$T$2,0),FALSE)</f>
        <v>99</v>
      </c>
      <c r="R389" s="153">
        <f t="shared" si="600"/>
        <v>0</v>
      </c>
      <c r="S389" s="154">
        <f t="shared" si="601"/>
        <v>0</v>
      </c>
      <c r="T389" s="152">
        <f t="shared" si="602"/>
        <v>0</v>
      </c>
      <c r="U389" s="155"/>
      <c r="V389" s="156">
        <v>7048652710239</v>
      </c>
      <c r="W389" s="155"/>
      <c r="X389" s="182" t="str">
        <f t="shared" si="562"/>
        <v>*** EOL ***</v>
      </c>
      <c r="Y389" s="157">
        <f t="shared" si="603"/>
        <v>0</v>
      </c>
      <c r="Z389" s="158">
        <f t="shared" ca="1" si="585"/>
        <v>0</v>
      </c>
      <c r="AA389" s="158">
        <f t="shared" ca="1" si="612"/>
        <v>64</v>
      </c>
      <c r="AB389" s="158">
        <f t="shared" ca="1" si="608"/>
        <v>0</v>
      </c>
      <c r="AC389" s="158">
        <f t="shared" ca="1" si="609"/>
        <v>1</v>
      </c>
      <c r="AD389" s="158" t="str">
        <f t="shared" si="610"/>
        <v>852052RIG Emerald</v>
      </c>
      <c r="AE389" s="158" t="str">
        <f t="shared" si="611"/>
        <v>852052-OS</v>
      </c>
      <c r="AF389" s="159" t="str">
        <f>INDEX(ATS!$A:$P,MATCH('2) Order Form'!$V389,ATS!$O:$O,0),7)</f>
        <v>Active</v>
      </c>
      <c r="AG389" s="185">
        <v>7048653026179</v>
      </c>
      <c r="AH389"/>
    </row>
    <row r="390" spans="1:34" s="160" customFormat="1">
      <c r="A390" s="143">
        <v>3</v>
      </c>
      <c r="B390" s="143" t="s">
        <v>102</v>
      </c>
      <c r="C390" s="143">
        <f>INDEX(ATS!$A:$P,MATCH('2) Order Form'!$V390,ATS!$O:$O,0),1)</f>
        <v>852052</v>
      </c>
      <c r="D390" s="143" t="str">
        <f>INDEX(ATS!$A:$P,MATCH('2) Order Form'!$V390,ATS!$O:$O,0),2)</f>
        <v>Ronin Max RIG Reflect Lens</v>
      </c>
      <c r="E390" s="144" t="str">
        <f>INDEX(ATS!$A:$P,MATCH('2) Order Form'!$V390,ATS!$O:$O,0),4)</f>
        <v>150000-OS</v>
      </c>
      <c r="F390" s="144" t="str">
        <f>INDEX(ATS!$A:$P,MATCH('2) Order Form'!$V390,ATS!$O:$O,0),5)</f>
        <v>RIG Bixbite</v>
      </c>
      <c r="G390" s="145" t="str">
        <f>INDEX(ATS!$A:$P,MATCH('2) Order Form'!$V390,ATS!$O:$O,0),6)</f>
        <v>OS</v>
      </c>
      <c r="H390" s="146">
        <v>1</v>
      </c>
      <c r="I390" s="90">
        <v>0</v>
      </c>
      <c r="J390" s="96">
        <f>IFERROR(VLOOKUP(V390,ATS!$O:$P,2,FALSE),0)</f>
        <v>37</v>
      </c>
      <c r="K390" s="147">
        <f t="shared" si="597"/>
        <v>37</v>
      </c>
      <c r="L390" s="96">
        <f>IFERROR(VLOOKUP(V390,ATS!$O:$Q,3,FALSE),0)</f>
        <v>37</v>
      </c>
      <c r="M390" s="148">
        <f t="shared" si="598"/>
        <v>37</v>
      </c>
      <c r="N390" s="149">
        <v>0</v>
      </c>
      <c r="O390" s="150">
        <f t="shared" si="599"/>
        <v>0</v>
      </c>
      <c r="P390" s="151">
        <f>VLOOKUP($C390,Prices!$A$3:$T$1996,MATCH('2) Order Form'!P$8,Prices!$A$2:$T$2,0),FALSE)</f>
        <v>50</v>
      </c>
      <c r="Q390" s="152">
        <f>VLOOKUP($C390,Prices!$A$3:$T$1996,MATCH('2) Order Form'!Q$8,Prices!$A$2:$T$2,0),FALSE)</f>
        <v>99</v>
      </c>
      <c r="R390" s="153">
        <f t="shared" si="600"/>
        <v>0</v>
      </c>
      <c r="S390" s="154">
        <f t="shared" si="601"/>
        <v>0</v>
      </c>
      <c r="T390" s="152">
        <f t="shared" si="602"/>
        <v>0</v>
      </c>
      <c r="U390" s="155"/>
      <c r="V390" s="156">
        <v>7048652615091</v>
      </c>
      <c r="W390" s="155"/>
      <c r="X390" s="182" t="str">
        <f t="shared" si="562"/>
        <v>*** EOL ***</v>
      </c>
      <c r="Y390" s="157">
        <f t="shared" si="603"/>
        <v>0</v>
      </c>
      <c r="Z390" s="158">
        <f t="shared" ca="1" si="585"/>
        <v>0</v>
      </c>
      <c r="AA390" s="158">
        <f t="shared" ca="1" si="612"/>
        <v>64</v>
      </c>
      <c r="AB390" s="158">
        <f t="shared" ca="1" si="608"/>
        <v>0</v>
      </c>
      <c r="AC390" s="158">
        <f t="shared" ca="1" si="609"/>
        <v>1</v>
      </c>
      <c r="AD390" s="158" t="str">
        <f t="shared" si="610"/>
        <v>852052RIG Bixbite</v>
      </c>
      <c r="AE390" s="158" t="str">
        <f t="shared" si="611"/>
        <v>852052-OS</v>
      </c>
      <c r="AF390" s="159" t="str">
        <f>INDEX(ATS!$A:$P,MATCH('2) Order Form'!$V390,ATS!$O:$O,0),7)</f>
        <v>Active</v>
      </c>
      <c r="AG390" s="185">
        <v>7048653026162</v>
      </c>
      <c r="AH390"/>
    </row>
    <row r="391" spans="1:34" s="160" customFormat="1">
      <c r="A391" s="143">
        <v>3</v>
      </c>
      <c r="B391" s="143" t="s">
        <v>102</v>
      </c>
      <c r="C391" s="143">
        <f>INDEX(ATS!$A:$P,MATCH('2) Order Form'!$V391,ATS!$O:$O,0),1)</f>
        <v>852052</v>
      </c>
      <c r="D391" s="143" t="str">
        <f>INDEX(ATS!$A:$P,MATCH('2) Order Form'!$V391,ATS!$O:$O,0),2)</f>
        <v>Ronin Max RIG Reflect Lens</v>
      </c>
      <c r="E391" s="144" t="str">
        <f>INDEX(ATS!$A:$P,MATCH('2) Order Form'!$V391,ATS!$O:$O,0),4)</f>
        <v>160000-OS</v>
      </c>
      <c r="F391" s="144" t="str">
        <f>INDEX(ATS!$A:$P,MATCH('2) Order Form'!$V391,ATS!$O:$O,0),5)</f>
        <v>RIG Aquamarine</v>
      </c>
      <c r="G391" s="145" t="str">
        <f>INDEX(ATS!$A:$P,MATCH('2) Order Form'!$V391,ATS!$O:$O,0),6)</f>
        <v>OS</v>
      </c>
      <c r="H391" s="146">
        <v>1</v>
      </c>
      <c r="I391" s="90">
        <v>0</v>
      </c>
      <c r="J391" s="96">
        <f>IFERROR(VLOOKUP(V391,ATS!$O:$P,2,FALSE),0)</f>
        <v>26</v>
      </c>
      <c r="K391" s="147">
        <f t="shared" si="597"/>
        <v>26</v>
      </c>
      <c r="L391" s="96">
        <f>IFERROR(VLOOKUP(V391,ATS!$O:$Q,3,FALSE),0)</f>
        <v>26</v>
      </c>
      <c r="M391" s="148">
        <f t="shared" si="598"/>
        <v>26</v>
      </c>
      <c r="N391" s="149">
        <v>0</v>
      </c>
      <c r="O391" s="150">
        <f t="shared" si="599"/>
        <v>0</v>
      </c>
      <c r="P391" s="151">
        <f>VLOOKUP($C391,Prices!$A$3:$T$1996,MATCH('2) Order Form'!P$8,Prices!$A$2:$T$2,0),FALSE)</f>
        <v>50</v>
      </c>
      <c r="Q391" s="152">
        <f>VLOOKUP($C391,Prices!$A$3:$T$1996,MATCH('2) Order Form'!Q$8,Prices!$A$2:$T$2,0),FALSE)</f>
        <v>99</v>
      </c>
      <c r="R391" s="153">
        <f t="shared" si="600"/>
        <v>0</v>
      </c>
      <c r="S391" s="154">
        <f t="shared" si="601"/>
        <v>0</v>
      </c>
      <c r="T391" s="152">
        <f t="shared" si="602"/>
        <v>0</v>
      </c>
      <c r="U391" s="155"/>
      <c r="V391" s="156">
        <v>7048652615107</v>
      </c>
      <c r="W391" s="155"/>
      <c r="X391" s="182" t="str">
        <f t="shared" si="562"/>
        <v>*** EOL ***</v>
      </c>
      <c r="Y391" s="157">
        <f t="shared" si="603"/>
        <v>0</v>
      </c>
      <c r="Z391" s="158">
        <f t="shared" ca="1" si="585"/>
        <v>0</v>
      </c>
      <c r="AA391" s="158">
        <f t="shared" ca="1" si="612"/>
        <v>64</v>
      </c>
      <c r="AB391" s="158">
        <f t="shared" ca="1" si="608"/>
        <v>0</v>
      </c>
      <c r="AC391" s="158">
        <f t="shared" ca="1" si="609"/>
        <v>1</v>
      </c>
      <c r="AD391" s="158" t="str">
        <f t="shared" si="610"/>
        <v>852052RIG Aquamarine</v>
      </c>
      <c r="AE391" s="158" t="str">
        <f t="shared" si="611"/>
        <v>852052-OS</v>
      </c>
      <c r="AF391" s="159" t="str">
        <f>INDEX(ATS!$A:$P,MATCH('2) Order Form'!$V391,ATS!$O:$O,0),7)</f>
        <v>Active</v>
      </c>
      <c r="AG391" s="185">
        <v>7048653026155</v>
      </c>
      <c r="AH391"/>
    </row>
    <row r="392" spans="1:34" s="160" customFormat="1">
      <c r="A392" s="143">
        <v>3</v>
      </c>
      <c r="B392" s="143" t="s">
        <v>102</v>
      </c>
      <c r="C392" s="143">
        <f>INDEX(ATS!$A:$P,MATCH('2) Order Form'!$V392,ATS!$O:$O,0),1)</f>
        <v>852052</v>
      </c>
      <c r="D392" s="143" t="str">
        <f>INDEX(ATS!$A:$P,MATCH('2) Order Form'!$V392,ATS!$O:$O,0),2)</f>
        <v>Ronin Max RIG Reflect Lens</v>
      </c>
      <c r="E392" s="144" t="str">
        <f>INDEX(ATS!$A:$P,MATCH('2) Order Form'!$V392,ATS!$O:$O,0),4)</f>
        <v>190000-OS</v>
      </c>
      <c r="F392" s="144" t="str">
        <f>INDEX(ATS!$A:$P,MATCH('2) Order Form'!$V392,ATS!$O:$O,0),5)</f>
        <v>RIG Malaia</v>
      </c>
      <c r="G392" s="145" t="str">
        <f>INDEX(ATS!$A:$P,MATCH('2) Order Form'!$V392,ATS!$O:$O,0),6)</f>
        <v>OS</v>
      </c>
      <c r="H392" s="146">
        <v>1</v>
      </c>
      <c r="I392" s="90">
        <v>0</v>
      </c>
      <c r="J392" s="96">
        <f>IFERROR(VLOOKUP(V392,ATS!$O:$P,2,FALSE),0)</f>
        <v>29</v>
      </c>
      <c r="K392" s="147">
        <f t="shared" si="597"/>
        <v>29</v>
      </c>
      <c r="L392" s="96">
        <f>IFERROR(VLOOKUP(V392,ATS!$O:$Q,3,FALSE),0)</f>
        <v>29</v>
      </c>
      <c r="M392" s="148">
        <f t="shared" si="598"/>
        <v>29</v>
      </c>
      <c r="N392" s="149">
        <v>0</v>
      </c>
      <c r="O392" s="150">
        <f t="shared" si="599"/>
        <v>0</v>
      </c>
      <c r="P392" s="151">
        <f>VLOOKUP($C392,Prices!$A$3:$T$1996,MATCH('2) Order Form'!P$8,Prices!$A$2:$T$2,0),FALSE)</f>
        <v>50</v>
      </c>
      <c r="Q392" s="152">
        <f>VLOOKUP($C392,Prices!$A$3:$T$1996,MATCH('2) Order Form'!Q$8,Prices!$A$2:$T$2,0),FALSE)</f>
        <v>99</v>
      </c>
      <c r="R392" s="153">
        <f t="shared" si="600"/>
        <v>0</v>
      </c>
      <c r="S392" s="154">
        <f t="shared" si="601"/>
        <v>0</v>
      </c>
      <c r="T392" s="152">
        <f t="shared" si="602"/>
        <v>0</v>
      </c>
      <c r="U392" s="155"/>
      <c r="V392" s="156">
        <v>7048652762726</v>
      </c>
      <c r="W392" s="155"/>
      <c r="X392" s="182" t="str">
        <f t="shared" si="562"/>
        <v>*** EOL ***</v>
      </c>
      <c r="Y392" s="157">
        <f t="shared" si="603"/>
        <v>0</v>
      </c>
      <c r="Z392" s="158">
        <f t="shared" ca="1" si="585"/>
        <v>0</v>
      </c>
      <c r="AA392" s="158">
        <f t="shared" ca="1" si="612"/>
        <v>64</v>
      </c>
      <c r="AB392" s="158">
        <f t="shared" ca="1" si="608"/>
        <v>0</v>
      </c>
      <c r="AC392" s="158">
        <f t="shared" ca="1" si="609"/>
        <v>1</v>
      </c>
      <c r="AD392" s="158" t="str">
        <f t="shared" si="610"/>
        <v>852052RIG Malaia</v>
      </c>
      <c r="AE392" s="158" t="str">
        <f t="shared" si="611"/>
        <v>852052-OS</v>
      </c>
      <c r="AF392" s="159" t="str">
        <f>INDEX(ATS!$A:$P,MATCH('2) Order Form'!$V392,ATS!$O:$O,0),7)</f>
        <v>Active</v>
      </c>
      <c r="AG392" s="185">
        <v>7048653026186</v>
      </c>
      <c r="AH392"/>
    </row>
    <row r="393" spans="1:34" s="160" customFormat="1">
      <c r="A393" s="143">
        <v>3</v>
      </c>
      <c r="B393" s="143" t="s">
        <v>102</v>
      </c>
      <c r="C393" s="143">
        <f>INDEX(ATS!$A:$P,MATCH('2) Order Form'!$V393,ATS!$O:$O,0),1)</f>
        <v>852052</v>
      </c>
      <c r="D393" s="143" t="str">
        <f>INDEX(ATS!$A:$P,MATCH('2) Order Form'!$V393,ATS!$O:$O,0),2)</f>
        <v>Ronin Max RIG Reflect Lens</v>
      </c>
      <c r="E393" s="144" t="str">
        <f>INDEX(ATS!$A:$P,MATCH('2) Order Form'!$V393,ATS!$O:$O,0),4)</f>
        <v>200000-OS</v>
      </c>
      <c r="F393" s="144" t="str">
        <f>INDEX(ATS!$A:$P,MATCH('2) Order Form'!$V393,ATS!$O:$O,0),5)</f>
        <v>RIG Obsidian</v>
      </c>
      <c r="G393" s="145" t="str">
        <f>INDEX(ATS!$A:$P,MATCH('2) Order Form'!$V393,ATS!$O:$O,0),6)</f>
        <v>OS</v>
      </c>
      <c r="H393" s="146">
        <v>1</v>
      </c>
      <c r="I393" s="90">
        <v>0</v>
      </c>
      <c r="J393" s="96">
        <f>IFERROR(VLOOKUP(V393,ATS!$O:$P,2,FALSE),0)</f>
        <v>41</v>
      </c>
      <c r="K393" s="147">
        <f t="shared" si="597"/>
        <v>41</v>
      </c>
      <c r="L393" s="96">
        <f>IFERROR(VLOOKUP(V393,ATS!$O:$Q,3,FALSE),0)</f>
        <v>41</v>
      </c>
      <c r="M393" s="148">
        <f t="shared" si="598"/>
        <v>41</v>
      </c>
      <c r="N393" s="149">
        <v>0</v>
      </c>
      <c r="O393" s="150">
        <f t="shared" si="599"/>
        <v>0</v>
      </c>
      <c r="P393" s="151">
        <f>VLOOKUP($C393,Prices!$A$3:$T$1996,MATCH('2) Order Form'!P$8,Prices!$A$2:$T$2,0),FALSE)</f>
        <v>50</v>
      </c>
      <c r="Q393" s="152">
        <f>VLOOKUP($C393,Prices!$A$3:$T$1996,MATCH('2) Order Form'!Q$8,Prices!$A$2:$T$2,0),FALSE)</f>
        <v>99</v>
      </c>
      <c r="R393" s="153">
        <f t="shared" si="600"/>
        <v>0</v>
      </c>
      <c r="S393" s="154">
        <f t="shared" si="601"/>
        <v>0</v>
      </c>
      <c r="T393" s="152">
        <f t="shared" si="602"/>
        <v>0</v>
      </c>
      <c r="U393" s="155"/>
      <c r="V393" s="156">
        <v>7048652615114</v>
      </c>
      <c r="W393" s="155"/>
      <c r="X393" s="182" t="str">
        <f t="shared" si="562"/>
        <v>*** EOL ***</v>
      </c>
      <c r="Y393" s="157">
        <f t="shared" si="603"/>
        <v>0</v>
      </c>
      <c r="Z393" s="158">
        <f t="shared" ca="1" si="585"/>
        <v>0</v>
      </c>
      <c r="AA393" s="158">
        <f t="shared" ca="1" si="612"/>
        <v>64</v>
      </c>
      <c r="AB393" s="158">
        <f t="shared" ca="1" si="608"/>
        <v>0</v>
      </c>
      <c r="AC393" s="158">
        <f t="shared" ca="1" si="609"/>
        <v>1</v>
      </c>
      <c r="AD393" s="158" t="str">
        <f t="shared" si="610"/>
        <v>852052RIG Obsidian</v>
      </c>
      <c r="AE393" s="158" t="str">
        <f t="shared" si="611"/>
        <v>852052-OS</v>
      </c>
      <c r="AF393" s="159" t="str">
        <f>INDEX(ATS!$A:$P,MATCH('2) Order Form'!$V393,ATS!$O:$O,0),7)</f>
        <v>Active</v>
      </c>
      <c r="AG393" s="185">
        <v>7048653024472</v>
      </c>
      <c r="AH393"/>
    </row>
    <row r="394" spans="1:34" s="160" customFormat="1">
      <c r="A394" s="143">
        <v>3</v>
      </c>
      <c r="B394" s="143" t="s">
        <v>102</v>
      </c>
      <c r="C394" s="143">
        <f>INDEX(ATS!$A:$P,MATCH('2) Order Form'!$V394,ATS!$O:$O,0),1)</f>
        <v>852083</v>
      </c>
      <c r="D394" s="143" t="str">
        <f>INDEX(ATS!$A:$P,MATCH('2) Order Form'!$V394,ATS!$O:$O,0),2)</f>
        <v>Ronin Max RIG Reflect AF Lens</v>
      </c>
      <c r="E394" s="144" t="str">
        <f>INDEX(ATS!$A:$P,MATCH('2) Order Form'!$V394,ATS!$O:$O,0),4)</f>
        <v>150000-OS</v>
      </c>
      <c r="F394" s="144" t="str">
        <f>INDEX(ATS!$A:$P,MATCH('2) Order Form'!$V394,ATS!$O:$O,0),5)</f>
        <v>RIG Bixbite</v>
      </c>
      <c r="G394" s="145" t="str">
        <f>INDEX(ATS!$A:$P,MATCH('2) Order Form'!$V394,ATS!$O:$O,0),6)</f>
        <v>OS</v>
      </c>
      <c r="H394" s="146">
        <v>1</v>
      </c>
      <c r="I394" s="90">
        <v>0</v>
      </c>
      <c r="J394" s="96">
        <f>IFERROR(VLOOKUP(V394,ATS!$O:$P,2,FALSE),0)</f>
        <v>97</v>
      </c>
      <c r="K394" s="147" t="str">
        <f>IF(J394=99999,"OPEN",IF(J394&gt;50,"50+",IF(J394&lt;=0,"0",J394)))</f>
        <v>50+</v>
      </c>
      <c r="L394" s="96">
        <f>IFERROR(VLOOKUP(V394,ATS!$O:$Q,3,FALSE),0)</f>
        <v>97</v>
      </c>
      <c r="M394" s="148" t="str">
        <f>IF(L394=99999,"OPEN",IF(L394&gt;50,"50+",IF(L394&lt;=0,"0",L394)))</f>
        <v>50+</v>
      </c>
      <c r="N394" s="149">
        <v>0</v>
      </c>
      <c r="O394" s="150">
        <f>IF(N394&lt;&gt;0,N394,$P$5)</f>
        <v>0</v>
      </c>
      <c r="P394" s="151">
        <f>VLOOKUP($C394,Prices!$A$3:$T$1996,MATCH('2) Order Form'!P$8,Prices!$A$2:$T$2,0),FALSE)</f>
        <v>60</v>
      </c>
      <c r="Q394" s="152">
        <f>VLOOKUP($C394,Prices!$A$3:$T$1996,MATCH('2) Order Form'!Q$8,Prices!$A$2:$T$2,0),FALSE)</f>
        <v>119</v>
      </c>
      <c r="R394" s="153">
        <f>I394*P394</f>
        <v>0</v>
      </c>
      <c r="S394" s="154">
        <f>R394*O394</f>
        <v>0</v>
      </c>
      <c r="T394" s="152">
        <f>R394-S394</f>
        <v>0</v>
      </c>
      <c r="U394" s="155"/>
      <c r="V394" s="156">
        <v>7048652762719</v>
      </c>
      <c r="W394" s="155"/>
      <c r="X394" s="182" t="str">
        <f t="shared" ref="X394:X457" si="613">IF(ISNA(VLOOKUP(V394,$AG$9:$AG$1000,1,FALSE)),"*** EOL ***","")</f>
        <v>*** EOL ***</v>
      </c>
      <c r="Y394" s="157">
        <f>I394*Q394</f>
        <v>0</v>
      </c>
      <c r="Z394" s="158">
        <f t="shared" ca="1" si="585"/>
        <v>0</v>
      </c>
      <c r="AA394" s="158">
        <f t="shared" ca="1" si="612"/>
        <v>65</v>
      </c>
      <c r="AB394" s="158">
        <f t="shared" ca="1" si="608"/>
        <v>1</v>
      </c>
      <c r="AC394" s="158">
        <f t="shared" ca="1" si="609"/>
        <v>1</v>
      </c>
      <c r="AD394" s="158" t="str">
        <f t="shared" si="610"/>
        <v>852083RIG Bixbite</v>
      </c>
      <c r="AE394" s="158" t="str">
        <f t="shared" si="611"/>
        <v>852083-OS</v>
      </c>
      <c r="AF394" s="159" t="str">
        <f>INDEX(ATS!$A:$P,MATCH('2) Order Form'!$V394,ATS!$O:$O,0),7)</f>
        <v>Active</v>
      </c>
      <c r="AG394" s="185">
        <v>7048653024489</v>
      </c>
      <c r="AH394"/>
    </row>
    <row r="395" spans="1:34" s="160" customFormat="1">
      <c r="A395" s="143">
        <v>3</v>
      </c>
      <c r="B395" s="143" t="s">
        <v>102</v>
      </c>
      <c r="C395" s="143">
        <f>INDEX(ATS!$A:$P,MATCH('2) Order Form'!$V395,ATS!$O:$O,0),1)</f>
        <v>852059</v>
      </c>
      <c r="D395" s="143" t="str">
        <f>INDEX(ATS!$A:$P,MATCH('2) Order Form'!$V395,ATS!$O:$O,0),2)</f>
        <v>Ronin Max Polarized Lens</v>
      </c>
      <c r="E395" s="144" t="str">
        <f>INDEX(ATS!$A:$P,MATCH('2) Order Form'!$V395,ATS!$O:$O,0),4)</f>
        <v>230000-OS</v>
      </c>
      <c r="F395" s="144" t="str">
        <f>INDEX(ATS!$A:$P,MATCH('2) Order Form'!$V395,ATS!$O:$O,0),5)</f>
        <v>Obsidian Black Polarized</v>
      </c>
      <c r="G395" s="145" t="str">
        <f>INDEX(ATS!$A:$P,MATCH('2) Order Form'!$V395,ATS!$O:$O,0),6)</f>
        <v>OS</v>
      </c>
      <c r="H395" s="146">
        <v>1</v>
      </c>
      <c r="I395" s="90">
        <v>0</v>
      </c>
      <c r="J395" s="96">
        <f>IFERROR(VLOOKUP(V395,ATS!$O:$P,2,FALSE),0)</f>
        <v>89</v>
      </c>
      <c r="K395" s="147" t="str">
        <f>IF(J395=99999,"OPEN",IF(J395&gt;50,"50+",IF(J395&lt;=0,"0",J395)))</f>
        <v>50+</v>
      </c>
      <c r="L395" s="96">
        <f>IFERROR(VLOOKUP(V395,ATS!$O:$Q,3,FALSE),0)</f>
        <v>89</v>
      </c>
      <c r="M395" s="148" t="str">
        <f>IF(L395=99999,"OPEN",IF(L395&gt;50,"50+",IF(L395&lt;=0,"0",L395)))</f>
        <v>50+</v>
      </c>
      <c r="N395" s="149">
        <v>0</v>
      </c>
      <c r="O395" s="150">
        <f>IF(N395&lt;&gt;0,N395,$P$5)</f>
        <v>0</v>
      </c>
      <c r="P395" s="151">
        <f>VLOOKUP($C395,Prices!$A$3:$T$1996,MATCH('2) Order Form'!P$8,Prices!$A$2:$T$2,0),FALSE)</f>
        <v>60</v>
      </c>
      <c r="Q395" s="152">
        <f>VLOOKUP($C395,Prices!$A$3:$T$1996,MATCH('2) Order Form'!Q$8,Prices!$A$2:$T$2,0),FALSE)</f>
        <v>119</v>
      </c>
      <c r="R395" s="153">
        <f>I395*P395</f>
        <v>0</v>
      </c>
      <c r="S395" s="154">
        <f>R395*O395</f>
        <v>0</v>
      </c>
      <c r="T395" s="152">
        <f>R395-S395</f>
        <v>0</v>
      </c>
      <c r="U395" s="155"/>
      <c r="V395" s="156">
        <v>7048652614896</v>
      </c>
      <c r="W395" s="155"/>
      <c r="X395" s="182" t="str">
        <f t="shared" si="613"/>
        <v>*** EOL ***</v>
      </c>
      <c r="Y395" s="157">
        <f>I395*Q395</f>
        <v>0</v>
      </c>
      <c r="Z395" s="158">
        <f t="shared" ca="1" si="585"/>
        <v>0</v>
      </c>
      <c r="AA395" s="158">
        <f t="shared" ca="1" si="612"/>
        <v>66</v>
      </c>
      <c r="AB395" s="158">
        <f t="shared" ca="1" si="608"/>
        <v>1</v>
      </c>
      <c r="AC395" s="158">
        <f t="shared" ca="1" si="609"/>
        <v>1</v>
      </c>
      <c r="AD395" s="158" t="str">
        <f t="shared" si="610"/>
        <v>852059Obsidian Black Polarized</v>
      </c>
      <c r="AE395" s="158" t="str">
        <f t="shared" si="611"/>
        <v>852059-OS</v>
      </c>
      <c r="AF395" s="159" t="str">
        <f>INDEX(ATS!$A:$P,MATCH('2) Order Form'!$V395,ATS!$O:$O,0),7)</f>
        <v>Active</v>
      </c>
      <c r="AG395" s="185">
        <v>7048653024496</v>
      </c>
      <c r="AH395"/>
    </row>
    <row r="396" spans="1:34" s="160" customFormat="1">
      <c r="A396" s="143">
        <v>3</v>
      </c>
      <c r="B396" s="143" t="s">
        <v>102</v>
      </c>
      <c r="C396" s="143">
        <f>INDEX(ATS!$A:$P,MATCH('2) Order Form'!$V396,ATS!$O:$O,0),1)</f>
        <v>852053</v>
      </c>
      <c r="D396" s="143" t="str">
        <f>INDEX(ATS!$A:$P,MATCH('2) Order Form'!$V396,ATS!$O:$O,0),2)</f>
        <v>Ronin Max RIG Photochromic Lens</v>
      </c>
      <c r="E396" s="144" t="str">
        <f>INDEX(ATS!$A:$P,MATCH('2) Order Form'!$V396,ATS!$O:$O,0),4)</f>
        <v>220000-OS</v>
      </c>
      <c r="F396" s="144" t="str">
        <f>INDEX(ATS!$A:$P,MATCH('2) Order Form'!$V396,ATS!$O:$O,0),5)</f>
        <v>RIG Photochromic</v>
      </c>
      <c r="G396" s="145" t="str">
        <f>INDEX(ATS!$A:$P,MATCH('2) Order Form'!$V396,ATS!$O:$O,0),6)</f>
        <v>OS</v>
      </c>
      <c r="H396" s="146">
        <v>1</v>
      </c>
      <c r="I396" s="90">
        <v>0</v>
      </c>
      <c r="J396" s="96">
        <f>IFERROR(VLOOKUP(V396,ATS!$O:$P,2,FALSE),0)</f>
        <v>179</v>
      </c>
      <c r="K396" s="147" t="str">
        <f t="shared" si="597"/>
        <v>50+</v>
      </c>
      <c r="L396" s="96">
        <f>IFERROR(VLOOKUP(V396,ATS!$O:$Q,3,FALSE),0)</f>
        <v>179</v>
      </c>
      <c r="M396" s="148" t="str">
        <f t="shared" si="598"/>
        <v>50+</v>
      </c>
      <c r="N396" s="149">
        <v>0</v>
      </c>
      <c r="O396" s="150">
        <f t="shared" si="599"/>
        <v>0</v>
      </c>
      <c r="P396" s="151">
        <f>VLOOKUP($C396,Prices!$A$3:$T$1996,MATCH('2) Order Form'!P$8,Prices!$A$2:$T$2,0),FALSE)</f>
        <v>75</v>
      </c>
      <c r="Q396" s="152">
        <f>VLOOKUP($C396,Prices!$A$3:$T$1996,MATCH('2) Order Form'!Q$8,Prices!$A$2:$T$2,0),FALSE)</f>
        <v>149</v>
      </c>
      <c r="R396" s="153">
        <f t="shared" si="600"/>
        <v>0</v>
      </c>
      <c r="S396" s="154">
        <f t="shared" si="601"/>
        <v>0</v>
      </c>
      <c r="T396" s="152">
        <f t="shared" si="602"/>
        <v>0</v>
      </c>
      <c r="U396" s="155"/>
      <c r="V396" s="156">
        <v>7048652615077</v>
      </c>
      <c r="W396" s="155"/>
      <c r="X396" s="182" t="str">
        <f t="shared" si="613"/>
        <v>*** EOL ***</v>
      </c>
      <c r="Y396" s="157">
        <f t="shared" si="603"/>
        <v>0</v>
      </c>
      <c r="Z396" s="158">
        <f t="shared" ca="1" si="585"/>
        <v>0</v>
      </c>
      <c r="AA396" s="158">
        <f t="shared" ca="1" si="612"/>
        <v>67</v>
      </c>
      <c r="AB396" s="158">
        <f t="shared" ca="1" si="608"/>
        <v>1</v>
      </c>
      <c r="AC396" s="158">
        <f t="shared" ca="1" si="609"/>
        <v>1</v>
      </c>
      <c r="AD396" s="158" t="str">
        <f t="shared" si="610"/>
        <v>852053RIG Photochromic</v>
      </c>
      <c r="AE396" s="158" t="str">
        <f t="shared" si="611"/>
        <v>852053-OS</v>
      </c>
      <c r="AF396" s="159" t="str">
        <f>INDEX(ATS!$A:$P,MATCH('2) Order Form'!$V396,ATS!$O:$O,0),7)</f>
        <v>Active</v>
      </c>
      <c r="AG396" s="185">
        <v>7048653024502</v>
      </c>
      <c r="AH396"/>
    </row>
    <row r="397" spans="1:34" s="160" customFormat="1">
      <c r="A397" s="143">
        <v>3</v>
      </c>
      <c r="B397" s="143" t="s">
        <v>102</v>
      </c>
      <c r="C397" s="143">
        <f>INDEX(ATS!$A:$P,MATCH('2) Order Form'!$V397,ATS!$O:$O,0),1)</f>
        <v>852087</v>
      </c>
      <c r="D397" s="143" t="str">
        <f>INDEX(ATS!$A:$P,MATCH('2) Order Form'!$V397,ATS!$O:$O,0),2)</f>
        <v xml:space="preserve">Memento Lens </v>
      </c>
      <c r="E397" s="144" t="str">
        <f>INDEX(ATS!$A:$P,MATCH('2) Order Form'!$V397,ATS!$O:$O,0),4)</f>
        <v>100000-OS</v>
      </c>
      <c r="F397" s="144" t="str">
        <f>INDEX(ATS!$A:$P,MATCH('2) Order Form'!$V397,ATS!$O:$O,0),5)</f>
        <v>Clear</v>
      </c>
      <c r="G397" s="145" t="str">
        <f>INDEX(ATS!$A:$P,MATCH('2) Order Form'!$V397,ATS!$O:$O,0),6)</f>
        <v>OS</v>
      </c>
      <c r="H397" s="146">
        <v>1</v>
      </c>
      <c r="I397" s="90">
        <v>0</v>
      </c>
      <c r="J397" s="96">
        <f>IFERROR(VLOOKUP(V397,ATS!$O:$P,2,FALSE),0)</f>
        <v>46</v>
      </c>
      <c r="K397" s="147">
        <f t="shared" ref="K397:K405" si="614">IF(J397=99999,"OPEN",IF(J397&gt;50,"50+",IF(J397&lt;=0,"0",J397)))</f>
        <v>46</v>
      </c>
      <c r="L397" s="96">
        <f>IFERROR(VLOOKUP(V397,ATS!$O:$Q,3,FALSE),0)</f>
        <v>46</v>
      </c>
      <c r="M397" s="148">
        <f t="shared" ref="M397:M405" si="615">IF(L397=99999,"OPEN",IF(L397&gt;50,"50+",IF(L397&lt;=0,"0",L397)))</f>
        <v>46</v>
      </c>
      <c r="N397" s="149">
        <v>0</v>
      </c>
      <c r="O397" s="150">
        <f t="shared" ref="O397:O405" si="616">IF(N397&lt;&gt;0,N397,$P$5)</f>
        <v>0</v>
      </c>
      <c r="P397" s="151">
        <f>VLOOKUP($C397,Prices!$A$3:$T$1996,MATCH('2) Order Form'!P$8,Prices!$A$2:$T$2,0),FALSE)</f>
        <v>35</v>
      </c>
      <c r="Q397" s="152">
        <f>VLOOKUP($C397,Prices!$A$3:$T$1996,MATCH('2) Order Form'!Q$8,Prices!$A$2:$T$2,0),FALSE)</f>
        <v>69</v>
      </c>
      <c r="R397" s="153">
        <f t="shared" ref="R397:R405" si="617">I397*P397</f>
        <v>0</v>
      </c>
      <c r="S397" s="154">
        <f t="shared" ref="S397:S405" si="618">R397*O397</f>
        <v>0</v>
      </c>
      <c r="T397" s="152">
        <f t="shared" ref="T397:T405" si="619">R397-S397</f>
        <v>0</v>
      </c>
      <c r="U397" s="155"/>
      <c r="V397" s="156">
        <v>7048652777867</v>
      </c>
      <c r="W397" s="155"/>
      <c r="X397" s="182" t="str">
        <f t="shared" si="613"/>
        <v/>
      </c>
      <c r="Y397" s="157">
        <f t="shared" ref="Y397:Y405" si="620">I397*Q397</f>
        <v>0</v>
      </c>
      <c r="Z397" s="158">
        <f t="shared" ca="1" si="585"/>
        <v>0</v>
      </c>
      <c r="AA397" s="158">
        <f t="shared" ca="1" si="612"/>
        <v>68</v>
      </c>
      <c r="AB397" s="158">
        <f t="shared" ref="AB397:AB405" ca="1" si="621">IF(C397=OFFSET(C397,-1,0),0,1)</f>
        <v>1</v>
      </c>
      <c r="AC397" s="158">
        <f t="shared" ref="AC397:AC405" ca="1" si="622">IF(F397=OFFSET(F397,-1,0),0,1)</f>
        <v>1</v>
      </c>
      <c r="AD397" s="158" t="str">
        <f t="shared" ref="AD397:AD405" si="623">CONCATENATE(C397,F397)</f>
        <v>852087Clear</v>
      </c>
      <c r="AE397" s="158" t="str">
        <f t="shared" ref="AE397:AE405" si="624">IFERROR(IF(B397="EYEWEAR",CONCATENATE(C397,"-",G397),C397),C397)</f>
        <v>852087-OS</v>
      </c>
      <c r="AF397" s="159" t="str">
        <f>INDEX(ATS!$A:$P,MATCH('2) Order Form'!$V397,ATS!$O:$O,0),7)</f>
        <v>Active</v>
      </c>
      <c r="AG397" s="185">
        <v>7048653024519</v>
      </c>
      <c r="AH397"/>
    </row>
    <row r="398" spans="1:34" s="160" customFormat="1">
      <c r="A398" s="143">
        <v>3</v>
      </c>
      <c r="B398" s="143" t="s">
        <v>102</v>
      </c>
      <c r="C398" s="143">
        <f>INDEX(ATS!$A:$P,MATCH('2) Order Form'!$V398,ATS!$O:$O,0),1)</f>
        <v>852078</v>
      </c>
      <c r="D398" s="143" t="str">
        <f>INDEX(ATS!$A:$P,MATCH('2) Order Form'!$V398,ATS!$O:$O,0),2)</f>
        <v>Memento RIG Reflect Lens</v>
      </c>
      <c r="E398" s="144" t="str">
        <f>INDEX(ATS!$A:$P,MATCH('2) Order Form'!$V398,ATS!$O:$O,0),4)</f>
        <v>060000-OS</v>
      </c>
      <c r="F398" s="144" t="str">
        <f>INDEX(ATS!$A:$P,MATCH('2) Order Form'!$V398,ATS!$O:$O,0),5)</f>
        <v>RIG Topaz</v>
      </c>
      <c r="G398" s="145" t="str">
        <f>INDEX(ATS!$A:$P,MATCH('2) Order Form'!$V398,ATS!$O:$O,0),6)</f>
        <v>OS</v>
      </c>
      <c r="H398" s="146">
        <v>1</v>
      </c>
      <c r="I398" s="90">
        <v>0</v>
      </c>
      <c r="J398" s="96">
        <f>IFERROR(VLOOKUP(V398,ATS!$O:$P,2,FALSE),0)</f>
        <v>29</v>
      </c>
      <c r="K398" s="147">
        <f t="shared" si="614"/>
        <v>29</v>
      </c>
      <c r="L398" s="96">
        <f>IFERROR(VLOOKUP(V398,ATS!$O:$Q,3,FALSE),0)</f>
        <v>29</v>
      </c>
      <c r="M398" s="148">
        <f t="shared" si="615"/>
        <v>29</v>
      </c>
      <c r="N398" s="149">
        <v>0</v>
      </c>
      <c r="O398" s="150">
        <f t="shared" si="616"/>
        <v>0</v>
      </c>
      <c r="P398" s="151">
        <f>VLOOKUP($C398,Prices!$A$3:$T$1996,MATCH('2) Order Form'!P$8,Prices!$A$2:$T$2,0),FALSE)</f>
        <v>40</v>
      </c>
      <c r="Q398" s="152">
        <f>VLOOKUP($C398,Prices!$A$3:$T$1996,MATCH('2) Order Form'!Q$8,Prices!$A$2:$T$2,0),FALSE)</f>
        <v>79</v>
      </c>
      <c r="R398" s="153">
        <f t="shared" si="617"/>
        <v>0</v>
      </c>
      <c r="S398" s="154">
        <f t="shared" si="618"/>
        <v>0</v>
      </c>
      <c r="T398" s="152">
        <f t="shared" si="619"/>
        <v>0</v>
      </c>
      <c r="U398" s="155"/>
      <c r="V398" s="156">
        <v>7048652762610</v>
      </c>
      <c r="W398" s="155"/>
      <c r="X398" s="182" t="str">
        <f t="shared" si="613"/>
        <v>*** EOL ***</v>
      </c>
      <c r="Y398" s="157">
        <f t="shared" si="620"/>
        <v>0</v>
      </c>
      <c r="Z398" s="158">
        <f t="shared" ca="1" si="585"/>
        <v>0</v>
      </c>
      <c r="AA398" s="158">
        <f t="shared" ca="1" si="612"/>
        <v>69</v>
      </c>
      <c r="AB398" s="158">
        <f t="shared" ca="1" si="621"/>
        <v>1</v>
      </c>
      <c r="AC398" s="158">
        <f t="shared" ca="1" si="622"/>
        <v>1</v>
      </c>
      <c r="AD398" s="158" t="str">
        <f t="shared" si="623"/>
        <v>852078RIG Topaz</v>
      </c>
      <c r="AE398" s="158" t="str">
        <f t="shared" si="624"/>
        <v>852078-OS</v>
      </c>
      <c r="AF398" s="159" t="str">
        <f>INDEX(ATS!$A:$P,MATCH('2) Order Form'!$V398,ATS!$O:$O,0),7)</f>
        <v>Stock</v>
      </c>
      <c r="AG398" s="185">
        <v>7048652897060</v>
      </c>
      <c r="AH398"/>
    </row>
    <row r="399" spans="1:34" s="160" customFormat="1">
      <c r="A399" s="143">
        <v>3</v>
      </c>
      <c r="B399" s="143" t="s">
        <v>102</v>
      </c>
      <c r="C399" s="143">
        <f>INDEX(ATS!$A:$P,MATCH('2) Order Form'!$V399,ATS!$O:$O,0),1)</f>
        <v>852078</v>
      </c>
      <c r="D399" s="143" t="str">
        <f>INDEX(ATS!$A:$P,MATCH('2) Order Form'!$V399,ATS!$O:$O,0),2)</f>
        <v>Memento RIG Reflect Lens</v>
      </c>
      <c r="E399" s="144" t="str">
        <f>INDEX(ATS!$A:$P,MATCH('2) Order Form'!$V399,ATS!$O:$O,0),4)</f>
        <v>070000-OS</v>
      </c>
      <c r="F399" s="144" t="str">
        <f>INDEX(ATS!$A:$P,MATCH('2) Order Form'!$V399,ATS!$O:$O,0),5)</f>
        <v>RIG Emerald</v>
      </c>
      <c r="G399" s="145" t="str">
        <f>INDEX(ATS!$A:$P,MATCH('2) Order Form'!$V399,ATS!$O:$O,0),6)</f>
        <v>OS</v>
      </c>
      <c r="H399" s="146">
        <v>1</v>
      </c>
      <c r="I399" s="90">
        <v>0</v>
      </c>
      <c r="J399" s="96">
        <f>IFERROR(VLOOKUP(V399,ATS!$O:$P,2,FALSE),0)</f>
        <v>27</v>
      </c>
      <c r="K399" s="147">
        <f t="shared" si="614"/>
        <v>27</v>
      </c>
      <c r="L399" s="96">
        <f>IFERROR(VLOOKUP(V399,ATS!$O:$Q,3,FALSE),0)</f>
        <v>27</v>
      </c>
      <c r="M399" s="148">
        <f t="shared" si="615"/>
        <v>27</v>
      </c>
      <c r="N399" s="149">
        <v>0</v>
      </c>
      <c r="O399" s="150">
        <f t="shared" si="616"/>
        <v>0</v>
      </c>
      <c r="P399" s="151">
        <f>VLOOKUP($C399,Prices!$A$3:$T$1996,MATCH('2) Order Form'!P$8,Prices!$A$2:$T$2,0),FALSE)</f>
        <v>40</v>
      </c>
      <c r="Q399" s="152">
        <f>VLOOKUP($C399,Prices!$A$3:$T$1996,MATCH('2) Order Form'!Q$8,Prices!$A$2:$T$2,0),FALSE)</f>
        <v>79</v>
      </c>
      <c r="R399" s="153">
        <f t="shared" si="617"/>
        <v>0</v>
      </c>
      <c r="S399" s="154">
        <f t="shared" si="618"/>
        <v>0</v>
      </c>
      <c r="T399" s="152">
        <f t="shared" si="619"/>
        <v>0</v>
      </c>
      <c r="U399" s="155"/>
      <c r="V399" s="156">
        <v>7048652762627</v>
      </c>
      <c r="W399" s="155"/>
      <c r="X399" s="182" t="str">
        <f t="shared" si="613"/>
        <v>*** EOL ***</v>
      </c>
      <c r="Y399" s="157">
        <f t="shared" si="620"/>
        <v>0</v>
      </c>
      <c r="Z399" s="158">
        <f t="shared" ca="1" si="585"/>
        <v>0</v>
      </c>
      <c r="AA399" s="158">
        <f t="shared" ca="1" si="612"/>
        <v>69</v>
      </c>
      <c r="AB399" s="158">
        <f t="shared" ca="1" si="621"/>
        <v>0</v>
      </c>
      <c r="AC399" s="158">
        <f t="shared" ca="1" si="622"/>
        <v>1</v>
      </c>
      <c r="AD399" s="158" t="str">
        <f t="shared" si="623"/>
        <v>852078RIG Emerald</v>
      </c>
      <c r="AE399" s="158" t="str">
        <f t="shared" si="624"/>
        <v>852078-OS</v>
      </c>
      <c r="AF399" s="159" t="str">
        <f>INDEX(ATS!$A:$P,MATCH('2) Order Form'!$V399,ATS!$O:$O,0),7)</f>
        <v>Stock</v>
      </c>
      <c r="AG399" s="185">
        <v>7048652897053</v>
      </c>
      <c r="AH399"/>
    </row>
    <row r="400" spans="1:34" s="160" customFormat="1">
      <c r="A400" s="143">
        <v>3</v>
      </c>
      <c r="B400" s="143" t="s">
        <v>102</v>
      </c>
      <c r="C400" s="143">
        <f>INDEX(ATS!$A:$P,MATCH('2) Order Form'!$V400,ATS!$O:$O,0),1)</f>
        <v>852078</v>
      </c>
      <c r="D400" s="143" t="str">
        <f>INDEX(ATS!$A:$P,MATCH('2) Order Form'!$V400,ATS!$O:$O,0),2)</f>
        <v>Memento RIG Reflect Lens</v>
      </c>
      <c r="E400" s="144" t="str">
        <f>INDEX(ATS!$A:$P,MATCH('2) Order Form'!$V400,ATS!$O:$O,0),4)</f>
        <v>150000-OS</v>
      </c>
      <c r="F400" s="144" t="str">
        <f>INDEX(ATS!$A:$P,MATCH('2) Order Form'!$V400,ATS!$O:$O,0),5)</f>
        <v>RIG Bixbite</v>
      </c>
      <c r="G400" s="145" t="str">
        <f>INDEX(ATS!$A:$P,MATCH('2) Order Form'!$V400,ATS!$O:$O,0),6)</f>
        <v>OS</v>
      </c>
      <c r="H400" s="146">
        <v>1</v>
      </c>
      <c r="I400" s="90">
        <v>0</v>
      </c>
      <c r="J400" s="96">
        <f>IFERROR(VLOOKUP(V400,ATS!$O:$P,2,FALSE),0)</f>
        <v>21</v>
      </c>
      <c r="K400" s="147">
        <f t="shared" si="614"/>
        <v>21</v>
      </c>
      <c r="L400" s="96">
        <f>IFERROR(VLOOKUP(V400,ATS!$O:$Q,3,FALSE),0)</f>
        <v>21</v>
      </c>
      <c r="M400" s="148">
        <f t="shared" si="615"/>
        <v>21</v>
      </c>
      <c r="N400" s="149">
        <v>0</v>
      </c>
      <c r="O400" s="150">
        <f t="shared" si="616"/>
        <v>0</v>
      </c>
      <c r="P400" s="151">
        <f>VLOOKUP($C400,Prices!$A$3:$T$1996,MATCH('2) Order Form'!P$8,Prices!$A$2:$T$2,0),FALSE)</f>
        <v>40</v>
      </c>
      <c r="Q400" s="152">
        <f>VLOOKUP($C400,Prices!$A$3:$T$1996,MATCH('2) Order Form'!Q$8,Prices!$A$2:$T$2,0),FALSE)</f>
        <v>79</v>
      </c>
      <c r="R400" s="153">
        <f t="shared" si="617"/>
        <v>0</v>
      </c>
      <c r="S400" s="154">
        <f t="shared" si="618"/>
        <v>0</v>
      </c>
      <c r="T400" s="152">
        <f t="shared" si="619"/>
        <v>0</v>
      </c>
      <c r="U400" s="155"/>
      <c r="V400" s="156">
        <v>7048652762634</v>
      </c>
      <c r="W400" s="155"/>
      <c r="X400" s="182" t="str">
        <f t="shared" si="613"/>
        <v/>
      </c>
      <c r="Y400" s="157">
        <f t="shared" si="620"/>
        <v>0</v>
      </c>
      <c r="Z400" s="158">
        <f t="shared" ca="1" si="585"/>
        <v>0</v>
      </c>
      <c r="AA400" s="158">
        <f t="shared" ca="1" si="612"/>
        <v>69</v>
      </c>
      <c r="AB400" s="158">
        <f t="shared" ca="1" si="621"/>
        <v>0</v>
      </c>
      <c r="AC400" s="158">
        <f t="shared" ca="1" si="622"/>
        <v>1</v>
      </c>
      <c r="AD400" s="158" t="str">
        <f t="shared" si="623"/>
        <v>852078RIG Bixbite</v>
      </c>
      <c r="AE400" s="158" t="str">
        <f t="shared" si="624"/>
        <v>852078-OS</v>
      </c>
      <c r="AF400" s="159" t="str">
        <f>INDEX(ATS!$A:$P,MATCH('2) Order Form'!$V400,ATS!$O:$O,0),7)</f>
        <v>Active</v>
      </c>
      <c r="AG400" s="185">
        <v>7048652897046</v>
      </c>
      <c r="AH400"/>
    </row>
    <row r="401" spans="1:34" s="160" customFormat="1">
      <c r="A401" s="143">
        <v>3</v>
      </c>
      <c r="B401" s="143" t="s">
        <v>102</v>
      </c>
      <c r="C401" s="143">
        <f>INDEX(ATS!$A:$P,MATCH('2) Order Form'!$V401,ATS!$O:$O,0),1)</f>
        <v>852078</v>
      </c>
      <c r="D401" s="143" t="str">
        <f>INDEX(ATS!$A:$P,MATCH('2) Order Form'!$V401,ATS!$O:$O,0),2)</f>
        <v>Memento RIG Reflect Lens</v>
      </c>
      <c r="E401" s="144" t="str">
        <f>INDEX(ATS!$A:$P,MATCH('2) Order Form'!$V401,ATS!$O:$O,0),4)</f>
        <v>160000-OS</v>
      </c>
      <c r="F401" s="144" t="str">
        <f>INDEX(ATS!$A:$P,MATCH('2) Order Form'!$V401,ATS!$O:$O,0),5)</f>
        <v>RIG Aquamarine</v>
      </c>
      <c r="G401" s="145" t="str">
        <f>INDEX(ATS!$A:$P,MATCH('2) Order Form'!$V401,ATS!$O:$O,0),6)</f>
        <v>OS</v>
      </c>
      <c r="H401" s="146">
        <v>1</v>
      </c>
      <c r="I401" s="90">
        <v>0</v>
      </c>
      <c r="J401" s="96">
        <f>IFERROR(VLOOKUP(V401,ATS!$O:$P,2,FALSE),0)</f>
        <v>16</v>
      </c>
      <c r="K401" s="147">
        <f t="shared" si="614"/>
        <v>16</v>
      </c>
      <c r="L401" s="96">
        <f>IFERROR(VLOOKUP(V401,ATS!$O:$Q,3,FALSE),0)</f>
        <v>16</v>
      </c>
      <c r="M401" s="148">
        <f t="shared" si="615"/>
        <v>16</v>
      </c>
      <c r="N401" s="149">
        <v>0</v>
      </c>
      <c r="O401" s="150">
        <f t="shared" si="616"/>
        <v>0</v>
      </c>
      <c r="P401" s="151">
        <f>VLOOKUP($C401,Prices!$A$3:$T$1996,MATCH('2) Order Form'!P$8,Prices!$A$2:$T$2,0),FALSE)</f>
        <v>40</v>
      </c>
      <c r="Q401" s="152">
        <f>VLOOKUP($C401,Prices!$A$3:$T$1996,MATCH('2) Order Form'!Q$8,Prices!$A$2:$T$2,0),FALSE)</f>
        <v>79</v>
      </c>
      <c r="R401" s="153">
        <f t="shared" si="617"/>
        <v>0</v>
      </c>
      <c r="S401" s="154">
        <f t="shared" si="618"/>
        <v>0</v>
      </c>
      <c r="T401" s="152">
        <f t="shared" si="619"/>
        <v>0</v>
      </c>
      <c r="U401" s="155"/>
      <c r="V401" s="156">
        <v>7048652762641</v>
      </c>
      <c r="W401" s="155"/>
      <c r="X401" s="182" t="str">
        <f t="shared" si="613"/>
        <v/>
      </c>
      <c r="Y401" s="157">
        <f t="shared" si="620"/>
        <v>0</v>
      </c>
      <c r="Z401" s="158">
        <f t="shared" ca="1" si="585"/>
        <v>0</v>
      </c>
      <c r="AA401" s="158">
        <f t="shared" ca="1" si="612"/>
        <v>69</v>
      </c>
      <c r="AB401" s="158">
        <f t="shared" ca="1" si="621"/>
        <v>0</v>
      </c>
      <c r="AC401" s="158">
        <f t="shared" ca="1" si="622"/>
        <v>1</v>
      </c>
      <c r="AD401" s="158" t="str">
        <f t="shared" si="623"/>
        <v>852078RIG Aquamarine</v>
      </c>
      <c r="AE401" s="158" t="str">
        <f t="shared" si="624"/>
        <v>852078-OS</v>
      </c>
      <c r="AF401" s="159" t="str">
        <f>INDEX(ATS!$A:$P,MATCH('2) Order Form'!$V401,ATS!$O:$O,0),7)</f>
        <v>Active</v>
      </c>
      <c r="AG401" s="185">
        <v>7048652897077</v>
      </c>
      <c r="AH401"/>
    </row>
    <row r="402" spans="1:34" s="160" customFormat="1">
      <c r="A402" s="143">
        <v>3</v>
      </c>
      <c r="B402" s="143" t="s">
        <v>102</v>
      </c>
      <c r="C402" s="143">
        <f>INDEX(ATS!$A:$P,MATCH('2) Order Form'!$V402,ATS!$O:$O,0),1)</f>
        <v>852078</v>
      </c>
      <c r="D402" s="143" t="str">
        <f>INDEX(ATS!$A:$P,MATCH('2) Order Form'!$V402,ATS!$O:$O,0),2)</f>
        <v>Memento RIG Reflect Lens</v>
      </c>
      <c r="E402" s="144" t="str">
        <f>INDEX(ATS!$A:$P,MATCH('2) Order Form'!$V402,ATS!$O:$O,0),4)</f>
        <v>190000-OS</v>
      </c>
      <c r="F402" s="144" t="str">
        <f>INDEX(ATS!$A:$P,MATCH('2) Order Form'!$V402,ATS!$O:$O,0),5)</f>
        <v>RIG Malaia</v>
      </c>
      <c r="G402" s="145" t="str">
        <f>INDEX(ATS!$A:$P,MATCH('2) Order Form'!$V402,ATS!$O:$O,0),6)</f>
        <v>OS</v>
      </c>
      <c r="H402" s="146">
        <v>1</v>
      </c>
      <c r="I402" s="90">
        <v>0</v>
      </c>
      <c r="J402" s="96">
        <f>IFERROR(VLOOKUP(V402,ATS!$O:$P,2,FALSE),0)</f>
        <v>31</v>
      </c>
      <c r="K402" s="147">
        <f t="shared" si="614"/>
        <v>31</v>
      </c>
      <c r="L402" s="96">
        <f>IFERROR(VLOOKUP(V402,ATS!$O:$Q,3,FALSE),0)</f>
        <v>31</v>
      </c>
      <c r="M402" s="148">
        <f t="shared" si="615"/>
        <v>31</v>
      </c>
      <c r="N402" s="149">
        <v>0</v>
      </c>
      <c r="O402" s="150">
        <f t="shared" si="616"/>
        <v>0</v>
      </c>
      <c r="P402" s="151">
        <f>VLOOKUP($C402,Prices!$A$3:$T$1996,MATCH('2) Order Form'!P$8,Prices!$A$2:$T$2,0),FALSE)</f>
        <v>40</v>
      </c>
      <c r="Q402" s="152">
        <f>VLOOKUP($C402,Prices!$A$3:$T$1996,MATCH('2) Order Form'!Q$8,Prices!$A$2:$T$2,0),FALSE)</f>
        <v>79</v>
      </c>
      <c r="R402" s="153">
        <f t="shared" si="617"/>
        <v>0</v>
      </c>
      <c r="S402" s="154">
        <f t="shared" si="618"/>
        <v>0</v>
      </c>
      <c r="T402" s="152">
        <f t="shared" si="619"/>
        <v>0</v>
      </c>
      <c r="U402" s="155"/>
      <c r="V402" s="156">
        <v>7048652762658</v>
      </c>
      <c r="W402" s="155"/>
      <c r="X402" s="182" t="str">
        <f t="shared" si="613"/>
        <v>*** EOL ***</v>
      </c>
      <c r="Y402" s="157">
        <f t="shared" si="620"/>
        <v>0</v>
      </c>
      <c r="Z402" s="158">
        <f t="shared" ca="1" si="585"/>
        <v>0</v>
      </c>
      <c r="AA402" s="158">
        <f t="shared" ca="1" si="612"/>
        <v>69</v>
      </c>
      <c r="AB402" s="158">
        <f t="shared" ca="1" si="621"/>
        <v>0</v>
      </c>
      <c r="AC402" s="158">
        <f t="shared" ca="1" si="622"/>
        <v>1</v>
      </c>
      <c r="AD402" s="158" t="str">
        <f t="shared" si="623"/>
        <v>852078RIG Malaia</v>
      </c>
      <c r="AE402" s="158" t="str">
        <f t="shared" si="624"/>
        <v>852078-OS</v>
      </c>
      <c r="AF402" s="159" t="str">
        <f>INDEX(ATS!$A:$P,MATCH('2) Order Form'!$V402,ATS!$O:$O,0),7)</f>
        <v>Stock</v>
      </c>
      <c r="AG402" s="185">
        <v>7048653022553</v>
      </c>
      <c r="AH402"/>
    </row>
    <row r="403" spans="1:34" s="160" customFormat="1">
      <c r="A403" s="143">
        <v>3</v>
      </c>
      <c r="B403" s="143" t="s">
        <v>102</v>
      </c>
      <c r="C403" s="143">
        <f>INDEX(ATS!$A:$P,MATCH('2) Order Form'!$V403,ATS!$O:$O,0),1)</f>
        <v>852078</v>
      </c>
      <c r="D403" s="143" t="str">
        <f>INDEX(ATS!$A:$P,MATCH('2) Order Form'!$V403,ATS!$O:$O,0),2)</f>
        <v>Memento RIG Reflect Lens</v>
      </c>
      <c r="E403" s="144" t="str">
        <f>INDEX(ATS!$A:$P,MATCH('2) Order Form'!$V403,ATS!$O:$O,0),4)</f>
        <v>200000-OS</v>
      </c>
      <c r="F403" s="144" t="str">
        <f>INDEX(ATS!$A:$P,MATCH('2) Order Form'!$V403,ATS!$O:$O,0),5)</f>
        <v>RIG Obsidian</v>
      </c>
      <c r="G403" s="145" t="str">
        <f>INDEX(ATS!$A:$P,MATCH('2) Order Form'!$V403,ATS!$O:$O,0),6)</f>
        <v>OS</v>
      </c>
      <c r="H403" s="146">
        <v>1</v>
      </c>
      <c r="I403" s="90">
        <v>0</v>
      </c>
      <c r="J403" s="96">
        <f>IFERROR(VLOOKUP(V403,ATS!$O:$P,2,FALSE),0)</f>
        <v>26</v>
      </c>
      <c r="K403" s="147">
        <f t="shared" si="614"/>
        <v>26</v>
      </c>
      <c r="L403" s="96">
        <f>IFERROR(VLOOKUP(V403,ATS!$O:$Q,3,FALSE),0)</f>
        <v>26</v>
      </c>
      <c r="M403" s="148">
        <f t="shared" si="615"/>
        <v>26</v>
      </c>
      <c r="N403" s="149">
        <v>0</v>
      </c>
      <c r="O403" s="150">
        <f t="shared" si="616"/>
        <v>0</v>
      </c>
      <c r="P403" s="151">
        <f>VLOOKUP($C403,Prices!$A$3:$T$1996,MATCH('2) Order Form'!P$8,Prices!$A$2:$T$2,0),FALSE)</f>
        <v>40</v>
      </c>
      <c r="Q403" s="152">
        <f>VLOOKUP($C403,Prices!$A$3:$T$1996,MATCH('2) Order Form'!Q$8,Prices!$A$2:$T$2,0),FALSE)</f>
        <v>79</v>
      </c>
      <c r="R403" s="153">
        <f t="shared" si="617"/>
        <v>0</v>
      </c>
      <c r="S403" s="154">
        <f t="shared" si="618"/>
        <v>0</v>
      </c>
      <c r="T403" s="152">
        <f t="shared" si="619"/>
        <v>0</v>
      </c>
      <c r="U403" s="155"/>
      <c r="V403" s="156">
        <v>7048652762665</v>
      </c>
      <c r="W403" s="155"/>
      <c r="X403" s="182" t="str">
        <f t="shared" si="613"/>
        <v/>
      </c>
      <c r="Y403" s="157">
        <f t="shared" si="620"/>
        <v>0</v>
      </c>
      <c r="Z403" s="158">
        <f t="shared" ca="1" si="585"/>
        <v>0</v>
      </c>
      <c r="AA403" s="158">
        <f t="shared" ca="1" si="612"/>
        <v>69</v>
      </c>
      <c r="AB403" s="158">
        <f t="shared" ca="1" si="621"/>
        <v>0</v>
      </c>
      <c r="AC403" s="158">
        <f t="shared" ca="1" si="622"/>
        <v>1</v>
      </c>
      <c r="AD403" s="158" t="str">
        <f t="shared" si="623"/>
        <v>852078RIG Obsidian</v>
      </c>
      <c r="AE403" s="158" t="str">
        <f t="shared" si="624"/>
        <v>852078-OS</v>
      </c>
      <c r="AF403" s="159" t="str">
        <f>INDEX(ATS!$A:$P,MATCH('2) Order Form'!$V403,ATS!$O:$O,0),7)</f>
        <v>Active</v>
      </c>
      <c r="AG403" s="185">
        <v>7048653022560</v>
      </c>
      <c r="AH403"/>
    </row>
    <row r="404" spans="1:34" s="160" customFormat="1">
      <c r="A404" s="143">
        <v>3</v>
      </c>
      <c r="B404" s="143" t="s">
        <v>102</v>
      </c>
      <c r="C404" s="143">
        <f>INDEX(ATS!$A:$P,MATCH('2) Order Form'!$V404,ATS!$O:$O,0),1)</f>
        <v>852076</v>
      </c>
      <c r="D404" s="143" t="str">
        <f>INDEX(ATS!$A:$P,MATCH('2) Order Form'!$V404,ATS!$O:$O,0),2)</f>
        <v>Memento Polarized Lens</v>
      </c>
      <c r="E404" s="144" t="str">
        <f>INDEX(ATS!$A:$P,MATCH('2) Order Form'!$V404,ATS!$O:$O,0),4)</f>
        <v>230000-OS</v>
      </c>
      <c r="F404" s="144" t="str">
        <f>INDEX(ATS!$A:$P,MATCH('2) Order Form'!$V404,ATS!$O:$O,0),5)</f>
        <v>Obsidian Black Polarized</v>
      </c>
      <c r="G404" s="145" t="str">
        <f>INDEX(ATS!$A:$P,MATCH('2) Order Form'!$V404,ATS!$O:$O,0),6)</f>
        <v>OS</v>
      </c>
      <c r="H404" s="146">
        <v>1</v>
      </c>
      <c r="I404" s="90">
        <v>0</v>
      </c>
      <c r="J404" s="96">
        <f>IFERROR(VLOOKUP(V404,ATS!$O:$P,2,FALSE),0)</f>
        <v>74</v>
      </c>
      <c r="K404" s="147" t="str">
        <f t="shared" si="614"/>
        <v>50+</v>
      </c>
      <c r="L404" s="96">
        <f>IFERROR(VLOOKUP(V404,ATS!$O:$Q,3,FALSE),0)</f>
        <v>74</v>
      </c>
      <c r="M404" s="148" t="str">
        <f t="shared" si="615"/>
        <v>50+</v>
      </c>
      <c r="N404" s="149">
        <v>0</v>
      </c>
      <c r="O404" s="150">
        <f t="shared" si="616"/>
        <v>0</v>
      </c>
      <c r="P404" s="151">
        <f>VLOOKUP($C404,Prices!$A$3:$T$1996,MATCH('2) Order Form'!P$8,Prices!$A$2:$T$2,0),FALSE)</f>
        <v>50</v>
      </c>
      <c r="Q404" s="152">
        <f>VLOOKUP($C404,Prices!$A$3:$T$1996,MATCH('2) Order Form'!Q$8,Prices!$A$2:$T$2,0),FALSE)</f>
        <v>99</v>
      </c>
      <c r="R404" s="153">
        <f t="shared" si="617"/>
        <v>0</v>
      </c>
      <c r="S404" s="154">
        <f t="shared" si="618"/>
        <v>0</v>
      </c>
      <c r="T404" s="152">
        <f t="shared" si="619"/>
        <v>0</v>
      </c>
      <c r="U404" s="155"/>
      <c r="V404" s="156">
        <v>7048652762498</v>
      </c>
      <c r="W404" s="155"/>
      <c r="X404" s="182" t="str">
        <f t="shared" si="613"/>
        <v/>
      </c>
      <c r="Y404" s="157">
        <f t="shared" si="620"/>
        <v>0</v>
      </c>
      <c r="Z404" s="158">
        <f t="shared" ca="1" si="585"/>
        <v>0</v>
      </c>
      <c r="AA404" s="158">
        <f t="shared" ca="1" si="612"/>
        <v>70</v>
      </c>
      <c r="AB404" s="158">
        <f t="shared" ca="1" si="621"/>
        <v>1</v>
      </c>
      <c r="AC404" s="158">
        <f t="shared" ca="1" si="622"/>
        <v>1</v>
      </c>
      <c r="AD404" s="158" t="str">
        <f t="shared" si="623"/>
        <v>852076Obsidian Black Polarized</v>
      </c>
      <c r="AE404" s="158" t="str">
        <f t="shared" si="624"/>
        <v>852076-OS</v>
      </c>
      <c r="AF404" s="159" t="str">
        <f>INDEX(ATS!$A:$P,MATCH('2) Order Form'!$V404,ATS!$O:$O,0),7)</f>
        <v>Active</v>
      </c>
      <c r="AG404" s="185">
        <v>7048653022577</v>
      </c>
      <c r="AH404"/>
    </row>
    <row r="405" spans="1:34" s="160" customFormat="1">
      <c r="A405" s="143">
        <v>3</v>
      </c>
      <c r="B405" s="143" t="s">
        <v>102</v>
      </c>
      <c r="C405" s="143">
        <f>INDEX(ATS!$A:$P,MATCH('2) Order Form'!$V405,ATS!$O:$O,0),1)</f>
        <v>852077</v>
      </c>
      <c r="D405" s="143" t="str">
        <f>INDEX(ATS!$A:$P,MATCH('2) Order Form'!$V405,ATS!$O:$O,0),2)</f>
        <v>Memento RIG Photochromic Lens</v>
      </c>
      <c r="E405" s="144" t="str">
        <f>INDEX(ATS!$A:$P,MATCH('2) Order Form'!$V405,ATS!$O:$O,0),4)</f>
        <v>220000-OS</v>
      </c>
      <c r="F405" s="144" t="str">
        <f>INDEX(ATS!$A:$P,MATCH('2) Order Form'!$V405,ATS!$O:$O,0),5)</f>
        <v>RIG Photochromic</v>
      </c>
      <c r="G405" s="145" t="str">
        <f>INDEX(ATS!$A:$P,MATCH('2) Order Form'!$V405,ATS!$O:$O,0),6)</f>
        <v>OS</v>
      </c>
      <c r="H405" s="146">
        <v>1</v>
      </c>
      <c r="I405" s="90">
        <v>0</v>
      </c>
      <c r="J405" s="96">
        <f>IFERROR(VLOOKUP(V405,ATS!$O:$P,2,FALSE),0)</f>
        <v>40</v>
      </c>
      <c r="K405" s="147">
        <f t="shared" si="614"/>
        <v>40</v>
      </c>
      <c r="L405" s="96">
        <f>IFERROR(VLOOKUP(V405,ATS!$O:$Q,3,FALSE),0)</f>
        <v>40</v>
      </c>
      <c r="M405" s="148">
        <f t="shared" si="615"/>
        <v>40</v>
      </c>
      <c r="N405" s="149">
        <v>0</v>
      </c>
      <c r="O405" s="150">
        <f t="shared" si="616"/>
        <v>0</v>
      </c>
      <c r="P405" s="151">
        <f>VLOOKUP($C405,Prices!$A$3:$T$1996,MATCH('2) Order Form'!P$8,Prices!$A$2:$T$2,0),FALSE)</f>
        <v>65</v>
      </c>
      <c r="Q405" s="152">
        <f>VLOOKUP($C405,Prices!$A$3:$T$1996,MATCH('2) Order Form'!Q$8,Prices!$A$2:$T$2,0),FALSE)</f>
        <v>129</v>
      </c>
      <c r="R405" s="153">
        <f t="shared" si="617"/>
        <v>0</v>
      </c>
      <c r="S405" s="154">
        <f t="shared" si="618"/>
        <v>0</v>
      </c>
      <c r="T405" s="152">
        <f t="shared" si="619"/>
        <v>0</v>
      </c>
      <c r="U405" s="155"/>
      <c r="V405" s="156">
        <v>7048652762528</v>
      </c>
      <c r="W405" s="155"/>
      <c r="X405" s="182" t="str">
        <f t="shared" si="613"/>
        <v/>
      </c>
      <c r="Y405" s="157">
        <f t="shared" si="620"/>
        <v>0</v>
      </c>
      <c r="Z405" s="158">
        <f t="shared" ca="1" si="585"/>
        <v>0</v>
      </c>
      <c r="AA405" s="158">
        <f t="shared" ca="1" si="612"/>
        <v>71</v>
      </c>
      <c r="AB405" s="158">
        <f t="shared" ca="1" si="621"/>
        <v>1</v>
      </c>
      <c r="AC405" s="158">
        <f t="shared" ca="1" si="622"/>
        <v>1</v>
      </c>
      <c r="AD405" s="158" t="str">
        <f t="shared" si="623"/>
        <v>852077RIG Photochromic</v>
      </c>
      <c r="AE405" s="158" t="str">
        <f t="shared" si="624"/>
        <v>852077-OS</v>
      </c>
      <c r="AF405" s="159" t="str">
        <f>INDEX(ATS!$A:$P,MATCH('2) Order Form'!$V405,ATS!$O:$O,0),7)</f>
        <v>Active</v>
      </c>
      <c r="AG405" s="185">
        <v>7048653022584</v>
      </c>
      <c r="AH405"/>
    </row>
    <row r="406" spans="1:34" s="160" customFormat="1">
      <c r="A406" s="143">
        <v>3</v>
      </c>
      <c r="B406" s="143" t="s">
        <v>102</v>
      </c>
      <c r="C406" s="143">
        <f>INDEX(ATS!$A:$P,MATCH('2) Order Form'!$V406,ATS!$O:$O,0),1)</f>
        <v>852086</v>
      </c>
      <c r="D406" s="143" t="str">
        <f>INDEX(ATS!$A:$P,MATCH('2) Order Form'!$V406,ATS!$O:$O,0),2)</f>
        <v xml:space="preserve">Shinobi Lens </v>
      </c>
      <c r="E406" s="144" t="str">
        <f>INDEX(ATS!$A:$P,MATCH('2) Order Form'!$V406,ATS!$O:$O,0),4)</f>
        <v>100000-OS</v>
      </c>
      <c r="F406" s="144" t="str">
        <f>INDEX(ATS!$A:$P,MATCH('2) Order Form'!$V406,ATS!$O:$O,0),5)</f>
        <v>Clear</v>
      </c>
      <c r="G406" s="145" t="str">
        <f>INDEX(ATS!$A:$P,MATCH('2) Order Form'!$V406,ATS!$O:$O,0),6)</f>
        <v>OS</v>
      </c>
      <c r="H406" s="146">
        <v>1</v>
      </c>
      <c r="I406" s="90">
        <v>0</v>
      </c>
      <c r="J406" s="96">
        <f>IFERROR(VLOOKUP(V406,ATS!$O:$P,2,FALSE),0)</f>
        <v>69</v>
      </c>
      <c r="K406" s="147" t="str">
        <f t="shared" ref="K406:K412" si="625">IF(J406=99999,"OPEN",IF(J406&gt;50,"50+",IF(J406&lt;=0,"0",J406)))</f>
        <v>50+</v>
      </c>
      <c r="L406" s="96">
        <f>IFERROR(VLOOKUP(V406,ATS!$O:$Q,3,FALSE),0)</f>
        <v>69</v>
      </c>
      <c r="M406" s="148" t="str">
        <f t="shared" ref="M406:M412" si="626">IF(L406=99999,"OPEN",IF(L406&gt;50,"50+",IF(L406&lt;=0,"0",L406)))</f>
        <v>50+</v>
      </c>
      <c r="N406" s="149">
        <v>0</v>
      </c>
      <c r="O406" s="150">
        <f t="shared" ref="O406:O412" si="627">IF(N406&lt;&gt;0,N406,$P$5)</f>
        <v>0</v>
      </c>
      <c r="P406" s="151">
        <f>VLOOKUP($C406,Prices!$A$3:$T$1996,MATCH('2) Order Form'!P$8,Prices!$A$2:$T$2,0),FALSE)</f>
        <v>50</v>
      </c>
      <c r="Q406" s="152">
        <f>VLOOKUP($C406,Prices!$A$3:$T$1996,MATCH('2) Order Form'!Q$8,Prices!$A$2:$T$2,0),FALSE)</f>
        <v>99</v>
      </c>
      <c r="R406" s="153">
        <f t="shared" ref="R406:R412" si="628">I406*P406</f>
        <v>0</v>
      </c>
      <c r="S406" s="154">
        <f t="shared" ref="S406:S412" si="629">R406*O406</f>
        <v>0</v>
      </c>
      <c r="T406" s="152">
        <f t="shared" ref="T406:T412" si="630">R406-S406</f>
        <v>0</v>
      </c>
      <c r="U406" s="155"/>
      <c r="V406" s="156">
        <v>7048652777850</v>
      </c>
      <c r="W406" s="155"/>
      <c r="X406" s="182" t="str">
        <f t="shared" si="613"/>
        <v/>
      </c>
      <c r="Y406" s="157">
        <f t="shared" ref="Y406:Y412" si="631">I406*Q406</f>
        <v>0</v>
      </c>
      <c r="Z406" s="158">
        <f t="shared" ca="1" si="585"/>
        <v>0</v>
      </c>
      <c r="AA406" s="158">
        <f t="shared" ca="1" si="612"/>
        <v>72</v>
      </c>
      <c r="AB406" s="158">
        <f t="shared" ref="AB406:AB412" ca="1" si="632">IF(C406=OFFSET(C406,-1,0),0,1)</f>
        <v>1</v>
      </c>
      <c r="AC406" s="158">
        <f t="shared" ref="AC406:AC412" ca="1" si="633">IF(F406=OFFSET(F406,-1,0),0,1)</f>
        <v>1</v>
      </c>
      <c r="AD406" s="158" t="str">
        <f t="shared" ref="AD406:AD412" si="634">CONCATENATE(C406,F406)</f>
        <v>852086Clear</v>
      </c>
      <c r="AE406" s="158" t="str">
        <f t="shared" ref="AE406:AE412" si="635">IFERROR(IF(B406="EYEWEAR",CONCATENATE(C406,"-",G406),C406),C406)</f>
        <v>852086-OS</v>
      </c>
      <c r="AF406" s="159" t="str">
        <f>INDEX(ATS!$A:$P,MATCH('2) Order Form'!$V406,ATS!$O:$O,0),7)</f>
        <v>Active</v>
      </c>
      <c r="AG406" s="185">
        <v>7048653022638</v>
      </c>
      <c r="AH406"/>
    </row>
    <row r="407" spans="1:34" s="160" customFormat="1">
      <c r="A407" s="143">
        <v>3</v>
      </c>
      <c r="B407" s="143" t="s">
        <v>102</v>
      </c>
      <c r="C407" s="143">
        <f>INDEX(ATS!$A:$P,MATCH('2) Order Form'!$V407,ATS!$O:$O,0),1)</f>
        <v>852081</v>
      </c>
      <c r="D407" s="143" t="str">
        <f>INDEX(ATS!$A:$P,MATCH('2) Order Form'!$V407,ATS!$O:$O,0),2)</f>
        <v>Shinobi RIG Reflect Lens</v>
      </c>
      <c r="E407" s="144" t="str">
        <f>INDEX(ATS!$A:$P,MATCH('2) Order Form'!$V407,ATS!$O:$O,0),4)</f>
        <v>060000-OS</v>
      </c>
      <c r="F407" s="144" t="str">
        <f>INDEX(ATS!$A:$P,MATCH('2) Order Form'!$V407,ATS!$O:$O,0),5)</f>
        <v>RIG Topaz</v>
      </c>
      <c r="G407" s="145" t="str">
        <f>INDEX(ATS!$A:$P,MATCH('2) Order Form'!$V407,ATS!$O:$O,0),6)</f>
        <v>OS</v>
      </c>
      <c r="H407" s="146">
        <v>1</v>
      </c>
      <c r="I407" s="90">
        <v>0</v>
      </c>
      <c r="J407" s="96">
        <f>IFERROR(VLOOKUP(V407,ATS!$O:$P,2,FALSE),0)</f>
        <v>28</v>
      </c>
      <c r="K407" s="147">
        <f t="shared" si="625"/>
        <v>28</v>
      </c>
      <c r="L407" s="96">
        <f>IFERROR(VLOOKUP(V407,ATS!$O:$Q,3,FALSE),0)</f>
        <v>28</v>
      </c>
      <c r="M407" s="148">
        <f t="shared" si="626"/>
        <v>28</v>
      </c>
      <c r="N407" s="149">
        <v>0</v>
      </c>
      <c r="O407" s="150">
        <f t="shared" si="627"/>
        <v>0</v>
      </c>
      <c r="P407" s="151">
        <f>VLOOKUP($C407,Prices!$A$3:$T$1996,MATCH('2) Order Form'!P$8,Prices!$A$2:$T$2,0),FALSE)</f>
        <v>60</v>
      </c>
      <c r="Q407" s="152">
        <f>VLOOKUP($C407,Prices!$A$3:$T$1996,MATCH('2) Order Form'!Q$8,Prices!$A$2:$T$2,0),FALSE)</f>
        <v>119</v>
      </c>
      <c r="R407" s="153">
        <f t="shared" si="628"/>
        <v>0</v>
      </c>
      <c r="S407" s="154">
        <f t="shared" si="629"/>
        <v>0</v>
      </c>
      <c r="T407" s="152">
        <f t="shared" si="630"/>
        <v>0</v>
      </c>
      <c r="U407" s="155"/>
      <c r="V407" s="156">
        <v>7048652762245</v>
      </c>
      <c r="W407" s="155"/>
      <c r="X407" s="182" t="str">
        <f t="shared" si="613"/>
        <v/>
      </c>
      <c r="Y407" s="157">
        <f t="shared" si="631"/>
        <v>0</v>
      </c>
      <c r="Z407" s="158">
        <f t="shared" ca="1" si="585"/>
        <v>0</v>
      </c>
      <c r="AA407" s="158">
        <f t="shared" ca="1" si="612"/>
        <v>73</v>
      </c>
      <c r="AB407" s="158">
        <f t="shared" ca="1" si="632"/>
        <v>1</v>
      </c>
      <c r="AC407" s="158">
        <f t="shared" ca="1" si="633"/>
        <v>1</v>
      </c>
      <c r="AD407" s="158" t="str">
        <f t="shared" si="634"/>
        <v>852081RIG Topaz</v>
      </c>
      <c r="AE407" s="158" t="str">
        <f t="shared" si="635"/>
        <v>852081-OS</v>
      </c>
      <c r="AF407" s="159" t="str">
        <f>INDEX(ATS!$A:$P,MATCH('2) Order Form'!$V407,ATS!$O:$O,0),7)</f>
        <v>Active</v>
      </c>
      <c r="AG407" s="185">
        <v>7048653022645</v>
      </c>
      <c r="AH407"/>
    </row>
    <row r="408" spans="1:34" s="160" customFormat="1">
      <c r="A408" s="143">
        <v>3</v>
      </c>
      <c r="B408" s="143" t="s">
        <v>102</v>
      </c>
      <c r="C408" s="143">
        <f>INDEX(ATS!$A:$P,MATCH('2) Order Form'!$V408,ATS!$O:$O,0),1)</f>
        <v>852081</v>
      </c>
      <c r="D408" s="143" t="str">
        <f>INDEX(ATS!$A:$P,MATCH('2) Order Form'!$V408,ATS!$O:$O,0),2)</f>
        <v>Shinobi RIG Reflect Lens</v>
      </c>
      <c r="E408" s="144" t="str">
        <f>INDEX(ATS!$A:$P,MATCH('2) Order Form'!$V408,ATS!$O:$O,0),4)</f>
        <v>070000-OS</v>
      </c>
      <c r="F408" s="144" t="str">
        <f>INDEX(ATS!$A:$P,MATCH('2) Order Form'!$V408,ATS!$O:$O,0),5)</f>
        <v>RIG Emerald</v>
      </c>
      <c r="G408" s="145" t="str">
        <f>INDEX(ATS!$A:$P,MATCH('2) Order Form'!$V408,ATS!$O:$O,0),6)</f>
        <v>OS</v>
      </c>
      <c r="H408" s="146">
        <v>1</v>
      </c>
      <c r="I408" s="90">
        <v>0</v>
      </c>
      <c r="J408" s="96">
        <f>IFERROR(VLOOKUP(V408,ATS!$O:$P,2,FALSE),0)</f>
        <v>25</v>
      </c>
      <c r="K408" s="147">
        <f t="shared" si="625"/>
        <v>25</v>
      </c>
      <c r="L408" s="96">
        <f>IFERROR(VLOOKUP(V408,ATS!$O:$Q,3,FALSE),0)</f>
        <v>25</v>
      </c>
      <c r="M408" s="148">
        <f t="shared" si="626"/>
        <v>25</v>
      </c>
      <c r="N408" s="149">
        <v>0</v>
      </c>
      <c r="O408" s="150">
        <f t="shared" si="627"/>
        <v>0</v>
      </c>
      <c r="P408" s="151">
        <f>VLOOKUP($C408,Prices!$A$3:$T$1996,MATCH('2) Order Form'!P$8,Prices!$A$2:$T$2,0),FALSE)</f>
        <v>60</v>
      </c>
      <c r="Q408" s="152">
        <f>VLOOKUP($C408,Prices!$A$3:$T$1996,MATCH('2) Order Form'!Q$8,Prices!$A$2:$T$2,0),FALSE)</f>
        <v>119</v>
      </c>
      <c r="R408" s="153">
        <f t="shared" si="628"/>
        <v>0</v>
      </c>
      <c r="S408" s="154">
        <f t="shared" si="629"/>
        <v>0</v>
      </c>
      <c r="T408" s="152">
        <f t="shared" si="630"/>
        <v>0</v>
      </c>
      <c r="U408" s="155"/>
      <c r="V408" s="156">
        <v>7048652762252</v>
      </c>
      <c r="W408" s="155"/>
      <c r="X408" s="182" t="str">
        <f t="shared" si="613"/>
        <v/>
      </c>
      <c r="Y408" s="157">
        <f t="shared" si="631"/>
        <v>0</v>
      </c>
      <c r="Z408" s="158">
        <f t="shared" ca="1" si="585"/>
        <v>0</v>
      </c>
      <c r="AA408" s="158">
        <f t="shared" ca="1" si="612"/>
        <v>73</v>
      </c>
      <c r="AB408" s="158">
        <f t="shared" ca="1" si="632"/>
        <v>0</v>
      </c>
      <c r="AC408" s="158">
        <f t="shared" ca="1" si="633"/>
        <v>1</v>
      </c>
      <c r="AD408" s="158" t="str">
        <f t="shared" si="634"/>
        <v>852081RIG Emerald</v>
      </c>
      <c r="AE408" s="158" t="str">
        <f t="shared" si="635"/>
        <v>852081-OS</v>
      </c>
      <c r="AF408" s="159" t="str">
        <f>INDEX(ATS!$A:$P,MATCH('2) Order Form'!$V408,ATS!$O:$O,0),7)</f>
        <v>Active</v>
      </c>
      <c r="AG408" s="185">
        <v>7048653022652</v>
      </c>
      <c r="AH408"/>
    </row>
    <row r="409" spans="1:34" s="160" customFormat="1">
      <c r="A409" s="143">
        <v>3</v>
      </c>
      <c r="B409" s="143" t="s">
        <v>102</v>
      </c>
      <c r="C409" s="143">
        <f>INDEX(ATS!$A:$P,MATCH('2) Order Form'!$V409,ATS!$O:$O,0),1)</f>
        <v>852081</v>
      </c>
      <c r="D409" s="143" t="str">
        <f>INDEX(ATS!$A:$P,MATCH('2) Order Form'!$V409,ATS!$O:$O,0),2)</f>
        <v>Shinobi RIG Reflect Lens</v>
      </c>
      <c r="E409" s="144" t="str">
        <f>INDEX(ATS!$A:$P,MATCH('2) Order Form'!$V409,ATS!$O:$O,0),4)</f>
        <v>150000-OS</v>
      </c>
      <c r="F409" s="144" t="str">
        <f>INDEX(ATS!$A:$P,MATCH('2) Order Form'!$V409,ATS!$O:$O,0),5)</f>
        <v>RIG Bixbite</v>
      </c>
      <c r="G409" s="145" t="str">
        <f>INDEX(ATS!$A:$P,MATCH('2) Order Form'!$V409,ATS!$O:$O,0),6)</f>
        <v>OS</v>
      </c>
      <c r="H409" s="146">
        <v>1</v>
      </c>
      <c r="I409" s="90">
        <v>0</v>
      </c>
      <c r="J409" s="96">
        <f>IFERROR(VLOOKUP(V409,ATS!$O:$P,2,FALSE),0)</f>
        <v>47</v>
      </c>
      <c r="K409" s="147">
        <f t="shared" si="625"/>
        <v>47</v>
      </c>
      <c r="L409" s="96">
        <f>IFERROR(VLOOKUP(V409,ATS!$O:$Q,3,FALSE),0)</f>
        <v>47</v>
      </c>
      <c r="M409" s="148">
        <f t="shared" si="626"/>
        <v>47</v>
      </c>
      <c r="N409" s="149">
        <v>0</v>
      </c>
      <c r="O409" s="150">
        <f t="shared" si="627"/>
        <v>0</v>
      </c>
      <c r="P409" s="151">
        <f>VLOOKUP($C409,Prices!$A$3:$T$1996,MATCH('2) Order Form'!P$8,Prices!$A$2:$T$2,0),FALSE)</f>
        <v>60</v>
      </c>
      <c r="Q409" s="152">
        <f>VLOOKUP($C409,Prices!$A$3:$T$1996,MATCH('2) Order Form'!Q$8,Prices!$A$2:$T$2,0),FALSE)</f>
        <v>119</v>
      </c>
      <c r="R409" s="153">
        <f t="shared" si="628"/>
        <v>0</v>
      </c>
      <c r="S409" s="154">
        <f t="shared" si="629"/>
        <v>0</v>
      </c>
      <c r="T409" s="152">
        <f t="shared" si="630"/>
        <v>0</v>
      </c>
      <c r="U409" s="155"/>
      <c r="V409" s="156">
        <v>7048652762269</v>
      </c>
      <c r="W409" s="155"/>
      <c r="X409" s="182" t="str">
        <f t="shared" si="613"/>
        <v/>
      </c>
      <c r="Y409" s="157">
        <f t="shared" si="631"/>
        <v>0</v>
      </c>
      <c r="Z409" s="158">
        <f t="shared" ca="1" si="585"/>
        <v>0</v>
      </c>
      <c r="AA409" s="158">
        <f t="shared" ca="1" si="612"/>
        <v>73</v>
      </c>
      <c r="AB409" s="158">
        <f t="shared" ca="1" si="632"/>
        <v>0</v>
      </c>
      <c r="AC409" s="158">
        <f t="shared" ca="1" si="633"/>
        <v>1</v>
      </c>
      <c r="AD409" s="158" t="str">
        <f t="shared" si="634"/>
        <v>852081RIG Bixbite</v>
      </c>
      <c r="AE409" s="158" t="str">
        <f t="shared" si="635"/>
        <v>852081-OS</v>
      </c>
      <c r="AF409" s="159" t="str">
        <f>INDEX(ATS!$A:$P,MATCH('2) Order Form'!$V409,ATS!$O:$O,0),7)</f>
        <v>Active</v>
      </c>
      <c r="AG409" s="185">
        <v>7048653022669</v>
      </c>
      <c r="AH409"/>
    </row>
    <row r="410" spans="1:34" s="160" customFormat="1">
      <c r="A410" s="143">
        <v>3</v>
      </c>
      <c r="B410" s="143" t="s">
        <v>102</v>
      </c>
      <c r="C410" s="143">
        <f>INDEX(ATS!$A:$P,MATCH('2) Order Form'!$V410,ATS!$O:$O,0),1)</f>
        <v>852081</v>
      </c>
      <c r="D410" s="143" t="str">
        <f>INDEX(ATS!$A:$P,MATCH('2) Order Form'!$V410,ATS!$O:$O,0),2)</f>
        <v>Shinobi RIG Reflect Lens</v>
      </c>
      <c r="E410" s="144" t="str">
        <f>INDEX(ATS!$A:$P,MATCH('2) Order Form'!$V410,ATS!$O:$O,0),4)</f>
        <v>160000-OS</v>
      </c>
      <c r="F410" s="144" t="str">
        <f>INDEX(ATS!$A:$P,MATCH('2) Order Form'!$V410,ATS!$O:$O,0),5)</f>
        <v>RIG Aquamarine</v>
      </c>
      <c r="G410" s="145" t="str">
        <f>INDEX(ATS!$A:$P,MATCH('2) Order Form'!$V410,ATS!$O:$O,0),6)</f>
        <v>OS</v>
      </c>
      <c r="H410" s="146">
        <v>1</v>
      </c>
      <c r="I410" s="90">
        <v>0</v>
      </c>
      <c r="J410" s="96">
        <f>IFERROR(VLOOKUP(V410,ATS!$O:$P,2,FALSE),0)</f>
        <v>45</v>
      </c>
      <c r="K410" s="147">
        <f t="shared" si="625"/>
        <v>45</v>
      </c>
      <c r="L410" s="96">
        <f>IFERROR(VLOOKUP(V410,ATS!$O:$Q,3,FALSE),0)</f>
        <v>45</v>
      </c>
      <c r="M410" s="148">
        <f t="shared" si="626"/>
        <v>45</v>
      </c>
      <c r="N410" s="149">
        <v>0</v>
      </c>
      <c r="O410" s="150">
        <f t="shared" si="627"/>
        <v>0</v>
      </c>
      <c r="P410" s="151">
        <f>VLOOKUP($C410,Prices!$A$3:$T$1996,MATCH('2) Order Form'!P$8,Prices!$A$2:$T$2,0),FALSE)</f>
        <v>60</v>
      </c>
      <c r="Q410" s="152">
        <f>VLOOKUP($C410,Prices!$A$3:$T$1996,MATCH('2) Order Form'!Q$8,Prices!$A$2:$T$2,0),FALSE)</f>
        <v>119</v>
      </c>
      <c r="R410" s="153">
        <f t="shared" si="628"/>
        <v>0</v>
      </c>
      <c r="S410" s="154">
        <f t="shared" si="629"/>
        <v>0</v>
      </c>
      <c r="T410" s="152">
        <f t="shared" si="630"/>
        <v>0</v>
      </c>
      <c r="U410" s="155"/>
      <c r="V410" s="156">
        <v>7048652762276</v>
      </c>
      <c r="W410" s="155"/>
      <c r="X410" s="182" t="str">
        <f t="shared" si="613"/>
        <v/>
      </c>
      <c r="Y410" s="157">
        <f t="shared" si="631"/>
        <v>0</v>
      </c>
      <c r="Z410" s="158">
        <f t="shared" ca="1" si="585"/>
        <v>0</v>
      </c>
      <c r="AA410" s="158">
        <f t="shared" ca="1" si="612"/>
        <v>73</v>
      </c>
      <c r="AB410" s="158">
        <f t="shared" ca="1" si="632"/>
        <v>0</v>
      </c>
      <c r="AC410" s="158">
        <f t="shared" ca="1" si="633"/>
        <v>1</v>
      </c>
      <c r="AD410" s="158" t="str">
        <f t="shared" si="634"/>
        <v>852081RIG Aquamarine</v>
      </c>
      <c r="AE410" s="158" t="str">
        <f t="shared" si="635"/>
        <v>852081-OS</v>
      </c>
      <c r="AF410" s="159" t="str">
        <f>INDEX(ATS!$A:$P,MATCH('2) Order Form'!$V410,ATS!$O:$O,0),7)</f>
        <v>Active</v>
      </c>
      <c r="AG410" s="185">
        <v>7048653022591</v>
      </c>
      <c r="AH410"/>
    </row>
    <row r="411" spans="1:34" s="160" customFormat="1">
      <c r="A411" s="143">
        <v>3</v>
      </c>
      <c r="B411" s="143" t="s">
        <v>102</v>
      </c>
      <c r="C411" s="143">
        <f>INDEX(ATS!$A:$P,MATCH('2) Order Form'!$V411,ATS!$O:$O,0),1)</f>
        <v>852081</v>
      </c>
      <c r="D411" s="143" t="str">
        <f>INDEX(ATS!$A:$P,MATCH('2) Order Form'!$V411,ATS!$O:$O,0),2)</f>
        <v>Shinobi RIG Reflect Lens</v>
      </c>
      <c r="E411" s="144" t="str">
        <f>INDEX(ATS!$A:$P,MATCH('2) Order Form'!$V411,ATS!$O:$O,0),4)</f>
        <v>190000-OS</v>
      </c>
      <c r="F411" s="144" t="str">
        <f>INDEX(ATS!$A:$P,MATCH('2) Order Form'!$V411,ATS!$O:$O,0),5)</f>
        <v>RIG Malaia</v>
      </c>
      <c r="G411" s="145" t="str">
        <f>INDEX(ATS!$A:$P,MATCH('2) Order Form'!$V411,ATS!$O:$O,0),6)</f>
        <v>OS</v>
      </c>
      <c r="H411" s="146">
        <v>1</v>
      </c>
      <c r="I411" s="90">
        <v>0</v>
      </c>
      <c r="J411" s="96">
        <f>IFERROR(VLOOKUP(V411,ATS!$O:$P,2,FALSE),0)</f>
        <v>27</v>
      </c>
      <c r="K411" s="147">
        <f t="shared" si="625"/>
        <v>27</v>
      </c>
      <c r="L411" s="96">
        <f>IFERROR(VLOOKUP(V411,ATS!$O:$Q,3,FALSE),0)</f>
        <v>27</v>
      </c>
      <c r="M411" s="148">
        <f t="shared" si="626"/>
        <v>27</v>
      </c>
      <c r="N411" s="149">
        <v>0</v>
      </c>
      <c r="O411" s="150">
        <f t="shared" si="627"/>
        <v>0</v>
      </c>
      <c r="P411" s="151">
        <f>VLOOKUP($C411,Prices!$A$3:$T$1996,MATCH('2) Order Form'!P$8,Prices!$A$2:$T$2,0),FALSE)</f>
        <v>60</v>
      </c>
      <c r="Q411" s="152">
        <f>VLOOKUP($C411,Prices!$A$3:$T$1996,MATCH('2) Order Form'!Q$8,Prices!$A$2:$T$2,0),FALSE)</f>
        <v>119</v>
      </c>
      <c r="R411" s="153">
        <f t="shared" si="628"/>
        <v>0</v>
      </c>
      <c r="S411" s="154">
        <f t="shared" si="629"/>
        <v>0</v>
      </c>
      <c r="T411" s="152">
        <f t="shared" si="630"/>
        <v>0</v>
      </c>
      <c r="U411" s="155"/>
      <c r="V411" s="156">
        <v>7048652762283</v>
      </c>
      <c r="W411" s="155"/>
      <c r="X411" s="182" t="str">
        <f t="shared" si="613"/>
        <v/>
      </c>
      <c r="Y411" s="157">
        <f t="shared" si="631"/>
        <v>0</v>
      </c>
      <c r="Z411" s="158">
        <f t="shared" ca="1" si="585"/>
        <v>0</v>
      </c>
      <c r="AA411" s="158">
        <f t="shared" ca="1" si="612"/>
        <v>73</v>
      </c>
      <c r="AB411" s="158">
        <f t="shared" ca="1" si="632"/>
        <v>0</v>
      </c>
      <c r="AC411" s="158">
        <f t="shared" ca="1" si="633"/>
        <v>1</v>
      </c>
      <c r="AD411" s="158" t="str">
        <f t="shared" si="634"/>
        <v>852081RIG Malaia</v>
      </c>
      <c r="AE411" s="158" t="str">
        <f t="shared" si="635"/>
        <v>852081-OS</v>
      </c>
      <c r="AF411" s="159" t="str">
        <f>INDEX(ATS!$A:$P,MATCH('2) Order Form'!$V411,ATS!$O:$O,0),7)</f>
        <v>Active</v>
      </c>
      <c r="AG411" s="185">
        <v>7048653022607</v>
      </c>
      <c r="AH411"/>
    </row>
    <row r="412" spans="1:34" s="160" customFormat="1">
      <c r="A412" s="143">
        <v>3</v>
      </c>
      <c r="B412" s="143" t="s">
        <v>102</v>
      </c>
      <c r="C412" s="143">
        <f>INDEX(ATS!$A:$P,MATCH('2) Order Form'!$V412,ATS!$O:$O,0),1)</f>
        <v>852081</v>
      </c>
      <c r="D412" s="143" t="str">
        <f>INDEX(ATS!$A:$P,MATCH('2) Order Form'!$V412,ATS!$O:$O,0),2)</f>
        <v>Shinobi RIG Reflect Lens</v>
      </c>
      <c r="E412" s="144" t="str">
        <f>INDEX(ATS!$A:$P,MATCH('2) Order Form'!$V412,ATS!$O:$O,0),4)</f>
        <v>200000-OS</v>
      </c>
      <c r="F412" s="144" t="str">
        <f>INDEX(ATS!$A:$P,MATCH('2) Order Form'!$V412,ATS!$O:$O,0),5)</f>
        <v>RIG Obsidian</v>
      </c>
      <c r="G412" s="145" t="str">
        <f>INDEX(ATS!$A:$P,MATCH('2) Order Form'!$V412,ATS!$O:$O,0),6)</f>
        <v>OS</v>
      </c>
      <c r="H412" s="146">
        <v>1</v>
      </c>
      <c r="I412" s="90">
        <v>0</v>
      </c>
      <c r="J412" s="96">
        <f>IFERROR(VLOOKUP(V412,ATS!$O:$P,2,FALSE),0)</f>
        <v>13</v>
      </c>
      <c r="K412" s="147">
        <f t="shared" si="625"/>
        <v>13</v>
      </c>
      <c r="L412" s="96">
        <f>IFERROR(VLOOKUP(V412,ATS!$O:$Q,3,FALSE),0)</f>
        <v>13</v>
      </c>
      <c r="M412" s="148">
        <f t="shared" si="626"/>
        <v>13</v>
      </c>
      <c r="N412" s="149">
        <v>0</v>
      </c>
      <c r="O412" s="150">
        <f t="shared" si="627"/>
        <v>0</v>
      </c>
      <c r="P412" s="151">
        <f>VLOOKUP($C412,Prices!$A$3:$T$1996,MATCH('2) Order Form'!P$8,Prices!$A$2:$T$2,0),FALSE)</f>
        <v>60</v>
      </c>
      <c r="Q412" s="152">
        <f>VLOOKUP($C412,Prices!$A$3:$T$1996,MATCH('2) Order Form'!Q$8,Prices!$A$2:$T$2,0),FALSE)</f>
        <v>119</v>
      </c>
      <c r="R412" s="153">
        <f t="shared" si="628"/>
        <v>0</v>
      </c>
      <c r="S412" s="154">
        <f t="shared" si="629"/>
        <v>0</v>
      </c>
      <c r="T412" s="152">
        <f t="shared" si="630"/>
        <v>0</v>
      </c>
      <c r="U412" s="155"/>
      <c r="V412" s="156">
        <v>7048652762290</v>
      </c>
      <c r="W412" s="155"/>
      <c r="X412" s="182" t="str">
        <f t="shared" si="613"/>
        <v/>
      </c>
      <c r="Y412" s="157">
        <f t="shared" si="631"/>
        <v>0</v>
      </c>
      <c r="Z412" s="158">
        <f t="shared" ca="1" si="585"/>
        <v>0</v>
      </c>
      <c r="AA412" s="158">
        <f t="shared" ca="1" si="612"/>
        <v>73</v>
      </c>
      <c r="AB412" s="158">
        <f t="shared" ca="1" si="632"/>
        <v>0</v>
      </c>
      <c r="AC412" s="158">
        <f t="shared" ca="1" si="633"/>
        <v>1</v>
      </c>
      <c r="AD412" s="158" t="str">
        <f t="shared" si="634"/>
        <v>852081RIG Obsidian</v>
      </c>
      <c r="AE412" s="158" t="str">
        <f t="shared" si="635"/>
        <v>852081-OS</v>
      </c>
      <c r="AF412" s="159" t="str">
        <f>INDEX(ATS!$A:$P,MATCH('2) Order Form'!$V412,ATS!$O:$O,0),7)</f>
        <v>Active</v>
      </c>
      <c r="AG412" s="185">
        <v>7048653022614</v>
      </c>
      <c r="AH412"/>
    </row>
    <row r="413" spans="1:34" s="160" customFormat="1">
      <c r="A413" s="143">
        <v>3</v>
      </c>
      <c r="B413" s="143" t="s">
        <v>102</v>
      </c>
      <c r="C413" s="143">
        <f>INDEX(ATS!$A:$P,MATCH('2) Order Form'!$V413,ATS!$O:$O,0),1)</f>
        <v>852079</v>
      </c>
      <c r="D413" s="143" t="str">
        <f>INDEX(ATS!$A:$P,MATCH('2) Order Form'!$V413,ATS!$O:$O,0),2)</f>
        <v>Shinobi Polarized Lens</v>
      </c>
      <c r="E413" s="144" t="str">
        <f>INDEX(ATS!$A:$P,MATCH('2) Order Form'!$V413,ATS!$O:$O,0),4)</f>
        <v>230000-OS</v>
      </c>
      <c r="F413" s="144" t="str">
        <f>INDEX(ATS!$A:$P,MATCH('2) Order Form'!$V413,ATS!$O:$O,0),5)</f>
        <v>Obsidian Black Polarized</v>
      </c>
      <c r="G413" s="145" t="str">
        <f>INDEX(ATS!$A:$P,MATCH('2) Order Form'!$V413,ATS!$O:$O,0),6)</f>
        <v>OS</v>
      </c>
      <c r="H413" s="146">
        <v>1</v>
      </c>
      <c r="I413" s="90">
        <v>0</v>
      </c>
      <c r="J413" s="96">
        <f>IFERROR(VLOOKUP(V413,ATS!$O:$P,2,FALSE),0)</f>
        <v>72</v>
      </c>
      <c r="K413" s="147" t="str">
        <f>IF(J413=99999,"OPEN",IF(J413&gt;50,"50+",IF(J413&lt;=0,"0",J413)))</f>
        <v>50+</v>
      </c>
      <c r="L413" s="96">
        <f>IFERROR(VLOOKUP(V413,ATS!$O:$Q,3,FALSE),0)</f>
        <v>72</v>
      </c>
      <c r="M413" s="148" t="str">
        <f>IF(L413=99999,"OPEN",IF(L413&gt;50,"50+",IF(L413&lt;=0,"0",L413)))</f>
        <v>50+</v>
      </c>
      <c r="N413" s="149">
        <v>0</v>
      </c>
      <c r="O413" s="150">
        <f>IF(N413&lt;&gt;0,N413,$P$5)</f>
        <v>0</v>
      </c>
      <c r="P413" s="151">
        <f>VLOOKUP($C413,Prices!$A$3:$T$1996,MATCH('2) Order Form'!P$8,Prices!$A$2:$T$2,0),FALSE)</f>
        <v>70</v>
      </c>
      <c r="Q413" s="152">
        <f>VLOOKUP($C413,Prices!$A$3:$T$1996,MATCH('2) Order Form'!Q$8,Prices!$A$2:$T$2,0),FALSE)</f>
        <v>139</v>
      </c>
      <c r="R413" s="153">
        <f>I413*P413</f>
        <v>0</v>
      </c>
      <c r="S413" s="154">
        <f>R413*O413</f>
        <v>0</v>
      </c>
      <c r="T413" s="152">
        <f>R413-S413</f>
        <v>0</v>
      </c>
      <c r="U413" s="155"/>
      <c r="V413" s="156">
        <v>7048652762405</v>
      </c>
      <c r="W413" s="155"/>
      <c r="X413" s="182" t="str">
        <f t="shared" si="613"/>
        <v/>
      </c>
      <c r="Y413" s="157">
        <f>I413*Q413</f>
        <v>0</v>
      </c>
      <c r="Z413" s="158">
        <f t="shared" ca="1" si="585"/>
        <v>0</v>
      </c>
      <c r="AA413" s="158">
        <f t="shared" ca="1" si="612"/>
        <v>74</v>
      </c>
      <c r="AB413" s="158">
        <f ca="1">IF(C413=OFFSET(C413,-1,0),0,1)</f>
        <v>1</v>
      </c>
      <c r="AC413" s="158">
        <f ca="1">IF(F413=OFFSET(F413,-1,0),0,1)</f>
        <v>1</v>
      </c>
      <c r="AD413" s="158" t="str">
        <f>CONCATENATE(C413,F413)</f>
        <v>852079Obsidian Black Polarized</v>
      </c>
      <c r="AE413" s="158" t="str">
        <f>IFERROR(IF(B413="EYEWEAR",CONCATENATE(C413,"-",G413),C413),C413)</f>
        <v>852079-OS</v>
      </c>
      <c r="AF413" s="159" t="str">
        <f>INDEX(ATS!$A:$P,MATCH('2) Order Form'!$V413,ATS!$O:$O,0),7)</f>
        <v>Active</v>
      </c>
      <c r="AG413" s="185">
        <v>7048653022621</v>
      </c>
      <c r="AH413"/>
    </row>
    <row r="414" spans="1:34" s="160" customFormat="1">
      <c r="A414" s="143">
        <v>3</v>
      </c>
      <c r="B414" s="143" t="s">
        <v>102</v>
      </c>
      <c r="C414" s="143">
        <f>INDEX(ATS!$A:$P,MATCH('2) Order Form'!$V414,ATS!$O:$O,0),1)</f>
        <v>852080</v>
      </c>
      <c r="D414" s="143" t="str">
        <f>INDEX(ATS!$A:$P,MATCH('2) Order Form'!$V414,ATS!$O:$O,0),2)</f>
        <v>Shinobi RIG Photochromic Lens</v>
      </c>
      <c r="E414" s="144" t="str">
        <f>INDEX(ATS!$A:$P,MATCH('2) Order Form'!$V414,ATS!$O:$O,0),4)</f>
        <v>220000-OS</v>
      </c>
      <c r="F414" s="144" t="str">
        <f>INDEX(ATS!$A:$P,MATCH('2) Order Form'!$V414,ATS!$O:$O,0),5)</f>
        <v>RIG Photochromic</v>
      </c>
      <c r="G414" s="145" t="str">
        <f>INDEX(ATS!$A:$P,MATCH('2) Order Form'!$V414,ATS!$O:$O,0),6)</f>
        <v>OS</v>
      </c>
      <c r="H414" s="146">
        <v>1</v>
      </c>
      <c r="I414" s="90">
        <v>0</v>
      </c>
      <c r="J414" s="96">
        <f>IFERROR(VLOOKUP(V414,ATS!$O:$P,2,FALSE),0)</f>
        <v>39</v>
      </c>
      <c r="K414" s="147">
        <f>IF(J414=99999,"OPEN",IF(J414&gt;50,"50+",IF(J414&lt;=0,"0",J414)))</f>
        <v>39</v>
      </c>
      <c r="L414" s="96">
        <f>IFERROR(VLOOKUP(V414,ATS!$O:$Q,3,FALSE),0)</f>
        <v>39</v>
      </c>
      <c r="M414" s="148">
        <f>IF(L414=99999,"OPEN",IF(L414&gt;50,"50+",IF(L414&lt;=0,"0",L414)))</f>
        <v>39</v>
      </c>
      <c r="N414" s="149">
        <v>0</v>
      </c>
      <c r="O414" s="150">
        <f>IF(N414&lt;&gt;0,N414,$P$5)</f>
        <v>0</v>
      </c>
      <c r="P414" s="151">
        <f>VLOOKUP($C414,Prices!$A$3:$T$1996,MATCH('2) Order Form'!P$8,Prices!$A$2:$T$2,0),FALSE)</f>
        <v>85</v>
      </c>
      <c r="Q414" s="152">
        <f>VLOOKUP($C414,Prices!$A$3:$T$1996,MATCH('2) Order Form'!Q$8,Prices!$A$2:$T$2,0),FALSE)</f>
        <v>169</v>
      </c>
      <c r="R414" s="153">
        <f>I414*P414</f>
        <v>0</v>
      </c>
      <c r="S414" s="154">
        <f>R414*O414</f>
        <v>0</v>
      </c>
      <c r="T414" s="152">
        <f>R414-S414</f>
        <v>0</v>
      </c>
      <c r="U414" s="155"/>
      <c r="V414" s="156">
        <v>7048652762375</v>
      </c>
      <c r="W414" s="155"/>
      <c r="X414" s="182" t="str">
        <f t="shared" si="613"/>
        <v/>
      </c>
      <c r="Y414" s="157">
        <f>I414*Q414</f>
        <v>0</v>
      </c>
      <c r="Z414" s="158">
        <f t="shared" ca="1" si="585"/>
        <v>0</v>
      </c>
      <c r="AA414" s="158">
        <f t="shared" ca="1" si="612"/>
        <v>75</v>
      </c>
      <c r="AB414" s="158">
        <f ca="1">IF(C414=OFFSET(C414,-1,0),0,1)</f>
        <v>1</v>
      </c>
      <c r="AC414" s="158">
        <f ca="1">IF(F414=OFFSET(F414,-1,0),0,1)</f>
        <v>1</v>
      </c>
      <c r="AD414" s="158" t="str">
        <f>CONCATENATE(C414,F414)</f>
        <v>852080RIG Photochromic</v>
      </c>
      <c r="AE414" s="158" t="str">
        <f>IFERROR(IF(B414="EYEWEAR",CONCATENATE(C414,"-",G414),C414),C414)</f>
        <v>852080-OS</v>
      </c>
      <c r="AF414" s="159" t="str">
        <f>INDEX(ATS!$A:$P,MATCH('2) Order Form'!$V414,ATS!$O:$O,0),7)</f>
        <v>Active</v>
      </c>
      <c r="AG414" s="185">
        <v>7048653022836</v>
      </c>
      <c r="AH414"/>
    </row>
    <row r="415" spans="1:34">
      <c r="A415" s="9">
        <v>3</v>
      </c>
      <c r="B415" s="9" t="s">
        <v>102</v>
      </c>
      <c r="C415" s="9">
        <f>INDEX(ATS!$A:$P,MATCH('2) Order Form'!$V415,ATS!$O:$O,0),1)</f>
        <v>850014</v>
      </c>
      <c r="D415" s="9" t="str">
        <f>INDEX(ATS!$A:$P,MATCH('2) Order Form'!$V415,ATS!$O:$O,0),2)</f>
        <v>Lens Cleaning Set</v>
      </c>
      <c r="E415" s="74" t="str">
        <f>INDEX(ATS!$A:$P,MATCH('2) Order Form'!$V415,ATS!$O:$O,0),4)</f>
        <v>BLACK-OS</v>
      </c>
      <c r="F415" s="74" t="str">
        <f>INDEX(ATS!$A:$P,MATCH('2) Order Form'!$V415,ATS!$O:$O,0),5)</f>
        <v>Black</v>
      </c>
      <c r="G415" s="112" t="str">
        <f>INDEX(ATS!$A:$P,MATCH('2) Order Form'!$V415,ATS!$O:$O,0),6)</f>
        <v>OS</v>
      </c>
      <c r="H415" s="10">
        <v>1</v>
      </c>
      <c r="I415" s="90">
        <v>0</v>
      </c>
      <c r="J415" s="96">
        <f>IFERROR(VLOOKUP(V415,ATS!$O:$P,2,FALSE),0)</f>
        <v>1350</v>
      </c>
      <c r="K415" s="138" t="str">
        <f t="shared" si="574"/>
        <v>50+</v>
      </c>
      <c r="L415" s="96">
        <f>IFERROR(VLOOKUP(V415,ATS!$O:$Q,3,FALSE),0)</f>
        <v>1350</v>
      </c>
      <c r="M415" s="139" t="str">
        <f t="shared" si="575"/>
        <v>50+</v>
      </c>
      <c r="N415" s="85">
        <v>0</v>
      </c>
      <c r="O415" s="51">
        <f t="shared" si="576"/>
        <v>0</v>
      </c>
      <c r="P415" s="46">
        <f>VLOOKUP($C415,Prices!$A$3:$T$1996,MATCH('2) Order Form'!P$8,Prices!$A$2:$T$2,0),FALSE)</f>
        <v>10</v>
      </c>
      <c r="Q415" s="47">
        <f>VLOOKUP($C415,Prices!$A$3:$T$1996,MATCH('2) Order Form'!Q$8,Prices!$A$2:$T$2,0),FALSE)</f>
        <v>20</v>
      </c>
      <c r="R415" s="31">
        <f t="shared" si="577"/>
        <v>0</v>
      </c>
      <c r="S415" s="40">
        <f t="shared" si="578"/>
        <v>0</v>
      </c>
      <c r="T415" s="47">
        <f t="shared" si="579"/>
        <v>0</v>
      </c>
      <c r="U415" s="97"/>
      <c r="V415" s="110">
        <v>7048652475442</v>
      </c>
      <c r="W415" s="97"/>
      <c r="X415" s="182" t="str">
        <f t="shared" si="613"/>
        <v/>
      </c>
      <c r="Y415" s="98">
        <f t="shared" si="580"/>
        <v>0</v>
      </c>
      <c r="Z415" s="99">
        <f t="shared" ca="1" si="585"/>
        <v>0</v>
      </c>
      <c r="AA415" s="99">
        <f t="shared" ca="1" si="612"/>
        <v>76</v>
      </c>
      <c r="AB415" s="99">
        <f t="shared" ca="1" si="581"/>
        <v>1</v>
      </c>
      <c r="AC415" s="99">
        <f t="shared" ca="1" si="582"/>
        <v>1</v>
      </c>
      <c r="AD415" s="99" t="str">
        <f t="shared" si="583"/>
        <v>850014Black</v>
      </c>
      <c r="AE415" s="99" t="str">
        <f t="shared" si="584"/>
        <v>850014-OS</v>
      </c>
      <c r="AF415" s="100" t="str">
        <f>INDEX(ATS!$A:$P,MATCH('2) Order Form'!$V415,ATS!$O:$O,0),7)</f>
        <v>Active</v>
      </c>
      <c r="AG415" s="183">
        <v>7048653022843</v>
      </c>
    </row>
    <row r="416" spans="1:34" s="104" customFormat="1">
      <c r="A416" s="9">
        <v>3</v>
      </c>
      <c r="B416" s="9" t="s">
        <v>102</v>
      </c>
      <c r="C416" s="9">
        <f>INDEX(ATS!$A:$P,MATCH('2) Order Form'!$V416,ATS!$O:$O,0),1)</f>
        <v>850087</v>
      </c>
      <c r="D416" s="9" t="str">
        <f>INDEX(ATS!$A:$P,MATCH('2) Order Form'!$V416,ATS!$O:$O,0),2)</f>
        <v>Goggle Hard Case WEB</v>
      </c>
      <c r="E416" s="74" t="str">
        <f>INDEX(ATS!$A:$P,MATCH('2) Order Form'!$V416,ATS!$O:$O,0),4)</f>
        <v>BLACK-OS</v>
      </c>
      <c r="F416" s="74" t="str">
        <f>INDEX(ATS!$A:$P,MATCH('2) Order Form'!$V416,ATS!$O:$O,0),5)</f>
        <v>Black</v>
      </c>
      <c r="G416" s="112" t="str">
        <f>INDEX(ATS!$A:$P,MATCH('2) Order Form'!$V416,ATS!$O:$O,0),6)</f>
        <v>OS</v>
      </c>
      <c r="H416" s="10">
        <v>1</v>
      </c>
      <c r="I416" s="90">
        <v>0</v>
      </c>
      <c r="J416" s="96">
        <f>IFERROR(VLOOKUP(V416,ATS!$O:$P,2,FALSE),0)</f>
        <v>0</v>
      </c>
      <c r="K416" s="138" t="str">
        <f t="shared" si="574"/>
        <v>0</v>
      </c>
      <c r="L416" s="96">
        <f>IFERROR(VLOOKUP(V416,ATS!$O:$Q,3,FALSE),0)</f>
        <v>0</v>
      </c>
      <c r="M416" s="139" t="str">
        <f t="shared" si="575"/>
        <v>0</v>
      </c>
      <c r="N416" s="85">
        <v>0</v>
      </c>
      <c r="O416" s="51">
        <f t="shared" si="576"/>
        <v>0</v>
      </c>
      <c r="P416" s="46">
        <f>VLOOKUP($C416,Prices!$A$3:$T$1996,MATCH('2) Order Form'!P$8,Prices!$A$2:$T$2,0),FALSE)</f>
        <v>15</v>
      </c>
      <c r="Q416" s="47">
        <f>VLOOKUP($C416,Prices!$A$3:$T$1996,MATCH('2) Order Form'!Q$8,Prices!$A$2:$T$2,0),FALSE)</f>
        <v>30</v>
      </c>
      <c r="R416" s="31">
        <f t="shared" si="577"/>
        <v>0</v>
      </c>
      <c r="S416" s="40">
        <f t="shared" si="578"/>
        <v>0</v>
      </c>
      <c r="T416" s="47">
        <f t="shared" si="579"/>
        <v>0</v>
      </c>
      <c r="U416" s="97"/>
      <c r="V416" s="110">
        <v>7048652617606</v>
      </c>
      <c r="W416" s="97"/>
      <c r="X416" s="182" t="str">
        <f t="shared" si="613"/>
        <v/>
      </c>
      <c r="Y416" s="135">
        <f t="shared" si="580"/>
        <v>0</v>
      </c>
      <c r="Z416" s="99">
        <f t="shared" ca="1" si="585"/>
        <v>0</v>
      </c>
      <c r="AA416" s="99">
        <f t="shared" ca="1" si="612"/>
        <v>77</v>
      </c>
      <c r="AB416" s="136">
        <f t="shared" ca="1" si="581"/>
        <v>1</v>
      </c>
      <c r="AC416" s="136">
        <f t="shared" ca="1" si="582"/>
        <v>0</v>
      </c>
      <c r="AD416" s="136" t="str">
        <f t="shared" si="583"/>
        <v>850087Black</v>
      </c>
      <c r="AE416" s="136" t="str">
        <f t="shared" si="584"/>
        <v>850087-OS</v>
      </c>
      <c r="AF416" s="137" t="str">
        <f>INDEX(ATS!$A:$P,MATCH('2) Order Form'!$V416,ATS!$O:$O,0),7)</f>
        <v>Active</v>
      </c>
      <c r="AG416" s="184">
        <v>7048653022850</v>
      </c>
      <c r="AH416"/>
    </row>
    <row r="417" spans="1:34" s="104" customFormat="1">
      <c r="A417" s="9">
        <v>3</v>
      </c>
      <c r="B417" s="9" t="s">
        <v>102</v>
      </c>
      <c r="C417" s="9">
        <f>INDEX(ATS!$A:$P,MATCH('2) Order Form'!$V417,ATS!$O:$O,0),1)</f>
        <v>850086</v>
      </c>
      <c r="D417" s="9" t="str">
        <f>INDEX(ATS!$A:$P,MATCH('2) Order Form'!$V417,ATS!$O:$O,0),2)</f>
        <v>Sports Glasses Hard Case WEB</v>
      </c>
      <c r="E417" s="74" t="str">
        <f>INDEX(ATS!$A:$P,MATCH('2) Order Form'!$V417,ATS!$O:$O,0),4)</f>
        <v>BLACK-OS</v>
      </c>
      <c r="F417" s="74" t="str">
        <f>INDEX(ATS!$A:$P,MATCH('2) Order Form'!$V417,ATS!$O:$O,0),5)</f>
        <v>Black</v>
      </c>
      <c r="G417" s="112" t="str">
        <f>INDEX(ATS!$A:$P,MATCH('2) Order Form'!$V417,ATS!$O:$O,0),6)</f>
        <v>OS</v>
      </c>
      <c r="H417" s="10">
        <v>1</v>
      </c>
      <c r="I417" s="90">
        <v>0</v>
      </c>
      <c r="J417" s="96">
        <f>IFERROR(VLOOKUP(V417,ATS!$O:$P,2,FALSE),0)</f>
        <v>105</v>
      </c>
      <c r="K417" s="138" t="str">
        <f t="shared" si="574"/>
        <v>50+</v>
      </c>
      <c r="L417" s="96">
        <f>IFERROR(VLOOKUP(V417,ATS!$O:$Q,3,FALSE),0)</f>
        <v>105</v>
      </c>
      <c r="M417" s="139" t="str">
        <f t="shared" si="575"/>
        <v>50+</v>
      </c>
      <c r="N417" s="85">
        <v>0</v>
      </c>
      <c r="O417" s="51">
        <f t="shared" si="576"/>
        <v>0</v>
      </c>
      <c r="P417" s="46">
        <f>VLOOKUP($C417,Prices!$A$3:$T$1996,MATCH('2) Order Form'!P$8,Prices!$A$2:$T$2,0),FALSE)</f>
        <v>10</v>
      </c>
      <c r="Q417" s="47">
        <f>VLOOKUP($C417,Prices!$A$3:$T$1996,MATCH('2) Order Form'!Q$8,Prices!$A$2:$T$2,0),FALSE)</f>
        <v>20</v>
      </c>
      <c r="R417" s="31">
        <f t="shared" si="577"/>
        <v>0</v>
      </c>
      <c r="S417" s="40">
        <f t="shared" si="578"/>
        <v>0</v>
      </c>
      <c r="T417" s="47">
        <f t="shared" si="579"/>
        <v>0</v>
      </c>
      <c r="U417" s="97"/>
      <c r="V417" s="110">
        <v>7048652617590</v>
      </c>
      <c r="W417" s="97"/>
      <c r="X417" s="182" t="str">
        <f t="shared" si="613"/>
        <v/>
      </c>
      <c r="Y417" s="135">
        <f t="shared" si="580"/>
        <v>0</v>
      </c>
      <c r="Z417" s="99">
        <f t="shared" ca="1" si="585"/>
        <v>0</v>
      </c>
      <c r="AA417" s="99">
        <f t="shared" ca="1" si="612"/>
        <v>78</v>
      </c>
      <c r="AB417" s="136">
        <f t="shared" ca="1" si="581"/>
        <v>1</v>
      </c>
      <c r="AC417" s="136">
        <f t="shared" ca="1" si="582"/>
        <v>0</v>
      </c>
      <c r="AD417" s="136" t="str">
        <f t="shared" si="583"/>
        <v>850086Black</v>
      </c>
      <c r="AE417" s="136" t="str">
        <f t="shared" si="584"/>
        <v>850086-OS</v>
      </c>
      <c r="AF417" s="137" t="str">
        <f>INDEX(ATS!$A:$P,MATCH('2) Order Form'!$V417,ATS!$O:$O,0),7)</f>
        <v>Active</v>
      </c>
      <c r="AG417" s="184">
        <v>7048653022867</v>
      </c>
      <c r="AH417"/>
    </row>
    <row r="418" spans="1:34">
      <c r="A418" s="9">
        <v>4</v>
      </c>
      <c r="B418" s="9" t="s">
        <v>103</v>
      </c>
      <c r="C418" s="9">
        <f>INDEX(ATS!$A:$P,MATCH('2) Order Form'!$V418,ATS!$O:$O,0),1)</f>
        <v>820359</v>
      </c>
      <c r="D418" s="9" t="str">
        <f>INDEX(ATS!$A:$P,MATCH('2) Order Form'!$V418,ATS!$O:$O,0),2)</f>
        <v>Hunter Wind Jacket M</v>
      </c>
      <c r="E418" s="74" t="str">
        <f>INDEX(ATS!$A:$P,MATCH('2) Order Form'!$V418,ATS!$O:$O,0),4)</f>
        <v>10003-S</v>
      </c>
      <c r="F418" s="74" t="str">
        <f>INDEX(ATS!$A:$P,MATCH('2) Order Form'!$V418,ATS!$O:$O,0),5)</f>
        <v xml:space="preserve">Bronco White </v>
      </c>
      <c r="G418" s="112" t="str">
        <f>INDEX(ATS!$A:$P,MATCH('2) Order Form'!$V418,ATS!$O:$O,0),6)</f>
        <v>S</v>
      </c>
      <c r="H418" s="10">
        <v>1</v>
      </c>
      <c r="I418" s="90">
        <v>0</v>
      </c>
      <c r="J418" s="96">
        <f>IFERROR(VLOOKUP(V418,ATS!$O:$P,2,FALSE),0)</f>
        <v>20</v>
      </c>
      <c r="K418" s="138">
        <f t="shared" ref="K418:K422" si="636">IF(J418=99999,"OPEN",IF(J418&gt;50,"50+",IF(J418&lt;=0,"0",J418)))</f>
        <v>20</v>
      </c>
      <c r="L418" s="96">
        <f>IFERROR(VLOOKUP(V418,ATS!$O:$Q,3,FALSE),0)</f>
        <v>20</v>
      </c>
      <c r="M418" s="139">
        <f t="shared" ref="M418:M422" si="637">IF(L418=99999,"OPEN",IF(L418&gt;50,"50+",IF(L418&lt;=0,"0",L418)))</f>
        <v>20</v>
      </c>
      <c r="N418" s="85">
        <v>0</v>
      </c>
      <c r="O418" s="51">
        <f t="shared" ref="O418:O422" si="638">IF(N418&lt;&gt;0,N418,$P$5)</f>
        <v>0</v>
      </c>
      <c r="P418" s="46">
        <f>VLOOKUP($C418,Prices!$A$3:$T$1996,MATCH('2) Order Form'!P$8,Prices!$A$2:$T$2,0),FALSE)</f>
        <v>75</v>
      </c>
      <c r="Q418" s="47">
        <f>VLOOKUP($C418,Prices!$A$3:$T$1996,MATCH('2) Order Form'!Q$8,Prices!$A$2:$T$2,0),FALSE)</f>
        <v>149</v>
      </c>
      <c r="R418" s="31">
        <f t="shared" ref="R418:R422" si="639">I418*P418</f>
        <v>0</v>
      </c>
      <c r="S418" s="40">
        <f t="shared" ref="S418:S422" si="640">R418*O418</f>
        <v>0</v>
      </c>
      <c r="T418" s="47">
        <f t="shared" ref="T418:T422" si="641">R418-S418</f>
        <v>0</v>
      </c>
      <c r="U418" s="97"/>
      <c r="V418" s="110">
        <v>7048652897107</v>
      </c>
      <c r="W418" s="97"/>
      <c r="X418" s="182" t="str">
        <f t="shared" si="613"/>
        <v>*** EOL ***</v>
      </c>
      <c r="Y418" s="98">
        <f t="shared" ref="Y418:Y422" si="642">I418*Q418</f>
        <v>0</v>
      </c>
      <c r="Z418" s="99">
        <f t="shared" ca="1" si="585"/>
        <v>1</v>
      </c>
      <c r="AA418" s="99">
        <f t="shared" ca="1" si="612"/>
        <v>79</v>
      </c>
      <c r="AB418" s="99">
        <f t="shared" ref="AB418:AB419" ca="1" si="643">IF(C418=OFFSET(C418,-1,0),0,1)</f>
        <v>1</v>
      </c>
      <c r="AC418" s="99">
        <f t="shared" ref="AC418:AC419" ca="1" si="644">IF(F418=OFFSET(F418,-1,0),0,1)</f>
        <v>1</v>
      </c>
      <c r="AD418" s="99" t="str">
        <f t="shared" ref="AD418:AD419" si="645">CONCATENATE(C418,F418)</f>
        <v xml:space="preserve">820359Bronco White </v>
      </c>
      <c r="AE418" s="99">
        <f t="shared" ref="AE418:AE419" si="646">IFERROR(IF(B418="EYEWEAR",CONCATENATE(C418,"-",G418),C418),C418)</f>
        <v>820359</v>
      </c>
      <c r="AF418" s="100" t="str">
        <f>INDEX(ATS!$A:$P,MATCH('2) Order Form'!$V418,ATS!$O:$O,0),7)</f>
        <v>Active</v>
      </c>
      <c r="AG418" s="183">
        <v>7048653022874</v>
      </c>
    </row>
    <row r="419" spans="1:34">
      <c r="A419" s="9">
        <v>4</v>
      </c>
      <c r="B419" s="9" t="s">
        <v>103</v>
      </c>
      <c r="C419" s="9">
        <f>INDEX(ATS!$A:$P,MATCH('2) Order Form'!$V419,ATS!$O:$O,0),1)</f>
        <v>820359</v>
      </c>
      <c r="D419" s="9" t="str">
        <f>INDEX(ATS!$A:$P,MATCH('2) Order Form'!$V419,ATS!$O:$O,0),2)</f>
        <v>Hunter Wind Jacket M</v>
      </c>
      <c r="E419" s="74" t="str">
        <f>INDEX(ATS!$A:$P,MATCH('2) Order Form'!$V419,ATS!$O:$O,0),4)</f>
        <v>10003-M</v>
      </c>
      <c r="F419" s="74" t="str">
        <f>INDEX(ATS!$A:$P,MATCH('2) Order Form'!$V419,ATS!$O:$O,0),5)</f>
        <v xml:space="preserve">Bronco White </v>
      </c>
      <c r="G419" s="112" t="str">
        <f>INDEX(ATS!$A:$P,MATCH('2) Order Form'!$V419,ATS!$O:$O,0),6)</f>
        <v>M</v>
      </c>
      <c r="H419" s="10">
        <v>1</v>
      </c>
      <c r="I419" s="90">
        <v>0</v>
      </c>
      <c r="J419" s="96">
        <f>IFERROR(VLOOKUP(V419,ATS!$O:$P,2,FALSE),0)</f>
        <v>68</v>
      </c>
      <c r="K419" s="138" t="str">
        <f t="shared" si="636"/>
        <v>50+</v>
      </c>
      <c r="L419" s="96">
        <f>IFERROR(VLOOKUP(V419,ATS!$O:$Q,3,FALSE),0)</f>
        <v>68</v>
      </c>
      <c r="M419" s="139" t="str">
        <f t="shared" si="637"/>
        <v>50+</v>
      </c>
      <c r="N419" s="85">
        <v>0</v>
      </c>
      <c r="O419" s="51">
        <f t="shared" si="638"/>
        <v>0</v>
      </c>
      <c r="P419" s="46">
        <f>VLOOKUP($C419,Prices!$A$3:$T$1996,MATCH('2) Order Form'!P$8,Prices!$A$2:$T$2,0),FALSE)</f>
        <v>75</v>
      </c>
      <c r="Q419" s="47">
        <f>VLOOKUP($C419,Prices!$A$3:$T$1996,MATCH('2) Order Form'!Q$8,Prices!$A$2:$T$2,0),FALSE)</f>
        <v>149</v>
      </c>
      <c r="R419" s="31">
        <f t="shared" si="639"/>
        <v>0</v>
      </c>
      <c r="S419" s="40">
        <f t="shared" si="640"/>
        <v>0</v>
      </c>
      <c r="T419" s="47">
        <f t="shared" si="641"/>
        <v>0</v>
      </c>
      <c r="U419" s="97"/>
      <c r="V419" s="110">
        <v>7048652897091</v>
      </c>
      <c r="W419" s="97"/>
      <c r="X419" s="182" t="str">
        <f t="shared" si="613"/>
        <v>*** EOL ***</v>
      </c>
      <c r="Y419" s="98">
        <f t="shared" si="642"/>
        <v>0</v>
      </c>
      <c r="Z419" s="99">
        <f t="shared" ca="1" si="585"/>
        <v>0</v>
      </c>
      <c r="AA419" s="99">
        <f t="shared" ca="1" si="612"/>
        <v>79</v>
      </c>
      <c r="AB419" s="99">
        <f t="shared" ca="1" si="643"/>
        <v>0</v>
      </c>
      <c r="AC419" s="99">
        <f t="shared" ca="1" si="644"/>
        <v>0</v>
      </c>
      <c r="AD419" s="99" t="str">
        <f t="shared" si="645"/>
        <v xml:space="preserve">820359Bronco White </v>
      </c>
      <c r="AE419" s="99">
        <f t="shared" si="646"/>
        <v>820359</v>
      </c>
      <c r="AF419" s="100" t="str">
        <f>INDEX(ATS!$A:$P,MATCH('2) Order Form'!$V419,ATS!$O:$O,0),7)</f>
        <v>Active</v>
      </c>
      <c r="AG419" s="183">
        <v>7048653022881</v>
      </c>
    </row>
    <row r="420" spans="1:34">
      <c r="A420" s="9">
        <v>4</v>
      </c>
      <c r="B420" s="9" t="s">
        <v>103</v>
      </c>
      <c r="C420" s="9">
        <f>INDEX(ATS!$A:$P,MATCH('2) Order Form'!$V420,ATS!$O:$O,0),1)</f>
        <v>820359</v>
      </c>
      <c r="D420" s="9" t="str">
        <f>INDEX(ATS!$A:$P,MATCH('2) Order Form'!$V420,ATS!$O:$O,0),2)</f>
        <v>Hunter Wind Jacket M</v>
      </c>
      <c r="E420" s="74" t="str">
        <f>INDEX(ATS!$A:$P,MATCH('2) Order Form'!$V420,ATS!$O:$O,0),4)</f>
        <v>10003-L</v>
      </c>
      <c r="F420" s="74" t="str">
        <f>INDEX(ATS!$A:$P,MATCH('2) Order Form'!$V420,ATS!$O:$O,0),5)</f>
        <v xml:space="preserve">Bronco White </v>
      </c>
      <c r="G420" s="112" t="str">
        <f>INDEX(ATS!$A:$P,MATCH('2) Order Form'!$V420,ATS!$O:$O,0),6)</f>
        <v>L</v>
      </c>
      <c r="H420" s="10">
        <v>1</v>
      </c>
      <c r="I420" s="90">
        <v>0</v>
      </c>
      <c r="J420" s="96">
        <f>IFERROR(VLOOKUP(V420,ATS!$O:$P,2,FALSE),0)</f>
        <v>72</v>
      </c>
      <c r="K420" s="138" t="str">
        <f t="shared" si="636"/>
        <v>50+</v>
      </c>
      <c r="L420" s="96">
        <f>IFERROR(VLOOKUP(V420,ATS!$O:$Q,3,FALSE),0)</f>
        <v>72</v>
      </c>
      <c r="M420" s="139" t="str">
        <f t="shared" si="637"/>
        <v>50+</v>
      </c>
      <c r="N420" s="85">
        <v>0</v>
      </c>
      <c r="O420" s="51">
        <f t="shared" si="638"/>
        <v>0</v>
      </c>
      <c r="P420" s="46">
        <f>VLOOKUP($C420,Prices!$A$3:$T$1996,MATCH('2) Order Form'!P$8,Prices!$A$2:$T$2,0),FALSE)</f>
        <v>75</v>
      </c>
      <c r="Q420" s="47">
        <f>VLOOKUP($C420,Prices!$A$3:$T$1996,MATCH('2) Order Form'!Q$8,Prices!$A$2:$T$2,0),FALSE)</f>
        <v>149</v>
      </c>
      <c r="R420" s="31">
        <f t="shared" si="639"/>
        <v>0</v>
      </c>
      <c r="S420" s="40">
        <f t="shared" si="640"/>
        <v>0</v>
      </c>
      <c r="T420" s="47">
        <f t="shared" si="641"/>
        <v>0</v>
      </c>
      <c r="U420" s="97"/>
      <c r="V420" s="110">
        <v>7048652897084</v>
      </c>
      <c r="W420" s="97"/>
      <c r="X420" s="182" t="str">
        <f t="shared" si="613"/>
        <v>*** EOL ***</v>
      </c>
      <c r="Y420" s="98">
        <f t="shared" si="642"/>
        <v>0</v>
      </c>
      <c r="Z420" s="99">
        <f t="shared" ref="Z420:Z479" ca="1" si="647">IF(A420=OFFSET(A420,-1,0),0,1)</f>
        <v>0</v>
      </c>
      <c r="AA420" s="99">
        <f t="shared" ca="1" si="612"/>
        <v>79</v>
      </c>
      <c r="AB420" s="99">
        <f t="shared" ref="AB420:AB443" ca="1" si="648">IF(C420=OFFSET(C420,-1,0),0,1)</f>
        <v>0</v>
      </c>
      <c r="AC420" s="99">
        <f t="shared" ref="AC420:AC443" ca="1" si="649">IF(F420=OFFSET(F420,-1,0),0,1)</f>
        <v>0</v>
      </c>
      <c r="AD420" s="99" t="str">
        <f t="shared" ref="AD420:AD443" si="650">CONCATENATE(C420,F420)</f>
        <v xml:space="preserve">820359Bronco White </v>
      </c>
      <c r="AE420" s="99">
        <f t="shared" ref="AE420:AE443" si="651">IFERROR(IF(B420="EYEWEAR",CONCATENATE(C420,"-",G420),C420),C420)</f>
        <v>820359</v>
      </c>
      <c r="AF420" s="100" t="str">
        <f>INDEX(ATS!$A:$P,MATCH('2) Order Form'!$V420,ATS!$O:$O,0),7)</f>
        <v>Active</v>
      </c>
      <c r="AG420" s="183">
        <v>7048653022898</v>
      </c>
    </row>
    <row r="421" spans="1:34">
      <c r="A421" s="9">
        <v>4</v>
      </c>
      <c r="B421" s="9" t="s">
        <v>103</v>
      </c>
      <c r="C421" s="9">
        <f>INDEX(ATS!$A:$P,MATCH('2) Order Form'!$V421,ATS!$O:$O,0),1)</f>
        <v>820359</v>
      </c>
      <c r="D421" s="9" t="str">
        <f>INDEX(ATS!$A:$P,MATCH('2) Order Form'!$V421,ATS!$O:$O,0),2)</f>
        <v>Hunter Wind Jacket M</v>
      </c>
      <c r="E421" s="74" t="str">
        <f>INDEX(ATS!$A:$P,MATCH('2) Order Form'!$V421,ATS!$O:$O,0),4)</f>
        <v>10003-XL</v>
      </c>
      <c r="F421" s="74" t="str">
        <f>INDEX(ATS!$A:$P,MATCH('2) Order Form'!$V421,ATS!$O:$O,0),5)</f>
        <v xml:space="preserve">Bronco White </v>
      </c>
      <c r="G421" s="112" t="str">
        <f>INDEX(ATS!$A:$P,MATCH('2) Order Form'!$V421,ATS!$O:$O,0),6)</f>
        <v>XL</v>
      </c>
      <c r="H421" s="10">
        <v>1</v>
      </c>
      <c r="I421" s="90">
        <v>0</v>
      </c>
      <c r="J421" s="96">
        <f>IFERROR(VLOOKUP(V421,ATS!$O:$P,2,FALSE),0)</f>
        <v>36</v>
      </c>
      <c r="K421" s="138">
        <f t="shared" si="636"/>
        <v>36</v>
      </c>
      <c r="L421" s="96">
        <f>IFERROR(VLOOKUP(V421,ATS!$O:$Q,3,FALSE),0)</f>
        <v>36</v>
      </c>
      <c r="M421" s="139">
        <f t="shared" si="637"/>
        <v>36</v>
      </c>
      <c r="N421" s="85">
        <v>0</v>
      </c>
      <c r="O421" s="51">
        <f t="shared" si="638"/>
        <v>0</v>
      </c>
      <c r="P421" s="46">
        <f>VLOOKUP($C421,Prices!$A$3:$T$1996,MATCH('2) Order Form'!P$8,Prices!$A$2:$T$2,0),FALSE)</f>
        <v>75</v>
      </c>
      <c r="Q421" s="47">
        <f>VLOOKUP($C421,Prices!$A$3:$T$1996,MATCH('2) Order Form'!Q$8,Prices!$A$2:$T$2,0),FALSE)</f>
        <v>149</v>
      </c>
      <c r="R421" s="31">
        <f t="shared" si="639"/>
        <v>0</v>
      </c>
      <c r="S421" s="40">
        <f t="shared" si="640"/>
        <v>0</v>
      </c>
      <c r="T421" s="47">
        <f t="shared" si="641"/>
        <v>0</v>
      </c>
      <c r="U421" s="97"/>
      <c r="V421" s="110">
        <v>7048652897114</v>
      </c>
      <c r="W421" s="97"/>
      <c r="X421" s="182" t="str">
        <f t="shared" si="613"/>
        <v>*** EOL ***</v>
      </c>
      <c r="Y421" s="98">
        <f t="shared" si="642"/>
        <v>0</v>
      </c>
      <c r="Z421" s="99">
        <f t="shared" ca="1" si="647"/>
        <v>0</v>
      </c>
      <c r="AA421" s="99">
        <f t="shared" ca="1" si="612"/>
        <v>79</v>
      </c>
      <c r="AB421" s="99">
        <f t="shared" ca="1" si="648"/>
        <v>0</v>
      </c>
      <c r="AC421" s="99">
        <f t="shared" ca="1" si="649"/>
        <v>0</v>
      </c>
      <c r="AD421" s="99" t="str">
        <f t="shared" si="650"/>
        <v xml:space="preserve">820359Bronco White </v>
      </c>
      <c r="AE421" s="99">
        <f t="shared" si="651"/>
        <v>820359</v>
      </c>
      <c r="AF421" s="100" t="str">
        <f>INDEX(ATS!$A:$P,MATCH('2) Order Form'!$V421,ATS!$O:$O,0),7)</f>
        <v>Active</v>
      </c>
      <c r="AG421" s="183">
        <v>7048653022904</v>
      </c>
    </row>
    <row r="422" spans="1:34">
      <c r="A422" s="9">
        <v>4</v>
      </c>
      <c r="B422" s="9" t="s">
        <v>103</v>
      </c>
      <c r="C422" s="9">
        <f>INDEX(ATS!$A:$P,MATCH('2) Order Form'!$V422,ATS!$O:$O,0),1)</f>
        <v>820359</v>
      </c>
      <c r="D422" s="9" t="str">
        <f>INDEX(ATS!$A:$P,MATCH('2) Order Form'!$V422,ATS!$O:$O,0),2)</f>
        <v>Hunter Wind Jacket M</v>
      </c>
      <c r="E422" s="74" t="str">
        <f>INDEX(ATS!$A:$P,MATCH('2) Order Form'!$V422,ATS!$O:$O,0),4)</f>
        <v>55504-S</v>
      </c>
      <c r="F422" s="74" t="str">
        <f>INDEX(ATS!$A:$P,MATCH('2) Order Form'!$V422,ATS!$O:$O,0),5)</f>
        <v xml:space="preserve">Tomato </v>
      </c>
      <c r="G422" s="112" t="str">
        <f>INDEX(ATS!$A:$P,MATCH('2) Order Form'!$V422,ATS!$O:$O,0),6)</f>
        <v>S</v>
      </c>
      <c r="H422" s="10">
        <v>1</v>
      </c>
      <c r="I422" s="90">
        <v>0</v>
      </c>
      <c r="J422" s="96">
        <f>IFERROR(VLOOKUP(V422,ATS!$O:$P,2,FALSE),0)</f>
        <v>11</v>
      </c>
      <c r="K422" s="138">
        <f t="shared" si="636"/>
        <v>11</v>
      </c>
      <c r="L422" s="96">
        <f>IFERROR(VLOOKUP(V422,ATS!$O:$Q,3,FALSE),0)</f>
        <v>11</v>
      </c>
      <c r="M422" s="139">
        <f t="shared" si="637"/>
        <v>11</v>
      </c>
      <c r="N422" s="85">
        <v>0</v>
      </c>
      <c r="O422" s="51">
        <f t="shared" si="638"/>
        <v>0</v>
      </c>
      <c r="P422" s="46">
        <f>VLOOKUP($C422,Prices!$A$3:$T$1996,MATCH('2) Order Form'!P$8,Prices!$A$2:$T$2,0),FALSE)</f>
        <v>75</v>
      </c>
      <c r="Q422" s="47">
        <f>VLOOKUP($C422,Prices!$A$3:$T$1996,MATCH('2) Order Form'!Q$8,Prices!$A$2:$T$2,0),FALSE)</f>
        <v>149</v>
      </c>
      <c r="R422" s="31">
        <f t="shared" si="639"/>
        <v>0</v>
      </c>
      <c r="S422" s="40">
        <f t="shared" si="640"/>
        <v>0</v>
      </c>
      <c r="T422" s="47">
        <f t="shared" si="641"/>
        <v>0</v>
      </c>
      <c r="U422" s="97"/>
      <c r="V422" s="110">
        <v>7048652897145</v>
      </c>
      <c r="W422" s="97"/>
      <c r="X422" s="182" t="str">
        <f t="shared" si="613"/>
        <v>*** EOL ***</v>
      </c>
      <c r="Y422" s="98">
        <f t="shared" si="642"/>
        <v>0</v>
      </c>
      <c r="Z422" s="99">
        <f t="shared" ca="1" si="647"/>
        <v>0</v>
      </c>
      <c r="AA422" s="99">
        <f t="shared" ca="1" si="612"/>
        <v>79</v>
      </c>
      <c r="AB422" s="99">
        <f t="shared" ca="1" si="648"/>
        <v>0</v>
      </c>
      <c r="AC422" s="99">
        <f t="shared" ca="1" si="649"/>
        <v>1</v>
      </c>
      <c r="AD422" s="99" t="str">
        <f t="shared" si="650"/>
        <v xml:space="preserve">820359Tomato </v>
      </c>
      <c r="AE422" s="99">
        <f t="shared" si="651"/>
        <v>820359</v>
      </c>
      <c r="AF422" s="100" t="str">
        <f>INDEX(ATS!$A:$P,MATCH('2) Order Form'!$V422,ATS!$O:$O,0),7)</f>
        <v>Active</v>
      </c>
      <c r="AG422" s="183">
        <v>7048653022799</v>
      </c>
    </row>
    <row r="423" spans="1:34">
      <c r="A423" s="9">
        <v>4</v>
      </c>
      <c r="B423" s="9" t="s">
        <v>103</v>
      </c>
      <c r="C423" s="9">
        <f>INDEX(ATS!$A:$P,MATCH('2) Order Form'!$V423,ATS!$O:$O,0),1)</f>
        <v>820359</v>
      </c>
      <c r="D423" s="9" t="str">
        <f>INDEX(ATS!$A:$P,MATCH('2) Order Form'!$V423,ATS!$O:$O,0),2)</f>
        <v>Hunter Wind Jacket M</v>
      </c>
      <c r="E423" s="74" t="str">
        <f>INDEX(ATS!$A:$P,MATCH('2) Order Form'!$V423,ATS!$O:$O,0),4)</f>
        <v>55504-M</v>
      </c>
      <c r="F423" s="74" t="str">
        <f>INDEX(ATS!$A:$P,MATCH('2) Order Form'!$V423,ATS!$O:$O,0),5)</f>
        <v xml:space="preserve">Tomato </v>
      </c>
      <c r="G423" s="112" t="str">
        <f>INDEX(ATS!$A:$P,MATCH('2) Order Form'!$V423,ATS!$O:$O,0),6)</f>
        <v>M</v>
      </c>
      <c r="H423" s="10">
        <v>1</v>
      </c>
      <c r="I423" s="90">
        <v>0</v>
      </c>
      <c r="J423" s="96">
        <f>IFERROR(VLOOKUP(V423,ATS!$O:$P,2,FALSE),0)</f>
        <v>28</v>
      </c>
      <c r="K423" s="138">
        <f t="shared" ref="K423:K433" si="652">IF(J423=99999,"OPEN",IF(J423&gt;50,"50+",IF(J423&lt;=0,"0",J423)))</f>
        <v>28</v>
      </c>
      <c r="L423" s="96">
        <f>IFERROR(VLOOKUP(V423,ATS!$O:$Q,3,FALSE),0)</f>
        <v>28</v>
      </c>
      <c r="M423" s="139">
        <f t="shared" ref="M423:M433" si="653">IF(L423=99999,"OPEN",IF(L423&gt;50,"50+",IF(L423&lt;=0,"0",L423)))</f>
        <v>28</v>
      </c>
      <c r="N423" s="85">
        <v>0</v>
      </c>
      <c r="O423" s="51">
        <f t="shared" ref="O423:O433" si="654">IF(N423&lt;&gt;0,N423,$P$5)</f>
        <v>0</v>
      </c>
      <c r="P423" s="46">
        <f>VLOOKUP($C423,Prices!$A$3:$T$1996,MATCH('2) Order Form'!P$8,Prices!$A$2:$T$2,0),FALSE)</f>
        <v>75</v>
      </c>
      <c r="Q423" s="47">
        <f>VLOOKUP($C423,Prices!$A$3:$T$1996,MATCH('2) Order Form'!Q$8,Prices!$A$2:$T$2,0),FALSE)</f>
        <v>149</v>
      </c>
      <c r="R423" s="31">
        <f t="shared" ref="R423:R433" si="655">I423*P423</f>
        <v>0</v>
      </c>
      <c r="S423" s="40">
        <f t="shared" ref="S423:S433" si="656">R423*O423</f>
        <v>0</v>
      </c>
      <c r="T423" s="47">
        <f t="shared" ref="T423:T433" si="657">R423-S423</f>
        <v>0</v>
      </c>
      <c r="U423" s="97"/>
      <c r="V423" s="110">
        <v>7048652897138</v>
      </c>
      <c r="W423" s="97"/>
      <c r="X423" s="182" t="str">
        <f t="shared" si="613"/>
        <v>*** EOL ***</v>
      </c>
      <c r="Y423" s="98">
        <f t="shared" ref="Y423:Y433" si="658">I423*Q423</f>
        <v>0</v>
      </c>
      <c r="Z423" s="99">
        <f t="shared" ca="1" si="647"/>
        <v>0</v>
      </c>
      <c r="AA423" s="99">
        <f t="shared" ca="1" si="612"/>
        <v>79</v>
      </c>
      <c r="AB423" s="99">
        <f t="shared" ca="1" si="648"/>
        <v>0</v>
      </c>
      <c r="AC423" s="99">
        <f t="shared" ca="1" si="649"/>
        <v>0</v>
      </c>
      <c r="AD423" s="99" t="str">
        <f t="shared" si="650"/>
        <v xml:space="preserve">820359Tomato </v>
      </c>
      <c r="AE423" s="99">
        <f t="shared" si="651"/>
        <v>820359</v>
      </c>
      <c r="AF423" s="100" t="str">
        <f>INDEX(ATS!$A:$P,MATCH('2) Order Form'!$V423,ATS!$O:$O,0),7)</f>
        <v>Active</v>
      </c>
      <c r="AG423" s="183">
        <v>7048653022805</v>
      </c>
    </row>
    <row r="424" spans="1:34">
      <c r="A424" s="9">
        <v>4</v>
      </c>
      <c r="B424" s="9" t="s">
        <v>103</v>
      </c>
      <c r="C424" s="9">
        <f>INDEX(ATS!$A:$P,MATCH('2) Order Form'!$V424,ATS!$O:$O,0),1)</f>
        <v>820359</v>
      </c>
      <c r="D424" s="9" t="str">
        <f>INDEX(ATS!$A:$P,MATCH('2) Order Form'!$V424,ATS!$O:$O,0),2)</f>
        <v>Hunter Wind Jacket M</v>
      </c>
      <c r="E424" s="74" t="str">
        <f>INDEX(ATS!$A:$P,MATCH('2) Order Form'!$V424,ATS!$O:$O,0),4)</f>
        <v>55504-L</v>
      </c>
      <c r="F424" s="74" t="str">
        <f>INDEX(ATS!$A:$P,MATCH('2) Order Form'!$V424,ATS!$O:$O,0),5)</f>
        <v xml:space="preserve">Tomato </v>
      </c>
      <c r="G424" s="112" t="str">
        <f>INDEX(ATS!$A:$P,MATCH('2) Order Form'!$V424,ATS!$O:$O,0),6)</f>
        <v>L</v>
      </c>
      <c r="H424" s="10">
        <v>1</v>
      </c>
      <c r="I424" s="90">
        <v>0</v>
      </c>
      <c r="J424" s="96">
        <f>IFERROR(VLOOKUP(V424,ATS!$O:$P,2,FALSE),0)</f>
        <v>32</v>
      </c>
      <c r="K424" s="138">
        <f t="shared" si="652"/>
        <v>32</v>
      </c>
      <c r="L424" s="96">
        <f>IFERROR(VLOOKUP(V424,ATS!$O:$Q,3,FALSE),0)</f>
        <v>32</v>
      </c>
      <c r="M424" s="139">
        <f t="shared" si="653"/>
        <v>32</v>
      </c>
      <c r="N424" s="85">
        <v>0</v>
      </c>
      <c r="O424" s="51">
        <f t="shared" si="654"/>
        <v>0</v>
      </c>
      <c r="P424" s="46">
        <f>VLOOKUP($C424,Prices!$A$3:$T$1996,MATCH('2) Order Form'!P$8,Prices!$A$2:$T$2,0),FALSE)</f>
        <v>75</v>
      </c>
      <c r="Q424" s="47">
        <f>VLOOKUP($C424,Prices!$A$3:$T$1996,MATCH('2) Order Form'!Q$8,Prices!$A$2:$T$2,0),FALSE)</f>
        <v>149</v>
      </c>
      <c r="R424" s="31">
        <f t="shared" si="655"/>
        <v>0</v>
      </c>
      <c r="S424" s="40">
        <f t="shared" si="656"/>
        <v>0</v>
      </c>
      <c r="T424" s="47">
        <f t="shared" si="657"/>
        <v>0</v>
      </c>
      <c r="U424" s="97"/>
      <c r="V424" s="110">
        <v>7048652897121</v>
      </c>
      <c r="W424" s="97"/>
      <c r="X424" s="182" t="str">
        <f t="shared" si="613"/>
        <v>*** EOL ***</v>
      </c>
      <c r="Y424" s="98">
        <f t="shared" si="658"/>
        <v>0</v>
      </c>
      <c r="Z424" s="99">
        <f t="shared" ca="1" si="647"/>
        <v>0</v>
      </c>
      <c r="AA424" s="99">
        <f t="shared" ca="1" si="612"/>
        <v>79</v>
      </c>
      <c r="AB424" s="99">
        <f t="shared" ca="1" si="648"/>
        <v>0</v>
      </c>
      <c r="AC424" s="99">
        <f t="shared" ca="1" si="649"/>
        <v>0</v>
      </c>
      <c r="AD424" s="99" t="str">
        <f t="shared" si="650"/>
        <v xml:space="preserve">820359Tomato </v>
      </c>
      <c r="AE424" s="99">
        <f t="shared" si="651"/>
        <v>820359</v>
      </c>
      <c r="AF424" s="100" t="str">
        <f>INDEX(ATS!$A:$P,MATCH('2) Order Form'!$V424,ATS!$O:$O,0),7)</f>
        <v>Active</v>
      </c>
      <c r="AG424" s="183">
        <v>7048653022812</v>
      </c>
    </row>
    <row r="425" spans="1:34">
      <c r="A425" s="9">
        <v>4</v>
      </c>
      <c r="B425" s="9" t="s">
        <v>103</v>
      </c>
      <c r="C425" s="9">
        <f>INDEX(ATS!$A:$P,MATCH('2) Order Form'!$V425,ATS!$O:$O,0),1)</f>
        <v>820359</v>
      </c>
      <c r="D425" s="9" t="str">
        <f>INDEX(ATS!$A:$P,MATCH('2) Order Form'!$V425,ATS!$O:$O,0),2)</f>
        <v>Hunter Wind Jacket M</v>
      </c>
      <c r="E425" s="74" t="str">
        <f>INDEX(ATS!$A:$P,MATCH('2) Order Form'!$V425,ATS!$O:$O,0),4)</f>
        <v>55504-XL</v>
      </c>
      <c r="F425" s="74" t="str">
        <f>INDEX(ATS!$A:$P,MATCH('2) Order Form'!$V425,ATS!$O:$O,0),5)</f>
        <v xml:space="preserve">Tomato </v>
      </c>
      <c r="G425" s="112" t="str">
        <f>INDEX(ATS!$A:$P,MATCH('2) Order Form'!$V425,ATS!$O:$O,0),6)</f>
        <v>XL</v>
      </c>
      <c r="H425" s="10">
        <v>1</v>
      </c>
      <c r="I425" s="90">
        <v>0</v>
      </c>
      <c r="J425" s="96">
        <f>IFERROR(VLOOKUP(V425,ATS!$O:$P,2,FALSE),0)</f>
        <v>12</v>
      </c>
      <c r="K425" s="138">
        <f t="shared" si="652"/>
        <v>12</v>
      </c>
      <c r="L425" s="96">
        <f>IFERROR(VLOOKUP(V425,ATS!$O:$Q,3,FALSE),0)</f>
        <v>12</v>
      </c>
      <c r="M425" s="139">
        <f t="shared" si="653"/>
        <v>12</v>
      </c>
      <c r="N425" s="85">
        <v>0</v>
      </c>
      <c r="O425" s="51">
        <f t="shared" si="654"/>
        <v>0</v>
      </c>
      <c r="P425" s="46">
        <f>VLOOKUP($C425,Prices!$A$3:$T$1996,MATCH('2) Order Form'!P$8,Prices!$A$2:$T$2,0),FALSE)</f>
        <v>75</v>
      </c>
      <c r="Q425" s="47">
        <f>VLOOKUP($C425,Prices!$A$3:$T$1996,MATCH('2) Order Form'!Q$8,Prices!$A$2:$T$2,0),FALSE)</f>
        <v>149</v>
      </c>
      <c r="R425" s="31">
        <f t="shared" si="655"/>
        <v>0</v>
      </c>
      <c r="S425" s="40">
        <f t="shared" si="656"/>
        <v>0</v>
      </c>
      <c r="T425" s="47">
        <f t="shared" si="657"/>
        <v>0</v>
      </c>
      <c r="U425" s="97"/>
      <c r="V425" s="110">
        <v>7048652897152</v>
      </c>
      <c r="W425" s="97"/>
      <c r="X425" s="182" t="str">
        <f t="shared" si="613"/>
        <v>*** EOL ***</v>
      </c>
      <c r="Y425" s="98">
        <f t="shared" si="658"/>
        <v>0</v>
      </c>
      <c r="Z425" s="99">
        <f t="shared" ca="1" si="647"/>
        <v>0</v>
      </c>
      <c r="AA425" s="99">
        <f t="shared" ca="1" si="612"/>
        <v>79</v>
      </c>
      <c r="AB425" s="99">
        <f t="shared" ca="1" si="648"/>
        <v>0</v>
      </c>
      <c r="AC425" s="99">
        <f t="shared" ca="1" si="649"/>
        <v>0</v>
      </c>
      <c r="AD425" s="99" t="str">
        <f t="shared" si="650"/>
        <v xml:space="preserve">820359Tomato </v>
      </c>
      <c r="AE425" s="99">
        <f t="shared" si="651"/>
        <v>820359</v>
      </c>
      <c r="AF425" s="100" t="str">
        <f>INDEX(ATS!$A:$P,MATCH('2) Order Form'!$V425,ATS!$O:$O,0),7)</f>
        <v>Active</v>
      </c>
      <c r="AG425" s="183">
        <v>7048653022829</v>
      </c>
    </row>
    <row r="426" spans="1:34">
      <c r="A426" s="9">
        <v>4</v>
      </c>
      <c r="B426" s="9" t="s">
        <v>103</v>
      </c>
      <c r="C426" s="9">
        <f>INDEX(ATS!$A:$P,MATCH('2) Order Form'!$V426,ATS!$O:$O,0),1)</f>
        <v>820359</v>
      </c>
      <c r="D426" s="9" t="str">
        <f>INDEX(ATS!$A:$P,MATCH('2) Order Form'!$V426,ATS!$O:$O,0),2)</f>
        <v>Hunter Wind Jacket M</v>
      </c>
      <c r="E426" s="74" t="str">
        <f>INDEX(ATS!$A:$P,MATCH('2) Order Form'!$V426,ATS!$O:$O,0),4)</f>
        <v>78001-S</v>
      </c>
      <c r="F426" s="74" t="str">
        <f>INDEX(ATS!$A:$P,MATCH('2) Order Form'!$V426,ATS!$O:$O,0),5)</f>
        <v>Forest</v>
      </c>
      <c r="G426" s="112" t="str">
        <f>INDEX(ATS!$A:$P,MATCH('2) Order Form'!$V426,ATS!$O:$O,0),6)</f>
        <v>S</v>
      </c>
      <c r="H426" s="10">
        <v>1</v>
      </c>
      <c r="I426" s="90">
        <v>0</v>
      </c>
      <c r="J426" s="96">
        <f>IFERROR(VLOOKUP(V426,ATS!$O:$P,2,FALSE),0)</f>
        <v>18</v>
      </c>
      <c r="K426" s="138">
        <f t="shared" si="652"/>
        <v>18</v>
      </c>
      <c r="L426" s="96">
        <f>IFERROR(VLOOKUP(V426,ATS!$O:$Q,3,FALSE),0)</f>
        <v>18</v>
      </c>
      <c r="M426" s="139">
        <f t="shared" si="653"/>
        <v>18</v>
      </c>
      <c r="N426" s="85">
        <v>0</v>
      </c>
      <c r="O426" s="51">
        <f t="shared" si="654"/>
        <v>0</v>
      </c>
      <c r="P426" s="46">
        <f>VLOOKUP($C426,Prices!$A$3:$T$1996,MATCH('2) Order Form'!P$8,Prices!$A$2:$T$2,0),FALSE)</f>
        <v>75</v>
      </c>
      <c r="Q426" s="47">
        <f>VLOOKUP($C426,Prices!$A$3:$T$1996,MATCH('2) Order Form'!Q$8,Prices!$A$2:$T$2,0),FALSE)</f>
        <v>149</v>
      </c>
      <c r="R426" s="31">
        <f t="shared" si="655"/>
        <v>0</v>
      </c>
      <c r="S426" s="40">
        <f t="shared" si="656"/>
        <v>0</v>
      </c>
      <c r="T426" s="47">
        <f t="shared" si="657"/>
        <v>0</v>
      </c>
      <c r="U426" s="97"/>
      <c r="V426" s="110">
        <v>7048652897183</v>
      </c>
      <c r="W426" s="97"/>
      <c r="X426" s="182" t="str">
        <f t="shared" si="613"/>
        <v>*** EOL ***</v>
      </c>
      <c r="Y426" s="98">
        <f t="shared" si="658"/>
        <v>0</v>
      </c>
      <c r="Z426" s="99">
        <f t="shared" ca="1" si="647"/>
        <v>0</v>
      </c>
      <c r="AA426" s="99">
        <f t="shared" ca="1" si="612"/>
        <v>79</v>
      </c>
      <c r="AB426" s="99">
        <f t="shared" ca="1" si="648"/>
        <v>0</v>
      </c>
      <c r="AC426" s="99">
        <f t="shared" ca="1" si="649"/>
        <v>1</v>
      </c>
      <c r="AD426" s="99" t="str">
        <f t="shared" si="650"/>
        <v>820359Forest</v>
      </c>
      <c r="AE426" s="99">
        <f t="shared" si="651"/>
        <v>820359</v>
      </c>
      <c r="AF426" s="100" t="str">
        <f>INDEX(ATS!$A:$P,MATCH('2) Order Form'!$V426,ATS!$O:$O,0),7)</f>
        <v>Active</v>
      </c>
      <c r="AG426" s="183">
        <v>7048653022751</v>
      </c>
    </row>
    <row r="427" spans="1:34">
      <c r="A427" s="9">
        <v>4</v>
      </c>
      <c r="B427" s="9" t="s">
        <v>103</v>
      </c>
      <c r="C427" s="9">
        <f>INDEX(ATS!$A:$P,MATCH('2) Order Form'!$V427,ATS!$O:$O,0),1)</f>
        <v>820359</v>
      </c>
      <c r="D427" s="9" t="str">
        <f>INDEX(ATS!$A:$P,MATCH('2) Order Form'!$V427,ATS!$O:$O,0),2)</f>
        <v>Hunter Wind Jacket M</v>
      </c>
      <c r="E427" s="74" t="str">
        <f>INDEX(ATS!$A:$P,MATCH('2) Order Form'!$V427,ATS!$O:$O,0),4)</f>
        <v>78001-M</v>
      </c>
      <c r="F427" s="74" t="str">
        <f>INDEX(ATS!$A:$P,MATCH('2) Order Form'!$V427,ATS!$O:$O,0),5)</f>
        <v>Forest</v>
      </c>
      <c r="G427" s="112" t="str">
        <f>INDEX(ATS!$A:$P,MATCH('2) Order Form'!$V427,ATS!$O:$O,0),6)</f>
        <v>M</v>
      </c>
      <c r="H427" s="10">
        <v>1</v>
      </c>
      <c r="I427" s="90">
        <v>0</v>
      </c>
      <c r="J427" s="96">
        <f>IFERROR(VLOOKUP(V427,ATS!$O:$P,2,FALSE),0)</f>
        <v>39</v>
      </c>
      <c r="K427" s="138">
        <f t="shared" si="652"/>
        <v>39</v>
      </c>
      <c r="L427" s="96">
        <f>IFERROR(VLOOKUP(V427,ATS!$O:$Q,3,FALSE),0)</f>
        <v>39</v>
      </c>
      <c r="M427" s="139">
        <f t="shared" si="653"/>
        <v>39</v>
      </c>
      <c r="N427" s="85">
        <v>0</v>
      </c>
      <c r="O427" s="51">
        <f t="shared" si="654"/>
        <v>0</v>
      </c>
      <c r="P427" s="46">
        <f>VLOOKUP($C427,Prices!$A$3:$T$1996,MATCH('2) Order Form'!P$8,Prices!$A$2:$T$2,0),FALSE)</f>
        <v>75</v>
      </c>
      <c r="Q427" s="47">
        <f>VLOOKUP($C427,Prices!$A$3:$T$1996,MATCH('2) Order Form'!Q$8,Prices!$A$2:$T$2,0),FALSE)</f>
        <v>149</v>
      </c>
      <c r="R427" s="31">
        <f t="shared" si="655"/>
        <v>0</v>
      </c>
      <c r="S427" s="40">
        <f t="shared" si="656"/>
        <v>0</v>
      </c>
      <c r="T427" s="47">
        <f t="shared" si="657"/>
        <v>0</v>
      </c>
      <c r="U427" s="97"/>
      <c r="V427" s="110">
        <v>7048652897176</v>
      </c>
      <c r="W427" s="97"/>
      <c r="X427" s="182" t="str">
        <f t="shared" si="613"/>
        <v>*** EOL ***</v>
      </c>
      <c r="Y427" s="98">
        <f t="shared" si="658"/>
        <v>0</v>
      </c>
      <c r="Z427" s="99">
        <f t="shared" ca="1" si="647"/>
        <v>0</v>
      </c>
      <c r="AA427" s="99">
        <f t="shared" ca="1" si="612"/>
        <v>79</v>
      </c>
      <c r="AB427" s="99">
        <f t="shared" ca="1" si="648"/>
        <v>0</v>
      </c>
      <c r="AC427" s="99">
        <f t="shared" ca="1" si="649"/>
        <v>0</v>
      </c>
      <c r="AD427" s="99" t="str">
        <f t="shared" si="650"/>
        <v>820359Forest</v>
      </c>
      <c r="AE427" s="99">
        <f t="shared" si="651"/>
        <v>820359</v>
      </c>
      <c r="AF427" s="100" t="str">
        <f>INDEX(ATS!$A:$P,MATCH('2) Order Form'!$V427,ATS!$O:$O,0),7)</f>
        <v>Active</v>
      </c>
      <c r="AG427" s="183">
        <v>7048653022768</v>
      </c>
    </row>
    <row r="428" spans="1:34">
      <c r="A428" s="9">
        <v>4</v>
      </c>
      <c r="B428" s="9" t="s">
        <v>103</v>
      </c>
      <c r="C428" s="9">
        <f>INDEX(ATS!$A:$P,MATCH('2) Order Form'!$V428,ATS!$O:$O,0),1)</f>
        <v>820359</v>
      </c>
      <c r="D428" s="9" t="str">
        <f>INDEX(ATS!$A:$P,MATCH('2) Order Form'!$V428,ATS!$O:$O,0),2)</f>
        <v>Hunter Wind Jacket M</v>
      </c>
      <c r="E428" s="74" t="str">
        <f>INDEX(ATS!$A:$P,MATCH('2) Order Form'!$V428,ATS!$O:$O,0),4)</f>
        <v>78001-L</v>
      </c>
      <c r="F428" s="74" t="str">
        <f>INDEX(ATS!$A:$P,MATCH('2) Order Form'!$V428,ATS!$O:$O,0),5)</f>
        <v>Forest</v>
      </c>
      <c r="G428" s="112" t="str">
        <f>INDEX(ATS!$A:$P,MATCH('2) Order Form'!$V428,ATS!$O:$O,0),6)</f>
        <v>L</v>
      </c>
      <c r="H428" s="10">
        <v>1</v>
      </c>
      <c r="I428" s="90">
        <v>0</v>
      </c>
      <c r="J428" s="96">
        <f>IFERROR(VLOOKUP(V428,ATS!$O:$P,2,FALSE),0)</f>
        <v>30</v>
      </c>
      <c r="K428" s="138">
        <f t="shared" si="652"/>
        <v>30</v>
      </c>
      <c r="L428" s="96">
        <f>IFERROR(VLOOKUP(V428,ATS!$O:$Q,3,FALSE),0)</f>
        <v>30</v>
      </c>
      <c r="M428" s="139">
        <f t="shared" si="653"/>
        <v>30</v>
      </c>
      <c r="N428" s="85">
        <v>0</v>
      </c>
      <c r="O428" s="51">
        <f t="shared" si="654"/>
        <v>0</v>
      </c>
      <c r="P428" s="46">
        <f>VLOOKUP($C428,Prices!$A$3:$T$1996,MATCH('2) Order Form'!P$8,Prices!$A$2:$T$2,0),FALSE)</f>
        <v>75</v>
      </c>
      <c r="Q428" s="47">
        <f>VLOOKUP($C428,Prices!$A$3:$T$1996,MATCH('2) Order Form'!Q$8,Prices!$A$2:$T$2,0),FALSE)</f>
        <v>149</v>
      </c>
      <c r="R428" s="31">
        <f t="shared" si="655"/>
        <v>0</v>
      </c>
      <c r="S428" s="40">
        <f t="shared" si="656"/>
        <v>0</v>
      </c>
      <c r="T428" s="47">
        <f t="shared" si="657"/>
        <v>0</v>
      </c>
      <c r="U428" s="97"/>
      <c r="V428" s="110">
        <v>7048652897169</v>
      </c>
      <c r="W428" s="97"/>
      <c r="X428" s="182" t="str">
        <f t="shared" si="613"/>
        <v>*** EOL ***</v>
      </c>
      <c r="Y428" s="98">
        <f t="shared" si="658"/>
        <v>0</v>
      </c>
      <c r="Z428" s="99">
        <f t="shared" ca="1" si="647"/>
        <v>0</v>
      </c>
      <c r="AA428" s="99">
        <f t="shared" ca="1" si="612"/>
        <v>79</v>
      </c>
      <c r="AB428" s="99">
        <f t="shared" ca="1" si="648"/>
        <v>0</v>
      </c>
      <c r="AC428" s="99">
        <f t="shared" ca="1" si="649"/>
        <v>0</v>
      </c>
      <c r="AD428" s="99" t="str">
        <f t="shared" si="650"/>
        <v>820359Forest</v>
      </c>
      <c r="AE428" s="99">
        <f t="shared" si="651"/>
        <v>820359</v>
      </c>
      <c r="AF428" s="100" t="str">
        <f>INDEX(ATS!$A:$P,MATCH('2) Order Form'!$V428,ATS!$O:$O,0),7)</f>
        <v>Active</v>
      </c>
      <c r="AG428" s="183">
        <v>7048653022775</v>
      </c>
    </row>
    <row r="429" spans="1:34">
      <c r="A429" s="9">
        <v>4</v>
      </c>
      <c r="B429" s="9" t="s">
        <v>103</v>
      </c>
      <c r="C429" s="9">
        <f>INDEX(ATS!$A:$P,MATCH('2) Order Form'!$V429,ATS!$O:$O,0),1)</f>
        <v>820359</v>
      </c>
      <c r="D429" s="9" t="str">
        <f>INDEX(ATS!$A:$P,MATCH('2) Order Form'!$V429,ATS!$O:$O,0),2)</f>
        <v>Hunter Wind Jacket M</v>
      </c>
      <c r="E429" s="74" t="str">
        <f>INDEX(ATS!$A:$P,MATCH('2) Order Form'!$V429,ATS!$O:$O,0),4)</f>
        <v>78001-XL</v>
      </c>
      <c r="F429" s="74" t="str">
        <f>INDEX(ATS!$A:$P,MATCH('2) Order Form'!$V429,ATS!$O:$O,0),5)</f>
        <v>Forest</v>
      </c>
      <c r="G429" s="112" t="str">
        <f>INDEX(ATS!$A:$P,MATCH('2) Order Form'!$V429,ATS!$O:$O,0),6)</f>
        <v>XL</v>
      </c>
      <c r="H429" s="10">
        <v>1</v>
      </c>
      <c r="I429" s="90">
        <v>0</v>
      </c>
      <c r="J429" s="96">
        <f>IFERROR(VLOOKUP(V429,ATS!$O:$P,2,FALSE),0)</f>
        <v>13</v>
      </c>
      <c r="K429" s="138">
        <f t="shared" si="652"/>
        <v>13</v>
      </c>
      <c r="L429" s="96">
        <f>IFERROR(VLOOKUP(V429,ATS!$O:$Q,3,FALSE),0)</f>
        <v>13</v>
      </c>
      <c r="M429" s="139">
        <f t="shared" si="653"/>
        <v>13</v>
      </c>
      <c r="N429" s="85">
        <v>0</v>
      </c>
      <c r="O429" s="51">
        <f t="shared" si="654"/>
        <v>0</v>
      </c>
      <c r="P429" s="46">
        <f>VLOOKUP($C429,Prices!$A$3:$T$1996,MATCH('2) Order Form'!P$8,Prices!$A$2:$T$2,0),FALSE)</f>
        <v>75</v>
      </c>
      <c r="Q429" s="47">
        <f>VLOOKUP($C429,Prices!$A$3:$T$1996,MATCH('2) Order Form'!Q$8,Prices!$A$2:$T$2,0),FALSE)</f>
        <v>149</v>
      </c>
      <c r="R429" s="31">
        <f t="shared" si="655"/>
        <v>0</v>
      </c>
      <c r="S429" s="40">
        <f t="shared" si="656"/>
        <v>0</v>
      </c>
      <c r="T429" s="47">
        <f t="shared" si="657"/>
        <v>0</v>
      </c>
      <c r="U429" s="97"/>
      <c r="V429" s="110">
        <v>7048652897190</v>
      </c>
      <c r="W429" s="97"/>
      <c r="X429" s="182" t="str">
        <f t="shared" si="613"/>
        <v>*** EOL ***</v>
      </c>
      <c r="Y429" s="98">
        <f t="shared" si="658"/>
        <v>0</v>
      </c>
      <c r="Z429" s="99">
        <f t="shared" ca="1" si="647"/>
        <v>0</v>
      </c>
      <c r="AA429" s="99">
        <f t="shared" ca="1" si="612"/>
        <v>79</v>
      </c>
      <c r="AB429" s="99">
        <f t="shared" ca="1" si="648"/>
        <v>0</v>
      </c>
      <c r="AC429" s="99">
        <f t="shared" ca="1" si="649"/>
        <v>0</v>
      </c>
      <c r="AD429" s="99" t="str">
        <f t="shared" si="650"/>
        <v>820359Forest</v>
      </c>
      <c r="AE429" s="99">
        <f t="shared" si="651"/>
        <v>820359</v>
      </c>
      <c r="AF429" s="100" t="str">
        <f>INDEX(ATS!$A:$P,MATCH('2) Order Form'!$V429,ATS!$O:$O,0),7)</f>
        <v>Active</v>
      </c>
      <c r="AG429" s="183">
        <v>7048653022782</v>
      </c>
    </row>
    <row r="430" spans="1:34">
      <c r="A430" s="9">
        <v>4</v>
      </c>
      <c r="B430" s="9" t="s">
        <v>103</v>
      </c>
      <c r="C430" s="9">
        <f>INDEX(ATS!$A:$P,MATCH('2) Order Form'!$V430,ATS!$O:$O,0),1)</f>
        <v>820360</v>
      </c>
      <c r="D430" s="9" t="str">
        <f>INDEX(ATS!$A:$P,MATCH('2) Order Form'!$V430,ATS!$O:$O,0),2)</f>
        <v>Hunter Rain Jacket</v>
      </c>
      <c r="E430" s="74" t="str">
        <f>INDEX(ATS!$A:$P,MATCH('2) Order Form'!$V430,ATS!$O:$O,0),4)</f>
        <v>55504-S</v>
      </c>
      <c r="F430" s="74" t="str">
        <f>INDEX(ATS!$A:$P,MATCH('2) Order Form'!$V430,ATS!$O:$O,0),5)</f>
        <v xml:space="preserve">Tomato </v>
      </c>
      <c r="G430" s="112" t="str">
        <f>INDEX(ATS!$A:$P,MATCH('2) Order Form'!$V430,ATS!$O:$O,0),6)</f>
        <v>S</v>
      </c>
      <c r="H430" s="10">
        <v>1</v>
      </c>
      <c r="I430" s="90">
        <v>0</v>
      </c>
      <c r="J430" s="96">
        <f>IFERROR(VLOOKUP(V430,ATS!$O:$P,2,FALSE),0)</f>
        <v>-4</v>
      </c>
      <c r="K430" s="138" t="str">
        <f t="shared" si="652"/>
        <v>0</v>
      </c>
      <c r="L430" s="96">
        <f>IFERROR(VLOOKUP(V430,ATS!$O:$Q,3,FALSE),0)</f>
        <v>-4</v>
      </c>
      <c r="M430" s="139" t="str">
        <f t="shared" si="653"/>
        <v>0</v>
      </c>
      <c r="N430" s="85">
        <v>0</v>
      </c>
      <c r="O430" s="51">
        <f t="shared" si="654"/>
        <v>0</v>
      </c>
      <c r="P430" s="46">
        <f>VLOOKUP($C430,Prices!$A$3:$T$1996,MATCH('2) Order Form'!P$8,Prices!$A$2:$T$2,0),FALSE)</f>
        <v>65</v>
      </c>
      <c r="Q430" s="47">
        <f>VLOOKUP($C430,Prices!$A$3:$T$1996,MATCH('2) Order Form'!Q$8,Prices!$A$2:$T$2,0),FALSE)</f>
        <v>129</v>
      </c>
      <c r="R430" s="31">
        <f t="shared" si="655"/>
        <v>0</v>
      </c>
      <c r="S430" s="40">
        <f t="shared" si="656"/>
        <v>0</v>
      </c>
      <c r="T430" s="47">
        <f t="shared" si="657"/>
        <v>0</v>
      </c>
      <c r="U430" s="97"/>
      <c r="V430" s="110">
        <v>7048652897060</v>
      </c>
      <c r="W430" s="97"/>
      <c r="X430" s="182" t="str">
        <f t="shared" si="613"/>
        <v/>
      </c>
      <c r="Y430" s="98">
        <f t="shared" si="658"/>
        <v>0</v>
      </c>
      <c r="Z430" s="99">
        <f t="shared" ca="1" si="647"/>
        <v>0</v>
      </c>
      <c r="AA430" s="99">
        <f t="shared" ca="1" si="612"/>
        <v>80</v>
      </c>
      <c r="AB430" s="99">
        <f t="shared" ca="1" si="648"/>
        <v>1</v>
      </c>
      <c r="AC430" s="99">
        <f t="shared" ca="1" si="649"/>
        <v>1</v>
      </c>
      <c r="AD430" s="99" t="str">
        <f t="shared" si="650"/>
        <v xml:space="preserve">820360Tomato </v>
      </c>
      <c r="AE430" s="99">
        <f t="shared" si="651"/>
        <v>820360</v>
      </c>
      <c r="AF430" s="100" t="str">
        <f>INDEX(ATS!$A:$P,MATCH('2) Order Form'!$V430,ATS!$O:$O,0),7)</f>
        <v>Active</v>
      </c>
      <c r="AG430" s="183">
        <v>7048653022713</v>
      </c>
    </row>
    <row r="431" spans="1:34">
      <c r="A431" s="9">
        <v>4</v>
      </c>
      <c r="B431" s="9" t="s">
        <v>103</v>
      </c>
      <c r="C431" s="9">
        <f>INDEX(ATS!$A:$P,MATCH('2) Order Form'!$V431,ATS!$O:$O,0),1)</f>
        <v>820360</v>
      </c>
      <c r="D431" s="9" t="str">
        <f>INDEX(ATS!$A:$P,MATCH('2) Order Form'!$V431,ATS!$O:$O,0),2)</f>
        <v>Hunter Rain Jacket</v>
      </c>
      <c r="E431" s="74" t="str">
        <f>INDEX(ATS!$A:$P,MATCH('2) Order Form'!$V431,ATS!$O:$O,0),4)</f>
        <v>55504-M</v>
      </c>
      <c r="F431" s="74" t="str">
        <f>INDEX(ATS!$A:$P,MATCH('2) Order Form'!$V431,ATS!$O:$O,0),5)</f>
        <v xml:space="preserve">Tomato </v>
      </c>
      <c r="G431" s="112" t="str">
        <f>INDEX(ATS!$A:$P,MATCH('2) Order Form'!$V431,ATS!$O:$O,0),6)</f>
        <v>M</v>
      </c>
      <c r="H431" s="10">
        <v>1</v>
      </c>
      <c r="I431" s="90">
        <v>0</v>
      </c>
      <c r="J431" s="96">
        <f>IFERROR(VLOOKUP(V431,ATS!$O:$P,2,FALSE),0)</f>
        <v>49</v>
      </c>
      <c r="K431" s="138">
        <f t="shared" si="652"/>
        <v>49</v>
      </c>
      <c r="L431" s="96">
        <f>IFERROR(VLOOKUP(V431,ATS!$O:$Q,3,FALSE),0)</f>
        <v>49</v>
      </c>
      <c r="M431" s="139">
        <f t="shared" si="653"/>
        <v>49</v>
      </c>
      <c r="N431" s="85">
        <v>0</v>
      </c>
      <c r="O431" s="51">
        <f t="shared" si="654"/>
        <v>0</v>
      </c>
      <c r="P431" s="46">
        <f>VLOOKUP($C431,Prices!$A$3:$T$1996,MATCH('2) Order Form'!P$8,Prices!$A$2:$T$2,0),FALSE)</f>
        <v>65</v>
      </c>
      <c r="Q431" s="47">
        <f>VLOOKUP($C431,Prices!$A$3:$T$1996,MATCH('2) Order Form'!Q$8,Prices!$A$2:$T$2,0),FALSE)</f>
        <v>129</v>
      </c>
      <c r="R431" s="31">
        <f t="shared" si="655"/>
        <v>0</v>
      </c>
      <c r="S431" s="40">
        <f t="shared" si="656"/>
        <v>0</v>
      </c>
      <c r="T431" s="47">
        <f t="shared" si="657"/>
        <v>0</v>
      </c>
      <c r="U431" s="97"/>
      <c r="V431" s="110">
        <v>7048652897053</v>
      </c>
      <c r="W431" s="97"/>
      <c r="X431" s="182" t="str">
        <f t="shared" si="613"/>
        <v/>
      </c>
      <c r="Y431" s="98">
        <f t="shared" si="658"/>
        <v>0</v>
      </c>
      <c r="Z431" s="99">
        <f t="shared" ca="1" si="647"/>
        <v>0</v>
      </c>
      <c r="AA431" s="99">
        <f t="shared" ca="1" si="612"/>
        <v>80</v>
      </c>
      <c r="AB431" s="99">
        <f t="shared" ca="1" si="648"/>
        <v>0</v>
      </c>
      <c r="AC431" s="99">
        <f t="shared" ca="1" si="649"/>
        <v>0</v>
      </c>
      <c r="AD431" s="99" t="str">
        <f t="shared" si="650"/>
        <v xml:space="preserve">820360Tomato </v>
      </c>
      <c r="AE431" s="99">
        <f t="shared" si="651"/>
        <v>820360</v>
      </c>
      <c r="AF431" s="100" t="str">
        <f>INDEX(ATS!$A:$P,MATCH('2) Order Form'!$V431,ATS!$O:$O,0),7)</f>
        <v>Active</v>
      </c>
      <c r="AG431" s="183">
        <v>7048653022720</v>
      </c>
    </row>
    <row r="432" spans="1:34">
      <c r="A432" s="9">
        <v>4</v>
      </c>
      <c r="B432" s="9" t="s">
        <v>103</v>
      </c>
      <c r="C432" s="9">
        <f>INDEX(ATS!$A:$P,MATCH('2) Order Form'!$V432,ATS!$O:$O,0),1)</f>
        <v>820360</v>
      </c>
      <c r="D432" s="9" t="str">
        <f>INDEX(ATS!$A:$P,MATCH('2) Order Form'!$V432,ATS!$O:$O,0),2)</f>
        <v>Hunter Rain Jacket</v>
      </c>
      <c r="E432" s="74" t="str">
        <f>INDEX(ATS!$A:$P,MATCH('2) Order Form'!$V432,ATS!$O:$O,0),4)</f>
        <v>55504-L</v>
      </c>
      <c r="F432" s="74" t="str">
        <f>INDEX(ATS!$A:$P,MATCH('2) Order Form'!$V432,ATS!$O:$O,0),5)</f>
        <v xml:space="preserve">Tomato </v>
      </c>
      <c r="G432" s="112" t="str">
        <f>INDEX(ATS!$A:$P,MATCH('2) Order Form'!$V432,ATS!$O:$O,0),6)</f>
        <v>L</v>
      </c>
      <c r="H432" s="10">
        <v>1</v>
      </c>
      <c r="I432" s="90">
        <v>0</v>
      </c>
      <c r="J432" s="96">
        <f>IFERROR(VLOOKUP(V432,ATS!$O:$P,2,FALSE),0)</f>
        <v>54</v>
      </c>
      <c r="K432" s="138" t="str">
        <f t="shared" si="652"/>
        <v>50+</v>
      </c>
      <c r="L432" s="96">
        <f>IFERROR(VLOOKUP(V432,ATS!$O:$Q,3,FALSE),0)</f>
        <v>54</v>
      </c>
      <c r="M432" s="139" t="str">
        <f t="shared" si="653"/>
        <v>50+</v>
      </c>
      <c r="N432" s="85">
        <v>0</v>
      </c>
      <c r="O432" s="51">
        <f t="shared" si="654"/>
        <v>0</v>
      </c>
      <c r="P432" s="46">
        <f>VLOOKUP($C432,Prices!$A$3:$T$1996,MATCH('2) Order Form'!P$8,Prices!$A$2:$T$2,0),FALSE)</f>
        <v>65</v>
      </c>
      <c r="Q432" s="47">
        <f>VLOOKUP($C432,Prices!$A$3:$T$1996,MATCH('2) Order Form'!Q$8,Prices!$A$2:$T$2,0),FALSE)</f>
        <v>129</v>
      </c>
      <c r="R432" s="31">
        <f t="shared" si="655"/>
        <v>0</v>
      </c>
      <c r="S432" s="40">
        <f t="shared" si="656"/>
        <v>0</v>
      </c>
      <c r="T432" s="47">
        <f t="shared" si="657"/>
        <v>0</v>
      </c>
      <c r="U432" s="97"/>
      <c r="V432" s="110">
        <v>7048652897046</v>
      </c>
      <c r="W432" s="97"/>
      <c r="X432" s="182" t="str">
        <f t="shared" si="613"/>
        <v/>
      </c>
      <c r="Y432" s="98">
        <f t="shared" si="658"/>
        <v>0</v>
      </c>
      <c r="Z432" s="99">
        <f t="shared" ca="1" si="647"/>
        <v>0</v>
      </c>
      <c r="AA432" s="99">
        <f t="shared" ca="1" si="612"/>
        <v>80</v>
      </c>
      <c r="AB432" s="99">
        <f t="shared" ca="1" si="648"/>
        <v>0</v>
      </c>
      <c r="AC432" s="99">
        <f t="shared" ca="1" si="649"/>
        <v>0</v>
      </c>
      <c r="AD432" s="99" t="str">
        <f t="shared" si="650"/>
        <v xml:space="preserve">820360Tomato </v>
      </c>
      <c r="AE432" s="99">
        <f t="shared" si="651"/>
        <v>820360</v>
      </c>
      <c r="AF432" s="100" t="str">
        <f>INDEX(ATS!$A:$P,MATCH('2) Order Form'!$V432,ATS!$O:$O,0),7)</f>
        <v>Active</v>
      </c>
      <c r="AG432" s="183">
        <v>7048653022737</v>
      </c>
    </row>
    <row r="433" spans="1:33">
      <c r="A433" s="9">
        <v>4</v>
      </c>
      <c r="B433" s="9" t="s">
        <v>103</v>
      </c>
      <c r="C433" s="9">
        <f>INDEX(ATS!$A:$P,MATCH('2) Order Form'!$V433,ATS!$O:$O,0),1)</f>
        <v>820360</v>
      </c>
      <c r="D433" s="9" t="str">
        <f>INDEX(ATS!$A:$P,MATCH('2) Order Form'!$V433,ATS!$O:$O,0),2)</f>
        <v>Hunter Rain Jacket</v>
      </c>
      <c r="E433" s="74" t="str">
        <f>INDEX(ATS!$A:$P,MATCH('2) Order Form'!$V433,ATS!$O:$O,0),4)</f>
        <v>55504-XL</v>
      </c>
      <c r="F433" s="74" t="str">
        <f>INDEX(ATS!$A:$P,MATCH('2) Order Form'!$V433,ATS!$O:$O,0),5)</f>
        <v xml:space="preserve">Tomato </v>
      </c>
      <c r="G433" s="112" t="str">
        <f>INDEX(ATS!$A:$P,MATCH('2) Order Form'!$V433,ATS!$O:$O,0),6)</f>
        <v>XL</v>
      </c>
      <c r="H433" s="10">
        <v>1</v>
      </c>
      <c r="I433" s="90">
        <v>0</v>
      </c>
      <c r="J433" s="96">
        <f>IFERROR(VLOOKUP(V433,ATS!$O:$P,2,FALSE),0)</f>
        <v>5</v>
      </c>
      <c r="K433" s="138">
        <f t="shared" si="652"/>
        <v>5</v>
      </c>
      <c r="L433" s="96">
        <f>IFERROR(VLOOKUP(V433,ATS!$O:$Q,3,FALSE),0)</f>
        <v>5</v>
      </c>
      <c r="M433" s="139">
        <f t="shared" si="653"/>
        <v>5</v>
      </c>
      <c r="N433" s="85">
        <v>0</v>
      </c>
      <c r="O433" s="51">
        <f t="shared" si="654"/>
        <v>0</v>
      </c>
      <c r="P433" s="46">
        <f>VLOOKUP($C433,Prices!$A$3:$T$1996,MATCH('2) Order Form'!P$8,Prices!$A$2:$T$2,0),FALSE)</f>
        <v>65</v>
      </c>
      <c r="Q433" s="47">
        <f>VLOOKUP($C433,Prices!$A$3:$T$1996,MATCH('2) Order Form'!Q$8,Prices!$A$2:$T$2,0),FALSE)</f>
        <v>129</v>
      </c>
      <c r="R433" s="31">
        <f t="shared" si="655"/>
        <v>0</v>
      </c>
      <c r="S433" s="40">
        <f t="shared" si="656"/>
        <v>0</v>
      </c>
      <c r="T433" s="47">
        <f t="shared" si="657"/>
        <v>0</v>
      </c>
      <c r="U433" s="97"/>
      <c r="V433" s="110">
        <v>7048652897077</v>
      </c>
      <c r="W433" s="97"/>
      <c r="X433" s="182" t="str">
        <f t="shared" si="613"/>
        <v/>
      </c>
      <c r="Y433" s="98">
        <f t="shared" si="658"/>
        <v>0</v>
      </c>
      <c r="Z433" s="99">
        <f t="shared" ca="1" si="647"/>
        <v>0</v>
      </c>
      <c r="AA433" s="99">
        <f t="shared" ca="1" si="612"/>
        <v>80</v>
      </c>
      <c r="AB433" s="99">
        <f t="shared" ca="1" si="648"/>
        <v>0</v>
      </c>
      <c r="AC433" s="99">
        <f t="shared" ca="1" si="649"/>
        <v>0</v>
      </c>
      <c r="AD433" s="99" t="str">
        <f t="shared" si="650"/>
        <v xml:space="preserve">820360Tomato </v>
      </c>
      <c r="AE433" s="99">
        <f t="shared" si="651"/>
        <v>820360</v>
      </c>
      <c r="AF433" s="100" t="str">
        <f>INDEX(ATS!$A:$P,MATCH('2) Order Form'!$V433,ATS!$O:$O,0),7)</f>
        <v>Active</v>
      </c>
      <c r="AG433" s="183">
        <v>7048653022744</v>
      </c>
    </row>
    <row r="434" spans="1:33">
      <c r="A434" s="9">
        <v>4</v>
      </c>
      <c r="B434" s="9" t="s">
        <v>103</v>
      </c>
      <c r="C434" s="9">
        <f>INDEX(ATS!$A:$P,MATCH('2) Order Form'!$V434,ATS!$O:$O,0),1)</f>
        <v>820366</v>
      </c>
      <c r="D434" s="9" t="str">
        <f>INDEX(ATS!$A:$P,MATCH('2) Order Form'!$V434,ATS!$O:$O,0),2)</f>
        <v>Hunter Pants M</v>
      </c>
      <c r="E434" s="74" t="str">
        <f>INDEX(ATS!$A:$P,MATCH('2) Order Form'!$V434,ATS!$O:$O,0),4)</f>
        <v>78001-S</v>
      </c>
      <c r="F434" s="74" t="str">
        <f>INDEX(ATS!$A:$P,MATCH('2) Order Form'!$V434,ATS!$O:$O,0),5)</f>
        <v>Forest</v>
      </c>
      <c r="G434" s="112" t="str">
        <f>INDEX(ATS!$A:$P,MATCH('2) Order Form'!$V434,ATS!$O:$O,0),6)</f>
        <v>S</v>
      </c>
      <c r="H434" s="10">
        <v>1</v>
      </c>
      <c r="I434" s="90">
        <v>0</v>
      </c>
      <c r="J434" s="96">
        <f>IFERROR(VLOOKUP(V434,ATS!$O:$P,2,FALSE),0)</f>
        <v>9</v>
      </c>
      <c r="K434" s="138">
        <f t="shared" ref="K434:K440" si="659">IF(J434=99999,"OPEN",IF(J434&gt;50,"50+",IF(J434&lt;=0,"0",J434)))</f>
        <v>9</v>
      </c>
      <c r="L434" s="96">
        <f>IFERROR(VLOOKUP(V434,ATS!$O:$Q,3,FALSE),0)</f>
        <v>9</v>
      </c>
      <c r="M434" s="139">
        <f t="shared" ref="M434:M440" si="660">IF(L434=99999,"OPEN",IF(L434&gt;50,"50+",IF(L434&lt;=0,"0",L434)))</f>
        <v>9</v>
      </c>
      <c r="N434" s="85">
        <v>0</v>
      </c>
      <c r="O434" s="51">
        <f t="shared" ref="O434:O440" si="661">IF(N434&lt;&gt;0,N434,$P$5)</f>
        <v>0</v>
      </c>
      <c r="P434" s="46">
        <f>VLOOKUP($C434,Prices!$A$3:$T$1996,MATCH('2) Order Form'!P$8,Prices!$A$2:$T$2,0),FALSE)</f>
        <v>75</v>
      </c>
      <c r="Q434" s="47">
        <f>VLOOKUP($C434,Prices!$A$3:$T$1996,MATCH('2) Order Form'!Q$8,Prices!$A$2:$T$2,0),FALSE)</f>
        <v>149</v>
      </c>
      <c r="R434" s="31">
        <f t="shared" ref="R434:R440" si="662">I434*P434</f>
        <v>0</v>
      </c>
      <c r="S434" s="40">
        <f t="shared" ref="S434:S440" si="663">R434*O434</f>
        <v>0</v>
      </c>
      <c r="T434" s="47">
        <f t="shared" ref="T434:T440" si="664">R434-S434</f>
        <v>0</v>
      </c>
      <c r="U434" s="97"/>
      <c r="V434" s="110">
        <v>7048652896346</v>
      </c>
      <c r="W434" s="97"/>
      <c r="X434" s="182" t="str">
        <f t="shared" si="613"/>
        <v>*** EOL ***</v>
      </c>
      <c r="Y434" s="98">
        <f t="shared" ref="Y434:Y440" si="665">I434*Q434</f>
        <v>0</v>
      </c>
      <c r="Z434" s="99">
        <f t="shared" ca="1" si="647"/>
        <v>0</v>
      </c>
      <c r="AA434" s="99">
        <f t="shared" ca="1" si="612"/>
        <v>81</v>
      </c>
      <c r="AB434" s="99">
        <f t="shared" ca="1" si="648"/>
        <v>1</v>
      </c>
      <c r="AC434" s="99">
        <f t="shared" ca="1" si="649"/>
        <v>1</v>
      </c>
      <c r="AD434" s="99" t="str">
        <f t="shared" si="650"/>
        <v>820366Forest</v>
      </c>
      <c r="AE434" s="99">
        <f t="shared" si="651"/>
        <v>820366</v>
      </c>
      <c r="AF434" s="100" t="str">
        <f>INDEX(ATS!$A:$P,MATCH('2) Order Form'!$V434,ATS!$O:$O,0),7)</f>
        <v>Active</v>
      </c>
      <c r="AG434" s="183">
        <v>7048653022676</v>
      </c>
    </row>
    <row r="435" spans="1:33">
      <c r="A435" s="9">
        <v>4</v>
      </c>
      <c r="B435" s="9" t="s">
        <v>103</v>
      </c>
      <c r="C435" s="9">
        <f>INDEX(ATS!$A:$P,MATCH('2) Order Form'!$V435,ATS!$O:$O,0),1)</f>
        <v>820366</v>
      </c>
      <c r="D435" s="9" t="str">
        <f>INDEX(ATS!$A:$P,MATCH('2) Order Form'!$V435,ATS!$O:$O,0),2)</f>
        <v>Hunter Pants M</v>
      </c>
      <c r="E435" s="74" t="str">
        <f>INDEX(ATS!$A:$P,MATCH('2) Order Form'!$V435,ATS!$O:$O,0),4)</f>
        <v>78001-M</v>
      </c>
      <c r="F435" s="74" t="str">
        <f>INDEX(ATS!$A:$P,MATCH('2) Order Form'!$V435,ATS!$O:$O,0),5)</f>
        <v>Forest</v>
      </c>
      <c r="G435" s="112" t="str">
        <f>INDEX(ATS!$A:$P,MATCH('2) Order Form'!$V435,ATS!$O:$O,0),6)</f>
        <v>M</v>
      </c>
      <c r="H435" s="10">
        <v>1</v>
      </c>
      <c r="I435" s="90">
        <v>0</v>
      </c>
      <c r="J435" s="96">
        <f>IFERROR(VLOOKUP(V435,ATS!$O:$P,2,FALSE),0)</f>
        <v>25</v>
      </c>
      <c r="K435" s="138">
        <f t="shared" si="659"/>
        <v>25</v>
      </c>
      <c r="L435" s="96">
        <f>IFERROR(VLOOKUP(V435,ATS!$O:$Q,3,FALSE),0)</f>
        <v>25</v>
      </c>
      <c r="M435" s="139">
        <f t="shared" si="660"/>
        <v>25</v>
      </c>
      <c r="N435" s="85">
        <v>0</v>
      </c>
      <c r="O435" s="51">
        <f t="shared" si="661"/>
        <v>0</v>
      </c>
      <c r="P435" s="46">
        <f>VLOOKUP($C435,Prices!$A$3:$T$1996,MATCH('2) Order Form'!P$8,Prices!$A$2:$T$2,0),FALSE)</f>
        <v>75</v>
      </c>
      <c r="Q435" s="47">
        <f>VLOOKUP($C435,Prices!$A$3:$T$1996,MATCH('2) Order Form'!Q$8,Prices!$A$2:$T$2,0),FALSE)</f>
        <v>149</v>
      </c>
      <c r="R435" s="31">
        <f t="shared" si="662"/>
        <v>0</v>
      </c>
      <c r="S435" s="40">
        <f t="shared" si="663"/>
        <v>0</v>
      </c>
      <c r="T435" s="47">
        <f t="shared" si="664"/>
        <v>0</v>
      </c>
      <c r="U435" s="97"/>
      <c r="V435" s="110">
        <v>7048652896339</v>
      </c>
      <c r="W435" s="97"/>
      <c r="X435" s="182" t="str">
        <f t="shared" si="613"/>
        <v>*** EOL ***</v>
      </c>
      <c r="Y435" s="98">
        <f t="shared" si="665"/>
        <v>0</v>
      </c>
      <c r="Z435" s="99">
        <f t="shared" ca="1" si="647"/>
        <v>0</v>
      </c>
      <c r="AA435" s="99">
        <f t="shared" ca="1" si="612"/>
        <v>81</v>
      </c>
      <c r="AB435" s="99">
        <f t="shared" ca="1" si="648"/>
        <v>0</v>
      </c>
      <c r="AC435" s="99">
        <f t="shared" ca="1" si="649"/>
        <v>0</v>
      </c>
      <c r="AD435" s="99" t="str">
        <f t="shared" si="650"/>
        <v>820366Forest</v>
      </c>
      <c r="AE435" s="99">
        <f t="shared" si="651"/>
        <v>820366</v>
      </c>
      <c r="AF435" s="100" t="str">
        <f>INDEX(ATS!$A:$P,MATCH('2) Order Form'!$V435,ATS!$O:$O,0),7)</f>
        <v>Active</v>
      </c>
      <c r="AG435" s="183">
        <v>7048653022683</v>
      </c>
    </row>
    <row r="436" spans="1:33">
      <c r="A436" s="9">
        <v>4</v>
      </c>
      <c r="B436" s="9" t="s">
        <v>103</v>
      </c>
      <c r="C436" s="9">
        <f>INDEX(ATS!$A:$P,MATCH('2) Order Form'!$V436,ATS!$O:$O,0),1)</f>
        <v>820366</v>
      </c>
      <c r="D436" s="9" t="str">
        <f>INDEX(ATS!$A:$P,MATCH('2) Order Form'!$V436,ATS!$O:$O,0),2)</f>
        <v>Hunter Pants M</v>
      </c>
      <c r="E436" s="74" t="str">
        <f>INDEX(ATS!$A:$P,MATCH('2) Order Form'!$V436,ATS!$O:$O,0),4)</f>
        <v>78001-L</v>
      </c>
      <c r="F436" s="74" t="str">
        <f>INDEX(ATS!$A:$P,MATCH('2) Order Form'!$V436,ATS!$O:$O,0),5)</f>
        <v>Forest</v>
      </c>
      <c r="G436" s="112" t="str">
        <f>INDEX(ATS!$A:$P,MATCH('2) Order Form'!$V436,ATS!$O:$O,0),6)</f>
        <v>L</v>
      </c>
      <c r="H436" s="10">
        <v>1</v>
      </c>
      <c r="I436" s="90">
        <v>0</v>
      </c>
      <c r="J436" s="96">
        <f>IFERROR(VLOOKUP(V436,ATS!$O:$P,2,FALSE),0)</f>
        <v>35</v>
      </c>
      <c r="K436" s="138">
        <f t="shared" si="659"/>
        <v>35</v>
      </c>
      <c r="L436" s="96">
        <f>IFERROR(VLOOKUP(V436,ATS!$O:$Q,3,FALSE),0)</f>
        <v>35</v>
      </c>
      <c r="M436" s="139">
        <f t="shared" si="660"/>
        <v>35</v>
      </c>
      <c r="N436" s="85">
        <v>0</v>
      </c>
      <c r="O436" s="51">
        <f t="shared" si="661"/>
        <v>0</v>
      </c>
      <c r="P436" s="46">
        <f>VLOOKUP($C436,Prices!$A$3:$T$1996,MATCH('2) Order Form'!P$8,Prices!$A$2:$T$2,0),FALSE)</f>
        <v>75</v>
      </c>
      <c r="Q436" s="47">
        <f>VLOOKUP($C436,Prices!$A$3:$T$1996,MATCH('2) Order Form'!Q$8,Prices!$A$2:$T$2,0),FALSE)</f>
        <v>149</v>
      </c>
      <c r="R436" s="31">
        <f t="shared" si="662"/>
        <v>0</v>
      </c>
      <c r="S436" s="40">
        <f t="shared" si="663"/>
        <v>0</v>
      </c>
      <c r="T436" s="47">
        <f t="shared" si="664"/>
        <v>0</v>
      </c>
      <c r="U436" s="97"/>
      <c r="V436" s="110">
        <v>7048652896322</v>
      </c>
      <c r="W436" s="97"/>
      <c r="X436" s="182" t="str">
        <f t="shared" si="613"/>
        <v>*** EOL ***</v>
      </c>
      <c r="Y436" s="98">
        <f t="shared" si="665"/>
        <v>0</v>
      </c>
      <c r="Z436" s="99">
        <f t="shared" ca="1" si="647"/>
        <v>0</v>
      </c>
      <c r="AA436" s="99">
        <f t="shared" ca="1" si="612"/>
        <v>81</v>
      </c>
      <c r="AB436" s="99">
        <f t="shared" ca="1" si="648"/>
        <v>0</v>
      </c>
      <c r="AC436" s="99">
        <f t="shared" ca="1" si="649"/>
        <v>0</v>
      </c>
      <c r="AD436" s="99" t="str">
        <f t="shared" si="650"/>
        <v>820366Forest</v>
      </c>
      <c r="AE436" s="99">
        <f t="shared" si="651"/>
        <v>820366</v>
      </c>
      <c r="AF436" s="100" t="str">
        <f>INDEX(ATS!$A:$P,MATCH('2) Order Form'!$V436,ATS!$O:$O,0),7)</f>
        <v>Active</v>
      </c>
      <c r="AG436" s="183">
        <v>7048653022690</v>
      </c>
    </row>
    <row r="437" spans="1:33">
      <c r="A437" s="9">
        <v>4</v>
      </c>
      <c r="B437" s="9" t="s">
        <v>103</v>
      </c>
      <c r="C437" s="9">
        <f>INDEX(ATS!$A:$P,MATCH('2) Order Form'!$V437,ATS!$O:$O,0),1)</f>
        <v>820366</v>
      </c>
      <c r="D437" s="9" t="str">
        <f>INDEX(ATS!$A:$P,MATCH('2) Order Form'!$V437,ATS!$O:$O,0),2)</f>
        <v>Hunter Pants M</v>
      </c>
      <c r="E437" s="74" t="str">
        <f>INDEX(ATS!$A:$P,MATCH('2) Order Form'!$V437,ATS!$O:$O,0),4)</f>
        <v>78001-XL</v>
      </c>
      <c r="F437" s="74" t="str">
        <f>INDEX(ATS!$A:$P,MATCH('2) Order Form'!$V437,ATS!$O:$O,0),5)</f>
        <v>Forest</v>
      </c>
      <c r="G437" s="112" t="str">
        <f>INDEX(ATS!$A:$P,MATCH('2) Order Form'!$V437,ATS!$O:$O,0),6)</f>
        <v>XL</v>
      </c>
      <c r="H437" s="10">
        <v>1</v>
      </c>
      <c r="I437" s="90">
        <v>0</v>
      </c>
      <c r="J437" s="96">
        <f>IFERROR(VLOOKUP(V437,ATS!$O:$P,2,FALSE),0)</f>
        <v>15</v>
      </c>
      <c r="K437" s="138">
        <f t="shared" si="659"/>
        <v>15</v>
      </c>
      <c r="L437" s="96">
        <f>IFERROR(VLOOKUP(V437,ATS!$O:$Q,3,FALSE),0)</f>
        <v>15</v>
      </c>
      <c r="M437" s="139">
        <f t="shared" si="660"/>
        <v>15</v>
      </c>
      <c r="N437" s="85">
        <v>0</v>
      </c>
      <c r="O437" s="51">
        <f t="shared" si="661"/>
        <v>0</v>
      </c>
      <c r="P437" s="46">
        <f>VLOOKUP($C437,Prices!$A$3:$T$1996,MATCH('2) Order Form'!P$8,Prices!$A$2:$T$2,0),FALSE)</f>
        <v>75</v>
      </c>
      <c r="Q437" s="47">
        <f>VLOOKUP($C437,Prices!$A$3:$T$1996,MATCH('2) Order Form'!Q$8,Prices!$A$2:$T$2,0),FALSE)</f>
        <v>149</v>
      </c>
      <c r="R437" s="31">
        <f t="shared" si="662"/>
        <v>0</v>
      </c>
      <c r="S437" s="40">
        <f t="shared" si="663"/>
        <v>0</v>
      </c>
      <c r="T437" s="47">
        <f t="shared" si="664"/>
        <v>0</v>
      </c>
      <c r="U437" s="97"/>
      <c r="V437" s="110">
        <v>7048652896353</v>
      </c>
      <c r="W437" s="97"/>
      <c r="X437" s="182" t="str">
        <f t="shared" si="613"/>
        <v>*** EOL ***</v>
      </c>
      <c r="Y437" s="98">
        <f t="shared" si="665"/>
        <v>0</v>
      </c>
      <c r="Z437" s="99">
        <f t="shared" ca="1" si="647"/>
        <v>0</v>
      </c>
      <c r="AA437" s="99">
        <f t="shared" ca="1" si="612"/>
        <v>81</v>
      </c>
      <c r="AB437" s="99">
        <f t="shared" ca="1" si="648"/>
        <v>0</v>
      </c>
      <c r="AC437" s="99">
        <f t="shared" ca="1" si="649"/>
        <v>0</v>
      </c>
      <c r="AD437" s="99" t="str">
        <f t="shared" si="650"/>
        <v>820366Forest</v>
      </c>
      <c r="AE437" s="99">
        <f t="shared" si="651"/>
        <v>820366</v>
      </c>
      <c r="AF437" s="100" t="str">
        <f>INDEX(ATS!$A:$P,MATCH('2) Order Form'!$V437,ATS!$O:$O,0),7)</f>
        <v>Active</v>
      </c>
      <c r="AG437" s="183">
        <v>7048653022706</v>
      </c>
    </row>
    <row r="438" spans="1:33">
      <c r="A438" s="9">
        <v>4</v>
      </c>
      <c r="B438" s="9" t="s">
        <v>103</v>
      </c>
      <c r="C438" s="9">
        <f>INDEX(ATS!$A:$P,MATCH('2) Order Form'!$V438,ATS!$O:$O,0),1)</f>
        <v>820366</v>
      </c>
      <c r="D438" s="9" t="str">
        <f>INDEX(ATS!$A:$P,MATCH('2) Order Form'!$V438,ATS!$O:$O,0),2)</f>
        <v>Hunter Pants M</v>
      </c>
      <c r="E438" s="74" t="str">
        <f>INDEX(ATS!$A:$P,MATCH('2) Order Form'!$V438,ATS!$O:$O,0),4)</f>
        <v>99901-S</v>
      </c>
      <c r="F438" s="74" t="str">
        <f>INDEX(ATS!$A:$P,MATCH('2) Order Form'!$V438,ATS!$O:$O,0),5)</f>
        <v xml:space="preserve">Black </v>
      </c>
      <c r="G438" s="112" t="str">
        <f>INDEX(ATS!$A:$P,MATCH('2) Order Form'!$V438,ATS!$O:$O,0),6)</f>
        <v>S</v>
      </c>
      <c r="H438" s="10">
        <v>1</v>
      </c>
      <c r="I438" s="90">
        <v>0</v>
      </c>
      <c r="J438" s="96">
        <f>IFERROR(VLOOKUP(V438,ATS!$O:$P,2,FALSE),0)</f>
        <v>9</v>
      </c>
      <c r="K438" s="138">
        <f t="shared" si="659"/>
        <v>9</v>
      </c>
      <c r="L438" s="96">
        <f>IFERROR(VLOOKUP(V438,ATS!$O:$Q,3,FALSE),0)</f>
        <v>9</v>
      </c>
      <c r="M438" s="139">
        <f t="shared" si="660"/>
        <v>9</v>
      </c>
      <c r="N438" s="85">
        <v>0</v>
      </c>
      <c r="O438" s="51">
        <f t="shared" si="661"/>
        <v>0</v>
      </c>
      <c r="P438" s="46">
        <f>VLOOKUP($C438,Prices!$A$3:$T$1996,MATCH('2) Order Form'!P$8,Prices!$A$2:$T$2,0),FALSE)</f>
        <v>75</v>
      </c>
      <c r="Q438" s="47">
        <f>VLOOKUP($C438,Prices!$A$3:$T$1996,MATCH('2) Order Form'!Q$8,Prices!$A$2:$T$2,0),FALSE)</f>
        <v>149</v>
      </c>
      <c r="R438" s="31">
        <f t="shared" si="662"/>
        <v>0</v>
      </c>
      <c r="S438" s="40">
        <f t="shared" si="663"/>
        <v>0</v>
      </c>
      <c r="T438" s="47">
        <f t="shared" si="664"/>
        <v>0</v>
      </c>
      <c r="U438" s="97"/>
      <c r="V438" s="110">
        <v>7048652896384</v>
      </c>
      <c r="W438" s="97"/>
      <c r="X438" s="182" t="str">
        <f t="shared" si="613"/>
        <v>*** EOL ***</v>
      </c>
      <c r="Y438" s="98">
        <f t="shared" si="665"/>
        <v>0</v>
      </c>
      <c r="Z438" s="99">
        <f t="shared" ca="1" si="647"/>
        <v>0</v>
      </c>
      <c r="AA438" s="99">
        <f t="shared" ca="1" si="612"/>
        <v>81</v>
      </c>
      <c r="AB438" s="99">
        <f t="shared" ca="1" si="648"/>
        <v>0</v>
      </c>
      <c r="AC438" s="99">
        <f t="shared" ca="1" si="649"/>
        <v>1</v>
      </c>
      <c r="AD438" s="99" t="str">
        <f t="shared" si="650"/>
        <v xml:space="preserve">820366Black </v>
      </c>
      <c r="AE438" s="99">
        <f t="shared" si="651"/>
        <v>820366</v>
      </c>
      <c r="AF438" s="100" t="str">
        <f>INDEX(ATS!$A:$P,MATCH('2) Order Form'!$V438,ATS!$O:$O,0),7)</f>
        <v>Active</v>
      </c>
      <c r="AG438" s="183">
        <v>7048653022911</v>
      </c>
    </row>
    <row r="439" spans="1:33">
      <c r="A439" s="9">
        <v>4</v>
      </c>
      <c r="B439" s="9" t="s">
        <v>103</v>
      </c>
      <c r="C439" s="9">
        <f>INDEX(ATS!$A:$P,MATCH('2) Order Form'!$V439,ATS!$O:$O,0),1)</f>
        <v>820366</v>
      </c>
      <c r="D439" s="9" t="str">
        <f>INDEX(ATS!$A:$P,MATCH('2) Order Form'!$V439,ATS!$O:$O,0),2)</f>
        <v>Hunter Pants M</v>
      </c>
      <c r="E439" s="74" t="str">
        <f>INDEX(ATS!$A:$P,MATCH('2) Order Form'!$V439,ATS!$O:$O,0),4)</f>
        <v>99901-M</v>
      </c>
      <c r="F439" s="74" t="str">
        <f>INDEX(ATS!$A:$P,MATCH('2) Order Form'!$V439,ATS!$O:$O,0),5)</f>
        <v xml:space="preserve">Black </v>
      </c>
      <c r="G439" s="112" t="str">
        <f>INDEX(ATS!$A:$P,MATCH('2) Order Form'!$V439,ATS!$O:$O,0),6)</f>
        <v>M</v>
      </c>
      <c r="H439" s="10">
        <v>1</v>
      </c>
      <c r="I439" s="90">
        <v>0</v>
      </c>
      <c r="J439" s="96">
        <f>IFERROR(VLOOKUP(V439,ATS!$O:$P,2,FALSE),0)</f>
        <v>0</v>
      </c>
      <c r="K439" s="138" t="str">
        <f t="shared" si="659"/>
        <v>0</v>
      </c>
      <c r="L439" s="96">
        <f>IFERROR(VLOOKUP(V439,ATS!$O:$Q,3,FALSE),0)</f>
        <v>0</v>
      </c>
      <c r="M439" s="139" t="str">
        <f t="shared" si="660"/>
        <v>0</v>
      </c>
      <c r="N439" s="85">
        <v>0</v>
      </c>
      <c r="O439" s="51">
        <f t="shared" si="661"/>
        <v>0</v>
      </c>
      <c r="P439" s="46">
        <f>VLOOKUP($C439,Prices!$A$3:$T$1996,MATCH('2) Order Form'!P$8,Prices!$A$2:$T$2,0),FALSE)</f>
        <v>75</v>
      </c>
      <c r="Q439" s="47">
        <f>VLOOKUP($C439,Prices!$A$3:$T$1996,MATCH('2) Order Form'!Q$8,Prices!$A$2:$T$2,0),FALSE)</f>
        <v>149</v>
      </c>
      <c r="R439" s="31">
        <f t="shared" si="662"/>
        <v>0</v>
      </c>
      <c r="S439" s="40">
        <f t="shared" si="663"/>
        <v>0</v>
      </c>
      <c r="T439" s="47">
        <f t="shared" si="664"/>
        <v>0</v>
      </c>
      <c r="U439" s="97"/>
      <c r="V439" s="110">
        <v>7048652896377</v>
      </c>
      <c r="W439" s="97"/>
      <c r="X439" s="182" t="str">
        <f t="shared" si="613"/>
        <v>*** EOL ***</v>
      </c>
      <c r="Y439" s="98">
        <f t="shared" si="665"/>
        <v>0</v>
      </c>
      <c r="Z439" s="99">
        <f t="shared" ca="1" si="647"/>
        <v>0</v>
      </c>
      <c r="AA439" s="99">
        <f t="shared" ca="1" si="612"/>
        <v>81</v>
      </c>
      <c r="AB439" s="99">
        <f t="shared" ca="1" si="648"/>
        <v>0</v>
      </c>
      <c r="AC439" s="99">
        <f t="shared" ca="1" si="649"/>
        <v>0</v>
      </c>
      <c r="AD439" s="99" t="str">
        <f t="shared" si="650"/>
        <v xml:space="preserve">820366Black </v>
      </c>
      <c r="AE439" s="99">
        <f t="shared" si="651"/>
        <v>820366</v>
      </c>
      <c r="AF439" s="100" t="str">
        <f>INDEX(ATS!$A:$P,MATCH('2) Order Form'!$V439,ATS!$O:$O,0),7)</f>
        <v>Active</v>
      </c>
      <c r="AG439" s="183">
        <v>7048653022928</v>
      </c>
    </row>
    <row r="440" spans="1:33">
      <c r="A440" s="9">
        <v>4</v>
      </c>
      <c r="B440" s="9" t="s">
        <v>103</v>
      </c>
      <c r="C440" s="9">
        <f>INDEX(ATS!$A:$P,MATCH('2) Order Form'!$V440,ATS!$O:$O,0),1)</f>
        <v>820366</v>
      </c>
      <c r="D440" s="9" t="str">
        <f>INDEX(ATS!$A:$P,MATCH('2) Order Form'!$V440,ATS!$O:$O,0),2)</f>
        <v>Hunter Pants M</v>
      </c>
      <c r="E440" s="74" t="str">
        <f>INDEX(ATS!$A:$P,MATCH('2) Order Form'!$V440,ATS!$O:$O,0),4)</f>
        <v>99901-L</v>
      </c>
      <c r="F440" s="74" t="str">
        <f>INDEX(ATS!$A:$P,MATCH('2) Order Form'!$V440,ATS!$O:$O,0),5)</f>
        <v xml:space="preserve">Black </v>
      </c>
      <c r="G440" s="112" t="str">
        <f>INDEX(ATS!$A:$P,MATCH('2) Order Form'!$V440,ATS!$O:$O,0),6)</f>
        <v>L</v>
      </c>
      <c r="H440" s="10">
        <v>1</v>
      </c>
      <c r="I440" s="90">
        <v>0</v>
      </c>
      <c r="J440" s="96">
        <f>IFERROR(VLOOKUP(V440,ATS!$O:$P,2,FALSE),0)</f>
        <v>0</v>
      </c>
      <c r="K440" s="138" t="str">
        <f t="shared" si="659"/>
        <v>0</v>
      </c>
      <c r="L440" s="96">
        <f>IFERROR(VLOOKUP(V440,ATS!$O:$Q,3,FALSE),0)</f>
        <v>0</v>
      </c>
      <c r="M440" s="139" t="str">
        <f t="shared" si="660"/>
        <v>0</v>
      </c>
      <c r="N440" s="85">
        <v>0</v>
      </c>
      <c r="O440" s="51">
        <f t="shared" si="661"/>
        <v>0</v>
      </c>
      <c r="P440" s="46">
        <f>VLOOKUP($C440,Prices!$A$3:$T$1996,MATCH('2) Order Form'!P$8,Prices!$A$2:$T$2,0),FALSE)</f>
        <v>75</v>
      </c>
      <c r="Q440" s="47">
        <f>VLOOKUP($C440,Prices!$A$3:$T$1996,MATCH('2) Order Form'!Q$8,Prices!$A$2:$T$2,0),FALSE)</f>
        <v>149</v>
      </c>
      <c r="R440" s="31">
        <f t="shared" si="662"/>
        <v>0</v>
      </c>
      <c r="S440" s="40">
        <f t="shared" si="663"/>
        <v>0</v>
      </c>
      <c r="T440" s="47">
        <f t="shared" si="664"/>
        <v>0</v>
      </c>
      <c r="U440" s="97"/>
      <c r="V440" s="110">
        <v>7048652896360</v>
      </c>
      <c r="W440" s="97"/>
      <c r="X440" s="182" t="str">
        <f t="shared" si="613"/>
        <v>*** EOL ***</v>
      </c>
      <c r="Y440" s="98">
        <f t="shared" si="665"/>
        <v>0</v>
      </c>
      <c r="Z440" s="99">
        <f t="shared" ca="1" si="647"/>
        <v>0</v>
      </c>
      <c r="AA440" s="99">
        <f t="shared" ca="1" si="612"/>
        <v>81</v>
      </c>
      <c r="AB440" s="99">
        <f t="shared" ca="1" si="648"/>
        <v>0</v>
      </c>
      <c r="AC440" s="99">
        <f t="shared" ca="1" si="649"/>
        <v>0</v>
      </c>
      <c r="AD440" s="99" t="str">
        <f t="shared" si="650"/>
        <v xml:space="preserve">820366Black </v>
      </c>
      <c r="AE440" s="99">
        <f t="shared" si="651"/>
        <v>820366</v>
      </c>
      <c r="AF440" s="100" t="str">
        <f>INDEX(ATS!$A:$P,MATCH('2) Order Form'!$V440,ATS!$O:$O,0),7)</f>
        <v>Active</v>
      </c>
      <c r="AG440" s="183">
        <v>7048653022935</v>
      </c>
    </row>
    <row r="441" spans="1:33">
      <c r="A441" s="9">
        <v>4</v>
      </c>
      <c r="B441" s="9" t="s">
        <v>103</v>
      </c>
      <c r="C441" s="9">
        <f>INDEX(ATS!$A:$P,MATCH('2) Order Form'!$V441,ATS!$O:$O,0),1)</f>
        <v>820366</v>
      </c>
      <c r="D441" s="9" t="str">
        <f>INDEX(ATS!$A:$P,MATCH('2) Order Form'!$V441,ATS!$O:$O,0),2)</f>
        <v>Hunter Pants M</v>
      </c>
      <c r="E441" s="74" t="str">
        <f>INDEX(ATS!$A:$P,MATCH('2) Order Form'!$V441,ATS!$O:$O,0),4)</f>
        <v>99901-XL</v>
      </c>
      <c r="F441" s="74" t="str">
        <f>INDEX(ATS!$A:$P,MATCH('2) Order Form'!$V441,ATS!$O:$O,0),5)</f>
        <v xml:space="preserve">Black </v>
      </c>
      <c r="G441" s="112" t="str">
        <f>INDEX(ATS!$A:$P,MATCH('2) Order Form'!$V441,ATS!$O:$O,0),6)</f>
        <v>XL</v>
      </c>
      <c r="H441" s="10">
        <v>1</v>
      </c>
      <c r="I441" s="90">
        <v>0</v>
      </c>
      <c r="J441" s="96">
        <f>IFERROR(VLOOKUP(V441,ATS!$O:$P,2,FALSE),0)</f>
        <v>21</v>
      </c>
      <c r="K441" s="138">
        <f t="shared" ref="K441:K448" si="666">IF(J441=99999,"OPEN",IF(J441&gt;50,"50+",IF(J441&lt;=0,"0",J441)))</f>
        <v>21</v>
      </c>
      <c r="L441" s="96">
        <f>IFERROR(VLOOKUP(V441,ATS!$O:$Q,3,FALSE),0)</f>
        <v>21</v>
      </c>
      <c r="M441" s="139">
        <f t="shared" ref="M441:M448" si="667">IF(L441=99999,"OPEN",IF(L441&gt;50,"50+",IF(L441&lt;=0,"0",L441)))</f>
        <v>21</v>
      </c>
      <c r="N441" s="85">
        <v>0</v>
      </c>
      <c r="O441" s="51">
        <f t="shared" ref="O441:O448" si="668">IF(N441&lt;&gt;0,N441,$P$5)</f>
        <v>0</v>
      </c>
      <c r="P441" s="46">
        <f>VLOOKUP($C441,Prices!$A$3:$T$1996,MATCH('2) Order Form'!P$8,Prices!$A$2:$T$2,0),FALSE)</f>
        <v>75</v>
      </c>
      <c r="Q441" s="47">
        <f>VLOOKUP($C441,Prices!$A$3:$T$1996,MATCH('2) Order Form'!Q$8,Prices!$A$2:$T$2,0),FALSE)</f>
        <v>149</v>
      </c>
      <c r="R441" s="31">
        <f t="shared" ref="R441:R448" si="669">I441*P441</f>
        <v>0</v>
      </c>
      <c r="S441" s="40">
        <f t="shared" ref="S441:S448" si="670">R441*O441</f>
        <v>0</v>
      </c>
      <c r="T441" s="47">
        <f t="shared" ref="T441:T448" si="671">R441-S441</f>
        <v>0</v>
      </c>
      <c r="U441" s="97"/>
      <c r="V441" s="110">
        <v>7048652896391</v>
      </c>
      <c r="W441" s="97"/>
      <c r="X441" s="182" t="str">
        <f t="shared" si="613"/>
        <v>*** EOL ***</v>
      </c>
      <c r="Y441" s="98">
        <f t="shared" ref="Y441:Y448" si="672">I441*Q441</f>
        <v>0</v>
      </c>
      <c r="Z441" s="99">
        <f t="shared" ca="1" si="647"/>
        <v>0</v>
      </c>
      <c r="AA441" s="99">
        <f t="shared" ca="1" si="612"/>
        <v>81</v>
      </c>
      <c r="AB441" s="99">
        <f t="shared" ca="1" si="648"/>
        <v>0</v>
      </c>
      <c r="AC441" s="99">
        <f t="shared" ca="1" si="649"/>
        <v>0</v>
      </c>
      <c r="AD441" s="99" t="str">
        <f t="shared" si="650"/>
        <v xml:space="preserve">820366Black </v>
      </c>
      <c r="AE441" s="99">
        <f t="shared" si="651"/>
        <v>820366</v>
      </c>
      <c r="AF441" s="100" t="str">
        <f>INDEX(ATS!$A:$P,MATCH('2) Order Form'!$V441,ATS!$O:$O,0),7)</f>
        <v>Active</v>
      </c>
      <c r="AG441" s="183">
        <v>7048653022942</v>
      </c>
    </row>
    <row r="442" spans="1:33">
      <c r="A442" s="9">
        <v>4</v>
      </c>
      <c r="B442" s="9" t="s">
        <v>103</v>
      </c>
      <c r="C442" s="9">
        <f>INDEX(ATS!$A:$P,MATCH('2) Order Form'!$V442,ATS!$O:$O,0),1)</f>
        <v>820369</v>
      </c>
      <c r="D442" s="9" t="str">
        <f>INDEX(ATS!$A:$P,MATCH('2) Order Form'!$V442,ATS!$O:$O,0),2)</f>
        <v>Hunter Shorts M</v>
      </c>
      <c r="E442" s="74" t="str">
        <f>INDEX(ATS!$A:$P,MATCH('2) Order Form'!$V442,ATS!$O:$O,0),4)</f>
        <v>88000-S</v>
      </c>
      <c r="F442" s="74" t="str">
        <f>INDEX(ATS!$A:$P,MATCH('2) Order Form'!$V442,ATS!$O:$O,0),5)</f>
        <v>Navy Blazer</v>
      </c>
      <c r="G442" s="112" t="str">
        <f>INDEX(ATS!$A:$P,MATCH('2) Order Form'!$V442,ATS!$O:$O,0),6)</f>
        <v>S</v>
      </c>
      <c r="H442" s="10">
        <v>1</v>
      </c>
      <c r="I442" s="90">
        <v>0</v>
      </c>
      <c r="J442" s="96">
        <f>IFERROR(VLOOKUP(V442,ATS!$O:$P,2,FALSE),0)</f>
        <v>3</v>
      </c>
      <c r="K442" s="138">
        <f t="shared" si="666"/>
        <v>3</v>
      </c>
      <c r="L442" s="96">
        <f>IFERROR(VLOOKUP(V442,ATS!$O:$Q,3,FALSE),0)</f>
        <v>3</v>
      </c>
      <c r="M442" s="139">
        <f t="shared" si="667"/>
        <v>3</v>
      </c>
      <c r="N442" s="85">
        <v>0</v>
      </c>
      <c r="O442" s="51">
        <f t="shared" si="668"/>
        <v>0</v>
      </c>
      <c r="P442" s="46">
        <f>VLOOKUP($C442,Prices!$A$3:$T$1996,MATCH('2) Order Form'!P$8,Prices!$A$2:$T$2,0),FALSE)</f>
        <v>65</v>
      </c>
      <c r="Q442" s="47">
        <f>VLOOKUP($C442,Prices!$A$3:$T$1996,MATCH('2) Order Form'!Q$8,Prices!$A$2:$T$2,0),FALSE)</f>
        <v>129</v>
      </c>
      <c r="R442" s="31">
        <f t="shared" si="669"/>
        <v>0</v>
      </c>
      <c r="S442" s="40">
        <f t="shared" si="670"/>
        <v>0</v>
      </c>
      <c r="T442" s="47">
        <f t="shared" si="671"/>
        <v>0</v>
      </c>
      <c r="U442" s="97"/>
      <c r="V442" s="110">
        <v>7048652903648</v>
      </c>
      <c r="W442" s="97"/>
      <c r="X442" s="182" t="str">
        <f t="shared" si="613"/>
        <v>*** EOL ***</v>
      </c>
      <c r="Y442" s="98">
        <f t="shared" si="672"/>
        <v>0</v>
      </c>
      <c r="Z442" s="99">
        <f t="shared" ca="1" si="647"/>
        <v>0</v>
      </c>
      <c r="AA442" s="99">
        <f t="shared" ca="1" si="612"/>
        <v>82</v>
      </c>
      <c r="AB442" s="99">
        <f t="shared" ca="1" si="648"/>
        <v>1</v>
      </c>
      <c r="AC442" s="99">
        <f t="shared" ca="1" si="649"/>
        <v>1</v>
      </c>
      <c r="AD442" s="99" t="str">
        <f t="shared" si="650"/>
        <v>820369Navy Blazer</v>
      </c>
      <c r="AE442" s="99">
        <f t="shared" si="651"/>
        <v>820369</v>
      </c>
      <c r="AF442" s="100" t="str">
        <f>INDEX(ATS!$A:$P,MATCH('2) Order Form'!$V442,ATS!$O:$O,0),7)</f>
        <v>Active</v>
      </c>
      <c r="AG442" s="183">
        <v>7048653022959</v>
      </c>
    </row>
    <row r="443" spans="1:33">
      <c r="A443" s="9">
        <v>4</v>
      </c>
      <c r="B443" s="9" t="s">
        <v>103</v>
      </c>
      <c r="C443" s="9">
        <f>INDEX(ATS!$A:$P,MATCH('2) Order Form'!$V443,ATS!$O:$O,0),1)</f>
        <v>820369</v>
      </c>
      <c r="D443" s="9" t="str">
        <f>INDEX(ATS!$A:$P,MATCH('2) Order Form'!$V443,ATS!$O:$O,0),2)</f>
        <v>Hunter Shorts M</v>
      </c>
      <c r="E443" s="74" t="str">
        <f>INDEX(ATS!$A:$P,MATCH('2) Order Form'!$V443,ATS!$O:$O,0),4)</f>
        <v>88000-M</v>
      </c>
      <c r="F443" s="74" t="str">
        <f>INDEX(ATS!$A:$P,MATCH('2) Order Form'!$V443,ATS!$O:$O,0),5)</f>
        <v>Navy Blazer</v>
      </c>
      <c r="G443" s="112" t="str">
        <f>INDEX(ATS!$A:$P,MATCH('2) Order Form'!$V443,ATS!$O:$O,0),6)</f>
        <v>M</v>
      </c>
      <c r="H443" s="10">
        <v>1</v>
      </c>
      <c r="I443" s="90">
        <v>0</v>
      </c>
      <c r="J443" s="96">
        <f>IFERROR(VLOOKUP(V443,ATS!$O:$P,2,FALSE),0)</f>
        <v>14</v>
      </c>
      <c r="K443" s="138">
        <f t="shared" si="666"/>
        <v>14</v>
      </c>
      <c r="L443" s="96">
        <f>IFERROR(VLOOKUP(V443,ATS!$O:$Q,3,FALSE),0)</f>
        <v>14</v>
      </c>
      <c r="M443" s="139">
        <f t="shared" si="667"/>
        <v>14</v>
      </c>
      <c r="N443" s="85">
        <v>0</v>
      </c>
      <c r="O443" s="51">
        <f t="shared" si="668"/>
        <v>0</v>
      </c>
      <c r="P443" s="46">
        <f>VLOOKUP($C443,Prices!$A$3:$T$1996,MATCH('2) Order Form'!P$8,Prices!$A$2:$T$2,0),FALSE)</f>
        <v>65</v>
      </c>
      <c r="Q443" s="47">
        <f>VLOOKUP($C443,Prices!$A$3:$T$1996,MATCH('2) Order Form'!Q$8,Prices!$A$2:$T$2,0),FALSE)</f>
        <v>129</v>
      </c>
      <c r="R443" s="31">
        <f t="shared" si="669"/>
        <v>0</v>
      </c>
      <c r="S443" s="40">
        <f t="shared" si="670"/>
        <v>0</v>
      </c>
      <c r="T443" s="47">
        <f t="shared" si="671"/>
        <v>0</v>
      </c>
      <c r="U443" s="97"/>
      <c r="V443" s="110">
        <v>7048652903631</v>
      </c>
      <c r="W443" s="97"/>
      <c r="X443" s="182" t="str">
        <f t="shared" si="613"/>
        <v>*** EOL ***</v>
      </c>
      <c r="Y443" s="98">
        <f t="shared" si="672"/>
        <v>0</v>
      </c>
      <c r="Z443" s="99">
        <f t="shared" ca="1" si="647"/>
        <v>0</v>
      </c>
      <c r="AA443" s="99">
        <f t="shared" ca="1" si="612"/>
        <v>82</v>
      </c>
      <c r="AB443" s="99">
        <f t="shared" ca="1" si="648"/>
        <v>0</v>
      </c>
      <c r="AC443" s="99">
        <f t="shared" ca="1" si="649"/>
        <v>0</v>
      </c>
      <c r="AD443" s="99" t="str">
        <f t="shared" si="650"/>
        <v>820369Navy Blazer</v>
      </c>
      <c r="AE443" s="99">
        <f t="shared" si="651"/>
        <v>820369</v>
      </c>
      <c r="AF443" s="100" t="str">
        <f>INDEX(ATS!$A:$P,MATCH('2) Order Form'!$V443,ATS!$O:$O,0),7)</f>
        <v>Active</v>
      </c>
      <c r="AG443" s="183">
        <v>7048653022966</v>
      </c>
    </row>
    <row r="444" spans="1:33">
      <c r="A444" s="9">
        <v>4</v>
      </c>
      <c r="B444" s="9" t="s">
        <v>103</v>
      </c>
      <c r="C444" s="9">
        <f>INDEX(ATS!$A:$P,MATCH('2) Order Form'!$V444,ATS!$O:$O,0),1)</f>
        <v>820369</v>
      </c>
      <c r="D444" s="9" t="str">
        <f>INDEX(ATS!$A:$P,MATCH('2) Order Form'!$V444,ATS!$O:$O,0),2)</f>
        <v>Hunter Shorts M</v>
      </c>
      <c r="E444" s="74" t="str">
        <f>INDEX(ATS!$A:$P,MATCH('2) Order Form'!$V444,ATS!$O:$O,0),4)</f>
        <v>88000-L</v>
      </c>
      <c r="F444" s="74" t="str">
        <f>INDEX(ATS!$A:$P,MATCH('2) Order Form'!$V444,ATS!$O:$O,0),5)</f>
        <v>Navy Blazer</v>
      </c>
      <c r="G444" s="112" t="str">
        <f>INDEX(ATS!$A:$P,MATCH('2) Order Form'!$V444,ATS!$O:$O,0),6)</f>
        <v>L</v>
      </c>
      <c r="H444" s="10">
        <v>1</v>
      </c>
      <c r="I444" s="90">
        <v>0</v>
      </c>
      <c r="J444" s="96">
        <f>IFERROR(VLOOKUP(V444,ATS!$O:$P,2,FALSE),0)</f>
        <v>15</v>
      </c>
      <c r="K444" s="138">
        <f t="shared" si="666"/>
        <v>15</v>
      </c>
      <c r="L444" s="96">
        <f>IFERROR(VLOOKUP(V444,ATS!$O:$Q,3,FALSE),0)</f>
        <v>15</v>
      </c>
      <c r="M444" s="139">
        <f t="shared" si="667"/>
        <v>15</v>
      </c>
      <c r="N444" s="85">
        <v>0</v>
      </c>
      <c r="O444" s="51">
        <f t="shared" si="668"/>
        <v>0</v>
      </c>
      <c r="P444" s="46">
        <f>VLOOKUP($C444,Prices!$A$3:$T$1996,MATCH('2) Order Form'!P$8,Prices!$A$2:$T$2,0),FALSE)</f>
        <v>65</v>
      </c>
      <c r="Q444" s="47">
        <f>VLOOKUP($C444,Prices!$A$3:$T$1996,MATCH('2) Order Form'!Q$8,Prices!$A$2:$T$2,0),FALSE)</f>
        <v>129</v>
      </c>
      <c r="R444" s="31">
        <f t="shared" si="669"/>
        <v>0</v>
      </c>
      <c r="S444" s="40">
        <f t="shared" si="670"/>
        <v>0</v>
      </c>
      <c r="T444" s="47">
        <f t="shared" si="671"/>
        <v>0</v>
      </c>
      <c r="U444" s="97"/>
      <c r="V444" s="110">
        <v>7048652903624</v>
      </c>
      <c r="W444" s="97"/>
      <c r="X444" s="182" t="str">
        <f t="shared" si="613"/>
        <v>*** EOL ***</v>
      </c>
      <c r="Y444" s="98">
        <f t="shared" si="672"/>
        <v>0</v>
      </c>
      <c r="Z444" s="99">
        <f t="shared" ca="1" si="647"/>
        <v>0</v>
      </c>
      <c r="AA444" s="99">
        <f t="shared" ca="1" si="612"/>
        <v>82</v>
      </c>
      <c r="AB444" s="99">
        <f t="shared" ref="AB444:AB641" ca="1" si="673">IF(C444=OFFSET(C444,-1,0),0,1)</f>
        <v>0</v>
      </c>
      <c r="AC444" s="99">
        <f t="shared" ref="AC444:AC641" ca="1" si="674">IF(F444=OFFSET(F444,-1,0),0,1)</f>
        <v>0</v>
      </c>
      <c r="AD444" s="99" t="str">
        <f t="shared" ref="AD444:AD641" si="675">CONCATENATE(C444,F444)</f>
        <v>820369Navy Blazer</v>
      </c>
      <c r="AE444" s="99">
        <f t="shared" ref="AE444:AE641" si="676">IFERROR(IF(B444="EYEWEAR",CONCATENATE(C444,"-",G444),C444),C444)</f>
        <v>820369</v>
      </c>
      <c r="AF444" s="100" t="str">
        <f>INDEX(ATS!$A:$P,MATCH('2) Order Form'!$V444,ATS!$O:$O,0),7)</f>
        <v>Active</v>
      </c>
      <c r="AG444" s="183">
        <v>7048653022973</v>
      </c>
    </row>
    <row r="445" spans="1:33">
      <c r="A445" s="9">
        <v>4</v>
      </c>
      <c r="B445" s="9" t="s">
        <v>103</v>
      </c>
      <c r="C445" s="9">
        <f>INDEX(ATS!$A:$P,MATCH('2) Order Form'!$V445,ATS!$O:$O,0),1)</f>
        <v>820369</v>
      </c>
      <c r="D445" s="9" t="str">
        <f>INDEX(ATS!$A:$P,MATCH('2) Order Form'!$V445,ATS!$O:$O,0),2)</f>
        <v>Hunter Shorts M</v>
      </c>
      <c r="E445" s="74" t="str">
        <f>INDEX(ATS!$A:$P,MATCH('2) Order Form'!$V445,ATS!$O:$O,0),4)</f>
        <v>88000-XL</v>
      </c>
      <c r="F445" s="74" t="str">
        <f>INDEX(ATS!$A:$P,MATCH('2) Order Form'!$V445,ATS!$O:$O,0),5)</f>
        <v>Navy Blazer</v>
      </c>
      <c r="G445" s="112" t="str">
        <f>INDEX(ATS!$A:$P,MATCH('2) Order Form'!$V445,ATS!$O:$O,0),6)</f>
        <v>XL</v>
      </c>
      <c r="H445" s="10">
        <v>1</v>
      </c>
      <c r="I445" s="90">
        <v>0</v>
      </c>
      <c r="J445" s="96">
        <f>IFERROR(VLOOKUP(V445,ATS!$O:$P,2,FALSE),0)</f>
        <v>3</v>
      </c>
      <c r="K445" s="138">
        <f t="shared" si="666"/>
        <v>3</v>
      </c>
      <c r="L445" s="96">
        <f>IFERROR(VLOOKUP(V445,ATS!$O:$Q,3,FALSE),0)</f>
        <v>3</v>
      </c>
      <c r="M445" s="139">
        <f t="shared" si="667"/>
        <v>3</v>
      </c>
      <c r="N445" s="85">
        <v>0</v>
      </c>
      <c r="O445" s="51">
        <f t="shared" si="668"/>
        <v>0</v>
      </c>
      <c r="P445" s="46">
        <f>VLOOKUP($C445,Prices!$A$3:$T$1996,MATCH('2) Order Form'!P$8,Prices!$A$2:$T$2,0),FALSE)</f>
        <v>65</v>
      </c>
      <c r="Q445" s="47">
        <f>VLOOKUP($C445,Prices!$A$3:$T$1996,MATCH('2) Order Form'!Q$8,Prices!$A$2:$T$2,0),FALSE)</f>
        <v>129</v>
      </c>
      <c r="R445" s="31">
        <f t="shared" si="669"/>
        <v>0</v>
      </c>
      <c r="S445" s="40">
        <f t="shared" si="670"/>
        <v>0</v>
      </c>
      <c r="T445" s="47">
        <f t="shared" si="671"/>
        <v>0</v>
      </c>
      <c r="U445" s="97"/>
      <c r="V445" s="110">
        <v>7048652903655</v>
      </c>
      <c r="W445" s="97"/>
      <c r="X445" s="182" t="str">
        <f t="shared" si="613"/>
        <v>*** EOL ***</v>
      </c>
      <c r="Y445" s="98">
        <f t="shared" si="672"/>
        <v>0</v>
      </c>
      <c r="Z445" s="99">
        <f t="shared" ca="1" si="647"/>
        <v>0</v>
      </c>
      <c r="AA445" s="99">
        <f t="shared" ca="1" si="612"/>
        <v>82</v>
      </c>
      <c r="AB445" s="99">
        <f t="shared" ca="1" si="673"/>
        <v>0</v>
      </c>
      <c r="AC445" s="99">
        <f t="shared" ca="1" si="674"/>
        <v>0</v>
      </c>
      <c r="AD445" s="99" t="str">
        <f t="shared" si="675"/>
        <v>820369Navy Blazer</v>
      </c>
      <c r="AE445" s="99">
        <f t="shared" si="676"/>
        <v>820369</v>
      </c>
      <c r="AF445" s="100" t="str">
        <f>INDEX(ATS!$A:$P,MATCH('2) Order Form'!$V445,ATS!$O:$O,0),7)</f>
        <v>Active</v>
      </c>
      <c r="AG445" s="183">
        <v>7048653022980</v>
      </c>
    </row>
    <row r="446" spans="1:33">
      <c r="A446" s="9">
        <v>4</v>
      </c>
      <c r="B446" s="9" t="s">
        <v>103</v>
      </c>
      <c r="C446" s="9">
        <f>INDEX(ATS!$A:$P,MATCH('2) Order Form'!$V446,ATS!$O:$O,0),1)</f>
        <v>820369</v>
      </c>
      <c r="D446" s="9" t="str">
        <f>INDEX(ATS!$A:$P,MATCH('2) Order Form'!$V446,ATS!$O:$O,0),2)</f>
        <v>Hunter Shorts M</v>
      </c>
      <c r="E446" s="74" t="str">
        <f>INDEX(ATS!$A:$P,MATCH('2) Order Form'!$V446,ATS!$O:$O,0),4)</f>
        <v>78001-S</v>
      </c>
      <c r="F446" s="74" t="str">
        <f>INDEX(ATS!$A:$P,MATCH('2) Order Form'!$V446,ATS!$O:$O,0),5)</f>
        <v>Forest</v>
      </c>
      <c r="G446" s="112" t="str">
        <f>INDEX(ATS!$A:$P,MATCH('2) Order Form'!$V446,ATS!$O:$O,0),6)</f>
        <v>S</v>
      </c>
      <c r="H446" s="10">
        <v>1</v>
      </c>
      <c r="I446" s="90">
        <v>0</v>
      </c>
      <c r="J446" s="96">
        <f>IFERROR(VLOOKUP(V446,ATS!$O:$P,2,FALSE),0)</f>
        <v>9</v>
      </c>
      <c r="K446" s="138">
        <f t="shared" si="666"/>
        <v>9</v>
      </c>
      <c r="L446" s="96">
        <f>IFERROR(VLOOKUP(V446,ATS!$O:$Q,3,FALSE),0)</f>
        <v>9</v>
      </c>
      <c r="M446" s="139">
        <f t="shared" si="667"/>
        <v>9</v>
      </c>
      <c r="N446" s="85">
        <v>0</v>
      </c>
      <c r="O446" s="51">
        <f t="shared" si="668"/>
        <v>0</v>
      </c>
      <c r="P446" s="46">
        <f>VLOOKUP($C446,Prices!$A$3:$T$1996,MATCH('2) Order Form'!P$8,Prices!$A$2:$T$2,0),FALSE)</f>
        <v>65</v>
      </c>
      <c r="Q446" s="47">
        <f>VLOOKUP($C446,Prices!$A$3:$T$1996,MATCH('2) Order Form'!Q$8,Prices!$A$2:$T$2,0),FALSE)</f>
        <v>129</v>
      </c>
      <c r="R446" s="31">
        <f t="shared" si="669"/>
        <v>0</v>
      </c>
      <c r="S446" s="40">
        <f t="shared" si="670"/>
        <v>0</v>
      </c>
      <c r="T446" s="47">
        <f t="shared" si="671"/>
        <v>0</v>
      </c>
      <c r="U446" s="97"/>
      <c r="V446" s="110">
        <v>7048652896261</v>
      </c>
      <c r="W446" s="97"/>
      <c r="X446" s="182" t="str">
        <f t="shared" si="613"/>
        <v>*** EOL ***</v>
      </c>
      <c r="Y446" s="98">
        <f t="shared" si="672"/>
        <v>0</v>
      </c>
      <c r="Z446" s="99">
        <f t="shared" ca="1" si="647"/>
        <v>0</v>
      </c>
      <c r="AA446" s="99">
        <f t="shared" ca="1" si="612"/>
        <v>82</v>
      </c>
      <c r="AB446" s="99">
        <f t="shared" ca="1" si="673"/>
        <v>0</v>
      </c>
      <c r="AC446" s="99">
        <f t="shared" ca="1" si="674"/>
        <v>1</v>
      </c>
      <c r="AD446" s="99" t="str">
        <f t="shared" si="675"/>
        <v>820369Forest</v>
      </c>
      <c r="AE446" s="99">
        <f t="shared" si="676"/>
        <v>820369</v>
      </c>
      <c r="AF446" s="100" t="str">
        <f>INDEX(ATS!$A:$P,MATCH('2) Order Form'!$V446,ATS!$O:$O,0),7)</f>
        <v>Active</v>
      </c>
      <c r="AG446" s="183">
        <v>7048652537157</v>
      </c>
    </row>
    <row r="447" spans="1:33">
      <c r="A447" s="9">
        <v>4</v>
      </c>
      <c r="B447" s="9" t="s">
        <v>103</v>
      </c>
      <c r="C447" s="9">
        <f>INDEX(ATS!$A:$P,MATCH('2) Order Form'!$V447,ATS!$O:$O,0),1)</f>
        <v>820369</v>
      </c>
      <c r="D447" s="9" t="str">
        <f>INDEX(ATS!$A:$P,MATCH('2) Order Form'!$V447,ATS!$O:$O,0),2)</f>
        <v>Hunter Shorts M</v>
      </c>
      <c r="E447" s="74" t="str">
        <f>INDEX(ATS!$A:$P,MATCH('2) Order Form'!$V447,ATS!$O:$O,0),4)</f>
        <v>78001-M</v>
      </c>
      <c r="F447" s="74" t="str">
        <f>INDEX(ATS!$A:$P,MATCH('2) Order Form'!$V447,ATS!$O:$O,0),5)</f>
        <v>Forest</v>
      </c>
      <c r="G447" s="112" t="str">
        <f>INDEX(ATS!$A:$P,MATCH('2) Order Form'!$V447,ATS!$O:$O,0),6)</f>
        <v>M</v>
      </c>
      <c r="H447" s="10">
        <v>1</v>
      </c>
      <c r="I447" s="90">
        <v>0</v>
      </c>
      <c r="J447" s="96">
        <f>IFERROR(VLOOKUP(V447,ATS!$O:$P,2,FALSE),0)</f>
        <v>13</v>
      </c>
      <c r="K447" s="138">
        <f t="shared" si="666"/>
        <v>13</v>
      </c>
      <c r="L447" s="96">
        <f>IFERROR(VLOOKUP(V447,ATS!$O:$Q,3,FALSE),0)</f>
        <v>13</v>
      </c>
      <c r="M447" s="139">
        <f t="shared" si="667"/>
        <v>13</v>
      </c>
      <c r="N447" s="85">
        <v>0</v>
      </c>
      <c r="O447" s="51">
        <f t="shared" si="668"/>
        <v>0</v>
      </c>
      <c r="P447" s="46">
        <f>VLOOKUP($C447,Prices!$A$3:$T$1996,MATCH('2) Order Form'!P$8,Prices!$A$2:$T$2,0),FALSE)</f>
        <v>65</v>
      </c>
      <c r="Q447" s="47">
        <f>VLOOKUP($C447,Prices!$A$3:$T$1996,MATCH('2) Order Form'!Q$8,Prices!$A$2:$T$2,0),FALSE)</f>
        <v>129</v>
      </c>
      <c r="R447" s="31">
        <f t="shared" si="669"/>
        <v>0</v>
      </c>
      <c r="S447" s="40">
        <f t="shared" si="670"/>
        <v>0</v>
      </c>
      <c r="T447" s="47">
        <f t="shared" si="671"/>
        <v>0</v>
      </c>
      <c r="U447" s="97"/>
      <c r="V447" s="110">
        <v>7048652896254</v>
      </c>
      <c r="W447" s="97"/>
      <c r="X447" s="182" t="str">
        <f t="shared" si="613"/>
        <v>*** EOL ***</v>
      </c>
      <c r="Y447" s="98">
        <f t="shared" si="672"/>
        <v>0</v>
      </c>
      <c r="Z447" s="99">
        <f t="shared" ca="1" si="647"/>
        <v>0</v>
      </c>
      <c r="AA447" s="99">
        <f t="shared" ref="AA447:AA498" ca="1" si="677">IF(C447=OFFSET(C447,-1,0),OFFSET(AA447,-1,0),OFFSET(AA447,-1,0)+1)</f>
        <v>82</v>
      </c>
      <c r="AB447" s="99">
        <f t="shared" ca="1" si="673"/>
        <v>0</v>
      </c>
      <c r="AC447" s="99">
        <f t="shared" ca="1" si="674"/>
        <v>0</v>
      </c>
      <c r="AD447" s="99" t="str">
        <f t="shared" si="675"/>
        <v>820369Forest</v>
      </c>
      <c r="AE447" s="99">
        <f t="shared" si="676"/>
        <v>820369</v>
      </c>
      <c r="AF447" s="100" t="str">
        <f>INDEX(ATS!$A:$P,MATCH('2) Order Form'!$V447,ATS!$O:$O,0),7)</f>
        <v>Active</v>
      </c>
      <c r="AG447" s="183">
        <v>7048652537140</v>
      </c>
    </row>
    <row r="448" spans="1:33">
      <c r="A448" s="9">
        <v>4</v>
      </c>
      <c r="B448" s="9" t="s">
        <v>103</v>
      </c>
      <c r="C448" s="9">
        <f>INDEX(ATS!$A:$P,MATCH('2) Order Form'!$V448,ATS!$O:$O,0),1)</f>
        <v>820369</v>
      </c>
      <c r="D448" s="9" t="str">
        <f>INDEX(ATS!$A:$P,MATCH('2) Order Form'!$V448,ATS!$O:$O,0),2)</f>
        <v>Hunter Shorts M</v>
      </c>
      <c r="E448" s="74" t="str">
        <f>INDEX(ATS!$A:$P,MATCH('2) Order Form'!$V448,ATS!$O:$O,0),4)</f>
        <v>78001-L</v>
      </c>
      <c r="F448" s="74" t="str">
        <f>INDEX(ATS!$A:$P,MATCH('2) Order Form'!$V448,ATS!$O:$O,0),5)</f>
        <v>Forest</v>
      </c>
      <c r="G448" s="112" t="str">
        <f>INDEX(ATS!$A:$P,MATCH('2) Order Form'!$V448,ATS!$O:$O,0),6)</f>
        <v>L</v>
      </c>
      <c r="H448" s="10">
        <v>1</v>
      </c>
      <c r="I448" s="90">
        <v>0</v>
      </c>
      <c r="J448" s="96">
        <f>IFERROR(VLOOKUP(V448,ATS!$O:$P,2,FALSE),0)</f>
        <v>19</v>
      </c>
      <c r="K448" s="138">
        <f t="shared" si="666"/>
        <v>19</v>
      </c>
      <c r="L448" s="96">
        <f>IFERROR(VLOOKUP(V448,ATS!$O:$Q,3,FALSE),0)</f>
        <v>19</v>
      </c>
      <c r="M448" s="139">
        <f t="shared" si="667"/>
        <v>19</v>
      </c>
      <c r="N448" s="85">
        <v>0</v>
      </c>
      <c r="O448" s="51">
        <f t="shared" si="668"/>
        <v>0</v>
      </c>
      <c r="P448" s="46">
        <f>VLOOKUP($C448,Prices!$A$3:$T$1996,MATCH('2) Order Form'!P$8,Prices!$A$2:$T$2,0),FALSE)</f>
        <v>65</v>
      </c>
      <c r="Q448" s="47">
        <f>VLOOKUP($C448,Prices!$A$3:$T$1996,MATCH('2) Order Form'!Q$8,Prices!$A$2:$T$2,0),FALSE)</f>
        <v>129</v>
      </c>
      <c r="R448" s="31">
        <f t="shared" si="669"/>
        <v>0</v>
      </c>
      <c r="S448" s="40">
        <f t="shared" si="670"/>
        <v>0</v>
      </c>
      <c r="T448" s="47">
        <f t="shared" si="671"/>
        <v>0</v>
      </c>
      <c r="U448" s="97"/>
      <c r="V448" s="110">
        <v>7048652896247</v>
      </c>
      <c r="W448" s="97"/>
      <c r="X448" s="182" t="str">
        <f t="shared" si="613"/>
        <v>*** EOL ***</v>
      </c>
      <c r="Y448" s="98">
        <f t="shared" si="672"/>
        <v>0</v>
      </c>
      <c r="Z448" s="99">
        <f t="shared" ca="1" si="647"/>
        <v>0</v>
      </c>
      <c r="AA448" s="99">
        <f t="shared" ca="1" si="677"/>
        <v>82</v>
      </c>
      <c r="AB448" s="99">
        <f t="shared" ca="1" si="673"/>
        <v>0</v>
      </c>
      <c r="AC448" s="99">
        <f t="shared" ca="1" si="674"/>
        <v>0</v>
      </c>
      <c r="AD448" s="99" t="str">
        <f t="shared" si="675"/>
        <v>820369Forest</v>
      </c>
      <c r="AE448" s="99">
        <f t="shared" si="676"/>
        <v>820369</v>
      </c>
      <c r="AF448" s="100" t="str">
        <f>INDEX(ATS!$A:$P,MATCH('2) Order Form'!$V448,ATS!$O:$O,0),7)</f>
        <v>Active</v>
      </c>
      <c r="AG448" s="183">
        <v>7048652537133</v>
      </c>
    </row>
    <row r="449" spans="1:33">
      <c r="A449" s="9">
        <v>4</v>
      </c>
      <c r="B449" s="9" t="s">
        <v>103</v>
      </c>
      <c r="C449" s="9">
        <f>INDEX(ATS!$A:$P,MATCH('2) Order Form'!$V449,ATS!$O:$O,0),1)</f>
        <v>820369</v>
      </c>
      <c r="D449" s="9" t="str">
        <f>INDEX(ATS!$A:$P,MATCH('2) Order Form'!$V449,ATS!$O:$O,0),2)</f>
        <v>Hunter Shorts M</v>
      </c>
      <c r="E449" s="74" t="str">
        <f>INDEX(ATS!$A:$P,MATCH('2) Order Form'!$V449,ATS!$O:$O,0),4)</f>
        <v>78001-XL</v>
      </c>
      <c r="F449" s="74" t="str">
        <f>INDEX(ATS!$A:$P,MATCH('2) Order Form'!$V449,ATS!$O:$O,0),5)</f>
        <v>Forest</v>
      </c>
      <c r="G449" s="112" t="str">
        <f>INDEX(ATS!$A:$P,MATCH('2) Order Form'!$V449,ATS!$O:$O,0),6)</f>
        <v>XL</v>
      </c>
      <c r="H449" s="10">
        <v>1</v>
      </c>
      <c r="I449" s="90">
        <v>0</v>
      </c>
      <c r="J449" s="96">
        <f>IFERROR(VLOOKUP(V449,ATS!$O:$P,2,FALSE),0)</f>
        <v>16</v>
      </c>
      <c r="K449" s="138">
        <f t="shared" ref="K449:K628" si="678">IF(J449=99999,"OPEN",IF(J449&gt;50,"50+",IF(J449&lt;=0,"0",J449)))</f>
        <v>16</v>
      </c>
      <c r="L449" s="96">
        <f>IFERROR(VLOOKUP(V449,ATS!$O:$Q,3,FALSE),0)</f>
        <v>16</v>
      </c>
      <c r="M449" s="139">
        <f t="shared" ref="M449:M628" si="679">IF(L449=99999,"OPEN",IF(L449&gt;50,"50+",IF(L449&lt;=0,"0",L449)))</f>
        <v>16</v>
      </c>
      <c r="N449" s="85">
        <v>0</v>
      </c>
      <c r="O449" s="51">
        <f t="shared" ref="O449:O628" si="680">IF(N449&lt;&gt;0,N449,$P$5)</f>
        <v>0</v>
      </c>
      <c r="P449" s="46">
        <f>VLOOKUP($C449,Prices!$A$3:$T$1996,MATCH('2) Order Form'!P$8,Prices!$A$2:$T$2,0),FALSE)</f>
        <v>65</v>
      </c>
      <c r="Q449" s="47">
        <f>VLOOKUP($C449,Prices!$A$3:$T$1996,MATCH('2) Order Form'!Q$8,Prices!$A$2:$T$2,0),FALSE)</f>
        <v>129</v>
      </c>
      <c r="R449" s="31">
        <f t="shared" ref="R449:R628" si="681">I449*P449</f>
        <v>0</v>
      </c>
      <c r="S449" s="40">
        <f t="shared" ref="S449:S628" si="682">R449*O449</f>
        <v>0</v>
      </c>
      <c r="T449" s="47">
        <f t="shared" ref="T449:T628" si="683">R449-S449</f>
        <v>0</v>
      </c>
      <c r="U449" s="97"/>
      <c r="V449" s="110">
        <v>7048652896278</v>
      </c>
      <c r="W449" s="97"/>
      <c r="X449" s="182" t="str">
        <f t="shared" si="613"/>
        <v>*** EOL ***</v>
      </c>
      <c r="Y449" s="98">
        <f>I449*Q449</f>
        <v>0</v>
      </c>
      <c r="Z449" s="99">
        <f t="shared" ca="1" si="647"/>
        <v>0</v>
      </c>
      <c r="AA449" s="99">
        <f t="shared" ca="1" si="677"/>
        <v>82</v>
      </c>
      <c r="AB449" s="99">
        <f t="shared" ca="1" si="673"/>
        <v>0</v>
      </c>
      <c r="AC449" s="99">
        <f t="shared" ca="1" si="674"/>
        <v>0</v>
      </c>
      <c r="AD449" s="99" t="str">
        <f t="shared" si="675"/>
        <v>820369Forest</v>
      </c>
      <c r="AE449" s="99">
        <f t="shared" si="676"/>
        <v>820369</v>
      </c>
      <c r="AF449" s="100" t="str">
        <f>INDEX(ATS!$A:$P,MATCH('2) Order Form'!$V449,ATS!$O:$O,0),7)</f>
        <v>Active</v>
      </c>
      <c r="AG449" s="183">
        <v>7048652537164</v>
      </c>
    </row>
    <row r="450" spans="1:33">
      <c r="A450" s="9">
        <v>4</v>
      </c>
      <c r="B450" s="9" t="s">
        <v>103</v>
      </c>
      <c r="C450" s="9">
        <f>INDEX(ATS!$A:$P,MATCH('2) Order Form'!$V450,ATS!$O:$O,0),1)</f>
        <v>820369</v>
      </c>
      <c r="D450" s="9" t="str">
        <f>INDEX(ATS!$A:$P,MATCH('2) Order Form'!$V450,ATS!$O:$O,0),2)</f>
        <v>Hunter Shorts M</v>
      </c>
      <c r="E450" s="74" t="str">
        <f>INDEX(ATS!$A:$P,MATCH('2) Order Form'!$V450,ATS!$O:$O,0),4)</f>
        <v>99901-S</v>
      </c>
      <c r="F450" s="74" t="str">
        <f>INDEX(ATS!$A:$P,MATCH('2) Order Form'!$V450,ATS!$O:$O,0),5)</f>
        <v xml:space="preserve">Black </v>
      </c>
      <c r="G450" s="112" t="str">
        <f>INDEX(ATS!$A:$P,MATCH('2) Order Form'!$V450,ATS!$O:$O,0),6)</f>
        <v>S</v>
      </c>
      <c r="H450" s="10">
        <v>1</v>
      </c>
      <c r="I450" s="90">
        <v>0</v>
      </c>
      <c r="J450" s="96">
        <f>IFERROR(VLOOKUP(V450,ATS!$O:$P,2,FALSE),0)</f>
        <v>43</v>
      </c>
      <c r="K450" s="138">
        <f t="shared" si="678"/>
        <v>43</v>
      </c>
      <c r="L450" s="96">
        <f>IFERROR(VLOOKUP(V450,ATS!$O:$Q,3,FALSE),0)</f>
        <v>43</v>
      </c>
      <c r="M450" s="139">
        <f t="shared" si="679"/>
        <v>43</v>
      </c>
      <c r="N450" s="85">
        <v>0</v>
      </c>
      <c r="O450" s="51">
        <f t="shared" si="680"/>
        <v>0</v>
      </c>
      <c r="P450" s="46">
        <f>VLOOKUP($C450,Prices!$A$3:$T$1996,MATCH('2) Order Form'!P$8,Prices!$A$2:$T$2,0),FALSE)</f>
        <v>65</v>
      </c>
      <c r="Q450" s="47">
        <f>VLOOKUP($C450,Prices!$A$3:$T$1996,MATCH('2) Order Form'!Q$8,Prices!$A$2:$T$2,0),FALSE)</f>
        <v>129</v>
      </c>
      <c r="R450" s="31">
        <f t="shared" si="681"/>
        <v>0</v>
      </c>
      <c r="S450" s="40">
        <f t="shared" si="682"/>
        <v>0</v>
      </c>
      <c r="T450" s="47">
        <f t="shared" si="683"/>
        <v>0</v>
      </c>
      <c r="U450" s="97"/>
      <c r="V450" s="110">
        <v>7048652896308</v>
      </c>
      <c r="W450" s="97"/>
      <c r="X450" s="182" t="str">
        <f t="shared" si="613"/>
        <v>*** EOL ***</v>
      </c>
      <c r="Y450" s="98">
        <f>I450*Q450</f>
        <v>0</v>
      </c>
      <c r="Z450" s="99">
        <f t="shared" ca="1" si="647"/>
        <v>0</v>
      </c>
      <c r="AA450" s="99">
        <f t="shared" ca="1" si="677"/>
        <v>82</v>
      </c>
      <c r="AB450" s="99">
        <f t="shared" ca="1" si="673"/>
        <v>0</v>
      </c>
      <c r="AC450" s="99">
        <f t="shared" ca="1" si="674"/>
        <v>1</v>
      </c>
      <c r="AD450" s="99" t="str">
        <f t="shared" si="675"/>
        <v xml:space="preserve">820369Black </v>
      </c>
      <c r="AE450" s="99">
        <f t="shared" si="676"/>
        <v>820369</v>
      </c>
      <c r="AF450" s="100" t="str">
        <f>INDEX(ATS!$A:$P,MATCH('2) Order Form'!$V450,ATS!$O:$O,0),7)</f>
        <v>Active</v>
      </c>
      <c r="AG450" s="183">
        <v>7048652897947</v>
      </c>
    </row>
    <row r="451" spans="1:33">
      <c r="A451" s="9">
        <v>4</v>
      </c>
      <c r="B451" s="9" t="s">
        <v>103</v>
      </c>
      <c r="C451" s="9">
        <f>INDEX(ATS!$A:$P,MATCH('2) Order Form'!$V451,ATS!$O:$O,0),1)</f>
        <v>820369</v>
      </c>
      <c r="D451" s="9" t="str">
        <f>INDEX(ATS!$A:$P,MATCH('2) Order Form'!$V451,ATS!$O:$O,0),2)</f>
        <v>Hunter Shorts M</v>
      </c>
      <c r="E451" s="74" t="str">
        <f>INDEX(ATS!$A:$P,MATCH('2) Order Form'!$V451,ATS!$O:$O,0),4)</f>
        <v>99901-M</v>
      </c>
      <c r="F451" s="74" t="str">
        <f>INDEX(ATS!$A:$P,MATCH('2) Order Form'!$V451,ATS!$O:$O,0),5)</f>
        <v xml:space="preserve">Black </v>
      </c>
      <c r="G451" s="112" t="str">
        <f>INDEX(ATS!$A:$P,MATCH('2) Order Form'!$V451,ATS!$O:$O,0),6)</f>
        <v>M</v>
      </c>
      <c r="H451" s="10">
        <v>1</v>
      </c>
      <c r="I451" s="90">
        <v>0</v>
      </c>
      <c r="J451" s="96">
        <f>IFERROR(VLOOKUP(V451,ATS!$O:$P,2,FALSE),0)</f>
        <v>67</v>
      </c>
      <c r="K451" s="138" t="str">
        <f t="shared" si="678"/>
        <v>50+</v>
      </c>
      <c r="L451" s="96">
        <f>IFERROR(VLOOKUP(V451,ATS!$O:$Q,3,FALSE),0)</f>
        <v>67</v>
      </c>
      <c r="M451" s="139" t="str">
        <f t="shared" si="679"/>
        <v>50+</v>
      </c>
      <c r="N451" s="85">
        <v>0</v>
      </c>
      <c r="O451" s="51">
        <f t="shared" si="680"/>
        <v>0</v>
      </c>
      <c r="P451" s="46">
        <f>VLOOKUP($C451,Prices!$A$3:$T$1996,MATCH('2) Order Form'!P$8,Prices!$A$2:$T$2,0),FALSE)</f>
        <v>65</v>
      </c>
      <c r="Q451" s="47">
        <f>VLOOKUP($C451,Prices!$A$3:$T$1996,MATCH('2) Order Form'!Q$8,Prices!$A$2:$T$2,0),FALSE)</f>
        <v>129</v>
      </c>
      <c r="R451" s="31">
        <f t="shared" si="681"/>
        <v>0</v>
      </c>
      <c r="S451" s="40">
        <f t="shared" si="682"/>
        <v>0</v>
      </c>
      <c r="T451" s="47">
        <f t="shared" si="683"/>
        <v>0</v>
      </c>
      <c r="U451" s="97"/>
      <c r="V451" s="110">
        <v>7048652896292</v>
      </c>
      <c r="W451" s="97"/>
      <c r="X451" s="182" t="str">
        <f t="shared" si="613"/>
        <v>*** EOL ***</v>
      </c>
      <c r="Y451" s="98">
        <f>I451*Q451</f>
        <v>0</v>
      </c>
      <c r="Z451" s="99">
        <f t="shared" ca="1" si="647"/>
        <v>0</v>
      </c>
      <c r="AA451" s="99">
        <f t="shared" ca="1" si="677"/>
        <v>82</v>
      </c>
      <c r="AB451" s="99">
        <f t="shared" ca="1" si="673"/>
        <v>0</v>
      </c>
      <c r="AC451" s="99">
        <f t="shared" ca="1" si="674"/>
        <v>0</v>
      </c>
      <c r="AD451" s="99" t="str">
        <f t="shared" si="675"/>
        <v xml:space="preserve">820369Black </v>
      </c>
      <c r="AE451" s="99">
        <f t="shared" si="676"/>
        <v>820369</v>
      </c>
      <c r="AF451" s="100" t="str">
        <f>INDEX(ATS!$A:$P,MATCH('2) Order Form'!$V451,ATS!$O:$O,0),7)</f>
        <v>Active</v>
      </c>
      <c r="AG451" s="183">
        <v>7048652897930</v>
      </c>
    </row>
    <row r="452" spans="1:33">
      <c r="A452" s="9">
        <v>4</v>
      </c>
      <c r="B452" s="9" t="s">
        <v>103</v>
      </c>
      <c r="C452" s="9">
        <f>INDEX(ATS!$A:$P,MATCH('2) Order Form'!$V452,ATS!$O:$O,0),1)</f>
        <v>820369</v>
      </c>
      <c r="D452" s="9" t="str">
        <f>INDEX(ATS!$A:$P,MATCH('2) Order Form'!$V452,ATS!$O:$O,0),2)</f>
        <v>Hunter Shorts M</v>
      </c>
      <c r="E452" s="74" t="str">
        <f>INDEX(ATS!$A:$P,MATCH('2) Order Form'!$V452,ATS!$O:$O,0),4)</f>
        <v>99901-L</v>
      </c>
      <c r="F452" s="74" t="str">
        <f>INDEX(ATS!$A:$P,MATCH('2) Order Form'!$V452,ATS!$O:$O,0),5)</f>
        <v xml:space="preserve">Black </v>
      </c>
      <c r="G452" s="112" t="str">
        <f>INDEX(ATS!$A:$P,MATCH('2) Order Form'!$V452,ATS!$O:$O,0),6)</f>
        <v>L</v>
      </c>
      <c r="H452" s="10">
        <v>1</v>
      </c>
      <c r="I452" s="90">
        <v>0</v>
      </c>
      <c r="J452" s="96">
        <f>IFERROR(VLOOKUP(V452,ATS!$O:$P,2,FALSE),0)</f>
        <v>46</v>
      </c>
      <c r="K452" s="138">
        <f t="shared" si="678"/>
        <v>46</v>
      </c>
      <c r="L452" s="96">
        <f>IFERROR(VLOOKUP(V452,ATS!$O:$Q,3,FALSE),0)</f>
        <v>46</v>
      </c>
      <c r="M452" s="139">
        <f t="shared" si="679"/>
        <v>46</v>
      </c>
      <c r="N452" s="85">
        <v>0</v>
      </c>
      <c r="O452" s="51">
        <f t="shared" si="680"/>
        <v>0</v>
      </c>
      <c r="P452" s="46">
        <f>VLOOKUP($C452,Prices!$A$3:$T$1996,MATCH('2) Order Form'!P$8,Prices!$A$2:$T$2,0),FALSE)</f>
        <v>65</v>
      </c>
      <c r="Q452" s="47">
        <f>VLOOKUP($C452,Prices!$A$3:$T$1996,MATCH('2) Order Form'!Q$8,Prices!$A$2:$T$2,0),FALSE)</f>
        <v>129</v>
      </c>
      <c r="R452" s="31">
        <f t="shared" si="681"/>
        <v>0</v>
      </c>
      <c r="S452" s="40">
        <f t="shared" si="682"/>
        <v>0</v>
      </c>
      <c r="T452" s="47">
        <f t="shared" si="683"/>
        <v>0</v>
      </c>
      <c r="U452" s="97"/>
      <c r="V452" s="110">
        <v>7048652896285</v>
      </c>
      <c r="W452" s="97"/>
      <c r="X452" s="182" t="str">
        <f t="shared" si="613"/>
        <v>*** EOL ***</v>
      </c>
      <c r="Y452" s="98">
        <f>I452*Q452</f>
        <v>0</v>
      </c>
      <c r="Z452" s="99">
        <f t="shared" ca="1" si="647"/>
        <v>0</v>
      </c>
      <c r="AA452" s="99">
        <f t="shared" ca="1" si="677"/>
        <v>82</v>
      </c>
      <c r="AB452" s="99">
        <f t="shared" ca="1" si="673"/>
        <v>0</v>
      </c>
      <c r="AC452" s="99">
        <f t="shared" ca="1" si="674"/>
        <v>0</v>
      </c>
      <c r="AD452" s="99" t="str">
        <f t="shared" si="675"/>
        <v xml:space="preserve">820369Black </v>
      </c>
      <c r="AE452" s="99">
        <f t="shared" si="676"/>
        <v>820369</v>
      </c>
      <c r="AF452" s="100" t="str">
        <f>INDEX(ATS!$A:$P,MATCH('2) Order Form'!$V452,ATS!$O:$O,0),7)</f>
        <v>Active</v>
      </c>
      <c r="AG452" s="183">
        <v>7048652897923</v>
      </c>
    </row>
    <row r="453" spans="1:33">
      <c r="A453" s="9">
        <v>4</v>
      </c>
      <c r="B453" s="9" t="s">
        <v>103</v>
      </c>
      <c r="C453" s="9">
        <f>INDEX(ATS!$A:$P,MATCH('2) Order Form'!$V453,ATS!$O:$O,0),1)</f>
        <v>820369</v>
      </c>
      <c r="D453" s="9" t="str">
        <f>INDEX(ATS!$A:$P,MATCH('2) Order Form'!$V453,ATS!$O:$O,0),2)</f>
        <v>Hunter Shorts M</v>
      </c>
      <c r="E453" s="74" t="str">
        <f>INDEX(ATS!$A:$P,MATCH('2) Order Form'!$V453,ATS!$O:$O,0),4)</f>
        <v>99901-XL</v>
      </c>
      <c r="F453" s="74" t="str">
        <f>INDEX(ATS!$A:$P,MATCH('2) Order Form'!$V453,ATS!$O:$O,0),5)</f>
        <v xml:space="preserve">Black </v>
      </c>
      <c r="G453" s="112" t="str">
        <f>INDEX(ATS!$A:$P,MATCH('2) Order Form'!$V453,ATS!$O:$O,0),6)</f>
        <v>XL</v>
      </c>
      <c r="H453" s="10">
        <v>1</v>
      </c>
      <c r="I453" s="90">
        <v>0</v>
      </c>
      <c r="J453" s="96">
        <f>IFERROR(VLOOKUP(V453,ATS!$O:$P,2,FALSE),0)</f>
        <v>25</v>
      </c>
      <c r="K453" s="138">
        <f t="shared" si="678"/>
        <v>25</v>
      </c>
      <c r="L453" s="96">
        <f>IFERROR(VLOOKUP(V453,ATS!$O:$Q,3,FALSE),0)</f>
        <v>25</v>
      </c>
      <c r="M453" s="139">
        <f t="shared" si="679"/>
        <v>25</v>
      </c>
      <c r="N453" s="85">
        <v>0</v>
      </c>
      <c r="O453" s="51">
        <f t="shared" si="680"/>
        <v>0</v>
      </c>
      <c r="P453" s="46">
        <f>VLOOKUP($C453,Prices!$A$3:$T$1996,MATCH('2) Order Form'!P$8,Prices!$A$2:$T$2,0),FALSE)</f>
        <v>65</v>
      </c>
      <c r="Q453" s="47">
        <f>VLOOKUP($C453,Prices!$A$3:$T$1996,MATCH('2) Order Form'!Q$8,Prices!$A$2:$T$2,0),FALSE)</f>
        <v>129</v>
      </c>
      <c r="R453" s="31">
        <f t="shared" si="681"/>
        <v>0</v>
      </c>
      <c r="S453" s="40">
        <f t="shared" si="682"/>
        <v>0</v>
      </c>
      <c r="T453" s="47">
        <f t="shared" si="683"/>
        <v>0</v>
      </c>
      <c r="U453" s="97"/>
      <c r="V453" s="110">
        <v>7048652896315</v>
      </c>
      <c r="W453" s="97"/>
      <c r="X453" s="182" t="str">
        <f t="shared" si="613"/>
        <v>*** EOL ***</v>
      </c>
      <c r="Y453" s="98">
        <f t="shared" ref="Y453:Y464" si="684">I453*Q453</f>
        <v>0</v>
      </c>
      <c r="Z453" s="99">
        <f t="shared" ca="1" si="647"/>
        <v>0</v>
      </c>
      <c r="AA453" s="99">
        <f t="shared" ca="1" si="677"/>
        <v>82</v>
      </c>
      <c r="AB453" s="99">
        <f t="shared" ca="1" si="673"/>
        <v>0</v>
      </c>
      <c r="AC453" s="99">
        <f t="shared" ca="1" si="674"/>
        <v>0</v>
      </c>
      <c r="AD453" s="99" t="str">
        <f t="shared" si="675"/>
        <v xml:space="preserve">820369Black </v>
      </c>
      <c r="AE453" s="99">
        <f t="shared" si="676"/>
        <v>820369</v>
      </c>
      <c r="AF453" s="100" t="str">
        <f>INDEX(ATS!$A:$P,MATCH('2) Order Form'!$V453,ATS!$O:$O,0),7)</f>
        <v>Active</v>
      </c>
      <c r="AG453" s="183">
        <v>7048652897954</v>
      </c>
    </row>
    <row r="454" spans="1:33">
      <c r="A454" s="9">
        <v>4</v>
      </c>
      <c r="B454" s="9" t="s">
        <v>103</v>
      </c>
      <c r="C454" s="9">
        <f>INDEX(ATS!$A:$P,MATCH('2) Order Form'!$V454,ATS!$O:$O,0),1)</f>
        <v>820370</v>
      </c>
      <c r="D454" s="9" t="str">
        <f>INDEX(ATS!$A:$P,MATCH('2) Order Form'!$V454,ATS!$O:$O,0),2)</f>
        <v>Hunter Light Shorts M</v>
      </c>
      <c r="E454" s="74" t="str">
        <f>INDEX(ATS!$A:$P,MATCH('2) Order Form'!$V454,ATS!$O:$O,0),4)</f>
        <v>58001-S</v>
      </c>
      <c r="F454" s="74" t="str">
        <f>INDEX(ATS!$A:$P,MATCH('2) Order Form'!$V454,ATS!$O:$O,0),5)</f>
        <v>Dark Red</v>
      </c>
      <c r="G454" s="112" t="str">
        <f>INDEX(ATS!$A:$P,MATCH('2) Order Form'!$V454,ATS!$O:$O,0),6)</f>
        <v>S</v>
      </c>
      <c r="H454" s="10">
        <v>1</v>
      </c>
      <c r="I454" s="90">
        <v>0</v>
      </c>
      <c r="J454" s="96">
        <f>IFERROR(VLOOKUP(V454,ATS!$O:$P,2,FALSE),0)</f>
        <v>0</v>
      </c>
      <c r="K454" s="138" t="str">
        <f t="shared" si="678"/>
        <v>0</v>
      </c>
      <c r="L454" s="96">
        <f>IFERROR(VLOOKUP(V454,ATS!$O:$Q,3,FALSE),0)</f>
        <v>0</v>
      </c>
      <c r="M454" s="139" t="str">
        <f t="shared" si="679"/>
        <v>0</v>
      </c>
      <c r="N454" s="85">
        <v>0</v>
      </c>
      <c r="O454" s="51">
        <f t="shared" si="680"/>
        <v>0</v>
      </c>
      <c r="P454" s="46">
        <f>VLOOKUP($C454,Prices!$A$3:$T$1996,MATCH('2) Order Form'!P$8,Prices!$A$2:$T$2,0),FALSE)</f>
        <v>50</v>
      </c>
      <c r="Q454" s="47">
        <f>VLOOKUP($C454,Prices!$A$3:$T$1996,MATCH('2) Order Form'!Q$8,Prices!$A$2:$T$2,0),FALSE)</f>
        <v>99</v>
      </c>
      <c r="R454" s="31">
        <f t="shared" si="681"/>
        <v>0</v>
      </c>
      <c r="S454" s="40">
        <f t="shared" si="682"/>
        <v>0</v>
      </c>
      <c r="T454" s="47">
        <f t="shared" si="683"/>
        <v>0</v>
      </c>
      <c r="U454" s="97"/>
      <c r="V454" s="110">
        <v>7048652899453</v>
      </c>
      <c r="W454" s="97"/>
      <c r="X454" s="182" t="str">
        <f t="shared" si="613"/>
        <v>*** EOL ***</v>
      </c>
      <c r="Y454" s="98">
        <f t="shared" si="684"/>
        <v>0</v>
      </c>
      <c r="Z454" s="99">
        <f t="shared" ca="1" si="647"/>
        <v>0</v>
      </c>
      <c r="AA454" s="99">
        <f t="shared" ca="1" si="677"/>
        <v>83</v>
      </c>
      <c r="AB454" s="99">
        <f t="shared" ca="1" si="673"/>
        <v>1</v>
      </c>
      <c r="AC454" s="99">
        <f t="shared" ca="1" si="674"/>
        <v>1</v>
      </c>
      <c r="AD454" s="99" t="str">
        <f t="shared" si="675"/>
        <v>820370Dark Red</v>
      </c>
      <c r="AE454" s="99">
        <f t="shared" si="676"/>
        <v>820370</v>
      </c>
      <c r="AF454" s="100" t="str">
        <f>INDEX(ATS!$A:$P,MATCH('2) Order Form'!$V454,ATS!$O:$O,0),7)</f>
        <v>Active</v>
      </c>
      <c r="AG454" s="183">
        <v>7048653023154</v>
      </c>
    </row>
    <row r="455" spans="1:33">
      <c r="A455" s="9">
        <v>4</v>
      </c>
      <c r="B455" s="9" t="s">
        <v>103</v>
      </c>
      <c r="C455" s="9">
        <f>INDEX(ATS!$A:$P,MATCH('2) Order Form'!$V455,ATS!$O:$O,0),1)</f>
        <v>820370</v>
      </c>
      <c r="D455" s="9" t="str">
        <f>INDEX(ATS!$A:$P,MATCH('2) Order Form'!$V455,ATS!$O:$O,0),2)</f>
        <v>Hunter Light Shorts M</v>
      </c>
      <c r="E455" s="74" t="str">
        <f>INDEX(ATS!$A:$P,MATCH('2) Order Form'!$V455,ATS!$O:$O,0),4)</f>
        <v>58001-M</v>
      </c>
      <c r="F455" s="74" t="str">
        <f>INDEX(ATS!$A:$P,MATCH('2) Order Form'!$V455,ATS!$O:$O,0),5)</f>
        <v>Dark Red</v>
      </c>
      <c r="G455" s="112" t="str">
        <f>INDEX(ATS!$A:$P,MATCH('2) Order Form'!$V455,ATS!$O:$O,0),6)</f>
        <v>M</v>
      </c>
      <c r="H455" s="10">
        <v>1</v>
      </c>
      <c r="I455" s="90">
        <v>0</v>
      </c>
      <c r="J455" s="96">
        <f>IFERROR(VLOOKUP(V455,ATS!$O:$P,2,FALSE),0)</f>
        <v>0</v>
      </c>
      <c r="K455" s="138" t="str">
        <f t="shared" si="678"/>
        <v>0</v>
      </c>
      <c r="L455" s="96">
        <f>IFERROR(VLOOKUP(V455,ATS!$O:$Q,3,FALSE),0)</f>
        <v>0</v>
      </c>
      <c r="M455" s="139" t="str">
        <f t="shared" si="679"/>
        <v>0</v>
      </c>
      <c r="N455" s="85">
        <v>0</v>
      </c>
      <c r="O455" s="51">
        <f t="shared" si="680"/>
        <v>0</v>
      </c>
      <c r="P455" s="46">
        <f>VLOOKUP($C455,Prices!$A$3:$T$1996,MATCH('2) Order Form'!P$8,Prices!$A$2:$T$2,0),FALSE)</f>
        <v>50</v>
      </c>
      <c r="Q455" s="47">
        <f>VLOOKUP($C455,Prices!$A$3:$T$1996,MATCH('2) Order Form'!Q$8,Prices!$A$2:$T$2,0),FALSE)</f>
        <v>99</v>
      </c>
      <c r="R455" s="31">
        <f t="shared" si="681"/>
        <v>0</v>
      </c>
      <c r="S455" s="40">
        <f t="shared" si="682"/>
        <v>0</v>
      </c>
      <c r="T455" s="47">
        <f t="shared" si="683"/>
        <v>0</v>
      </c>
      <c r="U455" s="97"/>
      <c r="V455" s="110">
        <v>7048652899446</v>
      </c>
      <c r="W455" s="97"/>
      <c r="X455" s="182" t="str">
        <f t="shared" si="613"/>
        <v>*** EOL ***</v>
      </c>
      <c r="Y455" s="98">
        <f t="shared" si="684"/>
        <v>0</v>
      </c>
      <c r="Z455" s="99">
        <f t="shared" ca="1" si="647"/>
        <v>0</v>
      </c>
      <c r="AA455" s="99">
        <f t="shared" ca="1" si="677"/>
        <v>83</v>
      </c>
      <c r="AB455" s="99">
        <f t="shared" ca="1" si="673"/>
        <v>0</v>
      </c>
      <c r="AC455" s="99">
        <f t="shared" ca="1" si="674"/>
        <v>0</v>
      </c>
      <c r="AD455" s="99" t="str">
        <f t="shared" si="675"/>
        <v>820370Dark Red</v>
      </c>
      <c r="AE455" s="99">
        <f t="shared" si="676"/>
        <v>820370</v>
      </c>
      <c r="AF455" s="100" t="str">
        <f>INDEX(ATS!$A:$P,MATCH('2) Order Form'!$V455,ATS!$O:$O,0),7)</f>
        <v>Active</v>
      </c>
      <c r="AG455" s="183">
        <v>7048653023161</v>
      </c>
    </row>
    <row r="456" spans="1:33">
      <c r="A456" s="9">
        <v>4</v>
      </c>
      <c r="B456" s="9" t="s">
        <v>103</v>
      </c>
      <c r="C456" s="9">
        <f>INDEX(ATS!$A:$P,MATCH('2) Order Form'!$V456,ATS!$O:$O,0),1)</f>
        <v>820370</v>
      </c>
      <c r="D456" s="9" t="str">
        <f>INDEX(ATS!$A:$P,MATCH('2) Order Form'!$V456,ATS!$O:$O,0),2)</f>
        <v>Hunter Light Shorts M</v>
      </c>
      <c r="E456" s="74" t="str">
        <f>INDEX(ATS!$A:$P,MATCH('2) Order Form'!$V456,ATS!$O:$O,0),4)</f>
        <v>58001-L</v>
      </c>
      <c r="F456" s="74" t="str">
        <f>INDEX(ATS!$A:$P,MATCH('2) Order Form'!$V456,ATS!$O:$O,0),5)</f>
        <v>Dark Red</v>
      </c>
      <c r="G456" s="112" t="str">
        <f>INDEX(ATS!$A:$P,MATCH('2) Order Form'!$V456,ATS!$O:$O,0),6)</f>
        <v>L</v>
      </c>
      <c r="H456" s="10">
        <v>1</v>
      </c>
      <c r="I456" s="90">
        <v>0</v>
      </c>
      <c r="J456" s="96">
        <f>IFERROR(VLOOKUP(V456,ATS!$O:$P,2,FALSE),0)</f>
        <v>0</v>
      </c>
      <c r="K456" s="138" t="str">
        <f t="shared" si="678"/>
        <v>0</v>
      </c>
      <c r="L456" s="96">
        <f>IFERROR(VLOOKUP(V456,ATS!$O:$Q,3,FALSE),0)</f>
        <v>0</v>
      </c>
      <c r="M456" s="139" t="str">
        <f t="shared" si="679"/>
        <v>0</v>
      </c>
      <c r="N456" s="85">
        <v>0</v>
      </c>
      <c r="O456" s="51">
        <f t="shared" si="680"/>
        <v>0</v>
      </c>
      <c r="P456" s="46">
        <f>VLOOKUP($C456,Prices!$A$3:$T$1996,MATCH('2) Order Form'!P$8,Prices!$A$2:$T$2,0),FALSE)</f>
        <v>50</v>
      </c>
      <c r="Q456" s="47">
        <f>VLOOKUP($C456,Prices!$A$3:$T$1996,MATCH('2) Order Form'!Q$8,Prices!$A$2:$T$2,0),FALSE)</f>
        <v>99</v>
      </c>
      <c r="R456" s="31">
        <f t="shared" si="681"/>
        <v>0</v>
      </c>
      <c r="S456" s="40">
        <f t="shared" si="682"/>
        <v>0</v>
      </c>
      <c r="T456" s="47">
        <f t="shared" si="683"/>
        <v>0</v>
      </c>
      <c r="U456" s="97"/>
      <c r="V456" s="110">
        <v>7048652899439</v>
      </c>
      <c r="W456" s="97"/>
      <c r="X456" s="182" t="str">
        <f t="shared" si="613"/>
        <v>*** EOL ***</v>
      </c>
      <c r="Y456" s="98">
        <f t="shared" si="684"/>
        <v>0</v>
      </c>
      <c r="Z456" s="99">
        <f t="shared" ca="1" si="647"/>
        <v>0</v>
      </c>
      <c r="AA456" s="99">
        <f t="shared" ca="1" si="677"/>
        <v>83</v>
      </c>
      <c r="AB456" s="99">
        <f t="shared" ca="1" si="673"/>
        <v>0</v>
      </c>
      <c r="AC456" s="99">
        <f t="shared" ca="1" si="674"/>
        <v>0</v>
      </c>
      <c r="AD456" s="99" t="str">
        <f t="shared" si="675"/>
        <v>820370Dark Red</v>
      </c>
      <c r="AE456" s="99">
        <f t="shared" si="676"/>
        <v>820370</v>
      </c>
      <c r="AF456" s="100" t="str">
        <f>INDEX(ATS!$A:$P,MATCH('2) Order Form'!$V456,ATS!$O:$O,0),7)</f>
        <v>Active</v>
      </c>
      <c r="AG456" s="183">
        <v>7048653023178</v>
      </c>
    </row>
    <row r="457" spans="1:33">
      <c r="A457" s="9">
        <v>4</v>
      </c>
      <c r="B457" s="9" t="s">
        <v>103</v>
      </c>
      <c r="C457" s="9">
        <f>INDEX(ATS!$A:$P,MATCH('2) Order Form'!$V457,ATS!$O:$O,0),1)</f>
        <v>820370</v>
      </c>
      <c r="D457" s="9" t="str">
        <f>INDEX(ATS!$A:$P,MATCH('2) Order Form'!$V457,ATS!$O:$O,0),2)</f>
        <v>Hunter Light Shorts M</v>
      </c>
      <c r="E457" s="74" t="str">
        <f>INDEX(ATS!$A:$P,MATCH('2) Order Form'!$V457,ATS!$O:$O,0),4)</f>
        <v>58001-XL</v>
      </c>
      <c r="F457" s="74" t="str">
        <f>INDEX(ATS!$A:$P,MATCH('2) Order Form'!$V457,ATS!$O:$O,0),5)</f>
        <v>Dark Red</v>
      </c>
      <c r="G457" s="112" t="str">
        <f>INDEX(ATS!$A:$P,MATCH('2) Order Form'!$V457,ATS!$O:$O,0),6)</f>
        <v>XL</v>
      </c>
      <c r="H457" s="10">
        <v>1</v>
      </c>
      <c r="I457" s="90">
        <v>0</v>
      </c>
      <c r="J457" s="96">
        <f>IFERROR(VLOOKUP(V457,ATS!$O:$P,2,FALSE),0)</f>
        <v>0</v>
      </c>
      <c r="K457" s="138" t="str">
        <f t="shared" si="678"/>
        <v>0</v>
      </c>
      <c r="L457" s="96">
        <f>IFERROR(VLOOKUP(V457,ATS!$O:$Q,3,FALSE),0)</f>
        <v>0</v>
      </c>
      <c r="M457" s="139" t="str">
        <f t="shared" si="679"/>
        <v>0</v>
      </c>
      <c r="N457" s="85">
        <v>0</v>
      </c>
      <c r="O457" s="51">
        <f t="shared" si="680"/>
        <v>0</v>
      </c>
      <c r="P457" s="46">
        <f>VLOOKUP($C457,Prices!$A$3:$T$1996,MATCH('2) Order Form'!P$8,Prices!$A$2:$T$2,0),FALSE)</f>
        <v>50</v>
      </c>
      <c r="Q457" s="47">
        <f>VLOOKUP($C457,Prices!$A$3:$T$1996,MATCH('2) Order Form'!Q$8,Prices!$A$2:$T$2,0),FALSE)</f>
        <v>99</v>
      </c>
      <c r="R457" s="31">
        <f t="shared" si="681"/>
        <v>0</v>
      </c>
      <c r="S457" s="40">
        <f t="shared" si="682"/>
        <v>0</v>
      </c>
      <c r="T457" s="47">
        <f t="shared" si="683"/>
        <v>0</v>
      </c>
      <c r="U457" s="97"/>
      <c r="V457" s="110">
        <v>7048652899460</v>
      </c>
      <c r="W457" s="97"/>
      <c r="X457" s="182" t="str">
        <f t="shared" si="613"/>
        <v>*** EOL ***</v>
      </c>
      <c r="Y457" s="98">
        <f t="shared" si="684"/>
        <v>0</v>
      </c>
      <c r="Z457" s="99">
        <f t="shared" ca="1" si="647"/>
        <v>0</v>
      </c>
      <c r="AA457" s="99">
        <f t="shared" ca="1" si="677"/>
        <v>83</v>
      </c>
      <c r="AB457" s="99">
        <f t="shared" ca="1" si="673"/>
        <v>0</v>
      </c>
      <c r="AC457" s="99">
        <f t="shared" ca="1" si="674"/>
        <v>0</v>
      </c>
      <c r="AD457" s="99" t="str">
        <f t="shared" si="675"/>
        <v>820370Dark Red</v>
      </c>
      <c r="AE457" s="99">
        <f t="shared" si="676"/>
        <v>820370</v>
      </c>
      <c r="AF457" s="100" t="str">
        <f>INDEX(ATS!$A:$P,MATCH('2) Order Form'!$V457,ATS!$O:$O,0),7)</f>
        <v>Active</v>
      </c>
      <c r="AG457" s="183">
        <v>7048653023185</v>
      </c>
    </row>
    <row r="458" spans="1:33">
      <c r="A458" s="9">
        <v>4</v>
      </c>
      <c r="B458" s="9" t="s">
        <v>103</v>
      </c>
      <c r="C458" s="9">
        <f>INDEX(ATS!$A:$P,MATCH('2) Order Form'!$V458,ATS!$O:$O,0),1)</f>
        <v>820370</v>
      </c>
      <c r="D458" s="9" t="str">
        <f>INDEX(ATS!$A:$P,MATCH('2) Order Form'!$V458,ATS!$O:$O,0),2)</f>
        <v>Hunter Light Shorts M</v>
      </c>
      <c r="E458" s="74" t="str">
        <f>INDEX(ATS!$A:$P,MATCH('2) Order Form'!$V458,ATS!$O:$O,0),4)</f>
        <v>78001-S</v>
      </c>
      <c r="F458" s="74" t="str">
        <f>INDEX(ATS!$A:$P,MATCH('2) Order Form'!$V458,ATS!$O:$O,0),5)</f>
        <v>Forest</v>
      </c>
      <c r="G458" s="112" t="str">
        <f>INDEX(ATS!$A:$P,MATCH('2) Order Form'!$V458,ATS!$O:$O,0),6)</f>
        <v>S</v>
      </c>
      <c r="H458" s="10">
        <v>1</v>
      </c>
      <c r="I458" s="90">
        <v>0</v>
      </c>
      <c r="J458" s="96">
        <f>IFERROR(VLOOKUP(V458,ATS!$O:$P,2,FALSE),0)</f>
        <v>0</v>
      </c>
      <c r="K458" s="138" t="str">
        <f t="shared" si="678"/>
        <v>0</v>
      </c>
      <c r="L458" s="96">
        <f>IFERROR(VLOOKUP(V458,ATS!$O:$Q,3,FALSE),0)</f>
        <v>0</v>
      </c>
      <c r="M458" s="139" t="str">
        <f t="shared" si="679"/>
        <v>0</v>
      </c>
      <c r="N458" s="85">
        <v>0</v>
      </c>
      <c r="O458" s="51">
        <f t="shared" si="680"/>
        <v>0</v>
      </c>
      <c r="P458" s="46">
        <f>VLOOKUP($C458,Prices!$A$3:$T$1996,MATCH('2) Order Form'!P$8,Prices!$A$2:$T$2,0),FALSE)</f>
        <v>50</v>
      </c>
      <c r="Q458" s="47">
        <f>VLOOKUP($C458,Prices!$A$3:$T$1996,MATCH('2) Order Form'!Q$8,Prices!$A$2:$T$2,0),FALSE)</f>
        <v>99</v>
      </c>
      <c r="R458" s="31">
        <f t="shared" si="681"/>
        <v>0</v>
      </c>
      <c r="S458" s="40">
        <f t="shared" si="682"/>
        <v>0</v>
      </c>
      <c r="T458" s="47">
        <f t="shared" si="683"/>
        <v>0</v>
      </c>
      <c r="U458" s="97"/>
      <c r="V458" s="110">
        <v>7048652899491</v>
      </c>
      <c r="W458" s="97"/>
      <c r="X458" s="182" t="str">
        <f t="shared" ref="X458:X521" si="685">IF(ISNA(VLOOKUP(V458,$AG$9:$AG$1000,1,FALSE)),"*** EOL ***","")</f>
        <v>*** EOL ***</v>
      </c>
      <c r="Y458" s="98">
        <f t="shared" si="684"/>
        <v>0</v>
      </c>
      <c r="Z458" s="99">
        <f t="shared" ca="1" si="647"/>
        <v>0</v>
      </c>
      <c r="AA458" s="99">
        <f t="shared" ca="1" si="677"/>
        <v>83</v>
      </c>
      <c r="AB458" s="99">
        <f t="shared" ca="1" si="673"/>
        <v>0</v>
      </c>
      <c r="AC458" s="99">
        <f t="shared" ca="1" si="674"/>
        <v>1</v>
      </c>
      <c r="AD458" s="99" t="str">
        <f t="shared" si="675"/>
        <v>820370Forest</v>
      </c>
      <c r="AE458" s="99">
        <f t="shared" si="676"/>
        <v>820370</v>
      </c>
      <c r="AF458" s="100" t="str">
        <f>INDEX(ATS!$A:$P,MATCH('2) Order Form'!$V458,ATS!$O:$O,0),7)</f>
        <v>Active</v>
      </c>
      <c r="AG458" s="183">
        <v>7048652897022</v>
      </c>
    </row>
    <row r="459" spans="1:33">
      <c r="A459" s="9">
        <v>4</v>
      </c>
      <c r="B459" s="9" t="s">
        <v>103</v>
      </c>
      <c r="C459" s="9">
        <f>INDEX(ATS!$A:$P,MATCH('2) Order Form'!$V459,ATS!$O:$O,0),1)</f>
        <v>820370</v>
      </c>
      <c r="D459" s="9" t="str">
        <f>INDEX(ATS!$A:$P,MATCH('2) Order Form'!$V459,ATS!$O:$O,0),2)</f>
        <v>Hunter Light Shorts M</v>
      </c>
      <c r="E459" s="74" t="str">
        <f>INDEX(ATS!$A:$P,MATCH('2) Order Form'!$V459,ATS!$O:$O,0),4)</f>
        <v>78001-M</v>
      </c>
      <c r="F459" s="74" t="str">
        <f>INDEX(ATS!$A:$P,MATCH('2) Order Form'!$V459,ATS!$O:$O,0),5)</f>
        <v>Forest</v>
      </c>
      <c r="G459" s="112" t="str">
        <f>INDEX(ATS!$A:$P,MATCH('2) Order Form'!$V459,ATS!$O:$O,0),6)</f>
        <v>M</v>
      </c>
      <c r="H459" s="10">
        <v>1</v>
      </c>
      <c r="I459" s="90">
        <v>0</v>
      </c>
      <c r="J459" s="96">
        <f>IFERROR(VLOOKUP(V459,ATS!$O:$P,2,FALSE),0)</f>
        <v>3</v>
      </c>
      <c r="K459" s="138">
        <f t="shared" si="678"/>
        <v>3</v>
      </c>
      <c r="L459" s="96">
        <f>IFERROR(VLOOKUP(V459,ATS!$O:$Q,3,FALSE),0)</f>
        <v>3</v>
      </c>
      <c r="M459" s="139">
        <f t="shared" si="679"/>
        <v>3</v>
      </c>
      <c r="N459" s="85">
        <v>0</v>
      </c>
      <c r="O459" s="51">
        <f t="shared" si="680"/>
        <v>0</v>
      </c>
      <c r="P459" s="46">
        <f>VLOOKUP($C459,Prices!$A$3:$T$1996,MATCH('2) Order Form'!P$8,Prices!$A$2:$T$2,0),FALSE)</f>
        <v>50</v>
      </c>
      <c r="Q459" s="47">
        <f>VLOOKUP($C459,Prices!$A$3:$T$1996,MATCH('2) Order Form'!Q$8,Prices!$A$2:$T$2,0),FALSE)</f>
        <v>99</v>
      </c>
      <c r="R459" s="31">
        <f t="shared" si="681"/>
        <v>0</v>
      </c>
      <c r="S459" s="40">
        <f t="shared" si="682"/>
        <v>0</v>
      </c>
      <c r="T459" s="47">
        <f t="shared" si="683"/>
        <v>0</v>
      </c>
      <c r="U459" s="97"/>
      <c r="V459" s="110">
        <v>7048652899484</v>
      </c>
      <c r="W459" s="97"/>
      <c r="X459" s="182" t="str">
        <f t="shared" si="685"/>
        <v>*** EOL ***</v>
      </c>
      <c r="Y459" s="98">
        <f t="shared" si="684"/>
        <v>0</v>
      </c>
      <c r="Z459" s="99">
        <f t="shared" ca="1" si="647"/>
        <v>0</v>
      </c>
      <c r="AA459" s="99">
        <f t="shared" ca="1" si="677"/>
        <v>83</v>
      </c>
      <c r="AB459" s="99">
        <f t="shared" ca="1" si="673"/>
        <v>0</v>
      </c>
      <c r="AC459" s="99">
        <f t="shared" ca="1" si="674"/>
        <v>0</v>
      </c>
      <c r="AD459" s="99" t="str">
        <f t="shared" si="675"/>
        <v>820370Forest</v>
      </c>
      <c r="AE459" s="99">
        <f t="shared" si="676"/>
        <v>820370</v>
      </c>
      <c r="AF459" s="100" t="str">
        <f>INDEX(ATS!$A:$P,MATCH('2) Order Form'!$V459,ATS!$O:$O,0),7)</f>
        <v>Active</v>
      </c>
      <c r="AG459" s="183">
        <v>7048652897015</v>
      </c>
    </row>
    <row r="460" spans="1:33">
      <c r="A460" s="9">
        <v>4</v>
      </c>
      <c r="B460" s="9" t="s">
        <v>103</v>
      </c>
      <c r="C460" s="9">
        <f>INDEX(ATS!$A:$P,MATCH('2) Order Form'!$V460,ATS!$O:$O,0),1)</f>
        <v>820370</v>
      </c>
      <c r="D460" s="9" t="str">
        <f>INDEX(ATS!$A:$P,MATCH('2) Order Form'!$V460,ATS!$O:$O,0),2)</f>
        <v>Hunter Light Shorts M</v>
      </c>
      <c r="E460" s="74" t="str">
        <f>INDEX(ATS!$A:$P,MATCH('2) Order Form'!$V460,ATS!$O:$O,0),4)</f>
        <v>78001-L</v>
      </c>
      <c r="F460" s="74" t="str">
        <f>INDEX(ATS!$A:$P,MATCH('2) Order Form'!$V460,ATS!$O:$O,0),5)</f>
        <v>Forest</v>
      </c>
      <c r="G460" s="112" t="str">
        <f>INDEX(ATS!$A:$P,MATCH('2) Order Form'!$V460,ATS!$O:$O,0),6)</f>
        <v>L</v>
      </c>
      <c r="H460" s="10">
        <v>1</v>
      </c>
      <c r="I460" s="90">
        <v>0</v>
      </c>
      <c r="J460" s="96">
        <f>IFERROR(VLOOKUP(V460,ATS!$O:$P,2,FALSE),0)</f>
        <v>5</v>
      </c>
      <c r="K460" s="138">
        <f t="shared" si="678"/>
        <v>5</v>
      </c>
      <c r="L460" s="96">
        <f>IFERROR(VLOOKUP(V460,ATS!$O:$Q,3,FALSE),0)</f>
        <v>5</v>
      </c>
      <c r="M460" s="139">
        <f t="shared" si="679"/>
        <v>5</v>
      </c>
      <c r="N460" s="85">
        <v>0</v>
      </c>
      <c r="O460" s="51">
        <f t="shared" si="680"/>
        <v>0</v>
      </c>
      <c r="P460" s="46">
        <f>VLOOKUP($C460,Prices!$A$3:$T$1996,MATCH('2) Order Form'!P$8,Prices!$A$2:$T$2,0),FALSE)</f>
        <v>50</v>
      </c>
      <c r="Q460" s="47">
        <f>VLOOKUP($C460,Prices!$A$3:$T$1996,MATCH('2) Order Form'!Q$8,Prices!$A$2:$T$2,0),FALSE)</f>
        <v>99</v>
      </c>
      <c r="R460" s="31">
        <f t="shared" si="681"/>
        <v>0</v>
      </c>
      <c r="S460" s="40">
        <f t="shared" si="682"/>
        <v>0</v>
      </c>
      <c r="T460" s="47">
        <f t="shared" si="683"/>
        <v>0</v>
      </c>
      <c r="U460" s="97"/>
      <c r="V460" s="110">
        <v>7048652899477</v>
      </c>
      <c r="W460" s="97"/>
      <c r="X460" s="182" t="str">
        <f t="shared" si="685"/>
        <v>*** EOL ***</v>
      </c>
      <c r="Y460" s="98">
        <f t="shared" si="684"/>
        <v>0</v>
      </c>
      <c r="Z460" s="99">
        <f t="shared" ca="1" si="647"/>
        <v>0</v>
      </c>
      <c r="AA460" s="99">
        <f t="shared" ca="1" si="677"/>
        <v>83</v>
      </c>
      <c r="AB460" s="99">
        <f t="shared" ca="1" si="673"/>
        <v>0</v>
      </c>
      <c r="AC460" s="99">
        <f t="shared" ca="1" si="674"/>
        <v>0</v>
      </c>
      <c r="AD460" s="99" t="str">
        <f t="shared" si="675"/>
        <v>820370Forest</v>
      </c>
      <c r="AE460" s="99">
        <f t="shared" si="676"/>
        <v>820370</v>
      </c>
      <c r="AF460" s="100" t="str">
        <f>INDEX(ATS!$A:$P,MATCH('2) Order Form'!$V460,ATS!$O:$O,0),7)</f>
        <v>Active</v>
      </c>
      <c r="AG460" s="183">
        <v>7048652897008</v>
      </c>
    </row>
    <row r="461" spans="1:33">
      <c r="A461" s="9">
        <v>4</v>
      </c>
      <c r="B461" s="9" t="s">
        <v>103</v>
      </c>
      <c r="C461" s="9">
        <f>INDEX(ATS!$A:$P,MATCH('2) Order Form'!$V461,ATS!$O:$O,0),1)</f>
        <v>820370</v>
      </c>
      <c r="D461" s="9" t="str">
        <f>INDEX(ATS!$A:$P,MATCH('2) Order Form'!$V461,ATS!$O:$O,0),2)</f>
        <v>Hunter Light Shorts M</v>
      </c>
      <c r="E461" s="74" t="str">
        <f>INDEX(ATS!$A:$P,MATCH('2) Order Form'!$V461,ATS!$O:$O,0),4)</f>
        <v>78001-XL</v>
      </c>
      <c r="F461" s="74" t="str">
        <f>INDEX(ATS!$A:$P,MATCH('2) Order Form'!$V461,ATS!$O:$O,0),5)</f>
        <v>Forest</v>
      </c>
      <c r="G461" s="112" t="str">
        <f>INDEX(ATS!$A:$P,MATCH('2) Order Form'!$V461,ATS!$O:$O,0),6)</f>
        <v>XL</v>
      </c>
      <c r="H461" s="10">
        <v>1</v>
      </c>
      <c r="I461" s="90">
        <v>0</v>
      </c>
      <c r="J461" s="96">
        <f>IFERROR(VLOOKUP(V461,ATS!$O:$P,2,FALSE),0)</f>
        <v>5</v>
      </c>
      <c r="K461" s="138">
        <f t="shared" si="678"/>
        <v>5</v>
      </c>
      <c r="L461" s="96">
        <f>IFERROR(VLOOKUP(V461,ATS!$O:$Q,3,FALSE),0)</f>
        <v>5</v>
      </c>
      <c r="M461" s="139">
        <f t="shared" si="679"/>
        <v>5</v>
      </c>
      <c r="N461" s="85">
        <v>0</v>
      </c>
      <c r="O461" s="51">
        <f t="shared" si="680"/>
        <v>0</v>
      </c>
      <c r="P461" s="46">
        <f>VLOOKUP($C461,Prices!$A$3:$T$1996,MATCH('2) Order Form'!P$8,Prices!$A$2:$T$2,0),FALSE)</f>
        <v>50</v>
      </c>
      <c r="Q461" s="47">
        <f>VLOOKUP($C461,Prices!$A$3:$T$1996,MATCH('2) Order Form'!Q$8,Prices!$A$2:$T$2,0),FALSE)</f>
        <v>99</v>
      </c>
      <c r="R461" s="31">
        <f t="shared" si="681"/>
        <v>0</v>
      </c>
      <c r="S461" s="40">
        <f t="shared" si="682"/>
        <v>0</v>
      </c>
      <c r="T461" s="47">
        <f t="shared" si="683"/>
        <v>0</v>
      </c>
      <c r="U461" s="97"/>
      <c r="V461" s="110">
        <v>7048652899507</v>
      </c>
      <c r="W461" s="97"/>
      <c r="X461" s="182" t="str">
        <f t="shared" si="685"/>
        <v>*** EOL ***</v>
      </c>
      <c r="Y461" s="98">
        <f t="shared" si="684"/>
        <v>0</v>
      </c>
      <c r="Z461" s="99">
        <f t="shared" ca="1" si="647"/>
        <v>0</v>
      </c>
      <c r="AA461" s="99">
        <f t="shared" ca="1" si="677"/>
        <v>83</v>
      </c>
      <c r="AB461" s="99">
        <f t="shared" ca="1" si="673"/>
        <v>0</v>
      </c>
      <c r="AC461" s="99">
        <f t="shared" ca="1" si="674"/>
        <v>0</v>
      </c>
      <c r="AD461" s="99" t="str">
        <f t="shared" si="675"/>
        <v>820370Forest</v>
      </c>
      <c r="AE461" s="99">
        <f t="shared" si="676"/>
        <v>820370</v>
      </c>
      <c r="AF461" s="100" t="str">
        <f>INDEX(ATS!$A:$P,MATCH('2) Order Form'!$V461,ATS!$O:$O,0),7)</f>
        <v>Active</v>
      </c>
      <c r="AG461" s="183">
        <v>7048652897039</v>
      </c>
    </row>
    <row r="462" spans="1:33">
      <c r="A462" s="9">
        <v>4</v>
      </c>
      <c r="B462" s="9" t="s">
        <v>103</v>
      </c>
      <c r="C462" s="9">
        <f>INDEX(ATS!$A:$P,MATCH('2) Order Form'!$V462,ATS!$O:$O,0),1)</f>
        <v>820370</v>
      </c>
      <c r="D462" s="9" t="str">
        <f>INDEX(ATS!$A:$P,MATCH('2) Order Form'!$V462,ATS!$O:$O,0),2)</f>
        <v>Hunter Light Shorts M</v>
      </c>
      <c r="E462" s="74" t="str">
        <f>INDEX(ATS!$A:$P,MATCH('2) Order Form'!$V462,ATS!$O:$O,0),4)</f>
        <v>99901-S</v>
      </c>
      <c r="F462" s="74" t="str">
        <f>INDEX(ATS!$A:$P,MATCH('2) Order Form'!$V462,ATS!$O:$O,0),5)</f>
        <v xml:space="preserve">Black </v>
      </c>
      <c r="G462" s="112" t="str">
        <f>INDEX(ATS!$A:$P,MATCH('2) Order Form'!$V462,ATS!$O:$O,0),6)</f>
        <v>S</v>
      </c>
      <c r="H462" s="10">
        <v>1</v>
      </c>
      <c r="I462" s="90">
        <v>0</v>
      </c>
      <c r="J462" s="96">
        <f>IFERROR(VLOOKUP(V462,ATS!$O:$P,2,FALSE),0)</f>
        <v>20</v>
      </c>
      <c r="K462" s="138">
        <f t="shared" si="678"/>
        <v>20</v>
      </c>
      <c r="L462" s="96">
        <f>IFERROR(VLOOKUP(V462,ATS!$O:$Q,3,FALSE),0)</f>
        <v>20</v>
      </c>
      <c r="M462" s="139">
        <f t="shared" si="679"/>
        <v>20</v>
      </c>
      <c r="N462" s="85">
        <v>0</v>
      </c>
      <c r="O462" s="51">
        <f t="shared" si="680"/>
        <v>0</v>
      </c>
      <c r="P462" s="46">
        <f>VLOOKUP($C462,Prices!$A$3:$T$1996,MATCH('2) Order Form'!P$8,Prices!$A$2:$T$2,0),FALSE)</f>
        <v>50</v>
      </c>
      <c r="Q462" s="47">
        <f>VLOOKUP($C462,Prices!$A$3:$T$1996,MATCH('2) Order Form'!Q$8,Prices!$A$2:$T$2,0),FALSE)</f>
        <v>99</v>
      </c>
      <c r="R462" s="31">
        <f t="shared" si="681"/>
        <v>0</v>
      </c>
      <c r="S462" s="40">
        <f t="shared" si="682"/>
        <v>0</v>
      </c>
      <c r="T462" s="47">
        <f t="shared" si="683"/>
        <v>0</v>
      </c>
      <c r="U462" s="97"/>
      <c r="V462" s="110">
        <v>7048652896186</v>
      </c>
      <c r="W462" s="97"/>
      <c r="X462" s="182" t="str">
        <f t="shared" si="685"/>
        <v>*** EOL ***</v>
      </c>
      <c r="Y462" s="98">
        <f t="shared" si="684"/>
        <v>0</v>
      </c>
      <c r="Z462" s="99">
        <f t="shared" ca="1" si="647"/>
        <v>0</v>
      </c>
      <c r="AA462" s="99">
        <f t="shared" ca="1" si="677"/>
        <v>83</v>
      </c>
      <c r="AB462" s="99">
        <f t="shared" ca="1" si="673"/>
        <v>0</v>
      </c>
      <c r="AC462" s="99">
        <f t="shared" ca="1" si="674"/>
        <v>1</v>
      </c>
      <c r="AD462" s="99" t="str">
        <f t="shared" si="675"/>
        <v xml:space="preserve">820370Black </v>
      </c>
      <c r="AE462" s="99">
        <f t="shared" si="676"/>
        <v>820370</v>
      </c>
      <c r="AF462" s="100" t="str">
        <f>INDEX(ATS!$A:$P,MATCH('2) Order Form'!$V462,ATS!$O:$O,0),7)</f>
        <v>Active</v>
      </c>
      <c r="AG462" s="183">
        <v>7048653022478</v>
      </c>
    </row>
    <row r="463" spans="1:33">
      <c r="A463" s="9">
        <v>4</v>
      </c>
      <c r="B463" s="9" t="s">
        <v>103</v>
      </c>
      <c r="C463" s="9">
        <f>INDEX(ATS!$A:$P,MATCH('2) Order Form'!$V463,ATS!$O:$O,0),1)</f>
        <v>820370</v>
      </c>
      <c r="D463" s="9" t="str">
        <f>INDEX(ATS!$A:$P,MATCH('2) Order Form'!$V463,ATS!$O:$O,0),2)</f>
        <v>Hunter Light Shorts M</v>
      </c>
      <c r="E463" s="74" t="str">
        <f>INDEX(ATS!$A:$P,MATCH('2) Order Form'!$V463,ATS!$O:$O,0),4)</f>
        <v>99901-M</v>
      </c>
      <c r="F463" s="74" t="str">
        <f>INDEX(ATS!$A:$P,MATCH('2) Order Form'!$V463,ATS!$O:$O,0),5)</f>
        <v xml:space="preserve">Black </v>
      </c>
      <c r="G463" s="112" t="str">
        <f>INDEX(ATS!$A:$P,MATCH('2) Order Form'!$V463,ATS!$O:$O,0),6)</f>
        <v>M</v>
      </c>
      <c r="H463" s="10">
        <v>1</v>
      </c>
      <c r="I463" s="90">
        <v>0</v>
      </c>
      <c r="J463" s="96">
        <f>IFERROR(VLOOKUP(V463,ATS!$O:$P,2,FALSE),0)</f>
        <v>21</v>
      </c>
      <c r="K463" s="138">
        <f t="shared" si="678"/>
        <v>21</v>
      </c>
      <c r="L463" s="96">
        <f>IFERROR(VLOOKUP(V463,ATS!$O:$Q,3,FALSE),0)</f>
        <v>21</v>
      </c>
      <c r="M463" s="139">
        <f t="shared" si="679"/>
        <v>21</v>
      </c>
      <c r="N463" s="85">
        <v>0</v>
      </c>
      <c r="O463" s="51">
        <f t="shared" si="680"/>
        <v>0</v>
      </c>
      <c r="P463" s="46">
        <f>VLOOKUP($C463,Prices!$A$3:$T$1996,MATCH('2) Order Form'!P$8,Prices!$A$2:$T$2,0),FALSE)</f>
        <v>50</v>
      </c>
      <c r="Q463" s="47">
        <f>VLOOKUP($C463,Prices!$A$3:$T$1996,MATCH('2) Order Form'!Q$8,Prices!$A$2:$T$2,0),FALSE)</f>
        <v>99</v>
      </c>
      <c r="R463" s="31">
        <f t="shared" si="681"/>
        <v>0</v>
      </c>
      <c r="S463" s="40">
        <f t="shared" si="682"/>
        <v>0</v>
      </c>
      <c r="T463" s="47">
        <f t="shared" si="683"/>
        <v>0</v>
      </c>
      <c r="U463" s="97"/>
      <c r="V463" s="110">
        <v>7048652896179</v>
      </c>
      <c r="W463" s="97"/>
      <c r="X463" s="182" t="str">
        <f t="shared" si="685"/>
        <v>*** EOL ***</v>
      </c>
      <c r="Y463" s="98">
        <f t="shared" si="684"/>
        <v>0</v>
      </c>
      <c r="Z463" s="99">
        <f t="shared" ca="1" si="647"/>
        <v>0</v>
      </c>
      <c r="AA463" s="99">
        <f t="shared" ca="1" si="677"/>
        <v>83</v>
      </c>
      <c r="AB463" s="99">
        <f t="shared" ca="1" si="673"/>
        <v>0</v>
      </c>
      <c r="AC463" s="99">
        <f t="shared" ca="1" si="674"/>
        <v>0</v>
      </c>
      <c r="AD463" s="99" t="str">
        <f t="shared" si="675"/>
        <v xml:space="preserve">820370Black </v>
      </c>
      <c r="AE463" s="99">
        <f t="shared" si="676"/>
        <v>820370</v>
      </c>
      <c r="AF463" s="100" t="str">
        <f>INDEX(ATS!$A:$P,MATCH('2) Order Form'!$V463,ATS!$O:$O,0),7)</f>
        <v>Active</v>
      </c>
      <c r="AG463" s="183">
        <v>7048653022485</v>
      </c>
    </row>
    <row r="464" spans="1:33">
      <c r="A464" s="9">
        <v>4</v>
      </c>
      <c r="B464" s="9" t="s">
        <v>103</v>
      </c>
      <c r="C464" s="9">
        <f>INDEX(ATS!$A:$P,MATCH('2) Order Form'!$V464,ATS!$O:$O,0),1)</f>
        <v>820370</v>
      </c>
      <c r="D464" s="9" t="str">
        <f>INDEX(ATS!$A:$P,MATCH('2) Order Form'!$V464,ATS!$O:$O,0),2)</f>
        <v>Hunter Light Shorts M</v>
      </c>
      <c r="E464" s="74" t="str">
        <f>INDEX(ATS!$A:$P,MATCH('2) Order Form'!$V464,ATS!$O:$O,0),4)</f>
        <v>99901-L</v>
      </c>
      <c r="F464" s="74" t="str">
        <f>INDEX(ATS!$A:$P,MATCH('2) Order Form'!$V464,ATS!$O:$O,0),5)</f>
        <v xml:space="preserve">Black </v>
      </c>
      <c r="G464" s="112" t="str">
        <f>INDEX(ATS!$A:$P,MATCH('2) Order Form'!$V464,ATS!$O:$O,0),6)</f>
        <v>L</v>
      </c>
      <c r="H464" s="10">
        <v>1</v>
      </c>
      <c r="I464" s="90">
        <v>0</v>
      </c>
      <c r="J464" s="96">
        <f>IFERROR(VLOOKUP(V464,ATS!$O:$P,2,FALSE),0)</f>
        <v>2</v>
      </c>
      <c r="K464" s="138">
        <f t="shared" si="678"/>
        <v>2</v>
      </c>
      <c r="L464" s="96">
        <f>IFERROR(VLOOKUP(V464,ATS!$O:$Q,3,FALSE),0)</f>
        <v>2</v>
      </c>
      <c r="M464" s="139">
        <f t="shared" si="679"/>
        <v>2</v>
      </c>
      <c r="N464" s="85">
        <v>0</v>
      </c>
      <c r="O464" s="51">
        <f t="shared" si="680"/>
        <v>0</v>
      </c>
      <c r="P464" s="46">
        <f>VLOOKUP($C464,Prices!$A$3:$T$1996,MATCH('2) Order Form'!P$8,Prices!$A$2:$T$2,0),FALSE)</f>
        <v>50</v>
      </c>
      <c r="Q464" s="47">
        <f>VLOOKUP($C464,Prices!$A$3:$T$1996,MATCH('2) Order Form'!Q$8,Prices!$A$2:$T$2,0),FALSE)</f>
        <v>99</v>
      </c>
      <c r="R464" s="31">
        <f t="shared" si="681"/>
        <v>0</v>
      </c>
      <c r="S464" s="40">
        <f t="shared" si="682"/>
        <v>0</v>
      </c>
      <c r="T464" s="47">
        <f t="shared" si="683"/>
        <v>0</v>
      </c>
      <c r="U464" s="97"/>
      <c r="V464" s="110">
        <v>7048652896162</v>
      </c>
      <c r="W464" s="97"/>
      <c r="X464" s="182" t="str">
        <f t="shared" si="685"/>
        <v>*** EOL ***</v>
      </c>
      <c r="Y464" s="98">
        <f t="shared" si="684"/>
        <v>0</v>
      </c>
      <c r="Z464" s="99">
        <f t="shared" ca="1" si="647"/>
        <v>0</v>
      </c>
      <c r="AA464" s="99">
        <f t="shared" ca="1" si="677"/>
        <v>83</v>
      </c>
      <c r="AB464" s="99">
        <f t="shared" ca="1" si="673"/>
        <v>0</v>
      </c>
      <c r="AC464" s="99">
        <f t="shared" ca="1" si="674"/>
        <v>0</v>
      </c>
      <c r="AD464" s="99" t="str">
        <f t="shared" si="675"/>
        <v xml:space="preserve">820370Black </v>
      </c>
      <c r="AE464" s="99">
        <f t="shared" si="676"/>
        <v>820370</v>
      </c>
      <c r="AF464" s="100" t="str">
        <f>INDEX(ATS!$A:$P,MATCH('2) Order Form'!$V464,ATS!$O:$O,0),7)</f>
        <v>Active</v>
      </c>
      <c r="AG464" s="183">
        <v>7048653022492</v>
      </c>
    </row>
    <row r="465" spans="1:33">
      <c r="A465" s="9">
        <v>4</v>
      </c>
      <c r="B465" s="9" t="s">
        <v>103</v>
      </c>
      <c r="C465" s="9">
        <f>INDEX(ATS!$A:$P,MATCH('2) Order Form'!$V465,ATS!$O:$O,0),1)</f>
        <v>820370</v>
      </c>
      <c r="D465" s="9" t="str">
        <f>INDEX(ATS!$A:$P,MATCH('2) Order Form'!$V465,ATS!$O:$O,0),2)</f>
        <v>Hunter Light Shorts M</v>
      </c>
      <c r="E465" s="74" t="str">
        <f>INDEX(ATS!$A:$P,MATCH('2) Order Form'!$V465,ATS!$O:$O,0),4)</f>
        <v>99901-XL</v>
      </c>
      <c r="F465" s="74" t="str">
        <f>INDEX(ATS!$A:$P,MATCH('2) Order Form'!$V465,ATS!$O:$O,0),5)</f>
        <v xml:space="preserve">Black </v>
      </c>
      <c r="G465" s="112" t="str">
        <f>INDEX(ATS!$A:$P,MATCH('2) Order Form'!$V465,ATS!$O:$O,0),6)</f>
        <v>XL</v>
      </c>
      <c r="H465" s="10">
        <v>1</v>
      </c>
      <c r="I465" s="90">
        <v>0</v>
      </c>
      <c r="J465" s="96">
        <f>IFERROR(VLOOKUP(V465,ATS!$O:$P,2,FALSE),0)</f>
        <v>31</v>
      </c>
      <c r="K465" s="138">
        <f t="shared" si="678"/>
        <v>31</v>
      </c>
      <c r="L465" s="96">
        <f>IFERROR(VLOOKUP(V465,ATS!$O:$Q,3,FALSE),0)</f>
        <v>31</v>
      </c>
      <c r="M465" s="139">
        <f t="shared" si="679"/>
        <v>31</v>
      </c>
      <c r="N465" s="85">
        <v>0</v>
      </c>
      <c r="O465" s="51">
        <f t="shared" si="680"/>
        <v>0</v>
      </c>
      <c r="P465" s="46">
        <f>VLOOKUP($C465,Prices!$A$3:$T$1996,MATCH('2) Order Form'!P$8,Prices!$A$2:$T$2,0),FALSE)</f>
        <v>50</v>
      </c>
      <c r="Q465" s="47">
        <f>VLOOKUP($C465,Prices!$A$3:$T$1996,MATCH('2) Order Form'!Q$8,Prices!$A$2:$T$2,0),FALSE)</f>
        <v>99</v>
      </c>
      <c r="R465" s="31">
        <f t="shared" si="681"/>
        <v>0</v>
      </c>
      <c r="S465" s="40">
        <f t="shared" si="682"/>
        <v>0</v>
      </c>
      <c r="T465" s="47">
        <f t="shared" si="683"/>
        <v>0</v>
      </c>
      <c r="U465" s="97"/>
      <c r="V465" s="110">
        <v>7048652896193</v>
      </c>
      <c r="W465" s="97"/>
      <c r="X465" s="182" t="str">
        <f t="shared" si="685"/>
        <v>*** EOL ***</v>
      </c>
      <c r="Y465" s="98">
        <f t="shared" ref="Y465:Y628" si="686">I465*Q465</f>
        <v>0</v>
      </c>
      <c r="Z465" s="99">
        <f t="shared" ca="1" si="647"/>
        <v>0</v>
      </c>
      <c r="AA465" s="99">
        <f t="shared" ca="1" si="677"/>
        <v>83</v>
      </c>
      <c r="AB465" s="99">
        <f t="shared" ca="1" si="673"/>
        <v>0</v>
      </c>
      <c r="AC465" s="99">
        <f t="shared" ca="1" si="674"/>
        <v>0</v>
      </c>
      <c r="AD465" s="99" t="str">
        <f t="shared" si="675"/>
        <v xml:space="preserve">820370Black </v>
      </c>
      <c r="AE465" s="99">
        <f t="shared" si="676"/>
        <v>820370</v>
      </c>
      <c r="AF465" s="100" t="str">
        <f>INDEX(ATS!$A:$P,MATCH('2) Order Form'!$V465,ATS!$O:$O,0),7)</f>
        <v>Active</v>
      </c>
      <c r="AG465" s="183">
        <v>7048653022508</v>
      </c>
    </row>
    <row r="466" spans="1:33">
      <c r="A466" s="9">
        <v>4</v>
      </c>
      <c r="B466" s="9" t="s">
        <v>103</v>
      </c>
      <c r="C466" s="9">
        <f>INDEX(ATS!$A:$P,MATCH('2) Order Form'!$V466,ATS!$O:$O,0),1)</f>
        <v>828161</v>
      </c>
      <c r="D466" s="9" t="str">
        <f>INDEX(ATS!$A:$P,MATCH('2) Order Form'!$V466,ATS!$O:$O,0),2)</f>
        <v>Hunter Slashed Shorts M</v>
      </c>
      <c r="E466" s="74" t="str">
        <f>INDEX(ATS!$A:$P,MATCH('2) Order Form'!$V466,ATS!$O:$O,0),4)</f>
        <v>55504-S</v>
      </c>
      <c r="F466" s="74" t="str">
        <f>INDEX(ATS!$A:$P,MATCH('2) Order Form'!$V466,ATS!$O:$O,0),5)</f>
        <v xml:space="preserve">Tomato </v>
      </c>
      <c r="G466" s="112" t="str">
        <f>INDEX(ATS!$A:$P,MATCH('2) Order Form'!$V466,ATS!$O:$O,0),6)</f>
        <v>S</v>
      </c>
      <c r="H466" s="10">
        <v>1</v>
      </c>
      <c r="I466" s="90">
        <v>0</v>
      </c>
      <c r="J466" s="96">
        <f>IFERROR(VLOOKUP(V466,ATS!$O:$P,2,FALSE),0)</f>
        <v>3</v>
      </c>
      <c r="K466" s="138">
        <f t="shared" ref="K466:K473" si="687">IF(J466=99999,"OPEN",IF(J466&gt;50,"50+",IF(J466&lt;=0,"0",J466)))</f>
        <v>3</v>
      </c>
      <c r="L466" s="96">
        <f>IFERROR(VLOOKUP(V466,ATS!$O:$Q,3,FALSE),0)</f>
        <v>3</v>
      </c>
      <c r="M466" s="139">
        <f t="shared" ref="M466:M473" si="688">IF(L466=99999,"OPEN",IF(L466&gt;50,"50+",IF(L466&lt;=0,"0",L466)))</f>
        <v>3</v>
      </c>
      <c r="N466" s="85">
        <v>0</v>
      </c>
      <c r="O466" s="51">
        <f t="shared" ref="O466:O473" si="689">IF(N466&lt;&gt;0,N466,$P$5)</f>
        <v>0</v>
      </c>
      <c r="P466" s="46">
        <f>VLOOKUP($C466,Prices!$A$3:$T$1996,MATCH('2) Order Form'!P$8,Prices!$A$2:$T$2,0),FALSE)</f>
        <v>45</v>
      </c>
      <c r="Q466" s="47">
        <f>VLOOKUP($C466,Prices!$A$3:$T$1996,MATCH('2) Order Form'!Q$8,Prices!$A$2:$T$2,0),FALSE)</f>
        <v>89</v>
      </c>
      <c r="R466" s="31">
        <f t="shared" ref="R466:R473" si="690">I466*P466</f>
        <v>0</v>
      </c>
      <c r="S466" s="40">
        <f t="shared" ref="S466:S473" si="691">R466*O466</f>
        <v>0</v>
      </c>
      <c r="T466" s="47">
        <f t="shared" ref="T466:T473" si="692">R466-S466</f>
        <v>0</v>
      </c>
      <c r="U466" s="97"/>
      <c r="V466" s="110">
        <v>7048652765727</v>
      </c>
      <c r="W466" s="97"/>
      <c r="X466" s="182" t="str">
        <f t="shared" si="685"/>
        <v>*** EOL ***</v>
      </c>
      <c r="Y466" s="98">
        <f t="shared" ref="Y466:Y473" si="693">I466*Q466</f>
        <v>0</v>
      </c>
      <c r="Z466" s="99">
        <f t="shared" ca="1" si="647"/>
        <v>0</v>
      </c>
      <c r="AA466" s="99">
        <f t="shared" ca="1" si="677"/>
        <v>84</v>
      </c>
      <c r="AB466" s="99">
        <f t="shared" ref="AB466:AB473" ca="1" si="694">IF(C466=OFFSET(C466,-1,0),0,1)</f>
        <v>1</v>
      </c>
      <c r="AC466" s="99">
        <f t="shared" ref="AC466:AC473" ca="1" si="695">IF(F466=OFFSET(F466,-1,0),0,1)</f>
        <v>1</v>
      </c>
      <c r="AD466" s="99" t="str">
        <f t="shared" ref="AD466:AD473" si="696">CONCATENATE(C466,F466)</f>
        <v xml:space="preserve">828161Tomato </v>
      </c>
      <c r="AE466" s="99">
        <f t="shared" ref="AE466:AE473" si="697">IFERROR(IF(B466="EYEWEAR",CONCATENATE(C466,"-",G466),C466),C466)</f>
        <v>828161</v>
      </c>
      <c r="AF466" s="100" t="str">
        <f>INDEX(ATS!$A:$P,MATCH('2) Order Form'!$V466,ATS!$O:$O,0),7)</f>
        <v>Stock</v>
      </c>
      <c r="AG466" s="183">
        <v>7048653022515</v>
      </c>
    </row>
    <row r="467" spans="1:33">
      <c r="A467" s="9">
        <v>4</v>
      </c>
      <c r="B467" s="9" t="s">
        <v>103</v>
      </c>
      <c r="C467" s="9">
        <f>INDEX(ATS!$A:$P,MATCH('2) Order Form'!$V467,ATS!$O:$O,0),1)</f>
        <v>828161</v>
      </c>
      <c r="D467" s="9" t="str">
        <f>INDEX(ATS!$A:$P,MATCH('2) Order Form'!$V467,ATS!$O:$O,0),2)</f>
        <v>Hunter Slashed Shorts M</v>
      </c>
      <c r="E467" s="74" t="str">
        <f>INDEX(ATS!$A:$P,MATCH('2) Order Form'!$V467,ATS!$O:$O,0),4)</f>
        <v>55504-M</v>
      </c>
      <c r="F467" s="74" t="str">
        <f>INDEX(ATS!$A:$P,MATCH('2) Order Form'!$V467,ATS!$O:$O,0),5)</f>
        <v xml:space="preserve">Tomato </v>
      </c>
      <c r="G467" s="112" t="str">
        <f>INDEX(ATS!$A:$P,MATCH('2) Order Form'!$V467,ATS!$O:$O,0),6)</f>
        <v>M</v>
      </c>
      <c r="H467" s="10">
        <v>1</v>
      </c>
      <c r="I467" s="90">
        <v>0</v>
      </c>
      <c r="J467" s="96">
        <f>IFERROR(VLOOKUP(V467,ATS!$O:$P,2,FALSE),0)</f>
        <v>6</v>
      </c>
      <c r="K467" s="138">
        <f t="shared" si="687"/>
        <v>6</v>
      </c>
      <c r="L467" s="96">
        <f>IFERROR(VLOOKUP(V467,ATS!$O:$Q,3,FALSE),0)</f>
        <v>6</v>
      </c>
      <c r="M467" s="139">
        <f t="shared" si="688"/>
        <v>6</v>
      </c>
      <c r="N467" s="85">
        <v>0</v>
      </c>
      <c r="O467" s="51">
        <f t="shared" si="689"/>
        <v>0</v>
      </c>
      <c r="P467" s="46">
        <f>VLOOKUP($C467,Prices!$A$3:$T$1996,MATCH('2) Order Form'!P$8,Prices!$A$2:$T$2,0),FALSE)</f>
        <v>45</v>
      </c>
      <c r="Q467" s="47">
        <f>VLOOKUP($C467,Prices!$A$3:$T$1996,MATCH('2) Order Form'!Q$8,Prices!$A$2:$T$2,0),FALSE)</f>
        <v>89</v>
      </c>
      <c r="R467" s="31">
        <f t="shared" si="690"/>
        <v>0</v>
      </c>
      <c r="S467" s="40">
        <f t="shared" si="691"/>
        <v>0</v>
      </c>
      <c r="T467" s="47">
        <f t="shared" si="692"/>
        <v>0</v>
      </c>
      <c r="U467" s="97"/>
      <c r="V467" s="110">
        <v>7048652765710</v>
      </c>
      <c r="W467" s="97"/>
      <c r="X467" s="182" t="str">
        <f t="shared" si="685"/>
        <v>*** EOL ***</v>
      </c>
      <c r="Y467" s="98">
        <f t="shared" si="693"/>
        <v>0</v>
      </c>
      <c r="Z467" s="99">
        <f t="shared" ca="1" si="647"/>
        <v>0</v>
      </c>
      <c r="AA467" s="99">
        <f t="shared" ca="1" si="677"/>
        <v>84</v>
      </c>
      <c r="AB467" s="99">
        <f t="shared" ca="1" si="694"/>
        <v>0</v>
      </c>
      <c r="AC467" s="99">
        <f t="shared" ca="1" si="695"/>
        <v>0</v>
      </c>
      <c r="AD467" s="99" t="str">
        <f t="shared" si="696"/>
        <v xml:space="preserve">828161Tomato </v>
      </c>
      <c r="AE467" s="99">
        <f t="shared" si="697"/>
        <v>828161</v>
      </c>
      <c r="AF467" s="100" t="str">
        <f>INDEX(ATS!$A:$P,MATCH('2) Order Form'!$V467,ATS!$O:$O,0),7)</f>
        <v>Stock</v>
      </c>
      <c r="AG467" s="183">
        <v>7048653022522</v>
      </c>
    </row>
    <row r="468" spans="1:33">
      <c r="A468" s="9">
        <v>4</v>
      </c>
      <c r="B468" s="9" t="s">
        <v>103</v>
      </c>
      <c r="C468" s="9">
        <f>INDEX(ATS!$A:$P,MATCH('2) Order Form'!$V468,ATS!$O:$O,0),1)</f>
        <v>828161</v>
      </c>
      <c r="D468" s="9" t="str">
        <f>INDEX(ATS!$A:$P,MATCH('2) Order Form'!$V468,ATS!$O:$O,0),2)</f>
        <v>Hunter Slashed Shorts M</v>
      </c>
      <c r="E468" s="74" t="str">
        <f>INDEX(ATS!$A:$P,MATCH('2) Order Form'!$V468,ATS!$O:$O,0),4)</f>
        <v>55504-L</v>
      </c>
      <c r="F468" s="74" t="str">
        <f>INDEX(ATS!$A:$P,MATCH('2) Order Form'!$V468,ATS!$O:$O,0),5)</f>
        <v xml:space="preserve">Tomato </v>
      </c>
      <c r="G468" s="112" t="str">
        <f>INDEX(ATS!$A:$P,MATCH('2) Order Form'!$V468,ATS!$O:$O,0),6)</f>
        <v>L</v>
      </c>
      <c r="H468" s="10">
        <v>1</v>
      </c>
      <c r="I468" s="90">
        <v>0</v>
      </c>
      <c r="J468" s="96">
        <f>IFERROR(VLOOKUP(V468,ATS!$O:$P,2,FALSE),0)</f>
        <v>8</v>
      </c>
      <c r="K468" s="138">
        <f t="shared" si="687"/>
        <v>8</v>
      </c>
      <c r="L468" s="96">
        <f>IFERROR(VLOOKUP(V468,ATS!$O:$Q,3,FALSE),0)</f>
        <v>8</v>
      </c>
      <c r="M468" s="139">
        <f t="shared" si="688"/>
        <v>8</v>
      </c>
      <c r="N468" s="85">
        <v>0</v>
      </c>
      <c r="O468" s="51">
        <f t="shared" si="689"/>
        <v>0</v>
      </c>
      <c r="P468" s="46">
        <f>VLOOKUP($C468,Prices!$A$3:$T$1996,MATCH('2) Order Form'!P$8,Prices!$A$2:$T$2,0),FALSE)</f>
        <v>45</v>
      </c>
      <c r="Q468" s="47">
        <f>VLOOKUP($C468,Prices!$A$3:$T$1996,MATCH('2) Order Form'!Q$8,Prices!$A$2:$T$2,0),FALSE)</f>
        <v>89</v>
      </c>
      <c r="R468" s="31">
        <f t="shared" si="690"/>
        <v>0</v>
      </c>
      <c r="S468" s="40">
        <f t="shared" si="691"/>
        <v>0</v>
      </c>
      <c r="T468" s="47">
        <f t="shared" si="692"/>
        <v>0</v>
      </c>
      <c r="U468" s="97"/>
      <c r="V468" s="110">
        <v>7048652765703</v>
      </c>
      <c r="W468" s="97"/>
      <c r="X468" s="182" t="str">
        <f t="shared" si="685"/>
        <v>*** EOL ***</v>
      </c>
      <c r="Y468" s="98">
        <f t="shared" si="693"/>
        <v>0</v>
      </c>
      <c r="Z468" s="99">
        <f t="shared" ca="1" si="647"/>
        <v>0</v>
      </c>
      <c r="AA468" s="99">
        <f t="shared" ca="1" si="677"/>
        <v>84</v>
      </c>
      <c r="AB468" s="99">
        <f t="shared" ca="1" si="694"/>
        <v>0</v>
      </c>
      <c r="AC468" s="99">
        <f t="shared" ca="1" si="695"/>
        <v>0</v>
      </c>
      <c r="AD468" s="99" t="str">
        <f t="shared" si="696"/>
        <v xml:space="preserve">828161Tomato </v>
      </c>
      <c r="AE468" s="99">
        <f t="shared" si="697"/>
        <v>828161</v>
      </c>
      <c r="AF468" s="100" t="str">
        <f>INDEX(ATS!$A:$P,MATCH('2) Order Form'!$V468,ATS!$O:$O,0),7)</f>
        <v>Stock</v>
      </c>
      <c r="AG468" s="183">
        <v>7048653022539</v>
      </c>
    </row>
    <row r="469" spans="1:33">
      <c r="A469" s="9">
        <v>4</v>
      </c>
      <c r="B469" s="9" t="s">
        <v>103</v>
      </c>
      <c r="C469" s="9">
        <f>INDEX(ATS!$A:$P,MATCH('2) Order Form'!$V469,ATS!$O:$O,0),1)</f>
        <v>828161</v>
      </c>
      <c r="D469" s="9" t="str">
        <f>INDEX(ATS!$A:$P,MATCH('2) Order Form'!$V469,ATS!$O:$O,0),2)</f>
        <v>Hunter Slashed Shorts M</v>
      </c>
      <c r="E469" s="74" t="str">
        <f>INDEX(ATS!$A:$P,MATCH('2) Order Form'!$V469,ATS!$O:$O,0),4)</f>
        <v>55504-XL</v>
      </c>
      <c r="F469" s="74" t="str">
        <f>INDEX(ATS!$A:$P,MATCH('2) Order Form'!$V469,ATS!$O:$O,0),5)</f>
        <v xml:space="preserve">Tomato </v>
      </c>
      <c r="G469" s="112" t="str">
        <f>INDEX(ATS!$A:$P,MATCH('2) Order Form'!$V469,ATS!$O:$O,0),6)</f>
        <v>XL</v>
      </c>
      <c r="H469" s="10">
        <v>1</v>
      </c>
      <c r="I469" s="90">
        <v>0</v>
      </c>
      <c r="J469" s="96">
        <f>IFERROR(VLOOKUP(V469,ATS!$O:$P,2,FALSE),0)</f>
        <v>6</v>
      </c>
      <c r="K469" s="138">
        <f t="shared" si="687"/>
        <v>6</v>
      </c>
      <c r="L469" s="96">
        <f>IFERROR(VLOOKUP(V469,ATS!$O:$Q,3,FALSE),0)</f>
        <v>6</v>
      </c>
      <c r="M469" s="139">
        <f t="shared" si="688"/>
        <v>6</v>
      </c>
      <c r="N469" s="85">
        <v>0</v>
      </c>
      <c r="O469" s="51">
        <f t="shared" si="689"/>
        <v>0</v>
      </c>
      <c r="P469" s="46">
        <f>VLOOKUP($C469,Prices!$A$3:$T$1996,MATCH('2) Order Form'!P$8,Prices!$A$2:$T$2,0),FALSE)</f>
        <v>45</v>
      </c>
      <c r="Q469" s="47">
        <f>VLOOKUP($C469,Prices!$A$3:$T$1996,MATCH('2) Order Form'!Q$8,Prices!$A$2:$T$2,0),FALSE)</f>
        <v>89</v>
      </c>
      <c r="R469" s="31">
        <f t="shared" si="690"/>
        <v>0</v>
      </c>
      <c r="S469" s="40">
        <f t="shared" si="691"/>
        <v>0</v>
      </c>
      <c r="T469" s="47">
        <f t="shared" si="692"/>
        <v>0</v>
      </c>
      <c r="U469" s="97"/>
      <c r="V469" s="110">
        <v>7048652765734</v>
      </c>
      <c r="W469" s="97"/>
      <c r="X469" s="182" t="str">
        <f t="shared" si="685"/>
        <v>*** EOL ***</v>
      </c>
      <c r="Y469" s="98">
        <f t="shared" si="693"/>
        <v>0</v>
      </c>
      <c r="Z469" s="99">
        <f t="shared" ca="1" si="647"/>
        <v>0</v>
      </c>
      <c r="AA469" s="99">
        <f t="shared" ca="1" si="677"/>
        <v>84</v>
      </c>
      <c r="AB469" s="99">
        <f t="shared" ca="1" si="694"/>
        <v>0</v>
      </c>
      <c r="AC469" s="99">
        <f t="shared" ca="1" si="695"/>
        <v>0</v>
      </c>
      <c r="AD469" s="99" t="str">
        <f t="shared" si="696"/>
        <v xml:space="preserve">828161Tomato </v>
      </c>
      <c r="AE469" s="99">
        <f t="shared" si="697"/>
        <v>828161</v>
      </c>
      <c r="AF469" s="100" t="str">
        <f>INDEX(ATS!$A:$P,MATCH('2) Order Form'!$V469,ATS!$O:$O,0),7)</f>
        <v>Stock</v>
      </c>
      <c r="AG469" s="183">
        <v>7048653022546</v>
      </c>
    </row>
    <row r="470" spans="1:33">
      <c r="A470" s="9">
        <v>4</v>
      </c>
      <c r="B470" s="9" t="s">
        <v>103</v>
      </c>
      <c r="C470" s="9">
        <f>INDEX(ATS!$A:$P,MATCH('2) Order Form'!$V470,ATS!$O:$O,0),1)</f>
        <v>828161</v>
      </c>
      <c r="D470" s="9" t="str">
        <f>INDEX(ATS!$A:$P,MATCH('2) Order Form'!$V470,ATS!$O:$O,0),2)</f>
        <v>Hunter Slashed Shorts M</v>
      </c>
      <c r="E470" s="74" t="str">
        <f>INDEX(ATS!$A:$P,MATCH('2) Order Form'!$V470,ATS!$O:$O,0),4)</f>
        <v>BLACK-S</v>
      </c>
      <c r="F470" s="74" t="str">
        <f>INDEX(ATS!$A:$P,MATCH('2) Order Form'!$V470,ATS!$O:$O,0),5)</f>
        <v>Black</v>
      </c>
      <c r="G470" s="112" t="str">
        <f>INDEX(ATS!$A:$P,MATCH('2) Order Form'!$V470,ATS!$O:$O,0),6)</f>
        <v>S</v>
      </c>
      <c r="H470" s="10">
        <v>1</v>
      </c>
      <c r="I470" s="90">
        <v>0</v>
      </c>
      <c r="J470" s="96">
        <f>IFERROR(VLOOKUP(V470,ATS!$O:$P,2,FALSE),0)</f>
        <v>102</v>
      </c>
      <c r="K470" s="138" t="str">
        <f t="shared" si="687"/>
        <v>50+</v>
      </c>
      <c r="L470" s="96">
        <f>IFERROR(VLOOKUP(V470,ATS!$O:$Q,3,FALSE),0)</f>
        <v>102</v>
      </c>
      <c r="M470" s="139" t="str">
        <f t="shared" si="688"/>
        <v>50+</v>
      </c>
      <c r="N470" s="85">
        <v>0</v>
      </c>
      <c r="O470" s="51">
        <f t="shared" si="689"/>
        <v>0</v>
      </c>
      <c r="P470" s="46">
        <f>VLOOKUP($C470,Prices!$A$3:$T$1996,MATCH('2) Order Form'!P$8,Prices!$A$2:$T$2,0),FALSE)</f>
        <v>45</v>
      </c>
      <c r="Q470" s="47">
        <f>VLOOKUP($C470,Prices!$A$3:$T$1996,MATCH('2) Order Form'!Q$8,Prices!$A$2:$T$2,0),FALSE)</f>
        <v>89</v>
      </c>
      <c r="R470" s="31">
        <f t="shared" si="690"/>
        <v>0</v>
      </c>
      <c r="S470" s="40">
        <f t="shared" si="691"/>
        <v>0</v>
      </c>
      <c r="T470" s="47">
        <f t="shared" si="692"/>
        <v>0</v>
      </c>
      <c r="U470" s="97"/>
      <c r="V470" s="110">
        <v>7048652537157</v>
      </c>
      <c r="W470" s="97"/>
      <c r="X470" s="182" t="str">
        <f t="shared" si="685"/>
        <v/>
      </c>
      <c r="Y470" s="98">
        <f t="shared" si="693"/>
        <v>0</v>
      </c>
      <c r="Z470" s="99">
        <f t="shared" ca="1" si="647"/>
        <v>0</v>
      </c>
      <c r="AA470" s="99">
        <f t="shared" ca="1" si="677"/>
        <v>84</v>
      </c>
      <c r="AB470" s="99">
        <f t="shared" ca="1" si="694"/>
        <v>0</v>
      </c>
      <c r="AC470" s="99">
        <f t="shared" ca="1" si="695"/>
        <v>1</v>
      </c>
      <c r="AD470" s="99" t="str">
        <f t="shared" si="696"/>
        <v>828161Black</v>
      </c>
      <c r="AE470" s="99">
        <f t="shared" si="697"/>
        <v>828161</v>
      </c>
      <c r="AF470" s="100" t="str">
        <f>INDEX(ATS!$A:$P,MATCH('2) Order Form'!$V470,ATS!$O:$O,0),7)</f>
        <v>Active</v>
      </c>
      <c r="AG470" s="183">
        <v>7048652896940</v>
      </c>
    </row>
    <row r="471" spans="1:33">
      <c r="A471" s="9">
        <v>4</v>
      </c>
      <c r="B471" s="9" t="s">
        <v>103</v>
      </c>
      <c r="C471" s="9">
        <f>INDEX(ATS!$A:$P,MATCH('2) Order Form'!$V471,ATS!$O:$O,0),1)</f>
        <v>828161</v>
      </c>
      <c r="D471" s="9" t="str">
        <f>INDEX(ATS!$A:$P,MATCH('2) Order Form'!$V471,ATS!$O:$O,0),2)</f>
        <v>Hunter Slashed Shorts M</v>
      </c>
      <c r="E471" s="74" t="str">
        <f>INDEX(ATS!$A:$P,MATCH('2) Order Form'!$V471,ATS!$O:$O,0),4)</f>
        <v>BLACK-M</v>
      </c>
      <c r="F471" s="74" t="str">
        <f>INDEX(ATS!$A:$P,MATCH('2) Order Form'!$V471,ATS!$O:$O,0),5)</f>
        <v>Black</v>
      </c>
      <c r="G471" s="112" t="str">
        <f>INDEX(ATS!$A:$P,MATCH('2) Order Form'!$V471,ATS!$O:$O,0),6)</f>
        <v>M</v>
      </c>
      <c r="H471" s="10">
        <v>1</v>
      </c>
      <c r="I471" s="90">
        <v>0</v>
      </c>
      <c r="J471" s="96">
        <f>IFERROR(VLOOKUP(V471,ATS!$O:$P,2,FALSE),0)</f>
        <v>378</v>
      </c>
      <c r="K471" s="138" t="str">
        <f t="shared" si="687"/>
        <v>50+</v>
      </c>
      <c r="L471" s="96">
        <f>IFERROR(VLOOKUP(V471,ATS!$O:$Q,3,FALSE),0)</f>
        <v>378</v>
      </c>
      <c r="M471" s="139" t="str">
        <f t="shared" si="688"/>
        <v>50+</v>
      </c>
      <c r="N471" s="85">
        <v>0</v>
      </c>
      <c r="O471" s="51">
        <f t="shared" si="689"/>
        <v>0</v>
      </c>
      <c r="P471" s="46">
        <f>VLOOKUP($C471,Prices!$A$3:$T$1996,MATCH('2) Order Form'!P$8,Prices!$A$2:$T$2,0),FALSE)</f>
        <v>45</v>
      </c>
      <c r="Q471" s="47">
        <f>VLOOKUP($C471,Prices!$A$3:$T$1996,MATCH('2) Order Form'!Q$8,Prices!$A$2:$T$2,0),FALSE)</f>
        <v>89</v>
      </c>
      <c r="R471" s="31">
        <f t="shared" si="690"/>
        <v>0</v>
      </c>
      <c r="S471" s="40">
        <f t="shared" si="691"/>
        <v>0</v>
      </c>
      <c r="T471" s="47">
        <f t="shared" si="692"/>
        <v>0</v>
      </c>
      <c r="U471" s="97"/>
      <c r="V471" s="110">
        <v>7048652537140</v>
      </c>
      <c r="W471" s="97"/>
      <c r="X471" s="182" t="str">
        <f t="shared" si="685"/>
        <v/>
      </c>
      <c r="Y471" s="98">
        <f t="shared" si="693"/>
        <v>0</v>
      </c>
      <c r="Z471" s="99">
        <f t="shared" ca="1" si="647"/>
        <v>0</v>
      </c>
      <c r="AA471" s="99">
        <f t="shared" ca="1" si="677"/>
        <v>84</v>
      </c>
      <c r="AB471" s="99">
        <f t="shared" ca="1" si="694"/>
        <v>0</v>
      </c>
      <c r="AC471" s="99">
        <f t="shared" ca="1" si="695"/>
        <v>0</v>
      </c>
      <c r="AD471" s="99" t="str">
        <f t="shared" si="696"/>
        <v>828161Black</v>
      </c>
      <c r="AE471" s="99">
        <f t="shared" si="697"/>
        <v>828161</v>
      </c>
      <c r="AF471" s="100" t="str">
        <f>INDEX(ATS!$A:$P,MATCH('2) Order Form'!$V471,ATS!$O:$O,0),7)</f>
        <v>Active</v>
      </c>
      <c r="AG471" s="183">
        <v>7048652896933</v>
      </c>
    </row>
    <row r="472" spans="1:33">
      <c r="A472" s="9">
        <v>4</v>
      </c>
      <c r="B472" s="9" t="s">
        <v>103</v>
      </c>
      <c r="C472" s="9">
        <f>INDEX(ATS!$A:$P,MATCH('2) Order Form'!$V472,ATS!$O:$O,0),1)</f>
        <v>828161</v>
      </c>
      <c r="D472" s="9" t="str">
        <f>INDEX(ATS!$A:$P,MATCH('2) Order Form'!$V472,ATS!$O:$O,0),2)</f>
        <v>Hunter Slashed Shorts M</v>
      </c>
      <c r="E472" s="74" t="str">
        <f>INDEX(ATS!$A:$P,MATCH('2) Order Form'!$V472,ATS!$O:$O,0),4)</f>
        <v>BLACK-L</v>
      </c>
      <c r="F472" s="74" t="str">
        <f>INDEX(ATS!$A:$P,MATCH('2) Order Form'!$V472,ATS!$O:$O,0),5)</f>
        <v>Black</v>
      </c>
      <c r="G472" s="112" t="str">
        <f>INDEX(ATS!$A:$P,MATCH('2) Order Form'!$V472,ATS!$O:$O,0),6)</f>
        <v>L</v>
      </c>
      <c r="H472" s="10">
        <v>1</v>
      </c>
      <c r="I472" s="90">
        <v>0</v>
      </c>
      <c r="J472" s="96">
        <f>IFERROR(VLOOKUP(V472,ATS!$O:$P,2,FALSE),0)</f>
        <v>395</v>
      </c>
      <c r="K472" s="138" t="str">
        <f t="shared" si="687"/>
        <v>50+</v>
      </c>
      <c r="L472" s="96">
        <f>IFERROR(VLOOKUP(V472,ATS!$O:$Q,3,FALSE),0)</f>
        <v>395</v>
      </c>
      <c r="M472" s="139" t="str">
        <f t="shared" si="688"/>
        <v>50+</v>
      </c>
      <c r="N472" s="85">
        <v>0</v>
      </c>
      <c r="O472" s="51">
        <f t="shared" si="689"/>
        <v>0</v>
      </c>
      <c r="P472" s="46">
        <f>VLOOKUP($C472,Prices!$A$3:$T$1996,MATCH('2) Order Form'!P$8,Prices!$A$2:$T$2,0),FALSE)</f>
        <v>45</v>
      </c>
      <c r="Q472" s="47">
        <f>VLOOKUP($C472,Prices!$A$3:$T$1996,MATCH('2) Order Form'!Q$8,Prices!$A$2:$T$2,0),FALSE)</f>
        <v>89</v>
      </c>
      <c r="R472" s="31">
        <f t="shared" si="690"/>
        <v>0</v>
      </c>
      <c r="S472" s="40">
        <f t="shared" si="691"/>
        <v>0</v>
      </c>
      <c r="T472" s="47">
        <f t="shared" si="692"/>
        <v>0</v>
      </c>
      <c r="U472" s="97"/>
      <c r="V472" s="110">
        <v>7048652537133</v>
      </c>
      <c r="W472" s="97"/>
      <c r="X472" s="182" t="str">
        <f t="shared" si="685"/>
        <v/>
      </c>
      <c r="Y472" s="98">
        <f t="shared" si="693"/>
        <v>0</v>
      </c>
      <c r="Z472" s="99">
        <f t="shared" ca="1" si="647"/>
        <v>0</v>
      </c>
      <c r="AA472" s="99">
        <f t="shared" ca="1" si="677"/>
        <v>84</v>
      </c>
      <c r="AB472" s="99">
        <f t="shared" ca="1" si="694"/>
        <v>0</v>
      </c>
      <c r="AC472" s="99">
        <f t="shared" ca="1" si="695"/>
        <v>0</v>
      </c>
      <c r="AD472" s="99" t="str">
        <f t="shared" si="696"/>
        <v>828161Black</v>
      </c>
      <c r="AE472" s="99">
        <f t="shared" si="697"/>
        <v>828161</v>
      </c>
      <c r="AF472" s="100" t="str">
        <f>INDEX(ATS!$A:$P,MATCH('2) Order Form'!$V472,ATS!$O:$O,0),7)</f>
        <v>Active</v>
      </c>
      <c r="AG472" s="183">
        <v>7048652896926</v>
      </c>
    </row>
    <row r="473" spans="1:33">
      <c r="A473" s="9">
        <v>4</v>
      </c>
      <c r="B473" s="9" t="s">
        <v>103</v>
      </c>
      <c r="C473" s="9">
        <f>INDEX(ATS!$A:$P,MATCH('2) Order Form'!$V473,ATS!$O:$O,0),1)</f>
        <v>828161</v>
      </c>
      <c r="D473" s="9" t="str">
        <f>INDEX(ATS!$A:$P,MATCH('2) Order Form'!$V473,ATS!$O:$O,0),2)</f>
        <v>Hunter Slashed Shorts M</v>
      </c>
      <c r="E473" s="74" t="str">
        <f>INDEX(ATS!$A:$P,MATCH('2) Order Form'!$V473,ATS!$O:$O,0),4)</f>
        <v>BLACK-XL</v>
      </c>
      <c r="F473" s="74" t="str">
        <f>INDEX(ATS!$A:$P,MATCH('2) Order Form'!$V473,ATS!$O:$O,0),5)</f>
        <v>Black</v>
      </c>
      <c r="G473" s="112" t="str">
        <f>INDEX(ATS!$A:$P,MATCH('2) Order Form'!$V473,ATS!$O:$O,0),6)</f>
        <v>XL</v>
      </c>
      <c r="H473" s="10">
        <v>1</v>
      </c>
      <c r="I473" s="90">
        <v>0</v>
      </c>
      <c r="J473" s="96">
        <f>IFERROR(VLOOKUP(V473,ATS!$O:$P,2,FALSE),0)</f>
        <v>163</v>
      </c>
      <c r="K473" s="138" t="str">
        <f t="shared" si="687"/>
        <v>50+</v>
      </c>
      <c r="L473" s="96">
        <f>IFERROR(VLOOKUP(V473,ATS!$O:$Q,3,FALSE),0)</f>
        <v>163</v>
      </c>
      <c r="M473" s="139" t="str">
        <f t="shared" si="688"/>
        <v>50+</v>
      </c>
      <c r="N473" s="85">
        <v>0</v>
      </c>
      <c r="O473" s="51">
        <f t="shared" si="689"/>
        <v>0</v>
      </c>
      <c r="P473" s="46">
        <f>VLOOKUP($C473,Prices!$A$3:$T$1996,MATCH('2) Order Form'!P$8,Prices!$A$2:$T$2,0),FALSE)</f>
        <v>45</v>
      </c>
      <c r="Q473" s="47">
        <f>VLOOKUP($C473,Prices!$A$3:$T$1996,MATCH('2) Order Form'!Q$8,Prices!$A$2:$T$2,0),FALSE)</f>
        <v>89</v>
      </c>
      <c r="R473" s="31">
        <f t="shared" si="690"/>
        <v>0</v>
      </c>
      <c r="S473" s="40">
        <f t="shared" si="691"/>
        <v>0</v>
      </c>
      <c r="T473" s="47">
        <f t="shared" si="692"/>
        <v>0</v>
      </c>
      <c r="U473" s="97"/>
      <c r="V473" s="110">
        <v>7048652537164</v>
      </c>
      <c r="W473" s="97"/>
      <c r="X473" s="182" t="str">
        <f t="shared" si="685"/>
        <v/>
      </c>
      <c r="Y473" s="98">
        <f t="shared" si="693"/>
        <v>0</v>
      </c>
      <c r="Z473" s="99">
        <f t="shared" ca="1" si="647"/>
        <v>0</v>
      </c>
      <c r="AA473" s="99">
        <f t="shared" ca="1" si="677"/>
        <v>84</v>
      </c>
      <c r="AB473" s="99">
        <f t="shared" ca="1" si="694"/>
        <v>0</v>
      </c>
      <c r="AC473" s="99">
        <f t="shared" ca="1" si="695"/>
        <v>0</v>
      </c>
      <c r="AD473" s="99" t="str">
        <f t="shared" si="696"/>
        <v>828161Black</v>
      </c>
      <c r="AE473" s="99">
        <f t="shared" si="697"/>
        <v>828161</v>
      </c>
      <c r="AF473" s="100" t="str">
        <f>INDEX(ATS!$A:$P,MATCH('2) Order Form'!$V473,ATS!$O:$O,0),7)</f>
        <v>Active</v>
      </c>
      <c r="AG473" s="183">
        <v>7048652896957</v>
      </c>
    </row>
    <row r="474" spans="1:33">
      <c r="A474" s="9">
        <v>4</v>
      </c>
      <c r="B474" s="9" t="s">
        <v>103</v>
      </c>
      <c r="C474" s="9">
        <f>INDEX(ATS!$A:$P,MATCH('2) Order Form'!$V474,ATS!$O:$O,0),1)</f>
        <v>820371</v>
      </c>
      <c r="D474" s="9" t="str">
        <f>INDEX(ATS!$A:$P,MATCH('2) Order Form'!$V474,ATS!$O:$O,0),2)</f>
        <v>Hunter Roller Shorts M</v>
      </c>
      <c r="E474" s="74" t="str">
        <f>INDEX(ATS!$A:$P,MATCH('2) Order Form'!$V474,ATS!$O:$O,0),4)</f>
        <v>99901-S</v>
      </c>
      <c r="F474" s="74" t="str">
        <f>INDEX(ATS!$A:$P,MATCH('2) Order Form'!$V474,ATS!$O:$O,0),5)</f>
        <v xml:space="preserve">Black </v>
      </c>
      <c r="G474" s="112" t="str">
        <f>INDEX(ATS!$A:$P,MATCH('2) Order Form'!$V474,ATS!$O:$O,0),6)</f>
        <v>S</v>
      </c>
      <c r="H474" s="10">
        <v>1</v>
      </c>
      <c r="I474" s="90">
        <v>0</v>
      </c>
      <c r="J474" s="96">
        <f>IFERROR(VLOOKUP(V474,ATS!$O:$P,2,FALSE),0)</f>
        <v>22</v>
      </c>
      <c r="K474" s="138">
        <f t="shared" si="678"/>
        <v>22</v>
      </c>
      <c r="L474" s="96">
        <f>IFERROR(VLOOKUP(V474,ATS!$O:$Q,3,FALSE),0)</f>
        <v>22</v>
      </c>
      <c r="M474" s="139">
        <f t="shared" si="679"/>
        <v>22</v>
      </c>
      <c r="N474" s="85">
        <v>0</v>
      </c>
      <c r="O474" s="51">
        <f t="shared" si="680"/>
        <v>0</v>
      </c>
      <c r="P474" s="46">
        <f>VLOOKUP($C474,Prices!$A$3:$T$1996,MATCH('2) Order Form'!P$8,Prices!$A$2:$T$2,0),FALSE)</f>
        <v>40</v>
      </c>
      <c r="Q474" s="47">
        <f>VLOOKUP($C474,Prices!$A$3:$T$1996,MATCH('2) Order Form'!Q$8,Prices!$A$2:$T$2,0),FALSE)</f>
        <v>79</v>
      </c>
      <c r="R474" s="31">
        <f t="shared" si="681"/>
        <v>0</v>
      </c>
      <c r="S474" s="40">
        <f t="shared" si="682"/>
        <v>0</v>
      </c>
      <c r="T474" s="47">
        <f t="shared" si="683"/>
        <v>0</v>
      </c>
      <c r="U474" s="97"/>
      <c r="V474" s="110">
        <v>7048652897947</v>
      </c>
      <c r="W474" s="97"/>
      <c r="X474" s="182" t="str">
        <f t="shared" si="685"/>
        <v/>
      </c>
      <c r="Y474" s="98">
        <f t="shared" si="686"/>
        <v>0</v>
      </c>
      <c r="Z474" s="99">
        <f t="shared" ca="1" si="647"/>
        <v>0</v>
      </c>
      <c r="AA474" s="99">
        <f t="shared" ca="1" si="677"/>
        <v>85</v>
      </c>
      <c r="AB474" s="99">
        <f t="shared" ca="1" si="673"/>
        <v>1</v>
      </c>
      <c r="AC474" s="99">
        <f t="shared" ca="1" si="674"/>
        <v>1</v>
      </c>
      <c r="AD474" s="99" t="str">
        <f t="shared" si="675"/>
        <v xml:space="preserve">820371Black </v>
      </c>
      <c r="AE474" s="99">
        <f t="shared" si="676"/>
        <v>820371</v>
      </c>
      <c r="AF474" s="100" t="str">
        <f>INDEX(ATS!$A:$P,MATCH('2) Order Form'!$V474,ATS!$O:$O,0),7)</f>
        <v>Active</v>
      </c>
      <c r="AG474" s="183">
        <v>7048653023116</v>
      </c>
    </row>
    <row r="475" spans="1:33">
      <c r="A475" s="9">
        <v>4</v>
      </c>
      <c r="B475" s="9" t="s">
        <v>103</v>
      </c>
      <c r="C475" s="9">
        <f>INDEX(ATS!$A:$P,MATCH('2) Order Form'!$V475,ATS!$O:$O,0),1)</f>
        <v>820371</v>
      </c>
      <c r="D475" s="9" t="str">
        <f>INDEX(ATS!$A:$P,MATCH('2) Order Form'!$V475,ATS!$O:$O,0),2)</f>
        <v>Hunter Roller Shorts M</v>
      </c>
      <c r="E475" s="74" t="str">
        <f>INDEX(ATS!$A:$P,MATCH('2) Order Form'!$V475,ATS!$O:$O,0),4)</f>
        <v>99901-M</v>
      </c>
      <c r="F475" s="74" t="str">
        <f>INDEX(ATS!$A:$P,MATCH('2) Order Form'!$V475,ATS!$O:$O,0),5)</f>
        <v xml:space="preserve">Black </v>
      </c>
      <c r="G475" s="112" t="str">
        <f>INDEX(ATS!$A:$P,MATCH('2) Order Form'!$V475,ATS!$O:$O,0),6)</f>
        <v>M</v>
      </c>
      <c r="H475" s="10">
        <v>1</v>
      </c>
      <c r="I475" s="90">
        <v>0</v>
      </c>
      <c r="J475" s="96">
        <f>IFERROR(VLOOKUP(V475,ATS!$O:$P,2,FALSE),0)</f>
        <v>39</v>
      </c>
      <c r="K475" s="138">
        <f t="shared" si="678"/>
        <v>39</v>
      </c>
      <c r="L475" s="96">
        <f>IFERROR(VLOOKUP(V475,ATS!$O:$Q,3,FALSE),0)</f>
        <v>39</v>
      </c>
      <c r="M475" s="139">
        <f t="shared" si="679"/>
        <v>39</v>
      </c>
      <c r="N475" s="85">
        <v>0</v>
      </c>
      <c r="O475" s="51">
        <f t="shared" si="680"/>
        <v>0</v>
      </c>
      <c r="P475" s="46">
        <f>VLOOKUP($C475,Prices!$A$3:$T$1996,MATCH('2) Order Form'!P$8,Prices!$A$2:$T$2,0),FALSE)</f>
        <v>40</v>
      </c>
      <c r="Q475" s="47">
        <f>VLOOKUP($C475,Prices!$A$3:$T$1996,MATCH('2) Order Form'!Q$8,Prices!$A$2:$T$2,0),FALSE)</f>
        <v>79</v>
      </c>
      <c r="R475" s="31">
        <f t="shared" si="681"/>
        <v>0</v>
      </c>
      <c r="S475" s="40">
        <f t="shared" si="682"/>
        <v>0</v>
      </c>
      <c r="T475" s="47">
        <f t="shared" si="683"/>
        <v>0</v>
      </c>
      <c r="U475" s="97"/>
      <c r="V475" s="110">
        <v>7048652897930</v>
      </c>
      <c r="W475" s="97"/>
      <c r="X475" s="182" t="str">
        <f t="shared" si="685"/>
        <v/>
      </c>
      <c r="Y475" s="98">
        <f t="shared" si="686"/>
        <v>0</v>
      </c>
      <c r="Z475" s="99">
        <f t="shared" ca="1" si="647"/>
        <v>0</v>
      </c>
      <c r="AA475" s="99">
        <f t="shared" ca="1" si="677"/>
        <v>85</v>
      </c>
      <c r="AB475" s="99">
        <f t="shared" ca="1" si="673"/>
        <v>0</v>
      </c>
      <c r="AC475" s="99">
        <f t="shared" ca="1" si="674"/>
        <v>0</v>
      </c>
      <c r="AD475" s="99" t="str">
        <f t="shared" si="675"/>
        <v xml:space="preserve">820371Black </v>
      </c>
      <c r="AE475" s="99">
        <f t="shared" si="676"/>
        <v>820371</v>
      </c>
      <c r="AF475" s="100" t="str">
        <f>INDEX(ATS!$A:$P,MATCH('2) Order Form'!$V475,ATS!$O:$O,0),7)</f>
        <v>Active</v>
      </c>
      <c r="AG475" s="183">
        <v>7048653023123</v>
      </c>
    </row>
    <row r="476" spans="1:33">
      <c r="A476" s="9">
        <v>4</v>
      </c>
      <c r="B476" s="9" t="s">
        <v>103</v>
      </c>
      <c r="C476" s="9">
        <f>INDEX(ATS!$A:$P,MATCH('2) Order Form'!$V476,ATS!$O:$O,0),1)</f>
        <v>820371</v>
      </c>
      <c r="D476" s="9" t="str">
        <f>INDEX(ATS!$A:$P,MATCH('2) Order Form'!$V476,ATS!$O:$O,0),2)</f>
        <v>Hunter Roller Shorts M</v>
      </c>
      <c r="E476" s="74" t="str">
        <f>INDEX(ATS!$A:$P,MATCH('2) Order Form'!$V476,ATS!$O:$O,0),4)</f>
        <v>99901-L</v>
      </c>
      <c r="F476" s="74" t="str">
        <f>INDEX(ATS!$A:$P,MATCH('2) Order Form'!$V476,ATS!$O:$O,0),5)</f>
        <v xml:space="preserve">Black </v>
      </c>
      <c r="G476" s="112" t="str">
        <f>INDEX(ATS!$A:$P,MATCH('2) Order Form'!$V476,ATS!$O:$O,0),6)</f>
        <v>L</v>
      </c>
      <c r="H476" s="10">
        <v>1</v>
      </c>
      <c r="I476" s="90">
        <v>0</v>
      </c>
      <c r="J476" s="96">
        <f>IFERROR(VLOOKUP(V476,ATS!$O:$P,2,FALSE),0)</f>
        <v>39</v>
      </c>
      <c r="K476" s="138">
        <f t="shared" si="678"/>
        <v>39</v>
      </c>
      <c r="L476" s="96">
        <f>IFERROR(VLOOKUP(V476,ATS!$O:$Q,3,FALSE),0)</f>
        <v>39</v>
      </c>
      <c r="M476" s="139">
        <f t="shared" si="679"/>
        <v>39</v>
      </c>
      <c r="N476" s="85">
        <v>0</v>
      </c>
      <c r="O476" s="51">
        <f t="shared" si="680"/>
        <v>0</v>
      </c>
      <c r="P476" s="46">
        <f>VLOOKUP($C476,Prices!$A$3:$T$1996,MATCH('2) Order Form'!P$8,Prices!$A$2:$T$2,0),FALSE)</f>
        <v>40</v>
      </c>
      <c r="Q476" s="47">
        <f>VLOOKUP($C476,Prices!$A$3:$T$1996,MATCH('2) Order Form'!Q$8,Prices!$A$2:$T$2,0),FALSE)</f>
        <v>79</v>
      </c>
      <c r="R476" s="31">
        <f t="shared" si="681"/>
        <v>0</v>
      </c>
      <c r="S476" s="40">
        <f t="shared" si="682"/>
        <v>0</v>
      </c>
      <c r="T476" s="47">
        <f t="shared" si="683"/>
        <v>0</v>
      </c>
      <c r="U476" s="97"/>
      <c r="V476" s="110">
        <v>7048652897923</v>
      </c>
      <c r="W476" s="97"/>
      <c r="X476" s="182" t="str">
        <f t="shared" si="685"/>
        <v/>
      </c>
      <c r="Y476" s="98">
        <f t="shared" si="686"/>
        <v>0</v>
      </c>
      <c r="Z476" s="99">
        <f t="shared" ca="1" si="647"/>
        <v>0</v>
      </c>
      <c r="AA476" s="99">
        <f t="shared" ca="1" si="677"/>
        <v>85</v>
      </c>
      <c r="AB476" s="99">
        <f t="shared" ca="1" si="673"/>
        <v>0</v>
      </c>
      <c r="AC476" s="99">
        <f t="shared" ca="1" si="674"/>
        <v>0</v>
      </c>
      <c r="AD476" s="99" t="str">
        <f t="shared" si="675"/>
        <v xml:space="preserve">820371Black </v>
      </c>
      <c r="AE476" s="99">
        <f t="shared" si="676"/>
        <v>820371</v>
      </c>
      <c r="AF476" s="100" t="str">
        <f>INDEX(ATS!$A:$P,MATCH('2) Order Form'!$V476,ATS!$O:$O,0),7)</f>
        <v>Active</v>
      </c>
      <c r="AG476" s="183">
        <v>7048653023130</v>
      </c>
    </row>
    <row r="477" spans="1:33">
      <c r="A477" s="9">
        <v>4</v>
      </c>
      <c r="B477" s="9" t="s">
        <v>103</v>
      </c>
      <c r="C477" s="9">
        <f>INDEX(ATS!$A:$P,MATCH('2) Order Form'!$V477,ATS!$O:$O,0),1)</f>
        <v>820371</v>
      </c>
      <c r="D477" s="9" t="str">
        <f>INDEX(ATS!$A:$P,MATCH('2) Order Form'!$V477,ATS!$O:$O,0),2)</f>
        <v>Hunter Roller Shorts M</v>
      </c>
      <c r="E477" s="74" t="str">
        <f>INDEX(ATS!$A:$P,MATCH('2) Order Form'!$V477,ATS!$O:$O,0),4)</f>
        <v>99901-XL</v>
      </c>
      <c r="F477" s="74" t="str">
        <f>INDEX(ATS!$A:$P,MATCH('2) Order Form'!$V477,ATS!$O:$O,0),5)</f>
        <v xml:space="preserve">Black </v>
      </c>
      <c r="G477" s="112" t="str">
        <f>INDEX(ATS!$A:$P,MATCH('2) Order Form'!$V477,ATS!$O:$O,0),6)</f>
        <v>XL</v>
      </c>
      <c r="H477" s="10">
        <v>1</v>
      </c>
      <c r="I477" s="90">
        <v>0</v>
      </c>
      <c r="J477" s="96">
        <f>IFERROR(VLOOKUP(V477,ATS!$O:$P,2,FALSE),0)</f>
        <v>0</v>
      </c>
      <c r="K477" s="138" t="str">
        <f t="shared" si="678"/>
        <v>0</v>
      </c>
      <c r="L477" s="96">
        <f>IFERROR(VLOOKUP(V477,ATS!$O:$Q,3,FALSE),0)</f>
        <v>0</v>
      </c>
      <c r="M477" s="139" t="str">
        <f t="shared" si="679"/>
        <v>0</v>
      </c>
      <c r="N477" s="85">
        <v>0</v>
      </c>
      <c r="O477" s="51">
        <f t="shared" si="680"/>
        <v>0</v>
      </c>
      <c r="P477" s="46">
        <f>VLOOKUP($C477,Prices!$A$3:$T$1996,MATCH('2) Order Form'!P$8,Prices!$A$2:$T$2,0),FALSE)</f>
        <v>40</v>
      </c>
      <c r="Q477" s="47">
        <f>VLOOKUP($C477,Prices!$A$3:$T$1996,MATCH('2) Order Form'!Q$8,Prices!$A$2:$T$2,0),FALSE)</f>
        <v>79</v>
      </c>
      <c r="R477" s="31">
        <f t="shared" si="681"/>
        <v>0</v>
      </c>
      <c r="S477" s="40">
        <f t="shared" si="682"/>
        <v>0</v>
      </c>
      <c r="T477" s="47">
        <f t="shared" si="683"/>
        <v>0</v>
      </c>
      <c r="U477" s="97"/>
      <c r="V477" s="110">
        <v>7048652897954</v>
      </c>
      <c r="W477" s="97"/>
      <c r="X477" s="182" t="str">
        <f t="shared" si="685"/>
        <v/>
      </c>
      <c r="Y477" s="98">
        <f t="shared" si="686"/>
        <v>0</v>
      </c>
      <c r="Z477" s="99">
        <f t="shared" ca="1" si="647"/>
        <v>0</v>
      </c>
      <c r="AA477" s="99">
        <f t="shared" ca="1" si="677"/>
        <v>85</v>
      </c>
      <c r="AB477" s="99">
        <f t="shared" ca="1" si="673"/>
        <v>0</v>
      </c>
      <c r="AC477" s="99">
        <f t="shared" ca="1" si="674"/>
        <v>0</v>
      </c>
      <c r="AD477" s="99" t="str">
        <f t="shared" si="675"/>
        <v xml:space="preserve">820371Black </v>
      </c>
      <c r="AE477" s="99">
        <f t="shared" si="676"/>
        <v>820371</v>
      </c>
      <c r="AF477" s="100" t="str">
        <f>INDEX(ATS!$A:$P,MATCH('2) Order Form'!$V477,ATS!$O:$O,0),7)</f>
        <v>Active</v>
      </c>
      <c r="AG477" s="183">
        <v>7048653023147</v>
      </c>
    </row>
    <row r="478" spans="1:33" ht="17.25" customHeight="1">
      <c r="A478" s="9">
        <v>4</v>
      </c>
      <c r="B478" s="9" t="s">
        <v>103</v>
      </c>
      <c r="C478" s="9">
        <f>INDEX(ATS!$A:$P,MATCH('2) Order Form'!$V478,ATS!$O:$O,0),1)</f>
        <v>820433</v>
      </c>
      <c r="D478" s="9" t="str">
        <f>INDEX(ATS!$A:$P,MATCH('2) Order Form'!$V478,ATS!$O:$O,0),2)</f>
        <v>Hunter Merino Hybrid LS Jersey M</v>
      </c>
      <c r="E478" s="74" t="str">
        <f>INDEX(ATS!$A:$P,MATCH('2) Order Form'!$V478,ATS!$O:$O,0),4)</f>
        <v>78001-S</v>
      </c>
      <c r="F478" s="74" t="str">
        <f>INDEX(ATS!$A:$P,MATCH('2) Order Form'!$V478,ATS!$O:$O,0),5)</f>
        <v>Forest</v>
      </c>
      <c r="G478" s="112" t="str">
        <f>INDEX(ATS!$A:$P,MATCH('2) Order Form'!$V478,ATS!$O:$O,0),6)</f>
        <v>S</v>
      </c>
      <c r="H478" s="10">
        <v>1</v>
      </c>
      <c r="I478" s="90">
        <v>0</v>
      </c>
      <c r="J478" s="96">
        <f>IFERROR(VLOOKUP(V478,ATS!$O:$P,2,FALSE),0)</f>
        <v>34</v>
      </c>
      <c r="K478" s="138">
        <f>IF(J478=99999,"OPEN",IF(J478&gt;50,"50+",IF(J478&lt;=0,"0",J478)))</f>
        <v>34</v>
      </c>
      <c r="L478" s="96">
        <f>IFERROR(VLOOKUP(V478,ATS!$O:$Q,3,FALSE),0)</f>
        <v>34</v>
      </c>
      <c r="M478" s="139">
        <f t="shared" ref="M478:M485" si="698">IF(L478=99999,"OPEN",IF(L478&gt;50,"50+",IF(L478&lt;=0,"0",L478)))</f>
        <v>34</v>
      </c>
      <c r="N478" s="85">
        <v>0</v>
      </c>
      <c r="O478" s="51">
        <f>IF(N478&lt;&gt;0,N478,$P$5)</f>
        <v>0</v>
      </c>
      <c r="P478" s="46">
        <f>VLOOKUP($C478,Prices!$A$3:$T$1996,MATCH('2) Order Form'!P$8,Prices!$A$2:$T$2,0),FALSE)</f>
        <v>50</v>
      </c>
      <c r="Q478" s="47">
        <f>VLOOKUP($C478,Prices!$A$3:$T$1996,MATCH('2) Order Form'!Q$8,Prices!$A$2:$T$2,0),FALSE)</f>
        <v>99</v>
      </c>
      <c r="R478" s="31">
        <f>I478*P478</f>
        <v>0</v>
      </c>
      <c r="S478" s="40">
        <f>R478*O478</f>
        <v>0</v>
      </c>
      <c r="T478" s="47">
        <f>R478-S478</f>
        <v>0</v>
      </c>
      <c r="U478" s="97"/>
      <c r="V478" s="110">
        <v>7048652896865</v>
      </c>
      <c r="W478" s="97"/>
      <c r="X478" s="182" t="str">
        <f t="shared" si="685"/>
        <v>*** EOL ***</v>
      </c>
      <c r="Y478" s="98">
        <f t="shared" ref="Y478:Y485" si="699">I478*Q478</f>
        <v>0</v>
      </c>
      <c r="Z478" s="99">
        <f t="shared" ca="1" si="647"/>
        <v>0</v>
      </c>
      <c r="AA478" s="99">
        <f t="shared" ca="1" si="677"/>
        <v>86</v>
      </c>
      <c r="AB478" s="99">
        <f t="shared" ref="AB478:AB501" ca="1" si="700">IF(C478=OFFSET(C478,-1,0),0,1)</f>
        <v>1</v>
      </c>
      <c r="AC478" s="99">
        <f t="shared" ref="AC478:AC501" ca="1" si="701">IF(F478=OFFSET(F478,-1,0),0,1)</f>
        <v>1</v>
      </c>
      <c r="AD478" s="99" t="str">
        <f t="shared" ref="AD478:AD501" si="702">CONCATENATE(C478,F478)</f>
        <v>820433Forest</v>
      </c>
      <c r="AE478" s="99">
        <f t="shared" ref="AE478:AE501" si="703">IFERROR(IF(B478="EYEWEAR",CONCATENATE(C478,"-",G478),C478),C478)</f>
        <v>820433</v>
      </c>
      <c r="AF478" s="100" t="str">
        <f>INDEX(ATS!$A:$P,MATCH('2) Order Form'!$V478,ATS!$O:$O,0),7)</f>
        <v>Stock</v>
      </c>
      <c r="AG478" s="183">
        <v>7048653023079</v>
      </c>
    </row>
    <row r="479" spans="1:33" ht="17.25" customHeight="1">
      <c r="A479" s="9">
        <v>4</v>
      </c>
      <c r="B479" s="9" t="s">
        <v>103</v>
      </c>
      <c r="C479" s="9">
        <f>INDEX(ATS!$A:$P,MATCH('2) Order Form'!$V479,ATS!$O:$O,0),1)</f>
        <v>820433</v>
      </c>
      <c r="D479" s="9" t="str">
        <f>INDEX(ATS!$A:$P,MATCH('2) Order Form'!$V479,ATS!$O:$O,0),2)</f>
        <v>Hunter Merino Hybrid LS Jersey M</v>
      </c>
      <c r="E479" s="74" t="str">
        <f>INDEX(ATS!$A:$P,MATCH('2) Order Form'!$V479,ATS!$O:$O,0),4)</f>
        <v>78001-M</v>
      </c>
      <c r="F479" s="74" t="str">
        <f>INDEX(ATS!$A:$P,MATCH('2) Order Form'!$V479,ATS!$O:$O,0),5)</f>
        <v>Forest</v>
      </c>
      <c r="G479" s="112" t="str">
        <f>INDEX(ATS!$A:$P,MATCH('2) Order Form'!$V479,ATS!$O:$O,0),6)</f>
        <v>M</v>
      </c>
      <c r="H479" s="10">
        <v>1</v>
      </c>
      <c r="I479" s="90">
        <v>0</v>
      </c>
      <c r="J479" s="96">
        <f>IFERROR(VLOOKUP(V479,ATS!$O:$P,2,FALSE),0)</f>
        <v>88</v>
      </c>
      <c r="K479" s="138" t="str">
        <f t="shared" ref="K479:K480" si="704">IF(J479=99999,"OPEN",IF(J479&gt;50,"50+",IF(J479&lt;=0,"0",J479)))</f>
        <v>50+</v>
      </c>
      <c r="L479" s="96">
        <f>IFERROR(VLOOKUP(V479,ATS!$O:$Q,3,FALSE),0)</f>
        <v>88</v>
      </c>
      <c r="M479" s="139" t="str">
        <f t="shared" si="698"/>
        <v>50+</v>
      </c>
      <c r="N479" s="85">
        <v>0</v>
      </c>
      <c r="O479" s="51">
        <f t="shared" ref="O479:O480" si="705">IF(N479&lt;&gt;0,N479,$P$5)</f>
        <v>0</v>
      </c>
      <c r="P479" s="46">
        <f>VLOOKUP($C479,Prices!$A$3:$T$1996,MATCH('2) Order Form'!P$8,Prices!$A$2:$T$2,0),FALSE)</f>
        <v>50</v>
      </c>
      <c r="Q479" s="47">
        <f>VLOOKUP($C479,Prices!$A$3:$T$1996,MATCH('2) Order Form'!Q$8,Prices!$A$2:$T$2,0),FALSE)</f>
        <v>99</v>
      </c>
      <c r="R479" s="31">
        <f t="shared" ref="R479:R480" si="706">I479*P479</f>
        <v>0</v>
      </c>
      <c r="S479" s="40">
        <f t="shared" ref="S479:S480" si="707">R479*O479</f>
        <v>0</v>
      </c>
      <c r="T479" s="47">
        <f t="shared" ref="T479:T480" si="708">R479-S479</f>
        <v>0</v>
      </c>
      <c r="U479" s="97"/>
      <c r="V479" s="110">
        <v>7048652896858</v>
      </c>
      <c r="W479" s="97"/>
      <c r="X479" s="182" t="str">
        <f t="shared" si="685"/>
        <v>*** EOL ***</v>
      </c>
      <c r="Y479" s="98">
        <f t="shared" si="699"/>
        <v>0</v>
      </c>
      <c r="Z479" s="99">
        <f t="shared" ca="1" si="647"/>
        <v>0</v>
      </c>
      <c r="AA479" s="99">
        <f t="shared" ca="1" si="677"/>
        <v>86</v>
      </c>
      <c r="AB479" s="99">
        <f t="shared" ca="1" si="700"/>
        <v>0</v>
      </c>
      <c r="AC479" s="99">
        <f t="shared" ca="1" si="701"/>
        <v>0</v>
      </c>
      <c r="AD479" s="99" t="str">
        <f t="shared" si="702"/>
        <v>820433Forest</v>
      </c>
      <c r="AE479" s="99">
        <f t="shared" si="703"/>
        <v>820433</v>
      </c>
      <c r="AF479" s="100" t="str">
        <f>INDEX(ATS!$A:$P,MATCH('2) Order Form'!$V479,ATS!$O:$O,0),7)</f>
        <v>Stock</v>
      </c>
      <c r="AG479" s="183">
        <v>7048653023086</v>
      </c>
    </row>
    <row r="480" spans="1:33" ht="17.25" customHeight="1">
      <c r="A480" s="9">
        <v>4</v>
      </c>
      <c r="B480" s="9" t="s">
        <v>103</v>
      </c>
      <c r="C480" s="9">
        <f>INDEX(ATS!$A:$P,MATCH('2) Order Form'!$V480,ATS!$O:$O,0),1)</f>
        <v>820433</v>
      </c>
      <c r="D480" s="9" t="str">
        <f>INDEX(ATS!$A:$P,MATCH('2) Order Form'!$V480,ATS!$O:$O,0),2)</f>
        <v>Hunter Merino Hybrid LS Jersey M</v>
      </c>
      <c r="E480" s="74" t="str">
        <f>INDEX(ATS!$A:$P,MATCH('2) Order Form'!$V480,ATS!$O:$O,0),4)</f>
        <v>78001-L</v>
      </c>
      <c r="F480" s="74" t="str">
        <f>INDEX(ATS!$A:$P,MATCH('2) Order Form'!$V480,ATS!$O:$O,0),5)</f>
        <v>Forest</v>
      </c>
      <c r="G480" s="112" t="str">
        <f>INDEX(ATS!$A:$P,MATCH('2) Order Form'!$V480,ATS!$O:$O,0),6)</f>
        <v>L</v>
      </c>
      <c r="H480" s="10">
        <v>1</v>
      </c>
      <c r="I480" s="90">
        <v>0</v>
      </c>
      <c r="J480" s="96">
        <f>IFERROR(VLOOKUP(V480,ATS!$O:$P,2,FALSE),0)</f>
        <v>77</v>
      </c>
      <c r="K480" s="138" t="str">
        <f t="shared" si="704"/>
        <v>50+</v>
      </c>
      <c r="L480" s="96">
        <f>IFERROR(VLOOKUP(V480,ATS!$O:$Q,3,FALSE),0)</f>
        <v>77</v>
      </c>
      <c r="M480" s="139" t="str">
        <f t="shared" si="698"/>
        <v>50+</v>
      </c>
      <c r="N480" s="85">
        <v>0</v>
      </c>
      <c r="O480" s="51">
        <f t="shared" si="705"/>
        <v>0</v>
      </c>
      <c r="P480" s="46">
        <f>VLOOKUP($C480,Prices!$A$3:$T$1996,MATCH('2) Order Form'!P$8,Prices!$A$2:$T$2,0),FALSE)</f>
        <v>50</v>
      </c>
      <c r="Q480" s="47">
        <f>VLOOKUP($C480,Prices!$A$3:$T$1996,MATCH('2) Order Form'!Q$8,Prices!$A$2:$T$2,0),FALSE)</f>
        <v>99</v>
      </c>
      <c r="R480" s="31">
        <f t="shared" si="706"/>
        <v>0</v>
      </c>
      <c r="S480" s="40">
        <f t="shared" si="707"/>
        <v>0</v>
      </c>
      <c r="T480" s="47">
        <f t="shared" si="708"/>
        <v>0</v>
      </c>
      <c r="U480" s="97"/>
      <c r="V480" s="110">
        <v>7048652896841</v>
      </c>
      <c r="W480" s="97"/>
      <c r="X480" s="182" t="str">
        <f t="shared" si="685"/>
        <v>*** EOL ***</v>
      </c>
      <c r="Y480" s="98">
        <f t="shared" si="699"/>
        <v>0</v>
      </c>
      <c r="Z480" s="99">
        <f t="shared" ref="Z480:Z533" ca="1" si="709">IF(A480=OFFSET(A480,-1,0),0,1)</f>
        <v>0</v>
      </c>
      <c r="AA480" s="99">
        <f t="shared" ca="1" si="677"/>
        <v>86</v>
      </c>
      <c r="AB480" s="99">
        <f t="shared" ca="1" si="700"/>
        <v>0</v>
      </c>
      <c r="AC480" s="99">
        <f t="shared" ca="1" si="701"/>
        <v>0</v>
      </c>
      <c r="AD480" s="99" t="str">
        <f t="shared" si="702"/>
        <v>820433Forest</v>
      </c>
      <c r="AE480" s="99">
        <f t="shared" si="703"/>
        <v>820433</v>
      </c>
      <c r="AF480" s="100" t="str">
        <f>INDEX(ATS!$A:$P,MATCH('2) Order Form'!$V480,ATS!$O:$O,0),7)</f>
        <v>Stock</v>
      </c>
      <c r="AG480" s="183">
        <v>7048653023093</v>
      </c>
    </row>
    <row r="481" spans="1:33" ht="17.25" customHeight="1">
      <c r="A481" s="9">
        <v>4</v>
      </c>
      <c r="B481" s="9" t="s">
        <v>103</v>
      </c>
      <c r="C481" s="9">
        <f>INDEX(ATS!$A:$P,MATCH('2) Order Form'!$V481,ATS!$O:$O,0),1)</f>
        <v>820433</v>
      </c>
      <c r="D481" s="9" t="str">
        <f>INDEX(ATS!$A:$P,MATCH('2) Order Form'!$V481,ATS!$O:$O,0),2)</f>
        <v>Hunter Merino Hybrid LS Jersey M</v>
      </c>
      <c r="E481" s="74" t="str">
        <f>INDEX(ATS!$A:$P,MATCH('2) Order Form'!$V481,ATS!$O:$O,0),4)</f>
        <v>78001-XL</v>
      </c>
      <c r="F481" s="74" t="str">
        <f>INDEX(ATS!$A:$P,MATCH('2) Order Form'!$V481,ATS!$O:$O,0),5)</f>
        <v>Forest</v>
      </c>
      <c r="G481" s="112" t="str">
        <f>INDEX(ATS!$A:$P,MATCH('2) Order Form'!$V481,ATS!$O:$O,0),6)</f>
        <v>XL</v>
      </c>
      <c r="H481" s="10">
        <v>1</v>
      </c>
      <c r="I481" s="90">
        <v>0</v>
      </c>
      <c r="J481" s="96">
        <f>IFERROR(VLOOKUP(V481,ATS!$O:$P,2,FALSE),0)</f>
        <v>34</v>
      </c>
      <c r="K481" s="138">
        <f t="shared" ref="K481:K489" si="710">IF(J481=99999,"OPEN",IF(J481&gt;50,"50+",IF(J481&lt;=0,"0",J481)))</f>
        <v>34</v>
      </c>
      <c r="L481" s="96">
        <f>IFERROR(VLOOKUP(V481,ATS!$O:$Q,3,FALSE),0)</f>
        <v>34</v>
      </c>
      <c r="M481" s="139">
        <f t="shared" si="698"/>
        <v>34</v>
      </c>
      <c r="N481" s="85">
        <v>0</v>
      </c>
      <c r="O481" s="51">
        <f t="shared" ref="O481:O489" si="711">IF(N481&lt;&gt;0,N481,$P$5)</f>
        <v>0</v>
      </c>
      <c r="P481" s="46">
        <f>VLOOKUP($C481,Prices!$A$3:$T$1996,MATCH('2) Order Form'!P$8,Prices!$A$2:$T$2,0),FALSE)</f>
        <v>50</v>
      </c>
      <c r="Q481" s="47">
        <f>VLOOKUP($C481,Prices!$A$3:$T$1996,MATCH('2) Order Form'!Q$8,Prices!$A$2:$T$2,0),FALSE)</f>
        <v>99</v>
      </c>
      <c r="R481" s="31">
        <f t="shared" ref="R481:R489" si="712">I481*P481</f>
        <v>0</v>
      </c>
      <c r="S481" s="40">
        <f t="shared" ref="S481:S489" si="713">R481*O481</f>
        <v>0</v>
      </c>
      <c r="T481" s="47">
        <f t="shared" ref="T481:T489" si="714">R481-S481</f>
        <v>0</v>
      </c>
      <c r="U481" s="97"/>
      <c r="V481" s="110">
        <v>7048652896872</v>
      </c>
      <c r="W481" s="97"/>
      <c r="X481" s="182" t="str">
        <f t="shared" si="685"/>
        <v>*** EOL ***</v>
      </c>
      <c r="Y481" s="98">
        <f t="shared" si="699"/>
        <v>0</v>
      </c>
      <c r="Z481" s="99">
        <f t="shared" ca="1" si="709"/>
        <v>0</v>
      </c>
      <c r="AA481" s="99">
        <f t="shared" ca="1" si="677"/>
        <v>86</v>
      </c>
      <c r="AB481" s="99">
        <f t="shared" ca="1" si="700"/>
        <v>0</v>
      </c>
      <c r="AC481" s="99">
        <f t="shared" ca="1" si="701"/>
        <v>0</v>
      </c>
      <c r="AD481" s="99" t="str">
        <f t="shared" si="702"/>
        <v>820433Forest</v>
      </c>
      <c r="AE481" s="99">
        <f t="shared" si="703"/>
        <v>820433</v>
      </c>
      <c r="AF481" s="100" t="str">
        <f>INDEX(ATS!$A:$P,MATCH('2) Order Form'!$V481,ATS!$O:$O,0),7)</f>
        <v>Stock</v>
      </c>
      <c r="AG481" s="183">
        <v>7048653023109</v>
      </c>
    </row>
    <row r="482" spans="1:33" ht="17.25" customHeight="1">
      <c r="A482" s="9">
        <v>4</v>
      </c>
      <c r="B482" s="9" t="s">
        <v>103</v>
      </c>
      <c r="C482" s="9">
        <f>INDEX(ATS!$A:$P,MATCH('2) Order Form'!$V482,ATS!$O:$O,0),1)</f>
        <v>820433</v>
      </c>
      <c r="D482" s="9" t="str">
        <f>INDEX(ATS!$A:$P,MATCH('2) Order Form'!$V482,ATS!$O:$O,0),2)</f>
        <v>Hunter Merino Hybrid LS Jersey M</v>
      </c>
      <c r="E482" s="74" t="str">
        <f>INDEX(ATS!$A:$P,MATCH('2) Order Form'!$V482,ATS!$O:$O,0),4)</f>
        <v>88300-S</v>
      </c>
      <c r="F482" s="74" t="str">
        <f>INDEX(ATS!$A:$P,MATCH('2) Order Form'!$V482,ATS!$O:$O,0),5)</f>
        <v>Sky Blue</v>
      </c>
      <c r="G482" s="112" t="str">
        <f>INDEX(ATS!$A:$P,MATCH('2) Order Form'!$V482,ATS!$O:$O,0),6)</f>
        <v>S</v>
      </c>
      <c r="H482" s="10">
        <v>1</v>
      </c>
      <c r="I482" s="90">
        <v>0</v>
      </c>
      <c r="J482" s="96">
        <f>IFERROR(VLOOKUP(V482,ATS!$O:$P,2,FALSE),0)</f>
        <v>16</v>
      </c>
      <c r="K482" s="138">
        <f t="shared" si="710"/>
        <v>16</v>
      </c>
      <c r="L482" s="96">
        <f>IFERROR(VLOOKUP(V482,ATS!$O:$Q,3,FALSE),0)</f>
        <v>16</v>
      </c>
      <c r="M482" s="139">
        <f t="shared" si="698"/>
        <v>16</v>
      </c>
      <c r="N482" s="85">
        <v>0</v>
      </c>
      <c r="O482" s="51">
        <f t="shared" si="711"/>
        <v>0</v>
      </c>
      <c r="P482" s="46">
        <f>VLOOKUP($C482,Prices!$A$3:$T$1996,MATCH('2) Order Form'!P$8,Prices!$A$2:$T$2,0),FALSE)</f>
        <v>50</v>
      </c>
      <c r="Q482" s="47">
        <f>VLOOKUP($C482,Prices!$A$3:$T$1996,MATCH('2) Order Form'!Q$8,Prices!$A$2:$T$2,0),FALSE)</f>
        <v>99</v>
      </c>
      <c r="R482" s="31">
        <f t="shared" si="712"/>
        <v>0</v>
      </c>
      <c r="S482" s="40">
        <f t="shared" si="713"/>
        <v>0</v>
      </c>
      <c r="T482" s="47">
        <f t="shared" si="714"/>
        <v>0</v>
      </c>
      <c r="U482" s="97"/>
      <c r="V482" s="110">
        <v>7048652896902</v>
      </c>
      <c r="W482" s="97"/>
      <c r="X482" s="182" t="str">
        <f t="shared" si="685"/>
        <v>*** EOL ***</v>
      </c>
      <c r="Y482" s="98">
        <f t="shared" si="699"/>
        <v>0</v>
      </c>
      <c r="Z482" s="99">
        <f t="shared" ca="1" si="709"/>
        <v>0</v>
      </c>
      <c r="AA482" s="99">
        <f t="shared" ca="1" si="677"/>
        <v>86</v>
      </c>
      <c r="AB482" s="99">
        <f t="shared" ca="1" si="700"/>
        <v>0</v>
      </c>
      <c r="AC482" s="99">
        <f t="shared" ca="1" si="701"/>
        <v>1</v>
      </c>
      <c r="AD482" s="99" t="str">
        <f t="shared" si="702"/>
        <v>820433Sky Blue</v>
      </c>
      <c r="AE482" s="99">
        <f t="shared" si="703"/>
        <v>820433</v>
      </c>
      <c r="AF482" s="100" t="str">
        <f>INDEX(ATS!$A:$P,MATCH('2) Order Form'!$V482,ATS!$O:$O,0),7)</f>
        <v>Stock</v>
      </c>
      <c r="AG482" s="183">
        <v>7048653022393</v>
      </c>
    </row>
    <row r="483" spans="1:33" ht="17.25" customHeight="1">
      <c r="A483" s="9">
        <v>4</v>
      </c>
      <c r="B483" s="9" t="s">
        <v>103</v>
      </c>
      <c r="C483" s="9">
        <f>INDEX(ATS!$A:$P,MATCH('2) Order Form'!$V483,ATS!$O:$O,0),1)</f>
        <v>820433</v>
      </c>
      <c r="D483" s="9" t="str">
        <f>INDEX(ATS!$A:$P,MATCH('2) Order Form'!$V483,ATS!$O:$O,0),2)</f>
        <v>Hunter Merino Hybrid LS Jersey M</v>
      </c>
      <c r="E483" s="74" t="str">
        <f>INDEX(ATS!$A:$P,MATCH('2) Order Form'!$V483,ATS!$O:$O,0),4)</f>
        <v>88300-M</v>
      </c>
      <c r="F483" s="74" t="str">
        <f>INDEX(ATS!$A:$P,MATCH('2) Order Form'!$V483,ATS!$O:$O,0),5)</f>
        <v>Sky Blue</v>
      </c>
      <c r="G483" s="112" t="str">
        <f>INDEX(ATS!$A:$P,MATCH('2) Order Form'!$V483,ATS!$O:$O,0),6)</f>
        <v>M</v>
      </c>
      <c r="H483" s="10">
        <v>1</v>
      </c>
      <c r="I483" s="90">
        <v>0</v>
      </c>
      <c r="J483" s="96">
        <f>IFERROR(VLOOKUP(V483,ATS!$O:$P,2,FALSE),0)</f>
        <v>65</v>
      </c>
      <c r="K483" s="138" t="str">
        <f t="shared" si="710"/>
        <v>50+</v>
      </c>
      <c r="L483" s="96">
        <f>IFERROR(VLOOKUP(V483,ATS!$O:$Q,3,FALSE),0)</f>
        <v>65</v>
      </c>
      <c r="M483" s="139" t="str">
        <f t="shared" si="698"/>
        <v>50+</v>
      </c>
      <c r="N483" s="85">
        <v>0</v>
      </c>
      <c r="O483" s="51">
        <f t="shared" si="711"/>
        <v>0</v>
      </c>
      <c r="P483" s="46">
        <f>VLOOKUP($C483,Prices!$A$3:$T$1996,MATCH('2) Order Form'!P$8,Prices!$A$2:$T$2,0),FALSE)</f>
        <v>50</v>
      </c>
      <c r="Q483" s="47">
        <f>VLOOKUP($C483,Prices!$A$3:$T$1996,MATCH('2) Order Form'!Q$8,Prices!$A$2:$T$2,0),FALSE)</f>
        <v>99</v>
      </c>
      <c r="R483" s="31">
        <f t="shared" si="712"/>
        <v>0</v>
      </c>
      <c r="S483" s="40">
        <f t="shared" si="713"/>
        <v>0</v>
      </c>
      <c r="T483" s="47">
        <f t="shared" si="714"/>
        <v>0</v>
      </c>
      <c r="U483" s="97"/>
      <c r="V483" s="110">
        <v>7048652896896</v>
      </c>
      <c r="W483" s="97"/>
      <c r="X483" s="182" t="str">
        <f t="shared" si="685"/>
        <v>*** EOL ***</v>
      </c>
      <c r="Y483" s="98">
        <f t="shared" si="699"/>
        <v>0</v>
      </c>
      <c r="Z483" s="99">
        <f t="shared" ca="1" si="709"/>
        <v>0</v>
      </c>
      <c r="AA483" s="99">
        <f t="shared" ca="1" si="677"/>
        <v>86</v>
      </c>
      <c r="AB483" s="99">
        <f t="shared" ca="1" si="700"/>
        <v>0</v>
      </c>
      <c r="AC483" s="99">
        <f t="shared" ca="1" si="701"/>
        <v>0</v>
      </c>
      <c r="AD483" s="99" t="str">
        <f t="shared" si="702"/>
        <v>820433Sky Blue</v>
      </c>
      <c r="AE483" s="99">
        <f t="shared" si="703"/>
        <v>820433</v>
      </c>
      <c r="AF483" s="100" t="str">
        <f>INDEX(ATS!$A:$P,MATCH('2) Order Form'!$V483,ATS!$O:$O,0),7)</f>
        <v>Stock</v>
      </c>
      <c r="AG483" s="183">
        <v>7048653022409</v>
      </c>
    </row>
    <row r="484" spans="1:33">
      <c r="A484" s="9">
        <v>4</v>
      </c>
      <c r="B484" s="9" t="s">
        <v>103</v>
      </c>
      <c r="C484" s="9">
        <f>INDEX(ATS!$A:$P,MATCH('2) Order Form'!$V484,ATS!$O:$O,0),1)</f>
        <v>820433</v>
      </c>
      <c r="D484" s="9" t="str">
        <f>INDEX(ATS!$A:$P,MATCH('2) Order Form'!$V484,ATS!$O:$O,0),2)</f>
        <v>Hunter Merino Hybrid LS Jersey M</v>
      </c>
      <c r="E484" s="74" t="str">
        <f>INDEX(ATS!$A:$P,MATCH('2) Order Form'!$V484,ATS!$O:$O,0),4)</f>
        <v>88300-L</v>
      </c>
      <c r="F484" s="74" t="str">
        <f>INDEX(ATS!$A:$P,MATCH('2) Order Form'!$V484,ATS!$O:$O,0),5)</f>
        <v>Sky Blue</v>
      </c>
      <c r="G484" s="112" t="str">
        <f>INDEX(ATS!$A:$P,MATCH('2) Order Form'!$V484,ATS!$O:$O,0),6)</f>
        <v>L</v>
      </c>
      <c r="H484" s="10">
        <v>1</v>
      </c>
      <c r="I484" s="90">
        <v>0</v>
      </c>
      <c r="J484" s="96">
        <f>IFERROR(VLOOKUP(V484,ATS!$O:$P,2,FALSE),0)</f>
        <v>67</v>
      </c>
      <c r="K484" s="138" t="str">
        <f t="shared" si="710"/>
        <v>50+</v>
      </c>
      <c r="L484" s="96">
        <f>IFERROR(VLOOKUP(V484,ATS!$O:$Q,3,FALSE),0)</f>
        <v>67</v>
      </c>
      <c r="M484" s="139" t="str">
        <f t="shared" si="698"/>
        <v>50+</v>
      </c>
      <c r="N484" s="85">
        <v>0</v>
      </c>
      <c r="O484" s="51">
        <f t="shared" si="711"/>
        <v>0</v>
      </c>
      <c r="P484" s="46">
        <f>VLOOKUP($C484,Prices!$A$3:$T$1996,MATCH('2) Order Form'!P$8,Prices!$A$2:$T$2,0),FALSE)</f>
        <v>50</v>
      </c>
      <c r="Q484" s="47">
        <f>VLOOKUP($C484,Prices!$A$3:$T$1996,MATCH('2) Order Form'!Q$8,Prices!$A$2:$T$2,0),FALSE)</f>
        <v>99</v>
      </c>
      <c r="R484" s="31">
        <f t="shared" si="712"/>
        <v>0</v>
      </c>
      <c r="S484" s="40">
        <f t="shared" si="713"/>
        <v>0</v>
      </c>
      <c r="T484" s="47">
        <f t="shared" si="714"/>
        <v>0</v>
      </c>
      <c r="U484" s="97"/>
      <c r="V484" s="110">
        <v>7048652896889</v>
      </c>
      <c r="W484" s="97"/>
      <c r="X484" s="182" t="str">
        <f t="shared" si="685"/>
        <v>*** EOL ***</v>
      </c>
      <c r="Y484" s="98">
        <f t="shared" si="699"/>
        <v>0</v>
      </c>
      <c r="Z484" s="99">
        <f t="shared" ca="1" si="709"/>
        <v>0</v>
      </c>
      <c r="AA484" s="99">
        <f t="shared" ca="1" si="677"/>
        <v>86</v>
      </c>
      <c r="AB484" s="99">
        <f t="shared" ca="1" si="700"/>
        <v>0</v>
      </c>
      <c r="AC484" s="99">
        <f t="shared" ca="1" si="701"/>
        <v>0</v>
      </c>
      <c r="AD484" s="99" t="str">
        <f t="shared" si="702"/>
        <v>820433Sky Blue</v>
      </c>
      <c r="AE484" s="99">
        <f t="shared" si="703"/>
        <v>820433</v>
      </c>
      <c r="AF484" s="100" t="str">
        <f>INDEX(ATS!$A:$P,MATCH('2) Order Form'!$V484,ATS!$O:$O,0),7)</f>
        <v>Stock</v>
      </c>
      <c r="AG484" s="183">
        <v>7048653022416</v>
      </c>
    </row>
    <row r="485" spans="1:33">
      <c r="A485" s="9">
        <v>4</v>
      </c>
      <c r="B485" s="9" t="s">
        <v>103</v>
      </c>
      <c r="C485" s="9">
        <f>INDEX(ATS!$A:$P,MATCH('2) Order Form'!$V485,ATS!$O:$O,0),1)</f>
        <v>820433</v>
      </c>
      <c r="D485" s="9" t="str">
        <f>INDEX(ATS!$A:$P,MATCH('2) Order Form'!$V485,ATS!$O:$O,0),2)</f>
        <v>Hunter Merino Hybrid LS Jersey M</v>
      </c>
      <c r="E485" s="74" t="str">
        <f>INDEX(ATS!$A:$P,MATCH('2) Order Form'!$V485,ATS!$O:$O,0),4)</f>
        <v>88300-XL</v>
      </c>
      <c r="F485" s="74" t="str">
        <f>INDEX(ATS!$A:$P,MATCH('2) Order Form'!$V485,ATS!$O:$O,0),5)</f>
        <v>Sky Blue</v>
      </c>
      <c r="G485" s="112" t="str">
        <f>INDEX(ATS!$A:$P,MATCH('2) Order Form'!$V485,ATS!$O:$O,0),6)</f>
        <v>XL</v>
      </c>
      <c r="H485" s="10">
        <v>1</v>
      </c>
      <c r="I485" s="90">
        <v>0</v>
      </c>
      <c r="J485" s="96">
        <f>IFERROR(VLOOKUP(V485,ATS!$O:$P,2,FALSE),0)</f>
        <v>33</v>
      </c>
      <c r="K485" s="138">
        <f t="shared" si="710"/>
        <v>33</v>
      </c>
      <c r="L485" s="96">
        <f>IFERROR(VLOOKUP(V485,ATS!$O:$Q,3,FALSE),0)</f>
        <v>33</v>
      </c>
      <c r="M485" s="139">
        <f t="shared" si="698"/>
        <v>33</v>
      </c>
      <c r="N485" s="85">
        <v>0</v>
      </c>
      <c r="O485" s="51">
        <f t="shared" si="711"/>
        <v>0</v>
      </c>
      <c r="P485" s="46">
        <f>VLOOKUP($C485,Prices!$A$3:$T$1996,MATCH('2) Order Form'!P$8,Prices!$A$2:$T$2,0),FALSE)</f>
        <v>50</v>
      </c>
      <c r="Q485" s="47">
        <f>VLOOKUP($C485,Prices!$A$3:$T$1996,MATCH('2) Order Form'!Q$8,Prices!$A$2:$T$2,0),FALSE)</f>
        <v>99</v>
      </c>
      <c r="R485" s="31">
        <f t="shared" si="712"/>
        <v>0</v>
      </c>
      <c r="S485" s="40">
        <f t="shared" si="713"/>
        <v>0</v>
      </c>
      <c r="T485" s="47">
        <f t="shared" si="714"/>
        <v>0</v>
      </c>
      <c r="U485" s="97"/>
      <c r="V485" s="110">
        <v>7048652896919</v>
      </c>
      <c r="W485" s="97"/>
      <c r="X485" s="182" t="str">
        <f t="shared" si="685"/>
        <v>*** EOL ***</v>
      </c>
      <c r="Y485" s="98">
        <f t="shared" si="699"/>
        <v>0</v>
      </c>
      <c r="Z485" s="99">
        <f t="shared" ca="1" si="709"/>
        <v>0</v>
      </c>
      <c r="AA485" s="99">
        <f t="shared" ca="1" si="677"/>
        <v>86</v>
      </c>
      <c r="AB485" s="99">
        <f t="shared" ca="1" si="700"/>
        <v>0</v>
      </c>
      <c r="AC485" s="99">
        <f t="shared" ca="1" si="701"/>
        <v>0</v>
      </c>
      <c r="AD485" s="99" t="str">
        <f t="shared" si="702"/>
        <v>820433Sky Blue</v>
      </c>
      <c r="AE485" s="99">
        <f t="shared" si="703"/>
        <v>820433</v>
      </c>
      <c r="AF485" s="100" t="str">
        <f>INDEX(ATS!$A:$P,MATCH('2) Order Form'!$V485,ATS!$O:$O,0),7)</f>
        <v>Stock</v>
      </c>
      <c r="AG485" s="183">
        <v>7048653022423</v>
      </c>
    </row>
    <row r="486" spans="1:33">
      <c r="A486" s="9">
        <v>4</v>
      </c>
      <c r="B486" s="9" t="s">
        <v>103</v>
      </c>
      <c r="C486" s="9">
        <f>INDEX(ATS!$A:$P,MATCH('2) Order Form'!$V486,ATS!$O:$O,0),1)</f>
        <v>820433</v>
      </c>
      <c r="D486" s="9" t="str">
        <f>INDEX(ATS!$A:$P,MATCH('2) Order Form'!$V486,ATS!$O:$O,0),2)</f>
        <v>Hunter Merino Hybrid LS Jersey M</v>
      </c>
      <c r="E486" s="74" t="str">
        <f>INDEX(ATS!$A:$P,MATCH('2) Order Form'!$V486,ATS!$O:$O,0),4)</f>
        <v>99901-S</v>
      </c>
      <c r="F486" s="74" t="str">
        <f>INDEX(ATS!$A:$P,MATCH('2) Order Form'!$V486,ATS!$O:$O,0),5)</f>
        <v xml:space="preserve">Black </v>
      </c>
      <c r="G486" s="112" t="str">
        <f>INDEX(ATS!$A:$P,MATCH('2) Order Form'!$V486,ATS!$O:$O,0),6)</f>
        <v>S</v>
      </c>
      <c r="H486" s="10">
        <v>1</v>
      </c>
      <c r="I486" s="90">
        <v>0</v>
      </c>
      <c r="J486" s="96">
        <f>IFERROR(VLOOKUP(V486,ATS!$O:$P,2,FALSE),0)</f>
        <v>41</v>
      </c>
      <c r="K486" s="138">
        <f t="shared" si="710"/>
        <v>41</v>
      </c>
      <c r="L486" s="96">
        <f>IFERROR(VLOOKUP(V486,ATS!$O:$Q,3,FALSE),0)</f>
        <v>41</v>
      </c>
      <c r="M486" s="139">
        <f t="shared" ref="M486:M489" si="715">IF(L486=99999,"OPEN",IF(L486&gt;50,"50+",IF(L486&lt;=0,"0",L486)))</f>
        <v>41</v>
      </c>
      <c r="N486" s="85">
        <v>0</v>
      </c>
      <c r="O486" s="51">
        <f t="shared" si="711"/>
        <v>0</v>
      </c>
      <c r="P486" s="46">
        <f>VLOOKUP($C486,Prices!$A$3:$T$1996,MATCH('2) Order Form'!P$8,Prices!$A$2:$T$2,0),FALSE)</f>
        <v>50</v>
      </c>
      <c r="Q486" s="47">
        <f>VLOOKUP($C486,Prices!$A$3:$T$1996,MATCH('2) Order Form'!Q$8,Prices!$A$2:$T$2,0),FALSE)</f>
        <v>99</v>
      </c>
      <c r="R486" s="31">
        <f t="shared" si="712"/>
        <v>0</v>
      </c>
      <c r="S486" s="40">
        <f t="shared" si="713"/>
        <v>0</v>
      </c>
      <c r="T486" s="47">
        <f t="shared" si="714"/>
        <v>0</v>
      </c>
      <c r="U486" s="97"/>
      <c r="V486" s="110">
        <v>7048652896940</v>
      </c>
      <c r="W486" s="97"/>
      <c r="X486" s="182" t="str">
        <f t="shared" si="685"/>
        <v/>
      </c>
      <c r="Y486" s="98">
        <f t="shared" ref="Y486:Y507" si="716">I486*Q486</f>
        <v>0</v>
      </c>
      <c r="Z486" s="99">
        <f t="shared" ca="1" si="709"/>
        <v>0</v>
      </c>
      <c r="AA486" s="99">
        <f t="shared" ca="1" si="677"/>
        <v>86</v>
      </c>
      <c r="AB486" s="99">
        <f t="shared" ca="1" si="700"/>
        <v>0</v>
      </c>
      <c r="AC486" s="99">
        <f t="shared" ca="1" si="701"/>
        <v>1</v>
      </c>
      <c r="AD486" s="99" t="str">
        <f t="shared" si="702"/>
        <v xml:space="preserve">820433Black </v>
      </c>
      <c r="AE486" s="99">
        <f t="shared" si="703"/>
        <v>820433</v>
      </c>
      <c r="AF486" s="100" t="str">
        <f>INDEX(ATS!$A:$P,MATCH('2) Order Form'!$V486,ATS!$O:$O,0),7)</f>
        <v>Active</v>
      </c>
      <c r="AG486" s="183">
        <v>7048653022355</v>
      </c>
    </row>
    <row r="487" spans="1:33">
      <c r="A487" s="9">
        <v>4</v>
      </c>
      <c r="B487" s="9" t="s">
        <v>103</v>
      </c>
      <c r="C487" s="9">
        <f>INDEX(ATS!$A:$P,MATCH('2) Order Form'!$V487,ATS!$O:$O,0),1)</f>
        <v>820433</v>
      </c>
      <c r="D487" s="9" t="str">
        <f>INDEX(ATS!$A:$P,MATCH('2) Order Form'!$V487,ATS!$O:$O,0),2)</f>
        <v>Hunter Merino Hybrid LS Jersey M</v>
      </c>
      <c r="E487" s="74" t="str">
        <f>INDEX(ATS!$A:$P,MATCH('2) Order Form'!$V487,ATS!$O:$O,0),4)</f>
        <v>99901-M</v>
      </c>
      <c r="F487" s="74" t="str">
        <f>INDEX(ATS!$A:$P,MATCH('2) Order Form'!$V487,ATS!$O:$O,0),5)</f>
        <v xml:space="preserve">Black </v>
      </c>
      <c r="G487" s="112" t="str">
        <f>INDEX(ATS!$A:$P,MATCH('2) Order Form'!$V487,ATS!$O:$O,0),6)</f>
        <v>M</v>
      </c>
      <c r="H487" s="10">
        <v>1</v>
      </c>
      <c r="I487" s="90">
        <v>0</v>
      </c>
      <c r="J487" s="96">
        <f>IFERROR(VLOOKUP(V487,ATS!$O:$P,2,FALSE),0)</f>
        <v>132</v>
      </c>
      <c r="K487" s="138" t="str">
        <f t="shared" si="710"/>
        <v>50+</v>
      </c>
      <c r="L487" s="96">
        <f>IFERROR(VLOOKUP(V487,ATS!$O:$Q,3,FALSE),0)</f>
        <v>132</v>
      </c>
      <c r="M487" s="139" t="str">
        <f t="shared" si="715"/>
        <v>50+</v>
      </c>
      <c r="N487" s="85">
        <v>0</v>
      </c>
      <c r="O487" s="51">
        <f t="shared" si="711"/>
        <v>0</v>
      </c>
      <c r="P487" s="46">
        <f>VLOOKUP($C487,Prices!$A$3:$T$1996,MATCH('2) Order Form'!P$8,Prices!$A$2:$T$2,0),FALSE)</f>
        <v>50</v>
      </c>
      <c r="Q487" s="47">
        <f>VLOOKUP($C487,Prices!$A$3:$T$1996,MATCH('2) Order Form'!Q$8,Prices!$A$2:$T$2,0),FALSE)</f>
        <v>99</v>
      </c>
      <c r="R487" s="31">
        <f t="shared" si="712"/>
        <v>0</v>
      </c>
      <c r="S487" s="40">
        <f t="shared" si="713"/>
        <v>0</v>
      </c>
      <c r="T487" s="47">
        <f t="shared" si="714"/>
        <v>0</v>
      </c>
      <c r="U487" s="97"/>
      <c r="V487" s="110">
        <v>7048652896933</v>
      </c>
      <c r="W487" s="97"/>
      <c r="X487" s="182" t="str">
        <f t="shared" si="685"/>
        <v/>
      </c>
      <c r="Y487" s="98">
        <f t="shared" si="716"/>
        <v>0</v>
      </c>
      <c r="Z487" s="99">
        <f t="shared" ca="1" si="709"/>
        <v>0</v>
      </c>
      <c r="AA487" s="99">
        <f t="shared" ca="1" si="677"/>
        <v>86</v>
      </c>
      <c r="AB487" s="99">
        <f t="shared" ca="1" si="700"/>
        <v>0</v>
      </c>
      <c r="AC487" s="99">
        <f t="shared" ca="1" si="701"/>
        <v>0</v>
      </c>
      <c r="AD487" s="99" t="str">
        <f t="shared" si="702"/>
        <v xml:space="preserve">820433Black </v>
      </c>
      <c r="AE487" s="99">
        <f t="shared" si="703"/>
        <v>820433</v>
      </c>
      <c r="AF487" s="100" t="str">
        <f>INDEX(ATS!$A:$P,MATCH('2) Order Form'!$V487,ATS!$O:$O,0),7)</f>
        <v>Active</v>
      </c>
      <c r="AG487" s="183">
        <v>7048653022362</v>
      </c>
    </row>
    <row r="488" spans="1:33">
      <c r="A488" s="9">
        <v>4</v>
      </c>
      <c r="B488" s="9" t="s">
        <v>103</v>
      </c>
      <c r="C488" s="9">
        <f>INDEX(ATS!$A:$P,MATCH('2) Order Form'!$V488,ATS!$O:$O,0),1)</f>
        <v>820433</v>
      </c>
      <c r="D488" s="9" t="str">
        <f>INDEX(ATS!$A:$P,MATCH('2) Order Form'!$V488,ATS!$O:$O,0),2)</f>
        <v>Hunter Merino Hybrid LS Jersey M</v>
      </c>
      <c r="E488" s="74" t="str">
        <f>INDEX(ATS!$A:$P,MATCH('2) Order Form'!$V488,ATS!$O:$O,0),4)</f>
        <v>99901-L</v>
      </c>
      <c r="F488" s="74" t="str">
        <f>INDEX(ATS!$A:$P,MATCH('2) Order Form'!$V488,ATS!$O:$O,0),5)</f>
        <v xml:space="preserve">Black </v>
      </c>
      <c r="G488" s="112" t="str">
        <f>INDEX(ATS!$A:$P,MATCH('2) Order Form'!$V488,ATS!$O:$O,0),6)</f>
        <v>L</v>
      </c>
      <c r="H488" s="10">
        <v>1</v>
      </c>
      <c r="I488" s="90">
        <v>0</v>
      </c>
      <c r="J488" s="96">
        <f>IFERROR(VLOOKUP(V488,ATS!$O:$P,2,FALSE),0)</f>
        <v>120</v>
      </c>
      <c r="K488" s="138" t="str">
        <f t="shared" si="710"/>
        <v>50+</v>
      </c>
      <c r="L488" s="96">
        <f>IFERROR(VLOOKUP(V488,ATS!$O:$Q,3,FALSE),0)</f>
        <v>120</v>
      </c>
      <c r="M488" s="139" t="str">
        <f t="shared" si="715"/>
        <v>50+</v>
      </c>
      <c r="N488" s="85">
        <v>0</v>
      </c>
      <c r="O488" s="51">
        <f t="shared" si="711"/>
        <v>0</v>
      </c>
      <c r="P488" s="46">
        <f>VLOOKUP($C488,Prices!$A$3:$T$1996,MATCH('2) Order Form'!P$8,Prices!$A$2:$T$2,0),FALSE)</f>
        <v>50</v>
      </c>
      <c r="Q488" s="47">
        <f>VLOOKUP($C488,Prices!$A$3:$T$1996,MATCH('2) Order Form'!Q$8,Prices!$A$2:$T$2,0),FALSE)</f>
        <v>99</v>
      </c>
      <c r="R488" s="31">
        <f t="shared" si="712"/>
        <v>0</v>
      </c>
      <c r="S488" s="40">
        <f t="shared" si="713"/>
        <v>0</v>
      </c>
      <c r="T488" s="47">
        <f t="shared" si="714"/>
        <v>0</v>
      </c>
      <c r="U488" s="97"/>
      <c r="V488" s="110">
        <v>7048652896926</v>
      </c>
      <c r="W488" s="97"/>
      <c r="X488" s="182" t="str">
        <f t="shared" si="685"/>
        <v/>
      </c>
      <c r="Y488" s="98">
        <f t="shared" si="716"/>
        <v>0</v>
      </c>
      <c r="Z488" s="99">
        <f t="shared" ca="1" si="709"/>
        <v>0</v>
      </c>
      <c r="AA488" s="99">
        <f t="shared" ca="1" si="677"/>
        <v>86</v>
      </c>
      <c r="AB488" s="99">
        <f t="shared" ca="1" si="700"/>
        <v>0</v>
      </c>
      <c r="AC488" s="99">
        <f t="shared" ca="1" si="701"/>
        <v>0</v>
      </c>
      <c r="AD488" s="99" t="str">
        <f t="shared" si="702"/>
        <v xml:space="preserve">820433Black </v>
      </c>
      <c r="AE488" s="99">
        <f t="shared" si="703"/>
        <v>820433</v>
      </c>
      <c r="AF488" s="100" t="str">
        <f>INDEX(ATS!$A:$P,MATCH('2) Order Form'!$V488,ATS!$O:$O,0),7)</f>
        <v>Active</v>
      </c>
      <c r="AG488" s="183">
        <v>7048653022379</v>
      </c>
    </row>
    <row r="489" spans="1:33">
      <c r="A489" s="9">
        <v>4</v>
      </c>
      <c r="B489" s="9" t="s">
        <v>103</v>
      </c>
      <c r="C489" s="9">
        <f>INDEX(ATS!$A:$P,MATCH('2) Order Form'!$V489,ATS!$O:$O,0),1)</f>
        <v>820433</v>
      </c>
      <c r="D489" s="9" t="str">
        <f>INDEX(ATS!$A:$P,MATCH('2) Order Form'!$V489,ATS!$O:$O,0),2)</f>
        <v>Hunter Merino Hybrid LS Jersey M</v>
      </c>
      <c r="E489" s="74" t="str">
        <f>INDEX(ATS!$A:$P,MATCH('2) Order Form'!$V489,ATS!$O:$O,0),4)</f>
        <v>99901-XL</v>
      </c>
      <c r="F489" s="74" t="str">
        <f>INDEX(ATS!$A:$P,MATCH('2) Order Form'!$V489,ATS!$O:$O,0),5)</f>
        <v xml:space="preserve">Black </v>
      </c>
      <c r="G489" s="112" t="str">
        <f>INDEX(ATS!$A:$P,MATCH('2) Order Form'!$V489,ATS!$O:$O,0),6)</f>
        <v>XL</v>
      </c>
      <c r="H489" s="10">
        <v>1</v>
      </c>
      <c r="I489" s="90">
        <v>0</v>
      </c>
      <c r="J489" s="96">
        <f>IFERROR(VLOOKUP(V489,ATS!$O:$P,2,FALSE),0)</f>
        <v>47</v>
      </c>
      <c r="K489" s="138">
        <f t="shared" si="710"/>
        <v>47</v>
      </c>
      <c r="L489" s="96">
        <f>IFERROR(VLOOKUP(V489,ATS!$O:$Q,3,FALSE),0)</f>
        <v>47</v>
      </c>
      <c r="M489" s="139">
        <f t="shared" si="715"/>
        <v>47</v>
      </c>
      <c r="N489" s="85">
        <v>0</v>
      </c>
      <c r="O489" s="51">
        <f t="shared" si="711"/>
        <v>0</v>
      </c>
      <c r="P489" s="46">
        <f>VLOOKUP($C489,Prices!$A$3:$T$1996,MATCH('2) Order Form'!P$8,Prices!$A$2:$T$2,0),FALSE)</f>
        <v>50</v>
      </c>
      <c r="Q489" s="47">
        <f>VLOOKUP($C489,Prices!$A$3:$T$1996,MATCH('2) Order Form'!Q$8,Prices!$A$2:$T$2,0),FALSE)</f>
        <v>99</v>
      </c>
      <c r="R489" s="31">
        <f t="shared" si="712"/>
        <v>0</v>
      </c>
      <c r="S489" s="40">
        <f t="shared" si="713"/>
        <v>0</v>
      </c>
      <c r="T489" s="47">
        <f t="shared" si="714"/>
        <v>0</v>
      </c>
      <c r="U489" s="97"/>
      <c r="V489" s="110">
        <v>7048652896957</v>
      </c>
      <c r="W489" s="97"/>
      <c r="X489" s="182" t="str">
        <f t="shared" si="685"/>
        <v/>
      </c>
      <c r="Y489" s="98">
        <f t="shared" si="716"/>
        <v>0</v>
      </c>
      <c r="Z489" s="99">
        <f t="shared" ca="1" si="709"/>
        <v>0</v>
      </c>
      <c r="AA489" s="99">
        <f t="shared" ca="1" si="677"/>
        <v>86</v>
      </c>
      <c r="AB489" s="99">
        <f t="shared" ca="1" si="700"/>
        <v>0</v>
      </c>
      <c r="AC489" s="99">
        <f t="shared" ca="1" si="701"/>
        <v>0</v>
      </c>
      <c r="AD489" s="99" t="str">
        <f t="shared" si="702"/>
        <v xml:space="preserve">820433Black </v>
      </c>
      <c r="AE489" s="99">
        <f t="shared" si="703"/>
        <v>820433</v>
      </c>
      <c r="AF489" s="100" t="str">
        <f>INDEX(ATS!$A:$P,MATCH('2) Order Form'!$V489,ATS!$O:$O,0),7)</f>
        <v>Active</v>
      </c>
      <c r="AG489" s="183">
        <v>7048653022386</v>
      </c>
    </row>
    <row r="490" spans="1:33">
      <c r="A490" s="9">
        <v>4</v>
      </c>
      <c r="B490" s="9" t="s">
        <v>103</v>
      </c>
      <c r="C490" s="9">
        <f>INDEX(ATS!$A:$P,MATCH('2) Order Form'!$V490,ATS!$O:$O,0),1)</f>
        <v>820384</v>
      </c>
      <c r="D490" s="9" t="str">
        <f>INDEX(ATS!$A:$P,MATCH('2) Order Form'!$V490,ATS!$O:$O,0),2)</f>
        <v>Hunter Merino SS Jersey M</v>
      </c>
      <c r="E490" s="74" t="str">
        <f>INDEX(ATS!$A:$P,MATCH('2) Order Form'!$V490,ATS!$O:$O,0),4)</f>
        <v>44002-S</v>
      </c>
      <c r="F490" s="74" t="str">
        <f>INDEX(ATS!$A:$P,MATCH('2) Order Form'!$V490,ATS!$O:$O,0),5)</f>
        <v>Golden Yellow</v>
      </c>
      <c r="G490" s="112" t="str">
        <f>INDEX(ATS!$A:$P,MATCH('2) Order Form'!$V490,ATS!$O:$O,0),6)</f>
        <v>S</v>
      </c>
      <c r="H490" s="10">
        <v>1</v>
      </c>
      <c r="I490" s="90">
        <v>0</v>
      </c>
      <c r="J490" s="96">
        <f>IFERROR(VLOOKUP(V490,ATS!$O:$P,2,FALSE),0)</f>
        <v>45</v>
      </c>
      <c r="K490" s="138">
        <f t="shared" ref="K490:K501" si="717">IF(J490=99999,"OPEN",IF(J490&gt;50,"50+",IF(J490&lt;=0,"0",J490)))</f>
        <v>45</v>
      </c>
      <c r="L490" s="96">
        <f>IFERROR(VLOOKUP(V490,ATS!$O:$Q,3,FALSE),0)</f>
        <v>45</v>
      </c>
      <c r="M490" s="139">
        <f t="shared" ref="M490:M501" si="718">IF(L490=99999,"OPEN",IF(L490&gt;50,"50+",IF(L490&lt;=0,"0",L490)))</f>
        <v>45</v>
      </c>
      <c r="N490" s="85">
        <v>0</v>
      </c>
      <c r="O490" s="51">
        <f t="shared" ref="O490:O501" si="719">IF(N490&lt;&gt;0,N490,$P$5)</f>
        <v>0</v>
      </c>
      <c r="P490" s="46">
        <f>VLOOKUP($C490,Prices!$A$3:$T$1996,MATCH('2) Order Form'!P$8,Prices!$A$2:$T$2,0),FALSE)</f>
        <v>45</v>
      </c>
      <c r="Q490" s="47">
        <f>VLOOKUP($C490,Prices!$A$3:$T$1996,MATCH('2) Order Form'!Q$8,Prices!$A$2:$T$2,0),FALSE)</f>
        <v>89</v>
      </c>
      <c r="R490" s="31">
        <f t="shared" ref="R490:R501" si="720">I490*P490</f>
        <v>0</v>
      </c>
      <c r="S490" s="40">
        <f t="shared" ref="S490:S501" si="721">R490*O490</f>
        <v>0</v>
      </c>
      <c r="T490" s="47">
        <f t="shared" ref="T490:T501" si="722">R490-S490</f>
        <v>0</v>
      </c>
      <c r="U490" s="97"/>
      <c r="V490" s="110">
        <v>7048652896742</v>
      </c>
      <c r="W490" s="97"/>
      <c r="X490" s="182" t="str">
        <f t="shared" si="685"/>
        <v>*** EOL ***</v>
      </c>
      <c r="Y490" s="98">
        <f t="shared" si="716"/>
        <v>0</v>
      </c>
      <c r="Z490" s="99">
        <f t="shared" ca="1" si="709"/>
        <v>0</v>
      </c>
      <c r="AA490" s="99">
        <f t="shared" ca="1" si="677"/>
        <v>87</v>
      </c>
      <c r="AB490" s="99">
        <f t="shared" ca="1" si="700"/>
        <v>1</v>
      </c>
      <c r="AC490" s="99">
        <f t="shared" ca="1" si="701"/>
        <v>1</v>
      </c>
      <c r="AD490" s="99" t="str">
        <f t="shared" si="702"/>
        <v>820384Golden Yellow</v>
      </c>
      <c r="AE490" s="99">
        <f t="shared" si="703"/>
        <v>820384</v>
      </c>
      <c r="AF490" s="100" t="str">
        <f>INDEX(ATS!$A:$P,MATCH('2) Order Form'!$V490,ATS!$O:$O,0),7)</f>
        <v>Stock</v>
      </c>
      <c r="AG490" s="183">
        <v>7048653022430</v>
      </c>
    </row>
    <row r="491" spans="1:33">
      <c r="A491" s="9">
        <v>4</v>
      </c>
      <c r="B491" s="9" t="s">
        <v>103</v>
      </c>
      <c r="C491" s="9">
        <f>INDEX(ATS!$A:$P,MATCH('2) Order Form'!$V491,ATS!$O:$O,0),1)</f>
        <v>820384</v>
      </c>
      <c r="D491" s="9" t="str">
        <f>INDEX(ATS!$A:$P,MATCH('2) Order Form'!$V491,ATS!$O:$O,0),2)</f>
        <v>Hunter Merino SS Jersey M</v>
      </c>
      <c r="E491" s="74" t="str">
        <f>INDEX(ATS!$A:$P,MATCH('2) Order Form'!$V491,ATS!$O:$O,0),4)</f>
        <v>44002-M</v>
      </c>
      <c r="F491" s="74" t="str">
        <f>INDEX(ATS!$A:$P,MATCH('2) Order Form'!$V491,ATS!$O:$O,0),5)</f>
        <v>Golden Yellow</v>
      </c>
      <c r="G491" s="112" t="str">
        <f>INDEX(ATS!$A:$P,MATCH('2) Order Form'!$V491,ATS!$O:$O,0),6)</f>
        <v>M</v>
      </c>
      <c r="H491" s="10">
        <v>1</v>
      </c>
      <c r="I491" s="90">
        <v>0</v>
      </c>
      <c r="J491" s="96">
        <f>IFERROR(VLOOKUP(V491,ATS!$O:$P,2,FALSE),0)</f>
        <v>100</v>
      </c>
      <c r="K491" s="138" t="str">
        <f t="shared" si="717"/>
        <v>50+</v>
      </c>
      <c r="L491" s="96">
        <f>IFERROR(VLOOKUP(V491,ATS!$O:$Q,3,FALSE),0)</f>
        <v>100</v>
      </c>
      <c r="M491" s="139" t="str">
        <f t="shared" si="718"/>
        <v>50+</v>
      </c>
      <c r="N491" s="85">
        <v>0</v>
      </c>
      <c r="O491" s="51">
        <f t="shared" si="719"/>
        <v>0</v>
      </c>
      <c r="P491" s="46">
        <f>VLOOKUP($C491,Prices!$A$3:$T$1996,MATCH('2) Order Form'!P$8,Prices!$A$2:$T$2,0),FALSE)</f>
        <v>45</v>
      </c>
      <c r="Q491" s="47">
        <f>VLOOKUP($C491,Prices!$A$3:$T$1996,MATCH('2) Order Form'!Q$8,Prices!$A$2:$T$2,0),FALSE)</f>
        <v>89</v>
      </c>
      <c r="R491" s="31">
        <f t="shared" si="720"/>
        <v>0</v>
      </c>
      <c r="S491" s="40">
        <f t="shared" si="721"/>
        <v>0</v>
      </c>
      <c r="T491" s="47">
        <f t="shared" si="722"/>
        <v>0</v>
      </c>
      <c r="U491" s="97"/>
      <c r="V491" s="110">
        <v>7048652896735</v>
      </c>
      <c r="W491" s="97"/>
      <c r="X491" s="182" t="str">
        <f t="shared" si="685"/>
        <v>*** EOL ***</v>
      </c>
      <c r="Y491" s="98">
        <f t="shared" si="716"/>
        <v>0</v>
      </c>
      <c r="Z491" s="99">
        <f t="shared" ca="1" si="709"/>
        <v>0</v>
      </c>
      <c r="AA491" s="99">
        <f t="shared" ca="1" si="677"/>
        <v>87</v>
      </c>
      <c r="AB491" s="99">
        <f t="shared" ca="1" si="700"/>
        <v>0</v>
      </c>
      <c r="AC491" s="99">
        <f t="shared" ca="1" si="701"/>
        <v>0</v>
      </c>
      <c r="AD491" s="99" t="str">
        <f t="shared" si="702"/>
        <v>820384Golden Yellow</v>
      </c>
      <c r="AE491" s="99">
        <f t="shared" si="703"/>
        <v>820384</v>
      </c>
      <c r="AF491" s="100" t="str">
        <f>INDEX(ATS!$A:$P,MATCH('2) Order Form'!$V491,ATS!$O:$O,0),7)</f>
        <v>Stock</v>
      </c>
      <c r="AG491" s="183">
        <v>7048653022447</v>
      </c>
    </row>
    <row r="492" spans="1:33">
      <c r="A492" s="9">
        <v>4</v>
      </c>
      <c r="B492" s="9" t="s">
        <v>103</v>
      </c>
      <c r="C492" s="9">
        <f>INDEX(ATS!$A:$P,MATCH('2) Order Form'!$V492,ATS!$O:$O,0),1)</f>
        <v>820384</v>
      </c>
      <c r="D492" s="9" t="str">
        <f>INDEX(ATS!$A:$P,MATCH('2) Order Form'!$V492,ATS!$O:$O,0),2)</f>
        <v>Hunter Merino SS Jersey M</v>
      </c>
      <c r="E492" s="74" t="str">
        <f>INDEX(ATS!$A:$P,MATCH('2) Order Form'!$V492,ATS!$O:$O,0),4)</f>
        <v>44002-L</v>
      </c>
      <c r="F492" s="74" t="str">
        <f>INDEX(ATS!$A:$P,MATCH('2) Order Form'!$V492,ATS!$O:$O,0),5)</f>
        <v>Golden Yellow</v>
      </c>
      <c r="G492" s="112" t="str">
        <f>INDEX(ATS!$A:$P,MATCH('2) Order Form'!$V492,ATS!$O:$O,0),6)</f>
        <v>L</v>
      </c>
      <c r="H492" s="10">
        <v>1</v>
      </c>
      <c r="I492" s="90">
        <v>0</v>
      </c>
      <c r="J492" s="96">
        <f>IFERROR(VLOOKUP(V492,ATS!$O:$P,2,FALSE),0)</f>
        <v>96</v>
      </c>
      <c r="K492" s="138" t="str">
        <f t="shared" si="717"/>
        <v>50+</v>
      </c>
      <c r="L492" s="96">
        <f>IFERROR(VLOOKUP(V492,ATS!$O:$Q,3,FALSE),0)</f>
        <v>96</v>
      </c>
      <c r="M492" s="139" t="str">
        <f t="shared" si="718"/>
        <v>50+</v>
      </c>
      <c r="N492" s="85">
        <v>0</v>
      </c>
      <c r="O492" s="51">
        <f t="shared" si="719"/>
        <v>0</v>
      </c>
      <c r="P492" s="46">
        <f>VLOOKUP($C492,Prices!$A$3:$T$1996,MATCH('2) Order Form'!P$8,Prices!$A$2:$T$2,0),FALSE)</f>
        <v>45</v>
      </c>
      <c r="Q492" s="47">
        <f>VLOOKUP($C492,Prices!$A$3:$T$1996,MATCH('2) Order Form'!Q$8,Prices!$A$2:$T$2,0),FALSE)</f>
        <v>89</v>
      </c>
      <c r="R492" s="31">
        <f t="shared" si="720"/>
        <v>0</v>
      </c>
      <c r="S492" s="40">
        <f t="shared" si="721"/>
        <v>0</v>
      </c>
      <c r="T492" s="47">
        <f t="shared" si="722"/>
        <v>0</v>
      </c>
      <c r="U492" s="97"/>
      <c r="V492" s="110">
        <v>7048652896728</v>
      </c>
      <c r="W492" s="97"/>
      <c r="X492" s="182" t="str">
        <f t="shared" si="685"/>
        <v>*** EOL ***</v>
      </c>
      <c r="Y492" s="98">
        <f t="shared" si="716"/>
        <v>0</v>
      </c>
      <c r="Z492" s="99">
        <f t="shared" ca="1" si="709"/>
        <v>0</v>
      </c>
      <c r="AA492" s="99">
        <f t="shared" ca="1" si="677"/>
        <v>87</v>
      </c>
      <c r="AB492" s="99">
        <f t="shared" ca="1" si="700"/>
        <v>0</v>
      </c>
      <c r="AC492" s="99">
        <f t="shared" ca="1" si="701"/>
        <v>0</v>
      </c>
      <c r="AD492" s="99" t="str">
        <f t="shared" si="702"/>
        <v>820384Golden Yellow</v>
      </c>
      <c r="AE492" s="99">
        <f t="shared" si="703"/>
        <v>820384</v>
      </c>
      <c r="AF492" s="100" t="str">
        <f>INDEX(ATS!$A:$P,MATCH('2) Order Form'!$V492,ATS!$O:$O,0),7)</f>
        <v>Stock</v>
      </c>
      <c r="AG492" s="183">
        <v>7048653022454</v>
      </c>
    </row>
    <row r="493" spans="1:33">
      <c r="A493" s="9">
        <v>4</v>
      </c>
      <c r="B493" s="9" t="s">
        <v>103</v>
      </c>
      <c r="C493" s="9">
        <f>INDEX(ATS!$A:$P,MATCH('2) Order Form'!$V493,ATS!$O:$O,0),1)</f>
        <v>820384</v>
      </c>
      <c r="D493" s="9" t="str">
        <f>INDEX(ATS!$A:$P,MATCH('2) Order Form'!$V493,ATS!$O:$O,0),2)</f>
        <v>Hunter Merino SS Jersey M</v>
      </c>
      <c r="E493" s="74" t="str">
        <f>INDEX(ATS!$A:$P,MATCH('2) Order Form'!$V493,ATS!$O:$O,0),4)</f>
        <v>44002-XL</v>
      </c>
      <c r="F493" s="74" t="str">
        <f>INDEX(ATS!$A:$P,MATCH('2) Order Form'!$V493,ATS!$O:$O,0),5)</f>
        <v>Golden Yellow</v>
      </c>
      <c r="G493" s="112" t="str">
        <f>INDEX(ATS!$A:$P,MATCH('2) Order Form'!$V493,ATS!$O:$O,0),6)</f>
        <v>XL</v>
      </c>
      <c r="H493" s="10">
        <v>1</v>
      </c>
      <c r="I493" s="90">
        <v>0</v>
      </c>
      <c r="J493" s="96">
        <f>IFERROR(VLOOKUP(V493,ATS!$O:$P,2,FALSE),0)</f>
        <v>42</v>
      </c>
      <c r="K493" s="138">
        <f t="shared" si="717"/>
        <v>42</v>
      </c>
      <c r="L493" s="96">
        <f>IFERROR(VLOOKUP(V493,ATS!$O:$Q,3,FALSE),0)</f>
        <v>42</v>
      </c>
      <c r="M493" s="139">
        <f t="shared" si="718"/>
        <v>42</v>
      </c>
      <c r="N493" s="85">
        <v>0</v>
      </c>
      <c r="O493" s="51">
        <f t="shared" si="719"/>
        <v>0</v>
      </c>
      <c r="P493" s="46">
        <f>VLOOKUP($C493,Prices!$A$3:$T$1996,MATCH('2) Order Form'!P$8,Prices!$A$2:$T$2,0),FALSE)</f>
        <v>45</v>
      </c>
      <c r="Q493" s="47">
        <f>VLOOKUP($C493,Prices!$A$3:$T$1996,MATCH('2) Order Form'!Q$8,Prices!$A$2:$T$2,0),FALSE)</f>
        <v>89</v>
      </c>
      <c r="R493" s="31">
        <f t="shared" si="720"/>
        <v>0</v>
      </c>
      <c r="S493" s="40">
        <f t="shared" si="721"/>
        <v>0</v>
      </c>
      <c r="T493" s="47">
        <f t="shared" si="722"/>
        <v>0</v>
      </c>
      <c r="U493" s="97"/>
      <c r="V493" s="110">
        <v>7048652896759</v>
      </c>
      <c r="W493" s="97"/>
      <c r="X493" s="182" t="str">
        <f t="shared" si="685"/>
        <v>*** EOL ***</v>
      </c>
      <c r="Y493" s="98">
        <f t="shared" si="716"/>
        <v>0</v>
      </c>
      <c r="Z493" s="99">
        <f t="shared" ca="1" si="709"/>
        <v>0</v>
      </c>
      <c r="AA493" s="99">
        <f t="shared" ca="1" si="677"/>
        <v>87</v>
      </c>
      <c r="AB493" s="99">
        <f t="shared" ca="1" si="700"/>
        <v>0</v>
      </c>
      <c r="AC493" s="99">
        <f t="shared" ca="1" si="701"/>
        <v>0</v>
      </c>
      <c r="AD493" s="99" t="str">
        <f t="shared" si="702"/>
        <v>820384Golden Yellow</v>
      </c>
      <c r="AE493" s="99">
        <f t="shared" si="703"/>
        <v>820384</v>
      </c>
      <c r="AF493" s="100" t="str">
        <f>INDEX(ATS!$A:$P,MATCH('2) Order Form'!$V493,ATS!$O:$O,0),7)</f>
        <v>Stock</v>
      </c>
      <c r="AG493" s="183">
        <v>7048653022461</v>
      </c>
    </row>
    <row r="494" spans="1:33">
      <c r="A494" s="9">
        <v>4</v>
      </c>
      <c r="B494" s="9" t="s">
        <v>103</v>
      </c>
      <c r="C494" s="9">
        <f>INDEX(ATS!$A:$P,MATCH('2) Order Form'!$V494,ATS!$O:$O,0),1)</f>
        <v>820384</v>
      </c>
      <c r="D494" s="9" t="str">
        <f>INDEX(ATS!$A:$P,MATCH('2) Order Form'!$V494,ATS!$O:$O,0),2)</f>
        <v>Hunter Merino SS Jersey M</v>
      </c>
      <c r="E494" s="74" t="str">
        <f>INDEX(ATS!$A:$P,MATCH('2) Order Form'!$V494,ATS!$O:$O,0),4)</f>
        <v>78001-S</v>
      </c>
      <c r="F494" s="74" t="str">
        <f>INDEX(ATS!$A:$P,MATCH('2) Order Form'!$V494,ATS!$O:$O,0),5)</f>
        <v>Forest</v>
      </c>
      <c r="G494" s="112" t="str">
        <f>INDEX(ATS!$A:$P,MATCH('2) Order Form'!$V494,ATS!$O:$O,0),6)</f>
        <v>S</v>
      </c>
      <c r="H494" s="10">
        <v>1</v>
      </c>
      <c r="I494" s="90">
        <v>0</v>
      </c>
      <c r="J494" s="96">
        <f>IFERROR(VLOOKUP(V494,ATS!$O:$P,2,FALSE),0)</f>
        <v>110</v>
      </c>
      <c r="K494" s="138" t="str">
        <f t="shared" si="717"/>
        <v>50+</v>
      </c>
      <c r="L494" s="96">
        <f>IFERROR(VLOOKUP(V494,ATS!$O:$Q,3,FALSE),0)</f>
        <v>110</v>
      </c>
      <c r="M494" s="139" t="str">
        <f t="shared" si="718"/>
        <v>50+</v>
      </c>
      <c r="N494" s="85">
        <v>0</v>
      </c>
      <c r="O494" s="51">
        <f t="shared" si="719"/>
        <v>0</v>
      </c>
      <c r="P494" s="46">
        <f>VLOOKUP($C494,Prices!$A$3:$T$1996,MATCH('2) Order Form'!P$8,Prices!$A$2:$T$2,0),FALSE)</f>
        <v>45</v>
      </c>
      <c r="Q494" s="47">
        <f>VLOOKUP($C494,Prices!$A$3:$T$1996,MATCH('2) Order Form'!Q$8,Prices!$A$2:$T$2,0),FALSE)</f>
        <v>89</v>
      </c>
      <c r="R494" s="31">
        <f t="shared" si="720"/>
        <v>0</v>
      </c>
      <c r="S494" s="40">
        <f t="shared" si="721"/>
        <v>0</v>
      </c>
      <c r="T494" s="47">
        <f t="shared" si="722"/>
        <v>0</v>
      </c>
      <c r="U494" s="97"/>
      <c r="V494" s="110">
        <v>7048652896780</v>
      </c>
      <c r="W494" s="97"/>
      <c r="X494" s="182" t="str">
        <f t="shared" si="685"/>
        <v>*** EOL ***</v>
      </c>
      <c r="Y494" s="98">
        <f t="shared" si="716"/>
        <v>0</v>
      </c>
      <c r="Z494" s="99">
        <f t="shared" ca="1" si="709"/>
        <v>0</v>
      </c>
      <c r="AA494" s="99">
        <f t="shared" ca="1" si="677"/>
        <v>87</v>
      </c>
      <c r="AB494" s="99">
        <f t="shared" ca="1" si="700"/>
        <v>0</v>
      </c>
      <c r="AC494" s="99">
        <f t="shared" ca="1" si="701"/>
        <v>1</v>
      </c>
      <c r="AD494" s="99" t="str">
        <f t="shared" si="702"/>
        <v>820384Forest</v>
      </c>
      <c r="AE494" s="99">
        <f t="shared" si="703"/>
        <v>820384</v>
      </c>
      <c r="AF494" s="100" t="str">
        <f>INDEX(ATS!$A:$P,MATCH('2) Order Form'!$V494,ATS!$O:$O,0),7)</f>
        <v>Stock</v>
      </c>
      <c r="AG494" s="183">
        <v>7048653022317</v>
      </c>
    </row>
    <row r="495" spans="1:33">
      <c r="A495" s="9">
        <v>4</v>
      </c>
      <c r="B495" s="9" t="s">
        <v>103</v>
      </c>
      <c r="C495" s="9">
        <f>INDEX(ATS!$A:$P,MATCH('2) Order Form'!$V495,ATS!$O:$O,0),1)</f>
        <v>820384</v>
      </c>
      <c r="D495" s="9" t="str">
        <f>INDEX(ATS!$A:$P,MATCH('2) Order Form'!$V495,ATS!$O:$O,0),2)</f>
        <v>Hunter Merino SS Jersey M</v>
      </c>
      <c r="E495" s="74" t="str">
        <f>INDEX(ATS!$A:$P,MATCH('2) Order Form'!$V495,ATS!$O:$O,0),4)</f>
        <v>78001-M</v>
      </c>
      <c r="F495" s="74" t="str">
        <f>INDEX(ATS!$A:$P,MATCH('2) Order Form'!$V495,ATS!$O:$O,0),5)</f>
        <v>Forest</v>
      </c>
      <c r="G495" s="112" t="str">
        <f>INDEX(ATS!$A:$P,MATCH('2) Order Form'!$V495,ATS!$O:$O,0),6)</f>
        <v>M</v>
      </c>
      <c r="H495" s="10">
        <v>1</v>
      </c>
      <c r="I495" s="90">
        <v>0</v>
      </c>
      <c r="J495" s="96">
        <f>IFERROR(VLOOKUP(V495,ATS!$O:$P,2,FALSE),0)</f>
        <v>254</v>
      </c>
      <c r="K495" s="138" t="str">
        <f t="shared" si="717"/>
        <v>50+</v>
      </c>
      <c r="L495" s="96">
        <f>IFERROR(VLOOKUP(V495,ATS!$O:$Q,3,FALSE),0)</f>
        <v>254</v>
      </c>
      <c r="M495" s="139" t="str">
        <f t="shared" si="718"/>
        <v>50+</v>
      </c>
      <c r="N495" s="85">
        <v>0</v>
      </c>
      <c r="O495" s="51">
        <f t="shared" si="719"/>
        <v>0</v>
      </c>
      <c r="P495" s="46">
        <f>VLOOKUP($C495,Prices!$A$3:$T$1996,MATCH('2) Order Form'!P$8,Prices!$A$2:$T$2,0),FALSE)</f>
        <v>45</v>
      </c>
      <c r="Q495" s="47">
        <f>VLOOKUP($C495,Prices!$A$3:$T$1996,MATCH('2) Order Form'!Q$8,Prices!$A$2:$T$2,0),FALSE)</f>
        <v>89</v>
      </c>
      <c r="R495" s="31">
        <f t="shared" si="720"/>
        <v>0</v>
      </c>
      <c r="S495" s="40">
        <f t="shared" si="721"/>
        <v>0</v>
      </c>
      <c r="T495" s="47">
        <f t="shared" si="722"/>
        <v>0</v>
      </c>
      <c r="U495" s="97"/>
      <c r="V495" s="110">
        <v>7048652896773</v>
      </c>
      <c r="W495" s="97"/>
      <c r="X495" s="182" t="str">
        <f t="shared" si="685"/>
        <v>*** EOL ***</v>
      </c>
      <c r="Y495" s="98">
        <f t="shared" si="716"/>
        <v>0</v>
      </c>
      <c r="Z495" s="99">
        <f t="shared" ca="1" si="709"/>
        <v>0</v>
      </c>
      <c r="AA495" s="99">
        <f t="shared" ca="1" si="677"/>
        <v>87</v>
      </c>
      <c r="AB495" s="99">
        <f t="shared" ca="1" si="700"/>
        <v>0</v>
      </c>
      <c r="AC495" s="99">
        <f t="shared" ca="1" si="701"/>
        <v>0</v>
      </c>
      <c r="AD495" s="99" t="str">
        <f t="shared" si="702"/>
        <v>820384Forest</v>
      </c>
      <c r="AE495" s="99">
        <f t="shared" si="703"/>
        <v>820384</v>
      </c>
      <c r="AF495" s="100" t="str">
        <f>INDEX(ATS!$A:$P,MATCH('2) Order Form'!$V495,ATS!$O:$O,0),7)</f>
        <v>Stock</v>
      </c>
      <c r="AG495" s="183">
        <v>7048653022324</v>
      </c>
    </row>
    <row r="496" spans="1:33">
      <c r="A496" s="9">
        <v>4</v>
      </c>
      <c r="B496" s="9" t="s">
        <v>103</v>
      </c>
      <c r="C496" s="9">
        <f>INDEX(ATS!$A:$P,MATCH('2) Order Form'!$V496,ATS!$O:$O,0),1)</f>
        <v>820384</v>
      </c>
      <c r="D496" s="9" t="str">
        <f>INDEX(ATS!$A:$P,MATCH('2) Order Form'!$V496,ATS!$O:$O,0),2)</f>
        <v>Hunter Merino SS Jersey M</v>
      </c>
      <c r="E496" s="74" t="str">
        <f>INDEX(ATS!$A:$P,MATCH('2) Order Form'!$V496,ATS!$O:$O,0),4)</f>
        <v>78001-L</v>
      </c>
      <c r="F496" s="74" t="str">
        <f>INDEX(ATS!$A:$P,MATCH('2) Order Form'!$V496,ATS!$O:$O,0),5)</f>
        <v>Forest</v>
      </c>
      <c r="G496" s="112" t="str">
        <f>INDEX(ATS!$A:$P,MATCH('2) Order Form'!$V496,ATS!$O:$O,0),6)</f>
        <v>L</v>
      </c>
      <c r="H496" s="10">
        <v>1</v>
      </c>
      <c r="I496" s="90">
        <v>0</v>
      </c>
      <c r="J496" s="96">
        <f>IFERROR(VLOOKUP(V496,ATS!$O:$P,2,FALSE),0)</f>
        <v>231</v>
      </c>
      <c r="K496" s="138" t="str">
        <f t="shared" si="717"/>
        <v>50+</v>
      </c>
      <c r="L496" s="96">
        <f>IFERROR(VLOOKUP(V496,ATS!$O:$Q,3,FALSE),0)</f>
        <v>231</v>
      </c>
      <c r="M496" s="139" t="str">
        <f t="shared" si="718"/>
        <v>50+</v>
      </c>
      <c r="N496" s="85">
        <v>0</v>
      </c>
      <c r="O496" s="51">
        <f t="shared" si="719"/>
        <v>0</v>
      </c>
      <c r="P496" s="46">
        <f>VLOOKUP($C496,Prices!$A$3:$T$1996,MATCH('2) Order Form'!P$8,Prices!$A$2:$T$2,0),FALSE)</f>
        <v>45</v>
      </c>
      <c r="Q496" s="47">
        <f>VLOOKUP($C496,Prices!$A$3:$T$1996,MATCH('2) Order Form'!Q$8,Prices!$A$2:$T$2,0),FALSE)</f>
        <v>89</v>
      </c>
      <c r="R496" s="31">
        <f t="shared" si="720"/>
        <v>0</v>
      </c>
      <c r="S496" s="40">
        <f t="shared" si="721"/>
        <v>0</v>
      </c>
      <c r="T496" s="47">
        <f t="shared" si="722"/>
        <v>0</v>
      </c>
      <c r="U496" s="97"/>
      <c r="V496" s="110">
        <v>7048652896766</v>
      </c>
      <c r="W496" s="97"/>
      <c r="X496" s="182" t="str">
        <f t="shared" si="685"/>
        <v>*** EOL ***</v>
      </c>
      <c r="Y496" s="98">
        <f t="shared" si="716"/>
        <v>0</v>
      </c>
      <c r="Z496" s="99">
        <f t="shared" ca="1" si="709"/>
        <v>0</v>
      </c>
      <c r="AA496" s="99">
        <f t="shared" ca="1" si="677"/>
        <v>87</v>
      </c>
      <c r="AB496" s="99">
        <f t="shared" ca="1" si="700"/>
        <v>0</v>
      </c>
      <c r="AC496" s="99">
        <f t="shared" ca="1" si="701"/>
        <v>0</v>
      </c>
      <c r="AD496" s="99" t="str">
        <f t="shared" si="702"/>
        <v>820384Forest</v>
      </c>
      <c r="AE496" s="99">
        <f t="shared" si="703"/>
        <v>820384</v>
      </c>
      <c r="AF496" s="100" t="str">
        <f>INDEX(ATS!$A:$P,MATCH('2) Order Form'!$V496,ATS!$O:$O,0),7)</f>
        <v>Stock</v>
      </c>
      <c r="AG496" s="183">
        <v>7048653022331</v>
      </c>
    </row>
    <row r="497" spans="1:33">
      <c r="A497" s="9">
        <v>4</v>
      </c>
      <c r="B497" s="9" t="s">
        <v>103</v>
      </c>
      <c r="C497" s="9">
        <f>INDEX(ATS!$A:$P,MATCH('2) Order Form'!$V497,ATS!$O:$O,0),1)</f>
        <v>820384</v>
      </c>
      <c r="D497" s="9" t="str">
        <f>INDEX(ATS!$A:$P,MATCH('2) Order Form'!$V497,ATS!$O:$O,0),2)</f>
        <v>Hunter Merino SS Jersey M</v>
      </c>
      <c r="E497" s="74" t="str">
        <f>INDEX(ATS!$A:$P,MATCH('2) Order Form'!$V497,ATS!$O:$O,0),4)</f>
        <v>78001-XL</v>
      </c>
      <c r="F497" s="74" t="str">
        <f>INDEX(ATS!$A:$P,MATCH('2) Order Form'!$V497,ATS!$O:$O,0),5)</f>
        <v>Forest</v>
      </c>
      <c r="G497" s="112" t="str">
        <f>INDEX(ATS!$A:$P,MATCH('2) Order Form'!$V497,ATS!$O:$O,0),6)</f>
        <v>XL</v>
      </c>
      <c r="H497" s="10">
        <v>1</v>
      </c>
      <c r="I497" s="90">
        <v>0</v>
      </c>
      <c r="J497" s="96">
        <f>IFERROR(VLOOKUP(V497,ATS!$O:$P,2,FALSE),0)</f>
        <v>113</v>
      </c>
      <c r="K497" s="138" t="str">
        <f t="shared" si="717"/>
        <v>50+</v>
      </c>
      <c r="L497" s="96">
        <f>IFERROR(VLOOKUP(V497,ATS!$O:$Q,3,FALSE),0)</f>
        <v>113</v>
      </c>
      <c r="M497" s="139" t="str">
        <f t="shared" si="718"/>
        <v>50+</v>
      </c>
      <c r="N497" s="85">
        <v>0</v>
      </c>
      <c r="O497" s="51">
        <f t="shared" si="719"/>
        <v>0</v>
      </c>
      <c r="P497" s="46">
        <f>VLOOKUP($C497,Prices!$A$3:$T$1996,MATCH('2) Order Form'!P$8,Prices!$A$2:$T$2,0),FALSE)</f>
        <v>45</v>
      </c>
      <c r="Q497" s="47">
        <f>VLOOKUP($C497,Prices!$A$3:$T$1996,MATCH('2) Order Form'!Q$8,Prices!$A$2:$T$2,0),FALSE)</f>
        <v>89</v>
      </c>
      <c r="R497" s="31">
        <f t="shared" si="720"/>
        <v>0</v>
      </c>
      <c r="S497" s="40">
        <f t="shared" si="721"/>
        <v>0</v>
      </c>
      <c r="T497" s="47">
        <f t="shared" si="722"/>
        <v>0</v>
      </c>
      <c r="U497" s="97"/>
      <c r="V497" s="110">
        <v>7048652896797</v>
      </c>
      <c r="W497" s="97"/>
      <c r="X497" s="182" t="str">
        <f t="shared" si="685"/>
        <v>*** EOL ***</v>
      </c>
      <c r="Y497" s="98">
        <f t="shared" si="716"/>
        <v>0</v>
      </c>
      <c r="Z497" s="99">
        <f t="shared" ca="1" si="709"/>
        <v>0</v>
      </c>
      <c r="AA497" s="99">
        <f t="shared" ca="1" si="677"/>
        <v>87</v>
      </c>
      <c r="AB497" s="99">
        <f t="shared" ca="1" si="700"/>
        <v>0</v>
      </c>
      <c r="AC497" s="99">
        <f t="shared" ca="1" si="701"/>
        <v>0</v>
      </c>
      <c r="AD497" s="99" t="str">
        <f t="shared" si="702"/>
        <v>820384Forest</v>
      </c>
      <c r="AE497" s="99">
        <f t="shared" si="703"/>
        <v>820384</v>
      </c>
      <c r="AF497" s="100" t="str">
        <f>INDEX(ATS!$A:$P,MATCH('2) Order Form'!$V497,ATS!$O:$O,0),7)</f>
        <v>Stock</v>
      </c>
      <c r="AG497" s="183">
        <v>7048653022348</v>
      </c>
    </row>
    <row r="498" spans="1:33">
      <c r="A498" s="9">
        <v>4</v>
      </c>
      <c r="B498" s="9" t="s">
        <v>103</v>
      </c>
      <c r="C498" s="9">
        <f>INDEX(ATS!$A:$P,MATCH('2) Order Form'!$V498,ATS!$O:$O,0),1)</f>
        <v>820384</v>
      </c>
      <c r="D498" s="9" t="str">
        <f>INDEX(ATS!$A:$P,MATCH('2) Order Form'!$V498,ATS!$O:$O,0),2)</f>
        <v>Hunter Merino SS Jersey M</v>
      </c>
      <c r="E498" s="74" t="str">
        <f>INDEX(ATS!$A:$P,MATCH('2) Order Form'!$V498,ATS!$O:$O,0),4)</f>
        <v>99901-S</v>
      </c>
      <c r="F498" s="74" t="str">
        <f>INDEX(ATS!$A:$P,MATCH('2) Order Form'!$V498,ATS!$O:$O,0),5)</f>
        <v xml:space="preserve">Black </v>
      </c>
      <c r="G498" s="112" t="str">
        <f>INDEX(ATS!$A:$P,MATCH('2) Order Form'!$V498,ATS!$O:$O,0),6)</f>
        <v>S</v>
      </c>
      <c r="H498" s="10">
        <v>1</v>
      </c>
      <c r="I498" s="90">
        <v>0</v>
      </c>
      <c r="J498" s="96">
        <f>IFERROR(VLOOKUP(V498,ATS!$O:$P,2,FALSE),0)</f>
        <v>71</v>
      </c>
      <c r="K498" s="138" t="str">
        <f t="shared" si="717"/>
        <v>50+</v>
      </c>
      <c r="L498" s="96">
        <f>IFERROR(VLOOKUP(V498,ATS!$O:$Q,3,FALSE),0)</f>
        <v>71</v>
      </c>
      <c r="M498" s="139" t="str">
        <f t="shared" si="718"/>
        <v>50+</v>
      </c>
      <c r="N498" s="85">
        <v>0</v>
      </c>
      <c r="O498" s="51">
        <f t="shared" si="719"/>
        <v>0</v>
      </c>
      <c r="P498" s="46">
        <f>VLOOKUP($C498,Prices!$A$3:$T$1996,MATCH('2) Order Form'!P$8,Prices!$A$2:$T$2,0),FALSE)</f>
        <v>45</v>
      </c>
      <c r="Q498" s="47">
        <f>VLOOKUP($C498,Prices!$A$3:$T$1996,MATCH('2) Order Form'!Q$8,Prices!$A$2:$T$2,0),FALSE)</f>
        <v>89</v>
      </c>
      <c r="R498" s="31">
        <f t="shared" si="720"/>
        <v>0</v>
      </c>
      <c r="S498" s="40">
        <f t="shared" si="721"/>
        <v>0</v>
      </c>
      <c r="T498" s="47">
        <f t="shared" si="722"/>
        <v>0</v>
      </c>
      <c r="U498" s="97"/>
      <c r="V498" s="110">
        <v>7048652896827</v>
      </c>
      <c r="W498" s="97"/>
      <c r="X498" s="182" t="str">
        <f t="shared" si="685"/>
        <v/>
      </c>
      <c r="Y498" s="98">
        <f t="shared" si="716"/>
        <v>0</v>
      </c>
      <c r="Z498" s="99">
        <f t="shared" ca="1" si="709"/>
        <v>0</v>
      </c>
      <c r="AA498" s="99">
        <f t="shared" ca="1" si="677"/>
        <v>87</v>
      </c>
      <c r="AB498" s="99">
        <f t="shared" ca="1" si="700"/>
        <v>0</v>
      </c>
      <c r="AC498" s="99">
        <f t="shared" ca="1" si="701"/>
        <v>1</v>
      </c>
      <c r="AD498" s="99" t="str">
        <f t="shared" si="702"/>
        <v xml:space="preserve">820384Black </v>
      </c>
      <c r="AE498" s="99">
        <f t="shared" si="703"/>
        <v>820384</v>
      </c>
      <c r="AF498" s="100" t="str">
        <f>INDEX(ATS!$A:$P,MATCH('2) Order Form'!$V498,ATS!$O:$O,0),7)</f>
        <v>Stock</v>
      </c>
      <c r="AG498" s="183">
        <v>7048653023314</v>
      </c>
    </row>
    <row r="499" spans="1:33">
      <c r="A499" s="9">
        <v>4</v>
      </c>
      <c r="B499" s="9" t="s">
        <v>103</v>
      </c>
      <c r="C499" s="9">
        <f>INDEX(ATS!$A:$P,MATCH('2) Order Form'!$V499,ATS!$O:$O,0),1)</f>
        <v>820384</v>
      </c>
      <c r="D499" s="9" t="str">
        <f>INDEX(ATS!$A:$P,MATCH('2) Order Form'!$V499,ATS!$O:$O,0),2)</f>
        <v>Hunter Merino SS Jersey M</v>
      </c>
      <c r="E499" s="74" t="str">
        <f>INDEX(ATS!$A:$P,MATCH('2) Order Form'!$V499,ATS!$O:$O,0),4)</f>
        <v>99901-M</v>
      </c>
      <c r="F499" s="74" t="str">
        <f>INDEX(ATS!$A:$P,MATCH('2) Order Form'!$V499,ATS!$O:$O,0),5)</f>
        <v xml:space="preserve">Black </v>
      </c>
      <c r="G499" s="112" t="str">
        <f>INDEX(ATS!$A:$P,MATCH('2) Order Form'!$V499,ATS!$O:$O,0),6)</f>
        <v>M</v>
      </c>
      <c r="H499" s="10">
        <v>1</v>
      </c>
      <c r="I499" s="90">
        <v>0</v>
      </c>
      <c r="J499" s="96">
        <f>IFERROR(VLOOKUP(V499,ATS!$O:$P,2,FALSE),0)</f>
        <v>181</v>
      </c>
      <c r="K499" s="138" t="str">
        <f t="shared" si="717"/>
        <v>50+</v>
      </c>
      <c r="L499" s="96">
        <f>IFERROR(VLOOKUP(V499,ATS!$O:$Q,3,FALSE),0)</f>
        <v>181</v>
      </c>
      <c r="M499" s="139" t="str">
        <f t="shared" si="718"/>
        <v>50+</v>
      </c>
      <c r="N499" s="85">
        <v>0</v>
      </c>
      <c r="O499" s="51">
        <f t="shared" si="719"/>
        <v>0</v>
      </c>
      <c r="P499" s="46">
        <f>VLOOKUP($C499,Prices!$A$3:$T$1996,MATCH('2) Order Form'!P$8,Prices!$A$2:$T$2,0),FALSE)</f>
        <v>45</v>
      </c>
      <c r="Q499" s="47">
        <f>VLOOKUP($C499,Prices!$A$3:$T$1996,MATCH('2) Order Form'!Q$8,Prices!$A$2:$T$2,0),FALSE)</f>
        <v>89</v>
      </c>
      <c r="R499" s="31">
        <f t="shared" si="720"/>
        <v>0</v>
      </c>
      <c r="S499" s="40">
        <f t="shared" si="721"/>
        <v>0</v>
      </c>
      <c r="T499" s="47">
        <f t="shared" si="722"/>
        <v>0</v>
      </c>
      <c r="U499" s="97"/>
      <c r="V499" s="110">
        <v>7048652896810</v>
      </c>
      <c r="W499" s="97"/>
      <c r="X499" s="182" t="str">
        <f t="shared" si="685"/>
        <v/>
      </c>
      <c r="Y499" s="98">
        <f t="shared" si="716"/>
        <v>0</v>
      </c>
      <c r="Z499" s="99">
        <f t="shared" ca="1" si="709"/>
        <v>0</v>
      </c>
      <c r="AA499" s="99">
        <f t="shared" ref="AA499:AA533" ca="1" si="723">IF(C499=OFFSET(C499,-1,0),OFFSET(AA499,-1,0),OFFSET(AA499,-1,0)+1)</f>
        <v>87</v>
      </c>
      <c r="AB499" s="99">
        <f t="shared" ca="1" si="700"/>
        <v>0</v>
      </c>
      <c r="AC499" s="99">
        <f t="shared" ca="1" si="701"/>
        <v>0</v>
      </c>
      <c r="AD499" s="99" t="str">
        <f t="shared" si="702"/>
        <v xml:space="preserve">820384Black </v>
      </c>
      <c r="AE499" s="99">
        <f t="shared" si="703"/>
        <v>820384</v>
      </c>
      <c r="AF499" s="100" t="str">
        <f>INDEX(ATS!$A:$P,MATCH('2) Order Form'!$V499,ATS!$O:$O,0),7)</f>
        <v>Stock</v>
      </c>
      <c r="AG499" s="183">
        <v>7048653023321</v>
      </c>
    </row>
    <row r="500" spans="1:33">
      <c r="A500" s="9">
        <v>4</v>
      </c>
      <c r="B500" s="9" t="s">
        <v>103</v>
      </c>
      <c r="C500" s="9">
        <f>INDEX(ATS!$A:$P,MATCH('2) Order Form'!$V500,ATS!$O:$O,0),1)</f>
        <v>820384</v>
      </c>
      <c r="D500" s="9" t="str">
        <f>INDEX(ATS!$A:$P,MATCH('2) Order Form'!$V500,ATS!$O:$O,0),2)</f>
        <v>Hunter Merino SS Jersey M</v>
      </c>
      <c r="E500" s="74" t="str">
        <f>INDEX(ATS!$A:$P,MATCH('2) Order Form'!$V500,ATS!$O:$O,0),4)</f>
        <v>99901-L</v>
      </c>
      <c r="F500" s="74" t="str">
        <f>INDEX(ATS!$A:$P,MATCH('2) Order Form'!$V500,ATS!$O:$O,0),5)</f>
        <v xml:space="preserve">Black </v>
      </c>
      <c r="G500" s="112" t="str">
        <f>INDEX(ATS!$A:$P,MATCH('2) Order Form'!$V500,ATS!$O:$O,0),6)</f>
        <v>L</v>
      </c>
      <c r="H500" s="10">
        <v>1</v>
      </c>
      <c r="I500" s="90">
        <v>0</v>
      </c>
      <c r="J500" s="96">
        <f>IFERROR(VLOOKUP(V500,ATS!$O:$P,2,FALSE),0)</f>
        <v>161</v>
      </c>
      <c r="K500" s="138" t="str">
        <f t="shared" si="717"/>
        <v>50+</v>
      </c>
      <c r="L500" s="96">
        <f>IFERROR(VLOOKUP(V500,ATS!$O:$Q,3,FALSE),0)</f>
        <v>161</v>
      </c>
      <c r="M500" s="139" t="str">
        <f t="shared" si="718"/>
        <v>50+</v>
      </c>
      <c r="N500" s="85">
        <v>0</v>
      </c>
      <c r="O500" s="51">
        <f t="shared" si="719"/>
        <v>0</v>
      </c>
      <c r="P500" s="46">
        <f>VLOOKUP($C500,Prices!$A$3:$T$1996,MATCH('2) Order Form'!P$8,Prices!$A$2:$T$2,0),FALSE)</f>
        <v>45</v>
      </c>
      <c r="Q500" s="47">
        <f>VLOOKUP($C500,Prices!$A$3:$T$1996,MATCH('2) Order Form'!Q$8,Prices!$A$2:$T$2,0),FALSE)</f>
        <v>89</v>
      </c>
      <c r="R500" s="31">
        <f t="shared" si="720"/>
        <v>0</v>
      </c>
      <c r="S500" s="40">
        <f t="shared" si="721"/>
        <v>0</v>
      </c>
      <c r="T500" s="47">
        <f t="shared" si="722"/>
        <v>0</v>
      </c>
      <c r="U500" s="97"/>
      <c r="V500" s="110">
        <v>7048652896803</v>
      </c>
      <c r="W500" s="97"/>
      <c r="X500" s="182" t="str">
        <f t="shared" si="685"/>
        <v/>
      </c>
      <c r="Y500" s="98">
        <f t="shared" si="716"/>
        <v>0</v>
      </c>
      <c r="Z500" s="99">
        <f t="shared" ca="1" si="709"/>
        <v>0</v>
      </c>
      <c r="AA500" s="99">
        <f t="shared" ca="1" si="723"/>
        <v>87</v>
      </c>
      <c r="AB500" s="99">
        <f t="shared" ca="1" si="700"/>
        <v>0</v>
      </c>
      <c r="AC500" s="99">
        <f t="shared" ca="1" si="701"/>
        <v>0</v>
      </c>
      <c r="AD500" s="99" t="str">
        <f t="shared" si="702"/>
        <v xml:space="preserve">820384Black </v>
      </c>
      <c r="AE500" s="99">
        <f t="shared" si="703"/>
        <v>820384</v>
      </c>
      <c r="AF500" s="100" t="str">
        <f>INDEX(ATS!$A:$P,MATCH('2) Order Form'!$V500,ATS!$O:$O,0),7)</f>
        <v>Stock</v>
      </c>
      <c r="AG500" s="183">
        <v>7048653023338</v>
      </c>
    </row>
    <row r="501" spans="1:33">
      <c r="A501" s="9">
        <v>4</v>
      </c>
      <c r="B501" s="9" t="s">
        <v>103</v>
      </c>
      <c r="C501" s="9">
        <f>INDEX(ATS!$A:$P,MATCH('2) Order Form'!$V501,ATS!$O:$O,0),1)</f>
        <v>820384</v>
      </c>
      <c r="D501" s="9" t="str">
        <f>INDEX(ATS!$A:$P,MATCH('2) Order Form'!$V501,ATS!$O:$O,0),2)</f>
        <v>Hunter Merino SS Jersey M</v>
      </c>
      <c r="E501" s="74" t="str">
        <f>INDEX(ATS!$A:$P,MATCH('2) Order Form'!$V501,ATS!$O:$O,0),4)</f>
        <v>99901-XL</v>
      </c>
      <c r="F501" s="74" t="str">
        <f>INDEX(ATS!$A:$P,MATCH('2) Order Form'!$V501,ATS!$O:$O,0),5)</f>
        <v xml:space="preserve">Black </v>
      </c>
      <c r="G501" s="112" t="str">
        <f>INDEX(ATS!$A:$P,MATCH('2) Order Form'!$V501,ATS!$O:$O,0),6)</f>
        <v>XL</v>
      </c>
      <c r="H501" s="10">
        <v>1</v>
      </c>
      <c r="I501" s="90">
        <v>0</v>
      </c>
      <c r="J501" s="96">
        <f>IFERROR(VLOOKUP(V501,ATS!$O:$P,2,FALSE),0)</f>
        <v>65</v>
      </c>
      <c r="K501" s="138" t="str">
        <f t="shared" si="717"/>
        <v>50+</v>
      </c>
      <c r="L501" s="96">
        <f>IFERROR(VLOOKUP(V501,ATS!$O:$Q,3,FALSE),0)</f>
        <v>65</v>
      </c>
      <c r="M501" s="139" t="str">
        <f t="shared" si="718"/>
        <v>50+</v>
      </c>
      <c r="N501" s="85">
        <v>0</v>
      </c>
      <c r="O501" s="51">
        <f t="shared" si="719"/>
        <v>0</v>
      </c>
      <c r="P501" s="46">
        <f>VLOOKUP($C501,Prices!$A$3:$T$1996,MATCH('2) Order Form'!P$8,Prices!$A$2:$T$2,0),FALSE)</f>
        <v>45</v>
      </c>
      <c r="Q501" s="47">
        <f>VLOOKUP($C501,Prices!$A$3:$T$1996,MATCH('2) Order Form'!Q$8,Prices!$A$2:$T$2,0),FALSE)</f>
        <v>89</v>
      </c>
      <c r="R501" s="31">
        <f t="shared" si="720"/>
        <v>0</v>
      </c>
      <c r="S501" s="40">
        <f t="shared" si="721"/>
        <v>0</v>
      </c>
      <c r="T501" s="47">
        <f t="shared" si="722"/>
        <v>0</v>
      </c>
      <c r="U501" s="97"/>
      <c r="V501" s="110">
        <v>7048652896834</v>
      </c>
      <c r="W501" s="97"/>
      <c r="X501" s="182" t="str">
        <f t="shared" si="685"/>
        <v/>
      </c>
      <c r="Y501" s="98">
        <f t="shared" si="716"/>
        <v>0</v>
      </c>
      <c r="Z501" s="99">
        <f t="shared" ca="1" si="709"/>
        <v>0</v>
      </c>
      <c r="AA501" s="99">
        <f t="shared" ca="1" si="723"/>
        <v>87</v>
      </c>
      <c r="AB501" s="99">
        <f t="shared" ca="1" si="700"/>
        <v>0</v>
      </c>
      <c r="AC501" s="99">
        <f t="shared" ca="1" si="701"/>
        <v>0</v>
      </c>
      <c r="AD501" s="99" t="str">
        <f t="shared" si="702"/>
        <v xml:space="preserve">820384Black </v>
      </c>
      <c r="AE501" s="99">
        <f t="shared" si="703"/>
        <v>820384</v>
      </c>
      <c r="AF501" s="100" t="str">
        <f>INDEX(ATS!$A:$P,MATCH('2) Order Form'!$V501,ATS!$O:$O,0),7)</f>
        <v>Stock</v>
      </c>
      <c r="AG501" s="183">
        <v>7048653023345</v>
      </c>
    </row>
    <row r="502" spans="1:33">
      <c r="A502" s="9">
        <v>4</v>
      </c>
      <c r="B502" s="9" t="s">
        <v>103</v>
      </c>
      <c r="C502" s="9">
        <f>INDEX(ATS!$A:$P,MATCH('2) Order Form'!$V502,ATS!$O:$O,0),1)</f>
        <v>820363</v>
      </c>
      <c r="D502" s="9" t="str">
        <f>INDEX(ATS!$A:$P,MATCH('2) Order Form'!$V502,ATS!$O:$O,0),2)</f>
        <v>Hunter LS Jersey M</v>
      </c>
      <c r="E502" s="74" t="str">
        <f>INDEX(ATS!$A:$P,MATCH('2) Order Form'!$V502,ATS!$O:$O,0),4)</f>
        <v>10003-S</v>
      </c>
      <c r="F502" s="74" t="str">
        <f>INDEX(ATS!$A:$P,MATCH('2) Order Form'!$V502,ATS!$O:$O,0),5)</f>
        <v xml:space="preserve">Bronco White </v>
      </c>
      <c r="G502" s="112" t="str">
        <f>INDEX(ATS!$A:$P,MATCH('2) Order Form'!$V502,ATS!$O:$O,0),6)</f>
        <v>S</v>
      </c>
      <c r="H502" s="10">
        <v>1</v>
      </c>
      <c r="I502" s="90">
        <v>0</v>
      </c>
      <c r="J502" s="96">
        <f>IFERROR(VLOOKUP(V502,ATS!$O:$P,2,FALSE),0)</f>
        <v>4</v>
      </c>
      <c r="K502" s="138">
        <f t="shared" ref="K502:K512" si="724">IF(J502=99999,"OPEN",IF(J502&gt;50,"50+",IF(J502&lt;=0,"0",J502)))</f>
        <v>4</v>
      </c>
      <c r="L502" s="96">
        <f>IFERROR(VLOOKUP(V502,ATS!$O:$Q,3,FALSE),0)</f>
        <v>4</v>
      </c>
      <c r="M502" s="139">
        <f t="shared" ref="M502:M512" si="725">IF(L502=99999,"OPEN",IF(L502&gt;50,"50+",IF(L502&lt;=0,"0",L502)))</f>
        <v>4</v>
      </c>
      <c r="N502" s="85">
        <v>0</v>
      </c>
      <c r="O502" s="51">
        <f t="shared" ref="O502:O512" si="726">IF(N502&lt;&gt;0,N502,$P$5)</f>
        <v>0</v>
      </c>
      <c r="P502" s="46">
        <f>VLOOKUP($C502,Prices!$A$3:$T$1996,MATCH('2) Order Form'!P$8,Prices!$A$2:$T$2,0),FALSE)</f>
        <v>30</v>
      </c>
      <c r="Q502" s="47">
        <f>VLOOKUP($C502,Prices!$A$3:$T$1996,MATCH('2) Order Form'!Q$8,Prices!$A$2:$T$2,0),FALSE)</f>
        <v>59</v>
      </c>
      <c r="R502" s="31">
        <f t="shared" ref="R502:R512" si="727">I502*P502</f>
        <v>0</v>
      </c>
      <c r="S502" s="40">
        <f t="shared" ref="S502:S512" si="728">R502*O502</f>
        <v>0</v>
      </c>
      <c r="T502" s="47">
        <f t="shared" ref="T502:T512" si="729">R502-S502</f>
        <v>0</v>
      </c>
      <c r="U502" s="97"/>
      <c r="V502" s="110">
        <v>7048652896582</v>
      </c>
      <c r="W502" s="97"/>
      <c r="X502" s="182" t="str">
        <f t="shared" si="685"/>
        <v>*** EOL ***</v>
      </c>
      <c r="Y502" s="98">
        <f t="shared" si="716"/>
        <v>0</v>
      </c>
      <c r="Z502" s="99">
        <f t="shared" ca="1" si="709"/>
        <v>0</v>
      </c>
      <c r="AA502" s="99">
        <f t="shared" ca="1" si="723"/>
        <v>88</v>
      </c>
      <c r="AB502" s="99">
        <f t="shared" ref="AB502:AB533" ca="1" si="730">IF(C502=OFFSET(C502,-1,0),0,1)</f>
        <v>1</v>
      </c>
      <c r="AC502" s="99">
        <f t="shared" ref="AC502:AC533" ca="1" si="731">IF(F502=OFFSET(F502,-1,0),0,1)</f>
        <v>1</v>
      </c>
      <c r="AD502" s="99" t="str">
        <f t="shared" ref="AD502:AD533" si="732">CONCATENATE(C502,F502)</f>
        <v xml:space="preserve">820363Bronco White </v>
      </c>
      <c r="AE502" s="99">
        <f t="shared" ref="AE502:AE533" si="733">IFERROR(IF(B502="EYEWEAR",CONCATENATE(C502,"-",G502),C502),C502)</f>
        <v>820363</v>
      </c>
      <c r="AF502" s="100" t="str">
        <f>INDEX(ATS!$A:$P,MATCH('2) Order Form'!$V502,ATS!$O:$O,0),7)</f>
        <v>Stock</v>
      </c>
      <c r="AG502" s="183">
        <v>7048653023239</v>
      </c>
    </row>
    <row r="503" spans="1:33">
      <c r="A503" s="9">
        <v>4</v>
      </c>
      <c r="B503" s="9" t="s">
        <v>103</v>
      </c>
      <c r="C503" s="9">
        <f>INDEX(ATS!$A:$P,MATCH('2) Order Form'!$V503,ATS!$O:$O,0),1)</f>
        <v>820363</v>
      </c>
      <c r="D503" s="9" t="str">
        <f>INDEX(ATS!$A:$P,MATCH('2) Order Form'!$V503,ATS!$O:$O,0),2)</f>
        <v>Hunter LS Jersey M</v>
      </c>
      <c r="E503" s="74" t="str">
        <f>INDEX(ATS!$A:$P,MATCH('2) Order Form'!$V503,ATS!$O:$O,0),4)</f>
        <v>10003-M</v>
      </c>
      <c r="F503" s="74" t="str">
        <f>INDEX(ATS!$A:$P,MATCH('2) Order Form'!$V503,ATS!$O:$O,0),5)</f>
        <v xml:space="preserve">Bronco White </v>
      </c>
      <c r="G503" s="112" t="str">
        <f>INDEX(ATS!$A:$P,MATCH('2) Order Form'!$V503,ATS!$O:$O,0),6)</f>
        <v>M</v>
      </c>
      <c r="H503" s="10">
        <v>1</v>
      </c>
      <c r="I503" s="90">
        <v>0</v>
      </c>
      <c r="J503" s="96">
        <f>IFERROR(VLOOKUP(V503,ATS!$O:$P,2,FALSE),0)</f>
        <v>0</v>
      </c>
      <c r="K503" s="138" t="str">
        <f t="shared" si="724"/>
        <v>0</v>
      </c>
      <c r="L503" s="96">
        <f>IFERROR(VLOOKUP(V503,ATS!$O:$Q,3,FALSE),0)</f>
        <v>0</v>
      </c>
      <c r="M503" s="139" t="str">
        <f t="shared" si="725"/>
        <v>0</v>
      </c>
      <c r="N503" s="85">
        <v>0</v>
      </c>
      <c r="O503" s="51">
        <f t="shared" si="726"/>
        <v>0</v>
      </c>
      <c r="P503" s="46">
        <f>VLOOKUP($C503,Prices!$A$3:$T$1996,MATCH('2) Order Form'!P$8,Prices!$A$2:$T$2,0),FALSE)</f>
        <v>30</v>
      </c>
      <c r="Q503" s="47">
        <f>VLOOKUP($C503,Prices!$A$3:$T$1996,MATCH('2) Order Form'!Q$8,Prices!$A$2:$T$2,0),FALSE)</f>
        <v>59</v>
      </c>
      <c r="R503" s="31">
        <f t="shared" si="727"/>
        <v>0</v>
      </c>
      <c r="S503" s="40">
        <f t="shared" si="728"/>
        <v>0</v>
      </c>
      <c r="T503" s="47">
        <f t="shared" si="729"/>
        <v>0</v>
      </c>
      <c r="U503" s="97"/>
      <c r="V503" s="110">
        <v>7048652896575</v>
      </c>
      <c r="W503" s="97"/>
      <c r="X503" s="182" t="str">
        <f t="shared" si="685"/>
        <v>*** EOL ***</v>
      </c>
      <c r="Y503" s="98">
        <f t="shared" si="716"/>
        <v>0</v>
      </c>
      <c r="Z503" s="99">
        <f t="shared" ca="1" si="709"/>
        <v>0</v>
      </c>
      <c r="AA503" s="99">
        <f t="shared" ca="1" si="723"/>
        <v>88</v>
      </c>
      <c r="AB503" s="99">
        <f t="shared" ca="1" si="730"/>
        <v>0</v>
      </c>
      <c r="AC503" s="99">
        <f t="shared" ca="1" si="731"/>
        <v>0</v>
      </c>
      <c r="AD503" s="99" t="str">
        <f t="shared" si="732"/>
        <v xml:space="preserve">820363Bronco White </v>
      </c>
      <c r="AE503" s="99">
        <f t="shared" si="733"/>
        <v>820363</v>
      </c>
      <c r="AF503" s="100" t="str">
        <f>INDEX(ATS!$A:$P,MATCH('2) Order Form'!$V503,ATS!$O:$O,0),7)</f>
        <v>Stock</v>
      </c>
      <c r="AG503" s="183">
        <v>7048653023246</v>
      </c>
    </row>
    <row r="504" spans="1:33">
      <c r="A504" s="9">
        <v>4</v>
      </c>
      <c r="B504" s="9" t="s">
        <v>103</v>
      </c>
      <c r="C504" s="9">
        <f>INDEX(ATS!$A:$P,MATCH('2) Order Form'!$V504,ATS!$O:$O,0),1)</f>
        <v>820363</v>
      </c>
      <c r="D504" s="9" t="str">
        <f>INDEX(ATS!$A:$P,MATCH('2) Order Form'!$V504,ATS!$O:$O,0),2)</f>
        <v>Hunter LS Jersey M</v>
      </c>
      <c r="E504" s="74" t="str">
        <f>INDEX(ATS!$A:$P,MATCH('2) Order Form'!$V504,ATS!$O:$O,0),4)</f>
        <v>10003-L</v>
      </c>
      <c r="F504" s="74" t="str">
        <f>INDEX(ATS!$A:$P,MATCH('2) Order Form'!$V504,ATS!$O:$O,0),5)</f>
        <v xml:space="preserve">Bronco White </v>
      </c>
      <c r="G504" s="112" t="str">
        <f>INDEX(ATS!$A:$P,MATCH('2) Order Form'!$V504,ATS!$O:$O,0),6)</f>
        <v>L</v>
      </c>
      <c r="H504" s="10">
        <v>1</v>
      </c>
      <c r="I504" s="90">
        <v>0</v>
      </c>
      <c r="J504" s="96">
        <f>IFERROR(VLOOKUP(V504,ATS!$O:$P,2,FALSE),0)</f>
        <v>0</v>
      </c>
      <c r="K504" s="138" t="str">
        <f t="shared" si="724"/>
        <v>0</v>
      </c>
      <c r="L504" s="96">
        <f>IFERROR(VLOOKUP(V504,ATS!$O:$Q,3,FALSE),0)</f>
        <v>0</v>
      </c>
      <c r="M504" s="139" t="str">
        <f t="shared" si="725"/>
        <v>0</v>
      </c>
      <c r="N504" s="85">
        <v>0</v>
      </c>
      <c r="O504" s="51">
        <f t="shared" si="726"/>
        <v>0</v>
      </c>
      <c r="P504" s="46">
        <f>VLOOKUP($C504,Prices!$A$3:$T$1996,MATCH('2) Order Form'!P$8,Prices!$A$2:$T$2,0),FALSE)</f>
        <v>30</v>
      </c>
      <c r="Q504" s="47">
        <f>VLOOKUP($C504,Prices!$A$3:$T$1996,MATCH('2) Order Form'!Q$8,Prices!$A$2:$T$2,0),FALSE)</f>
        <v>59</v>
      </c>
      <c r="R504" s="31">
        <f t="shared" si="727"/>
        <v>0</v>
      </c>
      <c r="S504" s="40">
        <f t="shared" si="728"/>
        <v>0</v>
      </c>
      <c r="T504" s="47">
        <f t="shared" si="729"/>
        <v>0</v>
      </c>
      <c r="U504" s="97"/>
      <c r="V504" s="110">
        <v>7048652896568</v>
      </c>
      <c r="W504" s="97"/>
      <c r="X504" s="182" t="str">
        <f t="shared" si="685"/>
        <v>*** EOL ***</v>
      </c>
      <c r="Y504" s="98">
        <f t="shared" si="716"/>
        <v>0</v>
      </c>
      <c r="Z504" s="99">
        <f t="shared" ca="1" si="709"/>
        <v>0</v>
      </c>
      <c r="AA504" s="99">
        <f t="shared" ca="1" si="723"/>
        <v>88</v>
      </c>
      <c r="AB504" s="99">
        <f t="shared" ca="1" si="730"/>
        <v>0</v>
      </c>
      <c r="AC504" s="99">
        <f t="shared" ca="1" si="731"/>
        <v>0</v>
      </c>
      <c r="AD504" s="99" t="str">
        <f t="shared" si="732"/>
        <v xml:space="preserve">820363Bronco White </v>
      </c>
      <c r="AE504" s="99">
        <f t="shared" si="733"/>
        <v>820363</v>
      </c>
      <c r="AF504" s="100" t="str">
        <f>INDEX(ATS!$A:$P,MATCH('2) Order Form'!$V504,ATS!$O:$O,0),7)</f>
        <v>Stock</v>
      </c>
      <c r="AG504" s="183">
        <v>7048653023253</v>
      </c>
    </row>
    <row r="505" spans="1:33">
      <c r="A505" s="9">
        <v>4</v>
      </c>
      <c r="B505" s="9" t="s">
        <v>103</v>
      </c>
      <c r="C505" s="9">
        <f>INDEX(ATS!$A:$P,MATCH('2) Order Form'!$V505,ATS!$O:$O,0),1)</f>
        <v>820363</v>
      </c>
      <c r="D505" s="9" t="str">
        <f>INDEX(ATS!$A:$P,MATCH('2) Order Form'!$V505,ATS!$O:$O,0),2)</f>
        <v>Hunter LS Jersey M</v>
      </c>
      <c r="E505" s="74" t="str">
        <f>INDEX(ATS!$A:$P,MATCH('2) Order Form'!$V505,ATS!$O:$O,0),4)</f>
        <v>10003-XL</v>
      </c>
      <c r="F505" s="74" t="str">
        <f>INDEX(ATS!$A:$P,MATCH('2) Order Form'!$V505,ATS!$O:$O,0),5)</f>
        <v xml:space="preserve">Bronco White </v>
      </c>
      <c r="G505" s="112" t="str">
        <f>INDEX(ATS!$A:$P,MATCH('2) Order Form'!$V505,ATS!$O:$O,0),6)</f>
        <v>XL</v>
      </c>
      <c r="H505" s="10">
        <v>1</v>
      </c>
      <c r="I505" s="90">
        <v>0</v>
      </c>
      <c r="J505" s="96">
        <f>IFERROR(VLOOKUP(V505,ATS!$O:$P,2,FALSE),0)</f>
        <v>2</v>
      </c>
      <c r="K505" s="138">
        <f t="shared" si="724"/>
        <v>2</v>
      </c>
      <c r="L505" s="96">
        <f>IFERROR(VLOOKUP(V505,ATS!$O:$Q,3,FALSE),0)</f>
        <v>2</v>
      </c>
      <c r="M505" s="139">
        <f t="shared" si="725"/>
        <v>2</v>
      </c>
      <c r="N505" s="85">
        <v>0</v>
      </c>
      <c r="O505" s="51">
        <f t="shared" si="726"/>
        <v>0</v>
      </c>
      <c r="P505" s="46">
        <f>VLOOKUP($C505,Prices!$A$3:$T$1996,MATCH('2) Order Form'!P$8,Prices!$A$2:$T$2,0),FALSE)</f>
        <v>30</v>
      </c>
      <c r="Q505" s="47">
        <f>VLOOKUP($C505,Prices!$A$3:$T$1996,MATCH('2) Order Form'!Q$8,Prices!$A$2:$T$2,0),FALSE)</f>
        <v>59</v>
      </c>
      <c r="R505" s="31">
        <f t="shared" si="727"/>
        <v>0</v>
      </c>
      <c r="S505" s="40">
        <f t="shared" si="728"/>
        <v>0</v>
      </c>
      <c r="T505" s="47">
        <f t="shared" si="729"/>
        <v>0</v>
      </c>
      <c r="U505" s="97"/>
      <c r="V505" s="110">
        <v>7048652896599</v>
      </c>
      <c r="W505" s="97"/>
      <c r="X505" s="182" t="str">
        <f t="shared" si="685"/>
        <v>*** EOL ***</v>
      </c>
      <c r="Y505" s="98">
        <f t="shared" si="716"/>
        <v>0</v>
      </c>
      <c r="Z505" s="99">
        <f t="shared" ca="1" si="709"/>
        <v>0</v>
      </c>
      <c r="AA505" s="99">
        <f t="shared" ca="1" si="723"/>
        <v>88</v>
      </c>
      <c r="AB505" s="99">
        <f t="shared" ca="1" si="730"/>
        <v>0</v>
      </c>
      <c r="AC505" s="99">
        <f t="shared" ca="1" si="731"/>
        <v>0</v>
      </c>
      <c r="AD505" s="99" t="str">
        <f t="shared" si="732"/>
        <v xml:space="preserve">820363Bronco White </v>
      </c>
      <c r="AE505" s="99">
        <f t="shared" si="733"/>
        <v>820363</v>
      </c>
      <c r="AF505" s="100" t="str">
        <f>INDEX(ATS!$A:$P,MATCH('2) Order Form'!$V505,ATS!$O:$O,0),7)</f>
        <v>Stock</v>
      </c>
      <c r="AG505" s="183">
        <v>7048653023260</v>
      </c>
    </row>
    <row r="506" spans="1:33">
      <c r="A506" s="9">
        <v>4</v>
      </c>
      <c r="B506" s="9" t="s">
        <v>103</v>
      </c>
      <c r="C506" s="9">
        <f>INDEX(ATS!$A:$P,MATCH('2) Order Form'!$V506,ATS!$O:$O,0),1)</f>
        <v>820363</v>
      </c>
      <c r="D506" s="9" t="str">
        <f>INDEX(ATS!$A:$P,MATCH('2) Order Form'!$V506,ATS!$O:$O,0),2)</f>
        <v>Hunter LS Jersey M</v>
      </c>
      <c r="E506" s="74" t="str">
        <f>INDEX(ATS!$A:$P,MATCH('2) Order Form'!$V506,ATS!$O:$O,0),4)</f>
        <v>55504-S</v>
      </c>
      <c r="F506" s="74" t="str">
        <f>INDEX(ATS!$A:$P,MATCH('2) Order Form'!$V506,ATS!$O:$O,0),5)</f>
        <v xml:space="preserve">Tomato </v>
      </c>
      <c r="G506" s="112" t="str">
        <f>INDEX(ATS!$A:$P,MATCH('2) Order Form'!$V506,ATS!$O:$O,0),6)</f>
        <v>S</v>
      </c>
      <c r="H506" s="10">
        <v>1</v>
      </c>
      <c r="I506" s="90">
        <v>0</v>
      </c>
      <c r="J506" s="96">
        <f>IFERROR(VLOOKUP(V506,ATS!$O:$P,2,FALSE),0)</f>
        <v>30</v>
      </c>
      <c r="K506" s="138">
        <f t="shared" si="724"/>
        <v>30</v>
      </c>
      <c r="L506" s="96">
        <f>IFERROR(VLOOKUP(V506,ATS!$O:$Q,3,FALSE),0)</f>
        <v>30</v>
      </c>
      <c r="M506" s="139">
        <f t="shared" si="725"/>
        <v>30</v>
      </c>
      <c r="N506" s="85">
        <v>0</v>
      </c>
      <c r="O506" s="51">
        <f t="shared" si="726"/>
        <v>0</v>
      </c>
      <c r="P506" s="46">
        <f>VLOOKUP($C506,Prices!$A$3:$T$1996,MATCH('2) Order Form'!P$8,Prices!$A$2:$T$2,0),FALSE)</f>
        <v>30</v>
      </c>
      <c r="Q506" s="47">
        <f>VLOOKUP($C506,Prices!$A$3:$T$1996,MATCH('2) Order Form'!Q$8,Prices!$A$2:$T$2,0),FALSE)</f>
        <v>59</v>
      </c>
      <c r="R506" s="31">
        <f t="shared" si="727"/>
        <v>0</v>
      </c>
      <c r="S506" s="40">
        <f t="shared" si="728"/>
        <v>0</v>
      </c>
      <c r="T506" s="47">
        <f t="shared" si="729"/>
        <v>0</v>
      </c>
      <c r="U506" s="97"/>
      <c r="V506" s="110">
        <v>7048652896629</v>
      </c>
      <c r="W506" s="97"/>
      <c r="X506" s="182" t="str">
        <f t="shared" si="685"/>
        <v>*** EOL ***</v>
      </c>
      <c r="Y506" s="98">
        <f t="shared" si="716"/>
        <v>0</v>
      </c>
      <c r="Z506" s="99">
        <f t="shared" ca="1" si="709"/>
        <v>0</v>
      </c>
      <c r="AA506" s="99">
        <f t="shared" ca="1" si="723"/>
        <v>88</v>
      </c>
      <c r="AB506" s="99">
        <f t="shared" ca="1" si="730"/>
        <v>0</v>
      </c>
      <c r="AC506" s="99">
        <f t="shared" ca="1" si="731"/>
        <v>1</v>
      </c>
      <c r="AD506" s="99" t="str">
        <f t="shared" si="732"/>
        <v xml:space="preserve">820363Tomato </v>
      </c>
      <c r="AE506" s="99">
        <f t="shared" si="733"/>
        <v>820363</v>
      </c>
      <c r="AF506" s="100" t="str">
        <f>INDEX(ATS!$A:$P,MATCH('2) Order Form'!$V506,ATS!$O:$O,0),7)</f>
        <v>Stock</v>
      </c>
      <c r="AG506" s="183">
        <v>7048653023277</v>
      </c>
    </row>
    <row r="507" spans="1:33">
      <c r="A507" s="9">
        <v>4</v>
      </c>
      <c r="B507" s="9" t="s">
        <v>103</v>
      </c>
      <c r="C507" s="9">
        <f>INDEX(ATS!$A:$P,MATCH('2) Order Form'!$V507,ATS!$O:$O,0),1)</f>
        <v>820363</v>
      </c>
      <c r="D507" s="9" t="str">
        <f>INDEX(ATS!$A:$P,MATCH('2) Order Form'!$V507,ATS!$O:$O,0),2)</f>
        <v>Hunter LS Jersey M</v>
      </c>
      <c r="E507" s="74" t="str">
        <f>INDEX(ATS!$A:$P,MATCH('2) Order Form'!$V507,ATS!$O:$O,0),4)</f>
        <v>55504-M</v>
      </c>
      <c r="F507" s="74" t="str">
        <f>INDEX(ATS!$A:$P,MATCH('2) Order Form'!$V507,ATS!$O:$O,0),5)</f>
        <v xml:space="preserve">Tomato </v>
      </c>
      <c r="G507" s="112" t="str">
        <f>INDEX(ATS!$A:$P,MATCH('2) Order Form'!$V507,ATS!$O:$O,0),6)</f>
        <v>M</v>
      </c>
      <c r="H507" s="10">
        <v>1</v>
      </c>
      <c r="I507" s="90">
        <v>0</v>
      </c>
      <c r="J507" s="96">
        <f>IFERROR(VLOOKUP(V507,ATS!$O:$P,2,FALSE),0)</f>
        <v>44</v>
      </c>
      <c r="K507" s="138">
        <f t="shared" si="724"/>
        <v>44</v>
      </c>
      <c r="L507" s="96">
        <f>IFERROR(VLOOKUP(V507,ATS!$O:$Q,3,FALSE),0)</f>
        <v>44</v>
      </c>
      <c r="M507" s="139">
        <f t="shared" si="725"/>
        <v>44</v>
      </c>
      <c r="N507" s="85">
        <v>0</v>
      </c>
      <c r="O507" s="51">
        <f t="shared" si="726"/>
        <v>0</v>
      </c>
      <c r="P507" s="46">
        <f>VLOOKUP($C507,Prices!$A$3:$T$1996,MATCH('2) Order Form'!P$8,Prices!$A$2:$T$2,0),FALSE)</f>
        <v>30</v>
      </c>
      <c r="Q507" s="47">
        <f>VLOOKUP($C507,Prices!$A$3:$T$1996,MATCH('2) Order Form'!Q$8,Prices!$A$2:$T$2,0),FALSE)</f>
        <v>59</v>
      </c>
      <c r="R507" s="31">
        <f t="shared" si="727"/>
        <v>0</v>
      </c>
      <c r="S507" s="40">
        <f t="shared" si="728"/>
        <v>0</v>
      </c>
      <c r="T507" s="47">
        <f t="shared" si="729"/>
        <v>0</v>
      </c>
      <c r="U507" s="97"/>
      <c r="V507" s="110">
        <v>7048652896612</v>
      </c>
      <c r="W507" s="97"/>
      <c r="X507" s="182" t="str">
        <f t="shared" si="685"/>
        <v>*** EOL ***</v>
      </c>
      <c r="Y507" s="98">
        <f t="shared" si="716"/>
        <v>0</v>
      </c>
      <c r="Z507" s="99">
        <f t="shared" ca="1" si="709"/>
        <v>0</v>
      </c>
      <c r="AA507" s="99">
        <f t="shared" ca="1" si="723"/>
        <v>88</v>
      </c>
      <c r="AB507" s="99">
        <f t="shared" ca="1" si="730"/>
        <v>0</v>
      </c>
      <c r="AC507" s="99">
        <f t="shared" ca="1" si="731"/>
        <v>0</v>
      </c>
      <c r="AD507" s="99" t="str">
        <f t="shared" si="732"/>
        <v xml:space="preserve">820363Tomato </v>
      </c>
      <c r="AE507" s="99">
        <f t="shared" si="733"/>
        <v>820363</v>
      </c>
      <c r="AF507" s="100" t="str">
        <f>INDEX(ATS!$A:$P,MATCH('2) Order Form'!$V507,ATS!$O:$O,0),7)</f>
        <v>Stock</v>
      </c>
      <c r="AG507" s="183">
        <v>7048653023284</v>
      </c>
    </row>
    <row r="508" spans="1:33">
      <c r="A508" s="9">
        <v>4</v>
      </c>
      <c r="B508" s="9" t="s">
        <v>103</v>
      </c>
      <c r="C508" s="9">
        <f>INDEX(ATS!$A:$P,MATCH('2) Order Form'!$V508,ATS!$O:$O,0),1)</f>
        <v>820363</v>
      </c>
      <c r="D508" s="9" t="str">
        <f>INDEX(ATS!$A:$P,MATCH('2) Order Form'!$V508,ATS!$O:$O,0),2)</f>
        <v>Hunter LS Jersey M</v>
      </c>
      <c r="E508" s="74" t="str">
        <f>INDEX(ATS!$A:$P,MATCH('2) Order Form'!$V508,ATS!$O:$O,0),4)</f>
        <v>55504-L</v>
      </c>
      <c r="F508" s="74" t="str">
        <f>INDEX(ATS!$A:$P,MATCH('2) Order Form'!$V508,ATS!$O:$O,0),5)</f>
        <v xml:space="preserve">Tomato </v>
      </c>
      <c r="G508" s="112" t="str">
        <f>INDEX(ATS!$A:$P,MATCH('2) Order Form'!$V508,ATS!$O:$O,0),6)</f>
        <v>L</v>
      </c>
      <c r="H508" s="10">
        <v>1</v>
      </c>
      <c r="I508" s="90">
        <v>0</v>
      </c>
      <c r="J508" s="96">
        <f>IFERROR(VLOOKUP(V508,ATS!$O:$P,2,FALSE),0)</f>
        <v>32</v>
      </c>
      <c r="K508" s="138">
        <f t="shared" si="724"/>
        <v>32</v>
      </c>
      <c r="L508" s="96">
        <f>IFERROR(VLOOKUP(V508,ATS!$O:$Q,3,FALSE),0)</f>
        <v>32</v>
      </c>
      <c r="M508" s="139">
        <f t="shared" si="725"/>
        <v>32</v>
      </c>
      <c r="N508" s="85">
        <v>0</v>
      </c>
      <c r="O508" s="51">
        <f t="shared" si="726"/>
        <v>0</v>
      </c>
      <c r="P508" s="46">
        <f>VLOOKUP($C508,Prices!$A$3:$T$1996,MATCH('2) Order Form'!P$8,Prices!$A$2:$T$2,0),FALSE)</f>
        <v>30</v>
      </c>
      <c r="Q508" s="47">
        <f>VLOOKUP($C508,Prices!$A$3:$T$1996,MATCH('2) Order Form'!Q$8,Prices!$A$2:$T$2,0),FALSE)</f>
        <v>59</v>
      </c>
      <c r="R508" s="31">
        <f t="shared" si="727"/>
        <v>0</v>
      </c>
      <c r="S508" s="40">
        <f t="shared" si="728"/>
        <v>0</v>
      </c>
      <c r="T508" s="47">
        <f t="shared" si="729"/>
        <v>0</v>
      </c>
      <c r="U508" s="97"/>
      <c r="V508" s="110">
        <v>7048652896605</v>
      </c>
      <c r="W508" s="97"/>
      <c r="X508" s="182" t="str">
        <f t="shared" si="685"/>
        <v>*** EOL ***</v>
      </c>
      <c r="Y508" s="98">
        <f t="shared" ref="Y508:Y512" si="734">I508*Q508</f>
        <v>0</v>
      </c>
      <c r="Z508" s="99">
        <f t="shared" ca="1" si="709"/>
        <v>0</v>
      </c>
      <c r="AA508" s="99">
        <f t="shared" ca="1" si="723"/>
        <v>88</v>
      </c>
      <c r="AB508" s="99">
        <f t="shared" ca="1" si="730"/>
        <v>0</v>
      </c>
      <c r="AC508" s="99">
        <f t="shared" ca="1" si="731"/>
        <v>0</v>
      </c>
      <c r="AD508" s="99" t="str">
        <f t="shared" si="732"/>
        <v xml:space="preserve">820363Tomato </v>
      </c>
      <c r="AE508" s="99">
        <f t="shared" si="733"/>
        <v>820363</v>
      </c>
      <c r="AF508" s="100" t="str">
        <f>INDEX(ATS!$A:$P,MATCH('2) Order Form'!$V508,ATS!$O:$O,0),7)</f>
        <v>Stock</v>
      </c>
      <c r="AG508" s="183">
        <v>7048653023291</v>
      </c>
    </row>
    <row r="509" spans="1:33">
      <c r="A509" s="9">
        <v>4</v>
      </c>
      <c r="B509" s="9" t="s">
        <v>103</v>
      </c>
      <c r="C509" s="9">
        <f>INDEX(ATS!$A:$P,MATCH('2) Order Form'!$V509,ATS!$O:$O,0),1)</f>
        <v>820363</v>
      </c>
      <c r="D509" s="9" t="str">
        <f>INDEX(ATS!$A:$P,MATCH('2) Order Form'!$V509,ATS!$O:$O,0),2)</f>
        <v>Hunter LS Jersey M</v>
      </c>
      <c r="E509" s="74" t="str">
        <f>INDEX(ATS!$A:$P,MATCH('2) Order Form'!$V509,ATS!$O:$O,0),4)</f>
        <v>55504-XL</v>
      </c>
      <c r="F509" s="74" t="str">
        <f>INDEX(ATS!$A:$P,MATCH('2) Order Form'!$V509,ATS!$O:$O,0),5)</f>
        <v xml:space="preserve">Tomato </v>
      </c>
      <c r="G509" s="112" t="str">
        <f>INDEX(ATS!$A:$P,MATCH('2) Order Form'!$V509,ATS!$O:$O,0),6)</f>
        <v>XL</v>
      </c>
      <c r="H509" s="10">
        <v>1</v>
      </c>
      <c r="I509" s="90">
        <v>0</v>
      </c>
      <c r="J509" s="96">
        <f>IFERROR(VLOOKUP(V509,ATS!$O:$P,2,FALSE),0)</f>
        <v>22</v>
      </c>
      <c r="K509" s="138">
        <f t="shared" si="724"/>
        <v>22</v>
      </c>
      <c r="L509" s="96">
        <f>IFERROR(VLOOKUP(V509,ATS!$O:$Q,3,FALSE),0)</f>
        <v>22</v>
      </c>
      <c r="M509" s="139">
        <f t="shared" si="725"/>
        <v>22</v>
      </c>
      <c r="N509" s="85">
        <v>0</v>
      </c>
      <c r="O509" s="51">
        <f t="shared" si="726"/>
        <v>0</v>
      </c>
      <c r="P509" s="46">
        <f>VLOOKUP($C509,Prices!$A$3:$T$1996,MATCH('2) Order Form'!P$8,Prices!$A$2:$T$2,0),FALSE)</f>
        <v>30</v>
      </c>
      <c r="Q509" s="47">
        <f>VLOOKUP($C509,Prices!$A$3:$T$1996,MATCH('2) Order Form'!Q$8,Prices!$A$2:$T$2,0),FALSE)</f>
        <v>59</v>
      </c>
      <c r="R509" s="31">
        <f t="shared" si="727"/>
        <v>0</v>
      </c>
      <c r="S509" s="40">
        <f t="shared" si="728"/>
        <v>0</v>
      </c>
      <c r="T509" s="47">
        <f t="shared" si="729"/>
        <v>0</v>
      </c>
      <c r="U509" s="97"/>
      <c r="V509" s="110">
        <v>7048652896636</v>
      </c>
      <c r="W509" s="97"/>
      <c r="X509" s="182" t="str">
        <f t="shared" si="685"/>
        <v>*** EOL ***</v>
      </c>
      <c r="Y509" s="98">
        <f t="shared" si="734"/>
        <v>0</v>
      </c>
      <c r="Z509" s="99">
        <f t="shared" ca="1" si="709"/>
        <v>0</v>
      </c>
      <c r="AA509" s="99">
        <f t="shared" ca="1" si="723"/>
        <v>88</v>
      </c>
      <c r="AB509" s="99">
        <f t="shared" ca="1" si="730"/>
        <v>0</v>
      </c>
      <c r="AC509" s="99">
        <f t="shared" ca="1" si="731"/>
        <v>0</v>
      </c>
      <c r="AD509" s="99" t="str">
        <f t="shared" si="732"/>
        <v xml:space="preserve">820363Tomato </v>
      </c>
      <c r="AE509" s="99">
        <f t="shared" si="733"/>
        <v>820363</v>
      </c>
      <c r="AF509" s="100" t="str">
        <f>INDEX(ATS!$A:$P,MATCH('2) Order Form'!$V509,ATS!$O:$O,0),7)</f>
        <v>Stock</v>
      </c>
      <c r="AG509" s="183">
        <v>7048653023307</v>
      </c>
    </row>
    <row r="510" spans="1:33">
      <c r="A510" s="9">
        <v>4</v>
      </c>
      <c r="B510" s="9" t="s">
        <v>103</v>
      </c>
      <c r="C510" s="9">
        <f>INDEX(ATS!$A:$P,MATCH('2) Order Form'!$V510,ATS!$O:$O,0),1)</f>
        <v>820363</v>
      </c>
      <c r="D510" s="9" t="str">
        <f>INDEX(ATS!$A:$P,MATCH('2) Order Form'!$V510,ATS!$O:$O,0),2)</f>
        <v>Hunter LS Jersey M</v>
      </c>
      <c r="E510" s="74" t="str">
        <f>INDEX(ATS!$A:$P,MATCH('2) Order Form'!$V510,ATS!$O:$O,0),4)</f>
        <v>78001-S</v>
      </c>
      <c r="F510" s="74" t="str">
        <f>INDEX(ATS!$A:$P,MATCH('2) Order Form'!$V510,ATS!$O:$O,0),5)</f>
        <v>Forest</v>
      </c>
      <c r="G510" s="112" t="str">
        <f>INDEX(ATS!$A:$P,MATCH('2) Order Form'!$V510,ATS!$O:$O,0),6)</f>
        <v>S</v>
      </c>
      <c r="H510" s="10">
        <v>1</v>
      </c>
      <c r="I510" s="90">
        <v>0</v>
      </c>
      <c r="J510" s="96">
        <f>IFERROR(VLOOKUP(V510,ATS!$O:$P,2,FALSE),0)</f>
        <v>0</v>
      </c>
      <c r="K510" s="138" t="str">
        <f t="shared" si="724"/>
        <v>0</v>
      </c>
      <c r="L510" s="96">
        <f>IFERROR(VLOOKUP(V510,ATS!$O:$Q,3,FALSE),0)</f>
        <v>0</v>
      </c>
      <c r="M510" s="139" t="str">
        <f t="shared" si="725"/>
        <v>0</v>
      </c>
      <c r="N510" s="85">
        <v>0</v>
      </c>
      <c r="O510" s="51">
        <f t="shared" si="726"/>
        <v>0</v>
      </c>
      <c r="P510" s="46">
        <f>VLOOKUP($C510,Prices!$A$3:$T$1996,MATCH('2) Order Form'!P$8,Prices!$A$2:$T$2,0),FALSE)</f>
        <v>30</v>
      </c>
      <c r="Q510" s="47">
        <f>VLOOKUP($C510,Prices!$A$3:$T$1996,MATCH('2) Order Form'!Q$8,Prices!$A$2:$T$2,0),FALSE)</f>
        <v>59</v>
      </c>
      <c r="R510" s="31">
        <f t="shared" si="727"/>
        <v>0</v>
      </c>
      <c r="S510" s="40">
        <f t="shared" si="728"/>
        <v>0</v>
      </c>
      <c r="T510" s="47">
        <f t="shared" si="729"/>
        <v>0</v>
      </c>
      <c r="U510" s="97"/>
      <c r="V510" s="110">
        <v>7048652896667</v>
      </c>
      <c r="W510" s="97"/>
      <c r="X510" s="182" t="str">
        <f t="shared" si="685"/>
        <v>*** EOL ***</v>
      </c>
      <c r="Y510" s="98">
        <f t="shared" si="734"/>
        <v>0</v>
      </c>
      <c r="Z510" s="99">
        <f t="shared" ca="1" si="709"/>
        <v>0</v>
      </c>
      <c r="AA510" s="99">
        <f t="shared" ca="1" si="723"/>
        <v>88</v>
      </c>
      <c r="AB510" s="99">
        <f t="shared" ca="1" si="730"/>
        <v>0</v>
      </c>
      <c r="AC510" s="99">
        <f t="shared" ca="1" si="731"/>
        <v>1</v>
      </c>
      <c r="AD510" s="99" t="str">
        <f t="shared" si="732"/>
        <v>820363Forest</v>
      </c>
      <c r="AE510" s="99">
        <f t="shared" si="733"/>
        <v>820363</v>
      </c>
      <c r="AF510" s="100" t="str">
        <f>INDEX(ATS!$A:$P,MATCH('2) Order Form'!$V510,ATS!$O:$O,0),7)</f>
        <v>Stock</v>
      </c>
      <c r="AG510" s="183">
        <v>7048653023192</v>
      </c>
    </row>
    <row r="511" spans="1:33">
      <c r="A511" s="9">
        <v>4</v>
      </c>
      <c r="B511" s="9" t="s">
        <v>103</v>
      </c>
      <c r="C511" s="9">
        <f>INDEX(ATS!$A:$P,MATCH('2) Order Form'!$V511,ATS!$O:$O,0),1)</f>
        <v>820363</v>
      </c>
      <c r="D511" s="9" t="str">
        <f>INDEX(ATS!$A:$P,MATCH('2) Order Form'!$V511,ATS!$O:$O,0),2)</f>
        <v>Hunter LS Jersey M</v>
      </c>
      <c r="E511" s="74" t="str">
        <f>INDEX(ATS!$A:$P,MATCH('2) Order Form'!$V511,ATS!$O:$O,0),4)</f>
        <v>78001-M</v>
      </c>
      <c r="F511" s="74" t="str">
        <f>INDEX(ATS!$A:$P,MATCH('2) Order Form'!$V511,ATS!$O:$O,0),5)</f>
        <v>Forest</v>
      </c>
      <c r="G511" s="112" t="str">
        <f>INDEX(ATS!$A:$P,MATCH('2) Order Form'!$V511,ATS!$O:$O,0),6)</f>
        <v>M</v>
      </c>
      <c r="H511" s="10">
        <v>1</v>
      </c>
      <c r="I511" s="90">
        <v>0</v>
      </c>
      <c r="J511" s="96">
        <f>IFERROR(VLOOKUP(V511,ATS!$O:$P,2,FALSE),0)</f>
        <v>16</v>
      </c>
      <c r="K511" s="138">
        <f t="shared" si="724"/>
        <v>16</v>
      </c>
      <c r="L511" s="96">
        <f>IFERROR(VLOOKUP(V511,ATS!$O:$Q,3,FALSE),0)</f>
        <v>16</v>
      </c>
      <c r="M511" s="139">
        <f t="shared" si="725"/>
        <v>16</v>
      </c>
      <c r="N511" s="85">
        <v>0</v>
      </c>
      <c r="O511" s="51">
        <f t="shared" si="726"/>
        <v>0</v>
      </c>
      <c r="P511" s="46">
        <f>VLOOKUP($C511,Prices!$A$3:$T$1996,MATCH('2) Order Form'!P$8,Prices!$A$2:$T$2,0),FALSE)</f>
        <v>30</v>
      </c>
      <c r="Q511" s="47">
        <f>VLOOKUP($C511,Prices!$A$3:$T$1996,MATCH('2) Order Form'!Q$8,Prices!$A$2:$T$2,0),FALSE)</f>
        <v>59</v>
      </c>
      <c r="R511" s="31">
        <f t="shared" si="727"/>
        <v>0</v>
      </c>
      <c r="S511" s="40">
        <f t="shared" si="728"/>
        <v>0</v>
      </c>
      <c r="T511" s="47">
        <f t="shared" si="729"/>
        <v>0</v>
      </c>
      <c r="U511" s="97"/>
      <c r="V511" s="110">
        <v>7048652896650</v>
      </c>
      <c r="W511" s="97"/>
      <c r="X511" s="182" t="str">
        <f t="shared" si="685"/>
        <v>*** EOL ***</v>
      </c>
      <c r="Y511" s="98">
        <f t="shared" si="734"/>
        <v>0</v>
      </c>
      <c r="Z511" s="99">
        <f t="shared" ca="1" si="709"/>
        <v>0</v>
      </c>
      <c r="AA511" s="99">
        <f t="shared" ca="1" si="723"/>
        <v>88</v>
      </c>
      <c r="AB511" s="99">
        <f t="shared" ca="1" si="730"/>
        <v>0</v>
      </c>
      <c r="AC511" s="99">
        <f t="shared" ca="1" si="731"/>
        <v>0</v>
      </c>
      <c r="AD511" s="99" t="str">
        <f t="shared" si="732"/>
        <v>820363Forest</v>
      </c>
      <c r="AE511" s="99">
        <f t="shared" si="733"/>
        <v>820363</v>
      </c>
      <c r="AF511" s="100" t="str">
        <f>INDEX(ATS!$A:$P,MATCH('2) Order Form'!$V511,ATS!$O:$O,0),7)</f>
        <v>Stock</v>
      </c>
      <c r="AG511" s="183">
        <v>7048653023208</v>
      </c>
    </row>
    <row r="512" spans="1:33">
      <c r="A512" s="9">
        <v>4</v>
      </c>
      <c r="B512" s="9" t="s">
        <v>103</v>
      </c>
      <c r="C512" s="9">
        <f>INDEX(ATS!$A:$P,MATCH('2) Order Form'!$V512,ATS!$O:$O,0),1)</f>
        <v>820363</v>
      </c>
      <c r="D512" s="9" t="str">
        <f>INDEX(ATS!$A:$P,MATCH('2) Order Form'!$V512,ATS!$O:$O,0),2)</f>
        <v>Hunter LS Jersey M</v>
      </c>
      <c r="E512" s="74" t="str">
        <f>INDEX(ATS!$A:$P,MATCH('2) Order Form'!$V512,ATS!$O:$O,0),4)</f>
        <v>78001-L</v>
      </c>
      <c r="F512" s="74" t="str">
        <f>INDEX(ATS!$A:$P,MATCH('2) Order Form'!$V512,ATS!$O:$O,0),5)</f>
        <v>Forest</v>
      </c>
      <c r="G512" s="112" t="str">
        <f>INDEX(ATS!$A:$P,MATCH('2) Order Form'!$V512,ATS!$O:$O,0),6)</f>
        <v>L</v>
      </c>
      <c r="H512" s="10">
        <v>1</v>
      </c>
      <c r="I512" s="90">
        <v>0</v>
      </c>
      <c r="J512" s="96">
        <f>IFERROR(VLOOKUP(V512,ATS!$O:$P,2,FALSE),0)</f>
        <v>16</v>
      </c>
      <c r="K512" s="138">
        <f t="shared" si="724"/>
        <v>16</v>
      </c>
      <c r="L512" s="96">
        <f>IFERROR(VLOOKUP(V512,ATS!$O:$Q,3,FALSE),0)</f>
        <v>16</v>
      </c>
      <c r="M512" s="139">
        <f t="shared" si="725"/>
        <v>16</v>
      </c>
      <c r="N512" s="85">
        <v>0</v>
      </c>
      <c r="O512" s="51">
        <f t="shared" si="726"/>
        <v>0</v>
      </c>
      <c r="P512" s="46">
        <f>VLOOKUP($C512,Prices!$A$3:$T$1996,MATCH('2) Order Form'!P$8,Prices!$A$2:$T$2,0),FALSE)</f>
        <v>30</v>
      </c>
      <c r="Q512" s="47">
        <f>VLOOKUP($C512,Prices!$A$3:$T$1996,MATCH('2) Order Form'!Q$8,Prices!$A$2:$T$2,0),FALSE)</f>
        <v>59</v>
      </c>
      <c r="R512" s="31">
        <f t="shared" si="727"/>
        <v>0</v>
      </c>
      <c r="S512" s="40">
        <f t="shared" si="728"/>
        <v>0</v>
      </c>
      <c r="T512" s="47">
        <f t="shared" si="729"/>
        <v>0</v>
      </c>
      <c r="U512" s="97"/>
      <c r="V512" s="110">
        <v>7048652896643</v>
      </c>
      <c r="W512" s="97"/>
      <c r="X512" s="182" t="str">
        <f t="shared" si="685"/>
        <v>*** EOL ***</v>
      </c>
      <c r="Y512" s="98">
        <f t="shared" si="734"/>
        <v>0</v>
      </c>
      <c r="Z512" s="99">
        <f t="shared" ca="1" si="709"/>
        <v>0</v>
      </c>
      <c r="AA512" s="99">
        <f t="shared" ca="1" si="723"/>
        <v>88</v>
      </c>
      <c r="AB512" s="99">
        <f t="shared" ca="1" si="730"/>
        <v>0</v>
      </c>
      <c r="AC512" s="99">
        <f t="shared" ca="1" si="731"/>
        <v>0</v>
      </c>
      <c r="AD512" s="99" t="str">
        <f t="shared" si="732"/>
        <v>820363Forest</v>
      </c>
      <c r="AE512" s="99">
        <f t="shared" si="733"/>
        <v>820363</v>
      </c>
      <c r="AF512" s="100" t="str">
        <f>INDEX(ATS!$A:$P,MATCH('2) Order Form'!$V512,ATS!$O:$O,0),7)</f>
        <v>Stock</v>
      </c>
      <c r="AG512" s="183">
        <v>7048653023215</v>
      </c>
    </row>
    <row r="513" spans="1:33">
      <c r="A513" s="9">
        <v>4</v>
      </c>
      <c r="B513" s="9" t="s">
        <v>103</v>
      </c>
      <c r="C513" s="9">
        <f>INDEX(ATS!$A:$P,MATCH('2) Order Form'!$V513,ATS!$O:$O,0),1)</f>
        <v>820363</v>
      </c>
      <c r="D513" s="9" t="str">
        <f>INDEX(ATS!$A:$P,MATCH('2) Order Form'!$V513,ATS!$O:$O,0),2)</f>
        <v>Hunter LS Jersey M</v>
      </c>
      <c r="E513" s="74" t="str">
        <f>INDEX(ATS!$A:$P,MATCH('2) Order Form'!$V513,ATS!$O:$O,0),4)</f>
        <v>78001-XL</v>
      </c>
      <c r="F513" s="74" t="str">
        <f>INDEX(ATS!$A:$P,MATCH('2) Order Form'!$V513,ATS!$O:$O,0),5)</f>
        <v>Forest</v>
      </c>
      <c r="G513" s="112" t="str">
        <f>INDEX(ATS!$A:$P,MATCH('2) Order Form'!$V513,ATS!$O:$O,0),6)</f>
        <v>XL</v>
      </c>
      <c r="H513" s="10">
        <v>1</v>
      </c>
      <c r="I513" s="90">
        <v>0</v>
      </c>
      <c r="J513" s="96">
        <f>IFERROR(VLOOKUP(V513,ATS!$O:$P,2,FALSE),0)</f>
        <v>7</v>
      </c>
      <c r="K513" s="138">
        <f t="shared" ref="K513:K519" si="735">IF(J513=99999,"OPEN",IF(J513&gt;50,"50+",IF(J513&lt;=0,"0",J513)))</f>
        <v>7</v>
      </c>
      <c r="L513" s="96">
        <f>IFERROR(VLOOKUP(V513,ATS!$O:$Q,3,FALSE),0)</f>
        <v>7</v>
      </c>
      <c r="M513" s="139">
        <f t="shared" ref="M513:M519" si="736">IF(L513=99999,"OPEN",IF(L513&gt;50,"50+",IF(L513&lt;=0,"0",L513)))</f>
        <v>7</v>
      </c>
      <c r="N513" s="85">
        <v>0</v>
      </c>
      <c r="O513" s="51">
        <f t="shared" ref="O513:O519" si="737">IF(N513&lt;&gt;0,N513,$P$5)</f>
        <v>0</v>
      </c>
      <c r="P513" s="46">
        <f>VLOOKUP($C513,Prices!$A$3:$T$1996,MATCH('2) Order Form'!P$8,Prices!$A$2:$T$2,0),FALSE)</f>
        <v>30</v>
      </c>
      <c r="Q513" s="47">
        <f>VLOOKUP($C513,Prices!$A$3:$T$1996,MATCH('2) Order Form'!Q$8,Prices!$A$2:$T$2,0),FALSE)</f>
        <v>59</v>
      </c>
      <c r="R513" s="31">
        <f t="shared" ref="R513:R519" si="738">I513*P513</f>
        <v>0</v>
      </c>
      <c r="S513" s="40">
        <f t="shared" ref="S513:S519" si="739">R513*O513</f>
        <v>0</v>
      </c>
      <c r="T513" s="47">
        <f t="shared" ref="T513:T519" si="740">R513-S513</f>
        <v>0</v>
      </c>
      <c r="U513" s="97"/>
      <c r="V513" s="110">
        <v>7048652896674</v>
      </c>
      <c r="W513" s="97"/>
      <c r="X513" s="182" t="str">
        <f t="shared" si="685"/>
        <v>*** EOL ***</v>
      </c>
      <c r="Y513" s="98">
        <f t="shared" ref="Y513:Y519" si="741">I513*Q513</f>
        <v>0</v>
      </c>
      <c r="Z513" s="99">
        <f t="shared" ca="1" si="709"/>
        <v>0</v>
      </c>
      <c r="AA513" s="99">
        <f t="shared" ca="1" si="723"/>
        <v>88</v>
      </c>
      <c r="AB513" s="99">
        <f t="shared" ca="1" si="730"/>
        <v>0</v>
      </c>
      <c r="AC513" s="99">
        <f t="shared" ca="1" si="731"/>
        <v>0</v>
      </c>
      <c r="AD513" s="99" t="str">
        <f t="shared" si="732"/>
        <v>820363Forest</v>
      </c>
      <c r="AE513" s="99">
        <f t="shared" si="733"/>
        <v>820363</v>
      </c>
      <c r="AF513" s="100" t="str">
        <f>INDEX(ATS!$A:$P,MATCH('2) Order Form'!$V513,ATS!$O:$O,0),7)</f>
        <v>Stock</v>
      </c>
      <c r="AG513" s="183">
        <v>7048653023222</v>
      </c>
    </row>
    <row r="514" spans="1:33">
      <c r="A514" s="9">
        <v>4</v>
      </c>
      <c r="B514" s="9" t="s">
        <v>103</v>
      </c>
      <c r="C514" s="9">
        <f>INDEX(ATS!$A:$P,MATCH('2) Order Form'!$V514,ATS!$O:$O,0),1)</f>
        <v>820363</v>
      </c>
      <c r="D514" s="9" t="str">
        <f>INDEX(ATS!$A:$P,MATCH('2) Order Form'!$V514,ATS!$O:$O,0),2)</f>
        <v>Hunter LS Jersey M</v>
      </c>
      <c r="E514" s="74" t="str">
        <f>INDEX(ATS!$A:$P,MATCH('2) Order Form'!$V514,ATS!$O:$O,0),4)</f>
        <v>88300-S</v>
      </c>
      <c r="F514" s="74" t="str">
        <f>INDEX(ATS!$A:$P,MATCH('2) Order Form'!$V514,ATS!$O:$O,0),5)</f>
        <v>Sky Blue</v>
      </c>
      <c r="G514" s="112" t="str">
        <f>INDEX(ATS!$A:$P,MATCH('2) Order Form'!$V514,ATS!$O:$O,0),6)</f>
        <v>S</v>
      </c>
      <c r="H514" s="10">
        <v>1</v>
      </c>
      <c r="I514" s="90">
        <v>0</v>
      </c>
      <c r="J514" s="96">
        <f>IFERROR(VLOOKUP(V514,ATS!$O:$P,2,FALSE),0)</f>
        <v>38</v>
      </c>
      <c r="K514" s="138">
        <f t="shared" si="735"/>
        <v>38</v>
      </c>
      <c r="L514" s="96">
        <f>IFERROR(VLOOKUP(V514,ATS!$O:$Q,3,FALSE),0)</f>
        <v>38</v>
      </c>
      <c r="M514" s="139">
        <f t="shared" si="736"/>
        <v>38</v>
      </c>
      <c r="N514" s="85">
        <v>0</v>
      </c>
      <c r="O514" s="51">
        <f t="shared" si="737"/>
        <v>0</v>
      </c>
      <c r="P514" s="46">
        <f>VLOOKUP($C514,Prices!$A$3:$T$1996,MATCH('2) Order Form'!P$8,Prices!$A$2:$T$2,0),FALSE)</f>
        <v>30</v>
      </c>
      <c r="Q514" s="47">
        <f>VLOOKUP($C514,Prices!$A$3:$T$1996,MATCH('2) Order Form'!Q$8,Prices!$A$2:$T$2,0),FALSE)</f>
        <v>59</v>
      </c>
      <c r="R514" s="31">
        <f t="shared" si="738"/>
        <v>0</v>
      </c>
      <c r="S514" s="40">
        <f t="shared" si="739"/>
        <v>0</v>
      </c>
      <c r="T514" s="47">
        <f t="shared" si="740"/>
        <v>0</v>
      </c>
      <c r="U514" s="97"/>
      <c r="V514" s="110">
        <v>7048652896704</v>
      </c>
      <c r="W514" s="97"/>
      <c r="X514" s="182" t="str">
        <f t="shared" si="685"/>
        <v>*** EOL ***</v>
      </c>
      <c r="Y514" s="98">
        <f t="shared" si="741"/>
        <v>0</v>
      </c>
      <c r="Z514" s="99">
        <f t="shared" ca="1" si="709"/>
        <v>0</v>
      </c>
      <c r="AA514" s="99">
        <f t="shared" ca="1" si="723"/>
        <v>88</v>
      </c>
      <c r="AB514" s="99">
        <f t="shared" ca="1" si="730"/>
        <v>0</v>
      </c>
      <c r="AC514" s="99">
        <f t="shared" ca="1" si="731"/>
        <v>1</v>
      </c>
      <c r="AD514" s="99" t="str">
        <f t="shared" si="732"/>
        <v>820363Sky Blue</v>
      </c>
      <c r="AE514" s="99">
        <f t="shared" si="733"/>
        <v>820363</v>
      </c>
      <c r="AF514" s="100" t="str">
        <f>INDEX(ATS!$A:$P,MATCH('2) Order Form'!$V514,ATS!$O:$O,0),7)</f>
        <v>Stock</v>
      </c>
      <c r="AG514" s="183">
        <v>7048653022997</v>
      </c>
    </row>
    <row r="515" spans="1:33">
      <c r="A515" s="9">
        <v>4</v>
      </c>
      <c r="B515" s="9" t="s">
        <v>103</v>
      </c>
      <c r="C515" s="9">
        <f>INDEX(ATS!$A:$P,MATCH('2) Order Form'!$V515,ATS!$O:$O,0),1)</f>
        <v>820363</v>
      </c>
      <c r="D515" s="9" t="str">
        <f>INDEX(ATS!$A:$P,MATCH('2) Order Form'!$V515,ATS!$O:$O,0),2)</f>
        <v>Hunter LS Jersey M</v>
      </c>
      <c r="E515" s="74" t="str">
        <f>INDEX(ATS!$A:$P,MATCH('2) Order Form'!$V515,ATS!$O:$O,0),4)</f>
        <v>88300-M</v>
      </c>
      <c r="F515" s="74" t="str">
        <f>INDEX(ATS!$A:$P,MATCH('2) Order Form'!$V515,ATS!$O:$O,0),5)</f>
        <v>Sky Blue</v>
      </c>
      <c r="G515" s="112" t="str">
        <f>INDEX(ATS!$A:$P,MATCH('2) Order Form'!$V515,ATS!$O:$O,0),6)</f>
        <v>M</v>
      </c>
      <c r="H515" s="10">
        <v>1</v>
      </c>
      <c r="I515" s="90">
        <v>0</v>
      </c>
      <c r="J515" s="96">
        <f>IFERROR(VLOOKUP(V515,ATS!$O:$P,2,FALSE),0)</f>
        <v>-17</v>
      </c>
      <c r="K515" s="138" t="str">
        <f t="shared" si="735"/>
        <v>0</v>
      </c>
      <c r="L515" s="96">
        <f>IFERROR(VLOOKUP(V515,ATS!$O:$Q,3,FALSE),0)</f>
        <v>-17</v>
      </c>
      <c r="M515" s="139" t="str">
        <f t="shared" si="736"/>
        <v>0</v>
      </c>
      <c r="N515" s="85">
        <v>0</v>
      </c>
      <c r="O515" s="51">
        <f t="shared" si="737"/>
        <v>0</v>
      </c>
      <c r="P515" s="46">
        <f>VLOOKUP($C515,Prices!$A$3:$T$1996,MATCH('2) Order Form'!P$8,Prices!$A$2:$T$2,0),FALSE)</f>
        <v>30</v>
      </c>
      <c r="Q515" s="47">
        <f>VLOOKUP($C515,Prices!$A$3:$T$1996,MATCH('2) Order Form'!Q$8,Prices!$A$2:$T$2,0),FALSE)</f>
        <v>59</v>
      </c>
      <c r="R515" s="31">
        <f t="shared" si="738"/>
        <v>0</v>
      </c>
      <c r="S515" s="40">
        <f t="shared" si="739"/>
        <v>0</v>
      </c>
      <c r="T515" s="47">
        <f t="shared" si="740"/>
        <v>0</v>
      </c>
      <c r="U515" s="97"/>
      <c r="V515" s="110">
        <v>7048652896698</v>
      </c>
      <c r="W515" s="97"/>
      <c r="X515" s="182" t="str">
        <f t="shared" si="685"/>
        <v>*** EOL ***</v>
      </c>
      <c r="Y515" s="98">
        <f t="shared" si="741"/>
        <v>0</v>
      </c>
      <c r="Z515" s="99">
        <f t="shared" ca="1" si="709"/>
        <v>0</v>
      </c>
      <c r="AA515" s="99">
        <f t="shared" ca="1" si="723"/>
        <v>88</v>
      </c>
      <c r="AB515" s="99">
        <f t="shared" ca="1" si="730"/>
        <v>0</v>
      </c>
      <c r="AC515" s="99">
        <f t="shared" ca="1" si="731"/>
        <v>0</v>
      </c>
      <c r="AD515" s="99" t="str">
        <f t="shared" si="732"/>
        <v>820363Sky Blue</v>
      </c>
      <c r="AE515" s="99">
        <f t="shared" si="733"/>
        <v>820363</v>
      </c>
      <c r="AF515" s="100" t="str">
        <f>INDEX(ATS!$A:$P,MATCH('2) Order Form'!$V515,ATS!$O:$O,0),7)</f>
        <v>Stock</v>
      </c>
      <c r="AG515" s="183">
        <v>7048653023000</v>
      </c>
    </row>
    <row r="516" spans="1:33">
      <c r="A516" s="9">
        <v>4</v>
      </c>
      <c r="B516" s="9" t="s">
        <v>103</v>
      </c>
      <c r="C516" s="9">
        <f>INDEX(ATS!$A:$P,MATCH('2) Order Form'!$V516,ATS!$O:$O,0),1)</f>
        <v>820363</v>
      </c>
      <c r="D516" s="9" t="str">
        <f>INDEX(ATS!$A:$P,MATCH('2) Order Form'!$V516,ATS!$O:$O,0),2)</f>
        <v>Hunter LS Jersey M</v>
      </c>
      <c r="E516" s="74" t="str">
        <f>INDEX(ATS!$A:$P,MATCH('2) Order Form'!$V516,ATS!$O:$O,0),4)</f>
        <v>88300-L</v>
      </c>
      <c r="F516" s="74" t="str">
        <f>INDEX(ATS!$A:$P,MATCH('2) Order Form'!$V516,ATS!$O:$O,0),5)</f>
        <v>Sky Blue</v>
      </c>
      <c r="G516" s="112" t="str">
        <f>INDEX(ATS!$A:$P,MATCH('2) Order Form'!$V516,ATS!$O:$O,0),6)</f>
        <v>L</v>
      </c>
      <c r="H516" s="10">
        <v>1</v>
      </c>
      <c r="I516" s="90">
        <v>0</v>
      </c>
      <c r="J516" s="96">
        <f>IFERROR(VLOOKUP(V516,ATS!$O:$P,2,FALSE),0)</f>
        <v>228</v>
      </c>
      <c r="K516" s="138" t="str">
        <f t="shared" si="735"/>
        <v>50+</v>
      </c>
      <c r="L516" s="96">
        <f>IFERROR(VLOOKUP(V516,ATS!$O:$Q,3,FALSE),0)</f>
        <v>228</v>
      </c>
      <c r="M516" s="139" t="str">
        <f t="shared" si="736"/>
        <v>50+</v>
      </c>
      <c r="N516" s="85">
        <v>0</v>
      </c>
      <c r="O516" s="51">
        <f t="shared" si="737"/>
        <v>0</v>
      </c>
      <c r="P516" s="46">
        <f>VLOOKUP($C516,Prices!$A$3:$T$1996,MATCH('2) Order Form'!P$8,Prices!$A$2:$T$2,0),FALSE)</f>
        <v>30</v>
      </c>
      <c r="Q516" s="47">
        <f>VLOOKUP($C516,Prices!$A$3:$T$1996,MATCH('2) Order Form'!Q$8,Prices!$A$2:$T$2,0),FALSE)</f>
        <v>59</v>
      </c>
      <c r="R516" s="31">
        <f t="shared" si="738"/>
        <v>0</v>
      </c>
      <c r="S516" s="40">
        <f t="shared" si="739"/>
        <v>0</v>
      </c>
      <c r="T516" s="47">
        <f t="shared" si="740"/>
        <v>0</v>
      </c>
      <c r="U516" s="97"/>
      <c r="V516" s="110">
        <v>7048652896681</v>
      </c>
      <c r="W516" s="97"/>
      <c r="X516" s="182" t="str">
        <f t="shared" si="685"/>
        <v>*** EOL ***</v>
      </c>
      <c r="Y516" s="98">
        <f t="shared" si="741"/>
        <v>0</v>
      </c>
      <c r="Z516" s="99">
        <f t="shared" ca="1" si="709"/>
        <v>0</v>
      </c>
      <c r="AA516" s="99">
        <f t="shared" ca="1" si="723"/>
        <v>88</v>
      </c>
      <c r="AB516" s="99">
        <f t="shared" ca="1" si="730"/>
        <v>0</v>
      </c>
      <c r="AC516" s="99">
        <f t="shared" ca="1" si="731"/>
        <v>0</v>
      </c>
      <c r="AD516" s="99" t="str">
        <f t="shared" si="732"/>
        <v>820363Sky Blue</v>
      </c>
      <c r="AE516" s="99">
        <f t="shared" si="733"/>
        <v>820363</v>
      </c>
      <c r="AF516" s="100" t="str">
        <f>INDEX(ATS!$A:$P,MATCH('2) Order Form'!$V516,ATS!$O:$O,0),7)</f>
        <v>Stock</v>
      </c>
      <c r="AG516" s="183">
        <v>7048653023017</v>
      </c>
    </row>
    <row r="517" spans="1:33">
      <c r="A517" s="9">
        <v>4</v>
      </c>
      <c r="B517" s="9" t="s">
        <v>103</v>
      </c>
      <c r="C517" s="9">
        <f>INDEX(ATS!$A:$P,MATCH('2) Order Form'!$V517,ATS!$O:$O,0),1)</f>
        <v>820363</v>
      </c>
      <c r="D517" s="9" t="str">
        <f>INDEX(ATS!$A:$P,MATCH('2) Order Form'!$V517,ATS!$O:$O,0),2)</f>
        <v>Hunter LS Jersey M</v>
      </c>
      <c r="E517" s="74" t="str">
        <f>INDEX(ATS!$A:$P,MATCH('2) Order Form'!$V517,ATS!$O:$O,0),4)</f>
        <v>88300-XL</v>
      </c>
      <c r="F517" s="74" t="str">
        <f>INDEX(ATS!$A:$P,MATCH('2) Order Form'!$V517,ATS!$O:$O,0),5)</f>
        <v>Sky Blue</v>
      </c>
      <c r="G517" s="112" t="str">
        <f>INDEX(ATS!$A:$P,MATCH('2) Order Form'!$V517,ATS!$O:$O,0),6)</f>
        <v>XL</v>
      </c>
      <c r="H517" s="10">
        <v>1</v>
      </c>
      <c r="I517" s="90">
        <v>0</v>
      </c>
      <c r="J517" s="96">
        <f>IFERROR(VLOOKUP(V517,ATS!$O:$P,2,FALSE),0)</f>
        <v>138</v>
      </c>
      <c r="K517" s="138" t="str">
        <f t="shared" si="735"/>
        <v>50+</v>
      </c>
      <c r="L517" s="96">
        <f>IFERROR(VLOOKUP(V517,ATS!$O:$Q,3,FALSE),0)</f>
        <v>138</v>
      </c>
      <c r="M517" s="139" t="str">
        <f t="shared" si="736"/>
        <v>50+</v>
      </c>
      <c r="N517" s="85">
        <v>0</v>
      </c>
      <c r="O517" s="51">
        <f t="shared" si="737"/>
        <v>0</v>
      </c>
      <c r="P517" s="46">
        <f>VLOOKUP($C517,Prices!$A$3:$T$1996,MATCH('2) Order Form'!P$8,Prices!$A$2:$T$2,0),FALSE)</f>
        <v>30</v>
      </c>
      <c r="Q517" s="47">
        <f>VLOOKUP($C517,Prices!$A$3:$T$1996,MATCH('2) Order Form'!Q$8,Prices!$A$2:$T$2,0),FALSE)</f>
        <v>59</v>
      </c>
      <c r="R517" s="31">
        <f t="shared" si="738"/>
        <v>0</v>
      </c>
      <c r="S517" s="40">
        <f t="shared" si="739"/>
        <v>0</v>
      </c>
      <c r="T517" s="47">
        <f t="shared" si="740"/>
        <v>0</v>
      </c>
      <c r="U517" s="97"/>
      <c r="V517" s="110">
        <v>7048652896711</v>
      </c>
      <c r="W517" s="97"/>
      <c r="X517" s="182" t="str">
        <f t="shared" si="685"/>
        <v>*** EOL ***</v>
      </c>
      <c r="Y517" s="98">
        <f t="shared" si="741"/>
        <v>0</v>
      </c>
      <c r="Z517" s="99">
        <f t="shared" ca="1" si="709"/>
        <v>0</v>
      </c>
      <c r="AA517" s="99">
        <f t="shared" ca="1" si="723"/>
        <v>88</v>
      </c>
      <c r="AB517" s="99">
        <f t="shared" ca="1" si="730"/>
        <v>0</v>
      </c>
      <c r="AC517" s="99">
        <f t="shared" ca="1" si="731"/>
        <v>0</v>
      </c>
      <c r="AD517" s="99" t="str">
        <f t="shared" si="732"/>
        <v>820363Sky Blue</v>
      </c>
      <c r="AE517" s="99">
        <f t="shared" si="733"/>
        <v>820363</v>
      </c>
      <c r="AF517" s="100" t="str">
        <f>INDEX(ATS!$A:$P,MATCH('2) Order Form'!$V517,ATS!$O:$O,0),7)</f>
        <v>Stock</v>
      </c>
      <c r="AG517" s="183">
        <v>7048653023024</v>
      </c>
    </row>
    <row r="518" spans="1:33">
      <c r="A518" s="9">
        <v>4</v>
      </c>
      <c r="B518" s="9" t="s">
        <v>103</v>
      </c>
      <c r="C518" s="9">
        <f>INDEX(ATS!$A:$P,MATCH('2) Order Form'!$V518,ATS!$O:$O,0),1)</f>
        <v>820364</v>
      </c>
      <c r="D518" s="9" t="str">
        <f>INDEX(ATS!$A:$P,MATCH('2) Order Form'!$V518,ATS!$O:$O,0),2)</f>
        <v>Hunter SS Jersey M</v>
      </c>
      <c r="E518" s="74" t="str">
        <f>INDEX(ATS!$A:$P,MATCH('2) Order Form'!$V518,ATS!$O:$O,0),4)</f>
        <v>44002-S</v>
      </c>
      <c r="F518" s="74" t="str">
        <f>INDEX(ATS!$A:$P,MATCH('2) Order Form'!$V518,ATS!$O:$O,0),5)</f>
        <v>Golden Yellow</v>
      </c>
      <c r="G518" s="112" t="str">
        <f>INDEX(ATS!$A:$P,MATCH('2) Order Form'!$V518,ATS!$O:$O,0),6)</f>
        <v>S</v>
      </c>
      <c r="H518" s="10">
        <v>1</v>
      </c>
      <c r="I518" s="90">
        <v>0</v>
      </c>
      <c r="J518" s="96">
        <f>IFERROR(VLOOKUP(V518,ATS!$O:$P,2,FALSE),0)</f>
        <v>13</v>
      </c>
      <c r="K518" s="138">
        <f t="shared" si="735"/>
        <v>13</v>
      </c>
      <c r="L518" s="96">
        <f>IFERROR(VLOOKUP(V518,ATS!$O:$Q,3,FALSE),0)</f>
        <v>13</v>
      </c>
      <c r="M518" s="139">
        <f t="shared" si="736"/>
        <v>13</v>
      </c>
      <c r="N518" s="85">
        <v>0</v>
      </c>
      <c r="O518" s="51">
        <f t="shared" si="737"/>
        <v>0</v>
      </c>
      <c r="P518" s="46">
        <f>VLOOKUP($C518,Prices!$A$3:$T$1996,MATCH('2) Order Form'!P$8,Prices!$A$2:$T$2,0),FALSE)</f>
        <v>24.5</v>
      </c>
      <c r="Q518" s="47">
        <f>VLOOKUP($C518,Prices!$A$3:$T$1996,MATCH('2) Order Form'!Q$8,Prices!$A$2:$T$2,0),FALSE)</f>
        <v>49</v>
      </c>
      <c r="R518" s="31">
        <f t="shared" si="738"/>
        <v>0</v>
      </c>
      <c r="S518" s="40">
        <f t="shared" si="739"/>
        <v>0</v>
      </c>
      <c r="T518" s="47">
        <f t="shared" si="740"/>
        <v>0</v>
      </c>
      <c r="U518" s="97"/>
      <c r="V518" s="110">
        <v>7048652896421</v>
      </c>
      <c r="W518" s="97"/>
      <c r="X518" s="182" t="str">
        <f t="shared" si="685"/>
        <v>*** EOL ***</v>
      </c>
      <c r="Y518" s="98">
        <f t="shared" si="741"/>
        <v>0</v>
      </c>
      <c r="Z518" s="99">
        <f t="shared" ca="1" si="709"/>
        <v>0</v>
      </c>
      <c r="AA518" s="99">
        <f t="shared" ca="1" si="723"/>
        <v>89</v>
      </c>
      <c r="AB518" s="99">
        <f t="shared" ca="1" si="730"/>
        <v>1</v>
      </c>
      <c r="AC518" s="99">
        <f t="shared" ca="1" si="731"/>
        <v>1</v>
      </c>
      <c r="AD518" s="99" t="str">
        <f t="shared" si="732"/>
        <v>820364Golden Yellow</v>
      </c>
      <c r="AE518" s="99">
        <f t="shared" si="733"/>
        <v>820364</v>
      </c>
      <c r="AF518" s="100" t="str">
        <f>INDEX(ATS!$A:$P,MATCH('2) Order Form'!$V518,ATS!$O:$O,0),7)</f>
        <v>Stock</v>
      </c>
      <c r="AG518" s="183">
        <v>7048653023031</v>
      </c>
    </row>
    <row r="519" spans="1:33">
      <c r="A519" s="9">
        <v>4</v>
      </c>
      <c r="B519" s="9" t="s">
        <v>103</v>
      </c>
      <c r="C519" s="9">
        <f>INDEX(ATS!$A:$P,MATCH('2) Order Form'!$V519,ATS!$O:$O,0),1)</f>
        <v>820364</v>
      </c>
      <c r="D519" s="9" t="str">
        <f>INDEX(ATS!$A:$P,MATCH('2) Order Form'!$V519,ATS!$O:$O,0),2)</f>
        <v>Hunter SS Jersey M</v>
      </c>
      <c r="E519" s="74" t="str">
        <f>INDEX(ATS!$A:$P,MATCH('2) Order Form'!$V519,ATS!$O:$O,0),4)</f>
        <v>44002-M</v>
      </c>
      <c r="F519" s="74" t="str">
        <f>INDEX(ATS!$A:$P,MATCH('2) Order Form'!$V519,ATS!$O:$O,0),5)</f>
        <v>Golden Yellow</v>
      </c>
      <c r="G519" s="112" t="str">
        <f>INDEX(ATS!$A:$P,MATCH('2) Order Form'!$V519,ATS!$O:$O,0),6)</f>
        <v>M</v>
      </c>
      <c r="H519" s="10">
        <v>1</v>
      </c>
      <c r="I519" s="90">
        <v>0</v>
      </c>
      <c r="J519" s="96">
        <f>IFERROR(VLOOKUP(V519,ATS!$O:$P,2,FALSE),0)</f>
        <v>33</v>
      </c>
      <c r="K519" s="138">
        <f t="shared" si="735"/>
        <v>33</v>
      </c>
      <c r="L519" s="96">
        <f>IFERROR(VLOOKUP(V519,ATS!$O:$Q,3,FALSE),0)</f>
        <v>33</v>
      </c>
      <c r="M519" s="139">
        <f t="shared" si="736"/>
        <v>33</v>
      </c>
      <c r="N519" s="85">
        <v>0</v>
      </c>
      <c r="O519" s="51">
        <f t="shared" si="737"/>
        <v>0</v>
      </c>
      <c r="P519" s="46">
        <f>VLOOKUP($C519,Prices!$A$3:$T$1996,MATCH('2) Order Form'!P$8,Prices!$A$2:$T$2,0),FALSE)</f>
        <v>24.5</v>
      </c>
      <c r="Q519" s="47">
        <f>VLOOKUP($C519,Prices!$A$3:$T$1996,MATCH('2) Order Form'!Q$8,Prices!$A$2:$T$2,0),FALSE)</f>
        <v>49</v>
      </c>
      <c r="R519" s="31">
        <f t="shared" si="738"/>
        <v>0</v>
      </c>
      <c r="S519" s="40">
        <f t="shared" si="739"/>
        <v>0</v>
      </c>
      <c r="T519" s="47">
        <f t="shared" si="740"/>
        <v>0</v>
      </c>
      <c r="U519" s="97"/>
      <c r="V519" s="110">
        <v>7048652896414</v>
      </c>
      <c r="W519" s="97"/>
      <c r="X519" s="182" t="str">
        <f t="shared" si="685"/>
        <v>*** EOL ***</v>
      </c>
      <c r="Y519" s="98">
        <f t="shared" si="741"/>
        <v>0</v>
      </c>
      <c r="Z519" s="99">
        <f t="shared" ca="1" si="709"/>
        <v>0</v>
      </c>
      <c r="AA519" s="99">
        <f t="shared" ca="1" si="723"/>
        <v>89</v>
      </c>
      <c r="AB519" s="99">
        <f t="shared" ca="1" si="730"/>
        <v>0</v>
      </c>
      <c r="AC519" s="99">
        <f t="shared" ca="1" si="731"/>
        <v>0</v>
      </c>
      <c r="AD519" s="99" t="str">
        <f t="shared" si="732"/>
        <v>820364Golden Yellow</v>
      </c>
      <c r="AE519" s="99">
        <f t="shared" si="733"/>
        <v>820364</v>
      </c>
      <c r="AF519" s="100" t="str">
        <f>INDEX(ATS!$A:$P,MATCH('2) Order Form'!$V519,ATS!$O:$O,0),7)</f>
        <v>Stock</v>
      </c>
      <c r="AG519" s="183">
        <v>7048653023048</v>
      </c>
    </row>
    <row r="520" spans="1:33">
      <c r="A520" s="9">
        <v>4</v>
      </c>
      <c r="B520" s="9" t="s">
        <v>103</v>
      </c>
      <c r="C520" s="9">
        <f>INDEX(ATS!$A:$P,MATCH('2) Order Form'!$V520,ATS!$O:$O,0),1)</f>
        <v>820364</v>
      </c>
      <c r="D520" s="9" t="str">
        <f>INDEX(ATS!$A:$P,MATCH('2) Order Form'!$V520,ATS!$O:$O,0),2)</f>
        <v>Hunter SS Jersey M</v>
      </c>
      <c r="E520" s="74" t="str">
        <f>INDEX(ATS!$A:$P,MATCH('2) Order Form'!$V520,ATS!$O:$O,0),4)</f>
        <v>44002-L</v>
      </c>
      <c r="F520" s="74" t="str">
        <f>INDEX(ATS!$A:$P,MATCH('2) Order Form'!$V520,ATS!$O:$O,0),5)</f>
        <v>Golden Yellow</v>
      </c>
      <c r="G520" s="112" t="str">
        <f>INDEX(ATS!$A:$P,MATCH('2) Order Form'!$V520,ATS!$O:$O,0),6)</f>
        <v>L</v>
      </c>
      <c r="H520" s="10">
        <v>1</v>
      </c>
      <c r="I520" s="90">
        <v>0</v>
      </c>
      <c r="J520" s="96">
        <f>IFERROR(VLOOKUP(V520,ATS!$O:$P,2,FALSE),0)</f>
        <v>35</v>
      </c>
      <c r="K520" s="138">
        <f t="shared" ref="K520:K523" si="742">IF(J520=99999,"OPEN",IF(J520&gt;50,"50+",IF(J520&lt;=0,"0",J520)))</f>
        <v>35</v>
      </c>
      <c r="L520" s="96">
        <f>IFERROR(VLOOKUP(V520,ATS!$O:$Q,3,FALSE),0)</f>
        <v>35</v>
      </c>
      <c r="M520" s="139">
        <f t="shared" ref="M520:M523" si="743">IF(L520=99999,"OPEN",IF(L520&gt;50,"50+",IF(L520&lt;=0,"0",L520)))</f>
        <v>35</v>
      </c>
      <c r="N520" s="85">
        <v>0</v>
      </c>
      <c r="O520" s="51">
        <f t="shared" ref="O520:O523" si="744">IF(N520&lt;&gt;0,N520,$P$5)</f>
        <v>0</v>
      </c>
      <c r="P520" s="46">
        <f>VLOOKUP($C520,Prices!$A$3:$T$1996,MATCH('2) Order Form'!P$8,Prices!$A$2:$T$2,0),FALSE)</f>
        <v>24.5</v>
      </c>
      <c r="Q520" s="47">
        <f>VLOOKUP($C520,Prices!$A$3:$T$1996,MATCH('2) Order Form'!Q$8,Prices!$A$2:$T$2,0),FALSE)</f>
        <v>49</v>
      </c>
      <c r="R520" s="31">
        <f t="shared" ref="R520:R523" si="745">I520*P520</f>
        <v>0</v>
      </c>
      <c r="S520" s="40">
        <f t="shared" ref="S520:S523" si="746">R520*O520</f>
        <v>0</v>
      </c>
      <c r="T520" s="47">
        <f t="shared" ref="T520:T523" si="747">R520-S520</f>
        <v>0</v>
      </c>
      <c r="U520" s="97"/>
      <c r="V520" s="110">
        <v>7048652896407</v>
      </c>
      <c r="W520" s="97"/>
      <c r="X520" s="182" t="str">
        <f t="shared" si="685"/>
        <v>*** EOL ***</v>
      </c>
      <c r="Y520" s="98">
        <f t="shared" ref="Y520:Y533" si="748">I520*Q520</f>
        <v>0</v>
      </c>
      <c r="Z520" s="99">
        <f t="shared" ca="1" si="709"/>
        <v>0</v>
      </c>
      <c r="AA520" s="99">
        <f t="shared" ca="1" si="723"/>
        <v>89</v>
      </c>
      <c r="AB520" s="99">
        <f t="shared" ca="1" si="730"/>
        <v>0</v>
      </c>
      <c r="AC520" s="99">
        <f t="shared" ca="1" si="731"/>
        <v>0</v>
      </c>
      <c r="AD520" s="99" t="str">
        <f t="shared" si="732"/>
        <v>820364Golden Yellow</v>
      </c>
      <c r="AE520" s="99">
        <f t="shared" si="733"/>
        <v>820364</v>
      </c>
      <c r="AF520" s="100" t="str">
        <f>INDEX(ATS!$A:$P,MATCH('2) Order Form'!$V520,ATS!$O:$O,0),7)</f>
        <v>Stock</v>
      </c>
      <c r="AG520" s="183">
        <v>7048653023055</v>
      </c>
    </row>
    <row r="521" spans="1:33">
      <c r="A521" s="9">
        <v>4</v>
      </c>
      <c r="B521" s="9" t="s">
        <v>103</v>
      </c>
      <c r="C521" s="9">
        <f>INDEX(ATS!$A:$P,MATCH('2) Order Form'!$V521,ATS!$O:$O,0),1)</f>
        <v>820364</v>
      </c>
      <c r="D521" s="9" t="str">
        <f>INDEX(ATS!$A:$P,MATCH('2) Order Form'!$V521,ATS!$O:$O,0),2)</f>
        <v>Hunter SS Jersey M</v>
      </c>
      <c r="E521" s="74" t="str">
        <f>INDEX(ATS!$A:$P,MATCH('2) Order Form'!$V521,ATS!$O:$O,0),4)</f>
        <v>44002-XL</v>
      </c>
      <c r="F521" s="74" t="str">
        <f>INDEX(ATS!$A:$P,MATCH('2) Order Form'!$V521,ATS!$O:$O,0),5)</f>
        <v>Golden Yellow</v>
      </c>
      <c r="G521" s="112" t="str">
        <f>INDEX(ATS!$A:$P,MATCH('2) Order Form'!$V521,ATS!$O:$O,0),6)</f>
        <v>XL</v>
      </c>
      <c r="H521" s="10">
        <v>1</v>
      </c>
      <c r="I521" s="90">
        <v>0</v>
      </c>
      <c r="J521" s="96">
        <f>IFERROR(VLOOKUP(V521,ATS!$O:$P,2,FALSE),0)</f>
        <v>10</v>
      </c>
      <c r="K521" s="138">
        <f t="shared" si="742"/>
        <v>10</v>
      </c>
      <c r="L521" s="96">
        <f>IFERROR(VLOOKUP(V521,ATS!$O:$Q,3,FALSE),0)</f>
        <v>10</v>
      </c>
      <c r="M521" s="139">
        <f t="shared" si="743"/>
        <v>10</v>
      </c>
      <c r="N521" s="85">
        <v>0</v>
      </c>
      <c r="O521" s="51">
        <f t="shared" si="744"/>
        <v>0</v>
      </c>
      <c r="P521" s="46">
        <f>VLOOKUP($C521,Prices!$A$3:$T$1996,MATCH('2) Order Form'!P$8,Prices!$A$2:$T$2,0),FALSE)</f>
        <v>24.5</v>
      </c>
      <c r="Q521" s="47">
        <f>VLOOKUP($C521,Prices!$A$3:$T$1996,MATCH('2) Order Form'!Q$8,Prices!$A$2:$T$2,0),FALSE)</f>
        <v>49</v>
      </c>
      <c r="R521" s="31">
        <f t="shared" si="745"/>
        <v>0</v>
      </c>
      <c r="S521" s="40">
        <f t="shared" si="746"/>
        <v>0</v>
      </c>
      <c r="T521" s="47">
        <f t="shared" si="747"/>
        <v>0</v>
      </c>
      <c r="U521" s="97"/>
      <c r="V521" s="110">
        <v>7048652896438</v>
      </c>
      <c r="W521" s="97"/>
      <c r="X521" s="182" t="str">
        <f t="shared" si="685"/>
        <v>*** EOL ***</v>
      </c>
      <c r="Y521" s="98">
        <f t="shared" si="748"/>
        <v>0</v>
      </c>
      <c r="Z521" s="99">
        <f t="shared" ca="1" si="709"/>
        <v>0</v>
      </c>
      <c r="AA521" s="99">
        <f t="shared" ca="1" si="723"/>
        <v>89</v>
      </c>
      <c r="AB521" s="99">
        <f t="shared" ca="1" si="730"/>
        <v>0</v>
      </c>
      <c r="AC521" s="99">
        <f t="shared" ca="1" si="731"/>
        <v>0</v>
      </c>
      <c r="AD521" s="99" t="str">
        <f t="shared" si="732"/>
        <v>820364Golden Yellow</v>
      </c>
      <c r="AE521" s="99">
        <f t="shared" si="733"/>
        <v>820364</v>
      </c>
      <c r="AF521" s="100" t="str">
        <f>INDEX(ATS!$A:$P,MATCH('2) Order Form'!$V521,ATS!$O:$O,0),7)</f>
        <v>Stock</v>
      </c>
      <c r="AG521" s="183">
        <v>7048653023062</v>
      </c>
    </row>
    <row r="522" spans="1:33">
      <c r="A522" s="9">
        <v>4</v>
      </c>
      <c r="B522" s="9" t="s">
        <v>103</v>
      </c>
      <c r="C522" s="9">
        <f>INDEX(ATS!$A:$P,MATCH('2) Order Form'!$V522,ATS!$O:$O,0),1)</f>
        <v>820364</v>
      </c>
      <c r="D522" s="9" t="str">
        <f>INDEX(ATS!$A:$P,MATCH('2) Order Form'!$V522,ATS!$O:$O,0),2)</f>
        <v>Hunter SS Jersey M</v>
      </c>
      <c r="E522" s="74" t="str">
        <f>INDEX(ATS!$A:$P,MATCH('2) Order Form'!$V522,ATS!$O:$O,0),4)</f>
        <v>56500-S</v>
      </c>
      <c r="F522" s="74" t="str">
        <f>INDEX(ATS!$A:$P,MATCH('2) Order Form'!$V522,ATS!$O:$O,0),5)</f>
        <v>Blush</v>
      </c>
      <c r="G522" s="112" t="str">
        <f>INDEX(ATS!$A:$P,MATCH('2) Order Form'!$V522,ATS!$O:$O,0),6)</f>
        <v>S</v>
      </c>
      <c r="H522" s="10">
        <v>1</v>
      </c>
      <c r="I522" s="90">
        <v>0</v>
      </c>
      <c r="J522" s="96">
        <f>IFERROR(VLOOKUP(V522,ATS!$O:$P,2,FALSE),0)</f>
        <v>13</v>
      </c>
      <c r="K522" s="138">
        <f t="shared" si="742"/>
        <v>13</v>
      </c>
      <c r="L522" s="96">
        <f>IFERROR(VLOOKUP(V522,ATS!$O:$Q,3,FALSE),0)</f>
        <v>13</v>
      </c>
      <c r="M522" s="139">
        <f t="shared" si="743"/>
        <v>13</v>
      </c>
      <c r="N522" s="85">
        <v>0</v>
      </c>
      <c r="O522" s="51">
        <f t="shared" si="744"/>
        <v>0</v>
      </c>
      <c r="P522" s="46">
        <f>VLOOKUP($C522,Prices!$A$3:$T$1996,MATCH('2) Order Form'!P$8,Prices!$A$2:$T$2,0),FALSE)</f>
        <v>24.5</v>
      </c>
      <c r="Q522" s="47">
        <f>VLOOKUP($C522,Prices!$A$3:$T$1996,MATCH('2) Order Form'!Q$8,Prices!$A$2:$T$2,0),FALSE)</f>
        <v>49</v>
      </c>
      <c r="R522" s="31">
        <f t="shared" si="745"/>
        <v>0</v>
      </c>
      <c r="S522" s="40">
        <f t="shared" si="746"/>
        <v>0</v>
      </c>
      <c r="T522" s="47">
        <f t="shared" si="747"/>
        <v>0</v>
      </c>
      <c r="U522" s="97"/>
      <c r="V522" s="110">
        <v>7048652896469</v>
      </c>
      <c r="W522" s="97"/>
      <c r="X522" s="182" t="str">
        <f t="shared" ref="X522:X585" si="749">IF(ISNA(VLOOKUP(V522,$AG$9:$AG$1000,1,FALSE)),"*** EOL ***","")</f>
        <v>*** EOL ***</v>
      </c>
      <c r="Y522" s="98">
        <f t="shared" si="748"/>
        <v>0</v>
      </c>
      <c r="Z522" s="99">
        <f t="shared" ca="1" si="709"/>
        <v>0</v>
      </c>
      <c r="AA522" s="99">
        <f t="shared" ca="1" si="723"/>
        <v>89</v>
      </c>
      <c r="AB522" s="99">
        <f t="shared" ca="1" si="730"/>
        <v>0</v>
      </c>
      <c r="AC522" s="99">
        <f t="shared" ca="1" si="731"/>
        <v>1</v>
      </c>
      <c r="AD522" s="99" t="str">
        <f t="shared" si="732"/>
        <v>820364Blush</v>
      </c>
      <c r="AE522" s="99">
        <f t="shared" si="733"/>
        <v>820364</v>
      </c>
      <c r="AF522" s="100" t="str">
        <f>INDEX(ATS!$A:$P,MATCH('2) Order Form'!$V522,ATS!$O:$O,0),7)</f>
        <v>Stock</v>
      </c>
      <c r="AG522" s="183">
        <v>7048652896827</v>
      </c>
    </row>
    <row r="523" spans="1:33">
      <c r="A523" s="9">
        <v>4</v>
      </c>
      <c r="B523" s="9" t="s">
        <v>103</v>
      </c>
      <c r="C523" s="9">
        <f>INDEX(ATS!$A:$P,MATCH('2) Order Form'!$V523,ATS!$O:$O,0),1)</f>
        <v>820364</v>
      </c>
      <c r="D523" s="9" t="str">
        <f>INDEX(ATS!$A:$P,MATCH('2) Order Form'!$V523,ATS!$O:$O,0),2)</f>
        <v>Hunter SS Jersey M</v>
      </c>
      <c r="E523" s="74" t="str">
        <f>INDEX(ATS!$A:$P,MATCH('2) Order Form'!$V523,ATS!$O:$O,0),4)</f>
        <v>56500-M</v>
      </c>
      <c r="F523" s="74" t="str">
        <f>INDEX(ATS!$A:$P,MATCH('2) Order Form'!$V523,ATS!$O:$O,0),5)</f>
        <v>Blush</v>
      </c>
      <c r="G523" s="112" t="str">
        <f>INDEX(ATS!$A:$P,MATCH('2) Order Form'!$V523,ATS!$O:$O,0),6)</f>
        <v>M</v>
      </c>
      <c r="H523" s="10">
        <v>1</v>
      </c>
      <c r="I523" s="90">
        <v>0</v>
      </c>
      <c r="J523" s="96">
        <f>IFERROR(VLOOKUP(V523,ATS!$O:$P,2,FALSE),0)</f>
        <v>24</v>
      </c>
      <c r="K523" s="138">
        <f t="shared" si="742"/>
        <v>24</v>
      </c>
      <c r="L523" s="96">
        <f>IFERROR(VLOOKUP(V523,ATS!$O:$Q,3,FALSE),0)</f>
        <v>24</v>
      </c>
      <c r="M523" s="139">
        <f t="shared" si="743"/>
        <v>24</v>
      </c>
      <c r="N523" s="85">
        <v>0</v>
      </c>
      <c r="O523" s="51">
        <f t="shared" si="744"/>
        <v>0</v>
      </c>
      <c r="P523" s="46">
        <f>VLOOKUP($C523,Prices!$A$3:$T$1996,MATCH('2) Order Form'!P$8,Prices!$A$2:$T$2,0),FALSE)</f>
        <v>24.5</v>
      </c>
      <c r="Q523" s="47">
        <f>VLOOKUP($C523,Prices!$A$3:$T$1996,MATCH('2) Order Form'!Q$8,Prices!$A$2:$T$2,0),FALSE)</f>
        <v>49</v>
      </c>
      <c r="R523" s="31">
        <f t="shared" si="745"/>
        <v>0</v>
      </c>
      <c r="S523" s="40">
        <f t="shared" si="746"/>
        <v>0</v>
      </c>
      <c r="T523" s="47">
        <f t="shared" si="747"/>
        <v>0</v>
      </c>
      <c r="U523" s="97"/>
      <c r="V523" s="110">
        <v>7048652896452</v>
      </c>
      <c r="W523" s="97"/>
      <c r="X523" s="182" t="str">
        <f t="shared" si="749"/>
        <v>*** EOL ***</v>
      </c>
      <c r="Y523" s="98">
        <f t="shared" si="748"/>
        <v>0</v>
      </c>
      <c r="Z523" s="99">
        <f t="shared" ca="1" si="709"/>
        <v>0</v>
      </c>
      <c r="AA523" s="99">
        <f t="shared" ca="1" si="723"/>
        <v>89</v>
      </c>
      <c r="AB523" s="99">
        <f t="shared" ca="1" si="730"/>
        <v>0</v>
      </c>
      <c r="AC523" s="99">
        <f t="shared" ca="1" si="731"/>
        <v>0</v>
      </c>
      <c r="AD523" s="99" t="str">
        <f t="shared" si="732"/>
        <v>820364Blush</v>
      </c>
      <c r="AE523" s="99">
        <f t="shared" si="733"/>
        <v>820364</v>
      </c>
      <c r="AF523" s="100" t="str">
        <f>INDEX(ATS!$A:$P,MATCH('2) Order Form'!$V523,ATS!$O:$O,0),7)</f>
        <v>Stock</v>
      </c>
      <c r="AG523" s="183">
        <v>7048652896810</v>
      </c>
    </row>
    <row r="524" spans="1:33">
      <c r="A524" s="9">
        <v>4</v>
      </c>
      <c r="B524" s="9" t="s">
        <v>103</v>
      </c>
      <c r="C524" s="9">
        <f>INDEX(ATS!$A:$P,MATCH('2) Order Form'!$V524,ATS!$O:$O,0),1)</f>
        <v>820364</v>
      </c>
      <c r="D524" s="9" t="str">
        <f>INDEX(ATS!$A:$P,MATCH('2) Order Form'!$V524,ATS!$O:$O,0),2)</f>
        <v>Hunter SS Jersey M</v>
      </c>
      <c r="E524" s="74" t="str">
        <f>INDEX(ATS!$A:$P,MATCH('2) Order Form'!$V524,ATS!$O:$O,0),4)</f>
        <v>56500-L</v>
      </c>
      <c r="F524" s="74" t="str">
        <f>INDEX(ATS!$A:$P,MATCH('2) Order Form'!$V524,ATS!$O:$O,0),5)</f>
        <v>Blush</v>
      </c>
      <c r="G524" s="112" t="str">
        <f>INDEX(ATS!$A:$P,MATCH('2) Order Form'!$V524,ATS!$O:$O,0),6)</f>
        <v>L</v>
      </c>
      <c r="H524" s="10">
        <v>1</v>
      </c>
      <c r="I524" s="90">
        <v>0</v>
      </c>
      <c r="J524" s="96">
        <f>IFERROR(VLOOKUP(V524,ATS!$O:$P,2,FALSE),0)</f>
        <v>26</v>
      </c>
      <c r="K524" s="138">
        <f t="shared" ref="K524:K533" si="750">IF(J524=99999,"OPEN",IF(J524&gt;50,"50+",IF(J524&lt;=0,"0",J524)))</f>
        <v>26</v>
      </c>
      <c r="L524" s="96">
        <f>IFERROR(VLOOKUP(V524,ATS!$O:$Q,3,FALSE),0)</f>
        <v>26</v>
      </c>
      <c r="M524" s="139">
        <f t="shared" ref="M524:M533" si="751">IF(L524=99999,"OPEN",IF(L524&gt;50,"50+",IF(L524&lt;=0,"0",L524)))</f>
        <v>26</v>
      </c>
      <c r="N524" s="85">
        <v>0</v>
      </c>
      <c r="O524" s="51">
        <f t="shared" ref="O524:O533" si="752">IF(N524&lt;&gt;0,N524,$P$5)</f>
        <v>0</v>
      </c>
      <c r="P524" s="46">
        <f>VLOOKUP($C524,Prices!$A$3:$T$1996,MATCH('2) Order Form'!P$8,Prices!$A$2:$T$2,0),FALSE)</f>
        <v>24.5</v>
      </c>
      <c r="Q524" s="47">
        <f>VLOOKUP($C524,Prices!$A$3:$T$1996,MATCH('2) Order Form'!Q$8,Prices!$A$2:$T$2,0),FALSE)</f>
        <v>49</v>
      </c>
      <c r="R524" s="31">
        <f t="shared" ref="R524:R533" si="753">I524*P524</f>
        <v>0</v>
      </c>
      <c r="S524" s="40">
        <f t="shared" ref="S524:S533" si="754">R524*O524</f>
        <v>0</v>
      </c>
      <c r="T524" s="47">
        <f t="shared" ref="T524:T533" si="755">R524-S524</f>
        <v>0</v>
      </c>
      <c r="U524" s="97"/>
      <c r="V524" s="110">
        <v>7048652896445</v>
      </c>
      <c r="W524" s="97"/>
      <c r="X524" s="182" t="str">
        <f t="shared" si="749"/>
        <v>*** EOL ***</v>
      </c>
      <c r="Y524" s="98">
        <f t="shared" si="748"/>
        <v>0</v>
      </c>
      <c r="Z524" s="99">
        <f t="shared" ca="1" si="709"/>
        <v>0</v>
      </c>
      <c r="AA524" s="99">
        <f t="shared" ca="1" si="723"/>
        <v>89</v>
      </c>
      <c r="AB524" s="99">
        <f t="shared" ca="1" si="730"/>
        <v>0</v>
      </c>
      <c r="AC524" s="99">
        <f t="shared" ca="1" si="731"/>
        <v>0</v>
      </c>
      <c r="AD524" s="99" t="str">
        <f t="shared" si="732"/>
        <v>820364Blush</v>
      </c>
      <c r="AE524" s="99">
        <f t="shared" si="733"/>
        <v>820364</v>
      </c>
      <c r="AF524" s="100" t="str">
        <f>INDEX(ATS!$A:$P,MATCH('2) Order Form'!$V524,ATS!$O:$O,0),7)</f>
        <v>Stock</v>
      </c>
      <c r="AG524" s="183">
        <v>7048652896803</v>
      </c>
    </row>
    <row r="525" spans="1:33">
      <c r="A525" s="9">
        <v>4</v>
      </c>
      <c r="B525" s="9" t="s">
        <v>103</v>
      </c>
      <c r="C525" s="9">
        <f>INDEX(ATS!$A:$P,MATCH('2) Order Form'!$V525,ATS!$O:$O,0),1)</f>
        <v>820364</v>
      </c>
      <c r="D525" s="9" t="str">
        <f>INDEX(ATS!$A:$P,MATCH('2) Order Form'!$V525,ATS!$O:$O,0),2)</f>
        <v>Hunter SS Jersey M</v>
      </c>
      <c r="E525" s="74" t="str">
        <f>INDEX(ATS!$A:$P,MATCH('2) Order Form'!$V525,ATS!$O:$O,0),4)</f>
        <v>56500-XL</v>
      </c>
      <c r="F525" s="74" t="str">
        <f>INDEX(ATS!$A:$P,MATCH('2) Order Form'!$V525,ATS!$O:$O,0),5)</f>
        <v>Blush</v>
      </c>
      <c r="G525" s="112" t="str">
        <f>INDEX(ATS!$A:$P,MATCH('2) Order Form'!$V525,ATS!$O:$O,0),6)</f>
        <v>XL</v>
      </c>
      <c r="H525" s="10">
        <v>1</v>
      </c>
      <c r="I525" s="90">
        <v>0</v>
      </c>
      <c r="J525" s="96">
        <f>IFERROR(VLOOKUP(V525,ATS!$O:$P,2,FALSE),0)</f>
        <v>14</v>
      </c>
      <c r="K525" s="138">
        <f t="shared" si="750"/>
        <v>14</v>
      </c>
      <c r="L525" s="96">
        <f>IFERROR(VLOOKUP(V525,ATS!$O:$Q,3,FALSE),0)</f>
        <v>14</v>
      </c>
      <c r="M525" s="139">
        <f t="shared" si="751"/>
        <v>14</v>
      </c>
      <c r="N525" s="85">
        <v>0</v>
      </c>
      <c r="O525" s="51">
        <f t="shared" si="752"/>
        <v>0</v>
      </c>
      <c r="P525" s="46">
        <f>VLOOKUP($C525,Prices!$A$3:$T$1996,MATCH('2) Order Form'!P$8,Prices!$A$2:$T$2,0),FALSE)</f>
        <v>24.5</v>
      </c>
      <c r="Q525" s="47">
        <f>VLOOKUP($C525,Prices!$A$3:$T$1996,MATCH('2) Order Form'!Q$8,Prices!$A$2:$T$2,0),FALSE)</f>
        <v>49</v>
      </c>
      <c r="R525" s="31">
        <f t="shared" si="753"/>
        <v>0</v>
      </c>
      <c r="S525" s="40">
        <f t="shared" si="754"/>
        <v>0</v>
      </c>
      <c r="T525" s="47">
        <f t="shared" si="755"/>
        <v>0</v>
      </c>
      <c r="U525" s="97"/>
      <c r="V525" s="110">
        <v>7048652896476</v>
      </c>
      <c r="W525" s="97"/>
      <c r="X525" s="182" t="str">
        <f t="shared" si="749"/>
        <v>*** EOL ***</v>
      </c>
      <c r="Y525" s="98">
        <f t="shared" si="748"/>
        <v>0</v>
      </c>
      <c r="Z525" s="99">
        <f t="shared" ca="1" si="709"/>
        <v>0</v>
      </c>
      <c r="AA525" s="99">
        <f t="shared" ca="1" si="723"/>
        <v>89</v>
      </c>
      <c r="AB525" s="99">
        <f t="shared" ca="1" si="730"/>
        <v>0</v>
      </c>
      <c r="AC525" s="99">
        <f t="shared" ca="1" si="731"/>
        <v>0</v>
      </c>
      <c r="AD525" s="99" t="str">
        <f t="shared" si="732"/>
        <v>820364Blush</v>
      </c>
      <c r="AE525" s="99">
        <f t="shared" si="733"/>
        <v>820364</v>
      </c>
      <c r="AF525" s="100" t="str">
        <f>INDEX(ATS!$A:$P,MATCH('2) Order Form'!$V525,ATS!$O:$O,0),7)</f>
        <v>Stock</v>
      </c>
      <c r="AG525" s="183">
        <v>7048652896834</v>
      </c>
    </row>
    <row r="526" spans="1:33">
      <c r="A526" s="9">
        <v>4</v>
      </c>
      <c r="B526" s="9" t="s">
        <v>103</v>
      </c>
      <c r="C526" s="9">
        <f>INDEX(ATS!$A:$P,MATCH('2) Order Form'!$V526,ATS!$O:$O,0),1)</f>
        <v>820364</v>
      </c>
      <c r="D526" s="9" t="str">
        <f>INDEX(ATS!$A:$P,MATCH('2) Order Form'!$V526,ATS!$O:$O,0),2)</f>
        <v>Hunter SS Jersey M</v>
      </c>
      <c r="E526" s="74" t="str">
        <f>INDEX(ATS!$A:$P,MATCH('2) Order Form'!$V526,ATS!$O:$O,0),4)</f>
        <v>78001-S</v>
      </c>
      <c r="F526" s="74" t="str">
        <f>INDEX(ATS!$A:$P,MATCH('2) Order Form'!$V526,ATS!$O:$O,0),5)</f>
        <v>Forest</v>
      </c>
      <c r="G526" s="112" t="str">
        <f>INDEX(ATS!$A:$P,MATCH('2) Order Form'!$V526,ATS!$O:$O,0),6)</f>
        <v>S</v>
      </c>
      <c r="H526" s="10">
        <v>1</v>
      </c>
      <c r="I526" s="90">
        <v>0</v>
      </c>
      <c r="J526" s="96">
        <f>IFERROR(VLOOKUP(V526,ATS!$O:$P,2,FALSE),0)</f>
        <v>46</v>
      </c>
      <c r="K526" s="138">
        <f t="shared" si="750"/>
        <v>46</v>
      </c>
      <c r="L526" s="96">
        <f>IFERROR(VLOOKUP(V526,ATS!$O:$Q,3,FALSE),0)</f>
        <v>46</v>
      </c>
      <c r="M526" s="139">
        <f t="shared" si="751"/>
        <v>46</v>
      </c>
      <c r="N526" s="85">
        <v>0</v>
      </c>
      <c r="O526" s="51">
        <f t="shared" si="752"/>
        <v>0</v>
      </c>
      <c r="P526" s="46">
        <f>VLOOKUP($C526,Prices!$A$3:$T$1996,MATCH('2) Order Form'!P$8,Prices!$A$2:$T$2,0),FALSE)</f>
        <v>24.5</v>
      </c>
      <c r="Q526" s="47">
        <f>VLOOKUP($C526,Prices!$A$3:$T$1996,MATCH('2) Order Form'!Q$8,Prices!$A$2:$T$2,0),FALSE)</f>
        <v>49</v>
      </c>
      <c r="R526" s="31">
        <f t="shared" si="753"/>
        <v>0</v>
      </c>
      <c r="S526" s="40">
        <f t="shared" si="754"/>
        <v>0</v>
      </c>
      <c r="T526" s="47">
        <f t="shared" si="755"/>
        <v>0</v>
      </c>
      <c r="U526" s="97"/>
      <c r="V526" s="110">
        <v>7048652896506</v>
      </c>
      <c r="W526" s="97"/>
      <c r="X526" s="182" t="str">
        <f t="shared" si="749"/>
        <v>*** EOL ***</v>
      </c>
      <c r="Y526" s="98">
        <f t="shared" si="748"/>
        <v>0</v>
      </c>
      <c r="Z526" s="99">
        <f t="shared" ca="1" si="709"/>
        <v>0</v>
      </c>
      <c r="AA526" s="99">
        <f t="shared" ca="1" si="723"/>
        <v>89</v>
      </c>
      <c r="AB526" s="99">
        <f t="shared" ca="1" si="730"/>
        <v>0</v>
      </c>
      <c r="AC526" s="99">
        <f t="shared" ca="1" si="731"/>
        <v>1</v>
      </c>
      <c r="AD526" s="99" t="str">
        <f t="shared" si="732"/>
        <v>820364Forest</v>
      </c>
      <c r="AE526" s="99">
        <f t="shared" si="733"/>
        <v>820364</v>
      </c>
      <c r="AF526" s="100" t="str">
        <f>INDEX(ATS!$A:$P,MATCH('2) Order Form'!$V526,ATS!$O:$O,0),7)</f>
        <v>Stock</v>
      </c>
      <c r="AG526" s="183">
        <v>7048652913937</v>
      </c>
    </row>
    <row r="527" spans="1:33">
      <c r="A527" s="9">
        <v>4</v>
      </c>
      <c r="B527" s="9" t="s">
        <v>103</v>
      </c>
      <c r="C527" s="9">
        <f>INDEX(ATS!$A:$P,MATCH('2) Order Form'!$V527,ATS!$O:$O,0),1)</f>
        <v>820364</v>
      </c>
      <c r="D527" s="9" t="str">
        <f>INDEX(ATS!$A:$P,MATCH('2) Order Form'!$V527,ATS!$O:$O,0),2)</f>
        <v>Hunter SS Jersey M</v>
      </c>
      <c r="E527" s="74" t="str">
        <f>INDEX(ATS!$A:$P,MATCH('2) Order Form'!$V527,ATS!$O:$O,0),4)</f>
        <v>78001-M</v>
      </c>
      <c r="F527" s="74" t="str">
        <f>INDEX(ATS!$A:$P,MATCH('2) Order Form'!$V527,ATS!$O:$O,0),5)</f>
        <v>Forest</v>
      </c>
      <c r="G527" s="112" t="str">
        <f>INDEX(ATS!$A:$P,MATCH('2) Order Form'!$V527,ATS!$O:$O,0),6)</f>
        <v>M</v>
      </c>
      <c r="H527" s="10">
        <v>1</v>
      </c>
      <c r="I527" s="90">
        <v>0</v>
      </c>
      <c r="J527" s="96">
        <f>IFERROR(VLOOKUP(V527,ATS!$O:$P,2,FALSE),0)</f>
        <v>136</v>
      </c>
      <c r="K527" s="138" t="str">
        <f t="shared" si="750"/>
        <v>50+</v>
      </c>
      <c r="L527" s="96">
        <f>IFERROR(VLOOKUP(V527,ATS!$O:$Q,3,FALSE),0)</f>
        <v>136</v>
      </c>
      <c r="M527" s="139" t="str">
        <f t="shared" si="751"/>
        <v>50+</v>
      </c>
      <c r="N527" s="85">
        <v>0</v>
      </c>
      <c r="O527" s="51">
        <f t="shared" si="752"/>
        <v>0</v>
      </c>
      <c r="P527" s="46">
        <f>VLOOKUP($C527,Prices!$A$3:$T$1996,MATCH('2) Order Form'!P$8,Prices!$A$2:$T$2,0),FALSE)</f>
        <v>24.5</v>
      </c>
      <c r="Q527" s="47">
        <f>VLOOKUP($C527,Prices!$A$3:$T$1996,MATCH('2) Order Form'!Q$8,Prices!$A$2:$T$2,0),FALSE)</f>
        <v>49</v>
      </c>
      <c r="R527" s="31">
        <f t="shared" si="753"/>
        <v>0</v>
      </c>
      <c r="S527" s="40">
        <f t="shared" si="754"/>
        <v>0</v>
      </c>
      <c r="T527" s="47">
        <f t="shared" si="755"/>
        <v>0</v>
      </c>
      <c r="U527" s="97"/>
      <c r="V527" s="110">
        <v>7048652896490</v>
      </c>
      <c r="W527" s="97"/>
      <c r="X527" s="182" t="str">
        <f t="shared" si="749"/>
        <v>*** EOL ***</v>
      </c>
      <c r="Y527" s="98">
        <f t="shared" si="748"/>
        <v>0</v>
      </c>
      <c r="Z527" s="99">
        <f t="shared" ca="1" si="709"/>
        <v>0</v>
      </c>
      <c r="AA527" s="99">
        <f t="shared" ca="1" si="723"/>
        <v>89</v>
      </c>
      <c r="AB527" s="99">
        <f t="shared" ca="1" si="730"/>
        <v>0</v>
      </c>
      <c r="AC527" s="99">
        <f t="shared" ca="1" si="731"/>
        <v>0</v>
      </c>
      <c r="AD527" s="99" t="str">
        <f t="shared" si="732"/>
        <v>820364Forest</v>
      </c>
      <c r="AE527" s="99">
        <f t="shared" si="733"/>
        <v>820364</v>
      </c>
      <c r="AF527" s="100" t="str">
        <f>INDEX(ATS!$A:$P,MATCH('2) Order Form'!$V527,ATS!$O:$O,0),7)</f>
        <v>Stock</v>
      </c>
      <c r="AG527" s="183">
        <v>7048652913920</v>
      </c>
    </row>
    <row r="528" spans="1:33">
      <c r="A528" s="9">
        <v>4</v>
      </c>
      <c r="B528" s="9" t="s">
        <v>103</v>
      </c>
      <c r="C528" s="9">
        <f>INDEX(ATS!$A:$P,MATCH('2) Order Form'!$V528,ATS!$O:$O,0),1)</f>
        <v>820364</v>
      </c>
      <c r="D528" s="9" t="str">
        <f>INDEX(ATS!$A:$P,MATCH('2) Order Form'!$V528,ATS!$O:$O,0),2)</f>
        <v>Hunter SS Jersey M</v>
      </c>
      <c r="E528" s="74" t="str">
        <f>INDEX(ATS!$A:$P,MATCH('2) Order Form'!$V528,ATS!$O:$O,0),4)</f>
        <v>78001-L</v>
      </c>
      <c r="F528" s="74" t="str">
        <f>INDEX(ATS!$A:$P,MATCH('2) Order Form'!$V528,ATS!$O:$O,0),5)</f>
        <v>Forest</v>
      </c>
      <c r="G528" s="112" t="str">
        <f>INDEX(ATS!$A:$P,MATCH('2) Order Form'!$V528,ATS!$O:$O,0),6)</f>
        <v>L</v>
      </c>
      <c r="H528" s="10">
        <v>1</v>
      </c>
      <c r="I528" s="90">
        <v>0</v>
      </c>
      <c r="J528" s="96">
        <f>IFERROR(VLOOKUP(V528,ATS!$O:$P,2,FALSE),0)</f>
        <v>193</v>
      </c>
      <c r="K528" s="138" t="str">
        <f t="shared" si="750"/>
        <v>50+</v>
      </c>
      <c r="L528" s="96">
        <f>IFERROR(VLOOKUP(V528,ATS!$O:$Q,3,FALSE),0)</f>
        <v>193</v>
      </c>
      <c r="M528" s="139" t="str">
        <f t="shared" si="751"/>
        <v>50+</v>
      </c>
      <c r="N528" s="85">
        <v>0</v>
      </c>
      <c r="O528" s="51">
        <f t="shared" si="752"/>
        <v>0</v>
      </c>
      <c r="P528" s="46">
        <f>VLOOKUP($C528,Prices!$A$3:$T$1996,MATCH('2) Order Form'!P$8,Prices!$A$2:$T$2,0),FALSE)</f>
        <v>24.5</v>
      </c>
      <c r="Q528" s="47">
        <f>VLOOKUP($C528,Prices!$A$3:$T$1996,MATCH('2) Order Form'!Q$8,Prices!$A$2:$T$2,0),FALSE)</f>
        <v>49</v>
      </c>
      <c r="R528" s="31">
        <f t="shared" si="753"/>
        <v>0</v>
      </c>
      <c r="S528" s="40">
        <f t="shared" si="754"/>
        <v>0</v>
      </c>
      <c r="T528" s="47">
        <f t="shared" si="755"/>
        <v>0</v>
      </c>
      <c r="U528" s="97"/>
      <c r="V528" s="110">
        <v>7048652896483</v>
      </c>
      <c r="W528" s="97"/>
      <c r="X528" s="182" t="str">
        <f t="shared" si="749"/>
        <v>*** EOL ***</v>
      </c>
      <c r="Y528" s="98">
        <f t="shared" si="748"/>
        <v>0</v>
      </c>
      <c r="Z528" s="99">
        <f t="shared" ca="1" si="709"/>
        <v>0</v>
      </c>
      <c r="AA528" s="99">
        <f t="shared" ca="1" si="723"/>
        <v>89</v>
      </c>
      <c r="AB528" s="99">
        <f t="shared" ca="1" si="730"/>
        <v>0</v>
      </c>
      <c r="AC528" s="99">
        <f t="shared" ca="1" si="731"/>
        <v>0</v>
      </c>
      <c r="AD528" s="99" t="str">
        <f t="shared" si="732"/>
        <v>820364Forest</v>
      </c>
      <c r="AE528" s="99">
        <f t="shared" si="733"/>
        <v>820364</v>
      </c>
      <c r="AF528" s="100" t="str">
        <f>INDEX(ATS!$A:$P,MATCH('2) Order Form'!$V528,ATS!$O:$O,0),7)</f>
        <v>Stock</v>
      </c>
      <c r="AG528" s="183">
        <v>7048652913913</v>
      </c>
    </row>
    <row r="529" spans="1:33">
      <c r="A529" s="9">
        <v>4</v>
      </c>
      <c r="B529" s="9" t="s">
        <v>103</v>
      </c>
      <c r="C529" s="9">
        <f>INDEX(ATS!$A:$P,MATCH('2) Order Form'!$V529,ATS!$O:$O,0),1)</f>
        <v>820364</v>
      </c>
      <c r="D529" s="9" t="str">
        <f>INDEX(ATS!$A:$P,MATCH('2) Order Form'!$V529,ATS!$O:$O,0),2)</f>
        <v>Hunter SS Jersey M</v>
      </c>
      <c r="E529" s="74" t="str">
        <f>INDEX(ATS!$A:$P,MATCH('2) Order Form'!$V529,ATS!$O:$O,0),4)</f>
        <v>78001-XL</v>
      </c>
      <c r="F529" s="74" t="str">
        <f>INDEX(ATS!$A:$P,MATCH('2) Order Form'!$V529,ATS!$O:$O,0),5)</f>
        <v>Forest</v>
      </c>
      <c r="G529" s="112" t="str">
        <f>INDEX(ATS!$A:$P,MATCH('2) Order Form'!$V529,ATS!$O:$O,0),6)</f>
        <v>XL</v>
      </c>
      <c r="H529" s="10">
        <v>1</v>
      </c>
      <c r="I529" s="90">
        <v>0</v>
      </c>
      <c r="J529" s="96">
        <f>IFERROR(VLOOKUP(V529,ATS!$O:$P,2,FALSE),0)</f>
        <v>108</v>
      </c>
      <c r="K529" s="138" t="str">
        <f t="shared" si="750"/>
        <v>50+</v>
      </c>
      <c r="L529" s="96">
        <f>IFERROR(VLOOKUP(V529,ATS!$O:$Q,3,FALSE),0)</f>
        <v>108</v>
      </c>
      <c r="M529" s="139" t="str">
        <f t="shared" si="751"/>
        <v>50+</v>
      </c>
      <c r="N529" s="85">
        <v>0</v>
      </c>
      <c r="O529" s="51">
        <f t="shared" si="752"/>
        <v>0</v>
      </c>
      <c r="P529" s="46">
        <f>VLOOKUP($C529,Prices!$A$3:$T$1996,MATCH('2) Order Form'!P$8,Prices!$A$2:$T$2,0),FALSE)</f>
        <v>24.5</v>
      </c>
      <c r="Q529" s="47">
        <f>VLOOKUP($C529,Prices!$A$3:$T$1996,MATCH('2) Order Form'!Q$8,Prices!$A$2:$T$2,0),FALSE)</f>
        <v>49</v>
      </c>
      <c r="R529" s="31">
        <f t="shared" si="753"/>
        <v>0</v>
      </c>
      <c r="S529" s="40">
        <f t="shared" si="754"/>
        <v>0</v>
      </c>
      <c r="T529" s="47">
        <f t="shared" si="755"/>
        <v>0</v>
      </c>
      <c r="U529" s="97"/>
      <c r="V529" s="110">
        <v>7048652896513</v>
      </c>
      <c r="W529" s="97"/>
      <c r="X529" s="182" t="str">
        <f t="shared" si="749"/>
        <v>*** EOL ***</v>
      </c>
      <c r="Y529" s="98">
        <f t="shared" si="748"/>
        <v>0</v>
      </c>
      <c r="Z529" s="99">
        <f t="shared" ca="1" si="709"/>
        <v>0</v>
      </c>
      <c r="AA529" s="99">
        <f t="shared" ca="1" si="723"/>
        <v>89</v>
      </c>
      <c r="AB529" s="99">
        <f t="shared" ca="1" si="730"/>
        <v>0</v>
      </c>
      <c r="AC529" s="99">
        <f t="shared" ca="1" si="731"/>
        <v>0</v>
      </c>
      <c r="AD529" s="99" t="str">
        <f t="shared" si="732"/>
        <v>820364Forest</v>
      </c>
      <c r="AE529" s="99">
        <f t="shared" si="733"/>
        <v>820364</v>
      </c>
      <c r="AF529" s="100" t="str">
        <f>INDEX(ATS!$A:$P,MATCH('2) Order Form'!$V529,ATS!$O:$O,0),7)</f>
        <v>Stock</v>
      </c>
      <c r="AG529" s="183">
        <v>7048652913944</v>
      </c>
    </row>
    <row r="530" spans="1:33">
      <c r="A530" s="9">
        <v>4</v>
      </c>
      <c r="B530" s="9" t="s">
        <v>103</v>
      </c>
      <c r="C530" s="9">
        <f>INDEX(ATS!$A:$P,MATCH('2) Order Form'!$V530,ATS!$O:$O,0),1)</f>
        <v>820364</v>
      </c>
      <c r="D530" s="9" t="str">
        <f>INDEX(ATS!$A:$P,MATCH('2) Order Form'!$V530,ATS!$O:$O,0),2)</f>
        <v>Hunter SS Jersey M</v>
      </c>
      <c r="E530" s="74" t="str">
        <f>INDEX(ATS!$A:$P,MATCH('2) Order Form'!$V530,ATS!$O:$O,0),4)</f>
        <v>88300-S</v>
      </c>
      <c r="F530" s="74" t="str">
        <f>INDEX(ATS!$A:$P,MATCH('2) Order Form'!$V530,ATS!$O:$O,0),5)</f>
        <v>Sky Blue</v>
      </c>
      <c r="G530" s="112" t="str">
        <f>INDEX(ATS!$A:$P,MATCH('2) Order Form'!$V530,ATS!$O:$O,0),6)</f>
        <v>S</v>
      </c>
      <c r="H530" s="10">
        <v>1</v>
      </c>
      <c r="I530" s="90">
        <v>0</v>
      </c>
      <c r="J530" s="96">
        <f>IFERROR(VLOOKUP(V530,ATS!$O:$P,2,FALSE),0)</f>
        <v>67</v>
      </c>
      <c r="K530" s="138" t="str">
        <f t="shared" si="750"/>
        <v>50+</v>
      </c>
      <c r="L530" s="96">
        <f>IFERROR(VLOOKUP(V530,ATS!$O:$Q,3,FALSE),0)</f>
        <v>67</v>
      </c>
      <c r="M530" s="139" t="str">
        <f t="shared" si="751"/>
        <v>50+</v>
      </c>
      <c r="N530" s="85">
        <v>0</v>
      </c>
      <c r="O530" s="51">
        <f t="shared" si="752"/>
        <v>0</v>
      </c>
      <c r="P530" s="46">
        <f>VLOOKUP($C530,Prices!$A$3:$T$1996,MATCH('2) Order Form'!P$8,Prices!$A$2:$T$2,0),FALSE)</f>
        <v>24.5</v>
      </c>
      <c r="Q530" s="47">
        <f>VLOOKUP($C530,Prices!$A$3:$T$1996,MATCH('2) Order Form'!Q$8,Prices!$A$2:$T$2,0),FALSE)</f>
        <v>49</v>
      </c>
      <c r="R530" s="31">
        <f t="shared" si="753"/>
        <v>0</v>
      </c>
      <c r="S530" s="40">
        <f t="shared" si="754"/>
        <v>0</v>
      </c>
      <c r="T530" s="47">
        <f t="shared" si="755"/>
        <v>0</v>
      </c>
      <c r="U530" s="97"/>
      <c r="V530" s="110">
        <v>7048652896544</v>
      </c>
      <c r="W530" s="97"/>
      <c r="X530" s="182" t="str">
        <f t="shared" si="749"/>
        <v>*** EOL ***</v>
      </c>
      <c r="Y530" s="98">
        <f t="shared" si="748"/>
        <v>0</v>
      </c>
      <c r="Z530" s="99">
        <f t="shared" ca="1" si="709"/>
        <v>0</v>
      </c>
      <c r="AA530" s="99">
        <f t="shared" ca="1" si="723"/>
        <v>89</v>
      </c>
      <c r="AB530" s="99">
        <f t="shared" ca="1" si="730"/>
        <v>0</v>
      </c>
      <c r="AC530" s="99">
        <f t="shared" ca="1" si="731"/>
        <v>1</v>
      </c>
      <c r="AD530" s="99" t="str">
        <f t="shared" si="732"/>
        <v>820364Sky Blue</v>
      </c>
      <c r="AE530" s="99">
        <f t="shared" si="733"/>
        <v>820364</v>
      </c>
      <c r="AF530" s="100" t="str">
        <f>INDEX(ATS!$A:$P,MATCH('2) Order Form'!$V530,ATS!$O:$O,0),7)</f>
        <v>Stock</v>
      </c>
      <c r="AG530" s="183">
        <v>7048653022270</v>
      </c>
    </row>
    <row r="531" spans="1:33">
      <c r="A531" s="9">
        <v>4</v>
      </c>
      <c r="B531" s="9" t="s">
        <v>103</v>
      </c>
      <c r="C531" s="9">
        <f>INDEX(ATS!$A:$P,MATCH('2) Order Form'!$V531,ATS!$O:$O,0),1)</f>
        <v>820364</v>
      </c>
      <c r="D531" s="9" t="str">
        <f>INDEX(ATS!$A:$P,MATCH('2) Order Form'!$V531,ATS!$O:$O,0),2)</f>
        <v>Hunter SS Jersey M</v>
      </c>
      <c r="E531" s="74" t="str">
        <f>INDEX(ATS!$A:$P,MATCH('2) Order Form'!$V531,ATS!$O:$O,0),4)</f>
        <v>88300-M</v>
      </c>
      <c r="F531" s="74" t="str">
        <f>INDEX(ATS!$A:$P,MATCH('2) Order Form'!$V531,ATS!$O:$O,0),5)</f>
        <v>Sky Blue</v>
      </c>
      <c r="G531" s="112" t="str">
        <f>INDEX(ATS!$A:$P,MATCH('2) Order Form'!$V531,ATS!$O:$O,0),6)</f>
        <v>M</v>
      </c>
      <c r="H531" s="10">
        <v>1</v>
      </c>
      <c r="I531" s="90">
        <v>0</v>
      </c>
      <c r="J531" s="96">
        <f>IFERROR(VLOOKUP(V531,ATS!$O:$P,2,FALSE),0)</f>
        <v>229</v>
      </c>
      <c r="K531" s="138" t="str">
        <f t="shared" si="750"/>
        <v>50+</v>
      </c>
      <c r="L531" s="96">
        <f>IFERROR(VLOOKUP(V531,ATS!$O:$Q,3,FALSE),0)</f>
        <v>229</v>
      </c>
      <c r="M531" s="139" t="str">
        <f t="shared" si="751"/>
        <v>50+</v>
      </c>
      <c r="N531" s="85">
        <v>0</v>
      </c>
      <c r="O531" s="51">
        <f t="shared" si="752"/>
        <v>0</v>
      </c>
      <c r="P531" s="46">
        <f>VLOOKUP($C531,Prices!$A$3:$T$1996,MATCH('2) Order Form'!P$8,Prices!$A$2:$T$2,0),FALSE)</f>
        <v>24.5</v>
      </c>
      <c r="Q531" s="47">
        <f>VLOOKUP($C531,Prices!$A$3:$T$1996,MATCH('2) Order Form'!Q$8,Prices!$A$2:$T$2,0),FALSE)</f>
        <v>49</v>
      </c>
      <c r="R531" s="31">
        <f t="shared" si="753"/>
        <v>0</v>
      </c>
      <c r="S531" s="40">
        <f t="shared" si="754"/>
        <v>0</v>
      </c>
      <c r="T531" s="47">
        <f t="shared" si="755"/>
        <v>0</v>
      </c>
      <c r="U531" s="97"/>
      <c r="V531" s="110">
        <v>7048652896537</v>
      </c>
      <c r="W531" s="97"/>
      <c r="X531" s="182" t="str">
        <f t="shared" si="749"/>
        <v>*** EOL ***</v>
      </c>
      <c r="Y531" s="98">
        <f t="shared" si="748"/>
        <v>0</v>
      </c>
      <c r="Z531" s="99">
        <f t="shared" ca="1" si="709"/>
        <v>0</v>
      </c>
      <c r="AA531" s="99">
        <f t="shared" ca="1" si="723"/>
        <v>89</v>
      </c>
      <c r="AB531" s="99">
        <f t="shared" ca="1" si="730"/>
        <v>0</v>
      </c>
      <c r="AC531" s="99">
        <f t="shared" ca="1" si="731"/>
        <v>0</v>
      </c>
      <c r="AD531" s="99" t="str">
        <f t="shared" si="732"/>
        <v>820364Sky Blue</v>
      </c>
      <c r="AE531" s="99">
        <f t="shared" si="733"/>
        <v>820364</v>
      </c>
      <c r="AF531" s="100" t="str">
        <f>INDEX(ATS!$A:$P,MATCH('2) Order Form'!$V531,ATS!$O:$O,0),7)</f>
        <v>Stock</v>
      </c>
      <c r="AG531" s="183">
        <v>7048653022287</v>
      </c>
    </row>
    <row r="532" spans="1:33">
      <c r="A532" s="9">
        <v>4</v>
      </c>
      <c r="B532" s="9" t="s">
        <v>103</v>
      </c>
      <c r="C532" s="9">
        <f>INDEX(ATS!$A:$P,MATCH('2) Order Form'!$V532,ATS!$O:$O,0),1)</f>
        <v>820364</v>
      </c>
      <c r="D532" s="9" t="str">
        <f>INDEX(ATS!$A:$P,MATCH('2) Order Form'!$V532,ATS!$O:$O,0),2)</f>
        <v>Hunter SS Jersey M</v>
      </c>
      <c r="E532" s="74" t="str">
        <f>INDEX(ATS!$A:$P,MATCH('2) Order Form'!$V532,ATS!$O:$O,0),4)</f>
        <v>88300-L</v>
      </c>
      <c r="F532" s="74" t="str">
        <f>INDEX(ATS!$A:$P,MATCH('2) Order Form'!$V532,ATS!$O:$O,0),5)</f>
        <v>Sky Blue</v>
      </c>
      <c r="G532" s="112" t="str">
        <f>INDEX(ATS!$A:$P,MATCH('2) Order Form'!$V532,ATS!$O:$O,0),6)</f>
        <v>L</v>
      </c>
      <c r="H532" s="10">
        <v>1</v>
      </c>
      <c r="I532" s="90">
        <v>0</v>
      </c>
      <c r="J532" s="96">
        <f>IFERROR(VLOOKUP(V532,ATS!$O:$P,2,FALSE),0)</f>
        <v>341</v>
      </c>
      <c r="K532" s="138" t="str">
        <f t="shared" si="750"/>
        <v>50+</v>
      </c>
      <c r="L532" s="96">
        <f>IFERROR(VLOOKUP(V532,ATS!$O:$Q,3,FALSE),0)</f>
        <v>341</v>
      </c>
      <c r="M532" s="139" t="str">
        <f t="shared" si="751"/>
        <v>50+</v>
      </c>
      <c r="N532" s="85">
        <v>0</v>
      </c>
      <c r="O532" s="51">
        <f t="shared" si="752"/>
        <v>0</v>
      </c>
      <c r="P532" s="46">
        <f>VLOOKUP($C532,Prices!$A$3:$T$1996,MATCH('2) Order Form'!P$8,Prices!$A$2:$T$2,0),FALSE)</f>
        <v>24.5</v>
      </c>
      <c r="Q532" s="47">
        <f>VLOOKUP($C532,Prices!$A$3:$T$1996,MATCH('2) Order Form'!Q$8,Prices!$A$2:$T$2,0),FALSE)</f>
        <v>49</v>
      </c>
      <c r="R532" s="31">
        <f t="shared" si="753"/>
        <v>0</v>
      </c>
      <c r="S532" s="40">
        <f t="shared" si="754"/>
        <v>0</v>
      </c>
      <c r="T532" s="47">
        <f t="shared" si="755"/>
        <v>0</v>
      </c>
      <c r="U532" s="97"/>
      <c r="V532" s="110">
        <v>7048652896520</v>
      </c>
      <c r="W532" s="97"/>
      <c r="X532" s="182" t="str">
        <f t="shared" si="749"/>
        <v>*** EOL ***</v>
      </c>
      <c r="Y532" s="98">
        <f t="shared" si="748"/>
        <v>0</v>
      </c>
      <c r="Z532" s="99">
        <f t="shared" ca="1" si="709"/>
        <v>0</v>
      </c>
      <c r="AA532" s="99">
        <f t="shared" ca="1" si="723"/>
        <v>89</v>
      </c>
      <c r="AB532" s="99">
        <f t="shared" ca="1" si="730"/>
        <v>0</v>
      </c>
      <c r="AC532" s="99">
        <f t="shared" ca="1" si="731"/>
        <v>0</v>
      </c>
      <c r="AD532" s="99" t="str">
        <f t="shared" si="732"/>
        <v>820364Sky Blue</v>
      </c>
      <c r="AE532" s="99">
        <f t="shared" si="733"/>
        <v>820364</v>
      </c>
      <c r="AF532" s="100" t="str">
        <f>INDEX(ATS!$A:$P,MATCH('2) Order Form'!$V532,ATS!$O:$O,0),7)</f>
        <v>Stock</v>
      </c>
      <c r="AG532" s="183">
        <v>7048653022294</v>
      </c>
    </row>
    <row r="533" spans="1:33">
      <c r="A533" s="9">
        <v>4</v>
      </c>
      <c r="B533" s="9" t="s">
        <v>103</v>
      </c>
      <c r="C533" s="9">
        <f>INDEX(ATS!$A:$P,MATCH('2) Order Form'!$V533,ATS!$O:$O,0),1)</f>
        <v>820364</v>
      </c>
      <c r="D533" s="9" t="str">
        <f>INDEX(ATS!$A:$P,MATCH('2) Order Form'!$V533,ATS!$O:$O,0),2)</f>
        <v>Hunter SS Jersey M</v>
      </c>
      <c r="E533" s="74" t="str">
        <f>INDEX(ATS!$A:$P,MATCH('2) Order Form'!$V533,ATS!$O:$O,0),4)</f>
        <v>88300-XL</v>
      </c>
      <c r="F533" s="74" t="str">
        <f>INDEX(ATS!$A:$P,MATCH('2) Order Form'!$V533,ATS!$O:$O,0),5)</f>
        <v>Sky Blue</v>
      </c>
      <c r="G533" s="112" t="str">
        <f>INDEX(ATS!$A:$P,MATCH('2) Order Form'!$V533,ATS!$O:$O,0),6)</f>
        <v>XL</v>
      </c>
      <c r="H533" s="10">
        <v>1</v>
      </c>
      <c r="I533" s="90">
        <v>0</v>
      </c>
      <c r="J533" s="96">
        <f>IFERROR(VLOOKUP(V533,ATS!$O:$P,2,FALSE),0)</f>
        <v>181</v>
      </c>
      <c r="K533" s="138" t="str">
        <f t="shared" si="750"/>
        <v>50+</v>
      </c>
      <c r="L533" s="96">
        <f>IFERROR(VLOOKUP(V533,ATS!$O:$Q,3,FALSE),0)</f>
        <v>181</v>
      </c>
      <c r="M533" s="139" t="str">
        <f t="shared" si="751"/>
        <v>50+</v>
      </c>
      <c r="N533" s="85">
        <v>0</v>
      </c>
      <c r="O533" s="51">
        <f t="shared" si="752"/>
        <v>0</v>
      </c>
      <c r="P533" s="46">
        <f>VLOOKUP($C533,Prices!$A$3:$T$1996,MATCH('2) Order Form'!P$8,Prices!$A$2:$T$2,0),FALSE)</f>
        <v>24.5</v>
      </c>
      <c r="Q533" s="47">
        <f>VLOOKUP($C533,Prices!$A$3:$T$1996,MATCH('2) Order Form'!Q$8,Prices!$A$2:$T$2,0),FALSE)</f>
        <v>49</v>
      </c>
      <c r="R533" s="31">
        <f t="shared" si="753"/>
        <v>0</v>
      </c>
      <c r="S533" s="40">
        <f t="shared" si="754"/>
        <v>0</v>
      </c>
      <c r="T533" s="47">
        <f t="shared" si="755"/>
        <v>0</v>
      </c>
      <c r="U533" s="97"/>
      <c r="V533" s="110">
        <v>7048652896551</v>
      </c>
      <c r="W533" s="97"/>
      <c r="X533" s="182" t="str">
        <f t="shared" si="749"/>
        <v>*** EOL ***</v>
      </c>
      <c r="Y533" s="98">
        <f t="shared" si="748"/>
        <v>0</v>
      </c>
      <c r="Z533" s="99">
        <f t="shared" ca="1" si="709"/>
        <v>0</v>
      </c>
      <c r="AA533" s="99">
        <f t="shared" ca="1" si="723"/>
        <v>89</v>
      </c>
      <c r="AB533" s="99">
        <f t="shared" ca="1" si="730"/>
        <v>0</v>
      </c>
      <c r="AC533" s="99">
        <f t="shared" ca="1" si="731"/>
        <v>0</v>
      </c>
      <c r="AD533" s="99" t="str">
        <f t="shared" si="732"/>
        <v>820364Sky Blue</v>
      </c>
      <c r="AE533" s="99">
        <f t="shared" si="733"/>
        <v>820364</v>
      </c>
      <c r="AF533" s="100" t="str">
        <f>INDEX(ATS!$A:$P,MATCH('2) Order Form'!$V533,ATS!$O:$O,0),7)</f>
        <v>Stock</v>
      </c>
      <c r="AG533" s="183">
        <v>7048653022300</v>
      </c>
    </row>
    <row r="534" spans="1:33">
      <c r="A534" s="9">
        <v>4</v>
      </c>
      <c r="B534" s="9" t="s">
        <v>103</v>
      </c>
      <c r="C534" s="9">
        <f>INDEX(ATS!$A:$P,MATCH('2) Order Form'!$V534,ATS!$O:$O,0),1)</f>
        <v>820409</v>
      </c>
      <c r="D534" s="9" t="str">
        <f>INDEX(ATS!$A:$P,MATCH('2) Order Form'!$V534,ATS!$O:$O,0),2)</f>
        <v>Hunter Warm Gloves M</v>
      </c>
      <c r="E534" s="74" t="str">
        <f>INDEX(ATS!$A:$P,MATCH('2) Order Form'!$V534,ATS!$O:$O,0),4)</f>
        <v>99901-S</v>
      </c>
      <c r="F534" s="74" t="str">
        <f>INDEX(ATS!$A:$P,MATCH('2) Order Form'!$V534,ATS!$O:$O,0),5)</f>
        <v xml:space="preserve">Black </v>
      </c>
      <c r="G534" s="112" t="str">
        <f>INDEX(ATS!$A:$P,MATCH('2) Order Form'!$V534,ATS!$O:$O,0),6)</f>
        <v>S</v>
      </c>
      <c r="H534" s="10">
        <v>1</v>
      </c>
      <c r="I534" s="90">
        <v>0</v>
      </c>
      <c r="J534" s="96">
        <f>IFERROR(VLOOKUP(V534,ATS!$O:$P,2,FALSE),0)</f>
        <v>11</v>
      </c>
      <c r="K534" s="138">
        <f>IF(J534=99999,"OPEN",IF(J534&gt;50,"50+",IF(J534&lt;=0,"0",J534)))</f>
        <v>11</v>
      </c>
      <c r="L534" s="96">
        <f>IFERROR(VLOOKUP(V534,ATS!$O:$Q,3,FALSE),0)</f>
        <v>11</v>
      </c>
      <c r="M534" s="139">
        <f>IF(L534=99999,"OPEN",IF(L534&gt;50,"50+",IF(L534&lt;=0,"0",L534)))</f>
        <v>11</v>
      </c>
      <c r="N534" s="85">
        <v>0</v>
      </c>
      <c r="O534" s="51">
        <f>IF(N534&lt;&gt;0,N534,$P$5)</f>
        <v>0</v>
      </c>
      <c r="P534" s="46">
        <f>VLOOKUP($C534,Prices!$A$3:$T$1996,MATCH('2) Order Form'!P$8,Prices!$A$2:$T$2,0),FALSE)</f>
        <v>24.5</v>
      </c>
      <c r="Q534" s="47">
        <f>VLOOKUP($C534,Prices!$A$3:$T$1996,MATCH('2) Order Form'!Q$8,Prices!$A$2:$T$2,0),FALSE)</f>
        <v>49</v>
      </c>
      <c r="R534" s="31">
        <f>I534*P534</f>
        <v>0</v>
      </c>
      <c r="S534" s="40">
        <f>R534*O534</f>
        <v>0</v>
      </c>
      <c r="T534" s="47">
        <f>R534-S534</f>
        <v>0</v>
      </c>
      <c r="U534" s="97"/>
      <c r="V534" s="110">
        <v>7048652913937</v>
      </c>
      <c r="W534" s="97"/>
      <c r="X534" s="182" t="str">
        <f t="shared" si="749"/>
        <v/>
      </c>
      <c r="Y534" s="98">
        <f>I534*Q534</f>
        <v>0</v>
      </c>
      <c r="Z534" s="99">
        <f ca="1">IF(A534=OFFSET(A534,-1,0),0,1)</f>
        <v>0</v>
      </c>
      <c r="AA534" s="99">
        <f ca="1">IF(C534=OFFSET(C534,-1,0),OFFSET(AA534,-1,0),OFFSET(AA534,-1,0)+1)</f>
        <v>90</v>
      </c>
      <c r="AB534" s="99">
        <f ca="1">IF(C534=OFFSET(C534,-1,0),0,1)</f>
        <v>1</v>
      </c>
      <c r="AC534" s="99">
        <f ca="1">IF(F534=OFFSET(F534,-1,0),0,1)</f>
        <v>1</v>
      </c>
      <c r="AD534" s="99" t="str">
        <f>CONCATENATE(C534,F534)</f>
        <v xml:space="preserve">820409Black </v>
      </c>
      <c r="AE534" s="99">
        <f>IFERROR(IF(B534="EYEWEAR",CONCATENATE(C534,"-",G534),C534),C534)</f>
        <v>820409</v>
      </c>
      <c r="AF534" s="100" t="str">
        <f>INDEX(ATS!$A:$P,MATCH('2) Order Form'!$V534,ATS!$O:$O,0),7)</f>
        <v>Active</v>
      </c>
      <c r="AG534" s="183">
        <v>7048653022232</v>
      </c>
    </row>
    <row r="535" spans="1:33">
      <c r="A535" s="9">
        <v>4</v>
      </c>
      <c r="B535" s="9" t="s">
        <v>103</v>
      </c>
      <c r="C535" s="9">
        <f>INDEX(ATS!$A:$P,MATCH('2) Order Form'!$V535,ATS!$O:$O,0),1)</f>
        <v>820409</v>
      </c>
      <c r="D535" s="9" t="str">
        <f>INDEX(ATS!$A:$P,MATCH('2) Order Form'!$V535,ATS!$O:$O,0),2)</f>
        <v>Hunter Warm Gloves M</v>
      </c>
      <c r="E535" s="74" t="str">
        <f>INDEX(ATS!$A:$P,MATCH('2) Order Form'!$V535,ATS!$O:$O,0),4)</f>
        <v>99901-M</v>
      </c>
      <c r="F535" s="74" t="str">
        <f>INDEX(ATS!$A:$P,MATCH('2) Order Form'!$V535,ATS!$O:$O,0),5)</f>
        <v xml:space="preserve">Black </v>
      </c>
      <c r="G535" s="112" t="str">
        <f>INDEX(ATS!$A:$P,MATCH('2) Order Form'!$V535,ATS!$O:$O,0),6)</f>
        <v>M</v>
      </c>
      <c r="H535" s="10">
        <v>1</v>
      </c>
      <c r="I535" s="90">
        <v>0</v>
      </c>
      <c r="J535" s="96">
        <f>IFERROR(VLOOKUP(V535,ATS!$O:$P,2,FALSE),0)</f>
        <v>48</v>
      </c>
      <c r="K535" s="138">
        <f>IF(J535=99999,"OPEN",IF(J535&gt;50,"50+",IF(J535&lt;=0,"0",J535)))</f>
        <v>48</v>
      </c>
      <c r="L535" s="96">
        <f>IFERROR(VLOOKUP(V535,ATS!$O:$Q,3,FALSE),0)</f>
        <v>48</v>
      </c>
      <c r="M535" s="139">
        <f>IF(L535=99999,"OPEN",IF(L535&gt;50,"50+",IF(L535&lt;=0,"0",L535)))</f>
        <v>48</v>
      </c>
      <c r="N535" s="85">
        <v>0</v>
      </c>
      <c r="O535" s="51">
        <f>IF(N535&lt;&gt;0,N535,$P$5)</f>
        <v>0</v>
      </c>
      <c r="P535" s="46">
        <f>VLOOKUP($C535,Prices!$A$3:$T$1996,MATCH('2) Order Form'!P$8,Prices!$A$2:$T$2,0),FALSE)</f>
        <v>24.5</v>
      </c>
      <c r="Q535" s="47">
        <f>VLOOKUP($C535,Prices!$A$3:$T$1996,MATCH('2) Order Form'!Q$8,Prices!$A$2:$T$2,0),FALSE)</f>
        <v>49</v>
      </c>
      <c r="R535" s="31">
        <f>I535*P535</f>
        <v>0</v>
      </c>
      <c r="S535" s="40">
        <f>R535*O535</f>
        <v>0</v>
      </c>
      <c r="T535" s="47">
        <f>R535-S535</f>
        <v>0</v>
      </c>
      <c r="U535" s="97"/>
      <c r="V535" s="110">
        <v>7048652913920</v>
      </c>
      <c r="W535" s="97"/>
      <c r="X535" s="182" t="str">
        <f t="shared" si="749"/>
        <v/>
      </c>
      <c r="Y535" s="98">
        <f>I535*Q535</f>
        <v>0</v>
      </c>
      <c r="Z535" s="99">
        <f ca="1">IF(A535=OFFSET(A535,-1,0),0,1)</f>
        <v>0</v>
      </c>
      <c r="AA535" s="99">
        <f ca="1">IF(C535=OFFSET(C535,-1,0),OFFSET(AA535,-1,0),OFFSET(AA535,-1,0)+1)</f>
        <v>90</v>
      </c>
      <c r="AB535" s="99">
        <f ca="1">IF(C535=OFFSET(C535,-1,0),0,1)</f>
        <v>0</v>
      </c>
      <c r="AC535" s="99">
        <f ca="1">IF(F535=OFFSET(F535,-1,0),0,1)</f>
        <v>0</v>
      </c>
      <c r="AD535" s="99" t="str">
        <f>CONCATENATE(C535,F535)</f>
        <v xml:space="preserve">820409Black </v>
      </c>
      <c r="AE535" s="99">
        <f>IFERROR(IF(B535="EYEWEAR",CONCATENATE(C535,"-",G535),C535),C535)</f>
        <v>820409</v>
      </c>
      <c r="AF535" s="100" t="str">
        <f>INDEX(ATS!$A:$P,MATCH('2) Order Form'!$V535,ATS!$O:$O,0),7)</f>
        <v>Active</v>
      </c>
      <c r="AG535" s="183">
        <v>7048653022249</v>
      </c>
    </row>
    <row r="536" spans="1:33">
      <c r="A536" s="9">
        <v>4</v>
      </c>
      <c r="B536" s="9" t="s">
        <v>103</v>
      </c>
      <c r="C536" s="9">
        <f>INDEX(ATS!$A:$P,MATCH('2) Order Form'!$V536,ATS!$O:$O,0),1)</f>
        <v>820409</v>
      </c>
      <c r="D536" s="9" t="str">
        <f>INDEX(ATS!$A:$P,MATCH('2) Order Form'!$V536,ATS!$O:$O,0),2)</f>
        <v>Hunter Warm Gloves M</v>
      </c>
      <c r="E536" s="74" t="str">
        <f>INDEX(ATS!$A:$P,MATCH('2) Order Form'!$V536,ATS!$O:$O,0),4)</f>
        <v>99901-L</v>
      </c>
      <c r="F536" s="74" t="str">
        <f>INDEX(ATS!$A:$P,MATCH('2) Order Form'!$V536,ATS!$O:$O,0),5)</f>
        <v xml:space="preserve">Black </v>
      </c>
      <c r="G536" s="112" t="str">
        <f>INDEX(ATS!$A:$P,MATCH('2) Order Form'!$V536,ATS!$O:$O,0),6)</f>
        <v>L</v>
      </c>
      <c r="H536" s="10">
        <v>1</v>
      </c>
      <c r="I536" s="90">
        <v>0</v>
      </c>
      <c r="J536" s="96">
        <f>IFERROR(VLOOKUP(V536,ATS!$O:$P,2,FALSE),0)</f>
        <v>2</v>
      </c>
      <c r="K536" s="138">
        <f t="shared" ref="K536:K537" si="756">IF(J536=99999,"OPEN",IF(J536&gt;50,"50+",IF(J536&lt;=0,"0",J536)))</f>
        <v>2</v>
      </c>
      <c r="L536" s="96">
        <f>IFERROR(VLOOKUP(V536,ATS!$O:$Q,3,FALSE),0)</f>
        <v>2</v>
      </c>
      <c r="M536" s="139">
        <f t="shared" ref="M536:M537" si="757">IF(L536=99999,"OPEN",IF(L536&gt;50,"50+",IF(L536&lt;=0,"0",L536)))</f>
        <v>2</v>
      </c>
      <c r="N536" s="85">
        <v>0</v>
      </c>
      <c r="O536" s="51">
        <f t="shared" ref="O536:O537" si="758">IF(N536&lt;&gt;0,N536,$P$5)</f>
        <v>0</v>
      </c>
      <c r="P536" s="46">
        <f>VLOOKUP($C536,Prices!$A$3:$T$1996,MATCH('2) Order Form'!P$8,Prices!$A$2:$T$2,0),FALSE)</f>
        <v>24.5</v>
      </c>
      <c r="Q536" s="47">
        <f>VLOOKUP($C536,Prices!$A$3:$T$1996,MATCH('2) Order Form'!Q$8,Prices!$A$2:$T$2,0),FALSE)</f>
        <v>49</v>
      </c>
      <c r="R536" s="31">
        <f t="shared" ref="R536:R537" si="759">I536*P536</f>
        <v>0</v>
      </c>
      <c r="S536" s="40">
        <f t="shared" ref="S536:S537" si="760">R536*O536</f>
        <v>0</v>
      </c>
      <c r="T536" s="47">
        <f t="shared" ref="T536:T537" si="761">R536-S536</f>
        <v>0</v>
      </c>
      <c r="U536" s="97"/>
      <c r="V536" s="110">
        <v>7048652913913</v>
      </c>
      <c r="W536" s="97"/>
      <c r="X536" s="182" t="str">
        <f t="shared" si="749"/>
        <v/>
      </c>
      <c r="Y536" s="98">
        <f t="shared" ref="Y536:Y537" si="762">I536*Q536</f>
        <v>0</v>
      </c>
      <c r="Z536" s="99">
        <f ca="1">IF(A536=OFFSET(A536,-1,0),0,1)</f>
        <v>0</v>
      </c>
      <c r="AA536" s="99">
        <f ca="1">IF(C536=OFFSET(C536,-1,0),OFFSET(AA536,-1,0),OFFSET(AA536,-1,0)+1)</f>
        <v>90</v>
      </c>
      <c r="AB536" s="99">
        <f t="shared" ref="AB536:AB537" ca="1" si="763">IF(C536=OFFSET(C536,-1,0),0,1)</f>
        <v>0</v>
      </c>
      <c r="AC536" s="99">
        <f t="shared" ref="AC536:AC537" ca="1" si="764">IF(F536=OFFSET(F536,-1,0),0,1)</f>
        <v>0</v>
      </c>
      <c r="AD536" s="99" t="str">
        <f t="shared" ref="AD536:AD537" si="765">CONCATENATE(C536,F536)</f>
        <v xml:space="preserve">820409Black </v>
      </c>
      <c r="AE536" s="99">
        <f t="shared" ref="AE536:AE537" si="766">IFERROR(IF(B536="EYEWEAR",CONCATENATE(C536,"-",G536),C536),C536)</f>
        <v>820409</v>
      </c>
      <c r="AF536" s="100" t="str">
        <f>INDEX(ATS!$A:$P,MATCH('2) Order Form'!$V536,ATS!$O:$O,0),7)</f>
        <v>Active</v>
      </c>
      <c r="AG536" s="183">
        <v>7048653022256</v>
      </c>
    </row>
    <row r="537" spans="1:33">
      <c r="A537" s="9">
        <v>4</v>
      </c>
      <c r="B537" s="9" t="s">
        <v>103</v>
      </c>
      <c r="C537" s="9">
        <f>INDEX(ATS!$A:$P,MATCH('2) Order Form'!$V537,ATS!$O:$O,0),1)</f>
        <v>820409</v>
      </c>
      <c r="D537" s="9" t="str">
        <f>INDEX(ATS!$A:$P,MATCH('2) Order Form'!$V537,ATS!$O:$O,0),2)</f>
        <v>Hunter Warm Gloves M</v>
      </c>
      <c r="E537" s="74" t="str">
        <f>INDEX(ATS!$A:$P,MATCH('2) Order Form'!$V537,ATS!$O:$O,0),4)</f>
        <v>99901-XL</v>
      </c>
      <c r="F537" s="74" t="str">
        <f>INDEX(ATS!$A:$P,MATCH('2) Order Form'!$V537,ATS!$O:$O,0),5)</f>
        <v xml:space="preserve">Black </v>
      </c>
      <c r="G537" s="112" t="str">
        <f>INDEX(ATS!$A:$P,MATCH('2) Order Form'!$V537,ATS!$O:$O,0),6)</f>
        <v>XL</v>
      </c>
      <c r="H537" s="10">
        <v>1</v>
      </c>
      <c r="I537" s="90">
        <v>0</v>
      </c>
      <c r="J537" s="96">
        <f>IFERROR(VLOOKUP(V537,ATS!$O:$P,2,FALSE),0)</f>
        <v>3</v>
      </c>
      <c r="K537" s="138">
        <f t="shared" si="756"/>
        <v>3</v>
      </c>
      <c r="L537" s="96">
        <f>IFERROR(VLOOKUP(V537,ATS!$O:$Q,3,FALSE),0)</f>
        <v>3</v>
      </c>
      <c r="M537" s="139">
        <f t="shared" si="757"/>
        <v>3</v>
      </c>
      <c r="N537" s="85">
        <v>0</v>
      </c>
      <c r="O537" s="51">
        <f t="shared" si="758"/>
        <v>0</v>
      </c>
      <c r="P537" s="46">
        <f>VLOOKUP($C537,Prices!$A$3:$T$1996,MATCH('2) Order Form'!P$8,Prices!$A$2:$T$2,0),FALSE)</f>
        <v>24.5</v>
      </c>
      <c r="Q537" s="47">
        <f>VLOOKUP($C537,Prices!$A$3:$T$1996,MATCH('2) Order Form'!Q$8,Prices!$A$2:$T$2,0),FALSE)</f>
        <v>49</v>
      </c>
      <c r="R537" s="31">
        <f t="shared" si="759"/>
        <v>0</v>
      </c>
      <c r="S537" s="40">
        <f t="shared" si="760"/>
        <v>0</v>
      </c>
      <c r="T537" s="47">
        <f t="shared" si="761"/>
        <v>0</v>
      </c>
      <c r="U537" s="97"/>
      <c r="V537" s="110">
        <v>7048652913944</v>
      </c>
      <c r="W537" s="97"/>
      <c r="X537" s="182" t="str">
        <f t="shared" si="749"/>
        <v/>
      </c>
      <c r="Y537" s="98">
        <f t="shared" si="762"/>
        <v>0</v>
      </c>
      <c r="Z537" s="99">
        <f ca="1">IF(A537=OFFSET(A537,-1,0),0,1)</f>
        <v>0</v>
      </c>
      <c r="AA537" s="99">
        <f ca="1">IF(C537=OFFSET(C537,-1,0),OFFSET(AA537,-1,0),OFFSET(AA537,-1,0)+1)</f>
        <v>90</v>
      </c>
      <c r="AB537" s="99">
        <f t="shared" ca="1" si="763"/>
        <v>0</v>
      </c>
      <c r="AC537" s="99">
        <f t="shared" ca="1" si="764"/>
        <v>0</v>
      </c>
      <c r="AD537" s="99" t="str">
        <f t="shared" si="765"/>
        <v xml:space="preserve">820409Black </v>
      </c>
      <c r="AE537" s="99">
        <f t="shared" si="766"/>
        <v>820409</v>
      </c>
      <c r="AF537" s="100" t="str">
        <f>INDEX(ATS!$A:$P,MATCH('2) Order Form'!$V537,ATS!$O:$O,0),7)</f>
        <v>Active</v>
      </c>
      <c r="AG537" s="183">
        <v>7048653022263</v>
      </c>
    </row>
    <row r="538" spans="1:33" ht="17.25" customHeight="1">
      <c r="A538" s="9">
        <v>4</v>
      </c>
      <c r="B538" s="9" t="s">
        <v>103</v>
      </c>
      <c r="C538" s="9">
        <f>INDEX(ATS!$A:$P,MATCH('2) Order Form'!$V538,ATS!$O:$O,0),1)</f>
        <v>820445</v>
      </c>
      <c r="D538" s="9" t="str">
        <f>INDEX(ATS!$A:$P,MATCH('2) Order Form'!$V538,ATS!$O:$O,0),2)</f>
        <v>Hunter Pro Gloves M</v>
      </c>
      <c r="E538" s="74" t="str">
        <f>INDEX(ATS!$A:$P,MATCH('2) Order Form'!$V538,ATS!$O:$O,0),4)</f>
        <v>88300-S</v>
      </c>
      <c r="F538" s="74" t="str">
        <f>INDEX(ATS!$A:$P,MATCH('2) Order Form'!$V538,ATS!$O:$O,0),5)</f>
        <v>Sky Blue</v>
      </c>
      <c r="G538" s="112" t="str">
        <f>INDEX(ATS!$A:$P,MATCH('2) Order Form'!$V538,ATS!$O:$O,0),6)</f>
        <v>S</v>
      </c>
      <c r="H538" s="10">
        <v>1</v>
      </c>
      <c r="I538" s="90">
        <v>0</v>
      </c>
      <c r="J538" s="96">
        <f>IFERROR(VLOOKUP(V538,ATS!$O:$P,2,FALSE),0)</f>
        <v>10</v>
      </c>
      <c r="K538" s="138">
        <f>IF(J538=99999,"OPEN",IF(J538&gt;50,"50+",IF(J538&lt;=0,"0",J538)))</f>
        <v>10</v>
      </c>
      <c r="L538" s="96">
        <f>IFERROR(VLOOKUP(V538,ATS!$O:$Q,3,FALSE),0)</f>
        <v>10</v>
      </c>
      <c r="M538" s="139">
        <f>IF(L538=99999,"OPEN",IF(L538&gt;50,"50+",IF(L538&lt;=0,"0",L538)))</f>
        <v>10</v>
      </c>
      <c r="N538" s="85">
        <v>0</v>
      </c>
      <c r="O538" s="51">
        <f>IF(N538&lt;&gt;0,N538,$P$5)</f>
        <v>0</v>
      </c>
      <c r="P538" s="46">
        <f>VLOOKUP($C538,Prices!$A$3:$T$1996,MATCH('2) Order Form'!P$8,Prices!$A$2:$T$2,0),FALSE)</f>
        <v>22</v>
      </c>
      <c r="Q538" s="47">
        <f>VLOOKUP($C538,Prices!$A$3:$T$1996,MATCH('2) Order Form'!Q$8,Prices!$A$2:$T$2,0),FALSE)</f>
        <v>44</v>
      </c>
      <c r="R538" s="31">
        <f>I538*P538</f>
        <v>0</v>
      </c>
      <c r="S538" s="40">
        <f>R538*O538</f>
        <v>0</v>
      </c>
      <c r="T538" s="47">
        <f>R538-S538</f>
        <v>0</v>
      </c>
      <c r="U538" s="97"/>
      <c r="V538" s="110">
        <v>7048652914576</v>
      </c>
      <c r="W538" s="97"/>
      <c r="X538" s="182" t="str">
        <f t="shared" si="749"/>
        <v>*** EOL ***</v>
      </c>
      <c r="Y538" s="98">
        <f>I538*Q538</f>
        <v>0</v>
      </c>
      <c r="Z538" s="99">
        <f t="shared" ref="Z538:Z545" ca="1" si="767">IF(A538=OFFSET(A538,-1,0),0,1)</f>
        <v>0</v>
      </c>
      <c r="AA538" s="99">
        <f t="shared" ref="AA538:AA617" ca="1" si="768">IF(C538=OFFSET(C538,-1,0),OFFSET(AA538,-1,0),OFFSET(AA538,-1,0)+1)</f>
        <v>91</v>
      </c>
      <c r="AB538" s="99">
        <f ca="1">IF(C538=OFFSET(C538,-1,0),0,1)</f>
        <v>1</v>
      </c>
      <c r="AC538" s="99">
        <f ca="1">IF(F538=OFFSET(F538,-1,0),0,1)</f>
        <v>1</v>
      </c>
      <c r="AD538" s="99" t="str">
        <f>CONCATENATE(C538,F538)</f>
        <v>820445Sky Blue</v>
      </c>
      <c r="AE538" s="99">
        <f>IFERROR(IF(B538="EYEWEAR",CONCATENATE(C538,"-",G538),C538),C538)</f>
        <v>820445</v>
      </c>
      <c r="AF538" s="100" t="str">
        <f>INDEX(ATS!$A:$P,MATCH('2) Order Form'!$V538,ATS!$O:$O,0),7)</f>
        <v>Stock</v>
      </c>
      <c r="AG538" s="183">
        <v>7048652914613</v>
      </c>
    </row>
    <row r="539" spans="1:33" ht="17.25" customHeight="1">
      <c r="A539" s="9">
        <v>4</v>
      </c>
      <c r="B539" s="9" t="s">
        <v>103</v>
      </c>
      <c r="C539" s="9">
        <f>INDEX(ATS!$A:$P,MATCH('2) Order Form'!$V539,ATS!$O:$O,0),1)</f>
        <v>820445</v>
      </c>
      <c r="D539" s="9" t="str">
        <f>INDEX(ATS!$A:$P,MATCH('2) Order Form'!$V539,ATS!$O:$O,0),2)</f>
        <v>Hunter Pro Gloves M</v>
      </c>
      <c r="E539" s="74" t="str">
        <f>INDEX(ATS!$A:$P,MATCH('2) Order Form'!$V539,ATS!$O:$O,0),4)</f>
        <v>88300-M</v>
      </c>
      <c r="F539" s="74" t="str">
        <f>INDEX(ATS!$A:$P,MATCH('2) Order Form'!$V539,ATS!$O:$O,0),5)</f>
        <v>Sky Blue</v>
      </c>
      <c r="G539" s="112" t="str">
        <f>INDEX(ATS!$A:$P,MATCH('2) Order Form'!$V539,ATS!$O:$O,0),6)</f>
        <v>M</v>
      </c>
      <c r="H539" s="10">
        <v>1</v>
      </c>
      <c r="I539" s="90">
        <v>0</v>
      </c>
      <c r="J539" s="96">
        <f>IFERROR(VLOOKUP(V539,ATS!$O:$P,2,FALSE),0)</f>
        <v>22</v>
      </c>
      <c r="K539" s="138">
        <f t="shared" ref="K539:K540" si="769">IF(J539=99999,"OPEN",IF(J539&gt;50,"50+",IF(J539&lt;=0,"0",J539)))</f>
        <v>22</v>
      </c>
      <c r="L539" s="96">
        <f>IFERROR(VLOOKUP(V539,ATS!$O:$Q,3,FALSE),0)</f>
        <v>22</v>
      </c>
      <c r="M539" s="139">
        <f t="shared" ref="M539:M540" si="770">IF(L539=99999,"OPEN",IF(L539&gt;50,"50+",IF(L539&lt;=0,"0",L539)))</f>
        <v>22</v>
      </c>
      <c r="N539" s="85">
        <v>0</v>
      </c>
      <c r="O539" s="51">
        <f t="shared" ref="O539:O540" si="771">IF(N539&lt;&gt;0,N539,$P$5)</f>
        <v>0</v>
      </c>
      <c r="P539" s="46">
        <f>VLOOKUP($C539,Prices!$A$3:$T$1996,MATCH('2) Order Form'!P$8,Prices!$A$2:$T$2,0),FALSE)</f>
        <v>22</v>
      </c>
      <c r="Q539" s="47">
        <f>VLOOKUP($C539,Prices!$A$3:$T$1996,MATCH('2) Order Form'!Q$8,Prices!$A$2:$T$2,0),FALSE)</f>
        <v>44</v>
      </c>
      <c r="R539" s="31">
        <f t="shared" ref="R539:R540" si="772">I539*P539</f>
        <v>0</v>
      </c>
      <c r="S539" s="40">
        <f t="shared" ref="S539:S540" si="773">R539*O539</f>
        <v>0</v>
      </c>
      <c r="T539" s="47">
        <f t="shared" ref="T539:T540" si="774">R539-S539</f>
        <v>0</v>
      </c>
      <c r="U539" s="97"/>
      <c r="V539" s="110">
        <v>7048652914569</v>
      </c>
      <c r="W539" s="97"/>
      <c r="X539" s="182" t="str">
        <f t="shared" si="749"/>
        <v>*** EOL ***</v>
      </c>
      <c r="Y539" s="98">
        <f t="shared" ref="Y539:Y540" si="775">I539*Q539</f>
        <v>0</v>
      </c>
      <c r="Z539" s="99">
        <f t="shared" ca="1" si="767"/>
        <v>0</v>
      </c>
      <c r="AA539" s="99">
        <f t="shared" ca="1" si="768"/>
        <v>91</v>
      </c>
      <c r="AB539" s="99">
        <f t="shared" ref="AB539:AB540" ca="1" si="776">IF(C539=OFFSET(C539,-1,0),0,1)</f>
        <v>0</v>
      </c>
      <c r="AC539" s="99">
        <f t="shared" ref="AC539:AC540" ca="1" si="777">IF(F539=OFFSET(F539,-1,0),0,1)</f>
        <v>0</v>
      </c>
      <c r="AD539" s="99" t="str">
        <f t="shared" ref="AD539:AD540" si="778">CONCATENATE(C539,F539)</f>
        <v>820445Sky Blue</v>
      </c>
      <c r="AE539" s="99">
        <f t="shared" ref="AE539:AE540" si="779">IFERROR(IF(B539="EYEWEAR",CONCATENATE(C539,"-",G539),C539),C539)</f>
        <v>820445</v>
      </c>
      <c r="AF539" s="100" t="str">
        <f>INDEX(ATS!$A:$P,MATCH('2) Order Form'!$V539,ATS!$O:$O,0),7)</f>
        <v>Stock</v>
      </c>
      <c r="AG539" s="183">
        <v>7048652914606</v>
      </c>
    </row>
    <row r="540" spans="1:33" ht="17.25" customHeight="1">
      <c r="A540" s="9">
        <v>4</v>
      </c>
      <c r="B540" s="9" t="s">
        <v>103</v>
      </c>
      <c r="C540" s="9">
        <f>INDEX(ATS!$A:$P,MATCH('2) Order Form'!$V540,ATS!$O:$O,0),1)</f>
        <v>820445</v>
      </c>
      <c r="D540" s="9" t="str">
        <f>INDEX(ATS!$A:$P,MATCH('2) Order Form'!$V540,ATS!$O:$O,0),2)</f>
        <v>Hunter Pro Gloves M</v>
      </c>
      <c r="E540" s="74" t="str">
        <f>INDEX(ATS!$A:$P,MATCH('2) Order Form'!$V540,ATS!$O:$O,0),4)</f>
        <v>88300-L</v>
      </c>
      <c r="F540" s="74" t="str">
        <f>INDEX(ATS!$A:$P,MATCH('2) Order Form'!$V540,ATS!$O:$O,0),5)</f>
        <v>Sky Blue</v>
      </c>
      <c r="G540" s="112" t="str">
        <f>INDEX(ATS!$A:$P,MATCH('2) Order Form'!$V540,ATS!$O:$O,0),6)</f>
        <v>L</v>
      </c>
      <c r="H540" s="10">
        <v>1</v>
      </c>
      <c r="I540" s="90">
        <v>0</v>
      </c>
      <c r="J540" s="96">
        <f>IFERROR(VLOOKUP(V540,ATS!$O:$P,2,FALSE),0)</f>
        <v>20</v>
      </c>
      <c r="K540" s="138">
        <f t="shared" si="769"/>
        <v>20</v>
      </c>
      <c r="L540" s="96">
        <f>IFERROR(VLOOKUP(V540,ATS!$O:$Q,3,FALSE),0)</f>
        <v>20</v>
      </c>
      <c r="M540" s="139">
        <f t="shared" si="770"/>
        <v>20</v>
      </c>
      <c r="N540" s="85">
        <v>0</v>
      </c>
      <c r="O540" s="51">
        <f t="shared" si="771"/>
        <v>0</v>
      </c>
      <c r="P540" s="46">
        <f>VLOOKUP($C540,Prices!$A$3:$T$1996,MATCH('2) Order Form'!P$8,Prices!$A$2:$T$2,0),FALSE)</f>
        <v>22</v>
      </c>
      <c r="Q540" s="47">
        <f>VLOOKUP($C540,Prices!$A$3:$T$1996,MATCH('2) Order Form'!Q$8,Prices!$A$2:$T$2,0),FALSE)</f>
        <v>44</v>
      </c>
      <c r="R540" s="31">
        <f t="shared" si="772"/>
        <v>0</v>
      </c>
      <c r="S540" s="40">
        <f t="shared" si="773"/>
        <v>0</v>
      </c>
      <c r="T540" s="47">
        <f t="shared" si="774"/>
        <v>0</v>
      </c>
      <c r="U540" s="97"/>
      <c r="V540" s="110">
        <v>7048652914552</v>
      </c>
      <c r="W540" s="97"/>
      <c r="X540" s="182" t="str">
        <f t="shared" si="749"/>
        <v>*** EOL ***</v>
      </c>
      <c r="Y540" s="98">
        <f t="shared" si="775"/>
        <v>0</v>
      </c>
      <c r="Z540" s="99">
        <f t="shared" ca="1" si="767"/>
        <v>0</v>
      </c>
      <c r="AA540" s="99">
        <f t="shared" ca="1" si="768"/>
        <v>91</v>
      </c>
      <c r="AB540" s="99">
        <f t="shared" ca="1" si="776"/>
        <v>0</v>
      </c>
      <c r="AC540" s="99">
        <f t="shared" ca="1" si="777"/>
        <v>0</v>
      </c>
      <c r="AD540" s="99" t="str">
        <f t="shared" si="778"/>
        <v>820445Sky Blue</v>
      </c>
      <c r="AE540" s="99">
        <f t="shared" si="779"/>
        <v>820445</v>
      </c>
      <c r="AF540" s="100" t="str">
        <f>INDEX(ATS!$A:$P,MATCH('2) Order Form'!$V540,ATS!$O:$O,0),7)</f>
        <v>Stock</v>
      </c>
      <c r="AG540" s="183">
        <v>7048652914590</v>
      </c>
    </row>
    <row r="541" spans="1:33">
      <c r="A541" s="9">
        <v>4</v>
      </c>
      <c r="B541" s="9" t="s">
        <v>103</v>
      </c>
      <c r="C541" s="9">
        <f>INDEX(ATS!$A:$P,MATCH('2) Order Form'!$V541,ATS!$O:$O,0),1)</f>
        <v>820445</v>
      </c>
      <c r="D541" s="9" t="str">
        <f>INDEX(ATS!$A:$P,MATCH('2) Order Form'!$V541,ATS!$O:$O,0),2)</f>
        <v>Hunter Pro Gloves M</v>
      </c>
      <c r="E541" s="74" t="str">
        <f>INDEX(ATS!$A:$P,MATCH('2) Order Form'!$V541,ATS!$O:$O,0),4)</f>
        <v>88300-XL</v>
      </c>
      <c r="F541" s="74" t="str">
        <f>INDEX(ATS!$A:$P,MATCH('2) Order Form'!$V541,ATS!$O:$O,0),5)</f>
        <v>Sky Blue</v>
      </c>
      <c r="G541" s="112" t="str">
        <f>INDEX(ATS!$A:$P,MATCH('2) Order Form'!$V541,ATS!$O:$O,0),6)</f>
        <v>XL</v>
      </c>
      <c r="H541" s="10">
        <v>1</v>
      </c>
      <c r="I541" s="90">
        <v>0</v>
      </c>
      <c r="J541" s="96">
        <f>IFERROR(VLOOKUP(V541,ATS!$O:$P,2,FALSE),0)</f>
        <v>11</v>
      </c>
      <c r="K541" s="138">
        <f>IF(J541=99999,"OPEN",IF(J541&gt;50,"50+",IF(J541&lt;=0,"0",J541)))</f>
        <v>11</v>
      </c>
      <c r="L541" s="96">
        <f>IFERROR(VLOOKUP(V541,ATS!$O:$Q,3,FALSE),0)</f>
        <v>11</v>
      </c>
      <c r="M541" s="139">
        <f>IF(L541=99999,"OPEN",IF(L541&gt;50,"50+",IF(L541&lt;=0,"0",L541)))</f>
        <v>11</v>
      </c>
      <c r="N541" s="85">
        <v>0</v>
      </c>
      <c r="O541" s="51">
        <f>IF(N541&lt;&gt;0,N541,$P$5)</f>
        <v>0</v>
      </c>
      <c r="P541" s="46">
        <f>VLOOKUP($C541,Prices!$A$3:$T$1996,MATCH('2) Order Form'!P$8,Prices!$A$2:$T$2,0),FALSE)</f>
        <v>22</v>
      </c>
      <c r="Q541" s="47">
        <f>VLOOKUP($C541,Prices!$A$3:$T$1996,MATCH('2) Order Form'!Q$8,Prices!$A$2:$T$2,0),FALSE)</f>
        <v>44</v>
      </c>
      <c r="R541" s="31">
        <f>I541*P541</f>
        <v>0</v>
      </c>
      <c r="S541" s="40">
        <f>R541*O541</f>
        <v>0</v>
      </c>
      <c r="T541" s="47">
        <f>R541-S541</f>
        <v>0</v>
      </c>
      <c r="U541" s="97"/>
      <c r="V541" s="110">
        <v>7048652914583</v>
      </c>
      <c r="W541" s="97"/>
      <c r="X541" s="182" t="str">
        <f t="shared" si="749"/>
        <v>*** EOL ***</v>
      </c>
      <c r="Y541" s="98">
        <f>I541*Q541</f>
        <v>0</v>
      </c>
      <c r="Z541" s="99">
        <f t="shared" ca="1" si="767"/>
        <v>0</v>
      </c>
      <c r="AA541" s="99">
        <f t="shared" ca="1" si="768"/>
        <v>91</v>
      </c>
      <c r="AB541" s="99">
        <f ca="1">IF(C541=OFFSET(C541,-1,0),0,1)</f>
        <v>0</v>
      </c>
      <c r="AC541" s="99">
        <f ca="1">IF(F541=OFFSET(F541,-1,0),0,1)</f>
        <v>0</v>
      </c>
      <c r="AD541" s="99" t="str">
        <f>CONCATENATE(C541,F541)</f>
        <v>820445Sky Blue</v>
      </c>
      <c r="AE541" s="99">
        <f>IFERROR(IF(B541="EYEWEAR",CONCATENATE(C541,"-",G541),C541),C541)</f>
        <v>820445</v>
      </c>
      <c r="AF541" s="100" t="str">
        <f>INDEX(ATS!$A:$P,MATCH('2) Order Form'!$V541,ATS!$O:$O,0),7)</f>
        <v>Stock</v>
      </c>
      <c r="AG541" s="183">
        <v>7048652914620</v>
      </c>
    </row>
    <row r="542" spans="1:33" ht="17.25" customHeight="1">
      <c r="A542" s="9">
        <v>4</v>
      </c>
      <c r="B542" s="9" t="s">
        <v>103</v>
      </c>
      <c r="C542" s="9">
        <f>INDEX(ATS!$A:$P,MATCH('2) Order Form'!$V542,ATS!$O:$O,0),1)</f>
        <v>820445</v>
      </c>
      <c r="D542" s="9" t="str">
        <f>INDEX(ATS!$A:$P,MATCH('2) Order Form'!$V542,ATS!$O:$O,0),2)</f>
        <v>Hunter Pro Gloves M</v>
      </c>
      <c r="E542" s="74" t="str">
        <f>INDEX(ATS!$A:$P,MATCH('2) Order Form'!$V542,ATS!$O:$O,0),4)</f>
        <v>99901-S</v>
      </c>
      <c r="F542" s="74" t="str">
        <f>INDEX(ATS!$A:$P,MATCH('2) Order Form'!$V542,ATS!$O:$O,0),5)</f>
        <v xml:space="preserve">Black </v>
      </c>
      <c r="G542" s="112" t="str">
        <f>INDEX(ATS!$A:$P,MATCH('2) Order Form'!$V542,ATS!$O:$O,0),6)</f>
        <v>S</v>
      </c>
      <c r="H542" s="10">
        <v>1</v>
      </c>
      <c r="I542" s="90">
        <v>0</v>
      </c>
      <c r="J542" s="96">
        <f>IFERROR(VLOOKUP(V542,ATS!$O:$P,2,FALSE),0)</f>
        <v>26</v>
      </c>
      <c r="K542" s="138">
        <f t="shared" ref="K542:K543" si="780">IF(J542=99999,"OPEN",IF(J542&gt;50,"50+",IF(J542&lt;=0,"0",J542)))</f>
        <v>26</v>
      </c>
      <c r="L542" s="96">
        <f>IFERROR(VLOOKUP(V542,ATS!$O:$Q,3,FALSE),0)</f>
        <v>26</v>
      </c>
      <c r="M542" s="139">
        <f t="shared" ref="M542:M543" si="781">IF(L542=99999,"OPEN",IF(L542&gt;50,"50+",IF(L542&lt;=0,"0",L542)))</f>
        <v>26</v>
      </c>
      <c r="N542" s="85">
        <v>0</v>
      </c>
      <c r="O542" s="51">
        <f t="shared" ref="O542:O543" si="782">IF(N542&lt;&gt;0,N542,$P$5)</f>
        <v>0</v>
      </c>
      <c r="P542" s="46">
        <f>VLOOKUP($C542,Prices!$A$3:$T$1996,MATCH('2) Order Form'!P$8,Prices!$A$2:$T$2,0),FALSE)</f>
        <v>22</v>
      </c>
      <c r="Q542" s="47">
        <f>VLOOKUP($C542,Prices!$A$3:$T$1996,MATCH('2) Order Form'!Q$8,Prices!$A$2:$T$2,0),FALSE)</f>
        <v>44</v>
      </c>
      <c r="R542" s="31">
        <f t="shared" ref="R542:R543" si="783">I542*P542</f>
        <v>0</v>
      </c>
      <c r="S542" s="40">
        <f t="shared" ref="S542:S543" si="784">R542*O542</f>
        <v>0</v>
      </c>
      <c r="T542" s="47">
        <f t="shared" ref="T542:T543" si="785">R542-S542</f>
        <v>0</v>
      </c>
      <c r="U542" s="97"/>
      <c r="V542" s="110">
        <v>7048652914613</v>
      </c>
      <c r="W542" s="97"/>
      <c r="X542" s="182" t="str">
        <f t="shared" si="749"/>
        <v/>
      </c>
      <c r="Y542" s="98">
        <f t="shared" ref="Y542:Y543" si="786">I542*Q542</f>
        <v>0</v>
      </c>
      <c r="Z542" s="99">
        <f t="shared" ca="1" si="767"/>
        <v>0</v>
      </c>
      <c r="AA542" s="99">
        <f t="shared" ca="1" si="768"/>
        <v>91</v>
      </c>
      <c r="AB542" s="99">
        <f t="shared" ref="AB542:AB543" ca="1" si="787">IF(C542=OFFSET(C542,-1,0),0,1)</f>
        <v>0</v>
      </c>
      <c r="AC542" s="99">
        <f t="shared" ref="AC542:AC543" ca="1" si="788">IF(F542=OFFSET(F542,-1,0),0,1)</f>
        <v>1</v>
      </c>
      <c r="AD542" s="99" t="str">
        <f t="shared" ref="AD542:AD543" si="789">CONCATENATE(C542,F542)</f>
        <v xml:space="preserve">820445Black </v>
      </c>
      <c r="AE542" s="99">
        <f t="shared" ref="AE542:AE543" si="790">IFERROR(IF(B542="EYEWEAR",CONCATENATE(C542,"-",G542),C542),C542)</f>
        <v>820445</v>
      </c>
      <c r="AF542" s="100" t="str">
        <f>INDEX(ATS!$A:$P,MATCH('2) Order Form'!$V542,ATS!$O:$O,0),7)</f>
        <v>Active</v>
      </c>
      <c r="AG542" s="183">
        <v>7048652913975</v>
      </c>
    </row>
    <row r="543" spans="1:33">
      <c r="A543" s="9">
        <v>4</v>
      </c>
      <c r="B543" s="9" t="s">
        <v>103</v>
      </c>
      <c r="C543" s="9">
        <f>INDEX(ATS!$A:$P,MATCH('2) Order Form'!$V543,ATS!$O:$O,0),1)</f>
        <v>820445</v>
      </c>
      <c r="D543" s="9" t="str">
        <f>INDEX(ATS!$A:$P,MATCH('2) Order Form'!$V543,ATS!$O:$O,0),2)</f>
        <v>Hunter Pro Gloves M</v>
      </c>
      <c r="E543" s="74" t="str">
        <f>INDEX(ATS!$A:$P,MATCH('2) Order Form'!$V543,ATS!$O:$O,0),4)</f>
        <v>99901-M</v>
      </c>
      <c r="F543" s="74" t="str">
        <f>INDEX(ATS!$A:$P,MATCH('2) Order Form'!$V543,ATS!$O:$O,0),5)</f>
        <v xml:space="preserve">Black </v>
      </c>
      <c r="G543" s="112" t="str">
        <f>INDEX(ATS!$A:$P,MATCH('2) Order Form'!$V543,ATS!$O:$O,0),6)</f>
        <v>M</v>
      </c>
      <c r="H543" s="10">
        <v>1</v>
      </c>
      <c r="I543" s="90">
        <v>0</v>
      </c>
      <c r="J543" s="96">
        <f>IFERROR(VLOOKUP(V543,ATS!$O:$P,2,FALSE),0)</f>
        <v>24</v>
      </c>
      <c r="K543" s="138">
        <f t="shared" si="780"/>
        <v>24</v>
      </c>
      <c r="L543" s="96">
        <f>IFERROR(VLOOKUP(V543,ATS!$O:$Q,3,FALSE),0)</f>
        <v>24</v>
      </c>
      <c r="M543" s="139">
        <f t="shared" si="781"/>
        <v>24</v>
      </c>
      <c r="N543" s="85">
        <v>0</v>
      </c>
      <c r="O543" s="51">
        <f t="shared" si="782"/>
        <v>0</v>
      </c>
      <c r="P543" s="46">
        <f>VLOOKUP($C543,Prices!$A$3:$T$1996,MATCH('2) Order Form'!P$8,Prices!$A$2:$T$2,0),FALSE)</f>
        <v>22</v>
      </c>
      <c r="Q543" s="47">
        <f>VLOOKUP($C543,Prices!$A$3:$T$1996,MATCH('2) Order Form'!Q$8,Prices!$A$2:$T$2,0),FALSE)</f>
        <v>44</v>
      </c>
      <c r="R543" s="31">
        <f t="shared" si="783"/>
        <v>0</v>
      </c>
      <c r="S543" s="40">
        <f t="shared" si="784"/>
        <v>0</v>
      </c>
      <c r="T543" s="47">
        <f t="shared" si="785"/>
        <v>0</v>
      </c>
      <c r="U543" s="97"/>
      <c r="V543" s="110">
        <v>7048652914606</v>
      </c>
      <c r="W543" s="97"/>
      <c r="X543" s="182" t="str">
        <f t="shared" si="749"/>
        <v/>
      </c>
      <c r="Y543" s="98">
        <f t="shared" si="786"/>
        <v>0</v>
      </c>
      <c r="Z543" s="99">
        <f t="shared" ca="1" si="767"/>
        <v>0</v>
      </c>
      <c r="AA543" s="99">
        <f t="shared" ca="1" si="768"/>
        <v>91</v>
      </c>
      <c r="AB543" s="99">
        <f t="shared" ca="1" si="787"/>
        <v>0</v>
      </c>
      <c r="AC543" s="99">
        <f t="shared" ca="1" si="788"/>
        <v>0</v>
      </c>
      <c r="AD543" s="99" t="str">
        <f t="shared" si="789"/>
        <v xml:space="preserve">820445Black </v>
      </c>
      <c r="AE543" s="99">
        <f t="shared" si="790"/>
        <v>820445</v>
      </c>
      <c r="AF543" s="100" t="str">
        <f>INDEX(ATS!$A:$P,MATCH('2) Order Form'!$V543,ATS!$O:$O,0),7)</f>
        <v>Active</v>
      </c>
      <c r="AG543" s="183">
        <v>7048652913968</v>
      </c>
    </row>
    <row r="544" spans="1:33">
      <c r="A544" s="9">
        <v>4</v>
      </c>
      <c r="B544" s="9" t="s">
        <v>103</v>
      </c>
      <c r="C544" s="9">
        <f>INDEX(ATS!$A:$P,MATCH('2) Order Form'!$V544,ATS!$O:$O,0),1)</f>
        <v>820445</v>
      </c>
      <c r="D544" s="9" t="str">
        <f>INDEX(ATS!$A:$P,MATCH('2) Order Form'!$V544,ATS!$O:$O,0),2)</f>
        <v>Hunter Pro Gloves M</v>
      </c>
      <c r="E544" s="74" t="str">
        <f>INDEX(ATS!$A:$P,MATCH('2) Order Form'!$V544,ATS!$O:$O,0),4)</f>
        <v>99901-L</v>
      </c>
      <c r="F544" s="74" t="str">
        <f>INDEX(ATS!$A:$P,MATCH('2) Order Form'!$V544,ATS!$O:$O,0),5)</f>
        <v xml:space="preserve">Black </v>
      </c>
      <c r="G544" s="112" t="str">
        <f>INDEX(ATS!$A:$P,MATCH('2) Order Form'!$V544,ATS!$O:$O,0),6)</f>
        <v>L</v>
      </c>
      <c r="H544" s="10">
        <v>1</v>
      </c>
      <c r="I544" s="90">
        <v>0</v>
      </c>
      <c r="J544" s="96">
        <f>IFERROR(VLOOKUP(V544,ATS!$O:$P,2,FALSE),0)</f>
        <v>49</v>
      </c>
      <c r="K544" s="138">
        <f>IF(J544=99999,"OPEN",IF(J544&gt;50,"50+",IF(J544&lt;=0,"0",J544)))</f>
        <v>49</v>
      </c>
      <c r="L544" s="96">
        <f>IFERROR(VLOOKUP(V544,ATS!$O:$Q,3,FALSE),0)</f>
        <v>49</v>
      </c>
      <c r="M544" s="139">
        <f>IF(L544=99999,"OPEN",IF(L544&gt;50,"50+",IF(L544&lt;=0,"0",L544)))</f>
        <v>49</v>
      </c>
      <c r="N544" s="85">
        <v>0</v>
      </c>
      <c r="O544" s="51">
        <f>IF(N544&lt;&gt;0,N544,$P$5)</f>
        <v>0</v>
      </c>
      <c r="P544" s="46">
        <f>VLOOKUP($C544,Prices!$A$3:$T$1996,MATCH('2) Order Form'!P$8,Prices!$A$2:$T$2,0),FALSE)</f>
        <v>22</v>
      </c>
      <c r="Q544" s="47">
        <f>VLOOKUP($C544,Prices!$A$3:$T$1996,MATCH('2) Order Form'!Q$8,Prices!$A$2:$T$2,0),FALSE)</f>
        <v>44</v>
      </c>
      <c r="R544" s="31">
        <f>I544*P544</f>
        <v>0</v>
      </c>
      <c r="S544" s="40">
        <f>R544*O544</f>
        <v>0</v>
      </c>
      <c r="T544" s="47">
        <f>R544-S544</f>
        <v>0</v>
      </c>
      <c r="U544" s="97"/>
      <c r="V544" s="110">
        <v>7048652914590</v>
      </c>
      <c r="W544" s="97"/>
      <c r="X544" s="182" t="str">
        <f t="shared" si="749"/>
        <v/>
      </c>
      <c r="Y544" s="98">
        <f>I544*Q544</f>
        <v>0</v>
      </c>
      <c r="Z544" s="99">
        <f t="shared" ca="1" si="767"/>
        <v>0</v>
      </c>
      <c r="AA544" s="99">
        <f t="shared" ca="1" si="768"/>
        <v>91</v>
      </c>
      <c r="AB544" s="99">
        <f ca="1">IF(C544=OFFSET(C544,-1,0),0,1)</f>
        <v>0</v>
      </c>
      <c r="AC544" s="99">
        <f ca="1">IF(F544=OFFSET(F544,-1,0),0,1)</f>
        <v>0</v>
      </c>
      <c r="AD544" s="99" t="str">
        <f>CONCATENATE(C544,F544)</f>
        <v xml:space="preserve">820445Black </v>
      </c>
      <c r="AE544" s="99">
        <f>IFERROR(IF(B544="EYEWEAR",CONCATENATE(C544,"-",G544),C544),C544)</f>
        <v>820445</v>
      </c>
      <c r="AF544" s="100" t="str">
        <f>INDEX(ATS!$A:$P,MATCH('2) Order Form'!$V544,ATS!$O:$O,0),7)</f>
        <v>Active</v>
      </c>
      <c r="AG544" s="183">
        <v>7048652913951</v>
      </c>
    </row>
    <row r="545" spans="1:33">
      <c r="A545" s="9">
        <v>4</v>
      </c>
      <c r="B545" s="9" t="s">
        <v>103</v>
      </c>
      <c r="C545" s="9">
        <f>INDEX(ATS!$A:$P,MATCH('2) Order Form'!$V545,ATS!$O:$O,0),1)</f>
        <v>820445</v>
      </c>
      <c r="D545" s="9" t="str">
        <f>INDEX(ATS!$A:$P,MATCH('2) Order Form'!$V545,ATS!$O:$O,0),2)</f>
        <v>Hunter Pro Gloves M</v>
      </c>
      <c r="E545" s="74" t="str">
        <f>INDEX(ATS!$A:$P,MATCH('2) Order Form'!$V545,ATS!$O:$O,0),4)</f>
        <v>99901-XL</v>
      </c>
      <c r="F545" s="74" t="str">
        <f>INDEX(ATS!$A:$P,MATCH('2) Order Form'!$V545,ATS!$O:$O,0),5)</f>
        <v xml:space="preserve">Black </v>
      </c>
      <c r="G545" s="112" t="str">
        <f>INDEX(ATS!$A:$P,MATCH('2) Order Form'!$V545,ATS!$O:$O,0),6)</f>
        <v>XL</v>
      </c>
      <c r="H545" s="10">
        <v>1</v>
      </c>
      <c r="I545" s="90">
        <v>0</v>
      </c>
      <c r="J545" s="96">
        <f>IFERROR(VLOOKUP(V545,ATS!$O:$P,2,FALSE),0)</f>
        <v>29</v>
      </c>
      <c r="K545" s="138">
        <f t="shared" ref="K545" si="791">IF(J545=99999,"OPEN",IF(J545&gt;50,"50+",IF(J545&lt;=0,"0",J545)))</f>
        <v>29</v>
      </c>
      <c r="L545" s="96">
        <f>IFERROR(VLOOKUP(V545,ATS!$O:$Q,3,FALSE),0)</f>
        <v>29</v>
      </c>
      <c r="M545" s="139">
        <f t="shared" ref="M545" si="792">IF(L545=99999,"OPEN",IF(L545&gt;50,"50+",IF(L545&lt;=0,"0",L545)))</f>
        <v>29</v>
      </c>
      <c r="N545" s="85">
        <v>0</v>
      </c>
      <c r="O545" s="51">
        <f t="shared" ref="O545" si="793">IF(N545&lt;&gt;0,N545,$P$5)</f>
        <v>0</v>
      </c>
      <c r="P545" s="46">
        <f>VLOOKUP($C545,Prices!$A$3:$T$1996,MATCH('2) Order Form'!P$8,Prices!$A$2:$T$2,0),FALSE)</f>
        <v>22</v>
      </c>
      <c r="Q545" s="47">
        <f>VLOOKUP($C545,Prices!$A$3:$T$1996,MATCH('2) Order Form'!Q$8,Prices!$A$2:$T$2,0),FALSE)</f>
        <v>44</v>
      </c>
      <c r="R545" s="31">
        <f t="shared" ref="R545" si="794">I545*P545</f>
        <v>0</v>
      </c>
      <c r="S545" s="40">
        <f t="shared" ref="S545" si="795">R545*O545</f>
        <v>0</v>
      </c>
      <c r="T545" s="47">
        <f t="shared" ref="T545" si="796">R545-S545</f>
        <v>0</v>
      </c>
      <c r="U545" s="97"/>
      <c r="V545" s="110">
        <v>7048652914620</v>
      </c>
      <c r="W545" s="97"/>
      <c r="X545" s="182" t="str">
        <f t="shared" si="749"/>
        <v/>
      </c>
      <c r="Y545" s="98">
        <f t="shared" ref="Y545" si="797">I545*Q545</f>
        <v>0</v>
      </c>
      <c r="Z545" s="99">
        <f t="shared" ca="1" si="767"/>
        <v>0</v>
      </c>
      <c r="AA545" s="99">
        <f t="shared" ca="1" si="768"/>
        <v>91</v>
      </c>
      <c r="AB545" s="99">
        <f t="shared" ref="AB545" ca="1" si="798">IF(C545=OFFSET(C545,-1,0),0,1)</f>
        <v>0</v>
      </c>
      <c r="AC545" s="99">
        <f t="shared" ref="AC545" ca="1" si="799">IF(F545=OFFSET(F545,-1,0),0,1)</f>
        <v>0</v>
      </c>
      <c r="AD545" s="99" t="str">
        <f t="shared" ref="AD545" si="800">CONCATENATE(C545,F545)</f>
        <v xml:space="preserve">820445Black </v>
      </c>
      <c r="AE545" s="99">
        <f t="shared" ref="AE545" si="801">IFERROR(IF(B545="EYEWEAR",CONCATENATE(C545,"-",G545),C545),C545)</f>
        <v>820445</v>
      </c>
      <c r="AF545" s="100" t="str">
        <f>INDEX(ATS!$A:$P,MATCH('2) Order Form'!$V545,ATS!$O:$O,0),7)</f>
        <v>Active</v>
      </c>
      <c r="AG545" s="183">
        <v>7048652913982</v>
      </c>
    </row>
    <row r="546" spans="1:33" ht="17.25" customHeight="1">
      <c r="A546" s="9">
        <v>4</v>
      </c>
      <c r="B546" s="9" t="s">
        <v>103</v>
      </c>
      <c r="C546" s="9">
        <f>INDEX(ATS!$A:$P,MATCH('2) Order Form'!$V546,ATS!$O:$O,0),1)</f>
        <v>820410</v>
      </c>
      <c r="D546" s="9" t="str">
        <f>INDEX(ATS!$A:$P,MATCH('2) Order Form'!$V546,ATS!$O:$O,0),2)</f>
        <v>Hunter Light Gloves M</v>
      </c>
      <c r="E546" s="74" t="str">
        <f>INDEX(ATS!$A:$P,MATCH('2) Order Form'!$V546,ATS!$O:$O,0),4)</f>
        <v>10001-S</v>
      </c>
      <c r="F546" s="74" t="str">
        <f>INDEX(ATS!$A:$P,MATCH('2) Order Form'!$V546,ATS!$O:$O,0),5)</f>
        <v>Bright White</v>
      </c>
      <c r="G546" s="112" t="str">
        <f>INDEX(ATS!$A:$P,MATCH('2) Order Form'!$V546,ATS!$O:$O,0),6)</f>
        <v>S</v>
      </c>
      <c r="H546" s="10">
        <v>1</v>
      </c>
      <c r="I546" s="90">
        <v>0</v>
      </c>
      <c r="J546" s="96">
        <f>IFERROR(VLOOKUP(V546,ATS!$O:$P,2,FALSE),0)</f>
        <v>38</v>
      </c>
      <c r="K546" s="138">
        <f t="shared" ref="K546" si="802">IF(J546=99999,"OPEN",IF(J546&gt;50,"50+",IF(J546&lt;=0,"0",J546)))</f>
        <v>38</v>
      </c>
      <c r="L546" s="96">
        <f>IFERROR(VLOOKUP(V546,ATS!$O:$Q,3,FALSE),0)</f>
        <v>38</v>
      </c>
      <c r="M546" s="139">
        <f t="shared" ref="M546" si="803">IF(L546=99999,"OPEN",IF(L546&gt;50,"50+",IF(L546&lt;=0,"0",L546)))</f>
        <v>38</v>
      </c>
      <c r="N546" s="85">
        <v>0</v>
      </c>
      <c r="O546" s="51">
        <f t="shared" ref="O546" si="804">IF(N546&lt;&gt;0,N546,$P$5)</f>
        <v>0</v>
      </c>
      <c r="P546" s="46">
        <f>VLOOKUP($C546,Prices!$A$3:$T$1996,MATCH('2) Order Form'!P$8,Prices!$A$2:$T$2,0),FALSE)</f>
        <v>19.5</v>
      </c>
      <c r="Q546" s="47">
        <f>VLOOKUP($C546,Prices!$A$3:$T$1996,MATCH('2) Order Form'!Q$8,Prices!$A$2:$T$2,0),FALSE)</f>
        <v>39</v>
      </c>
      <c r="R546" s="31">
        <f t="shared" ref="R546" si="805">I546*P546</f>
        <v>0</v>
      </c>
      <c r="S546" s="40">
        <f t="shared" ref="S546" si="806">R546*O546</f>
        <v>0</v>
      </c>
      <c r="T546" s="47">
        <f t="shared" ref="T546" si="807">R546-S546</f>
        <v>0</v>
      </c>
      <c r="U546" s="97"/>
      <c r="V546" s="110">
        <v>7048652913975</v>
      </c>
      <c r="W546" s="97"/>
      <c r="X546" s="182" t="str">
        <f t="shared" si="749"/>
        <v/>
      </c>
      <c r="Y546" s="98">
        <f t="shared" ref="Y546" si="808">I546*Q546</f>
        <v>0</v>
      </c>
      <c r="Z546" s="99">
        <f t="shared" ref="Z546:Z577" ca="1" si="809">IF(A546=OFFSET(A546,-1,0),0,1)</f>
        <v>0</v>
      </c>
      <c r="AA546" s="99">
        <f t="shared" ref="AA546:AA577" ca="1" si="810">IF(C546=OFFSET(C546,-1,0),OFFSET(AA546,-1,0),OFFSET(AA546,-1,0)+1)</f>
        <v>92</v>
      </c>
      <c r="AB546" s="99">
        <f t="shared" ref="AB546:AB562" ca="1" si="811">IF(C546=OFFSET(C546,-1,0),0,1)</f>
        <v>1</v>
      </c>
      <c r="AC546" s="99">
        <f t="shared" ref="AC546:AC562" ca="1" si="812">IF(F546=OFFSET(F546,-1,0),0,1)</f>
        <v>1</v>
      </c>
      <c r="AD546" s="99" t="str">
        <f t="shared" ref="AD546:AD562" si="813">CONCATENATE(C546,F546)</f>
        <v>820410Bright White</v>
      </c>
      <c r="AE546" s="99">
        <f t="shared" ref="AE546:AE562" si="814">IFERROR(IF(B546="EYEWEAR",CONCATENATE(C546,"-",G546),C546),C546)</f>
        <v>820410</v>
      </c>
      <c r="AF546" s="100" t="str">
        <f>INDEX(ATS!$A:$P,MATCH('2) Order Form'!$V546,ATS!$O:$O,0),7)</f>
        <v>Active</v>
      </c>
      <c r="AG546" s="183">
        <v>7048653022195</v>
      </c>
    </row>
    <row r="547" spans="1:33">
      <c r="A547" s="9">
        <v>4</v>
      </c>
      <c r="B547" s="9" t="s">
        <v>103</v>
      </c>
      <c r="C547" s="9">
        <f>INDEX(ATS!$A:$P,MATCH('2) Order Form'!$V547,ATS!$O:$O,0),1)</f>
        <v>820410</v>
      </c>
      <c r="D547" s="9" t="str">
        <f>INDEX(ATS!$A:$P,MATCH('2) Order Form'!$V547,ATS!$O:$O,0),2)</f>
        <v>Hunter Light Gloves M</v>
      </c>
      <c r="E547" s="74" t="str">
        <f>INDEX(ATS!$A:$P,MATCH('2) Order Form'!$V547,ATS!$O:$O,0),4)</f>
        <v>10001-M</v>
      </c>
      <c r="F547" s="74" t="str">
        <f>INDEX(ATS!$A:$P,MATCH('2) Order Form'!$V547,ATS!$O:$O,0),5)</f>
        <v>Bright White</v>
      </c>
      <c r="G547" s="112" t="str">
        <f>INDEX(ATS!$A:$P,MATCH('2) Order Form'!$V547,ATS!$O:$O,0),6)</f>
        <v>M</v>
      </c>
      <c r="H547" s="10">
        <v>1</v>
      </c>
      <c r="I547" s="90">
        <v>0</v>
      </c>
      <c r="J547" s="96">
        <f>IFERROR(VLOOKUP(V547,ATS!$O:$P,2,FALSE),0)</f>
        <v>33</v>
      </c>
      <c r="K547" s="138">
        <f t="shared" ref="K547:K561" si="815">IF(J547=99999,"OPEN",IF(J547&gt;50,"50+",IF(J547&lt;=0,"0",J547)))</f>
        <v>33</v>
      </c>
      <c r="L547" s="96">
        <f>IFERROR(VLOOKUP(V547,ATS!$O:$Q,3,FALSE),0)</f>
        <v>33</v>
      </c>
      <c r="M547" s="139">
        <f t="shared" ref="M547:M561" si="816">IF(L547=99999,"OPEN",IF(L547&gt;50,"50+",IF(L547&lt;=0,"0",L547)))</f>
        <v>33</v>
      </c>
      <c r="N547" s="85">
        <v>0</v>
      </c>
      <c r="O547" s="51">
        <f t="shared" ref="O547:O561" si="817">IF(N547&lt;&gt;0,N547,$P$5)</f>
        <v>0</v>
      </c>
      <c r="P547" s="46">
        <f>VLOOKUP($C547,Prices!$A$3:$T$1996,MATCH('2) Order Form'!P$8,Prices!$A$2:$T$2,0),FALSE)</f>
        <v>19.5</v>
      </c>
      <c r="Q547" s="47">
        <f>VLOOKUP($C547,Prices!$A$3:$T$1996,MATCH('2) Order Form'!Q$8,Prices!$A$2:$T$2,0),FALSE)</f>
        <v>39</v>
      </c>
      <c r="R547" s="31">
        <f t="shared" ref="R547:R561" si="818">I547*P547</f>
        <v>0</v>
      </c>
      <c r="S547" s="40">
        <f t="shared" ref="S547:S561" si="819">R547*O547</f>
        <v>0</v>
      </c>
      <c r="T547" s="47">
        <f t="shared" ref="T547:T561" si="820">R547-S547</f>
        <v>0</v>
      </c>
      <c r="U547" s="97"/>
      <c r="V547" s="110">
        <v>7048652913968</v>
      </c>
      <c r="W547" s="97"/>
      <c r="X547" s="182" t="str">
        <f t="shared" si="749"/>
        <v/>
      </c>
      <c r="Y547" s="98">
        <f t="shared" ref="Y547:Y561" si="821">I547*Q547</f>
        <v>0</v>
      </c>
      <c r="Z547" s="99">
        <f t="shared" ca="1" si="809"/>
        <v>0</v>
      </c>
      <c r="AA547" s="99">
        <f t="shared" ca="1" si="810"/>
        <v>92</v>
      </c>
      <c r="AB547" s="99">
        <f t="shared" ca="1" si="811"/>
        <v>0</v>
      </c>
      <c r="AC547" s="99">
        <f t="shared" ca="1" si="812"/>
        <v>0</v>
      </c>
      <c r="AD547" s="99" t="str">
        <f t="shared" si="813"/>
        <v>820410Bright White</v>
      </c>
      <c r="AE547" s="99">
        <f t="shared" si="814"/>
        <v>820410</v>
      </c>
      <c r="AF547" s="100" t="str">
        <f>INDEX(ATS!$A:$P,MATCH('2) Order Form'!$V547,ATS!$O:$O,0),7)</f>
        <v>Active</v>
      </c>
      <c r="AG547" s="183">
        <v>7048653022201</v>
      </c>
    </row>
    <row r="548" spans="1:33">
      <c r="A548" s="9">
        <v>4</v>
      </c>
      <c r="B548" s="9" t="s">
        <v>103</v>
      </c>
      <c r="C548" s="9">
        <f>INDEX(ATS!$A:$P,MATCH('2) Order Form'!$V548,ATS!$O:$O,0),1)</f>
        <v>820410</v>
      </c>
      <c r="D548" s="9" t="str">
        <f>INDEX(ATS!$A:$P,MATCH('2) Order Form'!$V548,ATS!$O:$O,0),2)</f>
        <v>Hunter Light Gloves M</v>
      </c>
      <c r="E548" s="74" t="str">
        <f>INDEX(ATS!$A:$P,MATCH('2) Order Form'!$V548,ATS!$O:$O,0),4)</f>
        <v>10001-L</v>
      </c>
      <c r="F548" s="74" t="str">
        <f>INDEX(ATS!$A:$P,MATCH('2) Order Form'!$V548,ATS!$O:$O,0),5)</f>
        <v>Bright White</v>
      </c>
      <c r="G548" s="112" t="str">
        <f>INDEX(ATS!$A:$P,MATCH('2) Order Form'!$V548,ATS!$O:$O,0),6)</f>
        <v>L</v>
      </c>
      <c r="H548" s="10">
        <v>1</v>
      </c>
      <c r="I548" s="90">
        <v>0</v>
      </c>
      <c r="J548" s="96">
        <f>IFERROR(VLOOKUP(V548,ATS!$O:$P,2,FALSE),0)</f>
        <v>36</v>
      </c>
      <c r="K548" s="138">
        <f>IF(J548=99999,"OPEN",IF(J548&gt;50,"50+",IF(J548&lt;=0,"0",J548)))</f>
        <v>36</v>
      </c>
      <c r="L548" s="96">
        <f>IFERROR(VLOOKUP(V548,ATS!$O:$Q,3,FALSE),0)</f>
        <v>36</v>
      </c>
      <c r="M548" s="139">
        <f>IF(L548=99999,"OPEN",IF(L548&gt;50,"50+",IF(L548&lt;=0,"0",L548)))</f>
        <v>36</v>
      </c>
      <c r="N548" s="85">
        <v>0</v>
      </c>
      <c r="O548" s="51">
        <f>IF(N548&lt;&gt;0,N548,$P$5)</f>
        <v>0</v>
      </c>
      <c r="P548" s="46">
        <f>VLOOKUP($C548,Prices!$A$3:$T$1996,MATCH('2) Order Form'!P$8,Prices!$A$2:$T$2,0),FALSE)</f>
        <v>19.5</v>
      </c>
      <c r="Q548" s="47">
        <f>VLOOKUP($C548,Prices!$A$3:$T$1996,MATCH('2) Order Form'!Q$8,Prices!$A$2:$T$2,0),FALSE)</f>
        <v>39</v>
      </c>
      <c r="R548" s="31">
        <f>I548*P548</f>
        <v>0</v>
      </c>
      <c r="S548" s="40">
        <f>R548*O548</f>
        <v>0</v>
      </c>
      <c r="T548" s="47">
        <f>R548-S548</f>
        <v>0</v>
      </c>
      <c r="U548" s="97"/>
      <c r="V548" s="110">
        <v>7048652913951</v>
      </c>
      <c r="W548" s="97"/>
      <c r="X548" s="182" t="str">
        <f t="shared" si="749"/>
        <v/>
      </c>
      <c r="Y548" s="98">
        <f>I548*Q548</f>
        <v>0</v>
      </c>
      <c r="Z548" s="99">
        <f t="shared" ca="1" si="809"/>
        <v>0</v>
      </c>
      <c r="AA548" s="99">
        <f t="shared" ca="1" si="810"/>
        <v>92</v>
      </c>
      <c r="AB548" s="99">
        <f t="shared" ca="1" si="811"/>
        <v>0</v>
      </c>
      <c r="AC548" s="99">
        <f t="shared" ca="1" si="812"/>
        <v>0</v>
      </c>
      <c r="AD548" s="99" t="str">
        <f t="shared" si="813"/>
        <v>820410Bright White</v>
      </c>
      <c r="AE548" s="99">
        <f t="shared" si="814"/>
        <v>820410</v>
      </c>
      <c r="AF548" s="100" t="str">
        <f>INDEX(ATS!$A:$P,MATCH('2) Order Form'!$V548,ATS!$O:$O,0),7)</f>
        <v>Active</v>
      </c>
      <c r="AG548" s="183">
        <v>7048653022218</v>
      </c>
    </row>
    <row r="549" spans="1:33">
      <c r="A549" s="9">
        <v>4</v>
      </c>
      <c r="B549" s="9" t="s">
        <v>103</v>
      </c>
      <c r="C549" s="9">
        <f>INDEX(ATS!$A:$P,MATCH('2) Order Form'!$V549,ATS!$O:$O,0),1)</f>
        <v>820410</v>
      </c>
      <c r="D549" s="9" t="str">
        <f>INDEX(ATS!$A:$P,MATCH('2) Order Form'!$V549,ATS!$O:$O,0),2)</f>
        <v>Hunter Light Gloves M</v>
      </c>
      <c r="E549" s="74" t="str">
        <f>INDEX(ATS!$A:$P,MATCH('2) Order Form'!$V549,ATS!$O:$O,0),4)</f>
        <v>10001-XL</v>
      </c>
      <c r="F549" s="74" t="str">
        <f>INDEX(ATS!$A:$P,MATCH('2) Order Form'!$V549,ATS!$O:$O,0),5)</f>
        <v>Bright White</v>
      </c>
      <c r="G549" s="112" t="str">
        <f>INDEX(ATS!$A:$P,MATCH('2) Order Form'!$V549,ATS!$O:$O,0),6)</f>
        <v>XL</v>
      </c>
      <c r="H549" s="10">
        <v>1</v>
      </c>
      <c r="I549" s="90">
        <v>0</v>
      </c>
      <c r="J549" s="96">
        <f>IFERROR(VLOOKUP(V549,ATS!$O:$P,2,FALSE),0)</f>
        <v>29</v>
      </c>
      <c r="K549" s="138">
        <f t="shared" si="815"/>
        <v>29</v>
      </c>
      <c r="L549" s="96">
        <f>IFERROR(VLOOKUP(V549,ATS!$O:$Q,3,FALSE),0)</f>
        <v>29</v>
      </c>
      <c r="M549" s="139">
        <f t="shared" si="816"/>
        <v>29</v>
      </c>
      <c r="N549" s="85">
        <v>0</v>
      </c>
      <c r="O549" s="51">
        <f t="shared" si="817"/>
        <v>0</v>
      </c>
      <c r="P549" s="46">
        <f>VLOOKUP($C549,Prices!$A$3:$T$1996,MATCH('2) Order Form'!P$8,Prices!$A$2:$T$2,0),FALSE)</f>
        <v>19.5</v>
      </c>
      <c r="Q549" s="47">
        <f>VLOOKUP($C549,Prices!$A$3:$T$1996,MATCH('2) Order Form'!Q$8,Prices!$A$2:$T$2,0),FALSE)</f>
        <v>39</v>
      </c>
      <c r="R549" s="31">
        <f t="shared" si="818"/>
        <v>0</v>
      </c>
      <c r="S549" s="40">
        <f t="shared" si="819"/>
        <v>0</v>
      </c>
      <c r="T549" s="47">
        <f t="shared" si="820"/>
        <v>0</v>
      </c>
      <c r="U549" s="97"/>
      <c r="V549" s="110">
        <v>7048652913982</v>
      </c>
      <c r="W549" s="97"/>
      <c r="X549" s="182" t="str">
        <f t="shared" si="749"/>
        <v/>
      </c>
      <c r="Y549" s="98">
        <f t="shared" si="821"/>
        <v>0</v>
      </c>
      <c r="Z549" s="99">
        <f t="shared" ca="1" si="809"/>
        <v>0</v>
      </c>
      <c r="AA549" s="99">
        <f t="shared" ca="1" si="810"/>
        <v>92</v>
      </c>
      <c r="AB549" s="99">
        <f t="shared" ca="1" si="811"/>
        <v>0</v>
      </c>
      <c r="AC549" s="99">
        <f t="shared" ca="1" si="812"/>
        <v>0</v>
      </c>
      <c r="AD549" s="99" t="str">
        <f t="shared" si="813"/>
        <v>820410Bright White</v>
      </c>
      <c r="AE549" s="99">
        <f t="shared" si="814"/>
        <v>820410</v>
      </c>
      <c r="AF549" s="100" t="str">
        <f>INDEX(ATS!$A:$P,MATCH('2) Order Form'!$V549,ATS!$O:$O,0),7)</f>
        <v>Active</v>
      </c>
      <c r="AG549" s="183">
        <v>7048653022225</v>
      </c>
    </row>
    <row r="550" spans="1:33">
      <c r="A550" s="9">
        <v>4</v>
      </c>
      <c r="B550" s="9" t="s">
        <v>103</v>
      </c>
      <c r="C550" s="9">
        <f>INDEX(ATS!$A:$P,MATCH('2) Order Form'!$V550,ATS!$O:$O,0),1)</f>
        <v>820410</v>
      </c>
      <c r="D550" s="9" t="str">
        <f>INDEX(ATS!$A:$P,MATCH('2) Order Form'!$V550,ATS!$O:$O,0),2)</f>
        <v>Hunter Light Gloves M</v>
      </c>
      <c r="E550" s="74" t="str">
        <f>INDEX(ATS!$A:$P,MATCH('2) Order Form'!$V550,ATS!$O:$O,0),4)</f>
        <v>78001-S</v>
      </c>
      <c r="F550" s="74" t="str">
        <f>INDEX(ATS!$A:$P,MATCH('2) Order Form'!$V550,ATS!$O:$O,0),5)</f>
        <v>Forest</v>
      </c>
      <c r="G550" s="112" t="str">
        <f>INDEX(ATS!$A:$P,MATCH('2) Order Form'!$V550,ATS!$O:$O,0),6)</f>
        <v>S</v>
      </c>
      <c r="H550" s="10">
        <v>1</v>
      </c>
      <c r="I550" s="90">
        <v>0</v>
      </c>
      <c r="J550" s="96">
        <f>IFERROR(VLOOKUP(V550,ATS!$O:$P,2,FALSE),0)</f>
        <v>26</v>
      </c>
      <c r="K550" s="138">
        <f t="shared" si="815"/>
        <v>26</v>
      </c>
      <c r="L550" s="96">
        <f>IFERROR(VLOOKUP(V550,ATS!$O:$Q,3,FALSE),0)</f>
        <v>26</v>
      </c>
      <c r="M550" s="139">
        <f t="shared" si="816"/>
        <v>26</v>
      </c>
      <c r="N550" s="85">
        <v>0</v>
      </c>
      <c r="O550" s="51">
        <f t="shared" si="817"/>
        <v>0</v>
      </c>
      <c r="P550" s="46">
        <f>VLOOKUP($C550,Prices!$A$3:$T$1996,MATCH('2) Order Form'!P$8,Prices!$A$2:$T$2,0),FALSE)</f>
        <v>19.5</v>
      </c>
      <c r="Q550" s="47">
        <f>VLOOKUP($C550,Prices!$A$3:$T$1996,MATCH('2) Order Form'!Q$8,Prices!$A$2:$T$2,0),FALSE)</f>
        <v>39</v>
      </c>
      <c r="R550" s="31">
        <f t="shared" si="818"/>
        <v>0</v>
      </c>
      <c r="S550" s="40">
        <f t="shared" si="819"/>
        <v>0</v>
      </c>
      <c r="T550" s="47">
        <f t="shared" si="820"/>
        <v>0</v>
      </c>
      <c r="U550" s="97"/>
      <c r="V550" s="110">
        <v>7048652914019</v>
      </c>
      <c r="W550" s="97"/>
      <c r="X550" s="182" t="str">
        <f t="shared" si="749"/>
        <v>*** EOL ***</v>
      </c>
      <c r="Y550" s="98">
        <f t="shared" si="821"/>
        <v>0</v>
      </c>
      <c r="Z550" s="99">
        <f t="shared" ca="1" si="809"/>
        <v>0</v>
      </c>
      <c r="AA550" s="99">
        <f t="shared" ca="1" si="810"/>
        <v>92</v>
      </c>
      <c r="AB550" s="99">
        <f t="shared" ca="1" si="811"/>
        <v>0</v>
      </c>
      <c r="AC550" s="99">
        <f t="shared" ca="1" si="812"/>
        <v>1</v>
      </c>
      <c r="AD550" s="99" t="str">
        <f t="shared" si="813"/>
        <v>820410Forest</v>
      </c>
      <c r="AE550" s="99">
        <f t="shared" si="814"/>
        <v>820410</v>
      </c>
      <c r="AF550" s="100" t="str">
        <f>INDEX(ATS!$A:$P,MATCH('2) Order Form'!$V550,ATS!$O:$O,0),7)</f>
        <v>Stock</v>
      </c>
      <c r="AG550" s="183">
        <v>7048653022157</v>
      </c>
    </row>
    <row r="551" spans="1:33">
      <c r="A551" s="9">
        <v>4</v>
      </c>
      <c r="B551" s="9" t="s">
        <v>103</v>
      </c>
      <c r="C551" s="9">
        <f>INDEX(ATS!$A:$P,MATCH('2) Order Form'!$V551,ATS!$O:$O,0),1)</f>
        <v>820410</v>
      </c>
      <c r="D551" s="9" t="str">
        <f>INDEX(ATS!$A:$P,MATCH('2) Order Form'!$V551,ATS!$O:$O,0),2)</f>
        <v>Hunter Light Gloves M</v>
      </c>
      <c r="E551" s="74" t="str">
        <f>INDEX(ATS!$A:$P,MATCH('2) Order Form'!$V551,ATS!$O:$O,0),4)</f>
        <v>78001-M</v>
      </c>
      <c r="F551" s="74" t="str">
        <f>INDEX(ATS!$A:$P,MATCH('2) Order Form'!$V551,ATS!$O:$O,0),5)</f>
        <v>Forest</v>
      </c>
      <c r="G551" s="112" t="str">
        <f>INDEX(ATS!$A:$P,MATCH('2) Order Form'!$V551,ATS!$O:$O,0),6)</f>
        <v>M</v>
      </c>
      <c r="H551" s="10">
        <v>1</v>
      </c>
      <c r="I551" s="90">
        <v>0</v>
      </c>
      <c r="J551" s="96">
        <f>IFERROR(VLOOKUP(V551,ATS!$O:$P,2,FALSE),0)</f>
        <v>24</v>
      </c>
      <c r="K551" s="138">
        <f>IF(J551=99999,"OPEN",IF(J551&gt;50,"50+",IF(J551&lt;=0,"0",J551)))</f>
        <v>24</v>
      </c>
      <c r="L551" s="96">
        <f>IFERROR(VLOOKUP(V551,ATS!$O:$Q,3,FALSE),0)</f>
        <v>24</v>
      </c>
      <c r="M551" s="139">
        <f>IF(L551=99999,"OPEN",IF(L551&gt;50,"50+",IF(L551&lt;=0,"0",L551)))</f>
        <v>24</v>
      </c>
      <c r="N551" s="85">
        <v>0</v>
      </c>
      <c r="O551" s="51">
        <f>IF(N551&lt;&gt;0,N551,$P$5)</f>
        <v>0</v>
      </c>
      <c r="P551" s="46">
        <f>VLOOKUP($C551,Prices!$A$3:$T$1996,MATCH('2) Order Form'!P$8,Prices!$A$2:$T$2,0),FALSE)</f>
        <v>19.5</v>
      </c>
      <c r="Q551" s="47">
        <f>VLOOKUP($C551,Prices!$A$3:$T$1996,MATCH('2) Order Form'!Q$8,Prices!$A$2:$T$2,0),FALSE)</f>
        <v>39</v>
      </c>
      <c r="R551" s="31">
        <f>I551*P551</f>
        <v>0</v>
      </c>
      <c r="S551" s="40">
        <f>R551*O551</f>
        <v>0</v>
      </c>
      <c r="T551" s="47">
        <f>R551-S551</f>
        <v>0</v>
      </c>
      <c r="U551" s="97"/>
      <c r="V551" s="110">
        <v>7048652914002</v>
      </c>
      <c r="W551" s="97"/>
      <c r="X551" s="182" t="str">
        <f t="shared" si="749"/>
        <v>*** EOL ***</v>
      </c>
      <c r="Y551" s="98">
        <f>I551*Q551</f>
        <v>0</v>
      </c>
      <c r="Z551" s="99">
        <f t="shared" ca="1" si="809"/>
        <v>0</v>
      </c>
      <c r="AA551" s="99">
        <f t="shared" ca="1" si="810"/>
        <v>92</v>
      </c>
      <c r="AB551" s="99">
        <f t="shared" ca="1" si="811"/>
        <v>0</v>
      </c>
      <c r="AC551" s="99">
        <f t="shared" ca="1" si="812"/>
        <v>0</v>
      </c>
      <c r="AD551" s="99" t="str">
        <f t="shared" si="813"/>
        <v>820410Forest</v>
      </c>
      <c r="AE551" s="99">
        <f t="shared" si="814"/>
        <v>820410</v>
      </c>
      <c r="AF551" s="100" t="str">
        <f>INDEX(ATS!$A:$P,MATCH('2) Order Form'!$V551,ATS!$O:$O,0),7)</f>
        <v>Stock</v>
      </c>
      <c r="AG551" s="183">
        <v>7048653022164</v>
      </c>
    </row>
    <row r="552" spans="1:33">
      <c r="A552" s="9">
        <v>4</v>
      </c>
      <c r="B552" s="9" t="s">
        <v>103</v>
      </c>
      <c r="C552" s="9">
        <f>INDEX(ATS!$A:$P,MATCH('2) Order Form'!$V552,ATS!$O:$O,0),1)</f>
        <v>820410</v>
      </c>
      <c r="D552" s="9" t="str">
        <f>INDEX(ATS!$A:$P,MATCH('2) Order Form'!$V552,ATS!$O:$O,0),2)</f>
        <v>Hunter Light Gloves M</v>
      </c>
      <c r="E552" s="74" t="str">
        <f>INDEX(ATS!$A:$P,MATCH('2) Order Form'!$V552,ATS!$O:$O,0),4)</f>
        <v>78001-L</v>
      </c>
      <c r="F552" s="74" t="str">
        <f>INDEX(ATS!$A:$P,MATCH('2) Order Form'!$V552,ATS!$O:$O,0),5)</f>
        <v>Forest</v>
      </c>
      <c r="G552" s="112" t="str">
        <f>INDEX(ATS!$A:$P,MATCH('2) Order Form'!$V552,ATS!$O:$O,0),6)</f>
        <v>L</v>
      </c>
      <c r="H552" s="10">
        <v>1</v>
      </c>
      <c r="I552" s="90">
        <v>0</v>
      </c>
      <c r="J552" s="96">
        <f>IFERROR(VLOOKUP(V552,ATS!$O:$P,2,FALSE),0)</f>
        <v>27</v>
      </c>
      <c r="K552" s="138">
        <f t="shared" si="815"/>
        <v>27</v>
      </c>
      <c r="L552" s="96">
        <f>IFERROR(VLOOKUP(V552,ATS!$O:$Q,3,FALSE),0)</f>
        <v>27</v>
      </c>
      <c r="M552" s="139">
        <f t="shared" si="816"/>
        <v>27</v>
      </c>
      <c r="N552" s="85">
        <v>0</v>
      </c>
      <c r="O552" s="51">
        <f t="shared" si="817"/>
        <v>0</v>
      </c>
      <c r="P552" s="46">
        <f>VLOOKUP($C552,Prices!$A$3:$T$1996,MATCH('2) Order Form'!P$8,Prices!$A$2:$T$2,0),FALSE)</f>
        <v>19.5</v>
      </c>
      <c r="Q552" s="47">
        <f>VLOOKUP($C552,Prices!$A$3:$T$1996,MATCH('2) Order Form'!Q$8,Prices!$A$2:$T$2,0),FALSE)</f>
        <v>39</v>
      </c>
      <c r="R552" s="31">
        <f t="shared" si="818"/>
        <v>0</v>
      </c>
      <c r="S552" s="40">
        <f t="shared" si="819"/>
        <v>0</v>
      </c>
      <c r="T552" s="47">
        <f t="shared" si="820"/>
        <v>0</v>
      </c>
      <c r="U552" s="97"/>
      <c r="V552" s="110">
        <v>7048652913999</v>
      </c>
      <c r="W552" s="97"/>
      <c r="X552" s="182" t="str">
        <f t="shared" si="749"/>
        <v>*** EOL ***</v>
      </c>
      <c r="Y552" s="98">
        <f t="shared" si="821"/>
        <v>0</v>
      </c>
      <c r="Z552" s="99">
        <f t="shared" ca="1" si="809"/>
        <v>0</v>
      </c>
      <c r="AA552" s="99">
        <f t="shared" ca="1" si="810"/>
        <v>92</v>
      </c>
      <c r="AB552" s="99">
        <f t="shared" ca="1" si="811"/>
        <v>0</v>
      </c>
      <c r="AC552" s="99">
        <f t="shared" ca="1" si="812"/>
        <v>0</v>
      </c>
      <c r="AD552" s="99" t="str">
        <f t="shared" si="813"/>
        <v>820410Forest</v>
      </c>
      <c r="AE552" s="99">
        <f t="shared" si="814"/>
        <v>820410</v>
      </c>
      <c r="AF552" s="100" t="str">
        <f>INDEX(ATS!$A:$P,MATCH('2) Order Form'!$V552,ATS!$O:$O,0),7)</f>
        <v>Stock</v>
      </c>
      <c r="AG552" s="183">
        <v>7048653022171</v>
      </c>
    </row>
    <row r="553" spans="1:33">
      <c r="A553" s="9">
        <v>4</v>
      </c>
      <c r="B553" s="9" t="s">
        <v>103</v>
      </c>
      <c r="C553" s="9">
        <f>INDEX(ATS!$A:$P,MATCH('2) Order Form'!$V553,ATS!$O:$O,0),1)</f>
        <v>820410</v>
      </c>
      <c r="D553" s="9" t="str">
        <f>INDEX(ATS!$A:$P,MATCH('2) Order Form'!$V553,ATS!$O:$O,0),2)</f>
        <v>Hunter Light Gloves M</v>
      </c>
      <c r="E553" s="74" t="str">
        <f>INDEX(ATS!$A:$P,MATCH('2) Order Form'!$V553,ATS!$O:$O,0),4)</f>
        <v>78001-XL</v>
      </c>
      <c r="F553" s="74" t="str">
        <f>INDEX(ATS!$A:$P,MATCH('2) Order Form'!$V553,ATS!$O:$O,0),5)</f>
        <v>Forest</v>
      </c>
      <c r="G553" s="112" t="str">
        <f>INDEX(ATS!$A:$P,MATCH('2) Order Form'!$V553,ATS!$O:$O,0),6)</f>
        <v>XL</v>
      </c>
      <c r="H553" s="10">
        <v>1</v>
      </c>
      <c r="I553" s="90">
        <v>0</v>
      </c>
      <c r="J553" s="96">
        <f>IFERROR(VLOOKUP(V553,ATS!$O:$P,2,FALSE),0)</f>
        <v>22</v>
      </c>
      <c r="K553" s="138">
        <f t="shared" si="815"/>
        <v>22</v>
      </c>
      <c r="L553" s="96">
        <f>IFERROR(VLOOKUP(V553,ATS!$O:$Q,3,FALSE),0)</f>
        <v>22</v>
      </c>
      <c r="M553" s="139">
        <f t="shared" si="816"/>
        <v>22</v>
      </c>
      <c r="N553" s="85">
        <v>0</v>
      </c>
      <c r="O553" s="51">
        <f t="shared" si="817"/>
        <v>0</v>
      </c>
      <c r="P553" s="46">
        <f>VLOOKUP($C553,Prices!$A$3:$T$1996,MATCH('2) Order Form'!P$8,Prices!$A$2:$T$2,0),FALSE)</f>
        <v>19.5</v>
      </c>
      <c r="Q553" s="47">
        <f>VLOOKUP($C553,Prices!$A$3:$T$1996,MATCH('2) Order Form'!Q$8,Prices!$A$2:$T$2,0),FALSE)</f>
        <v>39</v>
      </c>
      <c r="R553" s="31">
        <f t="shared" si="818"/>
        <v>0</v>
      </c>
      <c r="S553" s="40">
        <f t="shared" si="819"/>
        <v>0</v>
      </c>
      <c r="T553" s="47">
        <f t="shared" si="820"/>
        <v>0</v>
      </c>
      <c r="U553" s="97"/>
      <c r="V553" s="110">
        <v>7048652914026</v>
      </c>
      <c r="W553" s="97"/>
      <c r="X553" s="182" t="str">
        <f t="shared" si="749"/>
        <v>*** EOL ***</v>
      </c>
      <c r="Y553" s="98">
        <f t="shared" si="821"/>
        <v>0</v>
      </c>
      <c r="Z553" s="99">
        <f t="shared" ca="1" si="809"/>
        <v>0</v>
      </c>
      <c r="AA553" s="99">
        <f t="shared" ca="1" si="810"/>
        <v>92</v>
      </c>
      <c r="AB553" s="99">
        <f t="shared" ca="1" si="811"/>
        <v>0</v>
      </c>
      <c r="AC553" s="99">
        <f t="shared" ca="1" si="812"/>
        <v>0</v>
      </c>
      <c r="AD553" s="99" t="str">
        <f t="shared" si="813"/>
        <v>820410Forest</v>
      </c>
      <c r="AE553" s="99">
        <f t="shared" si="814"/>
        <v>820410</v>
      </c>
      <c r="AF553" s="100" t="str">
        <f>INDEX(ATS!$A:$P,MATCH('2) Order Form'!$V553,ATS!$O:$O,0),7)</f>
        <v>Stock</v>
      </c>
      <c r="AG553" s="183">
        <v>7048653022188</v>
      </c>
    </row>
    <row r="554" spans="1:33">
      <c r="A554" s="9">
        <v>4</v>
      </c>
      <c r="B554" s="9" t="s">
        <v>103</v>
      </c>
      <c r="C554" s="9">
        <f>INDEX(ATS!$A:$P,MATCH('2) Order Form'!$V554,ATS!$O:$O,0),1)</f>
        <v>820410</v>
      </c>
      <c r="D554" s="9" t="str">
        <f>INDEX(ATS!$A:$P,MATCH('2) Order Form'!$V554,ATS!$O:$O,0),2)</f>
        <v>Hunter Light Gloves M</v>
      </c>
      <c r="E554" s="74" t="str">
        <f>INDEX(ATS!$A:$P,MATCH('2) Order Form'!$V554,ATS!$O:$O,0),4)</f>
        <v>88300-S</v>
      </c>
      <c r="F554" s="74" t="str">
        <f>INDEX(ATS!$A:$P,MATCH('2) Order Form'!$V554,ATS!$O:$O,0),5)</f>
        <v>Sky Blue</v>
      </c>
      <c r="G554" s="112" t="str">
        <f>INDEX(ATS!$A:$P,MATCH('2) Order Form'!$V554,ATS!$O:$O,0),6)</f>
        <v>S</v>
      </c>
      <c r="H554" s="10">
        <v>1</v>
      </c>
      <c r="I554" s="90">
        <v>0</v>
      </c>
      <c r="J554" s="96">
        <f>IFERROR(VLOOKUP(V554,ATS!$O:$P,2,FALSE),0)</f>
        <v>15</v>
      </c>
      <c r="K554" s="138">
        <f>IF(J554=99999,"OPEN",IF(J554&gt;50,"50+",IF(J554&lt;=0,"0",J554)))</f>
        <v>15</v>
      </c>
      <c r="L554" s="96">
        <f>IFERROR(VLOOKUP(V554,ATS!$O:$Q,3,FALSE),0)</f>
        <v>15</v>
      </c>
      <c r="M554" s="139">
        <f>IF(L554=99999,"OPEN",IF(L554&gt;50,"50+",IF(L554&lt;=0,"0",L554)))</f>
        <v>15</v>
      </c>
      <c r="N554" s="85">
        <v>0</v>
      </c>
      <c r="O554" s="51">
        <f>IF(N554&lt;&gt;0,N554,$P$5)</f>
        <v>0</v>
      </c>
      <c r="P554" s="46">
        <f>VLOOKUP($C554,Prices!$A$3:$T$1996,MATCH('2) Order Form'!P$8,Prices!$A$2:$T$2,0),FALSE)</f>
        <v>19.5</v>
      </c>
      <c r="Q554" s="47">
        <f>VLOOKUP($C554,Prices!$A$3:$T$1996,MATCH('2) Order Form'!Q$8,Prices!$A$2:$T$2,0),FALSE)</f>
        <v>39</v>
      </c>
      <c r="R554" s="31">
        <f>I554*P554</f>
        <v>0</v>
      </c>
      <c r="S554" s="40">
        <f>R554*O554</f>
        <v>0</v>
      </c>
      <c r="T554" s="47">
        <f>R554-S554</f>
        <v>0</v>
      </c>
      <c r="U554" s="97"/>
      <c r="V554" s="110">
        <v>7048652914057</v>
      </c>
      <c r="W554" s="97"/>
      <c r="X554" s="182" t="str">
        <f t="shared" si="749"/>
        <v>*** EOL ***</v>
      </c>
      <c r="Y554" s="98">
        <f>I554*Q554</f>
        <v>0</v>
      </c>
      <c r="Z554" s="99">
        <f t="shared" ca="1" si="809"/>
        <v>0</v>
      </c>
      <c r="AA554" s="99">
        <f t="shared" ca="1" si="810"/>
        <v>92</v>
      </c>
      <c r="AB554" s="99">
        <f t="shared" ca="1" si="811"/>
        <v>0</v>
      </c>
      <c r="AC554" s="99">
        <f t="shared" ca="1" si="812"/>
        <v>1</v>
      </c>
      <c r="AD554" s="99" t="str">
        <f t="shared" si="813"/>
        <v>820410Sky Blue</v>
      </c>
      <c r="AE554" s="99">
        <f t="shared" si="814"/>
        <v>820410</v>
      </c>
      <c r="AF554" s="100" t="str">
        <f>INDEX(ATS!$A:$P,MATCH('2) Order Form'!$V554,ATS!$O:$O,0),7)</f>
        <v>Stock</v>
      </c>
      <c r="AG554" s="183">
        <v>7048652914095</v>
      </c>
    </row>
    <row r="555" spans="1:33">
      <c r="A555" s="9">
        <v>4</v>
      </c>
      <c r="B555" s="9" t="s">
        <v>103</v>
      </c>
      <c r="C555" s="9">
        <f>INDEX(ATS!$A:$P,MATCH('2) Order Form'!$V555,ATS!$O:$O,0),1)</f>
        <v>820410</v>
      </c>
      <c r="D555" s="9" t="str">
        <f>INDEX(ATS!$A:$P,MATCH('2) Order Form'!$V555,ATS!$O:$O,0),2)</f>
        <v>Hunter Light Gloves M</v>
      </c>
      <c r="E555" s="74" t="str">
        <f>INDEX(ATS!$A:$P,MATCH('2) Order Form'!$V555,ATS!$O:$O,0),4)</f>
        <v>88300-M</v>
      </c>
      <c r="F555" s="74" t="str">
        <f>INDEX(ATS!$A:$P,MATCH('2) Order Form'!$V555,ATS!$O:$O,0),5)</f>
        <v>Sky Blue</v>
      </c>
      <c r="G555" s="112" t="str">
        <f>INDEX(ATS!$A:$P,MATCH('2) Order Form'!$V555,ATS!$O:$O,0),6)</f>
        <v>M</v>
      </c>
      <c r="H555" s="10">
        <v>1</v>
      </c>
      <c r="I555" s="90">
        <v>0</v>
      </c>
      <c r="J555" s="96">
        <f>IFERROR(VLOOKUP(V555,ATS!$O:$P,2,FALSE),0)</f>
        <v>13</v>
      </c>
      <c r="K555" s="138">
        <f t="shared" si="815"/>
        <v>13</v>
      </c>
      <c r="L555" s="96">
        <f>IFERROR(VLOOKUP(V555,ATS!$O:$Q,3,FALSE),0)</f>
        <v>13</v>
      </c>
      <c r="M555" s="139">
        <f t="shared" si="816"/>
        <v>13</v>
      </c>
      <c r="N555" s="85">
        <v>0</v>
      </c>
      <c r="O555" s="51">
        <f t="shared" si="817"/>
        <v>0</v>
      </c>
      <c r="P555" s="46">
        <f>VLOOKUP($C555,Prices!$A$3:$T$1996,MATCH('2) Order Form'!P$8,Prices!$A$2:$T$2,0),FALSE)</f>
        <v>19.5</v>
      </c>
      <c r="Q555" s="47">
        <f>VLOOKUP($C555,Prices!$A$3:$T$1996,MATCH('2) Order Form'!Q$8,Prices!$A$2:$T$2,0),FALSE)</f>
        <v>39</v>
      </c>
      <c r="R555" s="31">
        <f t="shared" si="818"/>
        <v>0</v>
      </c>
      <c r="S555" s="40">
        <f t="shared" si="819"/>
        <v>0</v>
      </c>
      <c r="T555" s="47">
        <f t="shared" si="820"/>
        <v>0</v>
      </c>
      <c r="U555" s="97"/>
      <c r="V555" s="110">
        <v>7048652914040</v>
      </c>
      <c r="W555" s="97"/>
      <c r="X555" s="182" t="str">
        <f t="shared" si="749"/>
        <v>*** EOL ***</v>
      </c>
      <c r="Y555" s="98">
        <f t="shared" si="821"/>
        <v>0</v>
      </c>
      <c r="Z555" s="99">
        <f t="shared" ca="1" si="809"/>
        <v>0</v>
      </c>
      <c r="AA555" s="99">
        <f t="shared" ca="1" si="810"/>
        <v>92</v>
      </c>
      <c r="AB555" s="99">
        <f t="shared" ca="1" si="811"/>
        <v>0</v>
      </c>
      <c r="AC555" s="99">
        <f t="shared" ca="1" si="812"/>
        <v>0</v>
      </c>
      <c r="AD555" s="99" t="str">
        <f t="shared" si="813"/>
        <v>820410Sky Blue</v>
      </c>
      <c r="AE555" s="99">
        <f t="shared" si="814"/>
        <v>820410</v>
      </c>
      <c r="AF555" s="100" t="str">
        <f>INDEX(ATS!$A:$P,MATCH('2) Order Form'!$V555,ATS!$O:$O,0),7)</f>
        <v>Stock</v>
      </c>
      <c r="AG555" s="183">
        <v>7048652914088</v>
      </c>
    </row>
    <row r="556" spans="1:33">
      <c r="A556" s="9">
        <v>4</v>
      </c>
      <c r="B556" s="9" t="s">
        <v>103</v>
      </c>
      <c r="C556" s="9">
        <f>INDEX(ATS!$A:$P,MATCH('2) Order Form'!$V556,ATS!$O:$O,0),1)</f>
        <v>820410</v>
      </c>
      <c r="D556" s="9" t="str">
        <f>INDEX(ATS!$A:$P,MATCH('2) Order Form'!$V556,ATS!$O:$O,0),2)</f>
        <v>Hunter Light Gloves M</v>
      </c>
      <c r="E556" s="74" t="str">
        <f>INDEX(ATS!$A:$P,MATCH('2) Order Form'!$V556,ATS!$O:$O,0),4)</f>
        <v>88300-L</v>
      </c>
      <c r="F556" s="74" t="str">
        <f>INDEX(ATS!$A:$P,MATCH('2) Order Form'!$V556,ATS!$O:$O,0),5)</f>
        <v>Sky Blue</v>
      </c>
      <c r="G556" s="112" t="str">
        <f>INDEX(ATS!$A:$P,MATCH('2) Order Form'!$V556,ATS!$O:$O,0),6)</f>
        <v>L</v>
      </c>
      <c r="H556" s="10">
        <v>1</v>
      </c>
      <c r="I556" s="90">
        <v>0</v>
      </c>
      <c r="J556" s="96">
        <f>IFERROR(VLOOKUP(V556,ATS!$O:$P,2,FALSE),0)</f>
        <v>21</v>
      </c>
      <c r="K556" s="138">
        <f t="shared" si="815"/>
        <v>21</v>
      </c>
      <c r="L556" s="96">
        <f>IFERROR(VLOOKUP(V556,ATS!$O:$Q,3,FALSE),0)</f>
        <v>21</v>
      </c>
      <c r="M556" s="139">
        <f t="shared" si="816"/>
        <v>21</v>
      </c>
      <c r="N556" s="85">
        <v>0</v>
      </c>
      <c r="O556" s="51">
        <f t="shared" si="817"/>
        <v>0</v>
      </c>
      <c r="P556" s="46">
        <f>VLOOKUP($C556,Prices!$A$3:$T$1996,MATCH('2) Order Form'!P$8,Prices!$A$2:$T$2,0),FALSE)</f>
        <v>19.5</v>
      </c>
      <c r="Q556" s="47">
        <f>VLOOKUP($C556,Prices!$A$3:$T$1996,MATCH('2) Order Form'!Q$8,Prices!$A$2:$T$2,0),FALSE)</f>
        <v>39</v>
      </c>
      <c r="R556" s="31">
        <f t="shared" si="818"/>
        <v>0</v>
      </c>
      <c r="S556" s="40">
        <f t="shared" si="819"/>
        <v>0</v>
      </c>
      <c r="T556" s="47">
        <f t="shared" si="820"/>
        <v>0</v>
      </c>
      <c r="U556" s="97"/>
      <c r="V556" s="110">
        <v>7048652914033</v>
      </c>
      <c r="W556" s="97"/>
      <c r="X556" s="182" t="str">
        <f t="shared" si="749"/>
        <v>*** EOL ***</v>
      </c>
      <c r="Y556" s="98">
        <f t="shared" si="821"/>
        <v>0</v>
      </c>
      <c r="Z556" s="99">
        <f t="shared" ca="1" si="809"/>
        <v>0</v>
      </c>
      <c r="AA556" s="99">
        <f t="shared" ca="1" si="810"/>
        <v>92</v>
      </c>
      <c r="AB556" s="99">
        <f t="shared" ca="1" si="811"/>
        <v>0</v>
      </c>
      <c r="AC556" s="99">
        <f t="shared" ca="1" si="812"/>
        <v>0</v>
      </c>
      <c r="AD556" s="99" t="str">
        <f t="shared" si="813"/>
        <v>820410Sky Blue</v>
      </c>
      <c r="AE556" s="99">
        <f t="shared" si="814"/>
        <v>820410</v>
      </c>
      <c r="AF556" s="100" t="str">
        <f>INDEX(ATS!$A:$P,MATCH('2) Order Form'!$V556,ATS!$O:$O,0),7)</f>
        <v>Stock</v>
      </c>
      <c r="AG556" s="183">
        <v>7048652914071</v>
      </c>
    </row>
    <row r="557" spans="1:33">
      <c r="A557" s="9">
        <v>4</v>
      </c>
      <c r="B557" s="9" t="s">
        <v>103</v>
      </c>
      <c r="C557" s="9">
        <f>INDEX(ATS!$A:$P,MATCH('2) Order Form'!$V557,ATS!$O:$O,0),1)</f>
        <v>820410</v>
      </c>
      <c r="D557" s="9" t="str">
        <f>INDEX(ATS!$A:$P,MATCH('2) Order Form'!$V557,ATS!$O:$O,0),2)</f>
        <v>Hunter Light Gloves M</v>
      </c>
      <c r="E557" s="74" t="str">
        <f>INDEX(ATS!$A:$P,MATCH('2) Order Form'!$V557,ATS!$O:$O,0),4)</f>
        <v>88300-XL</v>
      </c>
      <c r="F557" s="74" t="str">
        <f>INDEX(ATS!$A:$P,MATCH('2) Order Form'!$V557,ATS!$O:$O,0),5)</f>
        <v>Sky Blue</v>
      </c>
      <c r="G557" s="112" t="str">
        <f>INDEX(ATS!$A:$P,MATCH('2) Order Form'!$V557,ATS!$O:$O,0),6)</f>
        <v>XL</v>
      </c>
      <c r="H557" s="10">
        <v>1</v>
      </c>
      <c r="I557" s="90">
        <v>0</v>
      </c>
      <c r="J557" s="96">
        <f>IFERROR(VLOOKUP(V557,ATS!$O:$P,2,FALSE),0)</f>
        <v>18</v>
      </c>
      <c r="K557" s="138">
        <f>IF(J557=99999,"OPEN",IF(J557&gt;50,"50+",IF(J557&lt;=0,"0",J557)))</f>
        <v>18</v>
      </c>
      <c r="L557" s="96">
        <f>IFERROR(VLOOKUP(V557,ATS!$O:$Q,3,FALSE),0)</f>
        <v>18</v>
      </c>
      <c r="M557" s="139">
        <f>IF(L557=99999,"OPEN",IF(L557&gt;50,"50+",IF(L557&lt;=0,"0",L557)))</f>
        <v>18</v>
      </c>
      <c r="N557" s="85">
        <v>0</v>
      </c>
      <c r="O557" s="51">
        <f>IF(N557&lt;&gt;0,N557,$P$5)</f>
        <v>0</v>
      </c>
      <c r="P557" s="46">
        <f>VLOOKUP($C557,Prices!$A$3:$T$1996,MATCH('2) Order Form'!P$8,Prices!$A$2:$T$2,0),FALSE)</f>
        <v>19.5</v>
      </c>
      <c r="Q557" s="47">
        <f>VLOOKUP($C557,Prices!$A$3:$T$1996,MATCH('2) Order Form'!Q$8,Prices!$A$2:$T$2,0),FALSE)</f>
        <v>39</v>
      </c>
      <c r="R557" s="31">
        <f>I557*P557</f>
        <v>0</v>
      </c>
      <c r="S557" s="40">
        <f>R557*O557</f>
        <v>0</v>
      </c>
      <c r="T557" s="47">
        <f>R557-S557</f>
        <v>0</v>
      </c>
      <c r="U557" s="97"/>
      <c r="V557" s="110">
        <v>7048652914064</v>
      </c>
      <c r="W557" s="97"/>
      <c r="X557" s="182" t="str">
        <f t="shared" si="749"/>
        <v>*** EOL ***</v>
      </c>
      <c r="Y557" s="98">
        <f>I557*Q557</f>
        <v>0</v>
      </c>
      <c r="Z557" s="99">
        <f t="shared" ca="1" si="809"/>
        <v>0</v>
      </c>
      <c r="AA557" s="99">
        <f t="shared" ca="1" si="810"/>
        <v>92</v>
      </c>
      <c r="AB557" s="99">
        <f t="shared" ca="1" si="811"/>
        <v>0</v>
      </c>
      <c r="AC557" s="99">
        <f t="shared" ca="1" si="812"/>
        <v>0</v>
      </c>
      <c r="AD557" s="99" t="str">
        <f t="shared" si="813"/>
        <v>820410Sky Blue</v>
      </c>
      <c r="AE557" s="99">
        <f t="shared" si="814"/>
        <v>820410</v>
      </c>
      <c r="AF557" s="100" t="str">
        <f>INDEX(ATS!$A:$P,MATCH('2) Order Form'!$V557,ATS!$O:$O,0),7)</f>
        <v>Stock</v>
      </c>
      <c r="AG557" s="183">
        <v>7048652914101</v>
      </c>
    </row>
    <row r="558" spans="1:33">
      <c r="A558" s="9">
        <v>4</v>
      </c>
      <c r="B558" s="9" t="s">
        <v>103</v>
      </c>
      <c r="C558" s="9">
        <f>INDEX(ATS!$A:$P,MATCH('2) Order Form'!$V558,ATS!$O:$O,0),1)</f>
        <v>820410</v>
      </c>
      <c r="D558" s="9" t="str">
        <f>INDEX(ATS!$A:$P,MATCH('2) Order Form'!$V558,ATS!$O:$O,0),2)</f>
        <v>Hunter Light Gloves M</v>
      </c>
      <c r="E558" s="74" t="str">
        <f>INDEX(ATS!$A:$P,MATCH('2) Order Form'!$V558,ATS!$O:$O,0),4)</f>
        <v>99901-S</v>
      </c>
      <c r="F558" s="74" t="str">
        <f>INDEX(ATS!$A:$P,MATCH('2) Order Form'!$V558,ATS!$O:$O,0),5)</f>
        <v xml:space="preserve">Black </v>
      </c>
      <c r="G558" s="112" t="str">
        <f>INDEX(ATS!$A:$P,MATCH('2) Order Form'!$V558,ATS!$O:$O,0),6)</f>
        <v>S</v>
      </c>
      <c r="H558" s="10">
        <v>1</v>
      </c>
      <c r="I558" s="90">
        <v>0</v>
      </c>
      <c r="J558" s="96">
        <f>IFERROR(VLOOKUP(V558,ATS!$O:$P,2,FALSE),0)</f>
        <v>126</v>
      </c>
      <c r="K558" s="138" t="str">
        <f t="shared" si="815"/>
        <v>50+</v>
      </c>
      <c r="L558" s="96">
        <f>IFERROR(VLOOKUP(V558,ATS!$O:$Q,3,FALSE),0)</f>
        <v>126</v>
      </c>
      <c r="M558" s="139" t="str">
        <f t="shared" si="816"/>
        <v>50+</v>
      </c>
      <c r="N558" s="85">
        <v>0</v>
      </c>
      <c r="O558" s="51">
        <f t="shared" si="817"/>
        <v>0</v>
      </c>
      <c r="P558" s="46">
        <f>VLOOKUP($C558,Prices!$A$3:$T$1996,MATCH('2) Order Form'!P$8,Prices!$A$2:$T$2,0),FALSE)</f>
        <v>19.5</v>
      </c>
      <c r="Q558" s="47">
        <f>VLOOKUP($C558,Prices!$A$3:$T$1996,MATCH('2) Order Form'!Q$8,Prices!$A$2:$T$2,0),FALSE)</f>
        <v>39</v>
      </c>
      <c r="R558" s="31">
        <f t="shared" si="818"/>
        <v>0</v>
      </c>
      <c r="S558" s="40">
        <f t="shared" si="819"/>
        <v>0</v>
      </c>
      <c r="T558" s="47">
        <f t="shared" si="820"/>
        <v>0</v>
      </c>
      <c r="U558" s="97"/>
      <c r="V558" s="110">
        <v>7048652914095</v>
      </c>
      <c r="W558" s="97"/>
      <c r="X558" s="182" t="str">
        <f t="shared" si="749"/>
        <v/>
      </c>
      <c r="Y558" s="98">
        <f t="shared" si="821"/>
        <v>0</v>
      </c>
      <c r="Z558" s="99">
        <f t="shared" ca="1" si="809"/>
        <v>0</v>
      </c>
      <c r="AA558" s="99">
        <f t="shared" ca="1" si="810"/>
        <v>92</v>
      </c>
      <c r="AB558" s="99">
        <f t="shared" ca="1" si="811"/>
        <v>0</v>
      </c>
      <c r="AC558" s="99">
        <f t="shared" ca="1" si="812"/>
        <v>1</v>
      </c>
      <c r="AD558" s="99" t="str">
        <f t="shared" si="813"/>
        <v xml:space="preserve">820410Black </v>
      </c>
      <c r="AE558" s="99">
        <f t="shared" si="814"/>
        <v>820410</v>
      </c>
      <c r="AF558" s="100" t="str">
        <f>INDEX(ATS!$A:$P,MATCH('2) Order Form'!$V558,ATS!$O:$O,0),7)</f>
        <v>Active</v>
      </c>
      <c r="AG558" s="183">
        <v>7048652914255</v>
      </c>
    </row>
    <row r="559" spans="1:33">
      <c r="A559" s="9">
        <v>4</v>
      </c>
      <c r="B559" s="9" t="s">
        <v>103</v>
      </c>
      <c r="C559" s="9">
        <f>INDEX(ATS!$A:$P,MATCH('2) Order Form'!$V559,ATS!$O:$O,0),1)</f>
        <v>820410</v>
      </c>
      <c r="D559" s="9" t="str">
        <f>INDEX(ATS!$A:$P,MATCH('2) Order Form'!$V559,ATS!$O:$O,0),2)</f>
        <v>Hunter Light Gloves M</v>
      </c>
      <c r="E559" s="74" t="str">
        <f>INDEX(ATS!$A:$P,MATCH('2) Order Form'!$V559,ATS!$O:$O,0),4)</f>
        <v>99901-M</v>
      </c>
      <c r="F559" s="74" t="str">
        <f>INDEX(ATS!$A:$P,MATCH('2) Order Form'!$V559,ATS!$O:$O,0),5)</f>
        <v xml:space="preserve">Black </v>
      </c>
      <c r="G559" s="112" t="str">
        <f>INDEX(ATS!$A:$P,MATCH('2) Order Form'!$V559,ATS!$O:$O,0),6)</f>
        <v>M</v>
      </c>
      <c r="H559" s="10">
        <v>1</v>
      </c>
      <c r="I559" s="90">
        <v>0</v>
      </c>
      <c r="J559" s="96">
        <f>IFERROR(VLOOKUP(V559,ATS!$O:$P,2,FALSE),0)</f>
        <v>156</v>
      </c>
      <c r="K559" s="138" t="str">
        <f t="shared" si="815"/>
        <v>50+</v>
      </c>
      <c r="L559" s="96">
        <f>IFERROR(VLOOKUP(V559,ATS!$O:$Q,3,FALSE),0)</f>
        <v>156</v>
      </c>
      <c r="M559" s="139" t="str">
        <f t="shared" si="816"/>
        <v>50+</v>
      </c>
      <c r="N559" s="85">
        <v>0</v>
      </c>
      <c r="O559" s="51">
        <f t="shared" si="817"/>
        <v>0</v>
      </c>
      <c r="P559" s="46">
        <f>VLOOKUP($C559,Prices!$A$3:$T$1996,MATCH('2) Order Form'!P$8,Prices!$A$2:$T$2,0),FALSE)</f>
        <v>19.5</v>
      </c>
      <c r="Q559" s="47">
        <f>VLOOKUP($C559,Prices!$A$3:$T$1996,MATCH('2) Order Form'!Q$8,Prices!$A$2:$T$2,0),FALSE)</f>
        <v>39</v>
      </c>
      <c r="R559" s="31">
        <f t="shared" si="818"/>
        <v>0</v>
      </c>
      <c r="S559" s="40">
        <f t="shared" si="819"/>
        <v>0</v>
      </c>
      <c r="T559" s="47">
        <f t="shared" si="820"/>
        <v>0</v>
      </c>
      <c r="U559" s="97"/>
      <c r="V559" s="110">
        <v>7048652914088</v>
      </c>
      <c r="W559" s="97"/>
      <c r="X559" s="182" t="str">
        <f t="shared" si="749"/>
        <v/>
      </c>
      <c r="Y559" s="98">
        <f t="shared" si="821"/>
        <v>0</v>
      </c>
      <c r="Z559" s="99">
        <f t="shared" ca="1" si="809"/>
        <v>0</v>
      </c>
      <c r="AA559" s="99">
        <f t="shared" ca="1" si="810"/>
        <v>92</v>
      </c>
      <c r="AB559" s="99">
        <f t="shared" ca="1" si="811"/>
        <v>0</v>
      </c>
      <c r="AC559" s="99">
        <f t="shared" ca="1" si="812"/>
        <v>0</v>
      </c>
      <c r="AD559" s="99" t="str">
        <f t="shared" si="813"/>
        <v xml:space="preserve">820410Black </v>
      </c>
      <c r="AE559" s="99">
        <f t="shared" si="814"/>
        <v>820410</v>
      </c>
      <c r="AF559" s="100" t="str">
        <f>INDEX(ATS!$A:$P,MATCH('2) Order Form'!$V559,ATS!$O:$O,0),7)</f>
        <v>Active</v>
      </c>
      <c r="AG559" s="183">
        <v>7048652914248</v>
      </c>
    </row>
    <row r="560" spans="1:33">
      <c r="A560" s="9">
        <v>4</v>
      </c>
      <c r="B560" s="9" t="s">
        <v>103</v>
      </c>
      <c r="C560" s="9">
        <f>INDEX(ATS!$A:$P,MATCH('2) Order Form'!$V560,ATS!$O:$O,0),1)</f>
        <v>820410</v>
      </c>
      <c r="D560" s="9" t="str">
        <f>INDEX(ATS!$A:$P,MATCH('2) Order Form'!$V560,ATS!$O:$O,0),2)</f>
        <v>Hunter Light Gloves M</v>
      </c>
      <c r="E560" s="74" t="str">
        <f>INDEX(ATS!$A:$P,MATCH('2) Order Form'!$V560,ATS!$O:$O,0),4)</f>
        <v>99901-L</v>
      </c>
      <c r="F560" s="74" t="str">
        <f>INDEX(ATS!$A:$P,MATCH('2) Order Form'!$V560,ATS!$O:$O,0),5)</f>
        <v xml:space="preserve">Black </v>
      </c>
      <c r="G560" s="112" t="str">
        <f>INDEX(ATS!$A:$P,MATCH('2) Order Form'!$V560,ATS!$O:$O,0),6)</f>
        <v>L</v>
      </c>
      <c r="H560" s="10">
        <v>1</v>
      </c>
      <c r="I560" s="90">
        <v>0</v>
      </c>
      <c r="J560" s="96">
        <f>IFERROR(VLOOKUP(V560,ATS!$O:$P,2,FALSE),0)</f>
        <v>147</v>
      </c>
      <c r="K560" s="138" t="str">
        <f>IF(J560=99999,"OPEN",IF(J560&gt;50,"50+",IF(J560&lt;=0,"0",J560)))</f>
        <v>50+</v>
      </c>
      <c r="L560" s="96">
        <f>IFERROR(VLOOKUP(V560,ATS!$O:$Q,3,FALSE),0)</f>
        <v>147</v>
      </c>
      <c r="M560" s="139" t="str">
        <f>IF(L560=99999,"OPEN",IF(L560&gt;50,"50+",IF(L560&lt;=0,"0",L560)))</f>
        <v>50+</v>
      </c>
      <c r="N560" s="85">
        <v>0</v>
      </c>
      <c r="O560" s="51">
        <f>IF(N560&lt;&gt;0,N560,$P$5)</f>
        <v>0</v>
      </c>
      <c r="P560" s="46">
        <f>VLOOKUP($C560,Prices!$A$3:$T$1996,MATCH('2) Order Form'!P$8,Prices!$A$2:$T$2,0),FALSE)</f>
        <v>19.5</v>
      </c>
      <c r="Q560" s="47">
        <f>VLOOKUP($C560,Prices!$A$3:$T$1996,MATCH('2) Order Form'!Q$8,Prices!$A$2:$T$2,0),FALSE)</f>
        <v>39</v>
      </c>
      <c r="R560" s="31">
        <f>I560*P560</f>
        <v>0</v>
      </c>
      <c r="S560" s="40">
        <f>R560*O560</f>
        <v>0</v>
      </c>
      <c r="T560" s="47">
        <f>R560-S560</f>
        <v>0</v>
      </c>
      <c r="U560" s="97"/>
      <c r="V560" s="110">
        <v>7048652914071</v>
      </c>
      <c r="W560" s="97"/>
      <c r="X560" s="182" t="str">
        <f t="shared" si="749"/>
        <v/>
      </c>
      <c r="Y560" s="98">
        <f>I560*Q560</f>
        <v>0</v>
      </c>
      <c r="Z560" s="99">
        <f t="shared" ca="1" si="809"/>
        <v>0</v>
      </c>
      <c r="AA560" s="99">
        <f t="shared" ca="1" si="810"/>
        <v>92</v>
      </c>
      <c r="AB560" s="99">
        <f t="shared" ca="1" si="811"/>
        <v>0</v>
      </c>
      <c r="AC560" s="99">
        <f t="shared" ca="1" si="812"/>
        <v>0</v>
      </c>
      <c r="AD560" s="99" t="str">
        <f t="shared" si="813"/>
        <v xml:space="preserve">820410Black </v>
      </c>
      <c r="AE560" s="99">
        <f t="shared" si="814"/>
        <v>820410</v>
      </c>
      <c r="AF560" s="100" t="str">
        <f>INDEX(ATS!$A:$P,MATCH('2) Order Form'!$V560,ATS!$O:$O,0),7)</f>
        <v>Active</v>
      </c>
      <c r="AG560" s="183">
        <v>7048652914231</v>
      </c>
    </row>
    <row r="561" spans="1:33">
      <c r="A561" s="9">
        <v>4</v>
      </c>
      <c r="B561" s="9" t="s">
        <v>103</v>
      </c>
      <c r="C561" s="9">
        <f>INDEX(ATS!$A:$P,MATCH('2) Order Form'!$V561,ATS!$O:$O,0),1)</f>
        <v>820410</v>
      </c>
      <c r="D561" s="9" t="str">
        <f>INDEX(ATS!$A:$P,MATCH('2) Order Form'!$V561,ATS!$O:$O,0),2)</f>
        <v>Hunter Light Gloves M</v>
      </c>
      <c r="E561" s="74" t="str">
        <f>INDEX(ATS!$A:$P,MATCH('2) Order Form'!$V561,ATS!$O:$O,0),4)</f>
        <v>99901-XL</v>
      </c>
      <c r="F561" s="74" t="str">
        <f>INDEX(ATS!$A:$P,MATCH('2) Order Form'!$V561,ATS!$O:$O,0),5)</f>
        <v xml:space="preserve">Black </v>
      </c>
      <c r="G561" s="112" t="str">
        <f>INDEX(ATS!$A:$P,MATCH('2) Order Form'!$V561,ATS!$O:$O,0),6)</f>
        <v>XL</v>
      </c>
      <c r="H561" s="10">
        <v>1</v>
      </c>
      <c r="I561" s="90">
        <v>0</v>
      </c>
      <c r="J561" s="96">
        <f>IFERROR(VLOOKUP(V561,ATS!$O:$P,2,FALSE),0)</f>
        <v>66</v>
      </c>
      <c r="K561" s="138" t="str">
        <f t="shared" si="815"/>
        <v>50+</v>
      </c>
      <c r="L561" s="96">
        <f>IFERROR(VLOOKUP(V561,ATS!$O:$Q,3,FALSE),0)</f>
        <v>66</v>
      </c>
      <c r="M561" s="139" t="str">
        <f t="shared" si="816"/>
        <v>50+</v>
      </c>
      <c r="N561" s="85">
        <v>0</v>
      </c>
      <c r="O561" s="51">
        <f t="shared" si="817"/>
        <v>0</v>
      </c>
      <c r="P561" s="46">
        <f>VLOOKUP($C561,Prices!$A$3:$T$1996,MATCH('2) Order Form'!P$8,Prices!$A$2:$T$2,0),FALSE)</f>
        <v>19.5</v>
      </c>
      <c r="Q561" s="47">
        <f>VLOOKUP($C561,Prices!$A$3:$T$1996,MATCH('2) Order Form'!Q$8,Prices!$A$2:$T$2,0),FALSE)</f>
        <v>39</v>
      </c>
      <c r="R561" s="31">
        <f t="shared" si="818"/>
        <v>0</v>
      </c>
      <c r="S561" s="40">
        <f t="shared" si="819"/>
        <v>0</v>
      </c>
      <c r="T561" s="47">
        <f t="shared" si="820"/>
        <v>0</v>
      </c>
      <c r="U561" s="97"/>
      <c r="V561" s="110">
        <v>7048652914101</v>
      </c>
      <c r="W561" s="97"/>
      <c r="X561" s="182" t="str">
        <f t="shared" si="749"/>
        <v/>
      </c>
      <c r="Y561" s="98">
        <f t="shared" si="821"/>
        <v>0</v>
      </c>
      <c r="Z561" s="99">
        <f t="shared" ca="1" si="809"/>
        <v>0</v>
      </c>
      <c r="AA561" s="99">
        <f t="shared" ca="1" si="810"/>
        <v>92</v>
      </c>
      <c r="AB561" s="99">
        <f t="shared" ca="1" si="811"/>
        <v>0</v>
      </c>
      <c r="AC561" s="99">
        <f t="shared" ca="1" si="812"/>
        <v>0</v>
      </c>
      <c r="AD561" s="99" t="str">
        <f t="shared" si="813"/>
        <v xml:space="preserve">820410Black </v>
      </c>
      <c r="AE561" s="99">
        <f t="shared" si="814"/>
        <v>820410</v>
      </c>
      <c r="AF561" s="100" t="str">
        <f>INDEX(ATS!$A:$P,MATCH('2) Order Form'!$V561,ATS!$O:$O,0),7)</f>
        <v>Active</v>
      </c>
      <c r="AG561" s="183">
        <v>7048652914262</v>
      </c>
    </row>
    <row r="562" spans="1:33" ht="17.25" customHeight="1">
      <c r="A562" s="9">
        <v>4</v>
      </c>
      <c r="B562" s="9" t="s">
        <v>103</v>
      </c>
      <c r="C562" s="9">
        <f>INDEX(ATS!$A:$P,MATCH('2) Order Form'!$V562,ATS!$O:$O,0),1)</f>
        <v>820412</v>
      </c>
      <c r="D562" s="9" t="str">
        <f>INDEX(ATS!$A:$P,MATCH('2) Order Form'!$V562,ATS!$O:$O,0),2)</f>
        <v>Hunter Gloves M</v>
      </c>
      <c r="E562" s="74" t="str">
        <f>INDEX(ATS!$A:$P,MATCH('2) Order Form'!$V562,ATS!$O:$O,0),4)</f>
        <v>10001-S</v>
      </c>
      <c r="F562" s="74" t="str">
        <f>INDEX(ATS!$A:$P,MATCH('2) Order Form'!$V562,ATS!$O:$O,0),5)</f>
        <v>Bright White</v>
      </c>
      <c r="G562" s="112" t="str">
        <f>INDEX(ATS!$A:$P,MATCH('2) Order Form'!$V562,ATS!$O:$O,0),6)</f>
        <v>S</v>
      </c>
      <c r="H562" s="10">
        <v>1</v>
      </c>
      <c r="I562" s="90">
        <v>0</v>
      </c>
      <c r="J562" s="96">
        <f>IFERROR(VLOOKUP(V562,ATS!$O:$P,2,FALSE),0)</f>
        <v>56</v>
      </c>
      <c r="K562" s="138" t="str">
        <f t="shared" ref="K562:K577" si="822">IF(J562=99999,"OPEN",IF(J562&gt;50,"50+",IF(J562&lt;=0,"0",J562)))</f>
        <v>50+</v>
      </c>
      <c r="L562" s="96">
        <f>IFERROR(VLOOKUP(V562,ATS!$O:$Q,3,FALSE),0)</f>
        <v>56</v>
      </c>
      <c r="M562" s="139" t="str">
        <f t="shared" ref="M562:M577" si="823">IF(L562=99999,"OPEN",IF(L562&gt;50,"50+",IF(L562&lt;=0,"0",L562)))</f>
        <v>50+</v>
      </c>
      <c r="N562" s="85">
        <v>0</v>
      </c>
      <c r="O562" s="51">
        <f t="shared" ref="O562:O577" si="824">IF(N562&lt;&gt;0,N562,$P$5)</f>
        <v>0</v>
      </c>
      <c r="P562" s="46">
        <f>VLOOKUP($C562,Prices!$A$3:$T$1996,MATCH('2) Order Form'!P$8,Prices!$A$2:$T$2,0),FALSE)</f>
        <v>17.5</v>
      </c>
      <c r="Q562" s="47">
        <f>VLOOKUP($C562,Prices!$A$3:$T$1996,MATCH('2) Order Form'!Q$8,Prices!$A$2:$T$2,0),FALSE)</f>
        <v>35</v>
      </c>
      <c r="R562" s="31">
        <f t="shared" ref="R562:R577" si="825">I562*P562</f>
        <v>0</v>
      </c>
      <c r="S562" s="40">
        <f t="shared" ref="S562:S577" si="826">R562*O562</f>
        <v>0</v>
      </c>
      <c r="T562" s="47">
        <f t="shared" ref="T562:T577" si="827">R562-S562</f>
        <v>0</v>
      </c>
      <c r="U562" s="97"/>
      <c r="V562" s="110">
        <v>7048652914255</v>
      </c>
      <c r="W562" s="97"/>
      <c r="X562" s="182" t="str">
        <f t="shared" si="749"/>
        <v/>
      </c>
      <c r="Y562" s="98">
        <f t="shared" ref="Y562:Y577" si="828">I562*Q562</f>
        <v>0</v>
      </c>
      <c r="Z562" s="99">
        <f t="shared" ca="1" si="809"/>
        <v>0</v>
      </c>
      <c r="AA562" s="99">
        <f t="shared" ca="1" si="810"/>
        <v>93</v>
      </c>
      <c r="AB562" s="99">
        <f t="shared" ca="1" si="811"/>
        <v>1</v>
      </c>
      <c r="AC562" s="99">
        <f t="shared" ca="1" si="812"/>
        <v>1</v>
      </c>
      <c r="AD562" s="99" t="str">
        <f t="shared" si="813"/>
        <v>820412Bright White</v>
      </c>
      <c r="AE562" s="99">
        <f t="shared" si="814"/>
        <v>820412</v>
      </c>
      <c r="AF562" s="100" t="str">
        <f>INDEX(ATS!$A:$P,MATCH('2) Order Form'!$V562,ATS!$O:$O,0),7)</f>
        <v>Stock</v>
      </c>
      <c r="AG562" s="183">
        <v>7048653022072</v>
      </c>
    </row>
    <row r="563" spans="1:33" ht="17.25" customHeight="1">
      <c r="A563" s="9">
        <v>4</v>
      </c>
      <c r="B563" s="9" t="s">
        <v>103</v>
      </c>
      <c r="C563" s="9">
        <f>INDEX(ATS!$A:$P,MATCH('2) Order Form'!$V563,ATS!$O:$O,0),1)</f>
        <v>820412</v>
      </c>
      <c r="D563" s="9" t="str">
        <f>INDEX(ATS!$A:$P,MATCH('2) Order Form'!$V563,ATS!$O:$O,0),2)</f>
        <v>Hunter Gloves M</v>
      </c>
      <c r="E563" s="74" t="str">
        <f>INDEX(ATS!$A:$P,MATCH('2) Order Form'!$V563,ATS!$O:$O,0),4)</f>
        <v>10001-M</v>
      </c>
      <c r="F563" s="74" t="str">
        <f>INDEX(ATS!$A:$P,MATCH('2) Order Form'!$V563,ATS!$O:$O,0),5)</f>
        <v>Bright White</v>
      </c>
      <c r="G563" s="112" t="str">
        <f>INDEX(ATS!$A:$P,MATCH('2) Order Form'!$V563,ATS!$O:$O,0),6)</f>
        <v>M</v>
      </c>
      <c r="H563" s="10">
        <v>1</v>
      </c>
      <c r="I563" s="90">
        <v>0</v>
      </c>
      <c r="J563" s="96">
        <f>IFERROR(VLOOKUP(V563,ATS!$O:$P,2,FALSE),0)</f>
        <v>153</v>
      </c>
      <c r="K563" s="138" t="str">
        <f t="shared" si="822"/>
        <v>50+</v>
      </c>
      <c r="L563" s="96">
        <f>IFERROR(VLOOKUP(V563,ATS!$O:$Q,3,FALSE),0)</f>
        <v>153</v>
      </c>
      <c r="M563" s="139" t="str">
        <f t="shared" si="823"/>
        <v>50+</v>
      </c>
      <c r="N563" s="85">
        <v>0</v>
      </c>
      <c r="O563" s="51">
        <f t="shared" si="824"/>
        <v>0</v>
      </c>
      <c r="P563" s="46">
        <f>VLOOKUP($C563,Prices!$A$3:$T$1996,MATCH('2) Order Form'!P$8,Prices!$A$2:$T$2,0),FALSE)</f>
        <v>17.5</v>
      </c>
      <c r="Q563" s="47">
        <f>VLOOKUP($C563,Prices!$A$3:$T$1996,MATCH('2) Order Form'!Q$8,Prices!$A$2:$T$2,0),FALSE)</f>
        <v>35</v>
      </c>
      <c r="R563" s="31">
        <f t="shared" si="825"/>
        <v>0</v>
      </c>
      <c r="S563" s="40">
        <f t="shared" si="826"/>
        <v>0</v>
      </c>
      <c r="T563" s="47">
        <f t="shared" si="827"/>
        <v>0</v>
      </c>
      <c r="U563" s="97"/>
      <c r="V563" s="110">
        <v>7048652914248</v>
      </c>
      <c r="W563" s="97"/>
      <c r="X563" s="182" t="str">
        <f t="shared" si="749"/>
        <v/>
      </c>
      <c r="Y563" s="98">
        <f t="shared" si="828"/>
        <v>0</v>
      </c>
      <c r="Z563" s="99">
        <f t="shared" ca="1" si="809"/>
        <v>0</v>
      </c>
      <c r="AA563" s="99">
        <f t="shared" ca="1" si="810"/>
        <v>93</v>
      </c>
      <c r="AB563" s="99">
        <f t="shared" ref="AB563:AB576" ca="1" si="829">IF(C563=OFFSET(C563,-1,0),0,1)</f>
        <v>0</v>
      </c>
      <c r="AC563" s="99">
        <f t="shared" ref="AC563:AC576" ca="1" si="830">IF(F563=OFFSET(F563,-1,0),0,1)</f>
        <v>0</v>
      </c>
      <c r="AD563" s="99" t="str">
        <f t="shared" ref="AD563:AD576" si="831">CONCATENATE(C563,F563)</f>
        <v>820412Bright White</v>
      </c>
      <c r="AE563" s="99">
        <f t="shared" ref="AE563:AE576" si="832">IFERROR(IF(B563="EYEWEAR",CONCATENATE(C563,"-",G563),C563),C563)</f>
        <v>820412</v>
      </c>
      <c r="AF563" s="100" t="str">
        <f>INDEX(ATS!$A:$P,MATCH('2) Order Form'!$V563,ATS!$O:$O,0),7)</f>
        <v>Stock</v>
      </c>
      <c r="AG563" s="183">
        <v>7048653022089</v>
      </c>
    </row>
    <row r="564" spans="1:33" ht="17.25" customHeight="1">
      <c r="A564" s="9">
        <v>4</v>
      </c>
      <c r="B564" s="9" t="s">
        <v>103</v>
      </c>
      <c r="C564" s="9">
        <f>INDEX(ATS!$A:$P,MATCH('2) Order Form'!$V564,ATS!$O:$O,0),1)</f>
        <v>820412</v>
      </c>
      <c r="D564" s="9" t="str">
        <f>INDEX(ATS!$A:$P,MATCH('2) Order Form'!$V564,ATS!$O:$O,0),2)</f>
        <v>Hunter Gloves M</v>
      </c>
      <c r="E564" s="74" t="str">
        <f>INDEX(ATS!$A:$P,MATCH('2) Order Form'!$V564,ATS!$O:$O,0),4)</f>
        <v>10001-L</v>
      </c>
      <c r="F564" s="74" t="str">
        <f>INDEX(ATS!$A:$P,MATCH('2) Order Form'!$V564,ATS!$O:$O,0),5)</f>
        <v>Bright White</v>
      </c>
      <c r="G564" s="112" t="str">
        <f>INDEX(ATS!$A:$P,MATCH('2) Order Form'!$V564,ATS!$O:$O,0),6)</f>
        <v>L</v>
      </c>
      <c r="H564" s="10">
        <v>1</v>
      </c>
      <c r="I564" s="90">
        <v>0</v>
      </c>
      <c r="J564" s="96">
        <f>IFERROR(VLOOKUP(V564,ATS!$O:$P,2,FALSE),0)</f>
        <v>143</v>
      </c>
      <c r="K564" s="138" t="str">
        <f t="shared" si="822"/>
        <v>50+</v>
      </c>
      <c r="L564" s="96">
        <f>IFERROR(VLOOKUP(V564,ATS!$O:$Q,3,FALSE),0)</f>
        <v>143</v>
      </c>
      <c r="M564" s="139" t="str">
        <f t="shared" si="823"/>
        <v>50+</v>
      </c>
      <c r="N564" s="85">
        <v>0</v>
      </c>
      <c r="O564" s="51">
        <f t="shared" si="824"/>
        <v>0</v>
      </c>
      <c r="P564" s="46">
        <f>VLOOKUP($C564,Prices!$A$3:$T$1996,MATCH('2) Order Form'!P$8,Prices!$A$2:$T$2,0),FALSE)</f>
        <v>17.5</v>
      </c>
      <c r="Q564" s="47">
        <f>VLOOKUP($C564,Prices!$A$3:$T$1996,MATCH('2) Order Form'!Q$8,Prices!$A$2:$T$2,0),FALSE)</f>
        <v>35</v>
      </c>
      <c r="R564" s="31">
        <f t="shared" si="825"/>
        <v>0</v>
      </c>
      <c r="S564" s="40">
        <f t="shared" si="826"/>
        <v>0</v>
      </c>
      <c r="T564" s="47">
        <f t="shared" si="827"/>
        <v>0</v>
      </c>
      <c r="U564" s="97"/>
      <c r="V564" s="110">
        <v>7048652914231</v>
      </c>
      <c r="W564" s="97"/>
      <c r="X564" s="182" t="str">
        <f t="shared" si="749"/>
        <v/>
      </c>
      <c r="Y564" s="98">
        <f t="shared" si="828"/>
        <v>0</v>
      </c>
      <c r="Z564" s="99">
        <f t="shared" ca="1" si="809"/>
        <v>0</v>
      </c>
      <c r="AA564" s="99">
        <f t="shared" ca="1" si="810"/>
        <v>93</v>
      </c>
      <c r="AB564" s="99">
        <f t="shared" ca="1" si="829"/>
        <v>0</v>
      </c>
      <c r="AC564" s="99">
        <f t="shared" ca="1" si="830"/>
        <v>0</v>
      </c>
      <c r="AD564" s="99" t="str">
        <f t="shared" si="831"/>
        <v>820412Bright White</v>
      </c>
      <c r="AE564" s="99">
        <f t="shared" si="832"/>
        <v>820412</v>
      </c>
      <c r="AF564" s="100" t="str">
        <f>INDEX(ATS!$A:$P,MATCH('2) Order Form'!$V564,ATS!$O:$O,0),7)</f>
        <v>Stock</v>
      </c>
      <c r="AG564" s="183">
        <v>7048653022096</v>
      </c>
    </row>
    <row r="565" spans="1:33">
      <c r="A565" s="9">
        <v>4</v>
      </c>
      <c r="B565" s="9" t="s">
        <v>103</v>
      </c>
      <c r="C565" s="9">
        <f>INDEX(ATS!$A:$P,MATCH('2) Order Form'!$V565,ATS!$O:$O,0),1)</f>
        <v>820412</v>
      </c>
      <c r="D565" s="9" t="str">
        <f>INDEX(ATS!$A:$P,MATCH('2) Order Form'!$V565,ATS!$O:$O,0),2)</f>
        <v>Hunter Gloves M</v>
      </c>
      <c r="E565" s="74" t="str">
        <f>INDEX(ATS!$A:$P,MATCH('2) Order Form'!$V565,ATS!$O:$O,0),4)</f>
        <v>10001-XL</v>
      </c>
      <c r="F565" s="74" t="str">
        <f>INDEX(ATS!$A:$P,MATCH('2) Order Form'!$V565,ATS!$O:$O,0),5)</f>
        <v>Bright White</v>
      </c>
      <c r="G565" s="112" t="str">
        <f>INDEX(ATS!$A:$P,MATCH('2) Order Form'!$V565,ATS!$O:$O,0),6)</f>
        <v>XL</v>
      </c>
      <c r="H565" s="10">
        <v>1</v>
      </c>
      <c r="I565" s="90">
        <v>0</v>
      </c>
      <c r="J565" s="96">
        <f>IFERROR(VLOOKUP(V565,ATS!$O:$P,2,FALSE),0)</f>
        <v>69</v>
      </c>
      <c r="K565" s="138" t="str">
        <f t="shared" si="822"/>
        <v>50+</v>
      </c>
      <c r="L565" s="96">
        <f>IFERROR(VLOOKUP(V565,ATS!$O:$Q,3,FALSE),0)</f>
        <v>69</v>
      </c>
      <c r="M565" s="139" t="str">
        <f t="shared" si="823"/>
        <v>50+</v>
      </c>
      <c r="N565" s="85">
        <v>0</v>
      </c>
      <c r="O565" s="51">
        <f t="shared" si="824"/>
        <v>0</v>
      </c>
      <c r="P565" s="46">
        <f>VLOOKUP($C565,Prices!$A$3:$T$1996,MATCH('2) Order Form'!P$8,Prices!$A$2:$T$2,0),FALSE)</f>
        <v>17.5</v>
      </c>
      <c r="Q565" s="47">
        <f>VLOOKUP($C565,Prices!$A$3:$T$1996,MATCH('2) Order Form'!Q$8,Prices!$A$2:$T$2,0),FALSE)</f>
        <v>35</v>
      </c>
      <c r="R565" s="31">
        <f t="shared" si="825"/>
        <v>0</v>
      </c>
      <c r="S565" s="40">
        <f t="shared" si="826"/>
        <v>0</v>
      </c>
      <c r="T565" s="47">
        <f t="shared" si="827"/>
        <v>0</v>
      </c>
      <c r="U565" s="97"/>
      <c r="V565" s="110">
        <v>7048652914262</v>
      </c>
      <c r="W565" s="97"/>
      <c r="X565" s="182" t="str">
        <f t="shared" si="749"/>
        <v/>
      </c>
      <c r="Y565" s="98">
        <f t="shared" si="828"/>
        <v>0</v>
      </c>
      <c r="Z565" s="99">
        <f t="shared" ca="1" si="809"/>
        <v>0</v>
      </c>
      <c r="AA565" s="99">
        <f t="shared" ca="1" si="810"/>
        <v>93</v>
      </c>
      <c r="AB565" s="99">
        <f ca="1">IF(C565=OFFSET(C565,-1,0),0,1)</f>
        <v>0</v>
      </c>
      <c r="AC565" s="99">
        <f ca="1">IF(F565=OFFSET(F565,-1,0),0,1)</f>
        <v>0</v>
      </c>
      <c r="AD565" s="99" t="str">
        <f>CONCATENATE(C565,F565)</f>
        <v>820412Bright White</v>
      </c>
      <c r="AE565" s="99">
        <f>IFERROR(IF(B565="EYEWEAR",CONCATENATE(C565,"-",G565),C565),C565)</f>
        <v>820412</v>
      </c>
      <c r="AF565" s="100" t="str">
        <f>INDEX(ATS!$A:$P,MATCH('2) Order Form'!$V565,ATS!$O:$O,0),7)</f>
        <v>Stock</v>
      </c>
      <c r="AG565" s="183">
        <v>7048653022102</v>
      </c>
    </row>
    <row r="566" spans="1:33">
      <c r="A566" s="9">
        <v>4</v>
      </c>
      <c r="B566" s="9" t="s">
        <v>103</v>
      </c>
      <c r="C566" s="9">
        <f>INDEX(ATS!$A:$P,MATCH('2) Order Form'!$V566,ATS!$O:$O,0),1)</f>
        <v>820412</v>
      </c>
      <c r="D566" s="9" t="str">
        <f>INDEX(ATS!$A:$P,MATCH('2) Order Form'!$V566,ATS!$O:$O,0),2)</f>
        <v>Hunter Gloves M</v>
      </c>
      <c r="E566" s="74" t="str">
        <f>INDEX(ATS!$A:$P,MATCH('2) Order Form'!$V566,ATS!$O:$O,0),4)</f>
        <v>55504-S</v>
      </c>
      <c r="F566" s="74" t="str">
        <f>INDEX(ATS!$A:$P,MATCH('2) Order Form'!$V566,ATS!$O:$O,0),5)</f>
        <v xml:space="preserve">Tomato </v>
      </c>
      <c r="G566" s="112" t="str">
        <f>INDEX(ATS!$A:$P,MATCH('2) Order Form'!$V566,ATS!$O:$O,0),6)</f>
        <v>S</v>
      </c>
      <c r="H566" s="10">
        <v>1</v>
      </c>
      <c r="I566" s="90">
        <v>0</v>
      </c>
      <c r="J566" s="96">
        <f>IFERROR(VLOOKUP(V566,ATS!$O:$P,2,FALSE),0)</f>
        <v>35</v>
      </c>
      <c r="K566" s="138">
        <f t="shared" si="822"/>
        <v>35</v>
      </c>
      <c r="L566" s="96">
        <f>IFERROR(VLOOKUP(V566,ATS!$O:$Q,3,FALSE),0)</f>
        <v>35</v>
      </c>
      <c r="M566" s="139">
        <f t="shared" si="823"/>
        <v>35</v>
      </c>
      <c r="N566" s="85">
        <v>0</v>
      </c>
      <c r="O566" s="51">
        <f t="shared" si="824"/>
        <v>0</v>
      </c>
      <c r="P566" s="46">
        <f>VLOOKUP($C566,Prices!$A$3:$T$1996,MATCH('2) Order Form'!P$8,Prices!$A$2:$T$2,0),FALSE)</f>
        <v>17.5</v>
      </c>
      <c r="Q566" s="47">
        <f>VLOOKUP($C566,Prices!$A$3:$T$1996,MATCH('2) Order Form'!Q$8,Prices!$A$2:$T$2,0),FALSE)</f>
        <v>35</v>
      </c>
      <c r="R566" s="31">
        <f t="shared" si="825"/>
        <v>0</v>
      </c>
      <c r="S566" s="40">
        <f t="shared" si="826"/>
        <v>0</v>
      </c>
      <c r="T566" s="47">
        <f t="shared" si="827"/>
        <v>0</v>
      </c>
      <c r="U566" s="97"/>
      <c r="V566" s="110">
        <v>7048652914293</v>
      </c>
      <c r="W566" s="97"/>
      <c r="X566" s="182" t="str">
        <f t="shared" si="749"/>
        <v>*** EOL ***</v>
      </c>
      <c r="Y566" s="98">
        <f t="shared" si="828"/>
        <v>0</v>
      </c>
      <c r="Z566" s="99">
        <f t="shared" ca="1" si="809"/>
        <v>0</v>
      </c>
      <c r="AA566" s="99">
        <f t="shared" ca="1" si="810"/>
        <v>93</v>
      </c>
      <c r="AB566" s="99">
        <f t="shared" ca="1" si="829"/>
        <v>0</v>
      </c>
      <c r="AC566" s="99">
        <f t="shared" ca="1" si="830"/>
        <v>1</v>
      </c>
      <c r="AD566" s="99" t="str">
        <f t="shared" si="831"/>
        <v xml:space="preserve">820412Tomato </v>
      </c>
      <c r="AE566" s="99">
        <f t="shared" si="832"/>
        <v>820412</v>
      </c>
      <c r="AF566" s="100" t="str">
        <f>INDEX(ATS!$A:$P,MATCH('2) Order Form'!$V566,ATS!$O:$O,0),7)</f>
        <v>Stock</v>
      </c>
      <c r="AG566" s="183">
        <v>7048653022119</v>
      </c>
    </row>
    <row r="567" spans="1:33">
      <c r="A567" s="9">
        <v>4</v>
      </c>
      <c r="B567" s="9" t="s">
        <v>103</v>
      </c>
      <c r="C567" s="9">
        <f>INDEX(ATS!$A:$P,MATCH('2) Order Form'!$V567,ATS!$O:$O,0),1)</f>
        <v>820412</v>
      </c>
      <c r="D567" s="9" t="str">
        <f>INDEX(ATS!$A:$P,MATCH('2) Order Form'!$V567,ATS!$O:$O,0),2)</f>
        <v>Hunter Gloves M</v>
      </c>
      <c r="E567" s="74" t="str">
        <f>INDEX(ATS!$A:$P,MATCH('2) Order Form'!$V567,ATS!$O:$O,0),4)</f>
        <v>55504-M</v>
      </c>
      <c r="F567" s="74" t="str">
        <f>INDEX(ATS!$A:$P,MATCH('2) Order Form'!$V567,ATS!$O:$O,0),5)</f>
        <v xml:space="preserve">Tomato </v>
      </c>
      <c r="G567" s="112" t="str">
        <f>INDEX(ATS!$A:$P,MATCH('2) Order Form'!$V567,ATS!$O:$O,0),6)</f>
        <v>M</v>
      </c>
      <c r="H567" s="10">
        <v>1</v>
      </c>
      <c r="I567" s="90">
        <v>0</v>
      </c>
      <c r="J567" s="96">
        <f>IFERROR(VLOOKUP(V567,ATS!$O:$P,2,FALSE),0)</f>
        <v>84</v>
      </c>
      <c r="K567" s="138" t="str">
        <f t="shared" si="822"/>
        <v>50+</v>
      </c>
      <c r="L567" s="96">
        <f>IFERROR(VLOOKUP(V567,ATS!$O:$Q,3,FALSE),0)</f>
        <v>84</v>
      </c>
      <c r="M567" s="139" t="str">
        <f t="shared" si="823"/>
        <v>50+</v>
      </c>
      <c r="N567" s="85">
        <v>0</v>
      </c>
      <c r="O567" s="51">
        <f t="shared" si="824"/>
        <v>0</v>
      </c>
      <c r="P567" s="46">
        <f>VLOOKUP($C567,Prices!$A$3:$T$1996,MATCH('2) Order Form'!P$8,Prices!$A$2:$T$2,0),FALSE)</f>
        <v>17.5</v>
      </c>
      <c r="Q567" s="47">
        <f>VLOOKUP($C567,Prices!$A$3:$T$1996,MATCH('2) Order Form'!Q$8,Prices!$A$2:$T$2,0),FALSE)</f>
        <v>35</v>
      </c>
      <c r="R567" s="31">
        <f t="shared" si="825"/>
        <v>0</v>
      </c>
      <c r="S567" s="40">
        <f t="shared" si="826"/>
        <v>0</v>
      </c>
      <c r="T567" s="47">
        <f t="shared" si="827"/>
        <v>0</v>
      </c>
      <c r="U567" s="97"/>
      <c r="V567" s="110">
        <v>7048652914286</v>
      </c>
      <c r="W567" s="97"/>
      <c r="X567" s="182" t="str">
        <f t="shared" si="749"/>
        <v>*** EOL ***</v>
      </c>
      <c r="Y567" s="98">
        <f t="shared" si="828"/>
        <v>0</v>
      </c>
      <c r="Z567" s="99">
        <f t="shared" ca="1" si="809"/>
        <v>0</v>
      </c>
      <c r="AA567" s="99">
        <f t="shared" ca="1" si="810"/>
        <v>93</v>
      </c>
      <c r="AB567" s="99">
        <f t="shared" ca="1" si="829"/>
        <v>0</v>
      </c>
      <c r="AC567" s="99">
        <f t="shared" ca="1" si="830"/>
        <v>0</v>
      </c>
      <c r="AD567" s="99" t="str">
        <f t="shared" si="831"/>
        <v xml:space="preserve">820412Tomato </v>
      </c>
      <c r="AE567" s="99">
        <f t="shared" si="832"/>
        <v>820412</v>
      </c>
      <c r="AF567" s="100" t="str">
        <f>INDEX(ATS!$A:$P,MATCH('2) Order Form'!$V567,ATS!$O:$O,0),7)</f>
        <v>Stock</v>
      </c>
      <c r="AG567" s="183">
        <v>7048653022126</v>
      </c>
    </row>
    <row r="568" spans="1:33">
      <c r="A568" s="9">
        <v>4</v>
      </c>
      <c r="B568" s="9" t="s">
        <v>103</v>
      </c>
      <c r="C568" s="9">
        <f>INDEX(ATS!$A:$P,MATCH('2) Order Form'!$V568,ATS!$O:$O,0),1)</f>
        <v>820412</v>
      </c>
      <c r="D568" s="9" t="str">
        <f>INDEX(ATS!$A:$P,MATCH('2) Order Form'!$V568,ATS!$O:$O,0),2)</f>
        <v>Hunter Gloves M</v>
      </c>
      <c r="E568" s="74" t="str">
        <f>INDEX(ATS!$A:$P,MATCH('2) Order Form'!$V568,ATS!$O:$O,0),4)</f>
        <v>55504-L</v>
      </c>
      <c r="F568" s="74" t="str">
        <f>INDEX(ATS!$A:$P,MATCH('2) Order Form'!$V568,ATS!$O:$O,0),5)</f>
        <v xml:space="preserve">Tomato </v>
      </c>
      <c r="G568" s="112" t="str">
        <f>INDEX(ATS!$A:$P,MATCH('2) Order Form'!$V568,ATS!$O:$O,0),6)</f>
        <v>L</v>
      </c>
      <c r="H568" s="10">
        <v>1</v>
      </c>
      <c r="I568" s="90">
        <v>0</v>
      </c>
      <c r="J568" s="96">
        <f>IFERROR(VLOOKUP(V568,ATS!$O:$P,2,FALSE),0)</f>
        <v>78</v>
      </c>
      <c r="K568" s="138" t="str">
        <f t="shared" si="822"/>
        <v>50+</v>
      </c>
      <c r="L568" s="96">
        <f>IFERROR(VLOOKUP(V568,ATS!$O:$Q,3,FALSE),0)</f>
        <v>78</v>
      </c>
      <c r="M568" s="139" t="str">
        <f t="shared" si="823"/>
        <v>50+</v>
      </c>
      <c r="N568" s="85">
        <v>0</v>
      </c>
      <c r="O568" s="51">
        <f t="shared" si="824"/>
        <v>0</v>
      </c>
      <c r="P568" s="46">
        <f>VLOOKUP($C568,Prices!$A$3:$T$1996,MATCH('2) Order Form'!P$8,Prices!$A$2:$T$2,0),FALSE)</f>
        <v>17.5</v>
      </c>
      <c r="Q568" s="47">
        <f>VLOOKUP($C568,Prices!$A$3:$T$1996,MATCH('2) Order Form'!Q$8,Prices!$A$2:$T$2,0),FALSE)</f>
        <v>35</v>
      </c>
      <c r="R568" s="31">
        <f t="shared" si="825"/>
        <v>0</v>
      </c>
      <c r="S568" s="40">
        <f t="shared" si="826"/>
        <v>0</v>
      </c>
      <c r="T568" s="47">
        <f t="shared" si="827"/>
        <v>0</v>
      </c>
      <c r="U568" s="97"/>
      <c r="V568" s="110">
        <v>7048652914279</v>
      </c>
      <c r="W568" s="97"/>
      <c r="X568" s="182" t="str">
        <f t="shared" si="749"/>
        <v>*** EOL ***</v>
      </c>
      <c r="Y568" s="98">
        <f t="shared" si="828"/>
        <v>0</v>
      </c>
      <c r="Z568" s="99">
        <f t="shared" ca="1" si="809"/>
        <v>0</v>
      </c>
      <c r="AA568" s="99">
        <f t="shared" ca="1" si="810"/>
        <v>93</v>
      </c>
      <c r="AB568" s="99">
        <f ca="1">IF(C568=OFFSET(C568,-1,0),0,1)</f>
        <v>0</v>
      </c>
      <c r="AC568" s="99">
        <f ca="1">IF(F568=OFFSET(F568,-1,0),0,1)</f>
        <v>0</v>
      </c>
      <c r="AD568" s="99" t="str">
        <f>CONCATENATE(C568,F568)</f>
        <v xml:space="preserve">820412Tomato </v>
      </c>
      <c r="AE568" s="99">
        <f>IFERROR(IF(B568="EYEWEAR",CONCATENATE(C568,"-",G568),C568),C568)</f>
        <v>820412</v>
      </c>
      <c r="AF568" s="100" t="str">
        <f>INDEX(ATS!$A:$P,MATCH('2) Order Form'!$V568,ATS!$O:$O,0),7)</f>
        <v>Stock</v>
      </c>
      <c r="AG568" s="183">
        <v>7048653022133</v>
      </c>
    </row>
    <row r="569" spans="1:33">
      <c r="A569" s="9">
        <v>4</v>
      </c>
      <c r="B569" s="9" t="s">
        <v>103</v>
      </c>
      <c r="C569" s="9">
        <f>INDEX(ATS!$A:$P,MATCH('2) Order Form'!$V569,ATS!$O:$O,0),1)</f>
        <v>820412</v>
      </c>
      <c r="D569" s="9" t="str">
        <f>INDEX(ATS!$A:$P,MATCH('2) Order Form'!$V569,ATS!$O:$O,0),2)</f>
        <v>Hunter Gloves M</v>
      </c>
      <c r="E569" s="74" t="str">
        <f>INDEX(ATS!$A:$P,MATCH('2) Order Form'!$V569,ATS!$O:$O,0),4)</f>
        <v>55504-XL</v>
      </c>
      <c r="F569" s="74" t="str">
        <f>INDEX(ATS!$A:$P,MATCH('2) Order Form'!$V569,ATS!$O:$O,0),5)</f>
        <v xml:space="preserve">Tomato </v>
      </c>
      <c r="G569" s="112" t="str">
        <f>INDEX(ATS!$A:$P,MATCH('2) Order Form'!$V569,ATS!$O:$O,0),6)</f>
        <v>XL</v>
      </c>
      <c r="H569" s="10">
        <v>1</v>
      </c>
      <c r="I569" s="90">
        <v>0</v>
      </c>
      <c r="J569" s="96">
        <f>IFERROR(VLOOKUP(V569,ATS!$O:$P,2,FALSE),0)</f>
        <v>29</v>
      </c>
      <c r="K569" s="138">
        <f t="shared" si="822"/>
        <v>29</v>
      </c>
      <c r="L569" s="96">
        <f>IFERROR(VLOOKUP(V569,ATS!$O:$Q,3,FALSE),0)</f>
        <v>29</v>
      </c>
      <c r="M569" s="139">
        <f t="shared" si="823"/>
        <v>29</v>
      </c>
      <c r="N569" s="85">
        <v>0</v>
      </c>
      <c r="O569" s="51">
        <f t="shared" si="824"/>
        <v>0</v>
      </c>
      <c r="P569" s="46">
        <f>VLOOKUP($C569,Prices!$A$3:$T$1996,MATCH('2) Order Form'!P$8,Prices!$A$2:$T$2,0),FALSE)</f>
        <v>17.5</v>
      </c>
      <c r="Q569" s="47">
        <f>VLOOKUP($C569,Prices!$A$3:$T$1996,MATCH('2) Order Form'!Q$8,Prices!$A$2:$T$2,0),FALSE)</f>
        <v>35</v>
      </c>
      <c r="R569" s="31">
        <f t="shared" si="825"/>
        <v>0</v>
      </c>
      <c r="S569" s="40">
        <f t="shared" si="826"/>
        <v>0</v>
      </c>
      <c r="T569" s="47">
        <f t="shared" si="827"/>
        <v>0</v>
      </c>
      <c r="U569" s="97"/>
      <c r="V569" s="110">
        <v>7048652914309</v>
      </c>
      <c r="W569" s="97"/>
      <c r="X569" s="182" t="str">
        <f t="shared" si="749"/>
        <v>*** EOL ***</v>
      </c>
      <c r="Y569" s="98">
        <f t="shared" si="828"/>
        <v>0</v>
      </c>
      <c r="Z569" s="99">
        <f t="shared" ca="1" si="809"/>
        <v>0</v>
      </c>
      <c r="AA569" s="99">
        <f t="shared" ca="1" si="810"/>
        <v>93</v>
      </c>
      <c r="AB569" s="99">
        <f t="shared" ca="1" si="829"/>
        <v>0</v>
      </c>
      <c r="AC569" s="99">
        <f t="shared" ca="1" si="830"/>
        <v>0</v>
      </c>
      <c r="AD569" s="99" t="str">
        <f t="shared" si="831"/>
        <v xml:space="preserve">820412Tomato </v>
      </c>
      <c r="AE569" s="99">
        <f t="shared" si="832"/>
        <v>820412</v>
      </c>
      <c r="AF569" s="100" t="str">
        <f>INDEX(ATS!$A:$P,MATCH('2) Order Form'!$V569,ATS!$O:$O,0),7)</f>
        <v>Stock</v>
      </c>
      <c r="AG569" s="183">
        <v>7048653022140</v>
      </c>
    </row>
    <row r="570" spans="1:33">
      <c r="A570" s="9">
        <v>4</v>
      </c>
      <c r="B570" s="9" t="s">
        <v>103</v>
      </c>
      <c r="C570" s="9">
        <f>INDEX(ATS!$A:$P,MATCH('2) Order Form'!$V570,ATS!$O:$O,0),1)</f>
        <v>820412</v>
      </c>
      <c r="D570" s="9" t="str">
        <f>INDEX(ATS!$A:$P,MATCH('2) Order Form'!$V570,ATS!$O:$O,0),2)</f>
        <v>Hunter Gloves M</v>
      </c>
      <c r="E570" s="74" t="str">
        <f>INDEX(ATS!$A:$P,MATCH('2) Order Form'!$V570,ATS!$O:$O,0),4)</f>
        <v>78001-S</v>
      </c>
      <c r="F570" s="74" t="str">
        <f>INDEX(ATS!$A:$P,MATCH('2) Order Form'!$V570,ATS!$O:$O,0),5)</f>
        <v>Forest</v>
      </c>
      <c r="G570" s="112" t="str">
        <f>INDEX(ATS!$A:$P,MATCH('2) Order Form'!$V570,ATS!$O:$O,0),6)</f>
        <v>S</v>
      </c>
      <c r="H570" s="10">
        <v>1</v>
      </c>
      <c r="I570" s="90">
        <v>0</v>
      </c>
      <c r="J570" s="96">
        <f>IFERROR(VLOOKUP(V570,ATS!$O:$P,2,FALSE),0)</f>
        <v>40</v>
      </c>
      <c r="K570" s="138">
        <f t="shared" si="822"/>
        <v>40</v>
      </c>
      <c r="L570" s="96">
        <f>IFERROR(VLOOKUP(V570,ATS!$O:$Q,3,FALSE),0)</f>
        <v>40</v>
      </c>
      <c r="M570" s="139">
        <f t="shared" si="823"/>
        <v>40</v>
      </c>
      <c r="N570" s="85">
        <v>0</v>
      </c>
      <c r="O570" s="51">
        <f t="shared" si="824"/>
        <v>0</v>
      </c>
      <c r="P570" s="46">
        <f>VLOOKUP($C570,Prices!$A$3:$T$1996,MATCH('2) Order Form'!P$8,Prices!$A$2:$T$2,0),FALSE)</f>
        <v>17.5</v>
      </c>
      <c r="Q570" s="47">
        <f>VLOOKUP($C570,Prices!$A$3:$T$1996,MATCH('2) Order Form'!Q$8,Prices!$A$2:$T$2,0),FALSE)</f>
        <v>35</v>
      </c>
      <c r="R570" s="31">
        <f t="shared" si="825"/>
        <v>0</v>
      </c>
      <c r="S570" s="40">
        <f t="shared" si="826"/>
        <v>0</v>
      </c>
      <c r="T570" s="47">
        <f t="shared" si="827"/>
        <v>0</v>
      </c>
      <c r="U570" s="97"/>
      <c r="V570" s="110">
        <v>7048652914330</v>
      </c>
      <c r="W570" s="97"/>
      <c r="X570" s="182" t="str">
        <f t="shared" si="749"/>
        <v>*** EOL ***</v>
      </c>
      <c r="Y570" s="98">
        <f t="shared" si="828"/>
        <v>0</v>
      </c>
      <c r="Z570" s="99">
        <f t="shared" ca="1" si="809"/>
        <v>0</v>
      </c>
      <c r="AA570" s="99">
        <f t="shared" ca="1" si="810"/>
        <v>93</v>
      </c>
      <c r="AB570" s="99">
        <f t="shared" ca="1" si="829"/>
        <v>0</v>
      </c>
      <c r="AC570" s="99">
        <f t="shared" ca="1" si="830"/>
        <v>1</v>
      </c>
      <c r="AD570" s="99" t="str">
        <f t="shared" si="831"/>
        <v>820412Forest</v>
      </c>
      <c r="AE570" s="99">
        <f t="shared" si="832"/>
        <v>820412</v>
      </c>
      <c r="AF570" s="100" t="str">
        <f>INDEX(ATS!$A:$P,MATCH('2) Order Form'!$V570,ATS!$O:$O,0),7)</f>
        <v>Stock</v>
      </c>
      <c r="AG570" s="183">
        <v>7048652914378</v>
      </c>
    </row>
    <row r="571" spans="1:33" ht="17.25" customHeight="1">
      <c r="A571" s="9">
        <v>4</v>
      </c>
      <c r="B571" s="9" t="s">
        <v>103</v>
      </c>
      <c r="C571" s="9">
        <f>INDEX(ATS!$A:$P,MATCH('2) Order Form'!$V571,ATS!$O:$O,0),1)</f>
        <v>820412</v>
      </c>
      <c r="D571" s="9" t="str">
        <f>INDEX(ATS!$A:$P,MATCH('2) Order Form'!$V571,ATS!$O:$O,0),2)</f>
        <v>Hunter Gloves M</v>
      </c>
      <c r="E571" s="74" t="str">
        <f>INDEX(ATS!$A:$P,MATCH('2) Order Form'!$V571,ATS!$O:$O,0),4)</f>
        <v>78001-M</v>
      </c>
      <c r="F571" s="74" t="str">
        <f>INDEX(ATS!$A:$P,MATCH('2) Order Form'!$V571,ATS!$O:$O,0),5)</f>
        <v>Forest</v>
      </c>
      <c r="G571" s="112" t="str">
        <f>INDEX(ATS!$A:$P,MATCH('2) Order Form'!$V571,ATS!$O:$O,0),6)</f>
        <v>M</v>
      </c>
      <c r="H571" s="10">
        <v>1</v>
      </c>
      <c r="I571" s="90">
        <v>0</v>
      </c>
      <c r="J571" s="96">
        <f>IFERROR(VLOOKUP(V571,ATS!$O:$P,2,FALSE),0)</f>
        <v>48</v>
      </c>
      <c r="K571" s="138">
        <f t="shared" si="822"/>
        <v>48</v>
      </c>
      <c r="L571" s="96">
        <f>IFERROR(VLOOKUP(V571,ATS!$O:$Q,3,FALSE),0)</f>
        <v>48</v>
      </c>
      <c r="M571" s="139">
        <f t="shared" si="823"/>
        <v>48</v>
      </c>
      <c r="N571" s="85">
        <v>0</v>
      </c>
      <c r="O571" s="51">
        <f t="shared" si="824"/>
        <v>0</v>
      </c>
      <c r="P571" s="46">
        <f>VLOOKUP($C571,Prices!$A$3:$T$1996,MATCH('2) Order Form'!P$8,Prices!$A$2:$T$2,0),FALSE)</f>
        <v>17.5</v>
      </c>
      <c r="Q571" s="47">
        <f>VLOOKUP($C571,Prices!$A$3:$T$1996,MATCH('2) Order Form'!Q$8,Prices!$A$2:$T$2,0),FALSE)</f>
        <v>35</v>
      </c>
      <c r="R571" s="31">
        <f t="shared" si="825"/>
        <v>0</v>
      </c>
      <c r="S571" s="40">
        <f t="shared" si="826"/>
        <v>0</v>
      </c>
      <c r="T571" s="47">
        <f t="shared" si="827"/>
        <v>0</v>
      </c>
      <c r="U571" s="97"/>
      <c r="V571" s="110">
        <v>7048652914323</v>
      </c>
      <c r="W571" s="97"/>
      <c r="X571" s="182" t="str">
        <f t="shared" si="749"/>
        <v>*** EOL ***</v>
      </c>
      <c r="Y571" s="98">
        <f t="shared" si="828"/>
        <v>0</v>
      </c>
      <c r="Z571" s="99">
        <f t="shared" ca="1" si="809"/>
        <v>0</v>
      </c>
      <c r="AA571" s="99">
        <f t="shared" ca="1" si="810"/>
        <v>93</v>
      </c>
      <c r="AB571" s="99">
        <f ca="1">IF(C571=OFFSET(C571,-1,0),0,1)</f>
        <v>0</v>
      </c>
      <c r="AC571" s="99">
        <f ca="1">IF(F571=OFFSET(F571,-1,0),0,1)</f>
        <v>0</v>
      </c>
      <c r="AD571" s="99" t="str">
        <f>CONCATENATE(C571,F571)</f>
        <v>820412Forest</v>
      </c>
      <c r="AE571" s="99">
        <f>IFERROR(IF(B571="EYEWEAR",CONCATENATE(C571,"-",G571),C571),C571)</f>
        <v>820412</v>
      </c>
      <c r="AF571" s="100" t="str">
        <f>INDEX(ATS!$A:$P,MATCH('2) Order Form'!$V571,ATS!$O:$O,0),7)</f>
        <v>Stock</v>
      </c>
      <c r="AG571" s="183">
        <v>7048652914361</v>
      </c>
    </row>
    <row r="572" spans="1:33" ht="17.25" customHeight="1">
      <c r="A572" s="9">
        <v>4</v>
      </c>
      <c r="B572" s="9" t="s">
        <v>103</v>
      </c>
      <c r="C572" s="9">
        <f>INDEX(ATS!$A:$P,MATCH('2) Order Form'!$V572,ATS!$O:$O,0),1)</f>
        <v>820412</v>
      </c>
      <c r="D572" s="9" t="str">
        <f>INDEX(ATS!$A:$P,MATCH('2) Order Form'!$V572,ATS!$O:$O,0),2)</f>
        <v>Hunter Gloves M</v>
      </c>
      <c r="E572" s="74" t="str">
        <f>INDEX(ATS!$A:$P,MATCH('2) Order Form'!$V572,ATS!$O:$O,0),4)</f>
        <v>78001-L</v>
      </c>
      <c r="F572" s="74" t="str">
        <f>INDEX(ATS!$A:$P,MATCH('2) Order Form'!$V572,ATS!$O:$O,0),5)</f>
        <v>Forest</v>
      </c>
      <c r="G572" s="112" t="str">
        <f>INDEX(ATS!$A:$P,MATCH('2) Order Form'!$V572,ATS!$O:$O,0),6)</f>
        <v>L</v>
      </c>
      <c r="H572" s="10">
        <v>1</v>
      </c>
      <c r="I572" s="90">
        <v>0</v>
      </c>
      <c r="J572" s="96">
        <f>IFERROR(VLOOKUP(V572,ATS!$O:$P,2,FALSE),0)</f>
        <v>41</v>
      </c>
      <c r="K572" s="138">
        <f t="shared" si="822"/>
        <v>41</v>
      </c>
      <c r="L572" s="96">
        <f>IFERROR(VLOOKUP(V572,ATS!$O:$Q,3,FALSE),0)</f>
        <v>41</v>
      </c>
      <c r="M572" s="139">
        <f t="shared" si="823"/>
        <v>41</v>
      </c>
      <c r="N572" s="85">
        <v>0</v>
      </c>
      <c r="O572" s="51">
        <f t="shared" si="824"/>
        <v>0</v>
      </c>
      <c r="P572" s="46">
        <f>VLOOKUP($C572,Prices!$A$3:$T$1996,MATCH('2) Order Form'!P$8,Prices!$A$2:$T$2,0),FALSE)</f>
        <v>17.5</v>
      </c>
      <c r="Q572" s="47">
        <f>VLOOKUP($C572,Prices!$A$3:$T$1996,MATCH('2) Order Form'!Q$8,Prices!$A$2:$T$2,0),FALSE)</f>
        <v>35</v>
      </c>
      <c r="R572" s="31">
        <f t="shared" si="825"/>
        <v>0</v>
      </c>
      <c r="S572" s="40">
        <f t="shared" si="826"/>
        <v>0</v>
      </c>
      <c r="T572" s="47">
        <f t="shared" si="827"/>
        <v>0</v>
      </c>
      <c r="U572" s="97"/>
      <c r="V572" s="110">
        <v>7048652914316</v>
      </c>
      <c r="W572" s="97"/>
      <c r="X572" s="182" t="str">
        <f t="shared" si="749"/>
        <v>*** EOL ***</v>
      </c>
      <c r="Y572" s="98">
        <f t="shared" si="828"/>
        <v>0</v>
      </c>
      <c r="Z572" s="99">
        <f t="shared" ca="1" si="809"/>
        <v>0</v>
      </c>
      <c r="AA572" s="99">
        <f t="shared" ca="1" si="810"/>
        <v>93</v>
      </c>
      <c r="AB572" s="99">
        <f t="shared" ca="1" si="829"/>
        <v>0</v>
      </c>
      <c r="AC572" s="99">
        <f t="shared" ca="1" si="830"/>
        <v>0</v>
      </c>
      <c r="AD572" s="99" t="str">
        <f t="shared" si="831"/>
        <v>820412Forest</v>
      </c>
      <c r="AE572" s="99">
        <f t="shared" si="832"/>
        <v>820412</v>
      </c>
      <c r="AF572" s="100" t="str">
        <f>INDEX(ATS!$A:$P,MATCH('2) Order Form'!$V572,ATS!$O:$O,0),7)</f>
        <v>Stock</v>
      </c>
      <c r="AG572" s="183">
        <v>7048652914354</v>
      </c>
    </row>
    <row r="573" spans="1:33" ht="17.25" customHeight="1">
      <c r="A573" s="9">
        <v>4</v>
      </c>
      <c r="B573" s="9" t="s">
        <v>103</v>
      </c>
      <c r="C573" s="9">
        <f>INDEX(ATS!$A:$P,MATCH('2) Order Form'!$V573,ATS!$O:$O,0),1)</f>
        <v>820412</v>
      </c>
      <c r="D573" s="9" t="str">
        <f>INDEX(ATS!$A:$P,MATCH('2) Order Form'!$V573,ATS!$O:$O,0),2)</f>
        <v>Hunter Gloves M</v>
      </c>
      <c r="E573" s="74" t="str">
        <f>INDEX(ATS!$A:$P,MATCH('2) Order Form'!$V573,ATS!$O:$O,0),4)</f>
        <v>78001-XL</v>
      </c>
      <c r="F573" s="74" t="str">
        <f>INDEX(ATS!$A:$P,MATCH('2) Order Form'!$V573,ATS!$O:$O,0),5)</f>
        <v>Forest</v>
      </c>
      <c r="G573" s="112" t="str">
        <f>INDEX(ATS!$A:$P,MATCH('2) Order Form'!$V573,ATS!$O:$O,0),6)</f>
        <v>XL</v>
      </c>
      <c r="H573" s="10">
        <v>1</v>
      </c>
      <c r="I573" s="90">
        <v>0</v>
      </c>
      <c r="J573" s="96">
        <f>IFERROR(VLOOKUP(V573,ATS!$O:$P,2,FALSE),0)</f>
        <v>14</v>
      </c>
      <c r="K573" s="138">
        <f t="shared" si="822"/>
        <v>14</v>
      </c>
      <c r="L573" s="96">
        <f>IFERROR(VLOOKUP(V573,ATS!$O:$Q,3,FALSE),0)</f>
        <v>14</v>
      </c>
      <c r="M573" s="139">
        <f t="shared" si="823"/>
        <v>14</v>
      </c>
      <c r="N573" s="85">
        <v>0</v>
      </c>
      <c r="O573" s="51">
        <f t="shared" si="824"/>
        <v>0</v>
      </c>
      <c r="P573" s="46">
        <f>VLOOKUP($C573,Prices!$A$3:$T$1996,MATCH('2) Order Form'!P$8,Prices!$A$2:$T$2,0),FALSE)</f>
        <v>17.5</v>
      </c>
      <c r="Q573" s="47">
        <f>VLOOKUP($C573,Prices!$A$3:$T$1996,MATCH('2) Order Form'!Q$8,Prices!$A$2:$T$2,0),FALSE)</f>
        <v>35</v>
      </c>
      <c r="R573" s="31">
        <f t="shared" si="825"/>
        <v>0</v>
      </c>
      <c r="S573" s="40">
        <f t="shared" si="826"/>
        <v>0</v>
      </c>
      <c r="T573" s="47">
        <f t="shared" si="827"/>
        <v>0</v>
      </c>
      <c r="U573" s="97"/>
      <c r="V573" s="110">
        <v>7048652914347</v>
      </c>
      <c r="W573" s="97"/>
      <c r="X573" s="182" t="str">
        <f t="shared" si="749"/>
        <v>*** EOL ***</v>
      </c>
      <c r="Y573" s="98">
        <f t="shared" si="828"/>
        <v>0</v>
      </c>
      <c r="Z573" s="99">
        <f t="shared" ca="1" si="809"/>
        <v>0</v>
      </c>
      <c r="AA573" s="99">
        <f t="shared" ca="1" si="810"/>
        <v>93</v>
      </c>
      <c r="AB573" s="99">
        <f t="shared" ca="1" si="829"/>
        <v>0</v>
      </c>
      <c r="AC573" s="99">
        <f t="shared" ca="1" si="830"/>
        <v>0</v>
      </c>
      <c r="AD573" s="99" t="str">
        <f t="shared" si="831"/>
        <v>820412Forest</v>
      </c>
      <c r="AE573" s="99">
        <f t="shared" si="832"/>
        <v>820412</v>
      </c>
      <c r="AF573" s="100" t="str">
        <f>INDEX(ATS!$A:$P,MATCH('2) Order Form'!$V573,ATS!$O:$O,0),7)</f>
        <v>Stock</v>
      </c>
      <c r="AG573" s="183">
        <v>7048652914385</v>
      </c>
    </row>
    <row r="574" spans="1:33" ht="17.25" customHeight="1">
      <c r="A574" s="9">
        <v>4</v>
      </c>
      <c r="B574" s="9" t="s">
        <v>103</v>
      </c>
      <c r="C574" s="9">
        <f>INDEX(ATS!$A:$P,MATCH('2) Order Form'!$V574,ATS!$O:$O,0),1)</f>
        <v>820412</v>
      </c>
      <c r="D574" s="9" t="str">
        <f>INDEX(ATS!$A:$P,MATCH('2) Order Form'!$V574,ATS!$O:$O,0),2)</f>
        <v>Hunter Gloves M</v>
      </c>
      <c r="E574" s="74" t="str">
        <f>INDEX(ATS!$A:$P,MATCH('2) Order Form'!$V574,ATS!$O:$O,0),4)</f>
        <v>99901-S</v>
      </c>
      <c r="F574" s="74" t="str">
        <f>INDEX(ATS!$A:$P,MATCH('2) Order Form'!$V574,ATS!$O:$O,0),5)</f>
        <v xml:space="preserve">Black </v>
      </c>
      <c r="G574" s="112" t="str">
        <f>INDEX(ATS!$A:$P,MATCH('2) Order Form'!$V574,ATS!$O:$O,0),6)</f>
        <v>S</v>
      </c>
      <c r="H574" s="10">
        <v>1</v>
      </c>
      <c r="I574" s="90">
        <v>0</v>
      </c>
      <c r="J574" s="96">
        <f>IFERROR(VLOOKUP(V574,ATS!$O:$P,2,FALSE),0)</f>
        <v>408</v>
      </c>
      <c r="K574" s="138" t="str">
        <f t="shared" si="822"/>
        <v>50+</v>
      </c>
      <c r="L574" s="96">
        <f>IFERROR(VLOOKUP(V574,ATS!$O:$Q,3,FALSE),0)</f>
        <v>408</v>
      </c>
      <c r="M574" s="139" t="str">
        <f t="shared" si="823"/>
        <v>50+</v>
      </c>
      <c r="N574" s="85">
        <v>0</v>
      </c>
      <c r="O574" s="51">
        <f t="shared" si="824"/>
        <v>0</v>
      </c>
      <c r="P574" s="46">
        <f>VLOOKUP($C574,Prices!$A$3:$T$1996,MATCH('2) Order Form'!P$8,Prices!$A$2:$T$2,0),FALSE)</f>
        <v>17.5</v>
      </c>
      <c r="Q574" s="47">
        <f>VLOOKUP($C574,Prices!$A$3:$T$1996,MATCH('2) Order Form'!Q$8,Prices!$A$2:$T$2,0),FALSE)</f>
        <v>35</v>
      </c>
      <c r="R574" s="31">
        <f t="shared" si="825"/>
        <v>0</v>
      </c>
      <c r="S574" s="40">
        <f t="shared" si="826"/>
        <v>0</v>
      </c>
      <c r="T574" s="47">
        <f t="shared" si="827"/>
        <v>0</v>
      </c>
      <c r="U574" s="97"/>
      <c r="V574" s="110">
        <v>7048652914378</v>
      </c>
      <c r="W574" s="97"/>
      <c r="X574" s="182" t="str">
        <f t="shared" si="749"/>
        <v/>
      </c>
      <c r="Y574" s="98">
        <f t="shared" si="828"/>
        <v>0</v>
      </c>
      <c r="Z574" s="99">
        <f t="shared" ca="1" si="809"/>
        <v>0</v>
      </c>
      <c r="AA574" s="99">
        <f t="shared" ca="1" si="810"/>
        <v>93</v>
      </c>
      <c r="AB574" s="99">
        <f ca="1">IF(C574=OFFSET(C574,-1,0),0,1)</f>
        <v>0</v>
      </c>
      <c r="AC574" s="99">
        <f ca="1">IF(F574=OFFSET(F574,-1,0),0,1)</f>
        <v>1</v>
      </c>
      <c r="AD574" s="99" t="str">
        <f>CONCATENATE(C574,F574)</f>
        <v xml:space="preserve">820412Black </v>
      </c>
      <c r="AE574" s="99">
        <f>IFERROR(IF(B574="EYEWEAR",CONCATENATE(C574,"-",G574),C574),C574)</f>
        <v>820412</v>
      </c>
      <c r="AF574" s="100" t="str">
        <f>INDEX(ATS!$A:$P,MATCH('2) Order Form'!$V574,ATS!$O:$O,0),7)</f>
        <v>Active</v>
      </c>
      <c r="AG574" s="183">
        <v>7048653018204</v>
      </c>
    </row>
    <row r="575" spans="1:33" ht="17.25" customHeight="1">
      <c r="A575" s="9">
        <v>4</v>
      </c>
      <c r="B575" s="9" t="s">
        <v>103</v>
      </c>
      <c r="C575" s="9">
        <f>INDEX(ATS!$A:$P,MATCH('2) Order Form'!$V575,ATS!$O:$O,0),1)</f>
        <v>820412</v>
      </c>
      <c r="D575" s="9" t="str">
        <f>INDEX(ATS!$A:$P,MATCH('2) Order Form'!$V575,ATS!$O:$O,0),2)</f>
        <v>Hunter Gloves M</v>
      </c>
      <c r="E575" s="74" t="str">
        <f>INDEX(ATS!$A:$P,MATCH('2) Order Form'!$V575,ATS!$O:$O,0),4)</f>
        <v>99901-M</v>
      </c>
      <c r="F575" s="74" t="str">
        <f>INDEX(ATS!$A:$P,MATCH('2) Order Form'!$V575,ATS!$O:$O,0),5)</f>
        <v xml:space="preserve">Black </v>
      </c>
      <c r="G575" s="112" t="str">
        <f>INDEX(ATS!$A:$P,MATCH('2) Order Form'!$V575,ATS!$O:$O,0),6)</f>
        <v>M</v>
      </c>
      <c r="H575" s="10">
        <v>1</v>
      </c>
      <c r="I575" s="90">
        <v>0</v>
      </c>
      <c r="J575" s="96">
        <f>IFERROR(VLOOKUP(V575,ATS!$O:$P,2,FALSE),0)</f>
        <v>642</v>
      </c>
      <c r="K575" s="138" t="str">
        <f t="shared" si="822"/>
        <v>50+</v>
      </c>
      <c r="L575" s="96">
        <f>IFERROR(VLOOKUP(V575,ATS!$O:$Q,3,FALSE),0)</f>
        <v>642</v>
      </c>
      <c r="M575" s="139" t="str">
        <f t="shared" si="823"/>
        <v>50+</v>
      </c>
      <c r="N575" s="85">
        <v>0</v>
      </c>
      <c r="O575" s="51">
        <f t="shared" si="824"/>
        <v>0</v>
      </c>
      <c r="P575" s="46">
        <f>VLOOKUP($C575,Prices!$A$3:$T$1996,MATCH('2) Order Form'!P$8,Prices!$A$2:$T$2,0),FALSE)</f>
        <v>17.5</v>
      </c>
      <c r="Q575" s="47">
        <f>VLOOKUP($C575,Prices!$A$3:$T$1996,MATCH('2) Order Form'!Q$8,Prices!$A$2:$T$2,0),FALSE)</f>
        <v>35</v>
      </c>
      <c r="R575" s="31">
        <f t="shared" si="825"/>
        <v>0</v>
      </c>
      <c r="S575" s="40">
        <f t="shared" si="826"/>
        <v>0</v>
      </c>
      <c r="T575" s="47">
        <f t="shared" si="827"/>
        <v>0</v>
      </c>
      <c r="U575" s="97"/>
      <c r="V575" s="110">
        <v>7048652914361</v>
      </c>
      <c r="W575" s="97"/>
      <c r="X575" s="182" t="str">
        <f t="shared" si="749"/>
        <v/>
      </c>
      <c r="Y575" s="98">
        <f t="shared" si="828"/>
        <v>0</v>
      </c>
      <c r="Z575" s="99">
        <f t="shared" ca="1" si="809"/>
        <v>0</v>
      </c>
      <c r="AA575" s="99">
        <f t="shared" ca="1" si="810"/>
        <v>93</v>
      </c>
      <c r="AB575" s="99">
        <f t="shared" ca="1" si="829"/>
        <v>0</v>
      </c>
      <c r="AC575" s="99">
        <f t="shared" ca="1" si="830"/>
        <v>0</v>
      </c>
      <c r="AD575" s="99" t="str">
        <f t="shared" si="831"/>
        <v xml:space="preserve">820412Black </v>
      </c>
      <c r="AE575" s="99">
        <f t="shared" si="832"/>
        <v>820412</v>
      </c>
      <c r="AF575" s="100" t="str">
        <f>INDEX(ATS!$A:$P,MATCH('2) Order Form'!$V575,ATS!$O:$O,0),7)</f>
        <v>Active</v>
      </c>
      <c r="AG575" s="183">
        <v>7048653018211</v>
      </c>
    </row>
    <row r="576" spans="1:33" ht="17.25" customHeight="1">
      <c r="A576" s="9">
        <v>4</v>
      </c>
      <c r="B576" s="9" t="s">
        <v>103</v>
      </c>
      <c r="C576" s="9">
        <f>INDEX(ATS!$A:$P,MATCH('2) Order Form'!$V576,ATS!$O:$O,0),1)</f>
        <v>820412</v>
      </c>
      <c r="D576" s="9" t="str">
        <f>INDEX(ATS!$A:$P,MATCH('2) Order Form'!$V576,ATS!$O:$O,0),2)</f>
        <v>Hunter Gloves M</v>
      </c>
      <c r="E576" s="74" t="str">
        <f>INDEX(ATS!$A:$P,MATCH('2) Order Form'!$V576,ATS!$O:$O,0),4)</f>
        <v>99901-L</v>
      </c>
      <c r="F576" s="74" t="str">
        <f>INDEX(ATS!$A:$P,MATCH('2) Order Form'!$V576,ATS!$O:$O,0),5)</f>
        <v xml:space="preserve">Black </v>
      </c>
      <c r="G576" s="112" t="str">
        <f>INDEX(ATS!$A:$P,MATCH('2) Order Form'!$V576,ATS!$O:$O,0),6)</f>
        <v>L</v>
      </c>
      <c r="H576" s="10">
        <v>1</v>
      </c>
      <c r="I576" s="90">
        <v>0</v>
      </c>
      <c r="J576" s="96">
        <f>IFERROR(VLOOKUP(V576,ATS!$O:$P,2,FALSE),0)</f>
        <v>561</v>
      </c>
      <c r="K576" s="138" t="str">
        <f t="shared" si="822"/>
        <v>50+</v>
      </c>
      <c r="L576" s="96">
        <f>IFERROR(VLOOKUP(V576,ATS!$O:$Q,3,FALSE),0)</f>
        <v>561</v>
      </c>
      <c r="M576" s="139" t="str">
        <f t="shared" si="823"/>
        <v>50+</v>
      </c>
      <c r="N576" s="85">
        <v>0</v>
      </c>
      <c r="O576" s="51">
        <f t="shared" si="824"/>
        <v>0</v>
      </c>
      <c r="P576" s="46">
        <f>VLOOKUP($C576,Prices!$A$3:$T$1996,MATCH('2) Order Form'!P$8,Prices!$A$2:$T$2,0),FALSE)</f>
        <v>17.5</v>
      </c>
      <c r="Q576" s="47">
        <f>VLOOKUP($C576,Prices!$A$3:$T$1996,MATCH('2) Order Form'!Q$8,Prices!$A$2:$T$2,0),FALSE)</f>
        <v>35</v>
      </c>
      <c r="R576" s="31">
        <f t="shared" si="825"/>
        <v>0</v>
      </c>
      <c r="S576" s="40">
        <f t="shared" si="826"/>
        <v>0</v>
      </c>
      <c r="T576" s="47">
        <f t="shared" si="827"/>
        <v>0</v>
      </c>
      <c r="U576" s="97"/>
      <c r="V576" s="110">
        <v>7048652914354</v>
      </c>
      <c r="W576" s="97"/>
      <c r="X576" s="182" t="str">
        <f t="shared" si="749"/>
        <v/>
      </c>
      <c r="Y576" s="98">
        <f t="shared" si="828"/>
        <v>0</v>
      </c>
      <c r="Z576" s="99">
        <f t="shared" ca="1" si="809"/>
        <v>0</v>
      </c>
      <c r="AA576" s="99">
        <f t="shared" ca="1" si="810"/>
        <v>93</v>
      </c>
      <c r="AB576" s="99">
        <f t="shared" ca="1" si="829"/>
        <v>0</v>
      </c>
      <c r="AC576" s="99">
        <f t="shared" ca="1" si="830"/>
        <v>0</v>
      </c>
      <c r="AD576" s="99" t="str">
        <f t="shared" si="831"/>
        <v xml:space="preserve">820412Black </v>
      </c>
      <c r="AE576" s="99">
        <f t="shared" si="832"/>
        <v>820412</v>
      </c>
      <c r="AF576" s="100" t="str">
        <f>INDEX(ATS!$A:$P,MATCH('2) Order Form'!$V576,ATS!$O:$O,0),7)</f>
        <v>Active</v>
      </c>
      <c r="AG576" s="183">
        <v>7048653018228</v>
      </c>
    </row>
    <row r="577" spans="1:33">
      <c r="A577" s="9">
        <v>4</v>
      </c>
      <c r="B577" s="9" t="s">
        <v>103</v>
      </c>
      <c r="C577" s="9">
        <f>INDEX(ATS!$A:$P,MATCH('2) Order Form'!$V577,ATS!$O:$O,0),1)</f>
        <v>820412</v>
      </c>
      <c r="D577" s="9" t="str">
        <f>INDEX(ATS!$A:$P,MATCH('2) Order Form'!$V577,ATS!$O:$O,0),2)</f>
        <v>Hunter Gloves M</v>
      </c>
      <c r="E577" s="74" t="str">
        <f>INDEX(ATS!$A:$P,MATCH('2) Order Form'!$V577,ATS!$O:$O,0),4)</f>
        <v>99901-XL</v>
      </c>
      <c r="F577" s="74" t="str">
        <f>INDEX(ATS!$A:$P,MATCH('2) Order Form'!$V577,ATS!$O:$O,0),5)</f>
        <v xml:space="preserve">Black </v>
      </c>
      <c r="G577" s="112" t="str">
        <f>INDEX(ATS!$A:$P,MATCH('2) Order Form'!$V577,ATS!$O:$O,0),6)</f>
        <v>XL</v>
      </c>
      <c r="H577" s="10">
        <v>1</v>
      </c>
      <c r="I577" s="90">
        <v>0</v>
      </c>
      <c r="J577" s="96">
        <f>IFERROR(VLOOKUP(V577,ATS!$O:$P,2,FALSE),0)</f>
        <v>268</v>
      </c>
      <c r="K577" s="138" t="str">
        <f t="shared" si="822"/>
        <v>50+</v>
      </c>
      <c r="L577" s="96">
        <f>IFERROR(VLOOKUP(V577,ATS!$O:$Q,3,FALSE),0)</f>
        <v>268</v>
      </c>
      <c r="M577" s="139" t="str">
        <f t="shared" si="823"/>
        <v>50+</v>
      </c>
      <c r="N577" s="85">
        <v>0</v>
      </c>
      <c r="O577" s="51">
        <f t="shared" si="824"/>
        <v>0</v>
      </c>
      <c r="P577" s="46">
        <f>VLOOKUP($C577,Prices!$A$3:$T$1996,MATCH('2) Order Form'!P$8,Prices!$A$2:$T$2,0),FALSE)</f>
        <v>17.5</v>
      </c>
      <c r="Q577" s="47">
        <f>VLOOKUP($C577,Prices!$A$3:$T$1996,MATCH('2) Order Form'!Q$8,Prices!$A$2:$T$2,0),FALSE)</f>
        <v>35</v>
      </c>
      <c r="R577" s="31">
        <f t="shared" si="825"/>
        <v>0</v>
      </c>
      <c r="S577" s="40">
        <f t="shared" si="826"/>
        <v>0</v>
      </c>
      <c r="T577" s="47">
        <f t="shared" si="827"/>
        <v>0</v>
      </c>
      <c r="U577" s="97"/>
      <c r="V577" s="110">
        <v>7048652914385</v>
      </c>
      <c r="W577" s="97"/>
      <c r="X577" s="182" t="str">
        <f t="shared" si="749"/>
        <v/>
      </c>
      <c r="Y577" s="98">
        <f t="shared" si="828"/>
        <v>0</v>
      </c>
      <c r="Z577" s="99">
        <f t="shared" ca="1" si="809"/>
        <v>0</v>
      </c>
      <c r="AA577" s="99">
        <f t="shared" ca="1" si="810"/>
        <v>93</v>
      </c>
      <c r="AB577" s="99">
        <f ca="1">IF(C577=OFFSET(C577,-1,0),0,1)</f>
        <v>0</v>
      </c>
      <c r="AC577" s="99">
        <f ca="1">IF(F577=OFFSET(F577,-1,0),0,1)</f>
        <v>0</v>
      </c>
      <c r="AD577" s="99" t="str">
        <f>CONCATENATE(C577,F577)</f>
        <v xml:space="preserve">820412Black </v>
      </c>
      <c r="AE577" s="99">
        <f>IFERROR(IF(B577="EYEWEAR",CONCATENATE(C577,"-",G577),C577),C577)</f>
        <v>820412</v>
      </c>
      <c r="AF577" s="100" t="str">
        <f>INDEX(ATS!$A:$P,MATCH('2) Order Form'!$V577,ATS!$O:$O,0),7)</f>
        <v>Active</v>
      </c>
      <c r="AG577" s="183">
        <v>7048653018235</v>
      </c>
    </row>
    <row r="578" spans="1:33">
      <c r="A578" s="9">
        <v>4</v>
      </c>
      <c r="B578" s="9" t="s">
        <v>103</v>
      </c>
      <c r="C578" s="9">
        <f>INDEX(ATS!$A:$P,MATCH('2) Order Form'!$V578,ATS!$O:$O,0),1)</f>
        <v>820378</v>
      </c>
      <c r="D578" s="9" t="str">
        <f>INDEX(ATS!$A:$P,MATCH('2) Order Form'!$V578,ATS!$O:$O,0),2)</f>
        <v>Hunter Pants W</v>
      </c>
      <c r="E578" s="74" t="str">
        <f>INDEX(ATS!$A:$P,MATCH('2) Order Form'!$V578,ATS!$O:$O,0),4)</f>
        <v>99901-XS</v>
      </c>
      <c r="F578" s="74" t="str">
        <f>INDEX(ATS!$A:$P,MATCH('2) Order Form'!$V578,ATS!$O:$O,0),5)</f>
        <v xml:space="preserve">Black </v>
      </c>
      <c r="G578" s="112" t="str">
        <f>INDEX(ATS!$A:$P,MATCH('2) Order Form'!$V578,ATS!$O:$O,0),6)</f>
        <v>XS</v>
      </c>
      <c r="H578" s="10">
        <v>1</v>
      </c>
      <c r="I578" s="90">
        <v>0</v>
      </c>
      <c r="J578" s="96">
        <f>IFERROR(VLOOKUP(V578,ATS!$O:$P,2,FALSE),0)</f>
        <v>16</v>
      </c>
      <c r="K578" s="138">
        <f t="shared" ref="K578:K596" si="833">IF(J578=99999,"OPEN",IF(J578&gt;50,"50+",IF(J578&lt;=0,"0",J578)))</f>
        <v>16</v>
      </c>
      <c r="L578" s="96">
        <f>IFERROR(VLOOKUP(V578,ATS!$O:$Q,3,FALSE),0)</f>
        <v>16</v>
      </c>
      <c r="M578" s="139">
        <f t="shared" ref="M578:M596" si="834">IF(L578=99999,"OPEN",IF(L578&gt;50,"50+",IF(L578&lt;=0,"0",L578)))</f>
        <v>16</v>
      </c>
      <c r="N578" s="85">
        <v>0</v>
      </c>
      <c r="O578" s="51">
        <f t="shared" ref="O578:O596" si="835">IF(N578&lt;&gt;0,N578,$P$5)</f>
        <v>0</v>
      </c>
      <c r="P578" s="46">
        <f>VLOOKUP($C578,Prices!$A$3:$T$1996,MATCH('2) Order Form'!P$8,Prices!$A$2:$T$2,0),FALSE)</f>
        <v>75</v>
      </c>
      <c r="Q578" s="47">
        <f>VLOOKUP($C578,Prices!$A$3:$T$1996,MATCH('2) Order Form'!Q$8,Prices!$A$2:$T$2,0),FALSE)</f>
        <v>149</v>
      </c>
      <c r="R578" s="31">
        <f t="shared" ref="R578:R596" si="836">I578*P578</f>
        <v>0</v>
      </c>
      <c r="S578" s="40">
        <f t="shared" ref="S578:S596" si="837">R578*O578</f>
        <v>0</v>
      </c>
      <c r="T578" s="47">
        <f t="shared" ref="T578:T596" si="838">R578-S578</f>
        <v>0</v>
      </c>
      <c r="U578" s="97"/>
      <c r="V578" s="110">
        <v>7048652899781</v>
      </c>
      <c r="W578" s="97"/>
      <c r="X578" s="182" t="str">
        <f t="shared" si="749"/>
        <v>*** EOL ***</v>
      </c>
      <c r="Y578" s="98">
        <f t="shared" ref="Y578:Y593" si="839">I578*Q578</f>
        <v>0</v>
      </c>
      <c r="Z578" s="99">
        <f t="shared" ref="Z578:Z594" ca="1" si="840">IF(A578=OFFSET(A578,-1,0),0,1)</f>
        <v>0</v>
      </c>
      <c r="AA578" s="99">
        <f t="shared" ca="1" si="768"/>
        <v>94</v>
      </c>
      <c r="AB578" s="99">
        <f t="shared" ref="AB578:AB593" ca="1" si="841">IF(C578=OFFSET(C578,-1,0),0,1)</f>
        <v>1</v>
      </c>
      <c r="AC578" s="99">
        <f t="shared" ref="AC578:AC593" ca="1" si="842">IF(F578=OFFSET(F578,-1,0),0,1)</f>
        <v>0</v>
      </c>
      <c r="AD578" s="99" t="str">
        <f t="shared" ref="AD578:AD593" si="843">CONCATENATE(C578,F578)</f>
        <v xml:space="preserve">820378Black </v>
      </c>
      <c r="AE578" s="99">
        <f t="shared" ref="AE578:AE593" si="844">IFERROR(IF(B578="EYEWEAR",CONCATENATE(C578,"-",G578),C578),C578)</f>
        <v>820378</v>
      </c>
      <c r="AF578" s="100" t="str">
        <f>INDEX(ATS!$A:$P,MATCH('2) Order Form'!$V578,ATS!$O:$O,0),7)</f>
        <v>Active</v>
      </c>
      <c r="AG578" s="183">
        <v>7048653018167</v>
      </c>
    </row>
    <row r="579" spans="1:33">
      <c r="A579" s="9">
        <v>4</v>
      </c>
      <c r="B579" s="9" t="s">
        <v>103</v>
      </c>
      <c r="C579" s="9">
        <f>INDEX(ATS!$A:$P,MATCH('2) Order Form'!$V579,ATS!$O:$O,0),1)</f>
        <v>820378</v>
      </c>
      <c r="D579" s="9" t="str">
        <f>INDEX(ATS!$A:$P,MATCH('2) Order Form'!$V579,ATS!$O:$O,0),2)</f>
        <v>Hunter Pants W</v>
      </c>
      <c r="E579" s="74" t="str">
        <f>INDEX(ATS!$A:$P,MATCH('2) Order Form'!$V579,ATS!$O:$O,0),4)</f>
        <v>99901-S</v>
      </c>
      <c r="F579" s="74" t="str">
        <f>INDEX(ATS!$A:$P,MATCH('2) Order Form'!$V579,ATS!$O:$O,0),5)</f>
        <v xml:space="preserve">Black </v>
      </c>
      <c r="G579" s="112" t="str">
        <f>INDEX(ATS!$A:$P,MATCH('2) Order Form'!$V579,ATS!$O:$O,0),6)</f>
        <v>S</v>
      </c>
      <c r="H579" s="10">
        <v>1</v>
      </c>
      <c r="I579" s="90">
        <v>0</v>
      </c>
      <c r="J579" s="96">
        <f>IFERROR(VLOOKUP(V579,ATS!$O:$P,2,FALSE),0)</f>
        <v>62</v>
      </c>
      <c r="K579" s="138" t="str">
        <f t="shared" si="833"/>
        <v>50+</v>
      </c>
      <c r="L579" s="96">
        <f>IFERROR(VLOOKUP(V579,ATS!$O:$Q,3,FALSE),0)</f>
        <v>62</v>
      </c>
      <c r="M579" s="139" t="str">
        <f t="shared" si="834"/>
        <v>50+</v>
      </c>
      <c r="N579" s="85">
        <v>0</v>
      </c>
      <c r="O579" s="51">
        <f t="shared" si="835"/>
        <v>0</v>
      </c>
      <c r="P579" s="46">
        <f>VLOOKUP($C579,Prices!$A$3:$T$1996,MATCH('2) Order Form'!P$8,Prices!$A$2:$T$2,0),FALSE)</f>
        <v>75</v>
      </c>
      <c r="Q579" s="47">
        <f>VLOOKUP($C579,Prices!$A$3:$T$1996,MATCH('2) Order Form'!Q$8,Prices!$A$2:$T$2,0),FALSE)</f>
        <v>149</v>
      </c>
      <c r="R579" s="31">
        <f t="shared" si="836"/>
        <v>0</v>
      </c>
      <c r="S579" s="40">
        <f t="shared" si="837"/>
        <v>0</v>
      </c>
      <c r="T579" s="47">
        <f t="shared" si="838"/>
        <v>0</v>
      </c>
      <c r="U579" s="97"/>
      <c r="V579" s="110">
        <v>7048652899774</v>
      </c>
      <c r="W579" s="97"/>
      <c r="X579" s="182" t="str">
        <f t="shared" si="749"/>
        <v>*** EOL ***</v>
      </c>
      <c r="Y579" s="98">
        <f t="shared" si="839"/>
        <v>0</v>
      </c>
      <c r="Z579" s="99">
        <f t="shared" ca="1" si="840"/>
        <v>0</v>
      </c>
      <c r="AA579" s="99">
        <f t="shared" ca="1" si="768"/>
        <v>94</v>
      </c>
      <c r="AB579" s="99">
        <f t="shared" ca="1" si="841"/>
        <v>0</v>
      </c>
      <c r="AC579" s="99">
        <f t="shared" ca="1" si="842"/>
        <v>0</v>
      </c>
      <c r="AD579" s="99" t="str">
        <f t="shared" si="843"/>
        <v xml:space="preserve">820378Black </v>
      </c>
      <c r="AE579" s="99">
        <f t="shared" si="844"/>
        <v>820378</v>
      </c>
      <c r="AF579" s="100" t="str">
        <f>INDEX(ATS!$A:$P,MATCH('2) Order Form'!$V579,ATS!$O:$O,0),7)</f>
        <v>Active</v>
      </c>
      <c r="AG579" s="183">
        <v>7048653018174</v>
      </c>
    </row>
    <row r="580" spans="1:33">
      <c r="A580" s="9">
        <v>4</v>
      </c>
      <c r="B580" s="9" t="s">
        <v>103</v>
      </c>
      <c r="C580" s="9">
        <f>INDEX(ATS!$A:$P,MATCH('2) Order Form'!$V580,ATS!$O:$O,0),1)</f>
        <v>820378</v>
      </c>
      <c r="D580" s="9" t="str">
        <f>INDEX(ATS!$A:$P,MATCH('2) Order Form'!$V580,ATS!$O:$O,0),2)</f>
        <v>Hunter Pants W</v>
      </c>
      <c r="E580" s="74" t="str">
        <f>INDEX(ATS!$A:$P,MATCH('2) Order Form'!$V580,ATS!$O:$O,0),4)</f>
        <v>99901-M</v>
      </c>
      <c r="F580" s="74" t="str">
        <f>INDEX(ATS!$A:$P,MATCH('2) Order Form'!$V580,ATS!$O:$O,0),5)</f>
        <v xml:space="preserve">Black </v>
      </c>
      <c r="G580" s="112" t="str">
        <f>INDEX(ATS!$A:$P,MATCH('2) Order Form'!$V580,ATS!$O:$O,0),6)</f>
        <v>M</v>
      </c>
      <c r="H580" s="10">
        <v>1</v>
      </c>
      <c r="I580" s="90">
        <v>0</v>
      </c>
      <c r="J580" s="96">
        <f>IFERROR(VLOOKUP(V580,ATS!$O:$P,2,FALSE),0)</f>
        <v>56</v>
      </c>
      <c r="K580" s="138" t="str">
        <f t="shared" si="833"/>
        <v>50+</v>
      </c>
      <c r="L580" s="96">
        <f>IFERROR(VLOOKUP(V580,ATS!$O:$Q,3,FALSE),0)</f>
        <v>56</v>
      </c>
      <c r="M580" s="139" t="str">
        <f t="shared" si="834"/>
        <v>50+</v>
      </c>
      <c r="N580" s="85">
        <v>0</v>
      </c>
      <c r="O580" s="51">
        <f t="shared" si="835"/>
        <v>0</v>
      </c>
      <c r="P580" s="46">
        <f>VLOOKUP($C580,Prices!$A$3:$T$1996,MATCH('2) Order Form'!P$8,Prices!$A$2:$T$2,0),FALSE)</f>
        <v>75</v>
      </c>
      <c r="Q580" s="47">
        <f>VLOOKUP($C580,Prices!$A$3:$T$1996,MATCH('2) Order Form'!Q$8,Prices!$A$2:$T$2,0),FALSE)</f>
        <v>149</v>
      </c>
      <c r="R580" s="31">
        <f t="shared" si="836"/>
        <v>0</v>
      </c>
      <c r="S580" s="40">
        <f t="shared" si="837"/>
        <v>0</v>
      </c>
      <c r="T580" s="47">
        <f t="shared" si="838"/>
        <v>0</v>
      </c>
      <c r="U580" s="97"/>
      <c r="V580" s="110">
        <v>7048652899767</v>
      </c>
      <c r="W580" s="97"/>
      <c r="X580" s="182" t="str">
        <f t="shared" si="749"/>
        <v>*** EOL ***</v>
      </c>
      <c r="Y580" s="98">
        <f t="shared" si="839"/>
        <v>0</v>
      </c>
      <c r="Z580" s="99">
        <f t="shared" ca="1" si="840"/>
        <v>0</v>
      </c>
      <c r="AA580" s="99">
        <f t="shared" ca="1" si="768"/>
        <v>94</v>
      </c>
      <c r="AB580" s="99">
        <f t="shared" ca="1" si="841"/>
        <v>0</v>
      </c>
      <c r="AC580" s="99">
        <f t="shared" ca="1" si="842"/>
        <v>0</v>
      </c>
      <c r="AD580" s="99" t="str">
        <f t="shared" si="843"/>
        <v xml:space="preserve">820378Black </v>
      </c>
      <c r="AE580" s="99">
        <f t="shared" si="844"/>
        <v>820378</v>
      </c>
      <c r="AF580" s="100" t="str">
        <f>INDEX(ATS!$A:$P,MATCH('2) Order Form'!$V580,ATS!$O:$O,0),7)</f>
        <v>Active</v>
      </c>
      <c r="AG580" s="183">
        <v>7048653018181</v>
      </c>
    </row>
    <row r="581" spans="1:33">
      <c r="A581" s="9">
        <v>4</v>
      </c>
      <c r="B581" s="9" t="s">
        <v>103</v>
      </c>
      <c r="C581" s="9">
        <f>INDEX(ATS!$A:$P,MATCH('2) Order Form'!$V581,ATS!$O:$O,0),1)</f>
        <v>820378</v>
      </c>
      <c r="D581" s="9" t="str">
        <f>INDEX(ATS!$A:$P,MATCH('2) Order Form'!$V581,ATS!$O:$O,0),2)</f>
        <v>Hunter Pants W</v>
      </c>
      <c r="E581" s="74" t="str">
        <f>INDEX(ATS!$A:$P,MATCH('2) Order Form'!$V581,ATS!$O:$O,0),4)</f>
        <v>99901-L</v>
      </c>
      <c r="F581" s="74" t="str">
        <f>INDEX(ATS!$A:$P,MATCH('2) Order Form'!$V581,ATS!$O:$O,0),5)</f>
        <v xml:space="preserve">Black </v>
      </c>
      <c r="G581" s="112" t="str">
        <f>INDEX(ATS!$A:$P,MATCH('2) Order Form'!$V581,ATS!$O:$O,0),6)</f>
        <v>L</v>
      </c>
      <c r="H581" s="10">
        <v>1</v>
      </c>
      <c r="I581" s="90">
        <v>0</v>
      </c>
      <c r="J581" s="96">
        <f>IFERROR(VLOOKUP(V581,ATS!$O:$P,2,FALSE),0)</f>
        <v>42</v>
      </c>
      <c r="K581" s="138">
        <f t="shared" si="833"/>
        <v>42</v>
      </c>
      <c r="L581" s="96">
        <f>IFERROR(VLOOKUP(V581,ATS!$O:$Q,3,FALSE),0)</f>
        <v>42</v>
      </c>
      <c r="M581" s="139">
        <f t="shared" si="834"/>
        <v>42</v>
      </c>
      <c r="N581" s="85">
        <v>0</v>
      </c>
      <c r="O581" s="51">
        <f t="shared" si="835"/>
        <v>0</v>
      </c>
      <c r="P581" s="46">
        <f>VLOOKUP($C581,Prices!$A$3:$T$1996,MATCH('2) Order Form'!P$8,Prices!$A$2:$T$2,0),FALSE)</f>
        <v>75</v>
      </c>
      <c r="Q581" s="47">
        <f>VLOOKUP($C581,Prices!$A$3:$T$1996,MATCH('2) Order Form'!Q$8,Prices!$A$2:$T$2,0),FALSE)</f>
        <v>149</v>
      </c>
      <c r="R581" s="31">
        <f t="shared" si="836"/>
        <v>0</v>
      </c>
      <c r="S581" s="40">
        <f t="shared" si="837"/>
        <v>0</v>
      </c>
      <c r="T581" s="47">
        <f t="shared" si="838"/>
        <v>0</v>
      </c>
      <c r="U581" s="97"/>
      <c r="V581" s="110">
        <v>7048652899750</v>
      </c>
      <c r="W581" s="97"/>
      <c r="X581" s="182" t="str">
        <f t="shared" si="749"/>
        <v>*** EOL ***</v>
      </c>
      <c r="Y581" s="98">
        <f t="shared" si="839"/>
        <v>0</v>
      </c>
      <c r="Z581" s="99">
        <f t="shared" ca="1" si="840"/>
        <v>0</v>
      </c>
      <c r="AA581" s="99">
        <f t="shared" ca="1" si="768"/>
        <v>94</v>
      </c>
      <c r="AB581" s="99">
        <f t="shared" ca="1" si="841"/>
        <v>0</v>
      </c>
      <c r="AC581" s="99">
        <f t="shared" ca="1" si="842"/>
        <v>0</v>
      </c>
      <c r="AD581" s="99" t="str">
        <f t="shared" si="843"/>
        <v xml:space="preserve">820378Black </v>
      </c>
      <c r="AE581" s="99">
        <f t="shared" si="844"/>
        <v>820378</v>
      </c>
      <c r="AF581" s="100" t="str">
        <f>INDEX(ATS!$A:$P,MATCH('2) Order Form'!$V581,ATS!$O:$O,0),7)</f>
        <v>Active</v>
      </c>
      <c r="AG581" s="183">
        <v>7048653018198</v>
      </c>
    </row>
    <row r="582" spans="1:33">
      <c r="A582" s="9">
        <v>4</v>
      </c>
      <c r="B582" s="9" t="s">
        <v>103</v>
      </c>
      <c r="C582" s="9">
        <f>INDEX(ATS!$A:$P,MATCH('2) Order Form'!$V582,ATS!$O:$O,0),1)</f>
        <v>820378</v>
      </c>
      <c r="D582" s="9" t="str">
        <f>INDEX(ATS!$A:$P,MATCH('2) Order Form'!$V582,ATS!$O:$O,0),2)</f>
        <v>Hunter Pants W</v>
      </c>
      <c r="E582" s="74" t="str">
        <f>INDEX(ATS!$A:$P,MATCH('2) Order Form'!$V582,ATS!$O:$O,0),4)</f>
        <v>58001-XS</v>
      </c>
      <c r="F582" s="74" t="str">
        <f>INDEX(ATS!$A:$P,MATCH('2) Order Form'!$V582,ATS!$O:$O,0),5)</f>
        <v>Dark Red</v>
      </c>
      <c r="G582" s="112" t="str">
        <f>INDEX(ATS!$A:$P,MATCH('2) Order Form'!$V582,ATS!$O:$O,0),6)</f>
        <v>XS</v>
      </c>
      <c r="H582" s="10">
        <v>1</v>
      </c>
      <c r="I582" s="90">
        <v>0</v>
      </c>
      <c r="J582" s="96">
        <f>IFERROR(VLOOKUP(V582,ATS!$O:$P,2,FALSE),0)</f>
        <v>5</v>
      </c>
      <c r="K582" s="138">
        <f t="shared" ref="K582:K585" si="845">IF(J582=99999,"OPEN",IF(J582&gt;50,"50+",IF(J582&lt;=0,"0",J582)))</f>
        <v>5</v>
      </c>
      <c r="L582" s="96">
        <f>IFERROR(VLOOKUP(V582,ATS!$O:$Q,3,FALSE),0)</f>
        <v>5</v>
      </c>
      <c r="M582" s="139">
        <f t="shared" ref="M582:M585" si="846">IF(L582=99999,"OPEN",IF(L582&gt;50,"50+",IF(L582&lt;=0,"0",L582)))</f>
        <v>5</v>
      </c>
      <c r="N582" s="85">
        <v>0</v>
      </c>
      <c r="O582" s="51">
        <f t="shared" ref="O582:O585" si="847">IF(N582&lt;&gt;0,N582,$P$5)</f>
        <v>0</v>
      </c>
      <c r="P582" s="46">
        <f>VLOOKUP($C582,Prices!$A$3:$T$1996,MATCH('2) Order Form'!P$8,Prices!$A$2:$T$2,0),FALSE)</f>
        <v>75</v>
      </c>
      <c r="Q582" s="47">
        <f>VLOOKUP($C582,Prices!$A$3:$T$1996,MATCH('2) Order Form'!Q$8,Prices!$A$2:$T$2,0),FALSE)</f>
        <v>149</v>
      </c>
      <c r="R582" s="31">
        <f t="shared" ref="R582:R585" si="848">I582*P582</f>
        <v>0</v>
      </c>
      <c r="S582" s="40">
        <f t="shared" ref="S582:S585" si="849">R582*O582</f>
        <v>0</v>
      </c>
      <c r="T582" s="47">
        <f t="shared" ref="T582:T585" si="850">R582-S582</f>
        <v>0</v>
      </c>
      <c r="U582" s="97"/>
      <c r="V582" s="110">
        <v>7048652903693</v>
      </c>
      <c r="W582" s="97"/>
      <c r="X582" s="182" t="str">
        <f t="shared" si="749"/>
        <v>*** EOL ***</v>
      </c>
      <c r="Y582" s="98">
        <f t="shared" ref="Y582:Y585" si="851">I582*Q582</f>
        <v>0</v>
      </c>
      <c r="Z582" s="99">
        <f t="shared" ca="1" si="840"/>
        <v>0</v>
      </c>
      <c r="AA582" s="99">
        <f t="shared" ca="1" si="768"/>
        <v>94</v>
      </c>
      <c r="AB582" s="99">
        <f t="shared" ref="AB582:AB585" ca="1" si="852">IF(C582=OFFSET(C582,-1,0),0,1)</f>
        <v>0</v>
      </c>
      <c r="AC582" s="99">
        <f t="shared" ref="AC582:AC585" ca="1" si="853">IF(F582=OFFSET(F582,-1,0),0,1)</f>
        <v>1</v>
      </c>
      <c r="AD582" s="99" t="str">
        <f t="shared" ref="AD582:AD585" si="854">CONCATENATE(C582,F582)</f>
        <v>820378Dark Red</v>
      </c>
      <c r="AE582" s="99">
        <f t="shared" ref="AE582:AE585" si="855">IFERROR(IF(B582="EYEWEAR",CONCATENATE(C582,"-",G582),C582),C582)</f>
        <v>820378</v>
      </c>
      <c r="AF582" s="100" t="str">
        <f>INDEX(ATS!$A:$P,MATCH('2) Order Form'!$V582,ATS!$O:$O,0),7)</f>
        <v>Active</v>
      </c>
      <c r="AG582" s="183">
        <v>7048652901415</v>
      </c>
    </row>
    <row r="583" spans="1:33">
      <c r="A583" s="9">
        <v>4</v>
      </c>
      <c r="B583" s="9" t="s">
        <v>103</v>
      </c>
      <c r="C583" s="9">
        <f>INDEX(ATS!$A:$P,MATCH('2) Order Form'!$V583,ATS!$O:$O,0),1)</f>
        <v>820378</v>
      </c>
      <c r="D583" s="9" t="str">
        <f>INDEX(ATS!$A:$P,MATCH('2) Order Form'!$V583,ATS!$O:$O,0),2)</f>
        <v>Hunter Pants W</v>
      </c>
      <c r="E583" s="74" t="str">
        <f>INDEX(ATS!$A:$P,MATCH('2) Order Form'!$V583,ATS!$O:$O,0),4)</f>
        <v>58001-S</v>
      </c>
      <c r="F583" s="74" t="str">
        <f>INDEX(ATS!$A:$P,MATCH('2) Order Form'!$V583,ATS!$O:$O,0),5)</f>
        <v>Dark Red</v>
      </c>
      <c r="G583" s="112" t="str">
        <f>INDEX(ATS!$A:$P,MATCH('2) Order Form'!$V583,ATS!$O:$O,0),6)</f>
        <v>S</v>
      </c>
      <c r="H583" s="10">
        <v>1</v>
      </c>
      <c r="I583" s="90">
        <v>0</v>
      </c>
      <c r="J583" s="96">
        <f>IFERROR(VLOOKUP(V583,ATS!$O:$P,2,FALSE),0)</f>
        <v>17</v>
      </c>
      <c r="K583" s="138">
        <f t="shared" si="845"/>
        <v>17</v>
      </c>
      <c r="L583" s="96">
        <f>IFERROR(VLOOKUP(V583,ATS!$O:$Q,3,FALSE),0)</f>
        <v>17</v>
      </c>
      <c r="M583" s="139">
        <f t="shared" si="846"/>
        <v>17</v>
      </c>
      <c r="N583" s="85">
        <v>0</v>
      </c>
      <c r="O583" s="51">
        <f t="shared" si="847"/>
        <v>0</v>
      </c>
      <c r="P583" s="46">
        <f>VLOOKUP($C583,Prices!$A$3:$T$1996,MATCH('2) Order Form'!P$8,Prices!$A$2:$T$2,0),FALSE)</f>
        <v>75</v>
      </c>
      <c r="Q583" s="47">
        <f>VLOOKUP($C583,Prices!$A$3:$T$1996,MATCH('2) Order Form'!Q$8,Prices!$A$2:$T$2,0),FALSE)</f>
        <v>149</v>
      </c>
      <c r="R583" s="31">
        <f t="shared" si="848"/>
        <v>0</v>
      </c>
      <c r="S583" s="40">
        <f t="shared" si="849"/>
        <v>0</v>
      </c>
      <c r="T583" s="47">
        <f t="shared" si="850"/>
        <v>0</v>
      </c>
      <c r="U583" s="97"/>
      <c r="V583" s="110">
        <v>7048652903686</v>
      </c>
      <c r="W583" s="97"/>
      <c r="X583" s="182" t="str">
        <f t="shared" si="749"/>
        <v>*** EOL ***</v>
      </c>
      <c r="Y583" s="98">
        <f t="shared" si="851"/>
        <v>0</v>
      </c>
      <c r="Z583" s="99">
        <f t="shared" ca="1" si="840"/>
        <v>0</v>
      </c>
      <c r="AA583" s="99">
        <f t="shared" ca="1" si="768"/>
        <v>94</v>
      </c>
      <c r="AB583" s="99">
        <f t="shared" ca="1" si="852"/>
        <v>0</v>
      </c>
      <c r="AC583" s="99">
        <f t="shared" ca="1" si="853"/>
        <v>0</v>
      </c>
      <c r="AD583" s="99" t="str">
        <f t="shared" si="854"/>
        <v>820378Dark Red</v>
      </c>
      <c r="AE583" s="99">
        <f t="shared" si="855"/>
        <v>820378</v>
      </c>
      <c r="AF583" s="100" t="str">
        <f>INDEX(ATS!$A:$P,MATCH('2) Order Form'!$V583,ATS!$O:$O,0),7)</f>
        <v>Active</v>
      </c>
      <c r="AG583" s="183">
        <v>7048652901422</v>
      </c>
    </row>
    <row r="584" spans="1:33">
      <c r="A584" s="9">
        <v>4</v>
      </c>
      <c r="B584" s="9" t="s">
        <v>103</v>
      </c>
      <c r="C584" s="9">
        <f>INDEX(ATS!$A:$P,MATCH('2) Order Form'!$V584,ATS!$O:$O,0),1)</f>
        <v>820378</v>
      </c>
      <c r="D584" s="9" t="str">
        <f>INDEX(ATS!$A:$P,MATCH('2) Order Form'!$V584,ATS!$O:$O,0),2)</f>
        <v>Hunter Pants W</v>
      </c>
      <c r="E584" s="74" t="str">
        <f>INDEX(ATS!$A:$P,MATCH('2) Order Form'!$V584,ATS!$O:$O,0),4)</f>
        <v>58001-M</v>
      </c>
      <c r="F584" s="74" t="str">
        <f>INDEX(ATS!$A:$P,MATCH('2) Order Form'!$V584,ATS!$O:$O,0),5)</f>
        <v>Dark Red</v>
      </c>
      <c r="G584" s="112" t="str">
        <f>INDEX(ATS!$A:$P,MATCH('2) Order Form'!$V584,ATS!$O:$O,0),6)</f>
        <v>M</v>
      </c>
      <c r="H584" s="10">
        <v>1</v>
      </c>
      <c r="I584" s="90">
        <v>0</v>
      </c>
      <c r="J584" s="96">
        <f>IFERROR(VLOOKUP(V584,ATS!$O:$P,2,FALSE),0)</f>
        <v>22</v>
      </c>
      <c r="K584" s="138">
        <f t="shared" si="845"/>
        <v>22</v>
      </c>
      <c r="L584" s="96">
        <f>IFERROR(VLOOKUP(V584,ATS!$O:$Q,3,FALSE),0)</f>
        <v>22</v>
      </c>
      <c r="M584" s="139">
        <f t="shared" si="846"/>
        <v>22</v>
      </c>
      <c r="N584" s="85">
        <v>0</v>
      </c>
      <c r="O584" s="51">
        <f t="shared" si="847"/>
        <v>0</v>
      </c>
      <c r="P584" s="46">
        <f>VLOOKUP($C584,Prices!$A$3:$T$1996,MATCH('2) Order Form'!P$8,Prices!$A$2:$T$2,0),FALSE)</f>
        <v>75</v>
      </c>
      <c r="Q584" s="47">
        <f>VLOOKUP($C584,Prices!$A$3:$T$1996,MATCH('2) Order Form'!Q$8,Prices!$A$2:$T$2,0),FALSE)</f>
        <v>149</v>
      </c>
      <c r="R584" s="31">
        <f t="shared" si="848"/>
        <v>0</v>
      </c>
      <c r="S584" s="40">
        <f t="shared" si="849"/>
        <v>0</v>
      </c>
      <c r="T584" s="47">
        <f t="shared" si="850"/>
        <v>0</v>
      </c>
      <c r="U584" s="97"/>
      <c r="V584" s="110">
        <v>7048652903679</v>
      </c>
      <c r="W584" s="97"/>
      <c r="X584" s="182" t="str">
        <f t="shared" si="749"/>
        <v>*** EOL ***</v>
      </c>
      <c r="Y584" s="98">
        <f t="shared" si="851"/>
        <v>0</v>
      </c>
      <c r="Z584" s="99">
        <f t="shared" ca="1" si="840"/>
        <v>0</v>
      </c>
      <c r="AA584" s="99">
        <f t="shared" ca="1" si="768"/>
        <v>94</v>
      </c>
      <c r="AB584" s="99">
        <f t="shared" ca="1" si="852"/>
        <v>0</v>
      </c>
      <c r="AC584" s="99">
        <f t="shared" ca="1" si="853"/>
        <v>0</v>
      </c>
      <c r="AD584" s="99" t="str">
        <f t="shared" si="854"/>
        <v>820378Dark Red</v>
      </c>
      <c r="AE584" s="99">
        <f t="shared" si="855"/>
        <v>820378</v>
      </c>
      <c r="AF584" s="100" t="str">
        <f>INDEX(ATS!$A:$P,MATCH('2) Order Form'!$V584,ATS!$O:$O,0),7)</f>
        <v>Active</v>
      </c>
      <c r="AG584" s="183">
        <v>7048652901439</v>
      </c>
    </row>
    <row r="585" spans="1:33">
      <c r="A585" s="9">
        <v>4</v>
      </c>
      <c r="B585" s="9" t="s">
        <v>103</v>
      </c>
      <c r="C585" s="9">
        <f>INDEX(ATS!$A:$P,MATCH('2) Order Form'!$V585,ATS!$O:$O,0),1)</f>
        <v>820378</v>
      </c>
      <c r="D585" s="9" t="str">
        <f>INDEX(ATS!$A:$P,MATCH('2) Order Form'!$V585,ATS!$O:$O,0),2)</f>
        <v>Hunter Pants W</v>
      </c>
      <c r="E585" s="74" t="str">
        <f>INDEX(ATS!$A:$P,MATCH('2) Order Form'!$V585,ATS!$O:$O,0),4)</f>
        <v>58001-L</v>
      </c>
      <c r="F585" s="74" t="str">
        <f>INDEX(ATS!$A:$P,MATCH('2) Order Form'!$V585,ATS!$O:$O,0),5)</f>
        <v>Dark Red</v>
      </c>
      <c r="G585" s="112" t="str">
        <f>INDEX(ATS!$A:$P,MATCH('2) Order Form'!$V585,ATS!$O:$O,0),6)</f>
        <v>L</v>
      </c>
      <c r="H585" s="10">
        <v>1</v>
      </c>
      <c r="I585" s="90">
        <v>0</v>
      </c>
      <c r="J585" s="96">
        <f>IFERROR(VLOOKUP(V585,ATS!$O:$P,2,FALSE),0)</f>
        <v>12</v>
      </c>
      <c r="K585" s="138">
        <f t="shared" si="845"/>
        <v>12</v>
      </c>
      <c r="L585" s="96">
        <f>IFERROR(VLOOKUP(V585,ATS!$O:$Q,3,FALSE),0)</f>
        <v>12</v>
      </c>
      <c r="M585" s="139">
        <f t="shared" si="846"/>
        <v>12</v>
      </c>
      <c r="N585" s="85">
        <v>0</v>
      </c>
      <c r="O585" s="51">
        <f t="shared" si="847"/>
        <v>0</v>
      </c>
      <c r="P585" s="46">
        <f>VLOOKUP($C585,Prices!$A$3:$T$1996,MATCH('2) Order Form'!P$8,Prices!$A$2:$T$2,0),FALSE)</f>
        <v>75</v>
      </c>
      <c r="Q585" s="47">
        <f>VLOOKUP($C585,Prices!$A$3:$T$1996,MATCH('2) Order Form'!Q$8,Prices!$A$2:$T$2,0),FALSE)</f>
        <v>149</v>
      </c>
      <c r="R585" s="31">
        <f t="shared" si="848"/>
        <v>0</v>
      </c>
      <c r="S585" s="40">
        <f t="shared" si="849"/>
        <v>0</v>
      </c>
      <c r="T585" s="47">
        <f t="shared" si="850"/>
        <v>0</v>
      </c>
      <c r="U585" s="97"/>
      <c r="V585" s="110">
        <v>7048652903662</v>
      </c>
      <c r="W585" s="97"/>
      <c r="X585" s="182" t="str">
        <f t="shared" si="749"/>
        <v>*** EOL ***</v>
      </c>
      <c r="Y585" s="98">
        <f t="shared" si="851"/>
        <v>0</v>
      </c>
      <c r="Z585" s="99">
        <f t="shared" ca="1" si="840"/>
        <v>0</v>
      </c>
      <c r="AA585" s="99">
        <f t="shared" ca="1" si="768"/>
        <v>94</v>
      </c>
      <c r="AB585" s="99">
        <f t="shared" ca="1" si="852"/>
        <v>0</v>
      </c>
      <c r="AC585" s="99">
        <f t="shared" ca="1" si="853"/>
        <v>0</v>
      </c>
      <c r="AD585" s="99" t="str">
        <f t="shared" si="854"/>
        <v>820378Dark Red</v>
      </c>
      <c r="AE585" s="99">
        <f t="shared" si="855"/>
        <v>820378</v>
      </c>
      <c r="AF585" s="100" t="str">
        <f>INDEX(ATS!$A:$P,MATCH('2) Order Form'!$V585,ATS!$O:$O,0),7)</f>
        <v>Active</v>
      </c>
      <c r="AG585" s="183">
        <v>7048652901446</v>
      </c>
    </row>
    <row r="586" spans="1:33" ht="17.25" customHeight="1">
      <c r="A586" s="9">
        <v>4</v>
      </c>
      <c r="B586" s="9" t="s">
        <v>103</v>
      </c>
      <c r="C586" s="9">
        <f>INDEX(ATS!$A:$P,MATCH('2) Order Form'!$V586,ATS!$O:$O,0),1)</f>
        <v>820443</v>
      </c>
      <c r="D586" s="9" t="str">
        <f>INDEX(ATS!$A:$P,MATCH('2) Order Form'!$V586,ATS!$O:$O,0),2)</f>
        <v>Hunter Shorts W</v>
      </c>
      <c r="E586" s="74" t="str">
        <f>INDEX(ATS!$A:$P,MATCH('2) Order Form'!$V586,ATS!$O:$O,0),4)</f>
        <v>78001-XS</v>
      </c>
      <c r="F586" s="74" t="str">
        <f>INDEX(ATS!$A:$P,MATCH('2) Order Form'!$V586,ATS!$O:$O,0),5)</f>
        <v>Forest</v>
      </c>
      <c r="G586" s="112" t="str">
        <f>INDEX(ATS!$A:$P,MATCH('2) Order Form'!$V586,ATS!$O:$O,0),6)</f>
        <v>XS</v>
      </c>
      <c r="H586" s="10">
        <v>1</v>
      </c>
      <c r="I586" s="90">
        <v>0</v>
      </c>
      <c r="J586" s="96">
        <f>IFERROR(VLOOKUP(V586,ATS!$O:$P,2,FALSE),0)</f>
        <v>21</v>
      </c>
      <c r="K586" s="138">
        <f t="shared" si="833"/>
        <v>21</v>
      </c>
      <c r="L586" s="96">
        <f>IFERROR(VLOOKUP(V586,ATS!$O:$Q,3,FALSE),0)</f>
        <v>21</v>
      </c>
      <c r="M586" s="139">
        <f t="shared" si="834"/>
        <v>21</v>
      </c>
      <c r="N586" s="85">
        <v>0</v>
      </c>
      <c r="O586" s="51">
        <f t="shared" si="835"/>
        <v>0</v>
      </c>
      <c r="P586" s="46">
        <f>VLOOKUP($C586,Prices!$A$3:$T$1996,MATCH('2) Order Form'!P$8,Prices!$A$2:$T$2,0),FALSE)</f>
        <v>65</v>
      </c>
      <c r="Q586" s="47">
        <f>VLOOKUP($C586,Prices!$A$3:$T$1996,MATCH('2) Order Form'!Q$8,Prices!$A$2:$T$2,0),FALSE)</f>
        <v>129</v>
      </c>
      <c r="R586" s="31">
        <f t="shared" si="836"/>
        <v>0</v>
      </c>
      <c r="S586" s="40">
        <f t="shared" si="837"/>
        <v>0</v>
      </c>
      <c r="T586" s="47">
        <f t="shared" si="838"/>
        <v>0</v>
      </c>
      <c r="U586" s="97"/>
      <c r="V586" s="110">
        <v>7048652898784</v>
      </c>
      <c r="W586" s="97"/>
      <c r="X586" s="182" t="str">
        <f t="shared" ref="X586:X649" si="856">IF(ISNA(VLOOKUP(V586,$AG$9:$AG$1000,1,FALSE)),"*** EOL ***","")</f>
        <v>*** EOL ***</v>
      </c>
      <c r="Y586" s="98">
        <f t="shared" si="839"/>
        <v>0</v>
      </c>
      <c r="Z586" s="99">
        <f t="shared" ca="1" si="840"/>
        <v>0</v>
      </c>
      <c r="AA586" s="99">
        <f t="shared" ca="1" si="768"/>
        <v>95</v>
      </c>
      <c r="AB586" s="99">
        <f t="shared" ca="1" si="841"/>
        <v>1</v>
      </c>
      <c r="AC586" s="99">
        <f t="shared" ca="1" si="842"/>
        <v>1</v>
      </c>
      <c r="AD586" s="99" t="str">
        <f t="shared" si="843"/>
        <v>820443Forest</v>
      </c>
      <c r="AE586" s="99">
        <f t="shared" si="844"/>
        <v>820443</v>
      </c>
      <c r="AF586" s="100" t="str">
        <f>INDEX(ATS!$A:$P,MATCH('2) Order Form'!$V586,ATS!$O:$O,0),7)</f>
        <v>Active</v>
      </c>
      <c r="AG586" s="183">
        <v>7048652901330</v>
      </c>
    </row>
    <row r="587" spans="1:33" ht="17.25" customHeight="1">
      <c r="A587" s="9">
        <v>4</v>
      </c>
      <c r="B587" s="9" t="s">
        <v>103</v>
      </c>
      <c r="C587" s="9">
        <f>INDEX(ATS!$A:$P,MATCH('2) Order Form'!$V587,ATS!$O:$O,0),1)</f>
        <v>820443</v>
      </c>
      <c r="D587" s="9" t="str">
        <f>INDEX(ATS!$A:$P,MATCH('2) Order Form'!$V587,ATS!$O:$O,0),2)</f>
        <v>Hunter Shorts W</v>
      </c>
      <c r="E587" s="74" t="str">
        <f>INDEX(ATS!$A:$P,MATCH('2) Order Form'!$V587,ATS!$O:$O,0),4)</f>
        <v>78001-S</v>
      </c>
      <c r="F587" s="74" t="str">
        <f>INDEX(ATS!$A:$P,MATCH('2) Order Form'!$V587,ATS!$O:$O,0),5)</f>
        <v>Forest</v>
      </c>
      <c r="G587" s="112" t="str">
        <f>INDEX(ATS!$A:$P,MATCH('2) Order Form'!$V587,ATS!$O:$O,0),6)</f>
        <v>S</v>
      </c>
      <c r="H587" s="10">
        <v>1</v>
      </c>
      <c r="I587" s="90">
        <v>0</v>
      </c>
      <c r="J587" s="96">
        <f>IFERROR(VLOOKUP(V587,ATS!$O:$P,2,FALSE),0)</f>
        <v>58</v>
      </c>
      <c r="K587" s="138" t="str">
        <f t="shared" si="833"/>
        <v>50+</v>
      </c>
      <c r="L587" s="96">
        <f>IFERROR(VLOOKUP(V587,ATS!$O:$Q,3,FALSE),0)</f>
        <v>58</v>
      </c>
      <c r="M587" s="139" t="str">
        <f t="shared" si="834"/>
        <v>50+</v>
      </c>
      <c r="N587" s="85">
        <v>0</v>
      </c>
      <c r="O587" s="51">
        <f t="shared" si="835"/>
        <v>0</v>
      </c>
      <c r="P587" s="46">
        <f>VLOOKUP($C587,Prices!$A$3:$T$1996,MATCH('2) Order Form'!P$8,Prices!$A$2:$T$2,0),FALSE)</f>
        <v>65</v>
      </c>
      <c r="Q587" s="47">
        <f>VLOOKUP($C587,Prices!$A$3:$T$1996,MATCH('2) Order Form'!Q$8,Prices!$A$2:$T$2,0),FALSE)</f>
        <v>129</v>
      </c>
      <c r="R587" s="31">
        <f t="shared" si="836"/>
        <v>0</v>
      </c>
      <c r="S587" s="40">
        <f t="shared" si="837"/>
        <v>0</v>
      </c>
      <c r="T587" s="47">
        <f t="shared" si="838"/>
        <v>0</v>
      </c>
      <c r="U587" s="97"/>
      <c r="V587" s="110">
        <v>7048652898777</v>
      </c>
      <c r="W587" s="97"/>
      <c r="X587" s="182" t="str">
        <f t="shared" si="856"/>
        <v>*** EOL ***</v>
      </c>
      <c r="Y587" s="98">
        <f t="shared" si="839"/>
        <v>0</v>
      </c>
      <c r="Z587" s="99">
        <f t="shared" ca="1" si="840"/>
        <v>0</v>
      </c>
      <c r="AA587" s="99">
        <f t="shared" ca="1" si="768"/>
        <v>95</v>
      </c>
      <c r="AB587" s="99">
        <f t="shared" ca="1" si="841"/>
        <v>0</v>
      </c>
      <c r="AC587" s="99">
        <f t="shared" ca="1" si="842"/>
        <v>0</v>
      </c>
      <c r="AD587" s="99" t="str">
        <f t="shared" si="843"/>
        <v>820443Forest</v>
      </c>
      <c r="AE587" s="99">
        <f t="shared" si="844"/>
        <v>820443</v>
      </c>
      <c r="AF587" s="100" t="str">
        <f>INDEX(ATS!$A:$P,MATCH('2) Order Form'!$V587,ATS!$O:$O,0),7)</f>
        <v>Active</v>
      </c>
      <c r="AG587" s="183">
        <v>7048652901347</v>
      </c>
    </row>
    <row r="588" spans="1:33" ht="17.25" customHeight="1">
      <c r="A588" s="9">
        <v>4</v>
      </c>
      <c r="B588" s="9" t="s">
        <v>103</v>
      </c>
      <c r="C588" s="9">
        <f>INDEX(ATS!$A:$P,MATCH('2) Order Form'!$V588,ATS!$O:$O,0),1)</f>
        <v>820443</v>
      </c>
      <c r="D588" s="9" t="str">
        <f>INDEX(ATS!$A:$P,MATCH('2) Order Form'!$V588,ATS!$O:$O,0),2)</f>
        <v>Hunter Shorts W</v>
      </c>
      <c r="E588" s="74" t="str">
        <f>INDEX(ATS!$A:$P,MATCH('2) Order Form'!$V588,ATS!$O:$O,0),4)</f>
        <v>78001-M</v>
      </c>
      <c r="F588" s="74" t="str">
        <f>INDEX(ATS!$A:$P,MATCH('2) Order Form'!$V588,ATS!$O:$O,0),5)</f>
        <v>Forest</v>
      </c>
      <c r="G588" s="112" t="str">
        <f>INDEX(ATS!$A:$P,MATCH('2) Order Form'!$V588,ATS!$O:$O,0),6)</f>
        <v>M</v>
      </c>
      <c r="H588" s="10">
        <v>1</v>
      </c>
      <c r="I588" s="90">
        <v>0</v>
      </c>
      <c r="J588" s="96">
        <f>IFERROR(VLOOKUP(V588,ATS!$O:$P,2,FALSE),0)</f>
        <v>47</v>
      </c>
      <c r="K588" s="138">
        <f t="shared" si="833"/>
        <v>47</v>
      </c>
      <c r="L588" s="96">
        <f>IFERROR(VLOOKUP(V588,ATS!$O:$Q,3,FALSE),0)</f>
        <v>47</v>
      </c>
      <c r="M588" s="139">
        <f t="shared" si="834"/>
        <v>47</v>
      </c>
      <c r="N588" s="85">
        <v>0</v>
      </c>
      <c r="O588" s="51">
        <f t="shared" si="835"/>
        <v>0</v>
      </c>
      <c r="P588" s="46">
        <f>VLOOKUP($C588,Prices!$A$3:$T$1996,MATCH('2) Order Form'!P$8,Prices!$A$2:$T$2,0),FALSE)</f>
        <v>65</v>
      </c>
      <c r="Q588" s="47">
        <f>VLOOKUP($C588,Prices!$A$3:$T$1996,MATCH('2) Order Form'!Q$8,Prices!$A$2:$T$2,0),FALSE)</f>
        <v>129</v>
      </c>
      <c r="R588" s="31">
        <f t="shared" si="836"/>
        <v>0</v>
      </c>
      <c r="S588" s="40">
        <f t="shared" si="837"/>
        <v>0</v>
      </c>
      <c r="T588" s="47">
        <f t="shared" si="838"/>
        <v>0</v>
      </c>
      <c r="U588" s="97"/>
      <c r="V588" s="110">
        <v>7048652898760</v>
      </c>
      <c r="W588" s="97"/>
      <c r="X588" s="182" t="str">
        <f t="shared" si="856"/>
        <v>*** EOL ***</v>
      </c>
      <c r="Y588" s="98">
        <f t="shared" si="839"/>
        <v>0</v>
      </c>
      <c r="Z588" s="99">
        <f t="shared" ca="1" si="840"/>
        <v>0</v>
      </c>
      <c r="AA588" s="99">
        <f t="shared" ca="1" si="768"/>
        <v>95</v>
      </c>
      <c r="AB588" s="99">
        <f t="shared" ca="1" si="841"/>
        <v>0</v>
      </c>
      <c r="AC588" s="99">
        <f t="shared" ca="1" si="842"/>
        <v>0</v>
      </c>
      <c r="AD588" s="99" t="str">
        <f t="shared" si="843"/>
        <v>820443Forest</v>
      </c>
      <c r="AE588" s="99">
        <f t="shared" si="844"/>
        <v>820443</v>
      </c>
      <c r="AF588" s="100" t="str">
        <f>INDEX(ATS!$A:$P,MATCH('2) Order Form'!$V588,ATS!$O:$O,0),7)</f>
        <v>Active</v>
      </c>
      <c r="AG588" s="183">
        <v>7048652901354</v>
      </c>
    </row>
    <row r="589" spans="1:33" ht="17.25" customHeight="1">
      <c r="A589" s="9">
        <v>4</v>
      </c>
      <c r="B589" s="9" t="s">
        <v>103</v>
      </c>
      <c r="C589" s="9">
        <f>INDEX(ATS!$A:$P,MATCH('2) Order Form'!$V589,ATS!$O:$O,0),1)</f>
        <v>820443</v>
      </c>
      <c r="D589" s="9" t="str">
        <f>INDEX(ATS!$A:$P,MATCH('2) Order Form'!$V589,ATS!$O:$O,0),2)</f>
        <v>Hunter Shorts W</v>
      </c>
      <c r="E589" s="74" t="str">
        <f>INDEX(ATS!$A:$P,MATCH('2) Order Form'!$V589,ATS!$O:$O,0),4)</f>
        <v>78001-L</v>
      </c>
      <c r="F589" s="74" t="str">
        <f>INDEX(ATS!$A:$P,MATCH('2) Order Form'!$V589,ATS!$O:$O,0),5)</f>
        <v>Forest</v>
      </c>
      <c r="G589" s="112" t="str">
        <f>INDEX(ATS!$A:$P,MATCH('2) Order Form'!$V589,ATS!$O:$O,0),6)</f>
        <v>L</v>
      </c>
      <c r="H589" s="10">
        <v>1</v>
      </c>
      <c r="I589" s="90">
        <v>0</v>
      </c>
      <c r="J589" s="96">
        <f>IFERROR(VLOOKUP(V589,ATS!$O:$P,2,FALSE),0)</f>
        <v>29</v>
      </c>
      <c r="K589" s="138">
        <f t="shared" si="833"/>
        <v>29</v>
      </c>
      <c r="L589" s="96">
        <f>IFERROR(VLOOKUP(V589,ATS!$O:$Q,3,FALSE),0)</f>
        <v>29</v>
      </c>
      <c r="M589" s="139">
        <f t="shared" si="834"/>
        <v>29</v>
      </c>
      <c r="N589" s="85">
        <v>0</v>
      </c>
      <c r="O589" s="51">
        <f t="shared" si="835"/>
        <v>0</v>
      </c>
      <c r="P589" s="46">
        <f>VLOOKUP($C589,Prices!$A$3:$T$1996,MATCH('2) Order Form'!P$8,Prices!$A$2:$T$2,0),FALSE)</f>
        <v>65</v>
      </c>
      <c r="Q589" s="47">
        <f>VLOOKUP($C589,Prices!$A$3:$T$1996,MATCH('2) Order Form'!Q$8,Prices!$A$2:$T$2,0),FALSE)</f>
        <v>129</v>
      </c>
      <c r="R589" s="31">
        <f t="shared" si="836"/>
        <v>0</v>
      </c>
      <c r="S589" s="40">
        <f t="shared" si="837"/>
        <v>0</v>
      </c>
      <c r="T589" s="47">
        <f t="shared" si="838"/>
        <v>0</v>
      </c>
      <c r="U589" s="97"/>
      <c r="V589" s="110">
        <v>7048652898753</v>
      </c>
      <c r="W589" s="97"/>
      <c r="X589" s="182" t="str">
        <f t="shared" si="856"/>
        <v>*** EOL ***</v>
      </c>
      <c r="Y589" s="98">
        <f t="shared" si="839"/>
        <v>0</v>
      </c>
      <c r="Z589" s="99">
        <f t="shared" ca="1" si="840"/>
        <v>0</v>
      </c>
      <c r="AA589" s="99">
        <f t="shared" ca="1" si="768"/>
        <v>95</v>
      </c>
      <c r="AB589" s="99">
        <f t="shared" ca="1" si="841"/>
        <v>0</v>
      </c>
      <c r="AC589" s="99">
        <f t="shared" ca="1" si="842"/>
        <v>0</v>
      </c>
      <c r="AD589" s="99" t="str">
        <f t="shared" si="843"/>
        <v>820443Forest</v>
      </c>
      <c r="AE589" s="99">
        <f t="shared" si="844"/>
        <v>820443</v>
      </c>
      <c r="AF589" s="100" t="str">
        <f>INDEX(ATS!$A:$P,MATCH('2) Order Form'!$V589,ATS!$O:$O,0),7)</f>
        <v>Active</v>
      </c>
      <c r="AG589" s="183">
        <v>7048652901361</v>
      </c>
    </row>
    <row r="590" spans="1:33" ht="17.25" customHeight="1">
      <c r="A590" s="9">
        <v>4</v>
      </c>
      <c r="B590" s="9" t="s">
        <v>103</v>
      </c>
      <c r="C590" s="9">
        <f>INDEX(ATS!$A:$P,MATCH('2) Order Form'!$V590,ATS!$O:$O,0),1)</f>
        <v>820443</v>
      </c>
      <c r="D590" s="9" t="str">
        <f>INDEX(ATS!$A:$P,MATCH('2) Order Form'!$V590,ATS!$O:$O,0),2)</f>
        <v>Hunter Shorts W</v>
      </c>
      <c r="E590" s="74" t="str">
        <f>INDEX(ATS!$A:$P,MATCH('2) Order Form'!$V590,ATS!$O:$O,0),4)</f>
        <v>88000-XS</v>
      </c>
      <c r="F590" s="74" t="str">
        <f>INDEX(ATS!$A:$P,MATCH('2) Order Form'!$V590,ATS!$O:$O,0),5)</f>
        <v>Navy Blazer</v>
      </c>
      <c r="G590" s="112" t="str">
        <f>INDEX(ATS!$A:$P,MATCH('2) Order Form'!$V590,ATS!$O:$O,0),6)</f>
        <v>XS</v>
      </c>
      <c r="H590" s="10">
        <v>1</v>
      </c>
      <c r="I590" s="90">
        <v>0</v>
      </c>
      <c r="J590" s="96">
        <f>IFERROR(VLOOKUP(V590,ATS!$O:$P,2,FALSE),0)</f>
        <v>11</v>
      </c>
      <c r="K590" s="138">
        <f t="shared" si="833"/>
        <v>11</v>
      </c>
      <c r="L590" s="96">
        <f>IFERROR(VLOOKUP(V590,ATS!$O:$Q,3,FALSE),0)</f>
        <v>11</v>
      </c>
      <c r="M590" s="139">
        <f t="shared" si="834"/>
        <v>11</v>
      </c>
      <c r="N590" s="85">
        <v>0</v>
      </c>
      <c r="O590" s="51">
        <f t="shared" si="835"/>
        <v>0</v>
      </c>
      <c r="P590" s="46">
        <f>VLOOKUP($C590,Prices!$A$3:$T$1996,MATCH('2) Order Form'!P$8,Prices!$A$2:$T$2,0),FALSE)</f>
        <v>65</v>
      </c>
      <c r="Q590" s="47">
        <f>VLOOKUP($C590,Prices!$A$3:$T$1996,MATCH('2) Order Form'!Q$8,Prices!$A$2:$T$2,0),FALSE)</f>
        <v>129</v>
      </c>
      <c r="R590" s="31">
        <f t="shared" si="836"/>
        <v>0</v>
      </c>
      <c r="S590" s="40">
        <f t="shared" si="837"/>
        <v>0</v>
      </c>
      <c r="T590" s="47">
        <f t="shared" si="838"/>
        <v>0</v>
      </c>
      <c r="U590" s="97"/>
      <c r="V590" s="110">
        <v>7048652898821</v>
      </c>
      <c r="W590" s="97"/>
      <c r="X590" s="182" t="str">
        <f t="shared" si="856"/>
        <v>*** EOL ***</v>
      </c>
      <c r="Y590" s="98">
        <f t="shared" si="839"/>
        <v>0</v>
      </c>
      <c r="Z590" s="99">
        <f t="shared" ca="1" si="840"/>
        <v>0</v>
      </c>
      <c r="AA590" s="99">
        <f t="shared" ca="1" si="768"/>
        <v>95</v>
      </c>
      <c r="AB590" s="99">
        <f t="shared" ca="1" si="841"/>
        <v>0</v>
      </c>
      <c r="AC590" s="99">
        <f t="shared" ca="1" si="842"/>
        <v>1</v>
      </c>
      <c r="AD590" s="99" t="str">
        <f t="shared" si="843"/>
        <v>820443Navy Blazer</v>
      </c>
      <c r="AE590" s="99">
        <f t="shared" si="844"/>
        <v>820443</v>
      </c>
      <c r="AF590" s="100" t="str">
        <f>INDEX(ATS!$A:$P,MATCH('2) Order Form'!$V590,ATS!$O:$O,0),7)</f>
        <v>Active</v>
      </c>
      <c r="AG590" s="183">
        <v>7048652901217</v>
      </c>
    </row>
    <row r="591" spans="1:33" ht="17.25" customHeight="1">
      <c r="A591" s="9">
        <v>4</v>
      </c>
      <c r="B591" s="9" t="s">
        <v>103</v>
      </c>
      <c r="C591" s="9">
        <f>INDEX(ATS!$A:$P,MATCH('2) Order Form'!$V591,ATS!$O:$O,0),1)</f>
        <v>820443</v>
      </c>
      <c r="D591" s="9" t="str">
        <f>INDEX(ATS!$A:$P,MATCH('2) Order Form'!$V591,ATS!$O:$O,0),2)</f>
        <v>Hunter Shorts W</v>
      </c>
      <c r="E591" s="74" t="str">
        <f>INDEX(ATS!$A:$P,MATCH('2) Order Form'!$V591,ATS!$O:$O,0),4)</f>
        <v>88000-S</v>
      </c>
      <c r="F591" s="74" t="str">
        <f>INDEX(ATS!$A:$P,MATCH('2) Order Form'!$V591,ATS!$O:$O,0),5)</f>
        <v>Navy Blazer</v>
      </c>
      <c r="G591" s="112" t="str">
        <f>INDEX(ATS!$A:$P,MATCH('2) Order Form'!$V591,ATS!$O:$O,0),6)</f>
        <v>S</v>
      </c>
      <c r="H591" s="10">
        <v>1</v>
      </c>
      <c r="I591" s="90">
        <v>0</v>
      </c>
      <c r="J591" s="96">
        <f>IFERROR(VLOOKUP(V591,ATS!$O:$P,2,FALSE),0)</f>
        <v>39</v>
      </c>
      <c r="K591" s="138">
        <f t="shared" si="833"/>
        <v>39</v>
      </c>
      <c r="L591" s="96">
        <f>IFERROR(VLOOKUP(V591,ATS!$O:$Q,3,FALSE),0)</f>
        <v>39</v>
      </c>
      <c r="M591" s="139">
        <f t="shared" si="834"/>
        <v>39</v>
      </c>
      <c r="N591" s="85">
        <v>0</v>
      </c>
      <c r="O591" s="51">
        <f t="shared" si="835"/>
        <v>0</v>
      </c>
      <c r="P591" s="46">
        <f>VLOOKUP($C591,Prices!$A$3:$T$1996,MATCH('2) Order Form'!P$8,Prices!$A$2:$T$2,0),FALSE)</f>
        <v>65</v>
      </c>
      <c r="Q591" s="47">
        <f>VLOOKUP($C591,Prices!$A$3:$T$1996,MATCH('2) Order Form'!Q$8,Prices!$A$2:$T$2,0),FALSE)</f>
        <v>129</v>
      </c>
      <c r="R591" s="31">
        <f t="shared" si="836"/>
        <v>0</v>
      </c>
      <c r="S591" s="40">
        <f t="shared" si="837"/>
        <v>0</v>
      </c>
      <c r="T591" s="47">
        <f t="shared" si="838"/>
        <v>0</v>
      </c>
      <c r="U591" s="97"/>
      <c r="V591" s="110">
        <v>7048652898814</v>
      </c>
      <c r="W591" s="97"/>
      <c r="X591" s="182" t="str">
        <f t="shared" si="856"/>
        <v>*** EOL ***</v>
      </c>
      <c r="Y591" s="98">
        <f t="shared" si="839"/>
        <v>0</v>
      </c>
      <c r="Z591" s="99">
        <f t="shared" ca="1" si="840"/>
        <v>0</v>
      </c>
      <c r="AA591" s="99">
        <f t="shared" ca="1" si="768"/>
        <v>95</v>
      </c>
      <c r="AB591" s="99">
        <f t="shared" ca="1" si="841"/>
        <v>0</v>
      </c>
      <c r="AC591" s="99">
        <f t="shared" ca="1" si="842"/>
        <v>0</v>
      </c>
      <c r="AD591" s="99" t="str">
        <f t="shared" si="843"/>
        <v>820443Navy Blazer</v>
      </c>
      <c r="AE591" s="99">
        <f t="shared" si="844"/>
        <v>820443</v>
      </c>
      <c r="AF591" s="100" t="str">
        <f>INDEX(ATS!$A:$P,MATCH('2) Order Form'!$V591,ATS!$O:$O,0),7)</f>
        <v>Active</v>
      </c>
      <c r="AG591" s="183">
        <v>7048652901224</v>
      </c>
    </row>
    <row r="592" spans="1:33" ht="17.25" customHeight="1">
      <c r="A592" s="9">
        <v>4</v>
      </c>
      <c r="B592" s="9" t="s">
        <v>103</v>
      </c>
      <c r="C592" s="9">
        <f>INDEX(ATS!$A:$P,MATCH('2) Order Form'!$V592,ATS!$O:$O,0),1)</f>
        <v>820443</v>
      </c>
      <c r="D592" s="9" t="str">
        <f>INDEX(ATS!$A:$P,MATCH('2) Order Form'!$V592,ATS!$O:$O,0),2)</f>
        <v>Hunter Shorts W</v>
      </c>
      <c r="E592" s="74" t="str">
        <f>INDEX(ATS!$A:$P,MATCH('2) Order Form'!$V592,ATS!$O:$O,0),4)</f>
        <v>88000-M</v>
      </c>
      <c r="F592" s="74" t="str">
        <f>INDEX(ATS!$A:$P,MATCH('2) Order Form'!$V592,ATS!$O:$O,0),5)</f>
        <v>Navy Blazer</v>
      </c>
      <c r="G592" s="112" t="str">
        <f>INDEX(ATS!$A:$P,MATCH('2) Order Form'!$V592,ATS!$O:$O,0),6)</f>
        <v>M</v>
      </c>
      <c r="H592" s="10">
        <v>1</v>
      </c>
      <c r="I592" s="90">
        <v>0</v>
      </c>
      <c r="J592" s="96">
        <f>IFERROR(VLOOKUP(V592,ATS!$O:$P,2,FALSE),0)</f>
        <v>44</v>
      </c>
      <c r="K592" s="138">
        <f t="shared" si="833"/>
        <v>44</v>
      </c>
      <c r="L592" s="96">
        <f>IFERROR(VLOOKUP(V592,ATS!$O:$Q,3,FALSE),0)</f>
        <v>44</v>
      </c>
      <c r="M592" s="139">
        <f t="shared" si="834"/>
        <v>44</v>
      </c>
      <c r="N592" s="85">
        <v>0</v>
      </c>
      <c r="O592" s="51">
        <f t="shared" si="835"/>
        <v>0</v>
      </c>
      <c r="P592" s="46">
        <f>VLOOKUP($C592,Prices!$A$3:$T$1996,MATCH('2) Order Form'!P$8,Prices!$A$2:$T$2,0),FALSE)</f>
        <v>65</v>
      </c>
      <c r="Q592" s="47">
        <f>VLOOKUP($C592,Prices!$A$3:$T$1996,MATCH('2) Order Form'!Q$8,Prices!$A$2:$T$2,0),FALSE)</f>
        <v>129</v>
      </c>
      <c r="R592" s="31">
        <f t="shared" si="836"/>
        <v>0</v>
      </c>
      <c r="S592" s="40">
        <f t="shared" si="837"/>
        <v>0</v>
      </c>
      <c r="T592" s="47">
        <f t="shared" si="838"/>
        <v>0</v>
      </c>
      <c r="U592" s="97"/>
      <c r="V592" s="110">
        <v>7048652898807</v>
      </c>
      <c r="W592" s="97"/>
      <c r="X592" s="182" t="str">
        <f t="shared" si="856"/>
        <v>*** EOL ***</v>
      </c>
      <c r="Y592" s="98">
        <f t="shared" si="839"/>
        <v>0</v>
      </c>
      <c r="Z592" s="99">
        <f t="shared" ca="1" si="840"/>
        <v>0</v>
      </c>
      <c r="AA592" s="99">
        <f t="shared" ca="1" si="768"/>
        <v>95</v>
      </c>
      <c r="AB592" s="99">
        <f t="shared" ca="1" si="841"/>
        <v>0</v>
      </c>
      <c r="AC592" s="99">
        <f t="shared" ca="1" si="842"/>
        <v>0</v>
      </c>
      <c r="AD592" s="99" t="str">
        <f t="shared" si="843"/>
        <v>820443Navy Blazer</v>
      </c>
      <c r="AE592" s="99">
        <f t="shared" si="844"/>
        <v>820443</v>
      </c>
      <c r="AF592" s="100" t="str">
        <f>INDEX(ATS!$A:$P,MATCH('2) Order Form'!$V592,ATS!$O:$O,0),7)</f>
        <v>Active</v>
      </c>
      <c r="AG592" s="183">
        <v>7048652901231</v>
      </c>
    </row>
    <row r="593" spans="1:33" ht="17.25" customHeight="1">
      <c r="A593" s="9">
        <v>4</v>
      </c>
      <c r="B593" s="9" t="s">
        <v>103</v>
      </c>
      <c r="C593" s="9">
        <f>INDEX(ATS!$A:$P,MATCH('2) Order Form'!$V593,ATS!$O:$O,0),1)</f>
        <v>820443</v>
      </c>
      <c r="D593" s="9" t="str">
        <f>INDEX(ATS!$A:$P,MATCH('2) Order Form'!$V593,ATS!$O:$O,0),2)</f>
        <v>Hunter Shorts W</v>
      </c>
      <c r="E593" s="74" t="str">
        <f>INDEX(ATS!$A:$P,MATCH('2) Order Form'!$V593,ATS!$O:$O,0),4)</f>
        <v>88000-L</v>
      </c>
      <c r="F593" s="74" t="str">
        <f>INDEX(ATS!$A:$P,MATCH('2) Order Form'!$V593,ATS!$O:$O,0),5)</f>
        <v>Navy Blazer</v>
      </c>
      <c r="G593" s="112" t="str">
        <f>INDEX(ATS!$A:$P,MATCH('2) Order Form'!$V593,ATS!$O:$O,0),6)</f>
        <v>L</v>
      </c>
      <c r="H593" s="10">
        <v>1</v>
      </c>
      <c r="I593" s="90">
        <v>0</v>
      </c>
      <c r="J593" s="96">
        <f>IFERROR(VLOOKUP(V593,ATS!$O:$P,2,FALSE),0)</f>
        <v>31</v>
      </c>
      <c r="K593" s="138">
        <f t="shared" si="833"/>
        <v>31</v>
      </c>
      <c r="L593" s="96">
        <f>IFERROR(VLOOKUP(V593,ATS!$O:$Q,3,FALSE),0)</f>
        <v>31</v>
      </c>
      <c r="M593" s="139">
        <f t="shared" si="834"/>
        <v>31</v>
      </c>
      <c r="N593" s="85">
        <v>0</v>
      </c>
      <c r="O593" s="51">
        <f t="shared" si="835"/>
        <v>0</v>
      </c>
      <c r="P593" s="46">
        <f>VLOOKUP($C593,Prices!$A$3:$T$1996,MATCH('2) Order Form'!P$8,Prices!$A$2:$T$2,0),FALSE)</f>
        <v>65</v>
      </c>
      <c r="Q593" s="47">
        <f>VLOOKUP($C593,Prices!$A$3:$T$1996,MATCH('2) Order Form'!Q$8,Prices!$A$2:$T$2,0),FALSE)</f>
        <v>129</v>
      </c>
      <c r="R593" s="31">
        <f t="shared" si="836"/>
        <v>0</v>
      </c>
      <c r="S593" s="40">
        <f t="shared" si="837"/>
        <v>0</v>
      </c>
      <c r="T593" s="47">
        <f t="shared" si="838"/>
        <v>0</v>
      </c>
      <c r="U593" s="97"/>
      <c r="V593" s="110">
        <v>7048652898791</v>
      </c>
      <c r="W593" s="97"/>
      <c r="X593" s="182" t="str">
        <f t="shared" si="856"/>
        <v>*** EOL ***</v>
      </c>
      <c r="Y593" s="98">
        <f t="shared" si="839"/>
        <v>0</v>
      </c>
      <c r="Z593" s="99">
        <f t="shared" ca="1" si="840"/>
        <v>0</v>
      </c>
      <c r="AA593" s="99">
        <f t="shared" ca="1" si="768"/>
        <v>95</v>
      </c>
      <c r="AB593" s="99">
        <f t="shared" ca="1" si="841"/>
        <v>0</v>
      </c>
      <c r="AC593" s="99">
        <f t="shared" ca="1" si="842"/>
        <v>0</v>
      </c>
      <c r="AD593" s="99" t="str">
        <f t="shared" si="843"/>
        <v>820443Navy Blazer</v>
      </c>
      <c r="AE593" s="99">
        <f t="shared" si="844"/>
        <v>820443</v>
      </c>
      <c r="AF593" s="100" t="str">
        <f>INDEX(ATS!$A:$P,MATCH('2) Order Form'!$V593,ATS!$O:$O,0),7)</f>
        <v>Active</v>
      </c>
      <c r="AG593" s="183">
        <v>7048652901248</v>
      </c>
    </row>
    <row r="594" spans="1:33">
      <c r="A594" s="9">
        <v>4</v>
      </c>
      <c r="B594" s="9" t="s">
        <v>103</v>
      </c>
      <c r="C594" s="9">
        <f>INDEX(ATS!$A:$P,MATCH('2) Order Form'!$V594,ATS!$O:$O,0),1)</f>
        <v>828162</v>
      </c>
      <c r="D594" s="9" t="str">
        <f>INDEX(ATS!$A:$P,MATCH('2) Order Form'!$V594,ATS!$O:$O,0),2)</f>
        <v>Hunter Slashed Shorts W</v>
      </c>
      <c r="E594" s="74" t="str">
        <f>INDEX(ATS!$A:$P,MATCH('2) Order Form'!$V594,ATS!$O:$O,0),4)</f>
        <v>99901-XS</v>
      </c>
      <c r="F594" s="74" t="str">
        <f>INDEX(ATS!$A:$P,MATCH('2) Order Form'!$V594,ATS!$O:$O,0),5)</f>
        <v xml:space="preserve">Black </v>
      </c>
      <c r="G594" s="112" t="str">
        <f>INDEX(ATS!$A:$P,MATCH('2) Order Form'!$V594,ATS!$O:$O,0),6)</f>
        <v>XS</v>
      </c>
      <c r="H594" s="10">
        <v>1</v>
      </c>
      <c r="I594" s="90">
        <v>0</v>
      </c>
      <c r="J594" s="96">
        <f>IFERROR(VLOOKUP(V594,ATS!$O:$P,2,FALSE),0)</f>
        <v>0</v>
      </c>
      <c r="K594" s="138" t="str">
        <f t="shared" si="833"/>
        <v>0</v>
      </c>
      <c r="L594" s="96">
        <f>IFERROR(VLOOKUP(V594,ATS!$O:$Q,3,FALSE),0)</f>
        <v>0</v>
      </c>
      <c r="M594" s="139" t="str">
        <f t="shared" si="834"/>
        <v>0</v>
      </c>
      <c r="N594" s="85">
        <v>0</v>
      </c>
      <c r="O594" s="51">
        <f t="shared" si="835"/>
        <v>0</v>
      </c>
      <c r="P594" s="46">
        <f>VLOOKUP($C594,Prices!$A$3:$T$1996,MATCH('2) Order Form'!P$8,Prices!$A$2:$T$2,0),FALSE)</f>
        <v>45</v>
      </c>
      <c r="Q594" s="47">
        <f>VLOOKUP($C594,Prices!$A$3:$T$1996,MATCH('2) Order Form'!Q$8,Prices!$A$2:$T$2,0),FALSE)</f>
        <v>89</v>
      </c>
      <c r="R594" s="31">
        <f t="shared" si="836"/>
        <v>0</v>
      </c>
      <c r="S594" s="40">
        <f t="shared" si="837"/>
        <v>0</v>
      </c>
      <c r="T594" s="47">
        <f t="shared" si="838"/>
        <v>0</v>
      </c>
      <c r="U594" s="97"/>
      <c r="V594" s="110">
        <v>7048652898746</v>
      </c>
      <c r="W594" s="97"/>
      <c r="X594" s="182" t="str">
        <f t="shared" si="856"/>
        <v/>
      </c>
      <c r="Y594" s="98">
        <f t="shared" ref="Y594:Y597" si="857">I594*Q594</f>
        <v>0</v>
      </c>
      <c r="Z594" s="99">
        <f t="shared" ca="1" si="840"/>
        <v>0</v>
      </c>
      <c r="AA594" s="99">
        <f t="shared" ca="1" si="768"/>
        <v>96</v>
      </c>
      <c r="AB594" s="99">
        <f t="shared" ref="AB594:AB597" ca="1" si="858">IF(C594=OFFSET(C594,-1,0),0,1)</f>
        <v>1</v>
      </c>
      <c r="AC594" s="99">
        <f t="shared" ref="AC594:AC597" ca="1" si="859">IF(F594=OFFSET(F594,-1,0),0,1)</f>
        <v>1</v>
      </c>
      <c r="AD594" s="99" t="str">
        <f t="shared" ref="AD594:AD597" si="860">CONCATENATE(C594,F594)</f>
        <v xml:space="preserve">828162Black </v>
      </c>
      <c r="AE594" s="99">
        <f t="shared" ref="AE594:AE597" si="861">IFERROR(IF(B594="EYEWEAR",CONCATENATE(C594,"-",G594),C594),C594)</f>
        <v>828162</v>
      </c>
      <c r="AF594" s="100" t="str">
        <f>INDEX(ATS!$A:$P,MATCH('2) Order Form'!$V594,ATS!$O:$O,0),7)</f>
        <v>Active</v>
      </c>
      <c r="AG594" s="183">
        <v>7048653018242</v>
      </c>
    </row>
    <row r="595" spans="1:33">
      <c r="A595" s="9">
        <v>4</v>
      </c>
      <c r="B595" s="9" t="s">
        <v>103</v>
      </c>
      <c r="C595" s="9">
        <f>INDEX(ATS!$A:$P,MATCH('2) Order Form'!$V595,ATS!$O:$O,0),1)</f>
        <v>828162</v>
      </c>
      <c r="D595" s="9" t="str">
        <f>INDEX(ATS!$A:$P,MATCH('2) Order Form'!$V595,ATS!$O:$O,0),2)</f>
        <v>Hunter Slashed Shorts W</v>
      </c>
      <c r="E595" s="74" t="str">
        <f>INDEX(ATS!$A:$P,MATCH('2) Order Form'!$V595,ATS!$O:$O,0),4)</f>
        <v>99901-S</v>
      </c>
      <c r="F595" s="74" t="str">
        <f>INDEX(ATS!$A:$P,MATCH('2) Order Form'!$V595,ATS!$O:$O,0),5)</f>
        <v xml:space="preserve">Black </v>
      </c>
      <c r="G595" s="112" t="str">
        <f>INDEX(ATS!$A:$P,MATCH('2) Order Form'!$V595,ATS!$O:$O,0),6)</f>
        <v>S</v>
      </c>
      <c r="H595" s="10">
        <v>1</v>
      </c>
      <c r="I595" s="90">
        <v>0</v>
      </c>
      <c r="J595" s="96">
        <f>IFERROR(VLOOKUP(V595,ATS!$O:$P,2,FALSE),0)</f>
        <v>61</v>
      </c>
      <c r="K595" s="138" t="str">
        <f t="shared" si="833"/>
        <v>50+</v>
      </c>
      <c r="L595" s="96">
        <f>IFERROR(VLOOKUP(V595,ATS!$O:$Q,3,FALSE),0)</f>
        <v>61</v>
      </c>
      <c r="M595" s="139" t="str">
        <f t="shared" si="834"/>
        <v>50+</v>
      </c>
      <c r="N595" s="85">
        <v>0</v>
      </c>
      <c r="O595" s="51">
        <f t="shared" si="835"/>
        <v>0</v>
      </c>
      <c r="P595" s="46">
        <f>VLOOKUP($C595,Prices!$A$3:$T$1996,MATCH('2) Order Form'!P$8,Prices!$A$2:$T$2,0),FALSE)</f>
        <v>45</v>
      </c>
      <c r="Q595" s="47">
        <f>VLOOKUP($C595,Prices!$A$3:$T$1996,MATCH('2) Order Form'!Q$8,Prices!$A$2:$T$2,0),FALSE)</f>
        <v>89</v>
      </c>
      <c r="R595" s="31">
        <f t="shared" si="836"/>
        <v>0</v>
      </c>
      <c r="S595" s="40">
        <f t="shared" si="837"/>
        <v>0</v>
      </c>
      <c r="T595" s="47">
        <f t="shared" si="838"/>
        <v>0</v>
      </c>
      <c r="U595" s="97"/>
      <c r="V595" s="110">
        <v>7048652898739</v>
      </c>
      <c r="W595" s="97"/>
      <c r="X595" s="182" t="str">
        <f t="shared" si="856"/>
        <v/>
      </c>
      <c r="Y595" s="98">
        <f t="shared" si="857"/>
        <v>0</v>
      </c>
      <c r="Z595" s="99">
        <f t="shared" ref="Z595:Z665" ca="1" si="862">IF(A595=OFFSET(A595,-1,0),0,1)</f>
        <v>0</v>
      </c>
      <c r="AA595" s="99">
        <f t="shared" ca="1" si="768"/>
        <v>96</v>
      </c>
      <c r="AB595" s="99">
        <f t="shared" ca="1" si="858"/>
        <v>0</v>
      </c>
      <c r="AC595" s="99">
        <f t="shared" ca="1" si="859"/>
        <v>0</v>
      </c>
      <c r="AD595" s="99" t="str">
        <f t="shared" si="860"/>
        <v xml:space="preserve">828162Black </v>
      </c>
      <c r="AE595" s="99">
        <f t="shared" si="861"/>
        <v>828162</v>
      </c>
      <c r="AF595" s="100" t="str">
        <f>INDEX(ATS!$A:$P,MATCH('2) Order Form'!$V595,ATS!$O:$O,0),7)</f>
        <v>Active</v>
      </c>
      <c r="AG595" s="183">
        <v>7048653018259</v>
      </c>
    </row>
    <row r="596" spans="1:33">
      <c r="A596" s="9">
        <v>4</v>
      </c>
      <c r="B596" s="9" t="s">
        <v>103</v>
      </c>
      <c r="C596" s="9">
        <f>INDEX(ATS!$A:$P,MATCH('2) Order Form'!$V596,ATS!$O:$O,0),1)</f>
        <v>828162</v>
      </c>
      <c r="D596" s="9" t="str">
        <f>INDEX(ATS!$A:$P,MATCH('2) Order Form'!$V596,ATS!$O:$O,0),2)</f>
        <v>Hunter Slashed Shorts W</v>
      </c>
      <c r="E596" s="74" t="str">
        <f>INDEX(ATS!$A:$P,MATCH('2) Order Form'!$V596,ATS!$O:$O,0),4)</f>
        <v>99901-M</v>
      </c>
      <c r="F596" s="74" t="str">
        <f>INDEX(ATS!$A:$P,MATCH('2) Order Form'!$V596,ATS!$O:$O,0),5)</f>
        <v xml:space="preserve">Black </v>
      </c>
      <c r="G596" s="112" t="str">
        <f>INDEX(ATS!$A:$P,MATCH('2) Order Form'!$V596,ATS!$O:$O,0),6)</f>
        <v>M</v>
      </c>
      <c r="H596" s="10">
        <v>1</v>
      </c>
      <c r="I596" s="90">
        <v>0</v>
      </c>
      <c r="J596" s="96">
        <f>IFERROR(VLOOKUP(V596,ATS!$O:$P,2,FALSE),0)</f>
        <v>157</v>
      </c>
      <c r="K596" s="138" t="str">
        <f t="shared" si="833"/>
        <v>50+</v>
      </c>
      <c r="L596" s="96">
        <f>IFERROR(VLOOKUP(V596,ATS!$O:$Q,3,FALSE),0)</f>
        <v>157</v>
      </c>
      <c r="M596" s="139" t="str">
        <f t="shared" si="834"/>
        <v>50+</v>
      </c>
      <c r="N596" s="85">
        <v>0</v>
      </c>
      <c r="O596" s="51">
        <f t="shared" si="835"/>
        <v>0</v>
      </c>
      <c r="P596" s="46">
        <f>VLOOKUP($C596,Prices!$A$3:$T$1996,MATCH('2) Order Form'!P$8,Prices!$A$2:$T$2,0),FALSE)</f>
        <v>45</v>
      </c>
      <c r="Q596" s="47">
        <f>VLOOKUP($C596,Prices!$A$3:$T$1996,MATCH('2) Order Form'!Q$8,Prices!$A$2:$T$2,0),FALSE)</f>
        <v>89</v>
      </c>
      <c r="R596" s="31">
        <f t="shared" si="836"/>
        <v>0</v>
      </c>
      <c r="S596" s="40">
        <f t="shared" si="837"/>
        <v>0</v>
      </c>
      <c r="T596" s="47">
        <f t="shared" si="838"/>
        <v>0</v>
      </c>
      <c r="U596" s="97"/>
      <c r="V596" s="110">
        <v>7048652898722</v>
      </c>
      <c r="W596" s="97"/>
      <c r="X596" s="182" t="str">
        <f t="shared" si="856"/>
        <v/>
      </c>
      <c r="Y596" s="98">
        <f t="shared" si="857"/>
        <v>0</v>
      </c>
      <c r="Z596" s="99">
        <f t="shared" ca="1" si="862"/>
        <v>0</v>
      </c>
      <c r="AA596" s="99">
        <f t="shared" ca="1" si="768"/>
        <v>96</v>
      </c>
      <c r="AB596" s="99">
        <f t="shared" ca="1" si="858"/>
        <v>0</v>
      </c>
      <c r="AC596" s="99">
        <f t="shared" ca="1" si="859"/>
        <v>0</v>
      </c>
      <c r="AD596" s="99" t="str">
        <f t="shared" si="860"/>
        <v xml:space="preserve">828162Black </v>
      </c>
      <c r="AE596" s="99">
        <f t="shared" si="861"/>
        <v>828162</v>
      </c>
      <c r="AF596" s="100" t="str">
        <f>INDEX(ATS!$A:$P,MATCH('2) Order Form'!$V596,ATS!$O:$O,0),7)</f>
        <v>Active</v>
      </c>
      <c r="AG596" s="183">
        <v>7048653018266</v>
      </c>
    </row>
    <row r="597" spans="1:33" ht="17.25" customHeight="1">
      <c r="A597" s="9">
        <v>4</v>
      </c>
      <c r="B597" s="9" t="s">
        <v>103</v>
      </c>
      <c r="C597" s="9">
        <f>INDEX(ATS!$A:$P,MATCH('2) Order Form'!$V597,ATS!$O:$O,0),1)</f>
        <v>828162</v>
      </c>
      <c r="D597" s="9" t="str">
        <f>INDEX(ATS!$A:$P,MATCH('2) Order Form'!$V597,ATS!$O:$O,0),2)</f>
        <v>Hunter Slashed Shorts W</v>
      </c>
      <c r="E597" s="74" t="str">
        <f>INDEX(ATS!$A:$P,MATCH('2) Order Form'!$V597,ATS!$O:$O,0),4)</f>
        <v>99901-L</v>
      </c>
      <c r="F597" s="74" t="str">
        <f>INDEX(ATS!$A:$P,MATCH('2) Order Form'!$V597,ATS!$O:$O,0),5)</f>
        <v xml:space="preserve">Black </v>
      </c>
      <c r="G597" s="112" t="str">
        <f>INDEX(ATS!$A:$P,MATCH('2) Order Form'!$V597,ATS!$O:$O,0),6)</f>
        <v>L</v>
      </c>
      <c r="H597" s="10">
        <v>1</v>
      </c>
      <c r="I597" s="90">
        <v>0</v>
      </c>
      <c r="J597" s="96">
        <f>IFERROR(VLOOKUP(V597,ATS!$O:$P,2,FALSE),0)</f>
        <v>87</v>
      </c>
      <c r="K597" s="138" t="str">
        <f t="shared" ref="K597" si="863">IF(J597=99999,"OPEN",IF(J597&gt;50,"50+",IF(J597&lt;=0,"0",J597)))</f>
        <v>50+</v>
      </c>
      <c r="L597" s="96">
        <f>IFERROR(VLOOKUP(V597,ATS!$O:$Q,3,FALSE),0)</f>
        <v>87</v>
      </c>
      <c r="M597" s="139" t="str">
        <f t="shared" ref="M597" si="864">IF(L597=99999,"OPEN",IF(L597&gt;50,"50+",IF(L597&lt;=0,"0",L597)))</f>
        <v>50+</v>
      </c>
      <c r="N597" s="85">
        <v>0</v>
      </c>
      <c r="O597" s="51">
        <f t="shared" ref="O597" si="865">IF(N597&lt;&gt;0,N597,$P$5)</f>
        <v>0</v>
      </c>
      <c r="P597" s="46">
        <f>VLOOKUP($C597,Prices!$A$3:$T$1996,MATCH('2) Order Form'!P$8,Prices!$A$2:$T$2,0),FALSE)</f>
        <v>45</v>
      </c>
      <c r="Q597" s="47">
        <f>VLOOKUP($C597,Prices!$A$3:$T$1996,MATCH('2) Order Form'!Q$8,Prices!$A$2:$T$2,0),FALSE)</f>
        <v>89</v>
      </c>
      <c r="R597" s="31">
        <f t="shared" ref="R597" si="866">I597*P597</f>
        <v>0</v>
      </c>
      <c r="S597" s="40">
        <f t="shared" ref="S597" si="867">R597*O597</f>
        <v>0</v>
      </c>
      <c r="T597" s="47">
        <f t="shared" ref="T597" si="868">R597-S597</f>
        <v>0</v>
      </c>
      <c r="U597" s="97"/>
      <c r="V597" s="110">
        <v>7048652898715</v>
      </c>
      <c r="W597" s="97"/>
      <c r="X597" s="182" t="str">
        <f t="shared" si="856"/>
        <v/>
      </c>
      <c r="Y597" s="98">
        <f t="shared" si="857"/>
        <v>0</v>
      </c>
      <c r="Z597" s="99">
        <f t="shared" ca="1" si="862"/>
        <v>0</v>
      </c>
      <c r="AA597" s="99">
        <f t="shared" ca="1" si="768"/>
        <v>96</v>
      </c>
      <c r="AB597" s="99">
        <f t="shared" ca="1" si="858"/>
        <v>0</v>
      </c>
      <c r="AC597" s="99">
        <f t="shared" ca="1" si="859"/>
        <v>0</v>
      </c>
      <c r="AD597" s="99" t="str">
        <f t="shared" si="860"/>
        <v xml:space="preserve">828162Black </v>
      </c>
      <c r="AE597" s="99">
        <f t="shared" si="861"/>
        <v>828162</v>
      </c>
      <c r="AF597" s="100" t="str">
        <f>INDEX(ATS!$A:$P,MATCH('2) Order Form'!$V597,ATS!$O:$O,0),7)</f>
        <v>Active</v>
      </c>
      <c r="AG597" s="183">
        <v>7048653018273</v>
      </c>
    </row>
    <row r="598" spans="1:33">
      <c r="A598" s="9">
        <v>4</v>
      </c>
      <c r="B598" s="9" t="s">
        <v>103</v>
      </c>
      <c r="C598" s="9">
        <f>INDEX(ATS!$A:$P,MATCH('2) Order Form'!$V598,ATS!$O:$O,0),1)</f>
        <v>820382</v>
      </c>
      <c r="D598" s="9" t="str">
        <f>INDEX(ATS!$A:$P,MATCH('2) Order Form'!$V598,ATS!$O:$O,0),2)</f>
        <v>Hunter Roller Shorts W</v>
      </c>
      <c r="E598" s="74" t="str">
        <f>INDEX(ATS!$A:$P,MATCH('2) Order Form'!$V598,ATS!$O:$O,0),4)</f>
        <v>99901-XS</v>
      </c>
      <c r="F598" s="74" t="str">
        <f>INDEX(ATS!$A:$P,MATCH('2) Order Form'!$V598,ATS!$O:$O,0),5)</f>
        <v xml:space="preserve">Black </v>
      </c>
      <c r="G598" s="112" t="str">
        <f>INDEX(ATS!$A:$P,MATCH('2) Order Form'!$V598,ATS!$O:$O,0),6)</f>
        <v>XS</v>
      </c>
      <c r="H598" s="10">
        <v>1</v>
      </c>
      <c r="I598" s="90">
        <v>0</v>
      </c>
      <c r="J598" s="96">
        <f>IFERROR(VLOOKUP(V598,ATS!$O:$P,2,FALSE),0)</f>
        <v>-9</v>
      </c>
      <c r="K598" s="138" t="str">
        <f t="shared" ref="K598:K603" si="869">IF(J598=99999,"OPEN",IF(J598&gt;50,"50+",IF(J598&lt;=0,"0",J598)))</f>
        <v>0</v>
      </c>
      <c r="L598" s="96">
        <f>IFERROR(VLOOKUP(V598,ATS!$O:$Q,3,FALSE),0)</f>
        <v>-9</v>
      </c>
      <c r="M598" s="139" t="str">
        <f t="shared" ref="M598:M609" si="870">IF(L598=99999,"OPEN",IF(L598&gt;50,"50+",IF(L598&lt;=0,"0",L598)))</f>
        <v>0</v>
      </c>
      <c r="N598" s="85">
        <v>0</v>
      </c>
      <c r="O598" s="51">
        <f t="shared" ref="O598:O603" si="871">IF(N598&lt;&gt;0,N598,$P$5)</f>
        <v>0</v>
      </c>
      <c r="P598" s="46">
        <f>VLOOKUP($C598,Prices!$A$3:$T$1996,MATCH('2) Order Form'!P$8,Prices!$A$2:$T$2,0),FALSE)</f>
        <v>40</v>
      </c>
      <c r="Q598" s="47">
        <f>VLOOKUP($C598,Prices!$A$3:$T$1996,MATCH('2) Order Form'!Q$8,Prices!$A$2:$T$2,0),FALSE)</f>
        <v>79</v>
      </c>
      <c r="R598" s="31">
        <f t="shared" ref="R598:R603" si="872">I598*P598</f>
        <v>0</v>
      </c>
      <c r="S598" s="40">
        <f t="shared" ref="S598:S603" si="873">R598*O598</f>
        <v>0</v>
      </c>
      <c r="T598" s="47">
        <f t="shared" ref="T598:T603" si="874">R598-S598</f>
        <v>0</v>
      </c>
      <c r="U598" s="97"/>
      <c r="V598" s="110">
        <v>7048652898623</v>
      </c>
      <c r="W598" s="97"/>
      <c r="X598" s="182" t="str">
        <f t="shared" si="856"/>
        <v/>
      </c>
      <c r="Y598" s="98">
        <f t="shared" ref="Y598:Y609" si="875">I598*Q598</f>
        <v>0</v>
      </c>
      <c r="Z598" s="99">
        <f t="shared" ca="1" si="862"/>
        <v>0</v>
      </c>
      <c r="AA598" s="99">
        <f t="shared" ca="1" si="768"/>
        <v>97</v>
      </c>
      <c r="AB598" s="99">
        <f t="shared" ref="AB598:AB609" ca="1" si="876">IF(C598=OFFSET(C598,-1,0),0,1)</f>
        <v>1</v>
      </c>
      <c r="AC598" s="99">
        <f t="shared" ref="AC598:AC609" ca="1" si="877">IF(F598=OFFSET(F598,-1,0),0,1)</f>
        <v>0</v>
      </c>
      <c r="AD598" s="99" t="str">
        <f t="shared" ref="AD598:AD609" si="878">CONCATENATE(C598,F598)</f>
        <v xml:space="preserve">820382Black </v>
      </c>
      <c r="AE598" s="99">
        <f t="shared" ref="AE598:AE609" si="879">IFERROR(IF(B598="EYEWEAR",CONCATENATE(C598,"-",G598),C598),C598)</f>
        <v>820382</v>
      </c>
      <c r="AF598" s="100" t="str">
        <f>INDEX(ATS!$A:$P,MATCH('2) Order Form'!$V598,ATS!$O:$O,0),7)</f>
        <v>Active</v>
      </c>
      <c r="AG598" s="183">
        <v>7048652901293</v>
      </c>
    </row>
    <row r="599" spans="1:33">
      <c r="A599" s="9">
        <v>4</v>
      </c>
      <c r="B599" s="9" t="s">
        <v>103</v>
      </c>
      <c r="C599" s="9">
        <f>INDEX(ATS!$A:$P,MATCH('2) Order Form'!$V599,ATS!$O:$O,0),1)</f>
        <v>820382</v>
      </c>
      <c r="D599" s="9" t="str">
        <f>INDEX(ATS!$A:$P,MATCH('2) Order Form'!$V599,ATS!$O:$O,0),2)</f>
        <v>Hunter Roller Shorts W</v>
      </c>
      <c r="E599" s="74" t="str">
        <f>INDEX(ATS!$A:$P,MATCH('2) Order Form'!$V599,ATS!$O:$O,0),4)</f>
        <v>99901-S</v>
      </c>
      <c r="F599" s="74" t="str">
        <f>INDEX(ATS!$A:$P,MATCH('2) Order Form'!$V599,ATS!$O:$O,0),5)</f>
        <v xml:space="preserve">Black </v>
      </c>
      <c r="G599" s="112" t="str">
        <f>INDEX(ATS!$A:$P,MATCH('2) Order Form'!$V599,ATS!$O:$O,0),6)</f>
        <v>S</v>
      </c>
      <c r="H599" s="10">
        <v>1</v>
      </c>
      <c r="I599" s="90">
        <v>0</v>
      </c>
      <c r="J599" s="96">
        <f>IFERROR(VLOOKUP(V599,ATS!$O:$P,2,FALSE),0)</f>
        <v>33</v>
      </c>
      <c r="K599" s="138">
        <f t="shared" si="869"/>
        <v>33</v>
      </c>
      <c r="L599" s="96">
        <f>IFERROR(VLOOKUP(V599,ATS!$O:$Q,3,FALSE),0)</f>
        <v>33</v>
      </c>
      <c r="M599" s="139">
        <f t="shared" si="870"/>
        <v>33</v>
      </c>
      <c r="N599" s="85">
        <v>0</v>
      </c>
      <c r="O599" s="51">
        <f t="shared" si="871"/>
        <v>0</v>
      </c>
      <c r="P599" s="46">
        <f>VLOOKUP($C599,Prices!$A$3:$T$1996,MATCH('2) Order Form'!P$8,Prices!$A$2:$T$2,0),FALSE)</f>
        <v>40</v>
      </c>
      <c r="Q599" s="47">
        <f>VLOOKUP($C599,Prices!$A$3:$T$1996,MATCH('2) Order Form'!Q$8,Prices!$A$2:$T$2,0),FALSE)</f>
        <v>79</v>
      </c>
      <c r="R599" s="31">
        <f t="shared" si="872"/>
        <v>0</v>
      </c>
      <c r="S599" s="40">
        <f t="shared" si="873"/>
        <v>0</v>
      </c>
      <c r="T599" s="47">
        <f t="shared" si="874"/>
        <v>0</v>
      </c>
      <c r="U599" s="97"/>
      <c r="V599" s="110">
        <v>7048652898616</v>
      </c>
      <c r="W599" s="97"/>
      <c r="X599" s="182" t="str">
        <f t="shared" si="856"/>
        <v/>
      </c>
      <c r="Y599" s="98">
        <f t="shared" si="875"/>
        <v>0</v>
      </c>
      <c r="Z599" s="99">
        <f t="shared" ca="1" si="862"/>
        <v>0</v>
      </c>
      <c r="AA599" s="99">
        <f t="shared" ca="1" si="768"/>
        <v>97</v>
      </c>
      <c r="AB599" s="99">
        <f t="shared" ca="1" si="876"/>
        <v>0</v>
      </c>
      <c r="AC599" s="99">
        <f t="shared" ca="1" si="877"/>
        <v>0</v>
      </c>
      <c r="AD599" s="99" t="str">
        <f t="shared" si="878"/>
        <v xml:space="preserve">820382Black </v>
      </c>
      <c r="AE599" s="99">
        <f t="shared" si="879"/>
        <v>820382</v>
      </c>
      <c r="AF599" s="100" t="str">
        <f>INDEX(ATS!$A:$P,MATCH('2) Order Form'!$V599,ATS!$O:$O,0),7)</f>
        <v>Active</v>
      </c>
      <c r="AG599" s="183">
        <v>7048652901309</v>
      </c>
    </row>
    <row r="600" spans="1:33">
      <c r="A600" s="9">
        <v>4</v>
      </c>
      <c r="B600" s="9" t="s">
        <v>103</v>
      </c>
      <c r="C600" s="9">
        <f>INDEX(ATS!$A:$P,MATCH('2) Order Form'!$V600,ATS!$O:$O,0),1)</f>
        <v>820382</v>
      </c>
      <c r="D600" s="9" t="str">
        <f>INDEX(ATS!$A:$P,MATCH('2) Order Form'!$V600,ATS!$O:$O,0),2)</f>
        <v>Hunter Roller Shorts W</v>
      </c>
      <c r="E600" s="74" t="str">
        <f>INDEX(ATS!$A:$P,MATCH('2) Order Form'!$V600,ATS!$O:$O,0),4)</f>
        <v>99901-M</v>
      </c>
      <c r="F600" s="74" t="str">
        <f>INDEX(ATS!$A:$P,MATCH('2) Order Form'!$V600,ATS!$O:$O,0),5)</f>
        <v xml:space="preserve">Black </v>
      </c>
      <c r="G600" s="112" t="str">
        <f>INDEX(ATS!$A:$P,MATCH('2) Order Form'!$V600,ATS!$O:$O,0),6)</f>
        <v>M</v>
      </c>
      <c r="H600" s="10">
        <v>1</v>
      </c>
      <c r="I600" s="90">
        <v>0</v>
      </c>
      <c r="J600" s="96">
        <f>IFERROR(VLOOKUP(V600,ATS!$O:$P,2,FALSE),0)</f>
        <v>1</v>
      </c>
      <c r="K600" s="138">
        <f t="shared" si="869"/>
        <v>1</v>
      </c>
      <c r="L600" s="96">
        <f>IFERROR(VLOOKUP(V600,ATS!$O:$Q,3,FALSE),0)</f>
        <v>1</v>
      </c>
      <c r="M600" s="139">
        <f t="shared" si="870"/>
        <v>1</v>
      </c>
      <c r="N600" s="85">
        <v>0</v>
      </c>
      <c r="O600" s="51">
        <f t="shared" si="871"/>
        <v>0</v>
      </c>
      <c r="P600" s="46">
        <f>VLOOKUP($C600,Prices!$A$3:$T$1996,MATCH('2) Order Form'!P$8,Prices!$A$2:$T$2,0),FALSE)</f>
        <v>40</v>
      </c>
      <c r="Q600" s="47">
        <f>VLOOKUP($C600,Prices!$A$3:$T$1996,MATCH('2) Order Form'!Q$8,Prices!$A$2:$T$2,0),FALSE)</f>
        <v>79</v>
      </c>
      <c r="R600" s="31">
        <f t="shared" si="872"/>
        <v>0</v>
      </c>
      <c r="S600" s="40">
        <f t="shared" si="873"/>
        <v>0</v>
      </c>
      <c r="T600" s="47">
        <f t="shared" si="874"/>
        <v>0</v>
      </c>
      <c r="U600" s="97"/>
      <c r="V600" s="110">
        <v>7048652898609</v>
      </c>
      <c r="W600" s="97"/>
      <c r="X600" s="182" t="str">
        <f t="shared" si="856"/>
        <v/>
      </c>
      <c r="Y600" s="98">
        <f t="shared" si="875"/>
        <v>0</v>
      </c>
      <c r="Z600" s="99">
        <f t="shared" ca="1" si="862"/>
        <v>0</v>
      </c>
      <c r="AA600" s="99">
        <f t="shared" ca="1" si="768"/>
        <v>97</v>
      </c>
      <c r="AB600" s="99">
        <f t="shared" ca="1" si="876"/>
        <v>0</v>
      </c>
      <c r="AC600" s="99">
        <f t="shared" ca="1" si="877"/>
        <v>0</v>
      </c>
      <c r="AD600" s="99" t="str">
        <f t="shared" si="878"/>
        <v xml:space="preserve">820382Black </v>
      </c>
      <c r="AE600" s="99">
        <f t="shared" si="879"/>
        <v>820382</v>
      </c>
      <c r="AF600" s="100" t="str">
        <f>INDEX(ATS!$A:$P,MATCH('2) Order Form'!$V600,ATS!$O:$O,0),7)</f>
        <v>Active</v>
      </c>
      <c r="AG600" s="183">
        <v>7048652901316</v>
      </c>
    </row>
    <row r="601" spans="1:33">
      <c r="A601" s="9">
        <v>4</v>
      </c>
      <c r="B601" s="9" t="s">
        <v>103</v>
      </c>
      <c r="C601" s="9">
        <f>INDEX(ATS!$A:$P,MATCH('2) Order Form'!$V601,ATS!$O:$O,0),1)</f>
        <v>820382</v>
      </c>
      <c r="D601" s="9" t="str">
        <f>INDEX(ATS!$A:$P,MATCH('2) Order Form'!$V601,ATS!$O:$O,0),2)</f>
        <v>Hunter Roller Shorts W</v>
      </c>
      <c r="E601" s="74" t="str">
        <f>INDEX(ATS!$A:$P,MATCH('2) Order Form'!$V601,ATS!$O:$O,0),4)</f>
        <v>99901-L</v>
      </c>
      <c r="F601" s="74" t="str">
        <f>INDEX(ATS!$A:$P,MATCH('2) Order Form'!$V601,ATS!$O:$O,0),5)</f>
        <v xml:space="preserve">Black </v>
      </c>
      <c r="G601" s="112" t="str">
        <f>INDEX(ATS!$A:$P,MATCH('2) Order Form'!$V601,ATS!$O:$O,0),6)</f>
        <v>L</v>
      </c>
      <c r="H601" s="10">
        <v>1</v>
      </c>
      <c r="I601" s="90">
        <v>0</v>
      </c>
      <c r="J601" s="96">
        <f>IFERROR(VLOOKUP(V601,ATS!$O:$P,2,FALSE),0)</f>
        <v>3</v>
      </c>
      <c r="K601" s="138">
        <f t="shared" si="869"/>
        <v>3</v>
      </c>
      <c r="L601" s="96">
        <f>IFERROR(VLOOKUP(V601,ATS!$O:$Q,3,FALSE),0)</f>
        <v>3</v>
      </c>
      <c r="M601" s="139">
        <f t="shared" si="870"/>
        <v>3</v>
      </c>
      <c r="N601" s="85">
        <v>0</v>
      </c>
      <c r="O601" s="51">
        <f t="shared" si="871"/>
        <v>0</v>
      </c>
      <c r="P601" s="46">
        <f>VLOOKUP($C601,Prices!$A$3:$T$1996,MATCH('2) Order Form'!P$8,Prices!$A$2:$T$2,0),FALSE)</f>
        <v>40</v>
      </c>
      <c r="Q601" s="47">
        <f>VLOOKUP($C601,Prices!$A$3:$T$1996,MATCH('2) Order Form'!Q$8,Prices!$A$2:$T$2,0),FALSE)</f>
        <v>79</v>
      </c>
      <c r="R601" s="31">
        <f t="shared" si="872"/>
        <v>0</v>
      </c>
      <c r="S601" s="40">
        <f t="shared" si="873"/>
        <v>0</v>
      </c>
      <c r="T601" s="47">
        <f t="shared" si="874"/>
        <v>0</v>
      </c>
      <c r="U601" s="97"/>
      <c r="V601" s="110">
        <v>7048652898593</v>
      </c>
      <c r="W601" s="97"/>
      <c r="X601" s="182" t="str">
        <f t="shared" si="856"/>
        <v/>
      </c>
      <c r="Y601" s="98">
        <f t="shared" si="875"/>
        <v>0</v>
      </c>
      <c r="Z601" s="99">
        <f t="shared" ca="1" si="862"/>
        <v>0</v>
      </c>
      <c r="AA601" s="99">
        <f t="shared" ca="1" si="768"/>
        <v>97</v>
      </c>
      <c r="AB601" s="99">
        <f t="shared" ca="1" si="876"/>
        <v>0</v>
      </c>
      <c r="AC601" s="99">
        <f t="shared" ca="1" si="877"/>
        <v>0</v>
      </c>
      <c r="AD601" s="99" t="str">
        <f t="shared" si="878"/>
        <v xml:space="preserve">820382Black </v>
      </c>
      <c r="AE601" s="99">
        <f t="shared" si="879"/>
        <v>820382</v>
      </c>
      <c r="AF601" s="100" t="str">
        <f>INDEX(ATS!$A:$P,MATCH('2) Order Form'!$V601,ATS!$O:$O,0),7)</f>
        <v>Active</v>
      </c>
      <c r="AG601" s="183">
        <v>7048652901323</v>
      </c>
    </row>
    <row r="602" spans="1:33" ht="17.25" customHeight="1">
      <c r="A602" s="9">
        <v>4</v>
      </c>
      <c r="B602" s="9" t="s">
        <v>103</v>
      </c>
      <c r="C602" s="9">
        <f>INDEX(ATS!$A:$P,MATCH('2) Order Form'!$V602,ATS!$O:$O,0),1)</f>
        <v>820442</v>
      </c>
      <c r="D602" s="9" t="str">
        <f>INDEX(ATS!$A:$P,MATCH('2) Order Form'!$V602,ATS!$O:$O,0),2)</f>
        <v>Hunter Merino Hybrid LS Jersey W</v>
      </c>
      <c r="E602" s="74" t="str">
        <f>INDEX(ATS!$A:$P,MATCH('2) Order Form'!$V602,ATS!$O:$O,0),4)</f>
        <v>77202-XS</v>
      </c>
      <c r="F602" s="74" t="str">
        <f>INDEX(ATS!$A:$P,MATCH('2) Order Form'!$V602,ATS!$O:$O,0),5)</f>
        <v>Lichen</v>
      </c>
      <c r="G602" s="112" t="str">
        <f>INDEX(ATS!$A:$P,MATCH('2) Order Form'!$V602,ATS!$O:$O,0),6)</f>
        <v>XS</v>
      </c>
      <c r="H602" s="10">
        <v>1</v>
      </c>
      <c r="I602" s="90">
        <v>0</v>
      </c>
      <c r="J602" s="96">
        <f>IFERROR(VLOOKUP(V602,ATS!$O:$P,2,FALSE),0)</f>
        <v>59</v>
      </c>
      <c r="K602" s="138" t="str">
        <f t="shared" si="869"/>
        <v>50+</v>
      </c>
      <c r="L602" s="96">
        <f>IFERROR(VLOOKUP(V602,ATS!$O:$Q,3,FALSE),0)</f>
        <v>59</v>
      </c>
      <c r="M602" s="139" t="str">
        <f t="shared" si="870"/>
        <v>50+</v>
      </c>
      <c r="N602" s="85">
        <v>0</v>
      </c>
      <c r="O602" s="51">
        <f t="shared" si="871"/>
        <v>0</v>
      </c>
      <c r="P602" s="46">
        <f>VLOOKUP($C602,Prices!$A$3:$T$1996,MATCH('2) Order Form'!P$8,Prices!$A$2:$T$2,0),FALSE)</f>
        <v>50</v>
      </c>
      <c r="Q602" s="47">
        <f>VLOOKUP($C602,Prices!$A$3:$T$1996,MATCH('2) Order Form'!Q$8,Prices!$A$2:$T$2,0),FALSE)</f>
        <v>99</v>
      </c>
      <c r="R602" s="31">
        <f t="shared" si="872"/>
        <v>0</v>
      </c>
      <c r="S602" s="40">
        <f t="shared" si="873"/>
        <v>0</v>
      </c>
      <c r="T602" s="47">
        <f t="shared" si="874"/>
        <v>0</v>
      </c>
      <c r="U602" s="97"/>
      <c r="V602" s="110">
        <v>7048652899903</v>
      </c>
      <c r="W602" s="97"/>
      <c r="X602" s="182" t="str">
        <f t="shared" si="856"/>
        <v>*** EOL ***</v>
      </c>
      <c r="Y602" s="98">
        <f t="shared" si="875"/>
        <v>0</v>
      </c>
      <c r="Z602" s="99">
        <f t="shared" ca="1" si="862"/>
        <v>0</v>
      </c>
      <c r="AA602" s="99">
        <f t="shared" ca="1" si="768"/>
        <v>98</v>
      </c>
      <c r="AB602" s="99">
        <f t="shared" ca="1" si="876"/>
        <v>1</v>
      </c>
      <c r="AC602" s="99">
        <f t="shared" ca="1" si="877"/>
        <v>1</v>
      </c>
      <c r="AD602" s="99" t="str">
        <f t="shared" si="878"/>
        <v>820442Lichen</v>
      </c>
      <c r="AE602" s="99">
        <f t="shared" si="879"/>
        <v>820442</v>
      </c>
      <c r="AF602" s="100" t="str">
        <f>INDEX(ATS!$A:$P,MATCH('2) Order Form'!$V602,ATS!$O:$O,0),7)</f>
        <v>Stock</v>
      </c>
      <c r="AG602" s="183">
        <v>7048653023994</v>
      </c>
    </row>
    <row r="603" spans="1:33" ht="17.25" customHeight="1">
      <c r="A603" s="9">
        <v>4</v>
      </c>
      <c r="B603" s="9" t="s">
        <v>103</v>
      </c>
      <c r="C603" s="9">
        <f>INDEX(ATS!$A:$P,MATCH('2) Order Form'!$V603,ATS!$O:$O,0),1)</f>
        <v>820442</v>
      </c>
      <c r="D603" s="9" t="str">
        <f>INDEX(ATS!$A:$P,MATCH('2) Order Form'!$V603,ATS!$O:$O,0),2)</f>
        <v>Hunter Merino Hybrid LS Jersey W</v>
      </c>
      <c r="E603" s="74" t="str">
        <f>INDEX(ATS!$A:$P,MATCH('2) Order Form'!$V603,ATS!$O:$O,0),4)</f>
        <v>77202-S</v>
      </c>
      <c r="F603" s="74" t="str">
        <f>INDEX(ATS!$A:$P,MATCH('2) Order Form'!$V603,ATS!$O:$O,0),5)</f>
        <v>Lichen</v>
      </c>
      <c r="G603" s="112" t="str">
        <f>INDEX(ATS!$A:$P,MATCH('2) Order Form'!$V603,ATS!$O:$O,0),6)</f>
        <v>S</v>
      </c>
      <c r="H603" s="10">
        <v>1</v>
      </c>
      <c r="I603" s="90">
        <v>0</v>
      </c>
      <c r="J603" s="96">
        <f>IFERROR(VLOOKUP(V603,ATS!$O:$P,2,FALSE),0)</f>
        <v>122</v>
      </c>
      <c r="K603" s="138" t="str">
        <f t="shared" si="869"/>
        <v>50+</v>
      </c>
      <c r="L603" s="96">
        <f>IFERROR(VLOOKUP(V603,ATS!$O:$Q,3,FALSE),0)</f>
        <v>122</v>
      </c>
      <c r="M603" s="139" t="str">
        <f t="shared" si="870"/>
        <v>50+</v>
      </c>
      <c r="N603" s="85">
        <v>0</v>
      </c>
      <c r="O603" s="51">
        <f t="shared" si="871"/>
        <v>0</v>
      </c>
      <c r="P603" s="46">
        <f>VLOOKUP($C603,Prices!$A$3:$T$1996,MATCH('2) Order Form'!P$8,Prices!$A$2:$T$2,0),FALSE)</f>
        <v>50</v>
      </c>
      <c r="Q603" s="47">
        <f>VLOOKUP($C603,Prices!$A$3:$T$1996,MATCH('2) Order Form'!Q$8,Prices!$A$2:$T$2,0),FALSE)</f>
        <v>99</v>
      </c>
      <c r="R603" s="31">
        <f t="shared" si="872"/>
        <v>0</v>
      </c>
      <c r="S603" s="40">
        <f t="shared" si="873"/>
        <v>0</v>
      </c>
      <c r="T603" s="47">
        <f t="shared" si="874"/>
        <v>0</v>
      </c>
      <c r="U603" s="97"/>
      <c r="V603" s="110">
        <v>7048652899897</v>
      </c>
      <c r="W603" s="97"/>
      <c r="X603" s="182" t="str">
        <f t="shared" si="856"/>
        <v>*** EOL ***</v>
      </c>
      <c r="Y603" s="98">
        <f t="shared" si="875"/>
        <v>0</v>
      </c>
      <c r="Z603" s="99">
        <f t="shared" ca="1" si="862"/>
        <v>0</v>
      </c>
      <c r="AA603" s="99">
        <f t="shared" ca="1" si="768"/>
        <v>98</v>
      </c>
      <c r="AB603" s="99">
        <f t="shared" ca="1" si="876"/>
        <v>0</v>
      </c>
      <c r="AC603" s="99">
        <f t="shared" ca="1" si="877"/>
        <v>0</v>
      </c>
      <c r="AD603" s="99" t="str">
        <f t="shared" si="878"/>
        <v>820442Lichen</v>
      </c>
      <c r="AE603" s="99">
        <f t="shared" si="879"/>
        <v>820442</v>
      </c>
      <c r="AF603" s="100" t="str">
        <f>INDEX(ATS!$A:$P,MATCH('2) Order Form'!$V603,ATS!$O:$O,0),7)</f>
        <v>Stock</v>
      </c>
      <c r="AG603" s="183">
        <v>7048653024007</v>
      </c>
    </row>
    <row r="604" spans="1:33" ht="17.25" customHeight="1">
      <c r="A604" s="9">
        <v>4</v>
      </c>
      <c r="B604" s="9" t="s">
        <v>103</v>
      </c>
      <c r="C604" s="9">
        <f>INDEX(ATS!$A:$P,MATCH('2) Order Form'!$V604,ATS!$O:$O,0),1)</f>
        <v>820442</v>
      </c>
      <c r="D604" s="9" t="str">
        <f>INDEX(ATS!$A:$P,MATCH('2) Order Form'!$V604,ATS!$O:$O,0),2)</f>
        <v>Hunter Merino Hybrid LS Jersey W</v>
      </c>
      <c r="E604" s="74" t="str">
        <f>INDEX(ATS!$A:$P,MATCH('2) Order Form'!$V604,ATS!$O:$O,0),4)</f>
        <v>77202-M</v>
      </c>
      <c r="F604" s="74" t="str">
        <f>INDEX(ATS!$A:$P,MATCH('2) Order Form'!$V604,ATS!$O:$O,0),5)</f>
        <v>Lichen</v>
      </c>
      <c r="G604" s="112" t="str">
        <f>INDEX(ATS!$A:$P,MATCH('2) Order Form'!$V604,ATS!$O:$O,0),6)</f>
        <v>M</v>
      </c>
      <c r="H604" s="10">
        <v>1</v>
      </c>
      <c r="I604" s="90">
        <v>0</v>
      </c>
      <c r="J604" s="96">
        <f>IFERROR(VLOOKUP(V604,ATS!$O:$P,2,FALSE),0)</f>
        <v>111</v>
      </c>
      <c r="K604" s="138" t="str">
        <f t="shared" ref="K604:K607" si="880">IF(J604=99999,"OPEN",IF(J604&gt;50,"50+",IF(J604&lt;=0,"0",J604)))</f>
        <v>50+</v>
      </c>
      <c r="L604" s="96">
        <f>IFERROR(VLOOKUP(V604,ATS!$O:$Q,3,FALSE),0)</f>
        <v>111</v>
      </c>
      <c r="M604" s="139" t="str">
        <f t="shared" si="870"/>
        <v>50+</v>
      </c>
      <c r="N604" s="85">
        <v>0</v>
      </c>
      <c r="O604" s="51">
        <f t="shared" ref="O604:O607" si="881">IF(N604&lt;&gt;0,N604,$P$5)</f>
        <v>0</v>
      </c>
      <c r="P604" s="46">
        <f>VLOOKUP($C604,Prices!$A$3:$T$1996,MATCH('2) Order Form'!P$8,Prices!$A$2:$T$2,0),FALSE)</f>
        <v>50</v>
      </c>
      <c r="Q604" s="47">
        <f>VLOOKUP($C604,Prices!$A$3:$T$1996,MATCH('2) Order Form'!Q$8,Prices!$A$2:$T$2,0),FALSE)</f>
        <v>99</v>
      </c>
      <c r="R604" s="31">
        <f t="shared" ref="R604:R607" si="882">I604*P604</f>
        <v>0</v>
      </c>
      <c r="S604" s="40">
        <f t="shared" ref="S604:S607" si="883">R604*O604</f>
        <v>0</v>
      </c>
      <c r="T604" s="47">
        <f t="shared" ref="T604:T607" si="884">R604-S604</f>
        <v>0</v>
      </c>
      <c r="U604" s="97"/>
      <c r="V604" s="110">
        <v>7048652899880</v>
      </c>
      <c r="W604" s="97"/>
      <c r="X604" s="182" t="str">
        <f t="shared" si="856"/>
        <v>*** EOL ***</v>
      </c>
      <c r="Y604" s="98">
        <f t="shared" si="875"/>
        <v>0</v>
      </c>
      <c r="Z604" s="99">
        <f t="shared" ca="1" si="862"/>
        <v>0</v>
      </c>
      <c r="AA604" s="99">
        <f t="shared" ca="1" si="768"/>
        <v>98</v>
      </c>
      <c r="AB604" s="99">
        <f t="shared" ca="1" si="876"/>
        <v>0</v>
      </c>
      <c r="AC604" s="99">
        <f t="shared" ca="1" si="877"/>
        <v>0</v>
      </c>
      <c r="AD604" s="99" t="str">
        <f t="shared" si="878"/>
        <v>820442Lichen</v>
      </c>
      <c r="AE604" s="99">
        <f t="shared" si="879"/>
        <v>820442</v>
      </c>
      <c r="AF604" s="100" t="str">
        <f>INDEX(ATS!$A:$P,MATCH('2) Order Form'!$V604,ATS!$O:$O,0),7)</f>
        <v>Stock</v>
      </c>
      <c r="AG604" s="183">
        <v>7048653024014</v>
      </c>
    </row>
    <row r="605" spans="1:33" ht="17.25" customHeight="1">
      <c r="A605" s="9">
        <v>4</v>
      </c>
      <c r="B605" s="9" t="s">
        <v>103</v>
      </c>
      <c r="C605" s="9">
        <f>INDEX(ATS!$A:$P,MATCH('2) Order Form'!$V605,ATS!$O:$O,0),1)</f>
        <v>820442</v>
      </c>
      <c r="D605" s="9" t="str">
        <f>INDEX(ATS!$A:$P,MATCH('2) Order Form'!$V605,ATS!$O:$O,0),2)</f>
        <v>Hunter Merino Hybrid LS Jersey W</v>
      </c>
      <c r="E605" s="74" t="str">
        <f>INDEX(ATS!$A:$P,MATCH('2) Order Form'!$V605,ATS!$O:$O,0),4)</f>
        <v>77202-L</v>
      </c>
      <c r="F605" s="74" t="str">
        <f>INDEX(ATS!$A:$P,MATCH('2) Order Form'!$V605,ATS!$O:$O,0),5)</f>
        <v>Lichen</v>
      </c>
      <c r="G605" s="112" t="str">
        <f>INDEX(ATS!$A:$P,MATCH('2) Order Form'!$V605,ATS!$O:$O,0),6)</f>
        <v>L</v>
      </c>
      <c r="H605" s="10">
        <v>1</v>
      </c>
      <c r="I605" s="90">
        <v>0</v>
      </c>
      <c r="J605" s="96">
        <f>IFERROR(VLOOKUP(V605,ATS!$O:$P,2,FALSE),0)</f>
        <v>43</v>
      </c>
      <c r="K605" s="138">
        <f t="shared" si="880"/>
        <v>43</v>
      </c>
      <c r="L605" s="96">
        <f>IFERROR(VLOOKUP(V605,ATS!$O:$Q,3,FALSE),0)</f>
        <v>43</v>
      </c>
      <c r="M605" s="139">
        <f t="shared" si="870"/>
        <v>43</v>
      </c>
      <c r="N605" s="85">
        <v>0</v>
      </c>
      <c r="O605" s="51">
        <f t="shared" si="881"/>
        <v>0</v>
      </c>
      <c r="P605" s="46">
        <f>VLOOKUP($C605,Prices!$A$3:$T$1996,MATCH('2) Order Form'!P$8,Prices!$A$2:$T$2,0),FALSE)</f>
        <v>50</v>
      </c>
      <c r="Q605" s="47">
        <f>VLOOKUP($C605,Prices!$A$3:$T$1996,MATCH('2) Order Form'!Q$8,Prices!$A$2:$T$2,0),FALSE)</f>
        <v>99</v>
      </c>
      <c r="R605" s="31">
        <f t="shared" si="882"/>
        <v>0</v>
      </c>
      <c r="S605" s="40">
        <f t="shared" si="883"/>
        <v>0</v>
      </c>
      <c r="T605" s="47">
        <f t="shared" si="884"/>
        <v>0</v>
      </c>
      <c r="U605" s="97"/>
      <c r="V605" s="110">
        <v>7048652899873</v>
      </c>
      <c r="W605" s="97"/>
      <c r="X605" s="182" t="str">
        <f t="shared" si="856"/>
        <v>*** EOL ***</v>
      </c>
      <c r="Y605" s="98">
        <f t="shared" si="875"/>
        <v>0</v>
      </c>
      <c r="Z605" s="99">
        <f t="shared" ca="1" si="862"/>
        <v>0</v>
      </c>
      <c r="AA605" s="99">
        <f t="shared" ca="1" si="768"/>
        <v>98</v>
      </c>
      <c r="AB605" s="99">
        <f t="shared" ca="1" si="876"/>
        <v>0</v>
      </c>
      <c r="AC605" s="99">
        <f t="shared" ca="1" si="877"/>
        <v>0</v>
      </c>
      <c r="AD605" s="99" t="str">
        <f t="shared" si="878"/>
        <v>820442Lichen</v>
      </c>
      <c r="AE605" s="99">
        <f t="shared" si="879"/>
        <v>820442</v>
      </c>
      <c r="AF605" s="100" t="str">
        <f>INDEX(ATS!$A:$P,MATCH('2) Order Form'!$V605,ATS!$O:$O,0),7)</f>
        <v>Stock</v>
      </c>
      <c r="AG605" s="183">
        <v>7048653024021</v>
      </c>
    </row>
    <row r="606" spans="1:33" ht="17.25" customHeight="1">
      <c r="A606" s="9">
        <v>4</v>
      </c>
      <c r="B606" s="9" t="s">
        <v>103</v>
      </c>
      <c r="C606" s="9">
        <f>INDEX(ATS!$A:$P,MATCH('2) Order Form'!$V606,ATS!$O:$O,0),1)</f>
        <v>820442</v>
      </c>
      <c r="D606" s="9" t="str">
        <f>INDEX(ATS!$A:$P,MATCH('2) Order Form'!$V606,ATS!$O:$O,0),2)</f>
        <v>Hunter Merino Hybrid LS Jersey W</v>
      </c>
      <c r="E606" s="74" t="str">
        <f>INDEX(ATS!$A:$P,MATCH('2) Order Form'!$V606,ATS!$O:$O,0),4)</f>
        <v>88300-XS</v>
      </c>
      <c r="F606" s="74" t="str">
        <f>INDEX(ATS!$A:$P,MATCH('2) Order Form'!$V606,ATS!$O:$O,0),5)</f>
        <v>Sky Blue</v>
      </c>
      <c r="G606" s="112" t="str">
        <f>INDEX(ATS!$A:$P,MATCH('2) Order Form'!$V606,ATS!$O:$O,0),6)</f>
        <v>XS</v>
      </c>
      <c r="H606" s="10">
        <v>1</v>
      </c>
      <c r="I606" s="90">
        <v>0</v>
      </c>
      <c r="J606" s="96">
        <f>IFERROR(VLOOKUP(V606,ATS!$O:$P,2,FALSE),0)</f>
        <v>40</v>
      </c>
      <c r="K606" s="138">
        <f t="shared" si="880"/>
        <v>40</v>
      </c>
      <c r="L606" s="96">
        <f>IFERROR(VLOOKUP(V606,ATS!$O:$Q,3,FALSE),0)</f>
        <v>40</v>
      </c>
      <c r="M606" s="139">
        <f t="shared" si="870"/>
        <v>40</v>
      </c>
      <c r="N606" s="85">
        <v>0</v>
      </c>
      <c r="O606" s="51">
        <f t="shared" si="881"/>
        <v>0</v>
      </c>
      <c r="P606" s="46">
        <f>VLOOKUP($C606,Prices!$A$3:$T$1996,MATCH('2) Order Form'!P$8,Prices!$A$2:$T$2,0),FALSE)</f>
        <v>50</v>
      </c>
      <c r="Q606" s="47">
        <f>VLOOKUP($C606,Prices!$A$3:$T$1996,MATCH('2) Order Form'!Q$8,Prices!$A$2:$T$2,0),FALSE)</f>
        <v>99</v>
      </c>
      <c r="R606" s="31">
        <f t="shared" si="882"/>
        <v>0</v>
      </c>
      <c r="S606" s="40">
        <f t="shared" si="883"/>
        <v>0</v>
      </c>
      <c r="T606" s="47">
        <f t="shared" si="884"/>
        <v>0</v>
      </c>
      <c r="U606" s="97"/>
      <c r="V606" s="110">
        <v>7048652899941</v>
      </c>
      <c r="W606" s="97"/>
      <c r="X606" s="182" t="str">
        <f t="shared" si="856"/>
        <v>*** EOL ***</v>
      </c>
      <c r="Y606" s="98">
        <f t="shared" si="875"/>
        <v>0</v>
      </c>
      <c r="Z606" s="99">
        <f t="shared" ca="1" si="862"/>
        <v>0</v>
      </c>
      <c r="AA606" s="99">
        <f t="shared" ca="1" si="768"/>
        <v>98</v>
      </c>
      <c r="AB606" s="99">
        <f t="shared" ca="1" si="876"/>
        <v>0</v>
      </c>
      <c r="AC606" s="99">
        <f t="shared" ca="1" si="877"/>
        <v>1</v>
      </c>
      <c r="AD606" s="99" t="str">
        <f t="shared" si="878"/>
        <v>820442Sky Blue</v>
      </c>
      <c r="AE606" s="99">
        <f t="shared" si="879"/>
        <v>820442</v>
      </c>
      <c r="AF606" s="100" t="str">
        <f>INDEX(ATS!$A:$P,MATCH('2) Order Form'!$V606,ATS!$O:$O,0),7)</f>
        <v>Stock</v>
      </c>
      <c r="AG606" s="183">
        <v>7048653023956</v>
      </c>
    </row>
    <row r="607" spans="1:33" ht="17.25" customHeight="1">
      <c r="A607" s="9">
        <v>4</v>
      </c>
      <c r="B607" s="9" t="s">
        <v>103</v>
      </c>
      <c r="C607" s="9">
        <f>INDEX(ATS!$A:$P,MATCH('2) Order Form'!$V607,ATS!$O:$O,0),1)</f>
        <v>820442</v>
      </c>
      <c r="D607" s="9" t="str">
        <f>INDEX(ATS!$A:$P,MATCH('2) Order Form'!$V607,ATS!$O:$O,0),2)</f>
        <v>Hunter Merino Hybrid LS Jersey W</v>
      </c>
      <c r="E607" s="74" t="str">
        <f>INDEX(ATS!$A:$P,MATCH('2) Order Form'!$V607,ATS!$O:$O,0),4)</f>
        <v>88300-S</v>
      </c>
      <c r="F607" s="74" t="str">
        <f>INDEX(ATS!$A:$P,MATCH('2) Order Form'!$V607,ATS!$O:$O,0),5)</f>
        <v>Sky Blue</v>
      </c>
      <c r="G607" s="112" t="str">
        <f>INDEX(ATS!$A:$P,MATCH('2) Order Form'!$V607,ATS!$O:$O,0),6)</f>
        <v>S</v>
      </c>
      <c r="H607" s="10">
        <v>1</v>
      </c>
      <c r="I607" s="90">
        <v>0</v>
      </c>
      <c r="J607" s="96">
        <f>IFERROR(VLOOKUP(V607,ATS!$O:$P,2,FALSE),0)</f>
        <v>86</v>
      </c>
      <c r="K607" s="138" t="str">
        <f t="shared" si="880"/>
        <v>50+</v>
      </c>
      <c r="L607" s="96">
        <f>IFERROR(VLOOKUP(V607,ATS!$O:$Q,3,FALSE),0)</f>
        <v>86</v>
      </c>
      <c r="M607" s="139" t="str">
        <f t="shared" si="870"/>
        <v>50+</v>
      </c>
      <c r="N607" s="85">
        <v>0</v>
      </c>
      <c r="O607" s="51">
        <f t="shared" si="881"/>
        <v>0</v>
      </c>
      <c r="P607" s="46">
        <f>VLOOKUP($C607,Prices!$A$3:$T$1996,MATCH('2) Order Form'!P$8,Prices!$A$2:$T$2,0),FALSE)</f>
        <v>50</v>
      </c>
      <c r="Q607" s="47">
        <f>VLOOKUP($C607,Prices!$A$3:$T$1996,MATCH('2) Order Form'!Q$8,Prices!$A$2:$T$2,0),FALSE)</f>
        <v>99</v>
      </c>
      <c r="R607" s="31">
        <f t="shared" si="882"/>
        <v>0</v>
      </c>
      <c r="S607" s="40">
        <f t="shared" si="883"/>
        <v>0</v>
      </c>
      <c r="T607" s="47">
        <f t="shared" si="884"/>
        <v>0</v>
      </c>
      <c r="U607" s="97"/>
      <c r="V607" s="110">
        <v>7048652899934</v>
      </c>
      <c r="W607" s="97"/>
      <c r="X607" s="182" t="str">
        <f t="shared" si="856"/>
        <v>*** EOL ***</v>
      </c>
      <c r="Y607" s="98">
        <f t="shared" si="875"/>
        <v>0</v>
      </c>
      <c r="Z607" s="99">
        <f t="shared" ca="1" si="862"/>
        <v>0</v>
      </c>
      <c r="AA607" s="99">
        <f t="shared" ca="1" si="768"/>
        <v>98</v>
      </c>
      <c r="AB607" s="99">
        <f t="shared" ca="1" si="876"/>
        <v>0</v>
      </c>
      <c r="AC607" s="99">
        <f t="shared" ca="1" si="877"/>
        <v>0</v>
      </c>
      <c r="AD607" s="99" t="str">
        <f t="shared" si="878"/>
        <v>820442Sky Blue</v>
      </c>
      <c r="AE607" s="99">
        <f t="shared" si="879"/>
        <v>820442</v>
      </c>
      <c r="AF607" s="100" t="str">
        <f>INDEX(ATS!$A:$P,MATCH('2) Order Form'!$V607,ATS!$O:$O,0),7)</f>
        <v>Stock</v>
      </c>
      <c r="AG607" s="183">
        <v>7048653023963</v>
      </c>
    </row>
    <row r="608" spans="1:33" ht="17.25" customHeight="1">
      <c r="A608" s="9">
        <v>4</v>
      </c>
      <c r="B608" s="9" t="s">
        <v>103</v>
      </c>
      <c r="C608" s="9">
        <f>INDEX(ATS!$A:$P,MATCH('2) Order Form'!$V608,ATS!$O:$O,0),1)</f>
        <v>820442</v>
      </c>
      <c r="D608" s="9" t="str">
        <f>INDEX(ATS!$A:$P,MATCH('2) Order Form'!$V608,ATS!$O:$O,0),2)</f>
        <v>Hunter Merino Hybrid LS Jersey W</v>
      </c>
      <c r="E608" s="74" t="str">
        <f>INDEX(ATS!$A:$P,MATCH('2) Order Form'!$V608,ATS!$O:$O,0),4)</f>
        <v>88300-M</v>
      </c>
      <c r="F608" s="74" t="str">
        <f>INDEX(ATS!$A:$P,MATCH('2) Order Form'!$V608,ATS!$O:$O,0),5)</f>
        <v>Sky Blue</v>
      </c>
      <c r="G608" s="112" t="str">
        <f>INDEX(ATS!$A:$P,MATCH('2) Order Form'!$V608,ATS!$O:$O,0),6)</f>
        <v>M</v>
      </c>
      <c r="H608" s="10">
        <v>1</v>
      </c>
      <c r="I608" s="90">
        <v>0</v>
      </c>
      <c r="J608" s="96">
        <f>IFERROR(VLOOKUP(V608,ATS!$O:$P,2,FALSE),0)</f>
        <v>85</v>
      </c>
      <c r="K608" s="138" t="str">
        <f t="shared" ref="K608:K609" si="885">IF(J608=99999,"OPEN",IF(J608&gt;50,"50+",IF(J608&lt;=0,"0",J608)))</f>
        <v>50+</v>
      </c>
      <c r="L608" s="96">
        <f>IFERROR(VLOOKUP(V608,ATS!$O:$Q,3,FALSE),0)</f>
        <v>85</v>
      </c>
      <c r="M608" s="139" t="str">
        <f t="shared" si="870"/>
        <v>50+</v>
      </c>
      <c r="N608" s="85">
        <v>0</v>
      </c>
      <c r="O608" s="51">
        <f t="shared" ref="O608:O609" si="886">IF(N608&lt;&gt;0,N608,$P$5)</f>
        <v>0</v>
      </c>
      <c r="P608" s="46">
        <f>VLOOKUP($C608,Prices!$A$3:$T$1996,MATCH('2) Order Form'!P$8,Prices!$A$2:$T$2,0),FALSE)</f>
        <v>50</v>
      </c>
      <c r="Q608" s="47">
        <f>VLOOKUP($C608,Prices!$A$3:$T$1996,MATCH('2) Order Form'!Q$8,Prices!$A$2:$T$2,0),FALSE)</f>
        <v>99</v>
      </c>
      <c r="R608" s="31">
        <f t="shared" ref="R608:R609" si="887">I608*P608</f>
        <v>0</v>
      </c>
      <c r="S608" s="40">
        <f t="shared" ref="S608:S609" si="888">R608*O608</f>
        <v>0</v>
      </c>
      <c r="T608" s="47">
        <f t="shared" ref="T608:T609" si="889">R608-S608</f>
        <v>0</v>
      </c>
      <c r="U608" s="97"/>
      <c r="V608" s="110">
        <v>7048652899927</v>
      </c>
      <c r="W608" s="97"/>
      <c r="X608" s="182" t="str">
        <f t="shared" si="856"/>
        <v>*** EOL ***</v>
      </c>
      <c r="Y608" s="98">
        <f t="shared" si="875"/>
        <v>0</v>
      </c>
      <c r="Z608" s="99">
        <f t="shared" ca="1" si="862"/>
        <v>0</v>
      </c>
      <c r="AA608" s="99">
        <f t="shared" ca="1" si="768"/>
        <v>98</v>
      </c>
      <c r="AB608" s="99">
        <f t="shared" ca="1" si="876"/>
        <v>0</v>
      </c>
      <c r="AC608" s="99">
        <f t="shared" ca="1" si="877"/>
        <v>0</v>
      </c>
      <c r="AD608" s="99" t="str">
        <f t="shared" si="878"/>
        <v>820442Sky Blue</v>
      </c>
      <c r="AE608" s="99">
        <f t="shared" si="879"/>
        <v>820442</v>
      </c>
      <c r="AF608" s="100" t="str">
        <f>INDEX(ATS!$A:$P,MATCH('2) Order Form'!$V608,ATS!$O:$O,0),7)</f>
        <v>Stock</v>
      </c>
      <c r="AG608" s="183">
        <v>7048653023970</v>
      </c>
    </row>
    <row r="609" spans="1:33" ht="17.25" customHeight="1">
      <c r="A609" s="9">
        <v>4</v>
      </c>
      <c r="B609" s="9" t="s">
        <v>103</v>
      </c>
      <c r="C609" s="9">
        <f>INDEX(ATS!$A:$P,MATCH('2) Order Form'!$V609,ATS!$O:$O,0),1)</f>
        <v>820442</v>
      </c>
      <c r="D609" s="9" t="str">
        <f>INDEX(ATS!$A:$P,MATCH('2) Order Form'!$V609,ATS!$O:$O,0),2)</f>
        <v>Hunter Merino Hybrid LS Jersey W</v>
      </c>
      <c r="E609" s="74" t="str">
        <f>INDEX(ATS!$A:$P,MATCH('2) Order Form'!$V609,ATS!$O:$O,0),4)</f>
        <v>88300-L</v>
      </c>
      <c r="F609" s="74" t="str">
        <f>INDEX(ATS!$A:$P,MATCH('2) Order Form'!$V609,ATS!$O:$O,0),5)</f>
        <v>Sky Blue</v>
      </c>
      <c r="G609" s="112" t="str">
        <f>INDEX(ATS!$A:$P,MATCH('2) Order Form'!$V609,ATS!$O:$O,0),6)</f>
        <v>L</v>
      </c>
      <c r="H609" s="10">
        <v>1</v>
      </c>
      <c r="I609" s="90">
        <v>0</v>
      </c>
      <c r="J609" s="96">
        <f>IFERROR(VLOOKUP(V609,ATS!$O:$P,2,FALSE),0)</f>
        <v>36</v>
      </c>
      <c r="K609" s="138">
        <f t="shared" si="885"/>
        <v>36</v>
      </c>
      <c r="L609" s="96">
        <f>IFERROR(VLOOKUP(V609,ATS!$O:$Q,3,FALSE),0)</f>
        <v>36</v>
      </c>
      <c r="M609" s="139">
        <f t="shared" si="870"/>
        <v>36</v>
      </c>
      <c r="N609" s="85">
        <v>0</v>
      </c>
      <c r="O609" s="51">
        <f t="shared" si="886"/>
        <v>0</v>
      </c>
      <c r="P609" s="46">
        <f>VLOOKUP($C609,Prices!$A$3:$T$1996,MATCH('2) Order Form'!P$8,Prices!$A$2:$T$2,0),FALSE)</f>
        <v>50</v>
      </c>
      <c r="Q609" s="47">
        <f>VLOOKUP($C609,Prices!$A$3:$T$1996,MATCH('2) Order Form'!Q$8,Prices!$A$2:$T$2,0),FALSE)</f>
        <v>99</v>
      </c>
      <c r="R609" s="31">
        <f t="shared" si="887"/>
        <v>0</v>
      </c>
      <c r="S609" s="40">
        <f t="shared" si="888"/>
        <v>0</v>
      </c>
      <c r="T609" s="47">
        <f t="shared" si="889"/>
        <v>0</v>
      </c>
      <c r="U609" s="97"/>
      <c r="V609" s="110">
        <v>7048652899910</v>
      </c>
      <c r="W609" s="97"/>
      <c r="X609" s="182" t="str">
        <f t="shared" si="856"/>
        <v>*** EOL ***</v>
      </c>
      <c r="Y609" s="98">
        <f t="shared" si="875"/>
        <v>0</v>
      </c>
      <c r="Z609" s="99">
        <f t="shared" ca="1" si="862"/>
        <v>0</v>
      </c>
      <c r="AA609" s="99">
        <f t="shared" ca="1" si="768"/>
        <v>98</v>
      </c>
      <c r="AB609" s="99">
        <f t="shared" ca="1" si="876"/>
        <v>0</v>
      </c>
      <c r="AC609" s="99">
        <f t="shared" ca="1" si="877"/>
        <v>0</v>
      </c>
      <c r="AD609" s="99" t="str">
        <f t="shared" si="878"/>
        <v>820442Sky Blue</v>
      </c>
      <c r="AE609" s="99">
        <f t="shared" si="879"/>
        <v>820442</v>
      </c>
      <c r="AF609" s="100" t="str">
        <f>INDEX(ATS!$A:$P,MATCH('2) Order Form'!$V609,ATS!$O:$O,0),7)</f>
        <v>Stock</v>
      </c>
      <c r="AG609" s="183">
        <v>7048653023987</v>
      </c>
    </row>
    <row r="610" spans="1:33">
      <c r="A610" s="9">
        <v>4</v>
      </c>
      <c r="B610" s="9" t="s">
        <v>103</v>
      </c>
      <c r="C610" s="9">
        <f>INDEX(ATS!$A:$P,MATCH('2) Order Form'!$V610,ATS!$O:$O,0),1)</f>
        <v>820386</v>
      </c>
      <c r="D610" s="9" t="str">
        <f>INDEX(ATS!$A:$P,MATCH('2) Order Form'!$V610,ATS!$O:$O,0),2)</f>
        <v>Hunter Merino SS Jersey W</v>
      </c>
      <c r="E610" s="74" t="str">
        <f>INDEX(ATS!$A:$P,MATCH('2) Order Form'!$V610,ATS!$O:$O,0),4)</f>
        <v>88300-XS</v>
      </c>
      <c r="F610" s="74" t="str">
        <f>INDEX(ATS!$A:$P,MATCH('2) Order Form'!$V610,ATS!$O:$O,0),5)</f>
        <v>Sky Blue</v>
      </c>
      <c r="G610" s="112" t="str">
        <f>INDEX(ATS!$A:$P,MATCH('2) Order Form'!$V610,ATS!$O:$O,0),6)</f>
        <v>XS</v>
      </c>
      <c r="H610" s="10">
        <v>1</v>
      </c>
      <c r="I610" s="90">
        <v>0</v>
      </c>
      <c r="J610" s="96">
        <f>IFERROR(VLOOKUP(V610,ATS!$O:$P,2,FALSE),0)</f>
        <v>62</v>
      </c>
      <c r="K610" s="138" t="str">
        <f t="shared" ref="K610:K613" si="890">IF(J610=99999,"OPEN",IF(J610&gt;50,"50+",IF(J610&lt;=0,"0",J610)))</f>
        <v>50+</v>
      </c>
      <c r="L610" s="96">
        <f>IFERROR(VLOOKUP(V610,ATS!$O:$Q,3,FALSE),0)</f>
        <v>62</v>
      </c>
      <c r="M610" s="139" t="str">
        <f t="shared" ref="M610:M613" si="891">IF(L610=99999,"OPEN",IF(L610&gt;50,"50+",IF(L610&lt;=0,"0",L610)))</f>
        <v>50+</v>
      </c>
      <c r="N610" s="85">
        <v>0</v>
      </c>
      <c r="O610" s="51">
        <f t="shared" ref="O610:O613" si="892">IF(N610&lt;&gt;0,N610,$P$5)</f>
        <v>0</v>
      </c>
      <c r="P610" s="46">
        <f>VLOOKUP($C610,Prices!$A$3:$T$1996,MATCH('2) Order Form'!P$8,Prices!$A$2:$T$2,0),FALSE)</f>
        <v>45</v>
      </c>
      <c r="Q610" s="47">
        <f>VLOOKUP($C610,Prices!$A$3:$T$1996,MATCH('2) Order Form'!Q$8,Prices!$A$2:$T$2,0),FALSE)</f>
        <v>89</v>
      </c>
      <c r="R610" s="31">
        <f t="shared" ref="R610:R613" si="893">I610*P610</f>
        <v>0</v>
      </c>
      <c r="S610" s="40">
        <f t="shared" ref="S610:S613" si="894">R610*O610</f>
        <v>0</v>
      </c>
      <c r="T610" s="47">
        <f t="shared" ref="T610:T613" si="895">R610-S610</f>
        <v>0</v>
      </c>
      <c r="U610" s="97"/>
      <c r="V610" s="110">
        <v>7048652899828</v>
      </c>
      <c r="W610" s="97"/>
      <c r="X610" s="182" t="str">
        <f t="shared" si="856"/>
        <v>*** EOL ***</v>
      </c>
      <c r="Y610" s="98">
        <f t="shared" ref="Y610" si="896">I610*Q610</f>
        <v>0</v>
      </c>
      <c r="Z610" s="99">
        <f t="shared" ca="1" si="862"/>
        <v>0</v>
      </c>
      <c r="AA610" s="99">
        <f t="shared" ca="1" si="768"/>
        <v>99</v>
      </c>
      <c r="AB610" s="99">
        <f t="shared" ref="AB610:AB617" ca="1" si="897">IF(C610=OFFSET(C610,-1,0),0,1)</f>
        <v>1</v>
      </c>
      <c r="AC610" s="99">
        <f t="shared" ref="AC610:AC617" ca="1" si="898">IF(F610=OFFSET(F610,-1,0),0,1)</f>
        <v>0</v>
      </c>
      <c r="AD610" s="99" t="str">
        <f t="shared" ref="AD610:AD617" si="899">CONCATENATE(C610,F610)</f>
        <v>820386Sky Blue</v>
      </c>
      <c r="AE610" s="99">
        <f t="shared" ref="AE610:AE617" si="900">IFERROR(IF(B610="EYEWEAR",CONCATENATE(C610,"-",G610),C610),C610)</f>
        <v>820386</v>
      </c>
      <c r="AF610" s="100" t="str">
        <f>INDEX(ATS!$A:$P,MATCH('2) Order Form'!$V610,ATS!$O:$O,0),7)</f>
        <v>Stock</v>
      </c>
      <c r="AG610" s="183">
        <v>7048653024076</v>
      </c>
    </row>
    <row r="611" spans="1:33">
      <c r="A611" s="9">
        <v>4</v>
      </c>
      <c r="B611" s="9" t="s">
        <v>103</v>
      </c>
      <c r="C611" s="9">
        <f>INDEX(ATS!$A:$P,MATCH('2) Order Form'!$V611,ATS!$O:$O,0),1)</f>
        <v>820386</v>
      </c>
      <c r="D611" s="9" t="str">
        <f>INDEX(ATS!$A:$P,MATCH('2) Order Form'!$V611,ATS!$O:$O,0),2)</f>
        <v>Hunter Merino SS Jersey W</v>
      </c>
      <c r="E611" s="74" t="str">
        <f>INDEX(ATS!$A:$P,MATCH('2) Order Form'!$V611,ATS!$O:$O,0),4)</f>
        <v>88300-S</v>
      </c>
      <c r="F611" s="74" t="str">
        <f>INDEX(ATS!$A:$P,MATCH('2) Order Form'!$V611,ATS!$O:$O,0),5)</f>
        <v>Sky Blue</v>
      </c>
      <c r="G611" s="112" t="str">
        <f>INDEX(ATS!$A:$P,MATCH('2) Order Form'!$V611,ATS!$O:$O,0),6)</f>
        <v>S</v>
      </c>
      <c r="H611" s="10">
        <v>1</v>
      </c>
      <c r="I611" s="90">
        <v>0</v>
      </c>
      <c r="J611" s="96">
        <f>IFERROR(VLOOKUP(V611,ATS!$O:$P,2,FALSE),0)</f>
        <v>159</v>
      </c>
      <c r="K611" s="138" t="str">
        <f t="shared" si="890"/>
        <v>50+</v>
      </c>
      <c r="L611" s="96">
        <f>IFERROR(VLOOKUP(V611,ATS!$O:$Q,3,FALSE),0)</f>
        <v>159</v>
      </c>
      <c r="M611" s="139" t="str">
        <f t="shared" si="891"/>
        <v>50+</v>
      </c>
      <c r="N611" s="85">
        <v>0</v>
      </c>
      <c r="O611" s="51">
        <f t="shared" si="892"/>
        <v>0</v>
      </c>
      <c r="P611" s="46">
        <f>VLOOKUP($C611,Prices!$A$3:$T$1996,MATCH('2) Order Form'!P$8,Prices!$A$2:$T$2,0),FALSE)</f>
        <v>45</v>
      </c>
      <c r="Q611" s="47">
        <f>VLOOKUP($C611,Prices!$A$3:$T$1996,MATCH('2) Order Form'!Q$8,Prices!$A$2:$T$2,0),FALSE)</f>
        <v>89</v>
      </c>
      <c r="R611" s="31">
        <f t="shared" si="893"/>
        <v>0</v>
      </c>
      <c r="S611" s="40">
        <f t="shared" si="894"/>
        <v>0</v>
      </c>
      <c r="T611" s="47">
        <f t="shared" si="895"/>
        <v>0</v>
      </c>
      <c r="U611" s="97"/>
      <c r="V611" s="110">
        <v>7048652899811</v>
      </c>
      <c r="W611" s="97"/>
      <c r="X611" s="182" t="str">
        <f t="shared" si="856"/>
        <v>*** EOL ***</v>
      </c>
      <c r="Y611" s="98">
        <f t="shared" ref="Y611:Y616" si="901">I611*Q611</f>
        <v>0</v>
      </c>
      <c r="Z611" s="99">
        <f t="shared" ca="1" si="862"/>
        <v>0</v>
      </c>
      <c r="AA611" s="99">
        <f t="shared" ca="1" si="768"/>
        <v>99</v>
      </c>
      <c r="AB611" s="99">
        <f t="shared" ca="1" si="897"/>
        <v>0</v>
      </c>
      <c r="AC611" s="99">
        <f t="shared" ca="1" si="898"/>
        <v>0</v>
      </c>
      <c r="AD611" s="99" t="str">
        <f t="shared" si="899"/>
        <v>820386Sky Blue</v>
      </c>
      <c r="AE611" s="99">
        <f t="shared" si="900"/>
        <v>820386</v>
      </c>
      <c r="AF611" s="100" t="str">
        <f>INDEX(ATS!$A:$P,MATCH('2) Order Form'!$V611,ATS!$O:$O,0),7)</f>
        <v>Stock</v>
      </c>
      <c r="AG611" s="183">
        <v>7048653024083</v>
      </c>
    </row>
    <row r="612" spans="1:33">
      <c r="A612" s="9">
        <v>4</v>
      </c>
      <c r="B612" s="9" t="s">
        <v>103</v>
      </c>
      <c r="C612" s="9">
        <f>INDEX(ATS!$A:$P,MATCH('2) Order Form'!$V612,ATS!$O:$O,0),1)</f>
        <v>820386</v>
      </c>
      <c r="D612" s="9" t="str">
        <f>INDEX(ATS!$A:$P,MATCH('2) Order Form'!$V612,ATS!$O:$O,0),2)</f>
        <v>Hunter Merino SS Jersey W</v>
      </c>
      <c r="E612" s="74" t="str">
        <f>INDEX(ATS!$A:$P,MATCH('2) Order Form'!$V612,ATS!$O:$O,0),4)</f>
        <v>88300-M</v>
      </c>
      <c r="F612" s="74" t="str">
        <f>INDEX(ATS!$A:$P,MATCH('2) Order Form'!$V612,ATS!$O:$O,0),5)</f>
        <v>Sky Blue</v>
      </c>
      <c r="G612" s="112" t="str">
        <f>INDEX(ATS!$A:$P,MATCH('2) Order Form'!$V612,ATS!$O:$O,0),6)</f>
        <v>M</v>
      </c>
      <c r="H612" s="10">
        <v>1</v>
      </c>
      <c r="I612" s="90">
        <v>0</v>
      </c>
      <c r="J612" s="96">
        <f>IFERROR(VLOOKUP(V612,ATS!$O:$P,2,FALSE),0)</f>
        <v>174</v>
      </c>
      <c r="K612" s="138" t="str">
        <f t="shared" si="890"/>
        <v>50+</v>
      </c>
      <c r="L612" s="96">
        <f>IFERROR(VLOOKUP(V612,ATS!$O:$Q,3,FALSE),0)</f>
        <v>174</v>
      </c>
      <c r="M612" s="139" t="str">
        <f t="shared" si="891"/>
        <v>50+</v>
      </c>
      <c r="N612" s="85">
        <v>0</v>
      </c>
      <c r="O612" s="51">
        <f t="shared" si="892"/>
        <v>0</v>
      </c>
      <c r="P612" s="46">
        <f>VLOOKUP($C612,Prices!$A$3:$T$1996,MATCH('2) Order Form'!P$8,Prices!$A$2:$T$2,0),FALSE)</f>
        <v>45</v>
      </c>
      <c r="Q612" s="47">
        <f>VLOOKUP($C612,Prices!$A$3:$T$1996,MATCH('2) Order Form'!Q$8,Prices!$A$2:$T$2,0),FALSE)</f>
        <v>89</v>
      </c>
      <c r="R612" s="31">
        <f t="shared" si="893"/>
        <v>0</v>
      </c>
      <c r="S612" s="40">
        <f t="shared" si="894"/>
        <v>0</v>
      </c>
      <c r="T612" s="47">
        <f t="shared" si="895"/>
        <v>0</v>
      </c>
      <c r="U612" s="97"/>
      <c r="V612" s="110">
        <v>7048652899804</v>
      </c>
      <c r="W612" s="97"/>
      <c r="X612" s="182" t="str">
        <f t="shared" si="856"/>
        <v>*** EOL ***</v>
      </c>
      <c r="Y612" s="98">
        <f t="shared" si="901"/>
        <v>0</v>
      </c>
      <c r="Z612" s="99">
        <f t="shared" ca="1" si="862"/>
        <v>0</v>
      </c>
      <c r="AA612" s="99">
        <f t="shared" ca="1" si="768"/>
        <v>99</v>
      </c>
      <c r="AB612" s="99">
        <f t="shared" ca="1" si="897"/>
        <v>0</v>
      </c>
      <c r="AC612" s="99">
        <f t="shared" ca="1" si="898"/>
        <v>0</v>
      </c>
      <c r="AD612" s="99" t="str">
        <f t="shared" si="899"/>
        <v>820386Sky Blue</v>
      </c>
      <c r="AE612" s="99">
        <f t="shared" si="900"/>
        <v>820386</v>
      </c>
      <c r="AF612" s="100" t="str">
        <f>INDEX(ATS!$A:$P,MATCH('2) Order Form'!$V612,ATS!$O:$O,0),7)</f>
        <v>Stock</v>
      </c>
      <c r="AG612" s="183">
        <v>7048653024090</v>
      </c>
    </row>
    <row r="613" spans="1:33">
      <c r="A613" s="9">
        <v>4</v>
      </c>
      <c r="B613" s="9" t="s">
        <v>103</v>
      </c>
      <c r="C613" s="9">
        <f>INDEX(ATS!$A:$P,MATCH('2) Order Form'!$V613,ATS!$O:$O,0),1)</f>
        <v>820386</v>
      </c>
      <c r="D613" s="9" t="str">
        <f>INDEX(ATS!$A:$P,MATCH('2) Order Form'!$V613,ATS!$O:$O,0),2)</f>
        <v>Hunter Merino SS Jersey W</v>
      </c>
      <c r="E613" s="74" t="str">
        <f>INDEX(ATS!$A:$P,MATCH('2) Order Form'!$V613,ATS!$O:$O,0),4)</f>
        <v>88300-L</v>
      </c>
      <c r="F613" s="74" t="str">
        <f>INDEX(ATS!$A:$P,MATCH('2) Order Form'!$V613,ATS!$O:$O,0),5)</f>
        <v>Sky Blue</v>
      </c>
      <c r="G613" s="112" t="str">
        <f>INDEX(ATS!$A:$P,MATCH('2) Order Form'!$V613,ATS!$O:$O,0),6)</f>
        <v>L</v>
      </c>
      <c r="H613" s="10">
        <v>1</v>
      </c>
      <c r="I613" s="90">
        <v>0</v>
      </c>
      <c r="J613" s="96">
        <f>IFERROR(VLOOKUP(V613,ATS!$O:$P,2,FALSE),0)</f>
        <v>75</v>
      </c>
      <c r="K613" s="138" t="str">
        <f t="shared" si="890"/>
        <v>50+</v>
      </c>
      <c r="L613" s="96">
        <f>IFERROR(VLOOKUP(V613,ATS!$O:$Q,3,FALSE),0)</f>
        <v>75</v>
      </c>
      <c r="M613" s="139" t="str">
        <f t="shared" si="891"/>
        <v>50+</v>
      </c>
      <c r="N613" s="85">
        <v>0</v>
      </c>
      <c r="O613" s="51">
        <f t="shared" si="892"/>
        <v>0</v>
      </c>
      <c r="P613" s="46">
        <f>VLOOKUP($C613,Prices!$A$3:$T$1996,MATCH('2) Order Form'!P$8,Prices!$A$2:$T$2,0),FALSE)</f>
        <v>45</v>
      </c>
      <c r="Q613" s="47">
        <f>VLOOKUP($C613,Prices!$A$3:$T$1996,MATCH('2) Order Form'!Q$8,Prices!$A$2:$T$2,0),FALSE)</f>
        <v>89</v>
      </c>
      <c r="R613" s="31">
        <f t="shared" si="893"/>
        <v>0</v>
      </c>
      <c r="S613" s="40">
        <f t="shared" si="894"/>
        <v>0</v>
      </c>
      <c r="T613" s="47">
        <f t="shared" si="895"/>
        <v>0</v>
      </c>
      <c r="U613" s="97"/>
      <c r="V613" s="110">
        <v>7048652899798</v>
      </c>
      <c r="W613" s="97"/>
      <c r="X613" s="182" t="str">
        <f t="shared" si="856"/>
        <v>*** EOL ***</v>
      </c>
      <c r="Y613" s="98">
        <f t="shared" si="901"/>
        <v>0</v>
      </c>
      <c r="Z613" s="99">
        <f t="shared" ca="1" si="862"/>
        <v>0</v>
      </c>
      <c r="AA613" s="99">
        <f t="shared" ca="1" si="768"/>
        <v>99</v>
      </c>
      <c r="AB613" s="99">
        <f t="shared" ca="1" si="897"/>
        <v>0</v>
      </c>
      <c r="AC613" s="99">
        <f t="shared" ca="1" si="898"/>
        <v>0</v>
      </c>
      <c r="AD613" s="99" t="str">
        <f t="shared" si="899"/>
        <v>820386Sky Blue</v>
      </c>
      <c r="AE613" s="99">
        <f t="shared" si="900"/>
        <v>820386</v>
      </c>
      <c r="AF613" s="100" t="str">
        <f>INDEX(ATS!$A:$P,MATCH('2) Order Form'!$V613,ATS!$O:$O,0),7)</f>
        <v>Stock</v>
      </c>
      <c r="AG613" s="183">
        <v>7048653024106</v>
      </c>
    </row>
    <row r="614" spans="1:33">
      <c r="A614" s="9">
        <v>4</v>
      </c>
      <c r="B614" s="9" t="s">
        <v>103</v>
      </c>
      <c r="C614" s="9">
        <f>INDEX(ATS!$A:$P,MATCH('2) Order Form'!$V614,ATS!$O:$O,0),1)</f>
        <v>820386</v>
      </c>
      <c r="D614" s="9" t="str">
        <f>INDEX(ATS!$A:$P,MATCH('2) Order Form'!$V614,ATS!$O:$O,0),2)</f>
        <v>Hunter Merino SS Jersey W</v>
      </c>
      <c r="E614" s="74" t="str">
        <f>INDEX(ATS!$A:$P,MATCH('2) Order Form'!$V614,ATS!$O:$O,0),4)</f>
        <v>99901-XS</v>
      </c>
      <c r="F614" s="74" t="str">
        <f>INDEX(ATS!$A:$P,MATCH('2) Order Form'!$V614,ATS!$O:$O,0),5)</f>
        <v xml:space="preserve">Black </v>
      </c>
      <c r="G614" s="112" t="str">
        <f>INDEX(ATS!$A:$P,MATCH('2) Order Form'!$V614,ATS!$O:$O,0),6)</f>
        <v>XS</v>
      </c>
      <c r="H614" s="10">
        <v>1</v>
      </c>
      <c r="I614" s="90">
        <v>0</v>
      </c>
      <c r="J614" s="96">
        <f>IFERROR(VLOOKUP(V614,ATS!$O:$P,2,FALSE),0)</f>
        <v>10</v>
      </c>
      <c r="K614" s="138">
        <f t="shared" ref="K614:K616" si="902">IF(J614=99999,"OPEN",IF(J614&gt;50,"50+",IF(J614&lt;=0,"0",J614)))</f>
        <v>10</v>
      </c>
      <c r="L614" s="96">
        <f>IFERROR(VLOOKUP(V614,ATS!$O:$Q,3,FALSE),0)</f>
        <v>10</v>
      </c>
      <c r="M614" s="139">
        <f t="shared" ref="M614:M616" si="903">IF(L614=99999,"OPEN",IF(L614&gt;50,"50+",IF(L614&lt;=0,"0",L614)))</f>
        <v>10</v>
      </c>
      <c r="N614" s="85">
        <v>0</v>
      </c>
      <c r="O614" s="51">
        <f t="shared" ref="O614:O616" si="904">IF(N614&lt;&gt;0,N614,$P$5)</f>
        <v>0</v>
      </c>
      <c r="P614" s="46">
        <f>VLOOKUP($C614,Prices!$A$3:$T$1996,MATCH('2) Order Form'!P$8,Prices!$A$2:$T$2,0),FALSE)</f>
        <v>45</v>
      </c>
      <c r="Q614" s="47">
        <f>VLOOKUP($C614,Prices!$A$3:$T$1996,MATCH('2) Order Form'!Q$8,Prices!$A$2:$T$2,0),FALSE)</f>
        <v>89</v>
      </c>
      <c r="R614" s="31">
        <f t="shared" ref="R614:R616" si="905">I614*P614</f>
        <v>0</v>
      </c>
      <c r="S614" s="40">
        <f t="shared" ref="S614:S616" si="906">R614*O614</f>
        <v>0</v>
      </c>
      <c r="T614" s="47">
        <f t="shared" ref="T614:T616" si="907">R614-S614</f>
        <v>0</v>
      </c>
      <c r="U614" s="97"/>
      <c r="V614" s="110">
        <v>7048652899866</v>
      </c>
      <c r="W614" s="97"/>
      <c r="X614" s="182" t="str">
        <f t="shared" si="856"/>
        <v/>
      </c>
      <c r="Y614" s="98">
        <f t="shared" si="901"/>
        <v>0</v>
      </c>
      <c r="Z614" s="99">
        <f t="shared" ca="1" si="862"/>
        <v>0</v>
      </c>
      <c r="AA614" s="99">
        <f t="shared" ca="1" si="768"/>
        <v>99</v>
      </c>
      <c r="AB614" s="99">
        <f t="shared" ca="1" si="897"/>
        <v>0</v>
      </c>
      <c r="AC614" s="99">
        <f t="shared" ca="1" si="898"/>
        <v>1</v>
      </c>
      <c r="AD614" s="99" t="str">
        <f t="shared" si="899"/>
        <v xml:space="preserve">820386Black </v>
      </c>
      <c r="AE614" s="99">
        <f t="shared" si="900"/>
        <v>820386</v>
      </c>
      <c r="AF614" s="100" t="str">
        <f>INDEX(ATS!$A:$P,MATCH('2) Order Form'!$V614,ATS!$O:$O,0),7)</f>
        <v>Stock</v>
      </c>
      <c r="AG614" s="183">
        <v>7048653024038</v>
      </c>
    </row>
    <row r="615" spans="1:33">
      <c r="A615" s="9">
        <v>4</v>
      </c>
      <c r="B615" s="9" t="s">
        <v>103</v>
      </c>
      <c r="C615" s="9">
        <f>INDEX(ATS!$A:$P,MATCH('2) Order Form'!$V615,ATS!$O:$O,0),1)</f>
        <v>820386</v>
      </c>
      <c r="D615" s="9" t="str">
        <f>INDEX(ATS!$A:$P,MATCH('2) Order Form'!$V615,ATS!$O:$O,0),2)</f>
        <v>Hunter Merino SS Jersey W</v>
      </c>
      <c r="E615" s="74" t="str">
        <f>INDEX(ATS!$A:$P,MATCH('2) Order Form'!$V615,ATS!$O:$O,0),4)</f>
        <v>99901-S</v>
      </c>
      <c r="F615" s="74" t="str">
        <f>INDEX(ATS!$A:$P,MATCH('2) Order Form'!$V615,ATS!$O:$O,0),5)</f>
        <v xml:space="preserve">Black </v>
      </c>
      <c r="G615" s="112" t="str">
        <f>INDEX(ATS!$A:$P,MATCH('2) Order Form'!$V615,ATS!$O:$O,0),6)</f>
        <v>S</v>
      </c>
      <c r="H615" s="10">
        <v>1</v>
      </c>
      <c r="I615" s="90">
        <v>0</v>
      </c>
      <c r="J615" s="96">
        <f>IFERROR(VLOOKUP(V615,ATS!$O:$P,2,FALSE),0)</f>
        <v>27</v>
      </c>
      <c r="K615" s="138">
        <f t="shared" si="902"/>
        <v>27</v>
      </c>
      <c r="L615" s="96">
        <f>IFERROR(VLOOKUP(V615,ATS!$O:$Q,3,FALSE),0)</f>
        <v>27</v>
      </c>
      <c r="M615" s="139">
        <f t="shared" si="903"/>
        <v>27</v>
      </c>
      <c r="N615" s="85">
        <v>0</v>
      </c>
      <c r="O615" s="51">
        <f t="shared" si="904"/>
        <v>0</v>
      </c>
      <c r="P615" s="46">
        <f>VLOOKUP($C615,Prices!$A$3:$T$1996,MATCH('2) Order Form'!P$8,Prices!$A$2:$T$2,0),FALSE)</f>
        <v>45</v>
      </c>
      <c r="Q615" s="47">
        <f>VLOOKUP($C615,Prices!$A$3:$T$1996,MATCH('2) Order Form'!Q$8,Prices!$A$2:$T$2,0),FALSE)</f>
        <v>89</v>
      </c>
      <c r="R615" s="31">
        <f t="shared" si="905"/>
        <v>0</v>
      </c>
      <c r="S615" s="40">
        <f t="shared" si="906"/>
        <v>0</v>
      </c>
      <c r="T615" s="47">
        <f t="shared" si="907"/>
        <v>0</v>
      </c>
      <c r="U615" s="97"/>
      <c r="V615" s="110">
        <v>7048652899859</v>
      </c>
      <c r="W615" s="97"/>
      <c r="X615" s="182" t="str">
        <f t="shared" si="856"/>
        <v/>
      </c>
      <c r="Y615" s="98">
        <f t="shared" si="901"/>
        <v>0</v>
      </c>
      <c r="Z615" s="99">
        <f t="shared" ca="1" si="862"/>
        <v>0</v>
      </c>
      <c r="AA615" s="99">
        <f t="shared" ca="1" si="768"/>
        <v>99</v>
      </c>
      <c r="AB615" s="99">
        <f t="shared" ca="1" si="897"/>
        <v>0</v>
      </c>
      <c r="AC615" s="99">
        <f t="shared" ca="1" si="898"/>
        <v>0</v>
      </c>
      <c r="AD615" s="99" t="str">
        <f t="shared" si="899"/>
        <v xml:space="preserve">820386Black </v>
      </c>
      <c r="AE615" s="99">
        <f t="shared" si="900"/>
        <v>820386</v>
      </c>
      <c r="AF615" s="100" t="str">
        <f>INDEX(ATS!$A:$P,MATCH('2) Order Form'!$V615,ATS!$O:$O,0),7)</f>
        <v>Stock</v>
      </c>
      <c r="AG615" s="183">
        <v>7048653024045</v>
      </c>
    </row>
    <row r="616" spans="1:33">
      <c r="A616" s="9">
        <v>4</v>
      </c>
      <c r="B616" s="9" t="s">
        <v>103</v>
      </c>
      <c r="C616" s="9">
        <f>INDEX(ATS!$A:$P,MATCH('2) Order Form'!$V616,ATS!$O:$O,0),1)</f>
        <v>820386</v>
      </c>
      <c r="D616" s="9" t="str">
        <f>INDEX(ATS!$A:$P,MATCH('2) Order Form'!$V616,ATS!$O:$O,0),2)</f>
        <v>Hunter Merino SS Jersey W</v>
      </c>
      <c r="E616" s="74" t="str">
        <f>INDEX(ATS!$A:$P,MATCH('2) Order Form'!$V616,ATS!$O:$O,0),4)</f>
        <v>99901-M</v>
      </c>
      <c r="F616" s="74" t="str">
        <f>INDEX(ATS!$A:$P,MATCH('2) Order Form'!$V616,ATS!$O:$O,0),5)</f>
        <v xml:space="preserve">Black </v>
      </c>
      <c r="G616" s="112" t="str">
        <f>INDEX(ATS!$A:$P,MATCH('2) Order Form'!$V616,ATS!$O:$O,0),6)</f>
        <v>M</v>
      </c>
      <c r="H616" s="10">
        <v>1</v>
      </c>
      <c r="I616" s="90">
        <v>0</v>
      </c>
      <c r="J616" s="96">
        <f>IFERROR(VLOOKUP(V616,ATS!$O:$P,2,FALSE),0)</f>
        <v>14</v>
      </c>
      <c r="K616" s="138">
        <f t="shared" si="902"/>
        <v>14</v>
      </c>
      <c r="L616" s="96">
        <f>IFERROR(VLOOKUP(V616,ATS!$O:$Q,3,FALSE),0)</f>
        <v>14</v>
      </c>
      <c r="M616" s="139">
        <f t="shared" si="903"/>
        <v>14</v>
      </c>
      <c r="N616" s="85">
        <v>0</v>
      </c>
      <c r="O616" s="51">
        <f t="shared" si="904"/>
        <v>0</v>
      </c>
      <c r="P616" s="46">
        <f>VLOOKUP($C616,Prices!$A$3:$T$1996,MATCH('2) Order Form'!P$8,Prices!$A$2:$T$2,0),FALSE)</f>
        <v>45</v>
      </c>
      <c r="Q616" s="47">
        <f>VLOOKUP($C616,Prices!$A$3:$T$1996,MATCH('2) Order Form'!Q$8,Prices!$A$2:$T$2,0),FALSE)</f>
        <v>89</v>
      </c>
      <c r="R616" s="31">
        <f t="shared" si="905"/>
        <v>0</v>
      </c>
      <c r="S616" s="40">
        <f t="shared" si="906"/>
        <v>0</v>
      </c>
      <c r="T616" s="47">
        <f t="shared" si="907"/>
        <v>0</v>
      </c>
      <c r="U616" s="97"/>
      <c r="V616" s="110">
        <v>7048652899842</v>
      </c>
      <c r="W616" s="97"/>
      <c r="X616" s="182" t="str">
        <f t="shared" si="856"/>
        <v/>
      </c>
      <c r="Y616" s="98">
        <f t="shared" si="901"/>
        <v>0</v>
      </c>
      <c r="Z616" s="99">
        <f t="shared" ca="1" si="862"/>
        <v>0</v>
      </c>
      <c r="AA616" s="99">
        <f t="shared" ca="1" si="768"/>
        <v>99</v>
      </c>
      <c r="AB616" s="99">
        <f t="shared" ca="1" si="897"/>
        <v>0</v>
      </c>
      <c r="AC616" s="99">
        <f t="shared" ca="1" si="898"/>
        <v>0</v>
      </c>
      <c r="AD616" s="99" t="str">
        <f t="shared" si="899"/>
        <v xml:space="preserve">820386Black </v>
      </c>
      <c r="AE616" s="99">
        <f t="shared" si="900"/>
        <v>820386</v>
      </c>
      <c r="AF616" s="100" t="str">
        <f>INDEX(ATS!$A:$P,MATCH('2) Order Form'!$V616,ATS!$O:$O,0),7)</f>
        <v>Stock</v>
      </c>
      <c r="AG616" s="183">
        <v>7048653024052</v>
      </c>
    </row>
    <row r="617" spans="1:33">
      <c r="A617" s="9">
        <v>4</v>
      </c>
      <c r="B617" s="9" t="s">
        <v>103</v>
      </c>
      <c r="C617" s="9">
        <f>INDEX(ATS!$A:$P,MATCH('2) Order Form'!$V617,ATS!$O:$O,0),1)</f>
        <v>820386</v>
      </c>
      <c r="D617" s="9" t="str">
        <f>INDEX(ATS!$A:$P,MATCH('2) Order Form'!$V617,ATS!$O:$O,0),2)</f>
        <v>Hunter Merino SS Jersey W</v>
      </c>
      <c r="E617" s="74" t="str">
        <f>INDEX(ATS!$A:$P,MATCH('2) Order Form'!$V617,ATS!$O:$O,0),4)</f>
        <v>99901-L</v>
      </c>
      <c r="F617" s="74" t="str">
        <f>INDEX(ATS!$A:$P,MATCH('2) Order Form'!$V617,ATS!$O:$O,0),5)</f>
        <v xml:space="preserve">Black </v>
      </c>
      <c r="G617" s="112" t="str">
        <f>INDEX(ATS!$A:$P,MATCH('2) Order Form'!$V617,ATS!$O:$O,0),6)</f>
        <v>L</v>
      </c>
      <c r="H617" s="10">
        <v>1</v>
      </c>
      <c r="I617" s="90">
        <v>0</v>
      </c>
      <c r="J617" s="96">
        <f>IFERROR(VLOOKUP(V617,ATS!$O:$P,2,FALSE),0)</f>
        <v>0</v>
      </c>
      <c r="K617" s="138" t="str">
        <f t="shared" ref="K617" si="908">IF(J617=99999,"OPEN",IF(J617&gt;50,"50+",IF(J617&lt;=0,"0",J617)))</f>
        <v>0</v>
      </c>
      <c r="L617" s="96">
        <f>IFERROR(VLOOKUP(V617,ATS!$O:$Q,3,FALSE),0)</f>
        <v>0</v>
      </c>
      <c r="M617" s="139" t="str">
        <f t="shared" ref="M617" si="909">IF(L617=99999,"OPEN",IF(L617&gt;50,"50+",IF(L617&lt;=0,"0",L617)))</f>
        <v>0</v>
      </c>
      <c r="N617" s="85">
        <v>0</v>
      </c>
      <c r="O617" s="51">
        <f t="shared" ref="O617" si="910">IF(N617&lt;&gt;0,N617,$P$5)</f>
        <v>0</v>
      </c>
      <c r="P617" s="46">
        <f>VLOOKUP($C617,Prices!$A$3:$T$1996,MATCH('2) Order Form'!P$8,Prices!$A$2:$T$2,0),FALSE)</f>
        <v>45</v>
      </c>
      <c r="Q617" s="47">
        <f>VLOOKUP($C617,Prices!$A$3:$T$1996,MATCH('2) Order Form'!Q$8,Prices!$A$2:$T$2,0),FALSE)</f>
        <v>89</v>
      </c>
      <c r="R617" s="31">
        <f t="shared" ref="R617" si="911">I617*P617</f>
        <v>0</v>
      </c>
      <c r="S617" s="40">
        <f t="shared" ref="S617" si="912">R617*O617</f>
        <v>0</v>
      </c>
      <c r="T617" s="47">
        <f t="shared" ref="T617" si="913">R617-S617</f>
        <v>0</v>
      </c>
      <c r="U617" s="97"/>
      <c r="V617" s="110">
        <v>7048652899835</v>
      </c>
      <c r="W617" s="97"/>
      <c r="X617" s="182" t="str">
        <f t="shared" si="856"/>
        <v/>
      </c>
      <c r="Y617" s="98">
        <f t="shared" ref="Y617" si="914">I617*Q617</f>
        <v>0</v>
      </c>
      <c r="Z617" s="99">
        <f t="shared" ca="1" si="862"/>
        <v>0</v>
      </c>
      <c r="AA617" s="99">
        <f t="shared" ca="1" si="768"/>
        <v>99</v>
      </c>
      <c r="AB617" s="99">
        <f t="shared" ca="1" si="897"/>
        <v>0</v>
      </c>
      <c r="AC617" s="99">
        <f t="shared" ca="1" si="898"/>
        <v>0</v>
      </c>
      <c r="AD617" s="99" t="str">
        <f t="shared" si="899"/>
        <v xml:space="preserve">820386Black </v>
      </c>
      <c r="AE617" s="99">
        <f t="shared" si="900"/>
        <v>820386</v>
      </c>
      <c r="AF617" s="100" t="str">
        <f>INDEX(ATS!$A:$P,MATCH('2) Order Form'!$V617,ATS!$O:$O,0),7)</f>
        <v>Stock</v>
      </c>
      <c r="AG617" s="183">
        <v>7048653024069</v>
      </c>
    </row>
    <row r="618" spans="1:33">
      <c r="A618" s="9">
        <v>4</v>
      </c>
      <c r="B618" s="9" t="s">
        <v>103</v>
      </c>
      <c r="C618" s="9">
        <f>INDEX(ATS!$A:$P,MATCH('2) Order Form'!$V618,ATS!$O:$O,0),1)</f>
        <v>820375</v>
      </c>
      <c r="D618" s="9" t="str">
        <f>INDEX(ATS!$A:$P,MATCH('2) Order Form'!$V618,ATS!$O:$O,0),2)</f>
        <v>Hunter LS Jersey W</v>
      </c>
      <c r="E618" s="74" t="str">
        <f>INDEX(ATS!$A:$P,MATCH('2) Order Form'!$V618,ATS!$O:$O,0),4)</f>
        <v>10003-XS</v>
      </c>
      <c r="F618" s="74" t="str">
        <f>INDEX(ATS!$A:$P,MATCH('2) Order Form'!$V618,ATS!$O:$O,0),5)</f>
        <v xml:space="preserve">Bronco White </v>
      </c>
      <c r="G618" s="112" t="str">
        <f>INDEX(ATS!$A:$P,MATCH('2) Order Form'!$V618,ATS!$O:$O,0),6)</f>
        <v>XS</v>
      </c>
      <c r="H618" s="10">
        <v>1</v>
      </c>
      <c r="I618" s="90">
        <v>0</v>
      </c>
      <c r="J618" s="96">
        <f>IFERROR(VLOOKUP(V618,ATS!$O:$P,2,FALSE),0)</f>
        <v>13</v>
      </c>
      <c r="K618" s="138">
        <f t="shared" si="678"/>
        <v>13</v>
      </c>
      <c r="L618" s="96">
        <f>IFERROR(VLOOKUP(V618,ATS!$O:$Q,3,FALSE),0)</f>
        <v>13</v>
      </c>
      <c r="M618" s="139">
        <f t="shared" si="679"/>
        <v>13</v>
      </c>
      <c r="N618" s="85">
        <v>0</v>
      </c>
      <c r="O618" s="51">
        <f t="shared" si="680"/>
        <v>0</v>
      </c>
      <c r="P618" s="46">
        <f>VLOOKUP($C618,Prices!$A$3:$T$1996,MATCH('2) Order Form'!P$8,Prices!$A$2:$T$2,0),FALSE)</f>
        <v>30</v>
      </c>
      <c r="Q618" s="47">
        <f>VLOOKUP($C618,Prices!$A$3:$T$1996,MATCH('2) Order Form'!Q$8,Prices!$A$2:$T$2,0),FALSE)</f>
        <v>59</v>
      </c>
      <c r="R618" s="31">
        <f t="shared" si="681"/>
        <v>0</v>
      </c>
      <c r="S618" s="40">
        <f t="shared" si="682"/>
        <v>0</v>
      </c>
      <c r="T618" s="47">
        <f t="shared" si="683"/>
        <v>0</v>
      </c>
      <c r="U618" s="97"/>
      <c r="V618" s="110">
        <v>7048652899545</v>
      </c>
      <c r="W618" s="97"/>
      <c r="X618" s="182" t="str">
        <f t="shared" si="856"/>
        <v>*** EOL ***</v>
      </c>
      <c r="Y618" s="98">
        <f t="shared" si="686"/>
        <v>0</v>
      </c>
      <c r="Z618" s="99">
        <f t="shared" ca="1" si="862"/>
        <v>0</v>
      </c>
      <c r="AA618" s="99">
        <f t="shared" ref="AA618:AA683" ca="1" si="915">IF(C618=OFFSET(C618,-1,0),OFFSET(AA618,-1,0),OFFSET(AA618,-1,0)+1)</f>
        <v>100</v>
      </c>
      <c r="AB618" s="99">
        <f t="shared" ca="1" si="673"/>
        <v>1</v>
      </c>
      <c r="AC618" s="99">
        <f t="shared" ca="1" si="674"/>
        <v>1</v>
      </c>
      <c r="AD618" s="99" t="str">
        <f t="shared" si="675"/>
        <v xml:space="preserve">820375Bronco White </v>
      </c>
      <c r="AE618" s="99">
        <f t="shared" si="676"/>
        <v>820375</v>
      </c>
      <c r="AF618" s="100" t="str">
        <f>INDEX(ATS!$A:$P,MATCH('2) Order Form'!$V618,ATS!$O:$O,0),7)</f>
        <v>Stock</v>
      </c>
      <c r="AG618" s="183">
        <v>7048653024151</v>
      </c>
    </row>
    <row r="619" spans="1:33">
      <c r="A619" s="9">
        <v>4</v>
      </c>
      <c r="B619" s="9" t="s">
        <v>103</v>
      </c>
      <c r="C619" s="9">
        <f>INDEX(ATS!$A:$P,MATCH('2) Order Form'!$V619,ATS!$O:$O,0),1)</f>
        <v>820375</v>
      </c>
      <c r="D619" s="9" t="str">
        <f>INDEX(ATS!$A:$P,MATCH('2) Order Form'!$V619,ATS!$O:$O,0),2)</f>
        <v>Hunter LS Jersey W</v>
      </c>
      <c r="E619" s="74" t="str">
        <f>INDEX(ATS!$A:$P,MATCH('2) Order Form'!$V619,ATS!$O:$O,0),4)</f>
        <v>10003-S</v>
      </c>
      <c r="F619" s="74" t="str">
        <f>INDEX(ATS!$A:$P,MATCH('2) Order Form'!$V619,ATS!$O:$O,0),5)</f>
        <v xml:space="preserve">Bronco White </v>
      </c>
      <c r="G619" s="112" t="str">
        <f>INDEX(ATS!$A:$P,MATCH('2) Order Form'!$V619,ATS!$O:$O,0),6)</f>
        <v>S</v>
      </c>
      <c r="H619" s="10">
        <v>1</v>
      </c>
      <c r="I619" s="90">
        <v>0</v>
      </c>
      <c r="J619" s="96">
        <f>IFERROR(VLOOKUP(V619,ATS!$O:$P,2,FALSE),0)</f>
        <v>28</v>
      </c>
      <c r="K619" s="138">
        <f t="shared" si="678"/>
        <v>28</v>
      </c>
      <c r="L619" s="96">
        <f>IFERROR(VLOOKUP(V619,ATS!$O:$Q,3,FALSE),0)</f>
        <v>28</v>
      </c>
      <c r="M619" s="139">
        <f t="shared" si="679"/>
        <v>28</v>
      </c>
      <c r="N619" s="85">
        <v>0</v>
      </c>
      <c r="O619" s="51">
        <f t="shared" si="680"/>
        <v>0</v>
      </c>
      <c r="P619" s="46">
        <f>VLOOKUP($C619,Prices!$A$3:$T$1996,MATCH('2) Order Form'!P$8,Prices!$A$2:$T$2,0),FALSE)</f>
        <v>30</v>
      </c>
      <c r="Q619" s="47">
        <f>VLOOKUP($C619,Prices!$A$3:$T$1996,MATCH('2) Order Form'!Q$8,Prices!$A$2:$T$2,0),FALSE)</f>
        <v>59</v>
      </c>
      <c r="R619" s="31">
        <f t="shared" si="681"/>
        <v>0</v>
      </c>
      <c r="S619" s="40">
        <f t="shared" si="682"/>
        <v>0</v>
      </c>
      <c r="T619" s="47">
        <f t="shared" si="683"/>
        <v>0</v>
      </c>
      <c r="U619" s="97"/>
      <c r="V619" s="110">
        <v>7048652899538</v>
      </c>
      <c r="W619" s="97"/>
      <c r="X619" s="182" t="str">
        <f t="shared" si="856"/>
        <v>*** EOL ***</v>
      </c>
      <c r="Y619" s="98">
        <f t="shared" si="686"/>
        <v>0</v>
      </c>
      <c r="Z619" s="99">
        <f t="shared" ca="1" si="862"/>
        <v>0</v>
      </c>
      <c r="AA619" s="99">
        <f t="shared" ca="1" si="915"/>
        <v>100</v>
      </c>
      <c r="AB619" s="99">
        <f t="shared" ca="1" si="673"/>
        <v>0</v>
      </c>
      <c r="AC619" s="99">
        <f t="shared" ca="1" si="674"/>
        <v>0</v>
      </c>
      <c r="AD619" s="99" t="str">
        <f t="shared" si="675"/>
        <v xml:space="preserve">820375Bronco White </v>
      </c>
      <c r="AE619" s="99">
        <f t="shared" si="676"/>
        <v>820375</v>
      </c>
      <c r="AF619" s="100" t="str">
        <f>INDEX(ATS!$A:$P,MATCH('2) Order Form'!$V619,ATS!$O:$O,0),7)</f>
        <v>Stock</v>
      </c>
      <c r="AG619" s="183">
        <v>7048653024168</v>
      </c>
    </row>
    <row r="620" spans="1:33">
      <c r="A620" s="9">
        <v>4</v>
      </c>
      <c r="B620" s="9" t="s">
        <v>103</v>
      </c>
      <c r="C620" s="9">
        <f>INDEX(ATS!$A:$P,MATCH('2) Order Form'!$V620,ATS!$O:$O,0),1)</f>
        <v>820375</v>
      </c>
      <c r="D620" s="9" t="str">
        <f>INDEX(ATS!$A:$P,MATCH('2) Order Form'!$V620,ATS!$O:$O,0),2)</f>
        <v>Hunter LS Jersey W</v>
      </c>
      <c r="E620" s="74" t="str">
        <f>INDEX(ATS!$A:$P,MATCH('2) Order Form'!$V620,ATS!$O:$O,0),4)</f>
        <v>10003-M</v>
      </c>
      <c r="F620" s="74" t="str">
        <f>INDEX(ATS!$A:$P,MATCH('2) Order Form'!$V620,ATS!$O:$O,0),5)</f>
        <v xml:space="preserve">Bronco White </v>
      </c>
      <c r="G620" s="112" t="str">
        <f>INDEX(ATS!$A:$P,MATCH('2) Order Form'!$V620,ATS!$O:$O,0),6)</f>
        <v>M</v>
      </c>
      <c r="H620" s="10">
        <v>1</v>
      </c>
      <c r="I620" s="90">
        <v>0</v>
      </c>
      <c r="J620" s="96">
        <f>IFERROR(VLOOKUP(V620,ATS!$O:$P,2,FALSE),0)</f>
        <v>37</v>
      </c>
      <c r="K620" s="138">
        <f t="shared" si="678"/>
        <v>37</v>
      </c>
      <c r="L620" s="96">
        <f>IFERROR(VLOOKUP(V620,ATS!$O:$Q,3,FALSE),0)</f>
        <v>37</v>
      </c>
      <c r="M620" s="139">
        <f t="shared" si="679"/>
        <v>37</v>
      </c>
      <c r="N620" s="85">
        <v>0</v>
      </c>
      <c r="O620" s="51">
        <f t="shared" si="680"/>
        <v>0</v>
      </c>
      <c r="P620" s="46">
        <f>VLOOKUP($C620,Prices!$A$3:$T$1996,MATCH('2) Order Form'!P$8,Prices!$A$2:$T$2,0),FALSE)</f>
        <v>30</v>
      </c>
      <c r="Q620" s="47">
        <f>VLOOKUP($C620,Prices!$A$3:$T$1996,MATCH('2) Order Form'!Q$8,Prices!$A$2:$T$2,0),FALSE)</f>
        <v>59</v>
      </c>
      <c r="R620" s="31">
        <f t="shared" si="681"/>
        <v>0</v>
      </c>
      <c r="S620" s="40">
        <f t="shared" si="682"/>
        <v>0</v>
      </c>
      <c r="T620" s="47">
        <f t="shared" si="683"/>
        <v>0</v>
      </c>
      <c r="U620" s="97"/>
      <c r="V620" s="110">
        <v>7048652899521</v>
      </c>
      <c r="W620" s="97"/>
      <c r="X620" s="182" t="str">
        <f t="shared" si="856"/>
        <v>*** EOL ***</v>
      </c>
      <c r="Y620" s="98">
        <f t="shared" si="686"/>
        <v>0</v>
      </c>
      <c r="Z620" s="99">
        <f t="shared" ca="1" si="862"/>
        <v>0</v>
      </c>
      <c r="AA620" s="99">
        <f t="shared" ca="1" si="915"/>
        <v>100</v>
      </c>
      <c r="AB620" s="99">
        <f t="shared" ca="1" si="673"/>
        <v>0</v>
      </c>
      <c r="AC620" s="99">
        <f t="shared" ca="1" si="674"/>
        <v>0</v>
      </c>
      <c r="AD620" s="99" t="str">
        <f t="shared" si="675"/>
        <v xml:space="preserve">820375Bronco White </v>
      </c>
      <c r="AE620" s="99">
        <f t="shared" si="676"/>
        <v>820375</v>
      </c>
      <c r="AF620" s="100" t="str">
        <f>INDEX(ATS!$A:$P,MATCH('2) Order Form'!$V620,ATS!$O:$O,0),7)</f>
        <v>Stock</v>
      </c>
      <c r="AG620" s="183">
        <v>7048653024175</v>
      </c>
    </row>
    <row r="621" spans="1:33">
      <c r="A621" s="9">
        <v>4</v>
      </c>
      <c r="B621" s="9" t="s">
        <v>103</v>
      </c>
      <c r="C621" s="9">
        <f>INDEX(ATS!$A:$P,MATCH('2) Order Form'!$V621,ATS!$O:$O,0),1)</f>
        <v>820375</v>
      </c>
      <c r="D621" s="9" t="str">
        <f>INDEX(ATS!$A:$P,MATCH('2) Order Form'!$V621,ATS!$O:$O,0),2)</f>
        <v>Hunter LS Jersey W</v>
      </c>
      <c r="E621" s="74" t="str">
        <f>INDEX(ATS!$A:$P,MATCH('2) Order Form'!$V621,ATS!$O:$O,0),4)</f>
        <v>10003-L</v>
      </c>
      <c r="F621" s="74" t="str">
        <f>INDEX(ATS!$A:$P,MATCH('2) Order Form'!$V621,ATS!$O:$O,0),5)</f>
        <v xml:space="preserve">Bronco White </v>
      </c>
      <c r="G621" s="112" t="str">
        <f>INDEX(ATS!$A:$P,MATCH('2) Order Form'!$V621,ATS!$O:$O,0),6)</f>
        <v>L</v>
      </c>
      <c r="H621" s="10">
        <v>1</v>
      </c>
      <c r="I621" s="90">
        <v>0</v>
      </c>
      <c r="J621" s="96">
        <f>IFERROR(VLOOKUP(V621,ATS!$O:$P,2,FALSE),0)</f>
        <v>23</v>
      </c>
      <c r="K621" s="138">
        <f t="shared" si="678"/>
        <v>23</v>
      </c>
      <c r="L621" s="96">
        <f>IFERROR(VLOOKUP(V621,ATS!$O:$Q,3,FALSE),0)</f>
        <v>23</v>
      </c>
      <c r="M621" s="139">
        <f t="shared" si="679"/>
        <v>23</v>
      </c>
      <c r="N621" s="85">
        <v>0</v>
      </c>
      <c r="O621" s="51">
        <f t="shared" si="680"/>
        <v>0</v>
      </c>
      <c r="P621" s="46">
        <f>VLOOKUP($C621,Prices!$A$3:$T$1996,MATCH('2) Order Form'!P$8,Prices!$A$2:$T$2,0),FALSE)</f>
        <v>30</v>
      </c>
      <c r="Q621" s="47">
        <f>VLOOKUP($C621,Prices!$A$3:$T$1996,MATCH('2) Order Form'!Q$8,Prices!$A$2:$T$2,0),FALSE)</f>
        <v>59</v>
      </c>
      <c r="R621" s="31">
        <f t="shared" si="681"/>
        <v>0</v>
      </c>
      <c r="S621" s="40">
        <f t="shared" si="682"/>
        <v>0</v>
      </c>
      <c r="T621" s="47">
        <f t="shared" si="683"/>
        <v>0</v>
      </c>
      <c r="U621" s="97"/>
      <c r="V621" s="110">
        <v>7048652899514</v>
      </c>
      <c r="W621" s="97"/>
      <c r="X621" s="182" t="str">
        <f t="shared" si="856"/>
        <v>*** EOL ***</v>
      </c>
      <c r="Y621" s="98">
        <f t="shared" si="686"/>
        <v>0</v>
      </c>
      <c r="Z621" s="99">
        <f t="shared" ca="1" si="862"/>
        <v>0</v>
      </c>
      <c r="AA621" s="99">
        <f t="shared" ca="1" si="915"/>
        <v>100</v>
      </c>
      <c r="AB621" s="99">
        <f t="shared" ca="1" si="673"/>
        <v>0</v>
      </c>
      <c r="AC621" s="99">
        <f t="shared" ca="1" si="674"/>
        <v>0</v>
      </c>
      <c r="AD621" s="99" t="str">
        <f t="shared" si="675"/>
        <v xml:space="preserve">820375Bronco White </v>
      </c>
      <c r="AE621" s="99">
        <f t="shared" si="676"/>
        <v>820375</v>
      </c>
      <c r="AF621" s="100" t="str">
        <f>INDEX(ATS!$A:$P,MATCH('2) Order Form'!$V621,ATS!$O:$O,0),7)</f>
        <v>Stock</v>
      </c>
      <c r="AG621" s="183">
        <v>7048653024182</v>
      </c>
    </row>
    <row r="622" spans="1:33">
      <c r="A622" s="9">
        <v>4</v>
      </c>
      <c r="B622" s="9" t="s">
        <v>103</v>
      </c>
      <c r="C622" s="9">
        <f>INDEX(ATS!$A:$P,MATCH('2) Order Form'!$V622,ATS!$O:$O,0),1)</f>
        <v>820375</v>
      </c>
      <c r="D622" s="9" t="str">
        <f>INDEX(ATS!$A:$P,MATCH('2) Order Form'!$V622,ATS!$O:$O,0),2)</f>
        <v>Hunter LS Jersey W</v>
      </c>
      <c r="E622" s="74" t="str">
        <f>INDEX(ATS!$A:$P,MATCH('2) Order Form'!$V622,ATS!$O:$O,0),4)</f>
        <v>56500-XS</v>
      </c>
      <c r="F622" s="74" t="str">
        <f>INDEX(ATS!$A:$P,MATCH('2) Order Form'!$V622,ATS!$O:$O,0),5)</f>
        <v>Blush</v>
      </c>
      <c r="G622" s="112" t="str">
        <f>INDEX(ATS!$A:$P,MATCH('2) Order Form'!$V622,ATS!$O:$O,0),6)</f>
        <v>XS</v>
      </c>
      <c r="H622" s="10">
        <v>1</v>
      </c>
      <c r="I622" s="90">
        <v>0</v>
      </c>
      <c r="J622" s="96">
        <f>IFERROR(VLOOKUP(V622,ATS!$O:$P,2,FALSE),0)</f>
        <v>30</v>
      </c>
      <c r="K622" s="138">
        <f t="shared" si="678"/>
        <v>30</v>
      </c>
      <c r="L622" s="96">
        <f>IFERROR(VLOOKUP(V622,ATS!$O:$Q,3,FALSE),0)</f>
        <v>30</v>
      </c>
      <c r="M622" s="139">
        <f t="shared" si="679"/>
        <v>30</v>
      </c>
      <c r="N622" s="85">
        <v>0</v>
      </c>
      <c r="O622" s="51">
        <f t="shared" si="680"/>
        <v>0</v>
      </c>
      <c r="P622" s="46">
        <f>VLOOKUP($C622,Prices!$A$3:$T$1996,MATCH('2) Order Form'!P$8,Prices!$A$2:$T$2,0),FALSE)</f>
        <v>30</v>
      </c>
      <c r="Q622" s="47">
        <f>VLOOKUP($C622,Prices!$A$3:$T$1996,MATCH('2) Order Form'!Q$8,Prices!$A$2:$T$2,0),FALSE)</f>
        <v>59</v>
      </c>
      <c r="R622" s="31">
        <f t="shared" si="681"/>
        <v>0</v>
      </c>
      <c r="S622" s="40">
        <f t="shared" si="682"/>
        <v>0</v>
      </c>
      <c r="T622" s="47">
        <f t="shared" si="683"/>
        <v>0</v>
      </c>
      <c r="U622" s="97"/>
      <c r="V622" s="110">
        <v>7048652899583</v>
      </c>
      <c r="W622" s="97"/>
      <c r="X622" s="182" t="str">
        <f t="shared" si="856"/>
        <v>*** EOL ***</v>
      </c>
      <c r="Y622" s="98">
        <f t="shared" si="686"/>
        <v>0</v>
      </c>
      <c r="Z622" s="99">
        <f t="shared" ca="1" si="862"/>
        <v>0</v>
      </c>
      <c r="AA622" s="99">
        <f t="shared" ca="1" si="915"/>
        <v>100</v>
      </c>
      <c r="AB622" s="99">
        <f t="shared" ca="1" si="673"/>
        <v>0</v>
      </c>
      <c r="AC622" s="99">
        <f t="shared" ca="1" si="674"/>
        <v>1</v>
      </c>
      <c r="AD622" s="99" t="str">
        <f t="shared" si="675"/>
        <v>820375Blush</v>
      </c>
      <c r="AE622" s="99">
        <f t="shared" si="676"/>
        <v>820375</v>
      </c>
      <c r="AF622" s="100" t="str">
        <f>INDEX(ATS!$A:$P,MATCH('2) Order Form'!$V622,ATS!$O:$O,0),7)</f>
        <v>Stock</v>
      </c>
      <c r="AG622" s="183">
        <v>7048653024113</v>
      </c>
    </row>
    <row r="623" spans="1:33">
      <c r="A623" s="9">
        <v>4</v>
      </c>
      <c r="B623" s="9" t="s">
        <v>103</v>
      </c>
      <c r="C623" s="9">
        <f>INDEX(ATS!$A:$P,MATCH('2) Order Form'!$V623,ATS!$O:$O,0),1)</f>
        <v>820375</v>
      </c>
      <c r="D623" s="9" t="str">
        <f>INDEX(ATS!$A:$P,MATCH('2) Order Form'!$V623,ATS!$O:$O,0),2)</f>
        <v>Hunter LS Jersey W</v>
      </c>
      <c r="E623" s="74" t="str">
        <f>INDEX(ATS!$A:$P,MATCH('2) Order Form'!$V623,ATS!$O:$O,0),4)</f>
        <v>56500-S</v>
      </c>
      <c r="F623" s="74" t="str">
        <f>INDEX(ATS!$A:$P,MATCH('2) Order Form'!$V623,ATS!$O:$O,0),5)</f>
        <v>Blush</v>
      </c>
      <c r="G623" s="112" t="str">
        <f>INDEX(ATS!$A:$P,MATCH('2) Order Form'!$V623,ATS!$O:$O,0),6)</f>
        <v>S</v>
      </c>
      <c r="H623" s="10">
        <v>1</v>
      </c>
      <c r="I623" s="90">
        <v>0</v>
      </c>
      <c r="J623" s="96">
        <f>IFERROR(VLOOKUP(V623,ATS!$O:$P,2,FALSE),0)</f>
        <v>40</v>
      </c>
      <c r="K623" s="138">
        <f t="shared" si="678"/>
        <v>40</v>
      </c>
      <c r="L623" s="96">
        <f>IFERROR(VLOOKUP(V623,ATS!$O:$Q,3,FALSE),0)</f>
        <v>40</v>
      </c>
      <c r="M623" s="139">
        <f t="shared" si="679"/>
        <v>40</v>
      </c>
      <c r="N623" s="85">
        <v>0</v>
      </c>
      <c r="O623" s="51">
        <f t="shared" si="680"/>
        <v>0</v>
      </c>
      <c r="P623" s="46">
        <f>VLOOKUP($C623,Prices!$A$3:$T$1996,MATCH('2) Order Form'!P$8,Prices!$A$2:$T$2,0),FALSE)</f>
        <v>30</v>
      </c>
      <c r="Q623" s="47">
        <f>VLOOKUP($C623,Prices!$A$3:$T$1996,MATCH('2) Order Form'!Q$8,Prices!$A$2:$T$2,0),FALSE)</f>
        <v>59</v>
      </c>
      <c r="R623" s="31">
        <f t="shared" si="681"/>
        <v>0</v>
      </c>
      <c r="S623" s="40">
        <f t="shared" si="682"/>
        <v>0</v>
      </c>
      <c r="T623" s="47">
        <f t="shared" si="683"/>
        <v>0</v>
      </c>
      <c r="U623" s="97"/>
      <c r="V623" s="110">
        <v>7048652899576</v>
      </c>
      <c r="W623" s="97"/>
      <c r="X623" s="182" t="str">
        <f t="shared" si="856"/>
        <v>*** EOL ***</v>
      </c>
      <c r="Y623" s="98">
        <f t="shared" si="686"/>
        <v>0</v>
      </c>
      <c r="Z623" s="99">
        <f t="shared" ca="1" si="862"/>
        <v>0</v>
      </c>
      <c r="AA623" s="99">
        <f t="shared" ca="1" si="915"/>
        <v>100</v>
      </c>
      <c r="AB623" s="99">
        <f t="shared" ca="1" si="673"/>
        <v>0</v>
      </c>
      <c r="AC623" s="99">
        <f t="shared" ca="1" si="674"/>
        <v>0</v>
      </c>
      <c r="AD623" s="99" t="str">
        <f t="shared" si="675"/>
        <v>820375Blush</v>
      </c>
      <c r="AE623" s="99">
        <f t="shared" si="676"/>
        <v>820375</v>
      </c>
      <c r="AF623" s="100" t="str">
        <f>INDEX(ATS!$A:$P,MATCH('2) Order Form'!$V623,ATS!$O:$O,0),7)</f>
        <v>Stock</v>
      </c>
      <c r="AG623" s="183">
        <v>7048653024120</v>
      </c>
    </row>
    <row r="624" spans="1:33">
      <c r="A624" s="9">
        <v>4</v>
      </c>
      <c r="B624" s="9" t="s">
        <v>103</v>
      </c>
      <c r="C624" s="9">
        <f>INDEX(ATS!$A:$P,MATCH('2) Order Form'!$V624,ATS!$O:$O,0),1)</f>
        <v>820375</v>
      </c>
      <c r="D624" s="9" t="str">
        <f>INDEX(ATS!$A:$P,MATCH('2) Order Form'!$V624,ATS!$O:$O,0),2)</f>
        <v>Hunter LS Jersey W</v>
      </c>
      <c r="E624" s="74" t="str">
        <f>INDEX(ATS!$A:$P,MATCH('2) Order Form'!$V624,ATS!$O:$O,0),4)</f>
        <v>56500-M</v>
      </c>
      <c r="F624" s="74" t="str">
        <f>INDEX(ATS!$A:$P,MATCH('2) Order Form'!$V624,ATS!$O:$O,0),5)</f>
        <v>Blush</v>
      </c>
      <c r="G624" s="112" t="str">
        <f>INDEX(ATS!$A:$P,MATCH('2) Order Form'!$V624,ATS!$O:$O,0),6)</f>
        <v>M</v>
      </c>
      <c r="H624" s="10">
        <v>1</v>
      </c>
      <c r="I624" s="90">
        <v>0</v>
      </c>
      <c r="J624" s="96">
        <f>IFERROR(VLOOKUP(V624,ATS!$O:$P,2,FALSE),0)</f>
        <v>36</v>
      </c>
      <c r="K624" s="138">
        <f t="shared" si="678"/>
        <v>36</v>
      </c>
      <c r="L624" s="96">
        <f>IFERROR(VLOOKUP(V624,ATS!$O:$Q,3,FALSE),0)</f>
        <v>36</v>
      </c>
      <c r="M624" s="139">
        <f t="shared" si="679"/>
        <v>36</v>
      </c>
      <c r="N624" s="85">
        <v>0</v>
      </c>
      <c r="O624" s="51">
        <f t="shared" si="680"/>
        <v>0</v>
      </c>
      <c r="P624" s="46">
        <f>VLOOKUP($C624,Prices!$A$3:$T$1996,MATCH('2) Order Form'!P$8,Prices!$A$2:$T$2,0),FALSE)</f>
        <v>30</v>
      </c>
      <c r="Q624" s="47">
        <f>VLOOKUP($C624,Prices!$A$3:$T$1996,MATCH('2) Order Form'!Q$8,Prices!$A$2:$T$2,0),FALSE)</f>
        <v>59</v>
      </c>
      <c r="R624" s="31">
        <f t="shared" si="681"/>
        <v>0</v>
      </c>
      <c r="S624" s="40">
        <f t="shared" si="682"/>
        <v>0</v>
      </c>
      <c r="T624" s="47">
        <f t="shared" si="683"/>
        <v>0</v>
      </c>
      <c r="U624" s="97"/>
      <c r="V624" s="110">
        <v>7048652899569</v>
      </c>
      <c r="W624" s="97"/>
      <c r="X624" s="182" t="str">
        <f t="shared" si="856"/>
        <v>*** EOL ***</v>
      </c>
      <c r="Y624" s="98">
        <f t="shared" si="686"/>
        <v>0</v>
      </c>
      <c r="Z624" s="99">
        <f t="shared" ca="1" si="862"/>
        <v>0</v>
      </c>
      <c r="AA624" s="99">
        <f t="shared" ca="1" si="915"/>
        <v>100</v>
      </c>
      <c r="AB624" s="99">
        <f t="shared" ca="1" si="673"/>
        <v>0</v>
      </c>
      <c r="AC624" s="99">
        <f t="shared" ca="1" si="674"/>
        <v>0</v>
      </c>
      <c r="AD624" s="99" t="str">
        <f t="shared" si="675"/>
        <v>820375Blush</v>
      </c>
      <c r="AE624" s="99">
        <f t="shared" si="676"/>
        <v>820375</v>
      </c>
      <c r="AF624" s="100" t="str">
        <f>INDEX(ATS!$A:$P,MATCH('2) Order Form'!$V624,ATS!$O:$O,0),7)</f>
        <v>Stock</v>
      </c>
      <c r="AG624" s="183">
        <v>7048653024137</v>
      </c>
    </row>
    <row r="625" spans="1:33">
      <c r="A625" s="9">
        <v>4</v>
      </c>
      <c r="B625" s="9" t="s">
        <v>103</v>
      </c>
      <c r="C625" s="9">
        <f>INDEX(ATS!$A:$P,MATCH('2) Order Form'!$V625,ATS!$O:$O,0),1)</f>
        <v>820375</v>
      </c>
      <c r="D625" s="9" t="str">
        <f>INDEX(ATS!$A:$P,MATCH('2) Order Form'!$V625,ATS!$O:$O,0),2)</f>
        <v>Hunter LS Jersey W</v>
      </c>
      <c r="E625" s="74" t="str">
        <f>INDEX(ATS!$A:$P,MATCH('2) Order Form'!$V625,ATS!$O:$O,0),4)</f>
        <v>56500-L</v>
      </c>
      <c r="F625" s="74" t="str">
        <f>INDEX(ATS!$A:$P,MATCH('2) Order Form'!$V625,ATS!$O:$O,0),5)</f>
        <v>Blush</v>
      </c>
      <c r="G625" s="112" t="str">
        <f>INDEX(ATS!$A:$P,MATCH('2) Order Form'!$V625,ATS!$O:$O,0),6)</f>
        <v>L</v>
      </c>
      <c r="H625" s="10">
        <v>1</v>
      </c>
      <c r="I625" s="90">
        <v>0</v>
      </c>
      <c r="J625" s="96">
        <f>IFERROR(VLOOKUP(V625,ATS!$O:$P,2,FALSE),0)</f>
        <v>27</v>
      </c>
      <c r="K625" s="138">
        <f t="shared" si="678"/>
        <v>27</v>
      </c>
      <c r="L625" s="96">
        <f>IFERROR(VLOOKUP(V625,ATS!$O:$Q,3,FALSE),0)</f>
        <v>27</v>
      </c>
      <c r="M625" s="139">
        <f t="shared" si="679"/>
        <v>27</v>
      </c>
      <c r="N625" s="85">
        <v>0</v>
      </c>
      <c r="O625" s="51">
        <f t="shared" si="680"/>
        <v>0</v>
      </c>
      <c r="P625" s="46">
        <f>VLOOKUP($C625,Prices!$A$3:$T$1996,MATCH('2) Order Form'!P$8,Prices!$A$2:$T$2,0),FALSE)</f>
        <v>30</v>
      </c>
      <c r="Q625" s="47">
        <f>VLOOKUP($C625,Prices!$A$3:$T$1996,MATCH('2) Order Form'!Q$8,Prices!$A$2:$T$2,0),FALSE)</f>
        <v>59</v>
      </c>
      <c r="R625" s="31">
        <f t="shared" si="681"/>
        <v>0</v>
      </c>
      <c r="S625" s="40">
        <f t="shared" si="682"/>
        <v>0</v>
      </c>
      <c r="T625" s="47">
        <f t="shared" si="683"/>
        <v>0</v>
      </c>
      <c r="U625" s="97"/>
      <c r="V625" s="110">
        <v>7048652899552</v>
      </c>
      <c r="W625" s="97"/>
      <c r="X625" s="182" t="str">
        <f t="shared" si="856"/>
        <v>*** EOL ***</v>
      </c>
      <c r="Y625" s="98">
        <f t="shared" si="686"/>
        <v>0</v>
      </c>
      <c r="Z625" s="99">
        <f t="shared" ca="1" si="862"/>
        <v>0</v>
      </c>
      <c r="AA625" s="99">
        <f t="shared" ca="1" si="915"/>
        <v>100</v>
      </c>
      <c r="AB625" s="99">
        <f t="shared" ca="1" si="673"/>
        <v>0</v>
      </c>
      <c r="AC625" s="99">
        <f t="shared" ca="1" si="674"/>
        <v>0</v>
      </c>
      <c r="AD625" s="99" t="str">
        <f t="shared" si="675"/>
        <v>820375Blush</v>
      </c>
      <c r="AE625" s="99">
        <f t="shared" si="676"/>
        <v>820375</v>
      </c>
      <c r="AF625" s="100" t="str">
        <f>INDEX(ATS!$A:$P,MATCH('2) Order Form'!$V625,ATS!$O:$O,0),7)</f>
        <v>Stock</v>
      </c>
      <c r="AG625" s="183">
        <v>7048653024144</v>
      </c>
    </row>
    <row r="626" spans="1:33">
      <c r="A626" s="9">
        <v>4</v>
      </c>
      <c r="B626" s="9" t="s">
        <v>103</v>
      </c>
      <c r="C626" s="9">
        <f>INDEX(ATS!$A:$P,MATCH('2) Order Form'!$V626,ATS!$O:$O,0),1)</f>
        <v>820375</v>
      </c>
      <c r="D626" s="9" t="str">
        <f>INDEX(ATS!$A:$P,MATCH('2) Order Form'!$V626,ATS!$O:$O,0),2)</f>
        <v>Hunter LS Jersey W</v>
      </c>
      <c r="E626" s="74" t="str">
        <f>INDEX(ATS!$A:$P,MATCH('2) Order Form'!$V626,ATS!$O:$O,0),4)</f>
        <v>88000-XS</v>
      </c>
      <c r="F626" s="74" t="str">
        <f>INDEX(ATS!$A:$P,MATCH('2) Order Form'!$V626,ATS!$O:$O,0),5)</f>
        <v>Navy Blazer</v>
      </c>
      <c r="G626" s="112" t="str">
        <f>INDEX(ATS!$A:$P,MATCH('2) Order Form'!$V626,ATS!$O:$O,0),6)</f>
        <v>XS</v>
      </c>
      <c r="H626" s="10">
        <v>1</v>
      </c>
      <c r="I626" s="90">
        <v>0</v>
      </c>
      <c r="J626" s="96">
        <f>IFERROR(VLOOKUP(V626,ATS!$O:$P,2,FALSE),0)</f>
        <v>11</v>
      </c>
      <c r="K626" s="138">
        <f t="shared" si="678"/>
        <v>11</v>
      </c>
      <c r="L626" s="96">
        <f>IFERROR(VLOOKUP(V626,ATS!$O:$Q,3,FALSE),0)</f>
        <v>11</v>
      </c>
      <c r="M626" s="139">
        <f t="shared" si="679"/>
        <v>11</v>
      </c>
      <c r="N626" s="85">
        <v>0</v>
      </c>
      <c r="O626" s="51">
        <f t="shared" si="680"/>
        <v>0</v>
      </c>
      <c r="P626" s="46">
        <f>VLOOKUP($C626,Prices!$A$3:$T$1996,MATCH('2) Order Form'!P$8,Prices!$A$2:$T$2,0),FALSE)</f>
        <v>30</v>
      </c>
      <c r="Q626" s="47">
        <f>VLOOKUP($C626,Prices!$A$3:$T$1996,MATCH('2) Order Form'!Q$8,Prices!$A$2:$T$2,0),FALSE)</f>
        <v>59</v>
      </c>
      <c r="R626" s="31">
        <f t="shared" si="681"/>
        <v>0</v>
      </c>
      <c r="S626" s="40">
        <f t="shared" si="682"/>
        <v>0</v>
      </c>
      <c r="T626" s="47">
        <f t="shared" si="683"/>
        <v>0</v>
      </c>
      <c r="U626" s="97"/>
      <c r="V626" s="110">
        <v>7048652899620</v>
      </c>
      <c r="W626" s="97"/>
      <c r="X626" s="182" t="str">
        <f t="shared" si="856"/>
        <v>*** EOL ***</v>
      </c>
      <c r="Y626" s="98">
        <f t="shared" si="686"/>
        <v>0</v>
      </c>
      <c r="Z626" s="99">
        <f t="shared" ca="1" si="862"/>
        <v>0</v>
      </c>
      <c r="AA626" s="99">
        <f t="shared" ca="1" si="915"/>
        <v>100</v>
      </c>
      <c r="AB626" s="99">
        <f t="shared" ca="1" si="673"/>
        <v>0</v>
      </c>
      <c r="AC626" s="99">
        <f t="shared" ca="1" si="674"/>
        <v>1</v>
      </c>
      <c r="AD626" s="99" t="str">
        <f t="shared" si="675"/>
        <v>820375Navy Blazer</v>
      </c>
      <c r="AE626" s="99">
        <f t="shared" si="676"/>
        <v>820375</v>
      </c>
      <c r="AF626" s="100" t="str">
        <f>INDEX(ATS!$A:$P,MATCH('2) Order Form'!$V626,ATS!$O:$O,0),7)</f>
        <v>Stock</v>
      </c>
      <c r="AG626" s="183">
        <v>7048652898746</v>
      </c>
    </row>
    <row r="627" spans="1:33">
      <c r="A627" s="9">
        <v>4</v>
      </c>
      <c r="B627" s="9" t="s">
        <v>103</v>
      </c>
      <c r="C627" s="9">
        <f>INDEX(ATS!$A:$P,MATCH('2) Order Form'!$V627,ATS!$O:$O,0),1)</f>
        <v>820375</v>
      </c>
      <c r="D627" s="9" t="str">
        <f>INDEX(ATS!$A:$P,MATCH('2) Order Form'!$V627,ATS!$O:$O,0),2)</f>
        <v>Hunter LS Jersey W</v>
      </c>
      <c r="E627" s="74" t="str">
        <f>INDEX(ATS!$A:$P,MATCH('2) Order Form'!$V627,ATS!$O:$O,0),4)</f>
        <v>88000-S</v>
      </c>
      <c r="F627" s="74" t="str">
        <f>INDEX(ATS!$A:$P,MATCH('2) Order Form'!$V627,ATS!$O:$O,0),5)</f>
        <v>Navy Blazer</v>
      </c>
      <c r="G627" s="112" t="str">
        <f>INDEX(ATS!$A:$P,MATCH('2) Order Form'!$V627,ATS!$O:$O,0),6)</f>
        <v>S</v>
      </c>
      <c r="H627" s="10">
        <v>1</v>
      </c>
      <c r="I627" s="90">
        <v>0</v>
      </c>
      <c r="J627" s="96">
        <f>IFERROR(VLOOKUP(V627,ATS!$O:$P,2,FALSE),0)</f>
        <v>22</v>
      </c>
      <c r="K627" s="138">
        <f t="shared" si="678"/>
        <v>22</v>
      </c>
      <c r="L627" s="96">
        <f>IFERROR(VLOOKUP(V627,ATS!$O:$Q,3,FALSE),0)</f>
        <v>22</v>
      </c>
      <c r="M627" s="139">
        <f t="shared" si="679"/>
        <v>22</v>
      </c>
      <c r="N627" s="85">
        <v>0</v>
      </c>
      <c r="O627" s="51">
        <f t="shared" si="680"/>
        <v>0</v>
      </c>
      <c r="P627" s="46">
        <f>VLOOKUP($C627,Prices!$A$3:$T$1996,MATCH('2) Order Form'!P$8,Prices!$A$2:$T$2,0),FALSE)</f>
        <v>30</v>
      </c>
      <c r="Q627" s="47">
        <f>VLOOKUP($C627,Prices!$A$3:$T$1996,MATCH('2) Order Form'!Q$8,Prices!$A$2:$T$2,0),FALSE)</f>
        <v>59</v>
      </c>
      <c r="R627" s="31">
        <f t="shared" si="681"/>
        <v>0</v>
      </c>
      <c r="S627" s="40">
        <f t="shared" si="682"/>
        <v>0</v>
      </c>
      <c r="T627" s="47">
        <f t="shared" si="683"/>
        <v>0</v>
      </c>
      <c r="U627" s="97"/>
      <c r="V627" s="110">
        <v>7048652899613</v>
      </c>
      <c r="W627" s="97"/>
      <c r="X627" s="182" t="str">
        <f t="shared" si="856"/>
        <v>*** EOL ***</v>
      </c>
      <c r="Y627" s="98">
        <f t="shared" si="686"/>
        <v>0</v>
      </c>
      <c r="Z627" s="99">
        <f t="shared" ca="1" si="862"/>
        <v>0</v>
      </c>
      <c r="AA627" s="99">
        <f t="shared" ca="1" si="915"/>
        <v>100</v>
      </c>
      <c r="AB627" s="99">
        <f t="shared" ca="1" si="673"/>
        <v>0</v>
      </c>
      <c r="AC627" s="99">
        <f t="shared" ca="1" si="674"/>
        <v>0</v>
      </c>
      <c r="AD627" s="99" t="str">
        <f t="shared" si="675"/>
        <v>820375Navy Blazer</v>
      </c>
      <c r="AE627" s="99">
        <f t="shared" si="676"/>
        <v>820375</v>
      </c>
      <c r="AF627" s="100" t="str">
        <f>INDEX(ATS!$A:$P,MATCH('2) Order Form'!$V627,ATS!$O:$O,0),7)</f>
        <v>Stock</v>
      </c>
      <c r="AG627" s="183">
        <v>7048652898739</v>
      </c>
    </row>
    <row r="628" spans="1:33">
      <c r="A628" s="9">
        <v>4</v>
      </c>
      <c r="B628" s="9" t="s">
        <v>103</v>
      </c>
      <c r="C628" s="9">
        <f>INDEX(ATS!$A:$P,MATCH('2) Order Form'!$V628,ATS!$O:$O,0),1)</f>
        <v>820375</v>
      </c>
      <c r="D628" s="9" t="str">
        <f>INDEX(ATS!$A:$P,MATCH('2) Order Form'!$V628,ATS!$O:$O,0),2)</f>
        <v>Hunter LS Jersey W</v>
      </c>
      <c r="E628" s="74" t="str">
        <f>INDEX(ATS!$A:$P,MATCH('2) Order Form'!$V628,ATS!$O:$O,0),4)</f>
        <v>88000-M</v>
      </c>
      <c r="F628" s="74" t="str">
        <f>INDEX(ATS!$A:$P,MATCH('2) Order Form'!$V628,ATS!$O:$O,0),5)</f>
        <v>Navy Blazer</v>
      </c>
      <c r="G628" s="112" t="str">
        <f>INDEX(ATS!$A:$P,MATCH('2) Order Form'!$V628,ATS!$O:$O,0),6)</f>
        <v>M</v>
      </c>
      <c r="H628" s="10">
        <v>1</v>
      </c>
      <c r="I628" s="90">
        <v>0</v>
      </c>
      <c r="J628" s="96">
        <f>IFERROR(VLOOKUP(V628,ATS!$O:$P,2,FALSE),0)</f>
        <v>32</v>
      </c>
      <c r="K628" s="138">
        <f t="shared" si="678"/>
        <v>32</v>
      </c>
      <c r="L628" s="96">
        <f>IFERROR(VLOOKUP(V628,ATS!$O:$Q,3,FALSE),0)</f>
        <v>32</v>
      </c>
      <c r="M628" s="139">
        <f t="shared" si="679"/>
        <v>32</v>
      </c>
      <c r="N628" s="85">
        <v>0</v>
      </c>
      <c r="O628" s="51">
        <f t="shared" si="680"/>
        <v>0</v>
      </c>
      <c r="P628" s="46">
        <f>VLOOKUP($C628,Prices!$A$3:$T$1996,MATCH('2) Order Form'!P$8,Prices!$A$2:$T$2,0),FALSE)</f>
        <v>30</v>
      </c>
      <c r="Q628" s="47">
        <f>VLOOKUP($C628,Prices!$A$3:$T$1996,MATCH('2) Order Form'!Q$8,Prices!$A$2:$T$2,0),FALSE)</f>
        <v>59</v>
      </c>
      <c r="R628" s="31">
        <f t="shared" si="681"/>
        <v>0</v>
      </c>
      <c r="S628" s="40">
        <f t="shared" si="682"/>
        <v>0</v>
      </c>
      <c r="T628" s="47">
        <f t="shared" si="683"/>
        <v>0</v>
      </c>
      <c r="U628" s="97"/>
      <c r="V628" s="110">
        <v>7048652899606</v>
      </c>
      <c r="W628" s="97"/>
      <c r="X628" s="182" t="str">
        <f t="shared" si="856"/>
        <v>*** EOL ***</v>
      </c>
      <c r="Y628" s="98">
        <f t="shared" si="686"/>
        <v>0</v>
      </c>
      <c r="Z628" s="99">
        <f t="shared" ca="1" si="862"/>
        <v>0</v>
      </c>
      <c r="AA628" s="99">
        <f t="shared" ca="1" si="915"/>
        <v>100</v>
      </c>
      <c r="AB628" s="99">
        <f t="shared" ca="1" si="673"/>
        <v>0</v>
      </c>
      <c r="AC628" s="99">
        <f t="shared" ca="1" si="674"/>
        <v>0</v>
      </c>
      <c r="AD628" s="99" t="str">
        <f t="shared" si="675"/>
        <v>820375Navy Blazer</v>
      </c>
      <c r="AE628" s="99">
        <f t="shared" si="676"/>
        <v>820375</v>
      </c>
      <c r="AF628" s="100" t="str">
        <f>INDEX(ATS!$A:$P,MATCH('2) Order Form'!$V628,ATS!$O:$O,0),7)</f>
        <v>Stock</v>
      </c>
      <c r="AG628" s="183">
        <v>7048652898722</v>
      </c>
    </row>
    <row r="629" spans="1:33">
      <c r="A629" s="9">
        <v>4</v>
      </c>
      <c r="B629" s="9" t="s">
        <v>103</v>
      </c>
      <c r="C629" s="9">
        <f>INDEX(ATS!$A:$P,MATCH('2) Order Form'!$V629,ATS!$O:$O,0),1)</f>
        <v>820375</v>
      </c>
      <c r="D629" s="9" t="str">
        <f>INDEX(ATS!$A:$P,MATCH('2) Order Form'!$V629,ATS!$O:$O,0),2)</f>
        <v>Hunter LS Jersey W</v>
      </c>
      <c r="E629" s="74" t="str">
        <f>INDEX(ATS!$A:$P,MATCH('2) Order Form'!$V629,ATS!$O:$O,0),4)</f>
        <v>88000-L</v>
      </c>
      <c r="F629" s="74" t="str">
        <f>INDEX(ATS!$A:$P,MATCH('2) Order Form'!$V629,ATS!$O:$O,0),5)</f>
        <v>Navy Blazer</v>
      </c>
      <c r="G629" s="112" t="str">
        <f>INDEX(ATS!$A:$P,MATCH('2) Order Form'!$V629,ATS!$O:$O,0),6)</f>
        <v>L</v>
      </c>
      <c r="H629" s="10">
        <v>1</v>
      </c>
      <c r="I629" s="90">
        <v>0</v>
      </c>
      <c r="J629" s="96">
        <f>IFERROR(VLOOKUP(V629,ATS!$O:$P,2,FALSE),0)</f>
        <v>22</v>
      </c>
      <c r="K629" s="138">
        <f t="shared" ref="K629:K636" si="916">IF(J629=99999,"OPEN",IF(J629&gt;50,"50+",IF(J629&lt;=0,"0",J629)))</f>
        <v>22</v>
      </c>
      <c r="L629" s="96">
        <f>IFERROR(VLOOKUP(V629,ATS!$O:$Q,3,FALSE),0)</f>
        <v>22</v>
      </c>
      <c r="M629" s="139">
        <f t="shared" ref="M629:M636" si="917">IF(L629=99999,"OPEN",IF(L629&gt;50,"50+",IF(L629&lt;=0,"0",L629)))</f>
        <v>22</v>
      </c>
      <c r="N629" s="85">
        <v>0</v>
      </c>
      <c r="O629" s="51">
        <f t="shared" ref="O629:O636" si="918">IF(N629&lt;&gt;0,N629,$P$5)</f>
        <v>0</v>
      </c>
      <c r="P629" s="46">
        <f>VLOOKUP($C629,Prices!$A$3:$T$1996,MATCH('2) Order Form'!P$8,Prices!$A$2:$T$2,0),FALSE)</f>
        <v>30</v>
      </c>
      <c r="Q629" s="47">
        <f>VLOOKUP($C629,Prices!$A$3:$T$1996,MATCH('2) Order Form'!Q$8,Prices!$A$2:$T$2,0),FALSE)</f>
        <v>59</v>
      </c>
      <c r="R629" s="31">
        <f t="shared" ref="R629:R636" si="919">I629*P629</f>
        <v>0</v>
      </c>
      <c r="S629" s="40">
        <f t="shared" ref="S629:S636" si="920">R629*O629</f>
        <v>0</v>
      </c>
      <c r="T629" s="47">
        <f t="shared" ref="T629:T636" si="921">R629-S629</f>
        <v>0</v>
      </c>
      <c r="U629" s="97"/>
      <c r="V629" s="110">
        <v>7048652899590</v>
      </c>
      <c r="W629" s="97"/>
      <c r="X629" s="182" t="str">
        <f t="shared" si="856"/>
        <v>*** EOL ***</v>
      </c>
      <c r="Y629" s="98">
        <f t="shared" ref="Y629:Y640" si="922">I629*Q629</f>
        <v>0</v>
      </c>
      <c r="Z629" s="99">
        <f t="shared" ca="1" si="862"/>
        <v>0</v>
      </c>
      <c r="AA629" s="99">
        <f t="shared" ca="1" si="915"/>
        <v>100</v>
      </c>
      <c r="AB629" s="99">
        <f t="shared" ca="1" si="673"/>
        <v>0</v>
      </c>
      <c r="AC629" s="99">
        <f t="shared" ca="1" si="674"/>
        <v>0</v>
      </c>
      <c r="AD629" s="99" t="str">
        <f t="shared" si="675"/>
        <v>820375Navy Blazer</v>
      </c>
      <c r="AE629" s="99">
        <f t="shared" si="676"/>
        <v>820375</v>
      </c>
      <c r="AF629" s="100" t="str">
        <f>INDEX(ATS!$A:$P,MATCH('2) Order Form'!$V629,ATS!$O:$O,0),7)</f>
        <v>Stock</v>
      </c>
      <c r="AG629" s="183">
        <v>7048652898715</v>
      </c>
    </row>
    <row r="630" spans="1:33">
      <c r="A630" s="9">
        <v>4</v>
      </c>
      <c r="B630" s="9" t="s">
        <v>103</v>
      </c>
      <c r="C630" s="9">
        <f>INDEX(ATS!$A:$P,MATCH('2) Order Form'!$V630,ATS!$O:$O,0),1)</f>
        <v>820376</v>
      </c>
      <c r="D630" s="9" t="str">
        <f>INDEX(ATS!$A:$P,MATCH('2) Order Form'!$V630,ATS!$O:$O,0),2)</f>
        <v>Hunter SS Jersey W</v>
      </c>
      <c r="E630" s="74" t="str">
        <f>INDEX(ATS!$A:$P,MATCH('2) Order Form'!$V630,ATS!$O:$O,0),4)</f>
        <v>44004-XS</v>
      </c>
      <c r="F630" s="74" t="str">
        <f>INDEX(ATS!$A:$P,MATCH('2) Order Form'!$V630,ATS!$O:$O,0),5)</f>
        <v>Corn</v>
      </c>
      <c r="G630" s="112" t="str">
        <f>INDEX(ATS!$A:$P,MATCH('2) Order Form'!$V630,ATS!$O:$O,0),6)</f>
        <v>XS</v>
      </c>
      <c r="H630" s="10">
        <v>1</v>
      </c>
      <c r="I630" s="90">
        <v>0</v>
      </c>
      <c r="J630" s="96">
        <f>IFERROR(VLOOKUP(V630,ATS!$O:$P,2,FALSE),0)</f>
        <v>5</v>
      </c>
      <c r="K630" s="138">
        <f t="shared" si="916"/>
        <v>5</v>
      </c>
      <c r="L630" s="96">
        <f>IFERROR(VLOOKUP(V630,ATS!$O:$Q,3,FALSE),0)</f>
        <v>5</v>
      </c>
      <c r="M630" s="139">
        <f t="shared" si="917"/>
        <v>5</v>
      </c>
      <c r="N630" s="85">
        <v>0</v>
      </c>
      <c r="O630" s="51">
        <f t="shared" si="918"/>
        <v>0</v>
      </c>
      <c r="P630" s="46">
        <f>VLOOKUP($C630,Prices!$A$3:$T$1996,MATCH('2) Order Form'!P$8,Prices!$A$2:$T$2,0),FALSE)</f>
        <v>24.5</v>
      </c>
      <c r="Q630" s="47">
        <f>VLOOKUP($C630,Prices!$A$3:$T$1996,MATCH('2) Order Form'!Q$8,Prices!$A$2:$T$2,0),FALSE)</f>
        <v>49</v>
      </c>
      <c r="R630" s="31">
        <f t="shared" si="919"/>
        <v>0</v>
      </c>
      <c r="S630" s="40">
        <f t="shared" si="920"/>
        <v>0</v>
      </c>
      <c r="T630" s="47">
        <f t="shared" si="921"/>
        <v>0</v>
      </c>
      <c r="U630" s="97"/>
      <c r="V630" s="110">
        <v>7048652899668</v>
      </c>
      <c r="W630" s="97"/>
      <c r="X630" s="182" t="str">
        <f t="shared" si="856"/>
        <v>*** EOL ***</v>
      </c>
      <c r="Y630" s="98">
        <f t="shared" si="922"/>
        <v>0</v>
      </c>
      <c r="Z630" s="99">
        <f t="shared" ca="1" si="862"/>
        <v>0</v>
      </c>
      <c r="AA630" s="99">
        <f t="shared" ca="1" si="915"/>
        <v>101</v>
      </c>
      <c r="AB630" s="99">
        <f t="shared" ca="1" si="673"/>
        <v>1</v>
      </c>
      <c r="AC630" s="99">
        <f t="shared" ca="1" si="674"/>
        <v>1</v>
      </c>
      <c r="AD630" s="99" t="str">
        <f t="shared" si="675"/>
        <v>820376Corn</v>
      </c>
      <c r="AE630" s="99">
        <f t="shared" si="676"/>
        <v>820376</v>
      </c>
      <c r="AF630" s="100" t="str">
        <f>INDEX(ATS!$A:$P,MATCH('2) Order Form'!$V630,ATS!$O:$O,0),7)</f>
        <v>Stock</v>
      </c>
      <c r="AG630" s="183">
        <v>7048652898623</v>
      </c>
    </row>
    <row r="631" spans="1:33">
      <c r="A631" s="9">
        <v>4</v>
      </c>
      <c r="B631" s="9" t="s">
        <v>103</v>
      </c>
      <c r="C631" s="9">
        <f>INDEX(ATS!$A:$P,MATCH('2) Order Form'!$V631,ATS!$O:$O,0),1)</f>
        <v>820376</v>
      </c>
      <c r="D631" s="9" t="str">
        <f>INDEX(ATS!$A:$P,MATCH('2) Order Form'!$V631,ATS!$O:$O,0),2)</f>
        <v>Hunter SS Jersey W</v>
      </c>
      <c r="E631" s="74" t="str">
        <f>INDEX(ATS!$A:$P,MATCH('2) Order Form'!$V631,ATS!$O:$O,0),4)</f>
        <v>44004-S</v>
      </c>
      <c r="F631" s="74" t="str">
        <f>INDEX(ATS!$A:$P,MATCH('2) Order Form'!$V631,ATS!$O:$O,0),5)</f>
        <v>Corn</v>
      </c>
      <c r="G631" s="112" t="str">
        <f>INDEX(ATS!$A:$P,MATCH('2) Order Form'!$V631,ATS!$O:$O,0),6)</f>
        <v>S</v>
      </c>
      <c r="H631" s="10">
        <v>1</v>
      </c>
      <c r="I631" s="90">
        <v>0</v>
      </c>
      <c r="J631" s="96">
        <f>IFERROR(VLOOKUP(V631,ATS!$O:$P,2,FALSE),0)</f>
        <v>20</v>
      </c>
      <c r="K631" s="138">
        <f t="shared" si="916"/>
        <v>20</v>
      </c>
      <c r="L631" s="96">
        <f>IFERROR(VLOOKUP(V631,ATS!$O:$Q,3,FALSE),0)</f>
        <v>20</v>
      </c>
      <c r="M631" s="139">
        <f t="shared" si="917"/>
        <v>20</v>
      </c>
      <c r="N631" s="85">
        <v>0</v>
      </c>
      <c r="O631" s="51">
        <f t="shared" si="918"/>
        <v>0</v>
      </c>
      <c r="P631" s="46">
        <f>VLOOKUP($C631,Prices!$A$3:$T$1996,MATCH('2) Order Form'!P$8,Prices!$A$2:$T$2,0),FALSE)</f>
        <v>24.5</v>
      </c>
      <c r="Q631" s="47">
        <f>VLOOKUP($C631,Prices!$A$3:$T$1996,MATCH('2) Order Form'!Q$8,Prices!$A$2:$T$2,0),FALSE)</f>
        <v>49</v>
      </c>
      <c r="R631" s="31">
        <f t="shared" si="919"/>
        <v>0</v>
      </c>
      <c r="S631" s="40">
        <f t="shared" si="920"/>
        <v>0</v>
      </c>
      <c r="T631" s="47">
        <f t="shared" si="921"/>
        <v>0</v>
      </c>
      <c r="U631" s="97"/>
      <c r="V631" s="110">
        <v>7048652899651</v>
      </c>
      <c r="W631" s="97"/>
      <c r="X631" s="182" t="str">
        <f t="shared" si="856"/>
        <v>*** EOL ***</v>
      </c>
      <c r="Y631" s="98">
        <f t="shared" si="922"/>
        <v>0</v>
      </c>
      <c r="Z631" s="99">
        <f t="shared" ca="1" si="862"/>
        <v>0</v>
      </c>
      <c r="AA631" s="99">
        <f t="shared" ca="1" si="915"/>
        <v>101</v>
      </c>
      <c r="AB631" s="99">
        <f t="shared" ca="1" si="673"/>
        <v>0</v>
      </c>
      <c r="AC631" s="99">
        <f t="shared" ca="1" si="674"/>
        <v>0</v>
      </c>
      <c r="AD631" s="99" t="str">
        <f t="shared" si="675"/>
        <v>820376Corn</v>
      </c>
      <c r="AE631" s="99">
        <f t="shared" si="676"/>
        <v>820376</v>
      </c>
      <c r="AF631" s="100" t="str">
        <f>INDEX(ATS!$A:$P,MATCH('2) Order Form'!$V631,ATS!$O:$O,0),7)</f>
        <v>Stock</v>
      </c>
      <c r="AG631" s="183">
        <v>7048652898616</v>
      </c>
    </row>
    <row r="632" spans="1:33">
      <c r="A632" s="9">
        <v>4</v>
      </c>
      <c r="B632" s="9" t="s">
        <v>103</v>
      </c>
      <c r="C632" s="9">
        <f>INDEX(ATS!$A:$P,MATCH('2) Order Form'!$V632,ATS!$O:$O,0),1)</f>
        <v>820376</v>
      </c>
      <c r="D632" s="9" t="str">
        <f>INDEX(ATS!$A:$P,MATCH('2) Order Form'!$V632,ATS!$O:$O,0),2)</f>
        <v>Hunter SS Jersey W</v>
      </c>
      <c r="E632" s="74" t="str">
        <f>INDEX(ATS!$A:$P,MATCH('2) Order Form'!$V632,ATS!$O:$O,0),4)</f>
        <v>44004-M</v>
      </c>
      <c r="F632" s="74" t="str">
        <f>INDEX(ATS!$A:$P,MATCH('2) Order Form'!$V632,ATS!$O:$O,0),5)</f>
        <v>Corn</v>
      </c>
      <c r="G632" s="112" t="str">
        <f>INDEX(ATS!$A:$P,MATCH('2) Order Form'!$V632,ATS!$O:$O,0),6)</f>
        <v>M</v>
      </c>
      <c r="H632" s="10">
        <v>1</v>
      </c>
      <c r="I632" s="90">
        <v>0</v>
      </c>
      <c r="J632" s="96">
        <f>IFERROR(VLOOKUP(V632,ATS!$O:$P,2,FALSE),0)</f>
        <v>26</v>
      </c>
      <c r="K632" s="138">
        <f t="shared" si="916"/>
        <v>26</v>
      </c>
      <c r="L632" s="96">
        <f>IFERROR(VLOOKUP(V632,ATS!$O:$Q,3,FALSE),0)</f>
        <v>26</v>
      </c>
      <c r="M632" s="139">
        <f t="shared" si="917"/>
        <v>26</v>
      </c>
      <c r="N632" s="85">
        <v>0</v>
      </c>
      <c r="O632" s="51">
        <f t="shared" si="918"/>
        <v>0</v>
      </c>
      <c r="P632" s="46">
        <f>VLOOKUP($C632,Prices!$A$3:$T$1996,MATCH('2) Order Form'!P$8,Prices!$A$2:$T$2,0),FALSE)</f>
        <v>24.5</v>
      </c>
      <c r="Q632" s="47">
        <f>VLOOKUP($C632,Prices!$A$3:$T$1996,MATCH('2) Order Form'!Q$8,Prices!$A$2:$T$2,0),FALSE)</f>
        <v>49</v>
      </c>
      <c r="R632" s="31">
        <f t="shared" si="919"/>
        <v>0</v>
      </c>
      <c r="S632" s="40">
        <f t="shared" si="920"/>
        <v>0</v>
      </c>
      <c r="T632" s="47">
        <f t="shared" si="921"/>
        <v>0</v>
      </c>
      <c r="U632" s="97"/>
      <c r="V632" s="110">
        <v>7048652899644</v>
      </c>
      <c r="W632" s="97"/>
      <c r="X632" s="182" t="str">
        <f t="shared" si="856"/>
        <v>*** EOL ***</v>
      </c>
      <c r="Y632" s="98">
        <f t="shared" si="922"/>
        <v>0</v>
      </c>
      <c r="Z632" s="99">
        <f t="shared" ca="1" si="862"/>
        <v>0</v>
      </c>
      <c r="AA632" s="99">
        <f t="shared" ca="1" si="915"/>
        <v>101</v>
      </c>
      <c r="AB632" s="99">
        <f t="shared" ca="1" si="673"/>
        <v>0</v>
      </c>
      <c r="AC632" s="99">
        <f t="shared" ca="1" si="674"/>
        <v>0</v>
      </c>
      <c r="AD632" s="99" t="str">
        <f t="shared" si="675"/>
        <v>820376Corn</v>
      </c>
      <c r="AE632" s="99">
        <f t="shared" si="676"/>
        <v>820376</v>
      </c>
      <c r="AF632" s="100" t="str">
        <f>INDEX(ATS!$A:$P,MATCH('2) Order Form'!$V632,ATS!$O:$O,0),7)</f>
        <v>Stock</v>
      </c>
      <c r="AG632" s="183">
        <v>7048652898609</v>
      </c>
    </row>
    <row r="633" spans="1:33">
      <c r="A633" s="9">
        <v>4</v>
      </c>
      <c r="B633" s="9" t="s">
        <v>103</v>
      </c>
      <c r="C633" s="9">
        <f>INDEX(ATS!$A:$P,MATCH('2) Order Form'!$V633,ATS!$O:$O,0),1)</f>
        <v>820376</v>
      </c>
      <c r="D633" s="9" t="str">
        <f>INDEX(ATS!$A:$P,MATCH('2) Order Form'!$V633,ATS!$O:$O,0),2)</f>
        <v>Hunter SS Jersey W</v>
      </c>
      <c r="E633" s="74" t="str">
        <f>INDEX(ATS!$A:$P,MATCH('2) Order Form'!$V633,ATS!$O:$O,0),4)</f>
        <v>44004-L</v>
      </c>
      <c r="F633" s="74" t="str">
        <f>INDEX(ATS!$A:$P,MATCH('2) Order Form'!$V633,ATS!$O:$O,0),5)</f>
        <v>Corn</v>
      </c>
      <c r="G633" s="112" t="str">
        <f>INDEX(ATS!$A:$P,MATCH('2) Order Form'!$V633,ATS!$O:$O,0),6)</f>
        <v>L</v>
      </c>
      <c r="H633" s="10">
        <v>1</v>
      </c>
      <c r="I633" s="90">
        <v>0</v>
      </c>
      <c r="J633" s="96">
        <f>IFERROR(VLOOKUP(V633,ATS!$O:$P,2,FALSE),0)</f>
        <v>16</v>
      </c>
      <c r="K633" s="138">
        <f t="shared" si="916"/>
        <v>16</v>
      </c>
      <c r="L633" s="96">
        <f>IFERROR(VLOOKUP(V633,ATS!$O:$Q,3,FALSE),0)</f>
        <v>16</v>
      </c>
      <c r="M633" s="139">
        <f t="shared" si="917"/>
        <v>16</v>
      </c>
      <c r="N633" s="85">
        <v>0</v>
      </c>
      <c r="O633" s="51">
        <f t="shared" si="918"/>
        <v>0</v>
      </c>
      <c r="P633" s="46">
        <f>VLOOKUP($C633,Prices!$A$3:$T$1996,MATCH('2) Order Form'!P$8,Prices!$A$2:$T$2,0),FALSE)</f>
        <v>24.5</v>
      </c>
      <c r="Q633" s="47">
        <f>VLOOKUP($C633,Prices!$A$3:$T$1996,MATCH('2) Order Form'!Q$8,Prices!$A$2:$T$2,0),FALSE)</f>
        <v>49</v>
      </c>
      <c r="R633" s="31">
        <f t="shared" si="919"/>
        <v>0</v>
      </c>
      <c r="S633" s="40">
        <f t="shared" si="920"/>
        <v>0</v>
      </c>
      <c r="T633" s="47">
        <f t="shared" si="921"/>
        <v>0</v>
      </c>
      <c r="U633" s="97"/>
      <c r="V633" s="110">
        <v>7048652899637</v>
      </c>
      <c r="W633" s="97"/>
      <c r="X633" s="182" t="str">
        <f t="shared" si="856"/>
        <v>*** EOL ***</v>
      </c>
      <c r="Y633" s="98">
        <f t="shared" si="922"/>
        <v>0</v>
      </c>
      <c r="Z633" s="99">
        <f t="shared" ca="1" si="862"/>
        <v>0</v>
      </c>
      <c r="AA633" s="99">
        <f t="shared" ca="1" si="915"/>
        <v>101</v>
      </c>
      <c r="AB633" s="99">
        <f t="shared" ca="1" si="673"/>
        <v>0</v>
      </c>
      <c r="AC633" s="99">
        <f t="shared" ca="1" si="674"/>
        <v>0</v>
      </c>
      <c r="AD633" s="99" t="str">
        <f t="shared" si="675"/>
        <v>820376Corn</v>
      </c>
      <c r="AE633" s="99">
        <f t="shared" si="676"/>
        <v>820376</v>
      </c>
      <c r="AF633" s="100" t="str">
        <f>INDEX(ATS!$A:$P,MATCH('2) Order Form'!$V633,ATS!$O:$O,0),7)</f>
        <v>Stock</v>
      </c>
      <c r="AG633" s="183">
        <v>7048652898593</v>
      </c>
    </row>
    <row r="634" spans="1:33">
      <c r="A634" s="9">
        <v>4</v>
      </c>
      <c r="B634" s="9" t="s">
        <v>103</v>
      </c>
      <c r="C634" s="9">
        <f>INDEX(ATS!$A:$P,MATCH('2) Order Form'!$V634,ATS!$O:$O,0),1)</f>
        <v>820376</v>
      </c>
      <c r="D634" s="9" t="str">
        <f>INDEX(ATS!$A:$P,MATCH('2) Order Form'!$V634,ATS!$O:$O,0),2)</f>
        <v>Hunter SS Jersey W</v>
      </c>
      <c r="E634" s="74" t="str">
        <f>INDEX(ATS!$A:$P,MATCH('2) Order Form'!$V634,ATS!$O:$O,0),4)</f>
        <v>55504-XS</v>
      </c>
      <c r="F634" s="74" t="str">
        <f>INDEX(ATS!$A:$P,MATCH('2) Order Form'!$V634,ATS!$O:$O,0),5)</f>
        <v xml:space="preserve">Tomato </v>
      </c>
      <c r="G634" s="112" t="str">
        <f>INDEX(ATS!$A:$P,MATCH('2) Order Form'!$V634,ATS!$O:$O,0),6)</f>
        <v>XS</v>
      </c>
      <c r="H634" s="10">
        <v>1</v>
      </c>
      <c r="I634" s="90">
        <v>0</v>
      </c>
      <c r="J634" s="96">
        <f>IFERROR(VLOOKUP(V634,ATS!$O:$P,2,FALSE),0)</f>
        <v>10</v>
      </c>
      <c r="K634" s="138">
        <f t="shared" si="916"/>
        <v>10</v>
      </c>
      <c r="L634" s="96">
        <f>IFERROR(VLOOKUP(V634,ATS!$O:$Q,3,FALSE),0)</f>
        <v>10</v>
      </c>
      <c r="M634" s="139">
        <f t="shared" si="917"/>
        <v>10</v>
      </c>
      <c r="N634" s="85">
        <v>0</v>
      </c>
      <c r="O634" s="51">
        <f t="shared" si="918"/>
        <v>0</v>
      </c>
      <c r="P634" s="46">
        <f>VLOOKUP($C634,Prices!$A$3:$T$1996,MATCH('2) Order Form'!P$8,Prices!$A$2:$T$2,0),FALSE)</f>
        <v>24.5</v>
      </c>
      <c r="Q634" s="47">
        <f>VLOOKUP($C634,Prices!$A$3:$T$1996,MATCH('2) Order Form'!Q$8,Prices!$A$2:$T$2,0),FALSE)</f>
        <v>49</v>
      </c>
      <c r="R634" s="31">
        <f t="shared" si="919"/>
        <v>0</v>
      </c>
      <c r="S634" s="40">
        <f t="shared" si="920"/>
        <v>0</v>
      </c>
      <c r="T634" s="47">
        <f t="shared" si="921"/>
        <v>0</v>
      </c>
      <c r="U634" s="97"/>
      <c r="V634" s="110">
        <v>7048652899705</v>
      </c>
      <c r="W634" s="97"/>
      <c r="X634" s="182" t="str">
        <f t="shared" si="856"/>
        <v>*** EOL ***</v>
      </c>
      <c r="Y634" s="98">
        <f t="shared" si="922"/>
        <v>0</v>
      </c>
      <c r="Z634" s="99">
        <f t="shared" ca="1" si="862"/>
        <v>0</v>
      </c>
      <c r="AA634" s="99">
        <f t="shared" ca="1" si="915"/>
        <v>101</v>
      </c>
      <c r="AB634" s="99">
        <f t="shared" ca="1" si="673"/>
        <v>0</v>
      </c>
      <c r="AC634" s="99">
        <f t="shared" ca="1" si="674"/>
        <v>1</v>
      </c>
      <c r="AD634" s="99" t="str">
        <f t="shared" si="675"/>
        <v xml:space="preserve">820376Tomato </v>
      </c>
      <c r="AE634" s="99">
        <f t="shared" si="676"/>
        <v>820376</v>
      </c>
      <c r="AF634" s="100" t="str">
        <f>INDEX(ATS!$A:$P,MATCH('2) Order Form'!$V634,ATS!$O:$O,0),7)</f>
        <v>Stock</v>
      </c>
      <c r="AG634" s="183">
        <v>7048653023918</v>
      </c>
    </row>
    <row r="635" spans="1:33">
      <c r="A635" s="9">
        <v>4</v>
      </c>
      <c r="B635" s="9" t="s">
        <v>103</v>
      </c>
      <c r="C635" s="9">
        <f>INDEX(ATS!$A:$P,MATCH('2) Order Form'!$V635,ATS!$O:$O,0),1)</f>
        <v>820376</v>
      </c>
      <c r="D635" s="9" t="str">
        <f>INDEX(ATS!$A:$P,MATCH('2) Order Form'!$V635,ATS!$O:$O,0),2)</f>
        <v>Hunter SS Jersey W</v>
      </c>
      <c r="E635" s="74" t="str">
        <f>INDEX(ATS!$A:$P,MATCH('2) Order Form'!$V635,ATS!$O:$O,0),4)</f>
        <v>55504-S</v>
      </c>
      <c r="F635" s="74" t="str">
        <f>INDEX(ATS!$A:$P,MATCH('2) Order Form'!$V635,ATS!$O:$O,0),5)</f>
        <v xml:space="preserve">Tomato </v>
      </c>
      <c r="G635" s="112" t="str">
        <f>INDEX(ATS!$A:$P,MATCH('2) Order Form'!$V635,ATS!$O:$O,0),6)</f>
        <v>S</v>
      </c>
      <c r="H635" s="10">
        <v>1</v>
      </c>
      <c r="I635" s="90">
        <v>0</v>
      </c>
      <c r="J635" s="96">
        <f>IFERROR(VLOOKUP(V635,ATS!$O:$P,2,FALSE),0)</f>
        <v>22</v>
      </c>
      <c r="K635" s="138">
        <f t="shared" si="916"/>
        <v>22</v>
      </c>
      <c r="L635" s="96">
        <f>IFERROR(VLOOKUP(V635,ATS!$O:$Q,3,FALSE),0)</f>
        <v>22</v>
      </c>
      <c r="M635" s="139">
        <f t="shared" si="917"/>
        <v>22</v>
      </c>
      <c r="N635" s="85">
        <v>0</v>
      </c>
      <c r="O635" s="51">
        <f t="shared" si="918"/>
        <v>0</v>
      </c>
      <c r="P635" s="46">
        <f>VLOOKUP($C635,Prices!$A$3:$T$1996,MATCH('2) Order Form'!P$8,Prices!$A$2:$T$2,0),FALSE)</f>
        <v>24.5</v>
      </c>
      <c r="Q635" s="47">
        <f>VLOOKUP($C635,Prices!$A$3:$T$1996,MATCH('2) Order Form'!Q$8,Prices!$A$2:$T$2,0),FALSE)</f>
        <v>49</v>
      </c>
      <c r="R635" s="31">
        <f t="shared" si="919"/>
        <v>0</v>
      </c>
      <c r="S635" s="40">
        <f t="shared" si="920"/>
        <v>0</v>
      </c>
      <c r="T635" s="47">
        <f t="shared" si="921"/>
        <v>0</v>
      </c>
      <c r="U635" s="97"/>
      <c r="V635" s="110">
        <v>7048652899699</v>
      </c>
      <c r="W635" s="97"/>
      <c r="X635" s="182" t="str">
        <f t="shared" si="856"/>
        <v>*** EOL ***</v>
      </c>
      <c r="Y635" s="98">
        <f t="shared" si="922"/>
        <v>0</v>
      </c>
      <c r="Z635" s="99">
        <f t="shared" ca="1" si="862"/>
        <v>0</v>
      </c>
      <c r="AA635" s="99">
        <f t="shared" ca="1" si="915"/>
        <v>101</v>
      </c>
      <c r="AB635" s="99">
        <f t="shared" ca="1" si="673"/>
        <v>0</v>
      </c>
      <c r="AC635" s="99">
        <f t="shared" ca="1" si="674"/>
        <v>0</v>
      </c>
      <c r="AD635" s="99" t="str">
        <f t="shared" si="675"/>
        <v xml:space="preserve">820376Tomato </v>
      </c>
      <c r="AE635" s="99">
        <f t="shared" si="676"/>
        <v>820376</v>
      </c>
      <c r="AF635" s="100" t="str">
        <f>INDEX(ATS!$A:$P,MATCH('2) Order Form'!$V635,ATS!$O:$O,0),7)</f>
        <v>Stock</v>
      </c>
      <c r="AG635" s="183">
        <v>7048653023925</v>
      </c>
    </row>
    <row r="636" spans="1:33">
      <c r="A636" s="9">
        <v>4</v>
      </c>
      <c r="B636" s="9" t="s">
        <v>103</v>
      </c>
      <c r="C636" s="9">
        <f>INDEX(ATS!$A:$P,MATCH('2) Order Form'!$V636,ATS!$O:$O,0),1)</f>
        <v>820376</v>
      </c>
      <c r="D636" s="9" t="str">
        <f>INDEX(ATS!$A:$P,MATCH('2) Order Form'!$V636,ATS!$O:$O,0),2)</f>
        <v>Hunter SS Jersey W</v>
      </c>
      <c r="E636" s="74" t="str">
        <f>INDEX(ATS!$A:$P,MATCH('2) Order Form'!$V636,ATS!$O:$O,0),4)</f>
        <v>55504-M</v>
      </c>
      <c r="F636" s="74" t="str">
        <f>INDEX(ATS!$A:$P,MATCH('2) Order Form'!$V636,ATS!$O:$O,0),5)</f>
        <v xml:space="preserve">Tomato </v>
      </c>
      <c r="G636" s="112" t="str">
        <f>INDEX(ATS!$A:$P,MATCH('2) Order Form'!$V636,ATS!$O:$O,0),6)</f>
        <v>M</v>
      </c>
      <c r="H636" s="10">
        <v>1</v>
      </c>
      <c r="I636" s="90">
        <v>0</v>
      </c>
      <c r="J636" s="96">
        <f>IFERROR(VLOOKUP(V636,ATS!$O:$P,2,FALSE),0)</f>
        <v>14</v>
      </c>
      <c r="K636" s="138">
        <f t="shared" si="916"/>
        <v>14</v>
      </c>
      <c r="L636" s="96">
        <f>IFERROR(VLOOKUP(V636,ATS!$O:$Q,3,FALSE),0)</f>
        <v>14</v>
      </c>
      <c r="M636" s="139">
        <f t="shared" si="917"/>
        <v>14</v>
      </c>
      <c r="N636" s="85">
        <v>0</v>
      </c>
      <c r="O636" s="51">
        <f t="shared" si="918"/>
        <v>0</v>
      </c>
      <c r="P636" s="46">
        <f>VLOOKUP($C636,Prices!$A$3:$T$1996,MATCH('2) Order Form'!P$8,Prices!$A$2:$T$2,0),FALSE)</f>
        <v>24.5</v>
      </c>
      <c r="Q636" s="47">
        <f>VLOOKUP($C636,Prices!$A$3:$T$1996,MATCH('2) Order Form'!Q$8,Prices!$A$2:$T$2,0),FALSE)</f>
        <v>49</v>
      </c>
      <c r="R636" s="31">
        <f t="shared" si="919"/>
        <v>0</v>
      </c>
      <c r="S636" s="40">
        <f t="shared" si="920"/>
        <v>0</v>
      </c>
      <c r="T636" s="47">
        <f t="shared" si="921"/>
        <v>0</v>
      </c>
      <c r="U636" s="97"/>
      <c r="V636" s="110">
        <v>7048652899682</v>
      </c>
      <c r="W636" s="97"/>
      <c r="X636" s="182" t="str">
        <f t="shared" si="856"/>
        <v>*** EOL ***</v>
      </c>
      <c r="Y636" s="98">
        <f t="shared" si="922"/>
        <v>0</v>
      </c>
      <c r="Z636" s="99">
        <f t="shared" ca="1" si="862"/>
        <v>0</v>
      </c>
      <c r="AA636" s="99">
        <f t="shared" ca="1" si="915"/>
        <v>101</v>
      </c>
      <c r="AB636" s="99">
        <f t="shared" ca="1" si="673"/>
        <v>0</v>
      </c>
      <c r="AC636" s="99">
        <f t="shared" ca="1" si="674"/>
        <v>0</v>
      </c>
      <c r="AD636" s="99" t="str">
        <f t="shared" si="675"/>
        <v xml:space="preserve">820376Tomato </v>
      </c>
      <c r="AE636" s="99">
        <f t="shared" si="676"/>
        <v>820376</v>
      </c>
      <c r="AF636" s="100" t="str">
        <f>INDEX(ATS!$A:$P,MATCH('2) Order Form'!$V636,ATS!$O:$O,0),7)</f>
        <v>Stock</v>
      </c>
      <c r="AG636" s="183">
        <v>7048653023932</v>
      </c>
    </row>
    <row r="637" spans="1:33">
      <c r="A637" s="9">
        <v>4</v>
      </c>
      <c r="B637" s="9" t="s">
        <v>103</v>
      </c>
      <c r="C637" s="9">
        <f>INDEX(ATS!$A:$P,MATCH('2) Order Form'!$V637,ATS!$O:$O,0),1)</f>
        <v>820376</v>
      </c>
      <c r="D637" s="9" t="str">
        <f>INDEX(ATS!$A:$P,MATCH('2) Order Form'!$V637,ATS!$O:$O,0),2)</f>
        <v>Hunter SS Jersey W</v>
      </c>
      <c r="E637" s="74" t="str">
        <f>INDEX(ATS!$A:$P,MATCH('2) Order Form'!$V637,ATS!$O:$O,0),4)</f>
        <v>55504-L</v>
      </c>
      <c r="F637" s="74" t="str">
        <f>INDEX(ATS!$A:$P,MATCH('2) Order Form'!$V637,ATS!$O:$O,0),5)</f>
        <v xml:space="preserve">Tomato </v>
      </c>
      <c r="G637" s="112" t="str">
        <f>INDEX(ATS!$A:$P,MATCH('2) Order Form'!$V637,ATS!$O:$O,0),6)</f>
        <v>L</v>
      </c>
      <c r="H637" s="10">
        <v>1</v>
      </c>
      <c r="I637" s="90">
        <v>0</v>
      </c>
      <c r="J637" s="96">
        <f>IFERROR(VLOOKUP(V637,ATS!$O:$P,2,FALSE),0)</f>
        <v>9</v>
      </c>
      <c r="K637" s="138">
        <f t="shared" ref="K637:K640" si="923">IF(J637=99999,"OPEN",IF(J637&gt;50,"50+",IF(J637&lt;=0,"0",J637)))</f>
        <v>9</v>
      </c>
      <c r="L637" s="96">
        <f>IFERROR(VLOOKUP(V637,ATS!$O:$Q,3,FALSE),0)</f>
        <v>9</v>
      </c>
      <c r="M637" s="139">
        <f t="shared" ref="M637:M640" si="924">IF(L637=99999,"OPEN",IF(L637&gt;50,"50+",IF(L637&lt;=0,"0",L637)))</f>
        <v>9</v>
      </c>
      <c r="N637" s="85">
        <v>0</v>
      </c>
      <c r="O637" s="51">
        <f t="shared" ref="O637:O640" si="925">IF(N637&lt;&gt;0,N637,$P$5)</f>
        <v>0</v>
      </c>
      <c r="P637" s="46">
        <f>VLOOKUP($C637,Prices!$A$3:$T$1996,MATCH('2) Order Form'!P$8,Prices!$A$2:$T$2,0),FALSE)</f>
        <v>24.5</v>
      </c>
      <c r="Q637" s="47">
        <f>VLOOKUP($C637,Prices!$A$3:$T$1996,MATCH('2) Order Form'!Q$8,Prices!$A$2:$T$2,0),FALSE)</f>
        <v>49</v>
      </c>
      <c r="R637" s="31">
        <f t="shared" ref="R637:R640" si="926">I637*P637</f>
        <v>0</v>
      </c>
      <c r="S637" s="40">
        <f t="shared" ref="S637:S640" si="927">R637*O637</f>
        <v>0</v>
      </c>
      <c r="T637" s="47">
        <f t="shared" ref="T637:T640" si="928">R637-S637</f>
        <v>0</v>
      </c>
      <c r="U637" s="97"/>
      <c r="V637" s="110">
        <v>7048652899675</v>
      </c>
      <c r="W637" s="97"/>
      <c r="X637" s="182" t="str">
        <f t="shared" si="856"/>
        <v>*** EOL ***</v>
      </c>
      <c r="Y637" s="98">
        <f t="shared" si="922"/>
        <v>0</v>
      </c>
      <c r="Z637" s="99">
        <f t="shared" ca="1" si="862"/>
        <v>0</v>
      </c>
      <c r="AA637" s="99">
        <f t="shared" ca="1" si="915"/>
        <v>101</v>
      </c>
      <c r="AB637" s="99">
        <f t="shared" ca="1" si="673"/>
        <v>0</v>
      </c>
      <c r="AC637" s="99">
        <f t="shared" ca="1" si="674"/>
        <v>0</v>
      </c>
      <c r="AD637" s="99" t="str">
        <f t="shared" si="675"/>
        <v xml:space="preserve">820376Tomato </v>
      </c>
      <c r="AE637" s="99">
        <f t="shared" si="676"/>
        <v>820376</v>
      </c>
      <c r="AF637" s="100" t="str">
        <f>INDEX(ATS!$A:$P,MATCH('2) Order Form'!$V637,ATS!$O:$O,0),7)</f>
        <v>Stock</v>
      </c>
      <c r="AG637" s="183">
        <v>7048653023949</v>
      </c>
    </row>
    <row r="638" spans="1:33">
      <c r="A638" s="9">
        <v>4</v>
      </c>
      <c r="B638" s="9" t="s">
        <v>103</v>
      </c>
      <c r="C638" s="9">
        <f>INDEX(ATS!$A:$P,MATCH('2) Order Form'!$V638,ATS!$O:$O,0),1)</f>
        <v>820376</v>
      </c>
      <c r="D638" s="9" t="str">
        <f>INDEX(ATS!$A:$P,MATCH('2) Order Form'!$V638,ATS!$O:$O,0),2)</f>
        <v>Hunter SS Jersey W</v>
      </c>
      <c r="E638" s="74" t="str">
        <f>INDEX(ATS!$A:$P,MATCH('2) Order Form'!$V638,ATS!$O:$O,0),4)</f>
        <v>78001-XS</v>
      </c>
      <c r="F638" s="74" t="str">
        <f>INDEX(ATS!$A:$P,MATCH('2) Order Form'!$V638,ATS!$O:$O,0),5)</f>
        <v>Forest</v>
      </c>
      <c r="G638" s="112" t="str">
        <f>INDEX(ATS!$A:$P,MATCH('2) Order Form'!$V638,ATS!$O:$O,0),6)</f>
        <v>XS</v>
      </c>
      <c r="H638" s="10">
        <v>1</v>
      </c>
      <c r="I638" s="90">
        <v>0</v>
      </c>
      <c r="J638" s="96">
        <f>IFERROR(VLOOKUP(V638,ATS!$O:$P,2,FALSE),0)</f>
        <v>21</v>
      </c>
      <c r="K638" s="138">
        <f t="shared" si="923"/>
        <v>21</v>
      </c>
      <c r="L638" s="96">
        <f>IFERROR(VLOOKUP(V638,ATS!$O:$Q,3,FALSE),0)</f>
        <v>21</v>
      </c>
      <c r="M638" s="139">
        <f t="shared" si="924"/>
        <v>21</v>
      </c>
      <c r="N638" s="85">
        <v>0</v>
      </c>
      <c r="O638" s="51">
        <f t="shared" si="925"/>
        <v>0</v>
      </c>
      <c r="P638" s="46">
        <f>VLOOKUP($C638,Prices!$A$3:$T$1996,MATCH('2) Order Form'!P$8,Prices!$A$2:$T$2,0),FALSE)</f>
        <v>24.5</v>
      </c>
      <c r="Q638" s="47">
        <f>VLOOKUP($C638,Prices!$A$3:$T$1996,MATCH('2) Order Form'!Q$8,Prices!$A$2:$T$2,0),FALSE)</f>
        <v>49</v>
      </c>
      <c r="R638" s="31">
        <f t="shared" si="926"/>
        <v>0</v>
      </c>
      <c r="S638" s="40">
        <f t="shared" si="927"/>
        <v>0</v>
      </c>
      <c r="T638" s="47">
        <f t="shared" si="928"/>
        <v>0</v>
      </c>
      <c r="U638" s="97"/>
      <c r="V638" s="110">
        <v>7048652899743</v>
      </c>
      <c r="W638" s="97"/>
      <c r="X638" s="182" t="str">
        <f t="shared" si="856"/>
        <v>*** EOL ***</v>
      </c>
      <c r="Y638" s="98">
        <f t="shared" si="922"/>
        <v>0</v>
      </c>
      <c r="Z638" s="99">
        <f t="shared" ca="1" si="862"/>
        <v>0</v>
      </c>
      <c r="AA638" s="99">
        <f t="shared" ca="1" si="915"/>
        <v>101</v>
      </c>
      <c r="AB638" s="99">
        <f t="shared" ca="1" si="673"/>
        <v>0</v>
      </c>
      <c r="AC638" s="99">
        <f t="shared" ca="1" si="674"/>
        <v>1</v>
      </c>
      <c r="AD638" s="99" t="str">
        <f t="shared" si="675"/>
        <v>820376Forest</v>
      </c>
      <c r="AE638" s="99">
        <f t="shared" si="676"/>
        <v>820376</v>
      </c>
      <c r="AF638" s="100" t="str">
        <f>INDEX(ATS!$A:$P,MATCH('2) Order Form'!$V638,ATS!$O:$O,0),7)</f>
        <v>Stock</v>
      </c>
      <c r="AG638" s="183">
        <v>7048653023871</v>
      </c>
    </row>
    <row r="639" spans="1:33">
      <c r="A639" s="9">
        <v>4</v>
      </c>
      <c r="B639" s="9" t="s">
        <v>103</v>
      </c>
      <c r="C639" s="9">
        <f>INDEX(ATS!$A:$P,MATCH('2) Order Form'!$V639,ATS!$O:$O,0),1)</f>
        <v>820376</v>
      </c>
      <c r="D639" s="9" t="str">
        <f>INDEX(ATS!$A:$P,MATCH('2) Order Form'!$V639,ATS!$O:$O,0),2)</f>
        <v>Hunter SS Jersey W</v>
      </c>
      <c r="E639" s="74" t="str">
        <f>INDEX(ATS!$A:$P,MATCH('2) Order Form'!$V639,ATS!$O:$O,0),4)</f>
        <v>78001-S</v>
      </c>
      <c r="F639" s="74" t="str">
        <f>INDEX(ATS!$A:$P,MATCH('2) Order Form'!$V639,ATS!$O:$O,0),5)</f>
        <v>Forest</v>
      </c>
      <c r="G639" s="112" t="str">
        <f>INDEX(ATS!$A:$P,MATCH('2) Order Form'!$V639,ATS!$O:$O,0),6)</f>
        <v>S</v>
      </c>
      <c r="H639" s="10">
        <v>1</v>
      </c>
      <c r="I639" s="90">
        <v>0</v>
      </c>
      <c r="J639" s="96">
        <f>IFERROR(VLOOKUP(V639,ATS!$O:$P,2,FALSE),0)</f>
        <v>50</v>
      </c>
      <c r="K639" s="138">
        <f t="shared" si="923"/>
        <v>50</v>
      </c>
      <c r="L639" s="96">
        <f>IFERROR(VLOOKUP(V639,ATS!$O:$Q,3,FALSE),0)</f>
        <v>50</v>
      </c>
      <c r="M639" s="139">
        <f t="shared" si="924"/>
        <v>50</v>
      </c>
      <c r="N639" s="85">
        <v>0</v>
      </c>
      <c r="O639" s="51">
        <f t="shared" si="925"/>
        <v>0</v>
      </c>
      <c r="P639" s="46">
        <f>VLOOKUP($C639,Prices!$A$3:$T$1996,MATCH('2) Order Form'!P$8,Prices!$A$2:$T$2,0),FALSE)</f>
        <v>24.5</v>
      </c>
      <c r="Q639" s="47">
        <f>VLOOKUP($C639,Prices!$A$3:$T$1996,MATCH('2) Order Form'!Q$8,Prices!$A$2:$T$2,0),FALSE)</f>
        <v>49</v>
      </c>
      <c r="R639" s="31">
        <f t="shared" si="926"/>
        <v>0</v>
      </c>
      <c r="S639" s="40">
        <f t="shared" si="927"/>
        <v>0</v>
      </c>
      <c r="T639" s="47">
        <f t="shared" si="928"/>
        <v>0</v>
      </c>
      <c r="U639" s="97"/>
      <c r="V639" s="110">
        <v>7048652899736</v>
      </c>
      <c r="W639" s="97"/>
      <c r="X639" s="182" t="str">
        <f t="shared" si="856"/>
        <v>*** EOL ***</v>
      </c>
      <c r="Y639" s="98">
        <f t="shared" si="922"/>
        <v>0</v>
      </c>
      <c r="Z639" s="99">
        <f t="shared" ca="1" si="862"/>
        <v>0</v>
      </c>
      <c r="AA639" s="99">
        <f t="shared" ca="1" si="915"/>
        <v>101</v>
      </c>
      <c r="AB639" s="99">
        <f t="shared" ca="1" si="673"/>
        <v>0</v>
      </c>
      <c r="AC639" s="99">
        <f t="shared" ca="1" si="674"/>
        <v>0</v>
      </c>
      <c r="AD639" s="99" t="str">
        <f t="shared" si="675"/>
        <v>820376Forest</v>
      </c>
      <c r="AE639" s="99">
        <f t="shared" si="676"/>
        <v>820376</v>
      </c>
      <c r="AF639" s="100" t="str">
        <f>INDEX(ATS!$A:$P,MATCH('2) Order Form'!$V639,ATS!$O:$O,0),7)</f>
        <v>Stock</v>
      </c>
      <c r="AG639" s="183">
        <v>7048653023888</v>
      </c>
    </row>
    <row r="640" spans="1:33">
      <c r="A640" s="9">
        <v>4</v>
      </c>
      <c r="B640" s="9" t="s">
        <v>103</v>
      </c>
      <c r="C640" s="9">
        <f>INDEX(ATS!$A:$P,MATCH('2) Order Form'!$V640,ATS!$O:$O,0),1)</f>
        <v>820376</v>
      </c>
      <c r="D640" s="9" t="str">
        <f>INDEX(ATS!$A:$P,MATCH('2) Order Form'!$V640,ATS!$O:$O,0),2)</f>
        <v>Hunter SS Jersey W</v>
      </c>
      <c r="E640" s="74" t="str">
        <f>INDEX(ATS!$A:$P,MATCH('2) Order Form'!$V640,ATS!$O:$O,0),4)</f>
        <v>78001-M</v>
      </c>
      <c r="F640" s="74" t="str">
        <f>INDEX(ATS!$A:$P,MATCH('2) Order Form'!$V640,ATS!$O:$O,0),5)</f>
        <v>Forest</v>
      </c>
      <c r="G640" s="112" t="str">
        <f>INDEX(ATS!$A:$P,MATCH('2) Order Form'!$V640,ATS!$O:$O,0),6)</f>
        <v>M</v>
      </c>
      <c r="H640" s="10">
        <v>1</v>
      </c>
      <c r="I640" s="90">
        <v>0</v>
      </c>
      <c r="J640" s="96">
        <f>IFERROR(VLOOKUP(V640,ATS!$O:$P,2,FALSE),0)</f>
        <v>95</v>
      </c>
      <c r="K640" s="138" t="str">
        <f t="shared" si="923"/>
        <v>50+</v>
      </c>
      <c r="L640" s="96">
        <f>IFERROR(VLOOKUP(V640,ATS!$O:$Q,3,FALSE),0)</f>
        <v>95</v>
      </c>
      <c r="M640" s="139" t="str">
        <f t="shared" si="924"/>
        <v>50+</v>
      </c>
      <c r="N640" s="85">
        <v>0</v>
      </c>
      <c r="O640" s="51">
        <f t="shared" si="925"/>
        <v>0</v>
      </c>
      <c r="P640" s="46">
        <f>VLOOKUP($C640,Prices!$A$3:$T$1996,MATCH('2) Order Form'!P$8,Prices!$A$2:$T$2,0),FALSE)</f>
        <v>24.5</v>
      </c>
      <c r="Q640" s="47">
        <f>VLOOKUP($C640,Prices!$A$3:$T$1996,MATCH('2) Order Form'!Q$8,Prices!$A$2:$T$2,0),FALSE)</f>
        <v>49</v>
      </c>
      <c r="R640" s="31">
        <f t="shared" si="926"/>
        <v>0</v>
      </c>
      <c r="S640" s="40">
        <f t="shared" si="927"/>
        <v>0</v>
      </c>
      <c r="T640" s="47">
        <f t="shared" si="928"/>
        <v>0</v>
      </c>
      <c r="U640" s="97"/>
      <c r="V640" s="110">
        <v>7048652899729</v>
      </c>
      <c r="W640" s="97"/>
      <c r="X640" s="182" t="str">
        <f t="shared" si="856"/>
        <v>*** EOL ***</v>
      </c>
      <c r="Y640" s="98">
        <f t="shared" si="922"/>
        <v>0</v>
      </c>
      <c r="Z640" s="99">
        <f t="shared" ca="1" si="862"/>
        <v>0</v>
      </c>
      <c r="AA640" s="99">
        <f t="shared" ca="1" si="915"/>
        <v>101</v>
      </c>
      <c r="AB640" s="99">
        <f t="shared" ca="1" si="673"/>
        <v>0</v>
      </c>
      <c r="AC640" s="99">
        <f t="shared" ca="1" si="674"/>
        <v>0</v>
      </c>
      <c r="AD640" s="99" t="str">
        <f t="shared" si="675"/>
        <v>820376Forest</v>
      </c>
      <c r="AE640" s="99">
        <f t="shared" si="676"/>
        <v>820376</v>
      </c>
      <c r="AF640" s="100" t="str">
        <f>INDEX(ATS!$A:$P,MATCH('2) Order Form'!$V640,ATS!$O:$O,0),7)</f>
        <v>Stock</v>
      </c>
      <c r="AG640" s="183">
        <v>7048653023895</v>
      </c>
    </row>
    <row r="641" spans="1:34">
      <c r="A641" s="9">
        <v>4</v>
      </c>
      <c r="B641" s="9" t="s">
        <v>103</v>
      </c>
      <c r="C641" s="9">
        <f>INDEX(ATS!$A:$P,MATCH('2) Order Form'!$V641,ATS!$O:$O,0),1)</f>
        <v>820376</v>
      </c>
      <c r="D641" s="9" t="str">
        <f>INDEX(ATS!$A:$P,MATCH('2) Order Form'!$V641,ATS!$O:$O,0),2)</f>
        <v>Hunter SS Jersey W</v>
      </c>
      <c r="E641" s="74" t="str">
        <f>INDEX(ATS!$A:$P,MATCH('2) Order Form'!$V641,ATS!$O:$O,0),4)</f>
        <v>78001-L</v>
      </c>
      <c r="F641" s="74" t="str">
        <f>INDEX(ATS!$A:$P,MATCH('2) Order Form'!$V641,ATS!$O:$O,0),5)</f>
        <v>Forest</v>
      </c>
      <c r="G641" s="112" t="str">
        <f>INDEX(ATS!$A:$P,MATCH('2) Order Form'!$V641,ATS!$O:$O,0),6)</f>
        <v>L</v>
      </c>
      <c r="H641" s="10">
        <v>1</v>
      </c>
      <c r="I641" s="90">
        <v>0</v>
      </c>
      <c r="J641" s="96">
        <f>IFERROR(VLOOKUP(V641,ATS!$O:$P,2,FALSE),0)</f>
        <v>36</v>
      </c>
      <c r="K641" s="138">
        <f t="shared" ref="K641" si="929">IF(J641=99999,"OPEN",IF(J641&gt;50,"50+",IF(J641&lt;=0,"0",J641)))</f>
        <v>36</v>
      </c>
      <c r="L641" s="96">
        <f>IFERROR(VLOOKUP(V641,ATS!$O:$Q,3,FALSE),0)</f>
        <v>36</v>
      </c>
      <c r="M641" s="139">
        <f t="shared" ref="M641" si="930">IF(L641=99999,"OPEN",IF(L641&gt;50,"50+",IF(L641&lt;=0,"0",L641)))</f>
        <v>36</v>
      </c>
      <c r="N641" s="85">
        <v>0</v>
      </c>
      <c r="O641" s="51">
        <f t="shared" ref="O641" si="931">IF(N641&lt;&gt;0,N641,$P$5)</f>
        <v>0</v>
      </c>
      <c r="P641" s="46">
        <f>VLOOKUP($C641,Prices!$A$3:$T$1996,MATCH('2) Order Form'!P$8,Prices!$A$2:$T$2,0),FALSE)</f>
        <v>24.5</v>
      </c>
      <c r="Q641" s="47">
        <f>VLOOKUP($C641,Prices!$A$3:$T$1996,MATCH('2) Order Form'!Q$8,Prices!$A$2:$T$2,0),FALSE)</f>
        <v>49</v>
      </c>
      <c r="R641" s="31">
        <f t="shared" ref="R641" si="932">I641*P641</f>
        <v>0</v>
      </c>
      <c r="S641" s="40">
        <f t="shared" ref="S641" si="933">R641*O641</f>
        <v>0</v>
      </c>
      <c r="T641" s="47">
        <f t="shared" ref="T641" si="934">R641-S641</f>
        <v>0</v>
      </c>
      <c r="U641" s="97"/>
      <c r="V641" s="110">
        <v>7048652899712</v>
      </c>
      <c r="W641" s="97"/>
      <c r="X641" s="182" t="str">
        <f t="shared" si="856"/>
        <v>*** EOL ***</v>
      </c>
      <c r="Y641" s="98">
        <f t="shared" ref="Y641" si="935">I641*Q641</f>
        <v>0</v>
      </c>
      <c r="Z641" s="99">
        <f t="shared" ca="1" si="862"/>
        <v>0</v>
      </c>
      <c r="AA641" s="99">
        <f t="shared" ca="1" si="915"/>
        <v>101</v>
      </c>
      <c r="AB641" s="99">
        <f t="shared" ca="1" si="673"/>
        <v>0</v>
      </c>
      <c r="AC641" s="99">
        <f t="shared" ca="1" si="674"/>
        <v>0</v>
      </c>
      <c r="AD641" s="99" t="str">
        <f t="shared" si="675"/>
        <v>820376Forest</v>
      </c>
      <c r="AE641" s="99">
        <f t="shared" si="676"/>
        <v>820376</v>
      </c>
      <c r="AF641" s="100" t="str">
        <f>INDEX(ATS!$A:$P,MATCH('2) Order Form'!$V641,ATS!$O:$O,0),7)</f>
        <v>Stock</v>
      </c>
      <c r="AG641" s="183">
        <v>7048653023901</v>
      </c>
    </row>
    <row r="642" spans="1:34">
      <c r="A642" s="9">
        <v>4</v>
      </c>
      <c r="B642" s="9" t="s">
        <v>103</v>
      </c>
      <c r="C642" s="9">
        <f>INDEX(ATS!$A:$P,MATCH('2) Order Form'!$V642,ATS!$O:$O,0),1)</f>
        <v>820411</v>
      </c>
      <c r="D642" s="9" t="str">
        <f>INDEX(ATS!$A:$P,MATCH('2) Order Form'!$V642,ATS!$O:$O,0),2)</f>
        <v>Hunter Light Gloves W</v>
      </c>
      <c r="E642" s="74" t="str">
        <f>INDEX(ATS!$A:$P,MATCH('2) Order Form'!$V642,ATS!$O:$O,0),4)</f>
        <v>10001-XS</v>
      </c>
      <c r="F642" s="74" t="str">
        <f>INDEX(ATS!$A:$P,MATCH('2) Order Form'!$V642,ATS!$O:$O,0),5)</f>
        <v>Bright White</v>
      </c>
      <c r="G642" s="112" t="str">
        <f>INDEX(ATS!$A:$P,MATCH('2) Order Form'!$V642,ATS!$O:$O,0),6)</f>
        <v>XS</v>
      </c>
      <c r="H642" s="10">
        <v>1</v>
      </c>
      <c r="I642" s="90">
        <v>0</v>
      </c>
      <c r="J642" s="96">
        <f>IFERROR(VLOOKUP(V642,ATS!$O:$P,2,FALSE),0)</f>
        <v>18</v>
      </c>
      <c r="K642" s="138">
        <f>IF(J642=99999,"OPEN",IF(J642&gt;50,"50+",IF(J642&lt;=0,"0",J642)))</f>
        <v>18</v>
      </c>
      <c r="L642" s="96">
        <f>IFERROR(VLOOKUP(V642,ATS!$O:$Q,3,FALSE),0)</f>
        <v>18</v>
      </c>
      <c r="M642" s="139">
        <f>IF(L642=99999,"OPEN",IF(L642&gt;50,"50+",IF(L642&lt;=0,"0",L642)))</f>
        <v>18</v>
      </c>
      <c r="N642" s="85">
        <v>0</v>
      </c>
      <c r="O642" s="51">
        <f>IF(N642&lt;&gt;0,N642,$P$5)</f>
        <v>0</v>
      </c>
      <c r="P642" s="46">
        <f>VLOOKUP($C642,Prices!$A$3:$T$1996,MATCH('2) Order Form'!P$8,Prices!$A$2:$T$2,0),FALSE)</f>
        <v>19.5</v>
      </c>
      <c r="Q642" s="47">
        <f>VLOOKUP($C642,Prices!$A$3:$T$1996,MATCH('2) Order Form'!Q$8,Prices!$A$2:$T$2,0),FALSE)</f>
        <v>39</v>
      </c>
      <c r="R642" s="31">
        <f>I642*P642</f>
        <v>0</v>
      </c>
      <c r="S642" s="40">
        <f>R642*O642</f>
        <v>0</v>
      </c>
      <c r="T642" s="47">
        <f>R642-S642</f>
        <v>0</v>
      </c>
      <c r="U642" s="97"/>
      <c r="V642" s="110">
        <v>7048652914149</v>
      </c>
      <c r="W642" s="97"/>
      <c r="X642" s="182" t="str">
        <f t="shared" si="856"/>
        <v/>
      </c>
      <c r="Y642" s="98">
        <f t="shared" ref="Y642:Y648" si="936">I642*Q642</f>
        <v>0</v>
      </c>
      <c r="Z642" s="99">
        <f t="shared" ref="Z642:Z653" ca="1" si="937">IF(A642=OFFSET(A642,-1,0),0,1)</f>
        <v>0</v>
      </c>
      <c r="AA642" s="99">
        <f t="shared" ref="AA642:AA647" ca="1" si="938">IF(C642=OFFSET(C642,-1,0),OFFSET(AA642,-1,0),OFFSET(AA642,-1,0)+1)</f>
        <v>102</v>
      </c>
      <c r="AB642" s="99">
        <f t="shared" ref="AB642:AB648" ca="1" si="939">IF(C642=OFFSET(C642,-1,0),0,1)</f>
        <v>1</v>
      </c>
      <c r="AC642" s="99">
        <f t="shared" ref="AC642:AC648" ca="1" si="940">IF(F642=OFFSET(F642,-1,0),0,1)</f>
        <v>1</v>
      </c>
      <c r="AD642" s="99" t="str">
        <f t="shared" ref="AD642:AD648" si="941">CONCATENATE(C642,F642)</f>
        <v>820411Bright White</v>
      </c>
      <c r="AE642" s="99">
        <f t="shared" ref="AE642:AE648" si="942">IFERROR(IF(B642="EYEWEAR",CONCATENATE(C642,"-",G642),C642),C642)</f>
        <v>820411</v>
      </c>
      <c r="AF642" s="100" t="str">
        <f>INDEX(ATS!$A:$P,MATCH('2) Order Form'!$V642,ATS!$O:$O,0),7)</f>
        <v>Active</v>
      </c>
      <c r="AG642" s="183">
        <v>7048653024311</v>
      </c>
    </row>
    <row r="643" spans="1:34">
      <c r="A643" s="9">
        <v>4</v>
      </c>
      <c r="B643" s="9" t="s">
        <v>103</v>
      </c>
      <c r="C643" s="9">
        <f>INDEX(ATS!$A:$P,MATCH('2) Order Form'!$V643,ATS!$O:$O,0),1)</f>
        <v>820411</v>
      </c>
      <c r="D643" s="9" t="str">
        <f>INDEX(ATS!$A:$P,MATCH('2) Order Form'!$V643,ATS!$O:$O,0),2)</f>
        <v>Hunter Light Gloves W</v>
      </c>
      <c r="E643" s="74" t="str">
        <f>INDEX(ATS!$A:$P,MATCH('2) Order Form'!$V643,ATS!$O:$O,0),4)</f>
        <v>10001-S</v>
      </c>
      <c r="F643" s="74" t="str">
        <f>INDEX(ATS!$A:$P,MATCH('2) Order Form'!$V643,ATS!$O:$O,0),5)</f>
        <v>Bright White</v>
      </c>
      <c r="G643" s="112" t="str">
        <f>INDEX(ATS!$A:$P,MATCH('2) Order Form'!$V643,ATS!$O:$O,0),6)</f>
        <v>S</v>
      </c>
      <c r="H643" s="10">
        <v>1</v>
      </c>
      <c r="I643" s="90">
        <v>0</v>
      </c>
      <c r="J643" s="96">
        <f>IFERROR(VLOOKUP(V643,ATS!$O:$P,2,FALSE),0)</f>
        <v>41</v>
      </c>
      <c r="K643" s="138">
        <f>IF(J643=99999,"OPEN",IF(J643&gt;50,"50+",IF(J643&lt;=0,"0",J643)))</f>
        <v>41</v>
      </c>
      <c r="L643" s="96">
        <f>IFERROR(VLOOKUP(V643,ATS!$O:$Q,3,FALSE),0)</f>
        <v>41</v>
      </c>
      <c r="M643" s="139">
        <f>IF(L643=99999,"OPEN",IF(L643&gt;50,"50+",IF(L643&lt;=0,"0",L643)))</f>
        <v>41</v>
      </c>
      <c r="N643" s="85">
        <v>0</v>
      </c>
      <c r="O643" s="51">
        <f>IF(N643&lt;&gt;0,N643,$P$5)</f>
        <v>0</v>
      </c>
      <c r="P643" s="46">
        <f>VLOOKUP($C643,Prices!$A$3:$T$1996,MATCH('2) Order Form'!P$8,Prices!$A$2:$T$2,0),FALSE)</f>
        <v>19.5</v>
      </c>
      <c r="Q643" s="47">
        <f>VLOOKUP($C643,Prices!$A$3:$T$1996,MATCH('2) Order Form'!Q$8,Prices!$A$2:$T$2,0),FALSE)</f>
        <v>39</v>
      </c>
      <c r="R643" s="31">
        <f>I643*P643</f>
        <v>0</v>
      </c>
      <c r="S643" s="40">
        <f>R643*O643</f>
        <v>0</v>
      </c>
      <c r="T643" s="47">
        <f>R643-S643</f>
        <v>0</v>
      </c>
      <c r="U643" s="97"/>
      <c r="V643" s="110">
        <v>7048652914132</v>
      </c>
      <c r="W643" s="97"/>
      <c r="X643" s="182" t="str">
        <f t="shared" si="856"/>
        <v/>
      </c>
      <c r="Y643" s="98">
        <f t="shared" si="936"/>
        <v>0</v>
      </c>
      <c r="Z643" s="99">
        <f t="shared" ca="1" si="937"/>
        <v>0</v>
      </c>
      <c r="AA643" s="99">
        <f t="shared" ca="1" si="938"/>
        <v>102</v>
      </c>
      <c r="AB643" s="99">
        <f t="shared" ca="1" si="939"/>
        <v>0</v>
      </c>
      <c r="AC643" s="99">
        <f t="shared" ca="1" si="940"/>
        <v>0</v>
      </c>
      <c r="AD643" s="99" t="str">
        <f t="shared" si="941"/>
        <v>820411Bright White</v>
      </c>
      <c r="AE643" s="99">
        <f t="shared" si="942"/>
        <v>820411</v>
      </c>
      <c r="AF643" s="100" t="str">
        <f>INDEX(ATS!$A:$P,MATCH('2) Order Form'!$V643,ATS!$O:$O,0),7)</f>
        <v>Active</v>
      </c>
      <c r="AG643" s="183">
        <v>7048653024328</v>
      </c>
    </row>
    <row r="644" spans="1:34">
      <c r="A644" s="9">
        <v>4</v>
      </c>
      <c r="B644" s="9" t="s">
        <v>103</v>
      </c>
      <c r="C644" s="9">
        <f>INDEX(ATS!$A:$P,MATCH('2) Order Form'!$V644,ATS!$O:$O,0),1)</f>
        <v>820411</v>
      </c>
      <c r="D644" s="9" t="str">
        <f>INDEX(ATS!$A:$P,MATCH('2) Order Form'!$V644,ATS!$O:$O,0),2)</f>
        <v>Hunter Light Gloves W</v>
      </c>
      <c r="E644" s="74" t="str">
        <f>INDEX(ATS!$A:$P,MATCH('2) Order Form'!$V644,ATS!$O:$O,0),4)</f>
        <v>10001-M</v>
      </c>
      <c r="F644" s="74" t="str">
        <f>INDEX(ATS!$A:$P,MATCH('2) Order Form'!$V644,ATS!$O:$O,0),5)</f>
        <v>Bright White</v>
      </c>
      <c r="G644" s="112" t="str">
        <f>INDEX(ATS!$A:$P,MATCH('2) Order Form'!$V644,ATS!$O:$O,0),6)</f>
        <v>M</v>
      </c>
      <c r="H644" s="10">
        <v>1</v>
      </c>
      <c r="I644" s="90">
        <v>0</v>
      </c>
      <c r="J644" s="96">
        <f>IFERROR(VLOOKUP(V644,ATS!$O:$P,2,FALSE),0)</f>
        <v>32</v>
      </c>
      <c r="K644" s="138">
        <f t="shared" ref="K644:K646" si="943">IF(J644=99999,"OPEN",IF(J644&gt;50,"50+",IF(J644&lt;=0,"0",J644)))</f>
        <v>32</v>
      </c>
      <c r="L644" s="96">
        <f>IFERROR(VLOOKUP(V644,ATS!$O:$Q,3,FALSE),0)</f>
        <v>32</v>
      </c>
      <c r="M644" s="139">
        <f t="shared" ref="M644:M646" si="944">IF(L644=99999,"OPEN",IF(L644&gt;50,"50+",IF(L644&lt;=0,"0",L644)))</f>
        <v>32</v>
      </c>
      <c r="N644" s="85">
        <v>0</v>
      </c>
      <c r="O644" s="51">
        <f t="shared" ref="O644:O646" si="945">IF(N644&lt;&gt;0,N644,$P$5)</f>
        <v>0</v>
      </c>
      <c r="P644" s="46">
        <f>VLOOKUP($C644,Prices!$A$3:$T$1996,MATCH('2) Order Form'!P$8,Prices!$A$2:$T$2,0),FALSE)</f>
        <v>19.5</v>
      </c>
      <c r="Q644" s="47">
        <f>VLOOKUP($C644,Prices!$A$3:$T$1996,MATCH('2) Order Form'!Q$8,Prices!$A$2:$T$2,0),FALSE)</f>
        <v>39</v>
      </c>
      <c r="R644" s="31">
        <f t="shared" ref="R644:R646" si="946">I644*P644</f>
        <v>0</v>
      </c>
      <c r="S644" s="40">
        <f t="shared" ref="S644:S646" si="947">R644*O644</f>
        <v>0</v>
      </c>
      <c r="T644" s="47">
        <f t="shared" ref="T644:T646" si="948">R644-S644</f>
        <v>0</v>
      </c>
      <c r="U644" s="97"/>
      <c r="V644" s="110">
        <v>7048652914125</v>
      </c>
      <c r="W644" s="97"/>
      <c r="X644" s="182" t="str">
        <f t="shared" si="856"/>
        <v/>
      </c>
      <c r="Y644" s="98">
        <f t="shared" si="936"/>
        <v>0</v>
      </c>
      <c r="Z644" s="99">
        <f t="shared" ca="1" si="937"/>
        <v>0</v>
      </c>
      <c r="AA644" s="99">
        <f t="shared" ca="1" si="938"/>
        <v>102</v>
      </c>
      <c r="AB644" s="99">
        <f t="shared" ca="1" si="939"/>
        <v>0</v>
      </c>
      <c r="AC644" s="99">
        <f t="shared" ca="1" si="940"/>
        <v>0</v>
      </c>
      <c r="AD644" s="99" t="str">
        <f t="shared" si="941"/>
        <v>820411Bright White</v>
      </c>
      <c r="AE644" s="99">
        <f t="shared" si="942"/>
        <v>820411</v>
      </c>
      <c r="AF644" s="100" t="str">
        <f>INDEX(ATS!$A:$P,MATCH('2) Order Form'!$V644,ATS!$O:$O,0),7)</f>
        <v>Active</v>
      </c>
      <c r="AG644" s="183">
        <v>7048653024335</v>
      </c>
    </row>
    <row r="645" spans="1:34">
      <c r="A645" s="9">
        <v>4</v>
      </c>
      <c r="B645" s="9" t="s">
        <v>103</v>
      </c>
      <c r="C645" s="9">
        <f>INDEX(ATS!$A:$P,MATCH('2) Order Form'!$V645,ATS!$O:$O,0),1)</f>
        <v>820411</v>
      </c>
      <c r="D645" s="9" t="str">
        <f>INDEX(ATS!$A:$P,MATCH('2) Order Form'!$V645,ATS!$O:$O,0),2)</f>
        <v>Hunter Light Gloves W</v>
      </c>
      <c r="E645" s="74" t="str">
        <f>INDEX(ATS!$A:$P,MATCH('2) Order Form'!$V645,ATS!$O:$O,0),4)</f>
        <v>10001-L</v>
      </c>
      <c r="F645" s="74" t="str">
        <f>INDEX(ATS!$A:$P,MATCH('2) Order Form'!$V645,ATS!$O:$O,0),5)</f>
        <v>Bright White</v>
      </c>
      <c r="G645" s="112" t="str">
        <f>INDEX(ATS!$A:$P,MATCH('2) Order Form'!$V645,ATS!$O:$O,0),6)</f>
        <v>L</v>
      </c>
      <c r="H645" s="10">
        <v>1</v>
      </c>
      <c r="I645" s="90">
        <v>0</v>
      </c>
      <c r="J645" s="96">
        <f>IFERROR(VLOOKUP(V645,ATS!$O:$P,2,FALSE),0)</f>
        <v>3</v>
      </c>
      <c r="K645" s="138">
        <f>IF(J645=99999,"OPEN",IF(J645&gt;50,"50+",IF(J645&lt;=0,"0",J645)))</f>
        <v>3</v>
      </c>
      <c r="L645" s="96">
        <f>IFERROR(VLOOKUP(V645,ATS!$O:$Q,3,FALSE),0)</f>
        <v>3</v>
      </c>
      <c r="M645" s="139">
        <f>IF(L645=99999,"OPEN",IF(L645&gt;50,"50+",IF(L645&lt;=0,"0",L645)))</f>
        <v>3</v>
      </c>
      <c r="N645" s="85">
        <v>0</v>
      </c>
      <c r="O645" s="51">
        <f>IF(N645&lt;&gt;0,N645,$P$5)</f>
        <v>0</v>
      </c>
      <c r="P645" s="46">
        <f>VLOOKUP($C645,Prices!$A$3:$T$1996,MATCH('2) Order Form'!P$8,Prices!$A$2:$T$2,0),FALSE)</f>
        <v>19.5</v>
      </c>
      <c r="Q645" s="47">
        <f>VLOOKUP($C645,Prices!$A$3:$T$1996,MATCH('2) Order Form'!Q$8,Prices!$A$2:$T$2,0),FALSE)</f>
        <v>39</v>
      </c>
      <c r="R645" s="31">
        <f>I645*P645</f>
        <v>0</v>
      </c>
      <c r="S645" s="40">
        <f>R645*O645</f>
        <v>0</v>
      </c>
      <c r="T645" s="47">
        <f>R645-S645</f>
        <v>0</v>
      </c>
      <c r="U645" s="97"/>
      <c r="V645" s="110">
        <v>7048652914118</v>
      </c>
      <c r="W645" s="97"/>
      <c r="X645" s="182" t="str">
        <f t="shared" si="856"/>
        <v/>
      </c>
      <c r="Y645" s="98">
        <f t="shared" si="936"/>
        <v>0</v>
      </c>
      <c r="Z645" s="99">
        <f t="shared" ca="1" si="937"/>
        <v>0</v>
      </c>
      <c r="AA645" s="99">
        <f t="shared" ca="1" si="938"/>
        <v>102</v>
      </c>
      <c r="AB645" s="99">
        <f t="shared" ca="1" si="939"/>
        <v>0</v>
      </c>
      <c r="AC645" s="99">
        <f t="shared" ca="1" si="940"/>
        <v>0</v>
      </c>
      <c r="AD645" s="99" t="str">
        <f t="shared" si="941"/>
        <v>820411Bright White</v>
      </c>
      <c r="AE645" s="99">
        <f t="shared" si="942"/>
        <v>820411</v>
      </c>
      <c r="AF645" s="100" t="str">
        <f>INDEX(ATS!$A:$P,MATCH('2) Order Form'!$V645,ATS!$O:$O,0),7)</f>
        <v>Active</v>
      </c>
      <c r="AG645" s="183">
        <v>7048653024342</v>
      </c>
    </row>
    <row r="646" spans="1:34">
      <c r="A646" s="9">
        <v>4</v>
      </c>
      <c r="B646" s="9" t="s">
        <v>103</v>
      </c>
      <c r="C646" s="9">
        <f>INDEX(ATS!$A:$P,MATCH('2) Order Form'!$V646,ATS!$O:$O,0),1)</f>
        <v>820411</v>
      </c>
      <c r="D646" s="9" t="str">
        <f>INDEX(ATS!$A:$P,MATCH('2) Order Form'!$V646,ATS!$O:$O,0),2)</f>
        <v>Hunter Light Gloves W</v>
      </c>
      <c r="E646" s="74" t="str">
        <f>INDEX(ATS!$A:$P,MATCH('2) Order Form'!$V646,ATS!$O:$O,0),4)</f>
        <v>88300-XS</v>
      </c>
      <c r="F646" s="74" t="str">
        <f>INDEX(ATS!$A:$P,MATCH('2) Order Form'!$V646,ATS!$O:$O,0),5)</f>
        <v>Sky Blue</v>
      </c>
      <c r="G646" s="112" t="str">
        <f>INDEX(ATS!$A:$P,MATCH('2) Order Form'!$V646,ATS!$O:$O,0),6)</f>
        <v>XS</v>
      </c>
      <c r="H646" s="10">
        <v>1</v>
      </c>
      <c r="I646" s="90">
        <v>0</v>
      </c>
      <c r="J646" s="96">
        <f>IFERROR(VLOOKUP(V646,ATS!$O:$P,2,FALSE),0)</f>
        <v>25</v>
      </c>
      <c r="K646" s="138">
        <f t="shared" si="943"/>
        <v>25</v>
      </c>
      <c r="L646" s="96">
        <f>IFERROR(VLOOKUP(V646,ATS!$O:$Q,3,FALSE),0)</f>
        <v>25</v>
      </c>
      <c r="M646" s="139">
        <f t="shared" si="944"/>
        <v>25</v>
      </c>
      <c r="N646" s="85">
        <v>0</v>
      </c>
      <c r="O646" s="51">
        <f t="shared" si="945"/>
        <v>0</v>
      </c>
      <c r="P646" s="46">
        <f>VLOOKUP($C646,Prices!$A$3:$T$1996,MATCH('2) Order Form'!P$8,Prices!$A$2:$T$2,0),FALSE)</f>
        <v>19.5</v>
      </c>
      <c r="Q646" s="47">
        <f>VLOOKUP($C646,Prices!$A$3:$T$1996,MATCH('2) Order Form'!Q$8,Prices!$A$2:$T$2,0),FALSE)</f>
        <v>39</v>
      </c>
      <c r="R646" s="31">
        <f t="shared" si="946"/>
        <v>0</v>
      </c>
      <c r="S646" s="40">
        <f t="shared" si="947"/>
        <v>0</v>
      </c>
      <c r="T646" s="47">
        <f t="shared" si="948"/>
        <v>0</v>
      </c>
      <c r="U646" s="97"/>
      <c r="V646" s="110">
        <v>7048652914187</v>
      </c>
      <c r="W646" s="97"/>
      <c r="X646" s="182" t="str">
        <f t="shared" si="856"/>
        <v>*** EOL ***</v>
      </c>
      <c r="Y646" s="98">
        <f t="shared" si="936"/>
        <v>0</v>
      </c>
      <c r="Z646" s="99">
        <f t="shared" ca="1" si="937"/>
        <v>0</v>
      </c>
      <c r="AA646" s="99">
        <f t="shared" ca="1" si="938"/>
        <v>102</v>
      </c>
      <c r="AB646" s="99">
        <f t="shared" ca="1" si="939"/>
        <v>0</v>
      </c>
      <c r="AC646" s="99">
        <f t="shared" ca="1" si="940"/>
        <v>1</v>
      </c>
      <c r="AD646" s="99" t="str">
        <f t="shared" si="941"/>
        <v>820411Sky Blue</v>
      </c>
      <c r="AE646" s="99">
        <f t="shared" si="942"/>
        <v>820411</v>
      </c>
      <c r="AF646" s="100" t="str">
        <f>INDEX(ATS!$A:$P,MATCH('2) Order Form'!$V646,ATS!$O:$O,0),7)</f>
        <v>Stock</v>
      </c>
      <c r="AG646" s="183">
        <v>7048653024274</v>
      </c>
    </row>
    <row r="647" spans="1:34">
      <c r="A647" s="9">
        <v>4</v>
      </c>
      <c r="B647" s="9" t="s">
        <v>103</v>
      </c>
      <c r="C647" s="9">
        <f>INDEX(ATS!$A:$P,MATCH('2) Order Form'!$V647,ATS!$O:$O,0),1)</f>
        <v>820411</v>
      </c>
      <c r="D647" s="9" t="str">
        <f>INDEX(ATS!$A:$P,MATCH('2) Order Form'!$V647,ATS!$O:$O,0),2)</f>
        <v>Hunter Light Gloves W</v>
      </c>
      <c r="E647" s="74" t="str">
        <f>INDEX(ATS!$A:$P,MATCH('2) Order Form'!$V647,ATS!$O:$O,0),4)</f>
        <v>88300-S</v>
      </c>
      <c r="F647" s="74" t="str">
        <f>INDEX(ATS!$A:$P,MATCH('2) Order Form'!$V647,ATS!$O:$O,0),5)</f>
        <v>Sky Blue</v>
      </c>
      <c r="G647" s="112" t="str">
        <f>INDEX(ATS!$A:$P,MATCH('2) Order Form'!$V647,ATS!$O:$O,0),6)</f>
        <v>S</v>
      </c>
      <c r="H647" s="10">
        <v>1</v>
      </c>
      <c r="I647" s="90">
        <v>0</v>
      </c>
      <c r="J647" s="96">
        <f>IFERROR(VLOOKUP(V647,ATS!$O:$P,2,FALSE),0)</f>
        <v>53</v>
      </c>
      <c r="K647" s="138" t="str">
        <f>IF(J647=99999,"OPEN",IF(J647&gt;50,"50+",IF(J647&lt;=0,"0",J647)))</f>
        <v>50+</v>
      </c>
      <c r="L647" s="96">
        <f>IFERROR(VLOOKUP(V647,ATS!$O:$Q,3,FALSE),0)</f>
        <v>53</v>
      </c>
      <c r="M647" s="139" t="str">
        <f>IF(L647=99999,"OPEN",IF(L647&gt;50,"50+",IF(L647&lt;=0,"0",L647)))</f>
        <v>50+</v>
      </c>
      <c r="N647" s="85">
        <v>0</v>
      </c>
      <c r="O647" s="51">
        <f>IF(N647&lt;&gt;0,N647,$P$5)</f>
        <v>0</v>
      </c>
      <c r="P647" s="46">
        <f>VLOOKUP($C647,Prices!$A$3:$T$1996,MATCH('2) Order Form'!P$8,Prices!$A$2:$T$2,0),FALSE)</f>
        <v>19.5</v>
      </c>
      <c r="Q647" s="47">
        <f>VLOOKUP($C647,Prices!$A$3:$T$1996,MATCH('2) Order Form'!Q$8,Prices!$A$2:$T$2,0),FALSE)</f>
        <v>39</v>
      </c>
      <c r="R647" s="31">
        <f>I647*P647</f>
        <v>0</v>
      </c>
      <c r="S647" s="40">
        <f>R647*O647</f>
        <v>0</v>
      </c>
      <c r="T647" s="47">
        <f>R647-S647</f>
        <v>0</v>
      </c>
      <c r="U647" s="97"/>
      <c r="V647" s="110">
        <v>7048652914170</v>
      </c>
      <c r="W647" s="97"/>
      <c r="X647" s="182" t="str">
        <f t="shared" si="856"/>
        <v>*** EOL ***</v>
      </c>
      <c r="Y647" s="98">
        <f t="shared" si="936"/>
        <v>0</v>
      </c>
      <c r="Z647" s="99">
        <f t="shared" ca="1" si="937"/>
        <v>0</v>
      </c>
      <c r="AA647" s="99">
        <f t="shared" ca="1" si="938"/>
        <v>102</v>
      </c>
      <c r="AB647" s="99">
        <f t="shared" ca="1" si="939"/>
        <v>0</v>
      </c>
      <c r="AC647" s="99">
        <f t="shared" ca="1" si="940"/>
        <v>0</v>
      </c>
      <c r="AD647" s="99" t="str">
        <f t="shared" si="941"/>
        <v>820411Sky Blue</v>
      </c>
      <c r="AE647" s="99">
        <f t="shared" si="942"/>
        <v>820411</v>
      </c>
      <c r="AF647" s="100" t="str">
        <f>INDEX(ATS!$A:$P,MATCH('2) Order Form'!$V647,ATS!$O:$O,0),7)</f>
        <v>Stock</v>
      </c>
      <c r="AG647" s="183">
        <v>7048653024281</v>
      </c>
    </row>
    <row r="648" spans="1:34">
      <c r="A648" s="9">
        <v>4</v>
      </c>
      <c r="B648" s="9" t="s">
        <v>103</v>
      </c>
      <c r="C648" s="9">
        <f>INDEX(ATS!$A:$P,MATCH('2) Order Form'!$V648,ATS!$O:$O,0),1)</f>
        <v>820411</v>
      </c>
      <c r="D648" s="9" t="str">
        <f>INDEX(ATS!$A:$P,MATCH('2) Order Form'!$V648,ATS!$O:$O,0),2)</f>
        <v>Hunter Light Gloves W</v>
      </c>
      <c r="E648" s="74" t="str">
        <f>INDEX(ATS!$A:$P,MATCH('2) Order Form'!$V648,ATS!$O:$O,0),4)</f>
        <v>88300-M</v>
      </c>
      <c r="F648" s="74" t="str">
        <f>INDEX(ATS!$A:$P,MATCH('2) Order Form'!$V648,ATS!$O:$O,0),5)</f>
        <v>Sky Blue</v>
      </c>
      <c r="G648" s="112" t="str">
        <f>INDEX(ATS!$A:$P,MATCH('2) Order Form'!$V648,ATS!$O:$O,0),6)</f>
        <v>M</v>
      </c>
      <c r="H648" s="10">
        <v>1</v>
      </c>
      <c r="I648" s="90">
        <v>0</v>
      </c>
      <c r="J648" s="96">
        <f>IFERROR(VLOOKUP(V648,ATS!$O:$P,2,FALSE),0)</f>
        <v>36</v>
      </c>
      <c r="K648" s="138">
        <f>IF(J648=99999,"OPEN",IF(J648&gt;50,"50+",IF(J648&lt;=0,"0",J648)))</f>
        <v>36</v>
      </c>
      <c r="L648" s="96">
        <f>IFERROR(VLOOKUP(V648,ATS!$O:$Q,3,FALSE),0)</f>
        <v>36</v>
      </c>
      <c r="M648" s="139">
        <f>IF(L648=99999,"OPEN",IF(L648&gt;50,"50+",IF(L648&lt;=0,"0",L648)))</f>
        <v>36</v>
      </c>
      <c r="N648" s="85">
        <v>0</v>
      </c>
      <c r="O648" s="51">
        <f>IF(N648&lt;&gt;0,N648,$P$5)</f>
        <v>0</v>
      </c>
      <c r="P648" s="46">
        <f>VLOOKUP($C648,Prices!$A$3:$T$1996,MATCH('2) Order Form'!P$8,Prices!$A$2:$T$2,0),FALSE)</f>
        <v>19.5</v>
      </c>
      <c r="Q648" s="47">
        <f>VLOOKUP($C648,Prices!$A$3:$T$1996,MATCH('2) Order Form'!Q$8,Prices!$A$2:$T$2,0),FALSE)</f>
        <v>39</v>
      </c>
      <c r="R648" s="31">
        <f>I648*P648</f>
        <v>0</v>
      </c>
      <c r="S648" s="40">
        <f>R648*O648</f>
        <v>0</v>
      </c>
      <c r="T648" s="47">
        <f>R648-S648</f>
        <v>0</v>
      </c>
      <c r="U648" s="97"/>
      <c r="V648" s="110">
        <v>7048652914163</v>
      </c>
      <c r="W648" s="97"/>
      <c r="X648" s="182" t="str">
        <f t="shared" si="856"/>
        <v>*** EOL ***</v>
      </c>
      <c r="Y648" s="98">
        <f t="shared" si="936"/>
        <v>0</v>
      </c>
      <c r="Z648" s="99">
        <f t="shared" ca="1" si="937"/>
        <v>0</v>
      </c>
      <c r="AA648" s="99">
        <f t="shared" ref="AA648:AA653" ca="1" si="949">IF(C648=OFFSET(C648,-1,0),OFFSET(AA648,-1,0),OFFSET(AA648,-1,0)+1)</f>
        <v>102</v>
      </c>
      <c r="AB648" s="99">
        <f t="shared" ca="1" si="939"/>
        <v>0</v>
      </c>
      <c r="AC648" s="99">
        <f t="shared" ca="1" si="940"/>
        <v>0</v>
      </c>
      <c r="AD648" s="99" t="str">
        <f t="shared" si="941"/>
        <v>820411Sky Blue</v>
      </c>
      <c r="AE648" s="99">
        <f t="shared" si="942"/>
        <v>820411</v>
      </c>
      <c r="AF648" s="100" t="str">
        <f>INDEX(ATS!$A:$P,MATCH('2) Order Form'!$V648,ATS!$O:$O,0),7)</f>
        <v>Stock</v>
      </c>
      <c r="AG648" s="183">
        <v>7048653024298</v>
      </c>
    </row>
    <row r="649" spans="1:34">
      <c r="A649" s="9">
        <v>4</v>
      </c>
      <c r="B649" s="9" t="s">
        <v>103</v>
      </c>
      <c r="C649" s="9">
        <f>INDEX(ATS!$A:$P,MATCH('2) Order Form'!$V649,ATS!$O:$O,0),1)</f>
        <v>820411</v>
      </c>
      <c r="D649" s="9" t="str">
        <f>INDEX(ATS!$A:$P,MATCH('2) Order Form'!$V649,ATS!$O:$O,0),2)</f>
        <v>Hunter Light Gloves W</v>
      </c>
      <c r="E649" s="74" t="str">
        <f>INDEX(ATS!$A:$P,MATCH('2) Order Form'!$V649,ATS!$O:$O,0),4)</f>
        <v>88300-L</v>
      </c>
      <c r="F649" s="74" t="str">
        <f>INDEX(ATS!$A:$P,MATCH('2) Order Form'!$V649,ATS!$O:$O,0),5)</f>
        <v>Sky Blue</v>
      </c>
      <c r="G649" s="112" t="str">
        <f>INDEX(ATS!$A:$P,MATCH('2) Order Form'!$V649,ATS!$O:$O,0),6)</f>
        <v>L</v>
      </c>
      <c r="H649" s="10">
        <v>1</v>
      </c>
      <c r="I649" s="90">
        <v>0</v>
      </c>
      <c r="J649" s="96">
        <f>IFERROR(VLOOKUP(V649,ATS!$O:$P,2,FALSE),0)</f>
        <v>14</v>
      </c>
      <c r="K649" s="138">
        <f t="shared" ref="K649:K650" si="950">IF(J649=99999,"OPEN",IF(J649&gt;50,"50+",IF(J649&lt;=0,"0",J649)))</f>
        <v>14</v>
      </c>
      <c r="L649" s="96">
        <f>IFERROR(VLOOKUP(V649,ATS!$O:$Q,3,FALSE),0)</f>
        <v>14</v>
      </c>
      <c r="M649" s="139">
        <f t="shared" ref="M649:M650" si="951">IF(L649=99999,"OPEN",IF(L649&gt;50,"50+",IF(L649&lt;=0,"0",L649)))</f>
        <v>14</v>
      </c>
      <c r="N649" s="85">
        <v>0</v>
      </c>
      <c r="O649" s="51">
        <f t="shared" ref="O649:O650" si="952">IF(N649&lt;&gt;0,N649,$P$5)</f>
        <v>0</v>
      </c>
      <c r="P649" s="46">
        <f>VLOOKUP($C649,Prices!$A$3:$T$1996,MATCH('2) Order Form'!P$8,Prices!$A$2:$T$2,0),FALSE)</f>
        <v>19.5</v>
      </c>
      <c r="Q649" s="47">
        <f>VLOOKUP($C649,Prices!$A$3:$T$1996,MATCH('2) Order Form'!Q$8,Prices!$A$2:$T$2,0),FALSE)</f>
        <v>39</v>
      </c>
      <c r="R649" s="31">
        <f t="shared" ref="R649:R650" si="953">I649*P649</f>
        <v>0</v>
      </c>
      <c r="S649" s="40">
        <f t="shared" ref="S649:S650" si="954">R649*O649</f>
        <v>0</v>
      </c>
      <c r="T649" s="47">
        <f t="shared" ref="T649:T650" si="955">R649-S649</f>
        <v>0</v>
      </c>
      <c r="U649" s="97"/>
      <c r="V649" s="110">
        <v>7048652914156</v>
      </c>
      <c r="W649" s="97"/>
      <c r="X649" s="182" t="str">
        <f t="shared" si="856"/>
        <v>*** EOL ***</v>
      </c>
      <c r="Y649" s="98">
        <f t="shared" ref="Y649:Y650" si="956">I649*Q649</f>
        <v>0</v>
      </c>
      <c r="Z649" s="99">
        <f t="shared" ca="1" si="937"/>
        <v>0</v>
      </c>
      <c r="AA649" s="99">
        <f t="shared" ca="1" si="949"/>
        <v>102</v>
      </c>
      <c r="AB649" s="99">
        <f t="shared" ref="AB649:AB650" ca="1" si="957">IF(C649=OFFSET(C649,-1,0),0,1)</f>
        <v>0</v>
      </c>
      <c r="AC649" s="99">
        <f t="shared" ref="AC649:AC650" ca="1" si="958">IF(F649=OFFSET(F649,-1,0),0,1)</f>
        <v>0</v>
      </c>
      <c r="AD649" s="99" t="str">
        <f t="shared" ref="AD649:AD650" si="959">CONCATENATE(C649,F649)</f>
        <v>820411Sky Blue</v>
      </c>
      <c r="AE649" s="99">
        <f t="shared" ref="AE649:AE650" si="960">IFERROR(IF(B649="EYEWEAR",CONCATENATE(C649,"-",G649),C649),C649)</f>
        <v>820411</v>
      </c>
      <c r="AF649" s="100" t="str">
        <f>INDEX(ATS!$A:$P,MATCH('2) Order Form'!$V649,ATS!$O:$O,0),7)</f>
        <v>Stock</v>
      </c>
      <c r="AG649" s="183">
        <v>7048653024304</v>
      </c>
    </row>
    <row r="650" spans="1:34">
      <c r="A650" s="9">
        <v>4</v>
      </c>
      <c r="B650" s="9" t="s">
        <v>103</v>
      </c>
      <c r="C650" s="9">
        <f>INDEX(ATS!$A:$P,MATCH('2) Order Form'!$V650,ATS!$O:$O,0),1)</f>
        <v>820411</v>
      </c>
      <c r="D650" s="9" t="str">
        <f>INDEX(ATS!$A:$P,MATCH('2) Order Form'!$V650,ATS!$O:$O,0),2)</f>
        <v>Hunter Light Gloves W</v>
      </c>
      <c r="E650" s="74" t="str">
        <f>INDEX(ATS!$A:$P,MATCH('2) Order Form'!$V650,ATS!$O:$O,0),4)</f>
        <v>99901-XS</v>
      </c>
      <c r="F650" s="74" t="str">
        <f>INDEX(ATS!$A:$P,MATCH('2) Order Form'!$V650,ATS!$O:$O,0),5)</f>
        <v xml:space="preserve">Black </v>
      </c>
      <c r="G650" s="112" t="str">
        <f>INDEX(ATS!$A:$P,MATCH('2) Order Form'!$V650,ATS!$O:$O,0),6)</f>
        <v>XS</v>
      </c>
      <c r="H650" s="10">
        <v>1</v>
      </c>
      <c r="I650" s="90">
        <v>0</v>
      </c>
      <c r="J650" s="96">
        <f>IFERROR(VLOOKUP(V650,ATS!$O:$P,2,FALSE),0)</f>
        <v>105</v>
      </c>
      <c r="K650" s="138" t="str">
        <f t="shared" si="950"/>
        <v>50+</v>
      </c>
      <c r="L650" s="96">
        <f>IFERROR(VLOOKUP(V650,ATS!$O:$Q,3,FALSE),0)</f>
        <v>105</v>
      </c>
      <c r="M650" s="139" t="str">
        <f t="shared" si="951"/>
        <v>50+</v>
      </c>
      <c r="N650" s="85">
        <v>0</v>
      </c>
      <c r="O650" s="51">
        <f t="shared" si="952"/>
        <v>0</v>
      </c>
      <c r="P650" s="46">
        <f>VLOOKUP($C650,Prices!$A$3:$T$1996,MATCH('2) Order Form'!P$8,Prices!$A$2:$T$2,0),FALSE)</f>
        <v>19.5</v>
      </c>
      <c r="Q650" s="47">
        <f>VLOOKUP($C650,Prices!$A$3:$T$1996,MATCH('2) Order Form'!Q$8,Prices!$A$2:$T$2,0),FALSE)</f>
        <v>39</v>
      </c>
      <c r="R650" s="31">
        <f t="shared" si="953"/>
        <v>0</v>
      </c>
      <c r="S650" s="40">
        <f t="shared" si="954"/>
        <v>0</v>
      </c>
      <c r="T650" s="47">
        <f t="shared" si="955"/>
        <v>0</v>
      </c>
      <c r="U650" s="97"/>
      <c r="V650" s="110">
        <v>7048652914224</v>
      </c>
      <c r="W650" s="97"/>
      <c r="X650" s="182" t="str">
        <f t="shared" ref="X650:X713" si="961">IF(ISNA(VLOOKUP(V650,$AG$9:$AG$1000,1,FALSE)),"*** EOL ***","")</f>
        <v/>
      </c>
      <c r="Y650" s="98">
        <f t="shared" si="956"/>
        <v>0</v>
      </c>
      <c r="Z650" s="99">
        <f t="shared" ca="1" si="937"/>
        <v>0</v>
      </c>
      <c r="AA650" s="99">
        <f t="shared" ca="1" si="949"/>
        <v>102</v>
      </c>
      <c r="AB650" s="99">
        <f t="shared" ca="1" si="957"/>
        <v>0</v>
      </c>
      <c r="AC650" s="99">
        <f t="shared" ca="1" si="958"/>
        <v>1</v>
      </c>
      <c r="AD650" s="99" t="str">
        <f t="shared" si="959"/>
        <v xml:space="preserve">820411Black </v>
      </c>
      <c r="AE650" s="99">
        <f t="shared" si="960"/>
        <v>820411</v>
      </c>
      <c r="AF650" s="100" t="str">
        <f>INDEX(ATS!$A:$P,MATCH('2) Order Form'!$V650,ATS!$O:$O,0),7)</f>
        <v>Stock</v>
      </c>
      <c r="AG650" s="183">
        <v>7048653023833</v>
      </c>
    </row>
    <row r="651" spans="1:34">
      <c r="A651" s="9">
        <v>4</v>
      </c>
      <c r="B651" s="9" t="s">
        <v>103</v>
      </c>
      <c r="C651" s="9">
        <f>INDEX(ATS!$A:$P,MATCH('2) Order Form'!$V651,ATS!$O:$O,0),1)</f>
        <v>820411</v>
      </c>
      <c r="D651" s="9" t="str">
        <f>INDEX(ATS!$A:$P,MATCH('2) Order Form'!$V651,ATS!$O:$O,0),2)</f>
        <v>Hunter Light Gloves W</v>
      </c>
      <c r="E651" s="74" t="str">
        <f>INDEX(ATS!$A:$P,MATCH('2) Order Form'!$V651,ATS!$O:$O,0),4)</f>
        <v>99901-S</v>
      </c>
      <c r="F651" s="74" t="str">
        <f>INDEX(ATS!$A:$P,MATCH('2) Order Form'!$V651,ATS!$O:$O,0),5)</f>
        <v xml:space="preserve">Black </v>
      </c>
      <c r="G651" s="112" t="str">
        <f>INDEX(ATS!$A:$P,MATCH('2) Order Form'!$V651,ATS!$O:$O,0),6)</f>
        <v>S</v>
      </c>
      <c r="H651" s="10">
        <v>1</v>
      </c>
      <c r="I651" s="90">
        <v>0</v>
      </c>
      <c r="J651" s="96">
        <f>IFERROR(VLOOKUP(V651,ATS!$O:$P,2,FALSE),0)</f>
        <v>0</v>
      </c>
      <c r="K651" s="138" t="str">
        <f>IF(J651=99999,"OPEN",IF(J651&gt;50,"50+",IF(J651&lt;=0,"0",J651)))</f>
        <v>0</v>
      </c>
      <c r="L651" s="96">
        <f>IFERROR(VLOOKUP(V651,ATS!$O:$Q,3,FALSE),0)</f>
        <v>0</v>
      </c>
      <c r="M651" s="139" t="str">
        <f>IF(L651=99999,"OPEN",IF(L651&gt;50,"50+",IF(L651&lt;=0,"0",L651)))</f>
        <v>0</v>
      </c>
      <c r="N651" s="85">
        <v>0</v>
      </c>
      <c r="O651" s="51">
        <f>IF(N651&lt;&gt;0,N651,$P$5)</f>
        <v>0</v>
      </c>
      <c r="P651" s="46">
        <f>VLOOKUP($C651,Prices!$A$3:$T$1996,MATCH('2) Order Form'!P$8,Prices!$A$2:$T$2,0),FALSE)</f>
        <v>19.5</v>
      </c>
      <c r="Q651" s="47">
        <f>VLOOKUP($C651,Prices!$A$3:$T$1996,MATCH('2) Order Form'!Q$8,Prices!$A$2:$T$2,0),FALSE)</f>
        <v>39</v>
      </c>
      <c r="R651" s="31">
        <f>I651*P651</f>
        <v>0</v>
      </c>
      <c r="S651" s="40">
        <f>R651*O651</f>
        <v>0</v>
      </c>
      <c r="T651" s="47">
        <f>R651-S651</f>
        <v>0</v>
      </c>
      <c r="U651" s="97"/>
      <c r="V651" s="110">
        <v>7048652914217</v>
      </c>
      <c r="W651" s="97"/>
      <c r="X651" s="182" t="str">
        <f t="shared" si="961"/>
        <v/>
      </c>
      <c r="Y651" s="98">
        <f>I651*Q651</f>
        <v>0</v>
      </c>
      <c r="Z651" s="99">
        <f t="shared" ca="1" si="937"/>
        <v>0</v>
      </c>
      <c r="AA651" s="99">
        <f t="shared" ca="1" si="949"/>
        <v>102</v>
      </c>
      <c r="AB651" s="99">
        <f ca="1">IF(C651=OFFSET(C651,-1,0),0,1)</f>
        <v>0</v>
      </c>
      <c r="AC651" s="99">
        <f ca="1">IF(F651=OFFSET(F651,-1,0),0,1)</f>
        <v>0</v>
      </c>
      <c r="AD651" s="99" t="str">
        <f>CONCATENATE(C651,F651)</f>
        <v xml:space="preserve">820411Black </v>
      </c>
      <c r="AE651" s="99">
        <f>IFERROR(IF(B651="EYEWEAR",CONCATENATE(C651,"-",G651),C651),C651)</f>
        <v>820411</v>
      </c>
      <c r="AF651" s="100" t="str">
        <f>INDEX(ATS!$A:$P,MATCH('2) Order Form'!$V651,ATS!$O:$O,0),7)</f>
        <v>Stock</v>
      </c>
      <c r="AG651" s="183">
        <v>7048653023840</v>
      </c>
    </row>
    <row r="652" spans="1:34" s="104" customFormat="1">
      <c r="A652" s="9">
        <v>4</v>
      </c>
      <c r="B652" s="9" t="s">
        <v>103</v>
      </c>
      <c r="C652" s="9">
        <f>INDEX(ATS!$A:$P,MATCH('2) Order Form'!$V652,ATS!$O:$O,0),1)</f>
        <v>820411</v>
      </c>
      <c r="D652" s="9" t="str">
        <f>INDEX(ATS!$A:$P,MATCH('2) Order Form'!$V652,ATS!$O:$O,0),2)</f>
        <v>Hunter Light Gloves W</v>
      </c>
      <c r="E652" s="74" t="str">
        <f>INDEX(ATS!$A:$P,MATCH('2) Order Form'!$V652,ATS!$O:$O,0),4)</f>
        <v>99901-M</v>
      </c>
      <c r="F652" s="74" t="str">
        <f>INDEX(ATS!$A:$P,MATCH('2) Order Form'!$V652,ATS!$O:$O,0),5)</f>
        <v xml:space="preserve">Black </v>
      </c>
      <c r="G652" s="112" t="str">
        <f>INDEX(ATS!$A:$P,MATCH('2) Order Form'!$V652,ATS!$O:$O,0),6)</f>
        <v>M</v>
      </c>
      <c r="H652" s="10">
        <v>1</v>
      </c>
      <c r="I652" s="90">
        <v>0</v>
      </c>
      <c r="J652" s="96">
        <f>IFERROR(VLOOKUP(V652,ATS!$O:$P,2,FALSE),0)</f>
        <v>21</v>
      </c>
      <c r="K652" s="138">
        <f t="shared" ref="K652:K653" si="962">IF(J652=99999,"OPEN",IF(J652&gt;50,"50+",IF(J652&lt;=0,"0",J652)))</f>
        <v>21</v>
      </c>
      <c r="L652" s="96">
        <f>IFERROR(VLOOKUP(V652,ATS!$O:$Q,3,FALSE),0)</f>
        <v>21</v>
      </c>
      <c r="M652" s="139">
        <f t="shared" ref="M652:M653" si="963">IF(L652=99999,"OPEN",IF(L652&gt;50,"50+",IF(L652&lt;=0,"0",L652)))</f>
        <v>21</v>
      </c>
      <c r="N652" s="85">
        <v>0</v>
      </c>
      <c r="O652" s="51">
        <f t="shared" ref="O652:O653" si="964">IF(N652&lt;&gt;0,N652,$P$5)</f>
        <v>0</v>
      </c>
      <c r="P652" s="46">
        <f>VLOOKUP($C652,Prices!$A$3:$T$1996,MATCH('2) Order Form'!P$8,Prices!$A$2:$T$2,0),FALSE)</f>
        <v>19.5</v>
      </c>
      <c r="Q652" s="47">
        <f>VLOOKUP($C652,Prices!$A$3:$T$1996,MATCH('2) Order Form'!Q$8,Prices!$A$2:$T$2,0),FALSE)</f>
        <v>39</v>
      </c>
      <c r="R652" s="31">
        <f t="shared" ref="R652:R653" si="965">I652*P652</f>
        <v>0</v>
      </c>
      <c r="S652" s="40">
        <f t="shared" ref="S652:S653" si="966">R652*O652</f>
        <v>0</v>
      </c>
      <c r="T652" s="47">
        <f t="shared" ref="T652:T653" si="967">R652-S652</f>
        <v>0</v>
      </c>
      <c r="U652" s="97"/>
      <c r="V652" s="110">
        <v>7048652914200</v>
      </c>
      <c r="W652" s="97"/>
      <c r="X652" s="182" t="str">
        <f t="shared" si="961"/>
        <v/>
      </c>
      <c r="Y652" s="133">
        <f t="shared" ref="Y652:Y653" si="968">I652*Q652</f>
        <v>0</v>
      </c>
      <c r="Z652" s="99">
        <f t="shared" ca="1" si="937"/>
        <v>0</v>
      </c>
      <c r="AA652" s="99">
        <f t="shared" ca="1" si="949"/>
        <v>102</v>
      </c>
      <c r="AB652" s="99">
        <f t="shared" ref="AB652:AB653" ca="1" si="969">IF(C652=OFFSET(C652,-1,0),0,1)</f>
        <v>0</v>
      </c>
      <c r="AC652" s="99">
        <f t="shared" ref="AC652:AC653" ca="1" si="970">IF(F652=OFFSET(F652,-1,0),0,1)</f>
        <v>0</v>
      </c>
      <c r="AD652" s="99" t="str">
        <f t="shared" ref="AD652:AD653" si="971">CONCATENATE(C652,F652)</f>
        <v xml:space="preserve">820411Black </v>
      </c>
      <c r="AE652" s="99">
        <f t="shared" ref="AE652:AE653" si="972">IFERROR(IF(B652="EYEWEAR",CONCATENATE(C652,"-",G652),C652),C652)</f>
        <v>820411</v>
      </c>
      <c r="AF652" s="100" t="str">
        <f>INDEX(ATS!$A:$P,MATCH('2) Order Form'!$V652,ATS!$O:$O,0),7)</f>
        <v>Stock</v>
      </c>
      <c r="AG652" s="183">
        <v>7048653023857</v>
      </c>
      <c r="AH652"/>
    </row>
    <row r="653" spans="1:34">
      <c r="A653" s="9">
        <v>4</v>
      </c>
      <c r="B653" s="9" t="s">
        <v>103</v>
      </c>
      <c r="C653" s="9">
        <f>INDEX(ATS!$A:$P,MATCH('2) Order Form'!$V653,ATS!$O:$O,0),1)</f>
        <v>820411</v>
      </c>
      <c r="D653" s="9" t="str">
        <f>INDEX(ATS!$A:$P,MATCH('2) Order Form'!$V653,ATS!$O:$O,0),2)</f>
        <v>Hunter Light Gloves W</v>
      </c>
      <c r="E653" s="74" t="str">
        <f>INDEX(ATS!$A:$P,MATCH('2) Order Form'!$V653,ATS!$O:$O,0),4)</f>
        <v>99901-L</v>
      </c>
      <c r="F653" s="74" t="str">
        <f>INDEX(ATS!$A:$P,MATCH('2) Order Form'!$V653,ATS!$O:$O,0),5)</f>
        <v xml:space="preserve">Black </v>
      </c>
      <c r="G653" s="112" t="str">
        <f>INDEX(ATS!$A:$P,MATCH('2) Order Form'!$V653,ATS!$O:$O,0),6)</f>
        <v>L</v>
      </c>
      <c r="H653" s="10">
        <v>1</v>
      </c>
      <c r="I653" s="90">
        <v>0</v>
      </c>
      <c r="J653" s="96">
        <f>IFERROR(VLOOKUP(V653,ATS!$O:$P,2,FALSE),0)</f>
        <v>71</v>
      </c>
      <c r="K653" s="138" t="str">
        <f t="shared" si="962"/>
        <v>50+</v>
      </c>
      <c r="L653" s="96">
        <f>IFERROR(VLOOKUP(V653,ATS!$O:$Q,3,FALSE),0)</f>
        <v>71</v>
      </c>
      <c r="M653" s="139" t="str">
        <f t="shared" si="963"/>
        <v>50+</v>
      </c>
      <c r="N653" s="85">
        <v>0</v>
      </c>
      <c r="O653" s="51">
        <f t="shared" si="964"/>
        <v>0</v>
      </c>
      <c r="P653" s="46">
        <f>VLOOKUP($C653,Prices!$A$3:$T$1996,MATCH('2) Order Form'!P$8,Prices!$A$2:$T$2,0),FALSE)</f>
        <v>19.5</v>
      </c>
      <c r="Q653" s="47">
        <f>VLOOKUP($C653,Prices!$A$3:$T$1996,MATCH('2) Order Form'!Q$8,Prices!$A$2:$T$2,0),FALSE)</f>
        <v>39</v>
      </c>
      <c r="R653" s="31">
        <f t="shared" si="965"/>
        <v>0</v>
      </c>
      <c r="S653" s="40">
        <f t="shared" si="966"/>
        <v>0</v>
      </c>
      <c r="T653" s="47">
        <f t="shared" si="967"/>
        <v>0</v>
      </c>
      <c r="U653" s="97"/>
      <c r="V653" s="110">
        <v>7048652914194</v>
      </c>
      <c r="W653" s="97"/>
      <c r="X653" s="182" t="str">
        <f t="shared" si="961"/>
        <v/>
      </c>
      <c r="Y653" s="98">
        <f t="shared" si="968"/>
        <v>0</v>
      </c>
      <c r="Z653" s="99">
        <f t="shared" ca="1" si="937"/>
        <v>0</v>
      </c>
      <c r="AA653" s="99">
        <f t="shared" ca="1" si="949"/>
        <v>102</v>
      </c>
      <c r="AB653" s="99">
        <f t="shared" ca="1" si="969"/>
        <v>0</v>
      </c>
      <c r="AC653" s="99">
        <f t="shared" ca="1" si="970"/>
        <v>0</v>
      </c>
      <c r="AD653" s="99" t="str">
        <f t="shared" si="971"/>
        <v xml:space="preserve">820411Black </v>
      </c>
      <c r="AE653" s="99">
        <f t="shared" si="972"/>
        <v>820411</v>
      </c>
      <c r="AF653" s="100" t="str">
        <f>INDEX(ATS!$A:$P,MATCH('2) Order Form'!$V653,ATS!$O:$O,0),7)</f>
        <v>Stock</v>
      </c>
      <c r="AG653" s="183">
        <v>7048653023864</v>
      </c>
    </row>
    <row r="654" spans="1:34">
      <c r="A654" s="9">
        <v>4</v>
      </c>
      <c r="B654" s="9" t="s">
        <v>103</v>
      </c>
      <c r="C654" s="9">
        <f>INDEX(ATS!$A:$P,MATCH('2) Order Form'!$V654,ATS!$O:$O,0),1)</f>
        <v>820413</v>
      </c>
      <c r="D654" s="9" t="str">
        <f>INDEX(ATS!$A:$P,MATCH('2) Order Form'!$V654,ATS!$O:$O,0),2)</f>
        <v>Hunter Gloves W</v>
      </c>
      <c r="E654" s="74" t="str">
        <f>INDEX(ATS!$A:$P,MATCH('2) Order Form'!$V654,ATS!$O:$O,0),4)</f>
        <v>10001-XS</v>
      </c>
      <c r="F654" s="74" t="str">
        <f>INDEX(ATS!$A:$P,MATCH('2) Order Form'!$V654,ATS!$O:$O,0),5)</f>
        <v>Bright White</v>
      </c>
      <c r="G654" s="112" t="str">
        <f>INDEX(ATS!$A:$P,MATCH('2) Order Form'!$V654,ATS!$O:$O,0),6)</f>
        <v>XS</v>
      </c>
      <c r="H654" s="10">
        <v>1</v>
      </c>
      <c r="I654" s="90">
        <v>0</v>
      </c>
      <c r="J654" s="96">
        <f>IFERROR(VLOOKUP(V654,ATS!$O:$P,2,FALSE),0)</f>
        <v>204</v>
      </c>
      <c r="K654" s="138" t="str">
        <f>IF(J654=99999,"OPEN",IF(J654&gt;50,"50+",IF(J654&lt;=0,"0",J654)))</f>
        <v>50+</v>
      </c>
      <c r="L654" s="96">
        <f>IFERROR(VLOOKUP(V654,ATS!$O:$Q,3,FALSE),0)</f>
        <v>204</v>
      </c>
      <c r="M654" s="139" t="str">
        <f>IF(L654=99999,"OPEN",IF(L654&gt;50,"50+",IF(L654&lt;=0,"0",L654)))</f>
        <v>50+</v>
      </c>
      <c r="N654" s="85">
        <v>0</v>
      </c>
      <c r="O654" s="51">
        <f>IF(N654&lt;&gt;0,N654,$P$5)</f>
        <v>0</v>
      </c>
      <c r="P654" s="46">
        <f>VLOOKUP($C654,Prices!$A$3:$T$1996,MATCH('2) Order Form'!P$8,Prices!$A$2:$T$2,0),FALSE)</f>
        <v>17.5</v>
      </c>
      <c r="Q654" s="47">
        <f>VLOOKUP($C654,Prices!$A$3:$T$1996,MATCH('2) Order Form'!Q$8,Prices!$A$2:$T$2,0),FALSE)</f>
        <v>35</v>
      </c>
      <c r="R654" s="31">
        <f>I654*P654</f>
        <v>0</v>
      </c>
      <c r="S654" s="40">
        <f>R654*O654</f>
        <v>0</v>
      </c>
      <c r="T654" s="47">
        <f>R654-S654</f>
        <v>0</v>
      </c>
      <c r="U654" s="97"/>
      <c r="V654" s="110">
        <v>7048652914545</v>
      </c>
      <c r="W654" s="97"/>
      <c r="X654" s="182" t="str">
        <f t="shared" si="961"/>
        <v/>
      </c>
      <c r="Y654" s="98">
        <f>I654*Q654</f>
        <v>0</v>
      </c>
      <c r="Z654" s="99">
        <f t="shared" ca="1" si="862"/>
        <v>0</v>
      </c>
      <c r="AA654" s="99">
        <f t="shared" ca="1" si="915"/>
        <v>103</v>
      </c>
      <c r="AB654" s="99">
        <f ca="1">IF(C654=OFFSET(C654,-1,0),0,1)</f>
        <v>1</v>
      </c>
      <c r="AC654" s="99">
        <f ca="1">IF(F654=OFFSET(F654,-1,0),0,1)</f>
        <v>1</v>
      </c>
      <c r="AD654" s="99" t="str">
        <f>CONCATENATE(C654,F654)</f>
        <v>820413Bright White</v>
      </c>
      <c r="AE654" s="99">
        <f>IFERROR(IF(B654="EYEWEAR",CONCATENATE(C654,"-",G654),C654),C654)</f>
        <v>820413</v>
      </c>
      <c r="AF654" s="100" t="str">
        <f>INDEX(ATS!$A:$P,MATCH('2) Order Form'!$V654,ATS!$O:$O,0),7)</f>
        <v>Active</v>
      </c>
      <c r="AG654" s="183">
        <v>7048653023796</v>
      </c>
    </row>
    <row r="655" spans="1:34">
      <c r="A655" s="9">
        <v>4</v>
      </c>
      <c r="B655" s="9" t="s">
        <v>103</v>
      </c>
      <c r="C655" s="9">
        <f>INDEX(ATS!$A:$P,MATCH('2) Order Form'!$V655,ATS!$O:$O,0),1)</f>
        <v>820413</v>
      </c>
      <c r="D655" s="9" t="str">
        <f>INDEX(ATS!$A:$P,MATCH('2) Order Form'!$V655,ATS!$O:$O,0),2)</f>
        <v>Hunter Gloves W</v>
      </c>
      <c r="E655" s="74" t="str">
        <f>INDEX(ATS!$A:$P,MATCH('2) Order Form'!$V655,ATS!$O:$O,0),4)</f>
        <v>10001-S</v>
      </c>
      <c r="F655" s="74" t="str">
        <f>INDEX(ATS!$A:$P,MATCH('2) Order Form'!$V655,ATS!$O:$O,0),5)</f>
        <v>Bright White</v>
      </c>
      <c r="G655" s="112" t="str">
        <f>INDEX(ATS!$A:$P,MATCH('2) Order Form'!$V655,ATS!$O:$O,0),6)</f>
        <v>S</v>
      </c>
      <c r="H655" s="10">
        <v>1</v>
      </c>
      <c r="I655" s="90">
        <v>0</v>
      </c>
      <c r="J655" s="96">
        <f>IFERROR(VLOOKUP(V655,ATS!$O:$P,2,FALSE),0)</f>
        <v>242</v>
      </c>
      <c r="K655" s="138" t="str">
        <f t="shared" ref="K655:K661" si="973">IF(J655=99999,"OPEN",IF(J655&gt;50,"50+",IF(J655&lt;=0,"0",J655)))</f>
        <v>50+</v>
      </c>
      <c r="L655" s="96">
        <f>IFERROR(VLOOKUP(V655,ATS!$O:$Q,3,FALSE),0)</f>
        <v>242</v>
      </c>
      <c r="M655" s="139" t="str">
        <f t="shared" ref="M655:M661" si="974">IF(L655=99999,"OPEN",IF(L655&gt;50,"50+",IF(L655&lt;=0,"0",L655)))</f>
        <v>50+</v>
      </c>
      <c r="N655" s="85">
        <v>0</v>
      </c>
      <c r="O655" s="51">
        <f t="shared" ref="O655:O661" si="975">IF(N655&lt;&gt;0,N655,$P$5)</f>
        <v>0</v>
      </c>
      <c r="P655" s="46">
        <f>VLOOKUP($C655,Prices!$A$3:$T$1996,MATCH('2) Order Form'!P$8,Prices!$A$2:$T$2,0),FALSE)</f>
        <v>17.5</v>
      </c>
      <c r="Q655" s="47">
        <f>VLOOKUP($C655,Prices!$A$3:$T$1996,MATCH('2) Order Form'!Q$8,Prices!$A$2:$T$2,0),FALSE)</f>
        <v>35</v>
      </c>
      <c r="R655" s="31">
        <f t="shared" ref="R655:R661" si="976">I655*P655</f>
        <v>0</v>
      </c>
      <c r="S655" s="40">
        <f t="shared" ref="S655:S661" si="977">R655*O655</f>
        <v>0</v>
      </c>
      <c r="T655" s="47">
        <f t="shared" ref="T655:T661" si="978">R655-S655</f>
        <v>0</v>
      </c>
      <c r="U655" s="97"/>
      <c r="V655" s="110">
        <v>7048652914538</v>
      </c>
      <c r="W655" s="97"/>
      <c r="X655" s="182" t="str">
        <f t="shared" si="961"/>
        <v/>
      </c>
      <c r="Y655" s="98">
        <f t="shared" ref="Y655:Y661" si="979">I655*Q655</f>
        <v>0</v>
      </c>
      <c r="Z655" s="99">
        <f t="shared" ca="1" si="862"/>
        <v>0</v>
      </c>
      <c r="AA655" s="99">
        <f t="shared" ca="1" si="915"/>
        <v>103</v>
      </c>
      <c r="AB655" s="99">
        <f t="shared" ref="AB655:AB665" ca="1" si="980">IF(C655=OFFSET(C655,-1,0),0,1)</f>
        <v>0</v>
      </c>
      <c r="AC655" s="99">
        <f t="shared" ref="AC655:AC665" ca="1" si="981">IF(F655=OFFSET(F655,-1,0),0,1)</f>
        <v>0</v>
      </c>
      <c r="AD655" s="99" t="str">
        <f t="shared" ref="AD655:AD665" si="982">CONCATENATE(C655,F655)</f>
        <v>820413Bright White</v>
      </c>
      <c r="AE655" s="99">
        <f t="shared" ref="AE655:AE665" si="983">IFERROR(IF(B655="EYEWEAR",CONCATENATE(C655,"-",G655),C655),C655)</f>
        <v>820413</v>
      </c>
      <c r="AF655" s="100" t="str">
        <f>INDEX(ATS!$A:$P,MATCH('2) Order Form'!$V655,ATS!$O:$O,0),7)</f>
        <v>Active</v>
      </c>
      <c r="AG655" s="183">
        <v>7048653023802</v>
      </c>
    </row>
    <row r="656" spans="1:34">
      <c r="A656" s="9">
        <v>4</v>
      </c>
      <c r="B656" s="9" t="s">
        <v>103</v>
      </c>
      <c r="C656" s="9">
        <f>INDEX(ATS!$A:$P,MATCH('2) Order Form'!$V656,ATS!$O:$O,0),1)</f>
        <v>820413</v>
      </c>
      <c r="D656" s="9" t="str">
        <f>INDEX(ATS!$A:$P,MATCH('2) Order Form'!$V656,ATS!$O:$O,0),2)</f>
        <v>Hunter Gloves W</v>
      </c>
      <c r="E656" s="74" t="str">
        <f>INDEX(ATS!$A:$P,MATCH('2) Order Form'!$V656,ATS!$O:$O,0),4)</f>
        <v>10001-M</v>
      </c>
      <c r="F656" s="74" t="str">
        <f>INDEX(ATS!$A:$P,MATCH('2) Order Form'!$V656,ATS!$O:$O,0),5)</f>
        <v>Bright White</v>
      </c>
      <c r="G656" s="112" t="str">
        <f>INDEX(ATS!$A:$P,MATCH('2) Order Form'!$V656,ATS!$O:$O,0),6)</f>
        <v>M</v>
      </c>
      <c r="H656" s="10">
        <v>1</v>
      </c>
      <c r="I656" s="90">
        <v>0</v>
      </c>
      <c r="J656" s="96">
        <f>IFERROR(VLOOKUP(V656,ATS!$O:$P,2,FALSE),0)</f>
        <v>366</v>
      </c>
      <c r="K656" s="138" t="str">
        <f t="shared" si="973"/>
        <v>50+</v>
      </c>
      <c r="L656" s="96">
        <f>IFERROR(VLOOKUP(V656,ATS!$O:$Q,3,FALSE),0)</f>
        <v>366</v>
      </c>
      <c r="M656" s="139" t="str">
        <f t="shared" si="974"/>
        <v>50+</v>
      </c>
      <c r="N656" s="85">
        <v>0</v>
      </c>
      <c r="O656" s="51">
        <f t="shared" si="975"/>
        <v>0</v>
      </c>
      <c r="P656" s="46">
        <f>VLOOKUP($C656,Prices!$A$3:$T$1996,MATCH('2) Order Form'!P$8,Prices!$A$2:$T$2,0),FALSE)</f>
        <v>17.5</v>
      </c>
      <c r="Q656" s="47">
        <f>VLOOKUP($C656,Prices!$A$3:$T$1996,MATCH('2) Order Form'!Q$8,Prices!$A$2:$T$2,0),FALSE)</f>
        <v>35</v>
      </c>
      <c r="R656" s="31">
        <f t="shared" si="976"/>
        <v>0</v>
      </c>
      <c r="S656" s="40">
        <f t="shared" si="977"/>
        <v>0</v>
      </c>
      <c r="T656" s="47">
        <f t="shared" si="978"/>
        <v>0</v>
      </c>
      <c r="U656" s="97"/>
      <c r="V656" s="110">
        <v>7048652914521</v>
      </c>
      <c r="W656" s="97"/>
      <c r="X656" s="182" t="str">
        <f t="shared" si="961"/>
        <v/>
      </c>
      <c r="Y656" s="98">
        <f t="shared" si="979"/>
        <v>0</v>
      </c>
      <c r="Z656" s="99">
        <f t="shared" ca="1" si="862"/>
        <v>0</v>
      </c>
      <c r="AA656" s="99">
        <f t="shared" ca="1" si="915"/>
        <v>103</v>
      </c>
      <c r="AB656" s="99">
        <f t="shared" ca="1" si="980"/>
        <v>0</v>
      </c>
      <c r="AC656" s="99">
        <f t="shared" ca="1" si="981"/>
        <v>0</v>
      </c>
      <c r="AD656" s="99" t="str">
        <f t="shared" si="982"/>
        <v>820413Bright White</v>
      </c>
      <c r="AE656" s="99">
        <f t="shared" si="983"/>
        <v>820413</v>
      </c>
      <c r="AF656" s="100" t="str">
        <f>INDEX(ATS!$A:$P,MATCH('2) Order Form'!$V656,ATS!$O:$O,0),7)</f>
        <v>Active</v>
      </c>
      <c r="AG656" s="183">
        <v>7048653023819</v>
      </c>
    </row>
    <row r="657" spans="1:34">
      <c r="A657" s="9">
        <v>4</v>
      </c>
      <c r="B657" s="9" t="s">
        <v>103</v>
      </c>
      <c r="C657" s="9">
        <f>INDEX(ATS!$A:$P,MATCH('2) Order Form'!$V657,ATS!$O:$O,0),1)</f>
        <v>820413</v>
      </c>
      <c r="D657" s="9" t="str">
        <f>INDEX(ATS!$A:$P,MATCH('2) Order Form'!$V657,ATS!$O:$O,0),2)</f>
        <v>Hunter Gloves W</v>
      </c>
      <c r="E657" s="74" t="str">
        <f>INDEX(ATS!$A:$P,MATCH('2) Order Form'!$V657,ATS!$O:$O,0),4)</f>
        <v>10001-L</v>
      </c>
      <c r="F657" s="74" t="str">
        <f>INDEX(ATS!$A:$P,MATCH('2) Order Form'!$V657,ATS!$O:$O,0),5)</f>
        <v>Bright White</v>
      </c>
      <c r="G657" s="112" t="str">
        <f>INDEX(ATS!$A:$P,MATCH('2) Order Form'!$V657,ATS!$O:$O,0),6)</f>
        <v>L</v>
      </c>
      <c r="H657" s="10">
        <v>1</v>
      </c>
      <c r="I657" s="90">
        <v>0</v>
      </c>
      <c r="J657" s="96">
        <f>IFERROR(VLOOKUP(V657,ATS!$O:$P,2,FALSE),0)</f>
        <v>158</v>
      </c>
      <c r="K657" s="138" t="str">
        <f>IF(J657=99999,"OPEN",IF(J657&gt;50,"50+",IF(J657&lt;=0,"0",J657)))</f>
        <v>50+</v>
      </c>
      <c r="L657" s="96">
        <f>IFERROR(VLOOKUP(V657,ATS!$O:$Q,3,FALSE),0)</f>
        <v>158</v>
      </c>
      <c r="M657" s="139" t="str">
        <f>IF(L657=99999,"OPEN",IF(L657&gt;50,"50+",IF(L657&lt;=0,"0",L657)))</f>
        <v>50+</v>
      </c>
      <c r="N657" s="85">
        <v>0</v>
      </c>
      <c r="O657" s="51">
        <f>IF(N657&lt;&gt;0,N657,$P$5)</f>
        <v>0</v>
      </c>
      <c r="P657" s="46">
        <f>VLOOKUP($C657,Prices!$A$3:$T$1996,MATCH('2) Order Form'!P$8,Prices!$A$2:$T$2,0),FALSE)</f>
        <v>17.5</v>
      </c>
      <c r="Q657" s="47">
        <f>VLOOKUP($C657,Prices!$A$3:$T$1996,MATCH('2) Order Form'!Q$8,Prices!$A$2:$T$2,0),FALSE)</f>
        <v>35</v>
      </c>
      <c r="R657" s="31">
        <f>I657*P657</f>
        <v>0</v>
      </c>
      <c r="S657" s="40">
        <f>R657*O657</f>
        <v>0</v>
      </c>
      <c r="T657" s="47">
        <f>R657-S657</f>
        <v>0</v>
      </c>
      <c r="U657" s="97"/>
      <c r="V657" s="110">
        <v>7048652914514</v>
      </c>
      <c r="W657" s="97"/>
      <c r="X657" s="182" t="str">
        <f t="shared" si="961"/>
        <v/>
      </c>
      <c r="Y657" s="98">
        <f>I657*Q657</f>
        <v>0</v>
      </c>
      <c r="Z657" s="99">
        <f t="shared" ca="1" si="862"/>
        <v>0</v>
      </c>
      <c r="AA657" s="99">
        <f t="shared" ca="1" si="915"/>
        <v>103</v>
      </c>
      <c r="AB657" s="99">
        <f ca="1">IF(C657=OFFSET(C657,-1,0),0,1)</f>
        <v>0</v>
      </c>
      <c r="AC657" s="99">
        <f ca="1">IF(F657=OFFSET(F657,-1,0),0,1)</f>
        <v>0</v>
      </c>
      <c r="AD657" s="99" t="str">
        <f>CONCATENATE(C657,F657)</f>
        <v>820413Bright White</v>
      </c>
      <c r="AE657" s="99">
        <f>IFERROR(IF(B657="EYEWEAR",CONCATENATE(C657,"-",G657),C657),C657)</f>
        <v>820413</v>
      </c>
      <c r="AF657" s="100" t="str">
        <f>INDEX(ATS!$A:$P,MATCH('2) Order Form'!$V657,ATS!$O:$O,0),7)</f>
        <v>Active</v>
      </c>
      <c r="AG657" s="183">
        <v>7048653023826</v>
      </c>
    </row>
    <row r="658" spans="1:34" s="104" customFormat="1">
      <c r="A658" s="9">
        <v>4</v>
      </c>
      <c r="B658" s="9" t="s">
        <v>103</v>
      </c>
      <c r="C658" s="9">
        <f>INDEX(ATS!$A:$P,MATCH('2) Order Form'!$V658,ATS!$O:$O,0),1)</f>
        <v>820413</v>
      </c>
      <c r="D658" s="9" t="str">
        <f>INDEX(ATS!$A:$P,MATCH('2) Order Form'!$V658,ATS!$O:$O,0),2)</f>
        <v>Hunter Gloves W</v>
      </c>
      <c r="E658" s="74" t="str">
        <f>INDEX(ATS!$A:$P,MATCH('2) Order Form'!$V658,ATS!$O:$O,0),4)</f>
        <v>55504-XS</v>
      </c>
      <c r="F658" s="74" t="str">
        <f>INDEX(ATS!$A:$P,MATCH('2) Order Form'!$V658,ATS!$O:$O,0),5)</f>
        <v xml:space="preserve">Tomato </v>
      </c>
      <c r="G658" s="112" t="str">
        <f>INDEX(ATS!$A:$P,MATCH('2) Order Form'!$V658,ATS!$O:$O,0),6)</f>
        <v>XS</v>
      </c>
      <c r="H658" s="10">
        <v>1</v>
      </c>
      <c r="I658" s="90">
        <v>0</v>
      </c>
      <c r="J658" s="96">
        <f>IFERROR(VLOOKUP(V658,ATS!$O:$P,2,FALSE),0)</f>
        <v>30</v>
      </c>
      <c r="K658" s="138">
        <f t="shared" si="973"/>
        <v>30</v>
      </c>
      <c r="L658" s="96">
        <f>IFERROR(VLOOKUP(V658,ATS!$O:$Q,3,FALSE),0)</f>
        <v>30</v>
      </c>
      <c r="M658" s="139">
        <f t="shared" si="974"/>
        <v>30</v>
      </c>
      <c r="N658" s="85">
        <v>0</v>
      </c>
      <c r="O658" s="51">
        <f t="shared" si="975"/>
        <v>0</v>
      </c>
      <c r="P658" s="46">
        <f>VLOOKUP($C658,Prices!$A$3:$T$1996,MATCH('2) Order Form'!P$8,Prices!$A$2:$T$2,0),FALSE)</f>
        <v>17.5</v>
      </c>
      <c r="Q658" s="47">
        <f>VLOOKUP($C658,Prices!$A$3:$T$1996,MATCH('2) Order Form'!Q$8,Prices!$A$2:$T$2,0),FALSE)</f>
        <v>35</v>
      </c>
      <c r="R658" s="31">
        <f t="shared" si="976"/>
        <v>0</v>
      </c>
      <c r="S658" s="40">
        <f t="shared" si="977"/>
        <v>0</v>
      </c>
      <c r="T658" s="47">
        <f t="shared" si="978"/>
        <v>0</v>
      </c>
      <c r="U658" s="97"/>
      <c r="V658" s="110">
        <v>7048652914460</v>
      </c>
      <c r="W658" s="97"/>
      <c r="X658" s="182" t="str">
        <f t="shared" si="961"/>
        <v>*** EOL ***</v>
      </c>
      <c r="Y658" s="133">
        <f t="shared" si="979"/>
        <v>0</v>
      </c>
      <c r="Z658" s="99">
        <f t="shared" ca="1" si="862"/>
        <v>0</v>
      </c>
      <c r="AA658" s="99">
        <f t="shared" ca="1" si="915"/>
        <v>103</v>
      </c>
      <c r="AB658" s="99">
        <f t="shared" ca="1" si="980"/>
        <v>0</v>
      </c>
      <c r="AC658" s="99">
        <f t="shared" ca="1" si="981"/>
        <v>1</v>
      </c>
      <c r="AD658" s="99" t="str">
        <f t="shared" si="982"/>
        <v xml:space="preserve">820413Tomato </v>
      </c>
      <c r="AE658" s="99">
        <f t="shared" si="983"/>
        <v>820413</v>
      </c>
      <c r="AF658" s="100" t="str">
        <f>INDEX(ATS!$A:$P,MATCH('2) Order Form'!$V658,ATS!$O:$O,0),7)</f>
        <v>Stock</v>
      </c>
      <c r="AG658" s="183">
        <v>7048653023758</v>
      </c>
      <c r="AH658"/>
    </row>
    <row r="659" spans="1:34">
      <c r="A659" s="9">
        <v>4</v>
      </c>
      <c r="B659" s="9" t="s">
        <v>103</v>
      </c>
      <c r="C659" s="9">
        <f>INDEX(ATS!$A:$P,MATCH('2) Order Form'!$V659,ATS!$O:$O,0),1)</f>
        <v>820413</v>
      </c>
      <c r="D659" s="9" t="str">
        <f>INDEX(ATS!$A:$P,MATCH('2) Order Form'!$V659,ATS!$O:$O,0),2)</f>
        <v>Hunter Gloves W</v>
      </c>
      <c r="E659" s="74" t="str">
        <f>INDEX(ATS!$A:$P,MATCH('2) Order Form'!$V659,ATS!$O:$O,0),4)</f>
        <v>55504-S</v>
      </c>
      <c r="F659" s="74" t="str">
        <f>INDEX(ATS!$A:$P,MATCH('2) Order Form'!$V659,ATS!$O:$O,0),5)</f>
        <v xml:space="preserve">Tomato </v>
      </c>
      <c r="G659" s="112" t="str">
        <f>INDEX(ATS!$A:$P,MATCH('2) Order Form'!$V659,ATS!$O:$O,0),6)</f>
        <v>S</v>
      </c>
      <c r="H659" s="10">
        <v>1</v>
      </c>
      <c r="I659" s="90">
        <v>0</v>
      </c>
      <c r="J659" s="96">
        <f>IFERROR(VLOOKUP(V659,ATS!$O:$P,2,FALSE),0)</f>
        <v>62</v>
      </c>
      <c r="K659" s="138" t="str">
        <f t="shared" si="973"/>
        <v>50+</v>
      </c>
      <c r="L659" s="96">
        <f>IFERROR(VLOOKUP(V659,ATS!$O:$Q,3,FALSE),0)</f>
        <v>62</v>
      </c>
      <c r="M659" s="139" t="str">
        <f t="shared" si="974"/>
        <v>50+</v>
      </c>
      <c r="N659" s="85">
        <v>0</v>
      </c>
      <c r="O659" s="51">
        <f t="shared" si="975"/>
        <v>0</v>
      </c>
      <c r="P659" s="46">
        <f>VLOOKUP($C659,Prices!$A$3:$T$1996,MATCH('2) Order Form'!P$8,Prices!$A$2:$T$2,0),FALSE)</f>
        <v>17.5</v>
      </c>
      <c r="Q659" s="47">
        <f>VLOOKUP($C659,Prices!$A$3:$T$1996,MATCH('2) Order Form'!Q$8,Prices!$A$2:$T$2,0),FALSE)</f>
        <v>35</v>
      </c>
      <c r="R659" s="31">
        <f t="shared" si="976"/>
        <v>0</v>
      </c>
      <c r="S659" s="40">
        <f t="shared" si="977"/>
        <v>0</v>
      </c>
      <c r="T659" s="47">
        <f t="shared" si="978"/>
        <v>0</v>
      </c>
      <c r="U659" s="97"/>
      <c r="V659" s="110">
        <v>7048652914453</v>
      </c>
      <c r="W659" s="97"/>
      <c r="X659" s="182" t="str">
        <f t="shared" si="961"/>
        <v>*** EOL ***</v>
      </c>
      <c r="Y659" s="98">
        <f t="shared" si="979"/>
        <v>0</v>
      </c>
      <c r="Z659" s="99">
        <f t="shared" ca="1" si="862"/>
        <v>0</v>
      </c>
      <c r="AA659" s="99">
        <f t="shared" ca="1" si="915"/>
        <v>103</v>
      </c>
      <c r="AB659" s="99">
        <f t="shared" ca="1" si="980"/>
        <v>0</v>
      </c>
      <c r="AC659" s="99">
        <f t="shared" ca="1" si="981"/>
        <v>0</v>
      </c>
      <c r="AD659" s="99" t="str">
        <f t="shared" si="982"/>
        <v xml:space="preserve">820413Tomato </v>
      </c>
      <c r="AE659" s="99">
        <f t="shared" si="983"/>
        <v>820413</v>
      </c>
      <c r="AF659" s="100" t="str">
        <f>INDEX(ATS!$A:$P,MATCH('2) Order Form'!$V659,ATS!$O:$O,0),7)</f>
        <v>Stock</v>
      </c>
      <c r="AG659" s="183">
        <v>7048653023765</v>
      </c>
    </row>
    <row r="660" spans="1:34">
      <c r="A660" s="9">
        <v>4</v>
      </c>
      <c r="B660" s="9" t="s">
        <v>103</v>
      </c>
      <c r="C660" s="9">
        <f>INDEX(ATS!$A:$P,MATCH('2) Order Form'!$V660,ATS!$O:$O,0),1)</f>
        <v>820413</v>
      </c>
      <c r="D660" s="9" t="str">
        <f>INDEX(ATS!$A:$P,MATCH('2) Order Form'!$V660,ATS!$O:$O,0),2)</f>
        <v>Hunter Gloves W</v>
      </c>
      <c r="E660" s="74" t="str">
        <f>INDEX(ATS!$A:$P,MATCH('2) Order Form'!$V660,ATS!$O:$O,0),4)</f>
        <v>55504-M</v>
      </c>
      <c r="F660" s="74" t="str">
        <f>INDEX(ATS!$A:$P,MATCH('2) Order Form'!$V660,ATS!$O:$O,0),5)</f>
        <v xml:space="preserve">Tomato </v>
      </c>
      <c r="G660" s="112" t="str">
        <f>INDEX(ATS!$A:$P,MATCH('2) Order Form'!$V660,ATS!$O:$O,0),6)</f>
        <v>M</v>
      </c>
      <c r="H660" s="10">
        <v>1</v>
      </c>
      <c r="I660" s="90">
        <v>0</v>
      </c>
      <c r="J660" s="96">
        <f>IFERROR(VLOOKUP(V660,ATS!$O:$P,2,FALSE),0)</f>
        <v>59</v>
      </c>
      <c r="K660" s="138" t="str">
        <f>IF(J660=99999,"OPEN",IF(J660&gt;50,"50+",IF(J660&lt;=0,"0",J660)))</f>
        <v>50+</v>
      </c>
      <c r="L660" s="96">
        <f>IFERROR(VLOOKUP(V660,ATS!$O:$Q,3,FALSE),0)</f>
        <v>59</v>
      </c>
      <c r="M660" s="139" t="str">
        <f>IF(L660=99999,"OPEN",IF(L660&gt;50,"50+",IF(L660&lt;=0,"0",L660)))</f>
        <v>50+</v>
      </c>
      <c r="N660" s="85">
        <v>0</v>
      </c>
      <c r="O660" s="51">
        <f>IF(N660&lt;&gt;0,N660,$P$5)</f>
        <v>0</v>
      </c>
      <c r="P660" s="46">
        <f>VLOOKUP($C660,Prices!$A$3:$T$1996,MATCH('2) Order Form'!P$8,Prices!$A$2:$T$2,0),FALSE)</f>
        <v>17.5</v>
      </c>
      <c r="Q660" s="47">
        <f>VLOOKUP($C660,Prices!$A$3:$T$1996,MATCH('2) Order Form'!Q$8,Prices!$A$2:$T$2,0),FALSE)</f>
        <v>35</v>
      </c>
      <c r="R660" s="31">
        <f>I660*P660</f>
        <v>0</v>
      </c>
      <c r="S660" s="40">
        <f>R660*O660</f>
        <v>0</v>
      </c>
      <c r="T660" s="47">
        <f>R660-S660</f>
        <v>0</v>
      </c>
      <c r="U660" s="97"/>
      <c r="V660" s="110">
        <v>7048652914446</v>
      </c>
      <c r="W660" s="97"/>
      <c r="X660" s="182" t="str">
        <f t="shared" si="961"/>
        <v>*** EOL ***</v>
      </c>
      <c r="Y660" s="98">
        <f>I660*Q660</f>
        <v>0</v>
      </c>
      <c r="Z660" s="99">
        <f t="shared" ca="1" si="862"/>
        <v>0</v>
      </c>
      <c r="AA660" s="99">
        <f t="shared" ca="1" si="915"/>
        <v>103</v>
      </c>
      <c r="AB660" s="99">
        <f ca="1">IF(C660=OFFSET(C660,-1,0),0,1)</f>
        <v>0</v>
      </c>
      <c r="AC660" s="99">
        <f ca="1">IF(F660=OFFSET(F660,-1,0),0,1)</f>
        <v>0</v>
      </c>
      <c r="AD660" s="99" t="str">
        <f>CONCATENATE(C660,F660)</f>
        <v xml:space="preserve">820413Tomato </v>
      </c>
      <c r="AE660" s="99">
        <f>IFERROR(IF(B660="EYEWEAR",CONCATENATE(C660,"-",G660),C660),C660)</f>
        <v>820413</v>
      </c>
      <c r="AF660" s="100" t="str">
        <f>INDEX(ATS!$A:$P,MATCH('2) Order Form'!$V660,ATS!$O:$O,0),7)</f>
        <v>Stock</v>
      </c>
      <c r="AG660" s="183">
        <v>7048653023772</v>
      </c>
    </row>
    <row r="661" spans="1:34">
      <c r="A661" s="9">
        <v>4</v>
      </c>
      <c r="B661" s="9" t="s">
        <v>103</v>
      </c>
      <c r="C661" s="9">
        <f>INDEX(ATS!$A:$P,MATCH('2) Order Form'!$V661,ATS!$O:$O,0),1)</f>
        <v>820413</v>
      </c>
      <c r="D661" s="9" t="str">
        <f>INDEX(ATS!$A:$P,MATCH('2) Order Form'!$V661,ATS!$O:$O,0),2)</f>
        <v>Hunter Gloves W</v>
      </c>
      <c r="E661" s="74" t="str">
        <f>INDEX(ATS!$A:$P,MATCH('2) Order Form'!$V661,ATS!$O:$O,0),4)</f>
        <v>55504-L</v>
      </c>
      <c r="F661" s="74" t="str">
        <f>INDEX(ATS!$A:$P,MATCH('2) Order Form'!$V661,ATS!$O:$O,0),5)</f>
        <v xml:space="preserve">Tomato </v>
      </c>
      <c r="G661" s="112" t="str">
        <f>INDEX(ATS!$A:$P,MATCH('2) Order Form'!$V661,ATS!$O:$O,0),6)</f>
        <v>L</v>
      </c>
      <c r="H661" s="10">
        <v>1</v>
      </c>
      <c r="I661" s="90">
        <v>0</v>
      </c>
      <c r="J661" s="96">
        <f>IFERROR(VLOOKUP(V661,ATS!$O:$P,2,FALSE),0)</f>
        <v>30</v>
      </c>
      <c r="K661" s="138">
        <f t="shared" si="973"/>
        <v>30</v>
      </c>
      <c r="L661" s="96">
        <f>IFERROR(VLOOKUP(V661,ATS!$O:$Q,3,FALSE),0)</f>
        <v>30</v>
      </c>
      <c r="M661" s="139">
        <f t="shared" si="974"/>
        <v>30</v>
      </c>
      <c r="N661" s="85">
        <v>0</v>
      </c>
      <c r="O661" s="51">
        <f t="shared" si="975"/>
        <v>0</v>
      </c>
      <c r="P661" s="46">
        <f>VLOOKUP($C661,Prices!$A$3:$T$1996,MATCH('2) Order Form'!P$8,Prices!$A$2:$T$2,0),FALSE)</f>
        <v>17.5</v>
      </c>
      <c r="Q661" s="47">
        <f>VLOOKUP($C661,Prices!$A$3:$T$1996,MATCH('2) Order Form'!Q$8,Prices!$A$2:$T$2,0),FALSE)</f>
        <v>35</v>
      </c>
      <c r="R661" s="31">
        <f t="shared" si="976"/>
        <v>0</v>
      </c>
      <c r="S661" s="40">
        <f t="shared" si="977"/>
        <v>0</v>
      </c>
      <c r="T661" s="47">
        <f t="shared" si="978"/>
        <v>0</v>
      </c>
      <c r="U661" s="97"/>
      <c r="V661" s="110">
        <v>7048652914439</v>
      </c>
      <c r="W661" s="97"/>
      <c r="X661" s="182" t="str">
        <f t="shared" si="961"/>
        <v>*** EOL ***</v>
      </c>
      <c r="Y661" s="98">
        <f t="shared" si="979"/>
        <v>0</v>
      </c>
      <c r="Z661" s="99">
        <f t="shared" ca="1" si="862"/>
        <v>0</v>
      </c>
      <c r="AA661" s="99">
        <f t="shared" ca="1" si="915"/>
        <v>103</v>
      </c>
      <c r="AB661" s="99">
        <f t="shared" ca="1" si="980"/>
        <v>0</v>
      </c>
      <c r="AC661" s="99">
        <f t="shared" ca="1" si="981"/>
        <v>0</v>
      </c>
      <c r="AD661" s="99" t="str">
        <f t="shared" si="982"/>
        <v xml:space="preserve">820413Tomato </v>
      </c>
      <c r="AE661" s="99">
        <f t="shared" si="983"/>
        <v>820413</v>
      </c>
      <c r="AF661" s="100" t="str">
        <f>INDEX(ATS!$A:$P,MATCH('2) Order Form'!$V661,ATS!$O:$O,0),7)</f>
        <v>Stock</v>
      </c>
      <c r="AG661" s="183">
        <v>7048653023789</v>
      </c>
    </row>
    <row r="662" spans="1:34">
      <c r="A662" s="9">
        <v>4</v>
      </c>
      <c r="B662" s="9" t="s">
        <v>103</v>
      </c>
      <c r="C662" s="9">
        <f>INDEX(ATS!$A:$P,MATCH('2) Order Form'!$V662,ATS!$O:$O,0),1)</f>
        <v>820413</v>
      </c>
      <c r="D662" s="9" t="str">
        <f>INDEX(ATS!$A:$P,MATCH('2) Order Form'!$V662,ATS!$O:$O,0),2)</f>
        <v>Hunter Gloves W</v>
      </c>
      <c r="E662" s="74" t="str">
        <f>INDEX(ATS!$A:$P,MATCH('2) Order Form'!$V662,ATS!$O:$O,0),4)</f>
        <v>99901-XS</v>
      </c>
      <c r="F662" s="74" t="str">
        <f>INDEX(ATS!$A:$P,MATCH('2) Order Form'!$V662,ATS!$O:$O,0),5)</f>
        <v xml:space="preserve">Black </v>
      </c>
      <c r="G662" s="112" t="str">
        <f>INDEX(ATS!$A:$P,MATCH('2) Order Form'!$V662,ATS!$O:$O,0),6)</f>
        <v>XS</v>
      </c>
      <c r="H662" s="10">
        <v>1</v>
      </c>
      <c r="I662" s="90">
        <v>0</v>
      </c>
      <c r="J662" s="96">
        <f>IFERROR(VLOOKUP(V662,ATS!$O:$P,2,FALSE),0)</f>
        <v>7</v>
      </c>
      <c r="K662" s="138">
        <f t="shared" ref="K662:K665" si="984">IF(J662=99999,"OPEN",IF(J662&gt;50,"50+",IF(J662&lt;=0,"0",J662)))</f>
        <v>7</v>
      </c>
      <c r="L662" s="96">
        <f>IFERROR(VLOOKUP(V662,ATS!$O:$Q,3,FALSE),0)</f>
        <v>7</v>
      </c>
      <c r="M662" s="139">
        <f t="shared" ref="M662:M665" si="985">IF(L662=99999,"OPEN",IF(L662&gt;50,"50+",IF(L662&lt;=0,"0",L662)))</f>
        <v>7</v>
      </c>
      <c r="N662" s="85">
        <v>0</v>
      </c>
      <c r="O662" s="51">
        <f t="shared" ref="O662:O665" si="986">IF(N662&lt;&gt;0,N662,$P$5)</f>
        <v>0</v>
      </c>
      <c r="P662" s="46">
        <f>VLOOKUP($C662,Prices!$A$3:$T$1996,MATCH('2) Order Form'!P$8,Prices!$A$2:$T$2,0),FALSE)</f>
        <v>17.5</v>
      </c>
      <c r="Q662" s="47">
        <f>VLOOKUP($C662,Prices!$A$3:$T$1996,MATCH('2) Order Form'!Q$8,Prices!$A$2:$T$2,0),FALSE)</f>
        <v>35</v>
      </c>
      <c r="R662" s="31">
        <f t="shared" ref="R662:R665" si="987">I662*P662</f>
        <v>0</v>
      </c>
      <c r="S662" s="40">
        <f t="shared" ref="S662:S665" si="988">R662*O662</f>
        <v>0</v>
      </c>
      <c r="T662" s="47">
        <f t="shared" ref="T662:T665" si="989">R662-S662</f>
        <v>0</v>
      </c>
      <c r="U662" s="97"/>
      <c r="V662" s="110">
        <v>7048652914507</v>
      </c>
      <c r="W662" s="97"/>
      <c r="X662" s="182" t="str">
        <f t="shared" si="961"/>
        <v/>
      </c>
      <c r="Y662" s="98">
        <f t="shared" ref="Y662" si="990">I662*Q662</f>
        <v>0</v>
      </c>
      <c r="Z662" s="99">
        <f t="shared" ca="1" si="862"/>
        <v>0</v>
      </c>
      <c r="AA662" s="99">
        <f t="shared" ca="1" si="915"/>
        <v>103</v>
      </c>
      <c r="AB662" s="99">
        <f t="shared" ca="1" si="980"/>
        <v>0</v>
      </c>
      <c r="AC662" s="99">
        <f t="shared" ca="1" si="981"/>
        <v>1</v>
      </c>
      <c r="AD662" s="99" t="str">
        <f t="shared" si="982"/>
        <v xml:space="preserve">820413Black </v>
      </c>
      <c r="AE662" s="99">
        <f t="shared" si="983"/>
        <v>820413</v>
      </c>
      <c r="AF662" s="100" t="str">
        <f>INDEX(ATS!$A:$P,MATCH('2) Order Form'!$V662,ATS!$O:$O,0),7)</f>
        <v>Active</v>
      </c>
      <c r="AG662" s="183">
        <v>7048653024397</v>
      </c>
    </row>
    <row r="663" spans="1:34">
      <c r="A663" s="9">
        <v>4</v>
      </c>
      <c r="B663" s="9" t="s">
        <v>103</v>
      </c>
      <c r="C663" s="9">
        <f>INDEX(ATS!$A:$P,MATCH('2) Order Form'!$V663,ATS!$O:$O,0),1)</f>
        <v>820413</v>
      </c>
      <c r="D663" s="9" t="str">
        <f>INDEX(ATS!$A:$P,MATCH('2) Order Form'!$V663,ATS!$O:$O,0),2)</f>
        <v>Hunter Gloves W</v>
      </c>
      <c r="E663" s="74" t="str">
        <f>INDEX(ATS!$A:$P,MATCH('2) Order Form'!$V663,ATS!$O:$O,0),4)</f>
        <v>99901-S</v>
      </c>
      <c r="F663" s="74" t="str">
        <f>INDEX(ATS!$A:$P,MATCH('2) Order Form'!$V663,ATS!$O:$O,0),5)</f>
        <v xml:space="preserve">Black </v>
      </c>
      <c r="G663" s="112" t="str">
        <f>INDEX(ATS!$A:$P,MATCH('2) Order Form'!$V663,ATS!$O:$O,0),6)</f>
        <v>S</v>
      </c>
      <c r="H663" s="10">
        <v>1</v>
      </c>
      <c r="I663" s="90">
        <v>0</v>
      </c>
      <c r="J663" s="96">
        <f>IFERROR(VLOOKUP(V663,ATS!$O:$P,2,FALSE),0)</f>
        <v>41</v>
      </c>
      <c r="K663" s="138">
        <f>IF(J663=99999,"OPEN",IF(J663&gt;50,"50+",IF(J663&lt;=0,"0",J663)))</f>
        <v>41</v>
      </c>
      <c r="L663" s="96">
        <f>IFERROR(VLOOKUP(V663,ATS!$O:$Q,3,FALSE),0)</f>
        <v>41</v>
      </c>
      <c r="M663" s="139">
        <f>IF(L663=99999,"OPEN",IF(L663&gt;50,"50+",IF(L663&lt;=0,"0",L663)))</f>
        <v>41</v>
      </c>
      <c r="N663" s="85">
        <v>0</v>
      </c>
      <c r="O663" s="51">
        <f>IF(N663&lt;&gt;0,N663,$P$5)</f>
        <v>0</v>
      </c>
      <c r="P663" s="46">
        <f>VLOOKUP($C663,Prices!$A$3:$T$1996,MATCH('2) Order Form'!P$8,Prices!$A$2:$T$2,0),FALSE)</f>
        <v>17.5</v>
      </c>
      <c r="Q663" s="47">
        <f>VLOOKUP($C663,Prices!$A$3:$T$1996,MATCH('2) Order Form'!Q$8,Prices!$A$2:$T$2,0),FALSE)</f>
        <v>35</v>
      </c>
      <c r="R663" s="31">
        <f>I663*P663</f>
        <v>0</v>
      </c>
      <c r="S663" s="40">
        <f>R663*O663</f>
        <v>0</v>
      </c>
      <c r="T663" s="47">
        <f>R663-S663</f>
        <v>0</v>
      </c>
      <c r="U663" s="97"/>
      <c r="V663" s="110">
        <v>7048652914491</v>
      </c>
      <c r="W663" s="97"/>
      <c r="X663" s="182" t="str">
        <f t="shared" si="961"/>
        <v/>
      </c>
      <c r="Y663" s="98">
        <f>I663*Q663</f>
        <v>0</v>
      </c>
      <c r="Z663" s="99">
        <f t="shared" ca="1" si="862"/>
        <v>0</v>
      </c>
      <c r="AA663" s="99">
        <f t="shared" ca="1" si="915"/>
        <v>103</v>
      </c>
      <c r="AB663" s="99">
        <f ca="1">IF(C663=OFFSET(C663,-1,0),0,1)</f>
        <v>0</v>
      </c>
      <c r="AC663" s="99">
        <f ca="1">IF(F663=OFFSET(F663,-1,0),0,1)</f>
        <v>0</v>
      </c>
      <c r="AD663" s="99" t="str">
        <f>CONCATENATE(C663,F663)</f>
        <v xml:space="preserve">820413Black </v>
      </c>
      <c r="AE663" s="99">
        <f>IFERROR(IF(B663="EYEWEAR",CONCATENATE(C663,"-",G663),C663),C663)</f>
        <v>820413</v>
      </c>
      <c r="AF663" s="100" t="str">
        <f>INDEX(ATS!$A:$P,MATCH('2) Order Form'!$V663,ATS!$O:$O,0),7)</f>
        <v>Active</v>
      </c>
      <c r="AG663" s="183">
        <v>7048653024403</v>
      </c>
    </row>
    <row r="664" spans="1:34">
      <c r="A664" s="9">
        <v>4</v>
      </c>
      <c r="B664" s="9" t="s">
        <v>103</v>
      </c>
      <c r="C664" s="9">
        <f>INDEX(ATS!$A:$P,MATCH('2) Order Form'!$V664,ATS!$O:$O,0),1)</f>
        <v>820413</v>
      </c>
      <c r="D664" s="9" t="str">
        <f>INDEX(ATS!$A:$P,MATCH('2) Order Form'!$V664,ATS!$O:$O,0),2)</f>
        <v>Hunter Gloves W</v>
      </c>
      <c r="E664" s="74" t="str">
        <f>INDEX(ATS!$A:$P,MATCH('2) Order Form'!$V664,ATS!$O:$O,0),4)</f>
        <v>99901-M</v>
      </c>
      <c r="F664" s="74" t="str">
        <f>INDEX(ATS!$A:$P,MATCH('2) Order Form'!$V664,ATS!$O:$O,0),5)</f>
        <v xml:space="preserve">Black </v>
      </c>
      <c r="G664" s="112" t="str">
        <f>INDEX(ATS!$A:$P,MATCH('2) Order Form'!$V664,ATS!$O:$O,0),6)</f>
        <v>M</v>
      </c>
      <c r="H664" s="10">
        <v>1</v>
      </c>
      <c r="I664" s="90">
        <v>0</v>
      </c>
      <c r="J664" s="96">
        <f>IFERROR(VLOOKUP(V664,ATS!$O:$P,2,FALSE),0)</f>
        <v>1</v>
      </c>
      <c r="K664" s="138">
        <f t="shared" si="984"/>
        <v>1</v>
      </c>
      <c r="L664" s="96">
        <f>IFERROR(VLOOKUP(V664,ATS!$O:$Q,3,FALSE),0)</f>
        <v>1</v>
      </c>
      <c r="M664" s="139">
        <f t="shared" si="985"/>
        <v>1</v>
      </c>
      <c r="N664" s="85">
        <v>0</v>
      </c>
      <c r="O664" s="51">
        <f t="shared" si="986"/>
        <v>0</v>
      </c>
      <c r="P664" s="46">
        <f>VLOOKUP($C664,Prices!$A$3:$T$1996,MATCH('2) Order Form'!P$8,Prices!$A$2:$T$2,0),FALSE)</f>
        <v>17.5</v>
      </c>
      <c r="Q664" s="47">
        <f>VLOOKUP($C664,Prices!$A$3:$T$1996,MATCH('2) Order Form'!Q$8,Prices!$A$2:$T$2,0),FALSE)</f>
        <v>35</v>
      </c>
      <c r="R664" s="31">
        <f t="shared" si="987"/>
        <v>0</v>
      </c>
      <c r="S664" s="40">
        <f t="shared" si="988"/>
        <v>0</v>
      </c>
      <c r="T664" s="47">
        <f t="shared" si="989"/>
        <v>0</v>
      </c>
      <c r="U664" s="97"/>
      <c r="V664" s="110">
        <v>7048652914484</v>
      </c>
      <c r="W664" s="97"/>
      <c r="X664" s="182" t="str">
        <f t="shared" si="961"/>
        <v/>
      </c>
      <c r="Y664" s="98">
        <f t="shared" ref="Y664:Y665" si="991">I664*Q664</f>
        <v>0</v>
      </c>
      <c r="Z664" s="99">
        <f t="shared" ca="1" si="862"/>
        <v>0</v>
      </c>
      <c r="AA664" s="99">
        <f t="shared" ca="1" si="915"/>
        <v>103</v>
      </c>
      <c r="AB664" s="99">
        <f t="shared" ca="1" si="980"/>
        <v>0</v>
      </c>
      <c r="AC664" s="99">
        <f t="shared" ca="1" si="981"/>
        <v>0</v>
      </c>
      <c r="AD664" s="99" t="str">
        <f t="shared" si="982"/>
        <v xml:space="preserve">820413Black </v>
      </c>
      <c r="AE664" s="99">
        <f t="shared" si="983"/>
        <v>820413</v>
      </c>
      <c r="AF664" s="100" t="str">
        <f>INDEX(ATS!$A:$P,MATCH('2) Order Form'!$V664,ATS!$O:$O,0),7)</f>
        <v>Active</v>
      </c>
      <c r="AG664" s="183">
        <v>7048653024410</v>
      </c>
    </row>
    <row r="665" spans="1:34">
      <c r="A665" s="9">
        <v>4</v>
      </c>
      <c r="B665" s="9" t="s">
        <v>103</v>
      </c>
      <c r="C665" s="9">
        <f>INDEX(ATS!$A:$P,MATCH('2) Order Form'!$V665,ATS!$O:$O,0),1)</f>
        <v>820413</v>
      </c>
      <c r="D665" s="9" t="str">
        <f>INDEX(ATS!$A:$P,MATCH('2) Order Form'!$V665,ATS!$O:$O,0),2)</f>
        <v>Hunter Gloves W</v>
      </c>
      <c r="E665" s="74" t="str">
        <f>INDEX(ATS!$A:$P,MATCH('2) Order Form'!$V665,ATS!$O:$O,0),4)</f>
        <v>99901-L</v>
      </c>
      <c r="F665" s="74" t="str">
        <f>INDEX(ATS!$A:$P,MATCH('2) Order Form'!$V665,ATS!$O:$O,0),5)</f>
        <v xml:space="preserve">Black </v>
      </c>
      <c r="G665" s="112" t="str">
        <f>INDEX(ATS!$A:$P,MATCH('2) Order Form'!$V665,ATS!$O:$O,0),6)</f>
        <v>L</v>
      </c>
      <c r="H665" s="10">
        <v>1</v>
      </c>
      <c r="I665" s="90">
        <v>0</v>
      </c>
      <c r="J665" s="96">
        <f>IFERROR(VLOOKUP(V665,ATS!$O:$P,2,FALSE),0)</f>
        <v>5</v>
      </c>
      <c r="K665" s="138">
        <f t="shared" si="984"/>
        <v>5</v>
      </c>
      <c r="L665" s="96">
        <f>IFERROR(VLOOKUP(V665,ATS!$O:$Q,3,FALSE),0)</f>
        <v>5</v>
      </c>
      <c r="M665" s="139">
        <f t="shared" si="985"/>
        <v>5</v>
      </c>
      <c r="N665" s="85">
        <v>0</v>
      </c>
      <c r="O665" s="51">
        <f t="shared" si="986"/>
        <v>0</v>
      </c>
      <c r="P665" s="46">
        <f>VLOOKUP($C665,Prices!$A$3:$T$1996,MATCH('2) Order Form'!P$8,Prices!$A$2:$T$2,0),FALSE)</f>
        <v>17.5</v>
      </c>
      <c r="Q665" s="47">
        <f>VLOOKUP($C665,Prices!$A$3:$T$1996,MATCH('2) Order Form'!Q$8,Prices!$A$2:$T$2,0),FALSE)</f>
        <v>35</v>
      </c>
      <c r="R665" s="31">
        <f t="shared" si="987"/>
        <v>0</v>
      </c>
      <c r="S665" s="40">
        <f t="shared" si="988"/>
        <v>0</v>
      </c>
      <c r="T665" s="47">
        <f t="shared" si="989"/>
        <v>0</v>
      </c>
      <c r="U665" s="97"/>
      <c r="V665" s="110">
        <v>7048652914477</v>
      </c>
      <c r="W665" s="97"/>
      <c r="X665" s="182" t="str">
        <f t="shared" si="961"/>
        <v/>
      </c>
      <c r="Y665" s="98">
        <f t="shared" si="991"/>
        <v>0</v>
      </c>
      <c r="Z665" s="99">
        <f t="shared" ca="1" si="862"/>
        <v>0</v>
      </c>
      <c r="AA665" s="99">
        <f t="shared" ca="1" si="915"/>
        <v>103</v>
      </c>
      <c r="AB665" s="99">
        <f t="shared" ca="1" si="980"/>
        <v>0</v>
      </c>
      <c r="AC665" s="99">
        <f t="shared" ca="1" si="981"/>
        <v>0</v>
      </c>
      <c r="AD665" s="99" t="str">
        <f t="shared" si="982"/>
        <v xml:space="preserve">820413Black </v>
      </c>
      <c r="AE665" s="99">
        <f t="shared" si="983"/>
        <v>820413</v>
      </c>
      <c r="AF665" s="100" t="str">
        <f>INDEX(ATS!$A:$P,MATCH('2) Order Form'!$V665,ATS!$O:$O,0),7)</f>
        <v>Active</v>
      </c>
      <c r="AG665" s="183">
        <v>7048653024427</v>
      </c>
    </row>
    <row r="666" spans="1:34" ht="17.25" customHeight="1">
      <c r="A666" s="9">
        <v>4</v>
      </c>
      <c r="B666" s="9" t="s">
        <v>103</v>
      </c>
      <c r="C666" s="9">
        <f>INDEX(ATS!$A:$P,MATCH('2) Order Form'!$V666,ATS!$O:$O,0),1)</f>
        <v>820439</v>
      </c>
      <c r="D666" s="9" t="str">
        <f>INDEX(ATS!$A:$P,MATCH('2) Order Form'!$V666,ATS!$O:$O,0),2)</f>
        <v>Hunter Merino Socks</v>
      </c>
      <c r="E666" s="74" t="str">
        <f>INDEX(ATS!$A:$P,MATCH('2) Order Form'!$V666,ATS!$O:$O,0),4)</f>
        <v>10001-3537</v>
      </c>
      <c r="F666" s="74" t="str">
        <f>INDEX(ATS!$A:$P,MATCH('2) Order Form'!$V666,ATS!$O:$O,0),5)</f>
        <v>Bright White</v>
      </c>
      <c r="G666" s="112">
        <f>INDEX(ATS!$A:$P,MATCH('2) Order Form'!$V666,ATS!$O:$O,0),6)</f>
        <v>3537</v>
      </c>
      <c r="H666" s="10">
        <v>1</v>
      </c>
      <c r="I666" s="90">
        <v>0</v>
      </c>
      <c r="J666" s="96">
        <f>IFERROR(VLOOKUP(V666,ATS!$O:$P,2,FALSE),0)</f>
        <v>417</v>
      </c>
      <c r="K666" s="138" t="str">
        <f t="shared" ref="K666:K677" si="992">IF(J666=99999,"OPEN",IF(J666&gt;50,"50+",IF(J666&lt;=0,"0",J666)))</f>
        <v>50+</v>
      </c>
      <c r="L666" s="96">
        <f>IFERROR(VLOOKUP(V666,ATS!$O:$Q,3,FALSE),0)</f>
        <v>417</v>
      </c>
      <c r="M666" s="139" t="str">
        <f t="shared" ref="M666:M677" si="993">IF(L666=99999,"OPEN",IF(L666&gt;50,"50+",IF(L666&lt;=0,"0",L666)))</f>
        <v>50+</v>
      </c>
      <c r="N666" s="85">
        <v>0</v>
      </c>
      <c r="O666" s="51">
        <f t="shared" ref="O666:O677" si="994">IF(N666&lt;&gt;0,N666,$P$5)</f>
        <v>0</v>
      </c>
      <c r="P666" s="46">
        <f>VLOOKUP($C666,Prices!$A$3:$T$1996,MATCH('2) Order Form'!P$8,Prices!$A$2:$T$2,0),FALSE)</f>
        <v>10</v>
      </c>
      <c r="Q666" s="47">
        <f>VLOOKUP($C666,Prices!$A$3:$T$1996,MATCH('2) Order Form'!Q$8,Prices!$A$2:$T$2,0),FALSE)</f>
        <v>20</v>
      </c>
      <c r="R666" s="31">
        <f t="shared" ref="R666:R677" si="995">I666*P666</f>
        <v>0</v>
      </c>
      <c r="S666" s="40">
        <f t="shared" ref="S666:S677" si="996">R666*O666</f>
        <v>0</v>
      </c>
      <c r="T666" s="47">
        <f t="shared" ref="T666:T677" si="997">R666-S666</f>
        <v>0</v>
      </c>
      <c r="U666" s="97"/>
      <c r="V666" s="110">
        <v>7048652901330</v>
      </c>
      <c r="W666" s="97"/>
      <c r="X666" s="182" t="str">
        <f t="shared" si="961"/>
        <v/>
      </c>
      <c r="Y666" s="98">
        <f t="shared" ref="Y666:Y677" si="998">I666*Q666</f>
        <v>0</v>
      </c>
      <c r="Z666" s="99">
        <f t="shared" ref="Z666:Z711" ca="1" si="999">IF(A666=OFFSET(A666,-1,0),0,1)</f>
        <v>0</v>
      </c>
      <c r="AA666" s="99">
        <f t="shared" ca="1" si="915"/>
        <v>104</v>
      </c>
      <c r="AB666" s="99">
        <f t="shared" ref="AB666:AB677" ca="1" si="1000">IF(C666=OFFSET(C666,-1,0),0,1)</f>
        <v>1</v>
      </c>
      <c r="AC666" s="99">
        <f t="shared" ref="AC666:AC677" ca="1" si="1001">IF(F666=OFFSET(F666,-1,0),0,1)</f>
        <v>1</v>
      </c>
      <c r="AD666" s="99" t="str">
        <f t="shared" ref="AD666:AD677" si="1002">CONCATENATE(C666,F666)</f>
        <v>820439Bright White</v>
      </c>
      <c r="AE666" s="99">
        <f t="shared" ref="AE666:AE677" si="1003">IFERROR(IF(B666="EYEWEAR",CONCATENATE(C666,"-",G666),C666),C666)</f>
        <v>820439</v>
      </c>
      <c r="AF666" s="100" t="str">
        <f>INDEX(ATS!$A:$P,MATCH('2) Order Form'!$V666,ATS!$O:$O,0),7)</f>
        <v>Active</v>
      </c>
      <c r="AG666" s="183">
        <v>7048653024434</v>
      </c>
    </row>
    <row r="667" spans="1:34" ht="17.25" customHeight="1">
      <c r="A667" s="9">
        <v>4</v>
      </c>
      <c r="B667" s="9" t="s">
        <v>103</v>
      </c>
      <c r="C667" s="9">
        <f>INDEX(ATS!$A:$P,MATCH('2) Order Form'!$V667,ATS!$O:$O,0),1)</f>
        <v>820439</v>
      </c>
      <c r="D667" s="9" t="str">
        <f>INDEX(ATS!$A:$P,MATCH('2) Order Form'!$V667,ATS!$O:$O,0),2)</f>
        <v>Hunter Merino Socks</v>
      </c>
      <c r="E667" s="74" t="str">
        <f>INDEX(ATS!$A:$P,MATCH('2) Order Form'!$V667,ATS!$O:$O,0),4)</f>
        <v>10001-3840</v>
      </c>
      <c r="F667" s="74" t="str">
        <f>INDEX(ATS!$A:$P,MATCH('2) Order Form'!$V667,ATS!$O:$O,0),5)</f>
        <v>Bright White</v>
      </c>
      <c r="G667" s="112">
        <f>INDEX(ATS!$A:$P,MATCH('2) Order Form'!$V667,ATS!$O:$O,0),6)</f>
        <v>3840</v>
      </c>
      <c r="H667" s="10">
        <v>1</v>
      </c>
      <c r="I667" s="90">
        <v>0</v>
      </c>
      <c r="J667" s="96">
        <f>IFERROR(VLOOKUP(V667,ATS!$O:$P,2,FALSE),0)</f>
        <v>330</v>
      </c>
      <c r="K667" s="138" t="str">
        <f t="shared" si="992"/>
        <v>50+</v>
      </c>
      <c r="L667" s="96">
        <f>IFERROR(VLOOKUP(V667,ATS!$O:$Q,3,FALSE),0)</f>
        <v>330</v>
      </c>
      <c r="M667" s="139" t="str">
        <f t="shared" si="993"/>
        <v>50+</v>
      </c>
      <c r="N667" s="85">
        <v>0</v>
      </c>
      <c r="O667" s="51">
        <f t="shared" si="994"/>
        <v>0</v>
      </c>
      <c r="P667" s="46">
        <f>VLOOKUP($C667,Prices!$A$3:$T$1996,MATCH('2) Order Form'!P$8,Prices!$A$2:$T$2,0),FALSE)</f>
        <v>10</v>
      </c>
      <c r="Q667" s="47">
        <f>VLOOKUP($C667,Prices!$A$3:$T$1996,MATCH('2) Order Form'!Q$8,Prices!$A$2:$T$2,0),FALSE)</f>
        <v>20</v>
      </c>
      <c r="R667" s="31">
        <f t="shared" si="995"/>
        <v>0</v>
      </c>
      <c r="S667" s="40">
        <f t="shared" si="996"/>
        <v>0</v>
      </c>
      <c r="T667" s="47">
        <f t="shared" si="997"/>
        <v>0</v>
      </c>
      <c r="U667" s="97"/>
      <c r="V667" s="110">
        <v>7048652901347</v>
      </c>
      <c r="W667" s="97"/>
      <c r="X667" s="182" t="str">
        <f t="shared" si="961"/>
        <v/>
      </c>
      <c r="Y667" s="98">
        <f t="shared" si="998"/>
        <v>0</v>
      </c>
      <c r="Z667" s="99">
        <f t="shared" ca="1" si="999"/>
        <v>0</v>
      </c>
      <c r="AA667" s="99">
        <f t="shared" ca="1" si="915"/>
        <v>104</v>
      </c>
      <c r="AB667" s="99">
        <f t="shared" ca="1" si="1000"/>
        <v>0</v>
      </c>
      <c r="AC667" s="99">
        <f t="shared" ca="1" si="1001"/>
        <v>0</v>
      </c>
      <c r="AD667" s="99" t="str">
        <f t="shared" si="1002"/>
        <v>820439Bright White</v>
      </c>
      <c r="AE667" s="99">
        <f t="shared" si="1003"/>
        <v>820439</v>
      </c>
      <c r="AF667" s="100" t="str">
        <f>INDEX(ATS!$A:$P,MATCH('2) Order Form'!$V667,ATS!$O:$O,0),7)</f>
        <v>Active</v>
      </c>
      <c r="AG667" s="183">
        <v>7048653024441</v>
      </c>
    </row>
    <row r="668" spans="1:34" ht="17.25" customHeight="1">
      <c r="A668" s="9">
        <v>4</v>
      </c>
      <c r="B668" s="9" t="s">
        <v>103</v>
      </c>
      <c r="C668" s="9">
        <f>INDEX(ATS!$A:$P,MATCH('2) Order Form'!$V668,ATS!$O:$O,0),1)</f>
        <v>820439</v>
      </c>
      <c r="D668" s="9" t="str">
        <f>INDEX(ATS!$A:$P,MATCH('2) Order Form'!$V668,ATS!$O:$O,0),2)</f>
        <v>Hunter Merino Socks</v>
      </c>
      <c r="E668" s="74" t="str">
        <f>INDEX(ATS!$A:$P,MATCH('2) Order Form'!$V668,ATS!$O:$O,0),4)</f>
        <v>10001-4143</v>
      </c>
      <c r="F668" s="74" t="str">
        <f>INDEX(ATS!$A:$P,MATCH('2) Order Form'!$V668,ATS!$O:$O,0),5)</f>
        <v>Bright White</v>
      </c>
      <c r="G668" s="112">
        <f>INDEX(ATS!$A:$P,MATCH('2) Order Form'!$V668,ATS!$O:$O,0),6)</f>
        <v>4143</v>
      </c>
      <c r="H668" s="10">
        <v>1</v>
      </c>
      <c r="I668" s="90">
        <v>0</v>
      </c>
      <c r="J668" s="96">
        <f>IFERROR(VLOOKUP(V668,ATS!$O:$P,2,FALSE),0)</f>
        <v>313</v>
      </c>
      <c r="K668" s="138" t="str">
        <f t="shared" si="992"/>
        <v>50+</v>
      </c>
      <c r="L668" s="96">
        <f>IFERROR(VLOOKUP(V668,ATS!$O:$Q,3,FALSE),0)</f>
        <v>313</v>
      </c>
      <c r="M668" s="139" t="str">
        <f t="shared" si="993"/>
        <v>50+</v>
      </c>
      <c r="N668" s="85">
        <v>0</v>
      </c>
      <c r="O668" s="51">
        <f t="shared" si="994"/>
        <v>0</v>
      </c>
      <c r="P668" s="46">
        <f>VLOOKUP($C668,Prices!$A$3:$T$1996,MATCH('2) Order Form'!P$8,Prices!$A$2:$T$2,0),FALSE)</f>
        <v>10</v>
      </c>
      <c r="Q668" s="47">
        <f>VLOOKUP($C668,Prices!$A$3:$T$1996,MATCH('2) Order Form'!Q$8,Prices!$A$2:$T$2,0),FALSE)</f>
        <v>20</v>
      </c>
      <c r="R668" s="31">
        <f t="shared" si="995"/>
        <v>0</v>
      </c>
      <c r="S668" s="40">
        <f t="shared" si="996"/>
        <v>0</v>
      </c>
      <c r="T668" s="47">
        <f t="shared" si="997"/>
        <v>0</v>
      </c>
      <c r="U668" s="97"/>
      <c r="V668" s="110">
        <v>7048652901354</v>
      </c>
      <c r="W668" s="97"/>
      <c r="X668" s="182" t="str">
        <f t="shared" si="961"/>
        <v/>
      </c>
      <c r="Y668" s="98">
        <f t="shared" si="998"/>
        <v>0</v>
      </c>
      <c r="Z668" s="99">
        <f t="shared" ca="1" si="999"/>
        <v>0</v>
      </c>
      <c r="AA668" s="99">
        <f t="shared" ca="1" si="915"/>
        <v>104</v>
      </c>
      <c r="AB668" s="99">
        <f t="shared" ca="1" si="1000"/>
        <v>0</v>
      </c>
      <c r="AC668" s="99">
        <f t="shared" ca="1" si="1001"/>
        <v>0</v>
      </c>
      <c r="AD668" s="99" t="str">
        <f t="shared" si="1002"/>
        <v>820439Bright White</v>
      </c>
      <c r="AE668" s="99">
        <f t="shared" si="1003"/>
        <v>820439</v>
      </c>
      <c r="AF668" s="100" t="str">
        <f>INDEX(ATS!$A:$P,MATCH('2) Order Form'!$V668,ATS!$O:$O,0),7)</f>
        <v>Active</v>
      </c>
      <c r="AG668" s="183">
        <v>7048653024458</v>
      </c>
    </row>
    <row r="669" spans="1:34" ht="17.25" customHeight="1">
      <c r="A669" s="9">
        <v>4</v>
      </c>
      <c r="B669" s="9" t="s">
        <v>103</v>
      </c>
      <c r="C669" s="9">
        <f>INDEX(ATS!$A:$P,MATCH('2) Order Form'!$V669,ATS!$O:$O,0),1)</f>
        <v>820439</v>
      </c>
      <c r="D669" s="9" t="str">
        <f>INDEX(ATS!$A:$P,MATCH('2) Order Form'!$V669,ATS!$O:$O,0),2)</f>
        <v>Hunter Merino Socks</v>
      </c>
      <c r="E669" s="74" t="str">
        <f>INDEX(ATS!$A:$P,MATCH('2) Order Form'!$V669,ATS!$O:$O,0),4)</f>
        <v>10001-4446</v>
      </c>
      <c r="F669" s="74" t="str">
        <f>INDEX(ATS!$A:$P,MATCH('2) Order Form'!$V669,ATS!$O:$O,0),5)</f>
        <v>Bright White</v>
      </c>
      <c r="G669" s="112">
        <f>INDEX(ATS!$A:$P,MATCH('2) Order Form'!$V669,ATS!$O:$O,0),6)</f>
        <v>4446</v>
      </c>
      <c r="H669" s="10">
        <v>1</v>
      </c>
      <c r="I669" s="90">
        <v>0</v>
      </c>
      <c r="J669" s="96">
        <f>IFERROR(VLOOKUP(V669,ATS!$O:$P,2,FALSE),0)</f>
        <v>382</v>
      </c>
      <c r="K669" s="138" t="str">
        <f t="shared" si="992"/>
        <v>50+</v>
      </c>
      <c r="L669" s="96">
        <f>IFERROR(VLOOKUP(V669,ATS!$O:$Q,3,FALSE),0)</f>
        <v>382</v>
      </c>
      <c r="M669" s="139" t="str">
        <f t="shared" si="993"/>
        <v>50+</v>
      </c>
      <c r="N669" s="85">
        <v>0</v>
      </c>
      <c r="O669" s="51">
        <f t="shared" si="994"/>
        <v>0</v>
      </c>
      <c r="P669" s="46">
        <f>VLOOKUP($C669,Prices!$A$3:$T$1996,MATCH('2) Order Form'!P$8,Prices!$A$2:$T$2,0),FALSE)</f>
        <v>10</v>
      </c>
      <c r="Q669" s="47">
        <f>VLOOKUP($C669,Prices!$A$3:$T$1996,MATCH('2) Order Form'!Q$8,Prices!$A$2:$T$2,0),FALSE)</f>
        <v>20</v>
      </c>
      <c r="R669" s="31">
        <f t="shared" si="995"/>
        <v>0</v>
      </c>
      <c r="S669" s="40">
        <f t="shared" si="996"/>
        <v>0</v>
      </c>
      <c r="T669" s="47">
        <f t="shared" si="997"/>
        <v>0</v>
      </c>
      <c r="U669" s="97"/>
      <c r="V669" s="110">
        <v>7048652901361</v>
      </c>
      <c r="W669" s="97"/>
      <c r="X669" s="182" t="str">
        <f t="shared" si="961"/>
        <v/>
      </c>
      <c r="Y669" s="98">
        <f t="shared" si="998"/>
        <v>0</v>
      </c>
      <c r="Z669" s="99">
        <f t="shared" ca="1" si="999"/>
        <v>0</v>
      </c>
      <c r="AA669" s="99">
        <f t="shared" ca="1" si="915"/>
        <v>104</v>
      </c>
      <c r="AB669" s="99">
        <f t="shared" ca="1" si="1000"/>
        <v>0</v>
      </c>
      <c r="AC669" s="99">
        <f t="shared" ca="1" si="1001"/>
        <v>0</v>
      </c>
      <c r="AD669" s="99" t="str">
        <f t="shared" si="1002"/>
        <v>820439Bright White</v>
      </c>
      <c r="AE669" s="99">
        <f t="shared" si="1003"/>
        <v>820439</v>
      </c>
      <c r="AF669" s="100" t="str">
        <f>INDEX(ATS!$A:$P,MATCH('2) Order Form'!$V669,ATS!$O:$O,0),7)</f>
        <v>Active</v>
      </c>
      <c r="AG669" s="183">
        <v>7048653024465</v>
      </c>
    </row>
    <row r="670" spans="1:34" ht="17.25" customHeight="1">
      <c r="A670" s="9">
        <v>4</v>
      </c>
      <c r="B670" s="9" t="s">
        <v>103</v>
      </c>
      <c r="C670" s="9">
        <f>INDEX(ATS!$A:$P,MATCH('2) Order Form'!$V670,ATS!$O:$O,0),1)</f>
        <v>820439</v>
      </c>
      <c r="D670" s="9" t="str">
        <f>INDEX(ATS!$A:$P,MATCH('2) Order Form'!$V670,ATS!$O:$O,0),2)</f>
        <v>Hunter Merino Socks</v>
      </c>
      <c r="E670" s="74" t="str">
        <f>INDEX(ATS!$A:$P,MATCH('2) Order Form'!$V670,ATS!$O:$O,0),4)</f>
        <v>88300-3537</v>
      </c>
      <c r="F670" s="74" t="str">
        <f>INDEX(ATS!$A:$P,MATCH('2) Order Form'!$V670,ATS!$O:$O,0),5)</f>
        <v>Sky Blue</v>
      </c>
      <c r="G670" s="112">
        <f>INDEX(ATS!$A:$P,MATCH('2) Order Form'!$V670,ATS!$O:$O,0),6)</f>
        <v>3537</v>
      </c>
      <c r="H670" s="10">
        <v>1</v>
      </c>
      <c r="I670" s="90">
        <v>0</v>
      </c>
      <c r="J670" s="96">
        <f>IFERROR(VLOOKUP(V670,ATS!$O:$P,2,FALSE),0)</f>
        <v>39</v>
      </c>
      <c r="K670" s="138">
        <f t="shared" si="992"/>
        <v>39</v>
      </c>
      <c r="L670" s="96">
        <f>IFERROR(VLOOKUP(V670,ATS!$O:$Q,3,FALSE),0)</f>
        <v>39</v>
      </c>
      <c r="M670" s="139">
        <f t="shared" si="993"/>
        <v>39</v>
      </c>
      <c r="N670" s="85">
        <v>0</v>
      </c>
      <c r="O670" s="51">
        <f t="shared" si="994"/>
        <v>0</v>
      </c>
      <c r="P670" s="46">
        <f>VLOOKUP($C670,Prices!$A$3:$T$1996,MATCH('2) Order Form'!P$8,Prices!$A$2:$T$2,0),FALSE)</f>
        <v>10</v>
      </c>
      <c r="Q670" s="47">
        <f>VLOOKUP($C670,Prices!$A$3:$T$1996,MATCH('2) Order Form'!Q$8,Prices!$A$2:$T$2,0),FALSE)</f>
        <v>20</v>
      </c>
      <c r="R670" s="31">
        <f t="shared" si="995"/>
        <v>0</v>
      </c>
      <c r="S670" s="40">
        <f t="shared" si="996"/>
        <v>0</v>
      </c>
      <c r="T670" s="47">
        <f t="shared" si="997"/>
        <v>0</v>
      </c>
      <c r="U670" s="97"/>
      <c r="V670" s="110">
        <v>7048652901378</v>
      </c>
      <c r="W670" s="97"/>
      <c r="X670" s="182" t="str">
        <f t="shared" si="961"/>
        <v>*** EOL ***</v>
      </c>
      <c r="Y670" s="98">
        <f t="shared" si="998"/>
        <v>0</v>
      </c>
      <c r="Z670" s="99">
        <f t="shared" ca="1" si="999"/>
        <v>0</v>
      </c>
      <c r="AA670" s="99">
        <f t="shared" ca="1" si="915"/>
        <v>104</v>
      </c>
      <c r="AB670" s="99">
        <f t="shared" ca="1" si="1000"/>
        <v>0</v>
      </c>
      <c r="AC670" s="99">
        <f t="shared" ca="1" si="1001"/>
        <v>1</v>
      </c>
      <c r="AD670" s="99" t="str">
        <f t="shared" si="1002"/>
        <v>820439Sky Blue</v>
      </c>
      <c r="AE670" s="99">
        <f t="shared" si="1003"/>
        <v>820439</v>
      </c>
      <c r="AF670" s="100" t="str">
        <f>INDEX(ATS!$A:$P,MATCH('2) Order Form'!$V670,ATS!$O:$O,0),7)</f>
        <v>Stock</v>
      </c>
      <c r="AG670" s="183">
        <v>7048653024359</v>
      </c>
    </row>
    <row r="671" spans="1:34" ht="17.25" customHeight="1">
      <c r="A671" s="9">
        <v>4</v>
      </c>
      <c r="B671" s="9" t="s">
        <v>103</v>
      </c>
      <c r="C671" s="9">
        <f>INDEX(ATS!$A:$P,MATCH('2) Order Form'!$V671,ATS!$O:$O,0),1)</f>
        <v>820439</v>
      </c>
      <c r="D671" s="9" t="str">
        <f>INDEX(ATS!$A:$P,MATCH('2) Order Form'!$V671,ATS!$O:$O,0),2)</f>
        <v>Hunter Merino Socks</v>
      </c>
      <c r="E671" s="74" t="str">
        <f>INDEX(ATS!$A:$P,MATCH('2) Order Form'!$V671,ATS!$O:$O,0),4)</f>
        <v>88300-3840</v>
      </c>
      <c r="F671" s="74" t="str">
        <f>INDEX(ATS!$A:$P,MATCH('2) Order Form'!$V671,ATS!$O:$O,0),5)</f>
        <v>Sky Blue</v>
      </c>
      <c r="G671" s="112">
        <f>INDEX(ATS!$A:$P,MATCH('2) Order Form'!$V671,ATS!$O:$O,0),6)</f>
        <v>3840</v>
      </c>
      <c r="H671" s="10">
        <v>1</v>
      </c>
      <c r="I671" s="90">
        <v>0</v>
      </c>
      <c r="J671" s="96">
        <f>IFERROR(VLOOKUP(V671,ATS!$O:$P,2,FALSE),0)</f>
        <v>16</v>
      </c>
      <c r="K671" s="138">
        <f t="shared" si="992"/>
        <v>16</v>
      </c>
      <c r="L671" s="96">
        <f>IFERROR(VLOOKUP(V671,ATS!$O:$Q,3,FALSE),0)</f>
        <v>16</v>
      </c>
      <c r="M671" s="139">
        <f t="shared" si="993"/>
        <v>16</v>
      </c>
      <c r="N671" s="85">
        <v>0</v>
      </c>
      <c r="O671" s="51">
        <f t="shared" si="994"/>
        <v>0</v>
      </c>
      <c r="P671" s="46">
        <f>VLOOKUP($C671,Prices!$A$3:$T$1996,MATCH('2) Order Form'!P$8,Prices!$A$2:$T$2,0),FALSE)</f>
        <v>10</v>
      </c>
      <c r="Q671" s="47">
        <f>VLOOKUP($C671,Prices!$A$3:$T$1996,MATCH('2) Order Form'!Q$8,Prices!$A$2:$T$2,0),FALSE)</f>
        <v>20</v>
      </c>
      <c r="R671" s="31">
        <f t="shared" si="995"/>
        <v>0</v>
      </c>
      <c r="S671" s="40">
        <f t="shared" si="996"/>
        <v>0</v>
      </c>
      <c r="T671" s="47">
        <f t="shared" si="997"/>
        <v>0</v>
      </c>
      <c r="U671" s="97"/>
      <c r="V671" s="110">
        <v>7048652901385</v>
      </c>
      <c r="W671" s="97"/>
      <c r="X671" s="182" t="str">
        <f t="shared" si="961"/>
        <v>*** EOL ***</v>
      </c>
      <c r="Y671" s="98">
        <f t="shared" si="998"/>
        <v>0</v>
      </c>
      <c r="Z671" s="99">
        <f t="shared" ca="1" si="999"/>
        <v>0</v>
      </c>
      <c r="AA671" s="99">
        <f t="shared" ca="1" si="915"/>
        <v>104</v>
      </c>
      <c r="AB671" s="99">
        <f t="shared" ca="1" si="1000"/>
        <v>0</v>
      </c>
      <c r="AC671" s="99">
        <f t="shared" ca="1" si="1001"/>
        <v>0</v>
      </c>
      <c r="AD671" s="99" t="str">
        <f t="shared" si="1002"/>
        <v>820439Sky Blue</v>
      </c>
      <c r="AE671" s="99">
        <f t="shared" si="1003"/>
        <v>820439</v>
      </c>
      <c r="AF671" s="100" t="str">
        <f>INDEX(ATS!$A:$P,MATCH('2) Order Form'!$V671,ATS!$O:$O,0),7)</f>
        <v>Stock</v>
      </c>
      <c r="AG671" s="183">
        <v>7048653024366</v>
      </c>
    </row>
    <row r="672" spans="1:34" ht="17.25" customHeight="1">
      <c r="A672" s="9">
        <v>4</v>
      </c>
      <c r="B672" s="9" t="s">
        <v>103</v>
      </c>
      <c r="C672" s="9">
        <f>INDEX(ATS!$A:$P,MATCH('2) Order Form'!$V672,ATS!$O:$O,0),1)</f>
        <v>820439</v>
      </c>
      <c r="D672" s="9" t="str">
        <f>INDEX(ATS!$A:$P,MATCH('2) Order Form'!$V672,ATS!$O:$O,0),2)</f>
        <v>Hunter Merino Socks</v>
      </c>
      <c r="E672" s="74" t="str">
        <f>INDEX(ATS!$A:$P,MATCH('2) Order Form'!$V672,ATS!$O:$O,0),4)</f>
        <v>88300-4143</v>
      </c>
      <c r="F672" s="74" t="str">
        <f>INDEX(ATS!$A:$P,MATCH('2) Order Form'!$V672,ATS!$O:$O,0),5)</f>
        <v>Sky Blue</v>
      </c>
      <c r="G672" s="112">
        <f>INDEX(ATS!$A:$P,MATCH('2) Order Form'!$V672,ATS!$O:$O,0),6)</f>
        <v>4143</v>
      </c>
      <c r="H672" s="10">
        <v>1</v>
      </c>
      <c r="I672" s="90">
        <v>0</v>
      </c>
      <c r="J672" s="96">
        <f>IFERROR(VLOOKUP(V672,ATS!$O:$P,2,FALSE),0)</f>
        <v>21</v>
      </c>
      <c r="K672" s="138">
        <f t="shared" si="992"/>
        <v>21</v>
      </c>
      <c r="L672" s="96">
        <f>IFERROR(VLOOKUP(V672,ATS!$O:$Q,3,FALSE),0)</f>
        <v>21</v>
      </c>
      <c r="M672" s="139">
        <f t="shared" si="993"/>
        <v>21</v>
      </c>
      <c r="N672" s="85">
        <v>0</v>
      </c>
      <c r="O672" s="51">
        <f t="shared" si="994"/>
        <v>0</v>
      </c>
      <c r="P672" s="46">
        <f>VLOOKUP($C672,Prices!$A$3:$T$1996,MATCH('2) Order Form'!P$8,Prices!$A$2:$T$2,0),FALSE)</f>
        <v>10</v>
      </c>
      <c r="Q672" s="47">
        <f>VLOOKUP($C672,Prices!$A$3:$T$1996,MATCH('2) Order Form'!Q$8,Prices!$A$2:$T$2,0),FALSE)</f>
        <v>20</v>
      </c>
      <c r="R672" s="31">
        <f t="shared" si="995"/>
        <v>0</v>
      </c>
      <c r="S672" s="40">
        <f t="shared" si="996"/>
        <v>0</v>
      </c>
      <c r="T672" s="47">
        <f t="shared" si="997"/>
        <v>0</v>
      </c>
      <c r="U672" s="97"/>
      <c r="V672" s="110">
        <v>7048652901392</v>
      </c>
      <c r="W672" s="97"/>
      <c r="X672" s="182" t="str">
        <f t="shared" si="961"/>
        <v>*** EOL ***</v>
      </c>
      <c r="Y672" s="98">
        <f t="shared" si="998"/>
        <v>0</v>
      </c>
      <c r="Z672" s="99">
        <f t="shared" ca="1" si="999"/>
        <v>0</v>
      </c>
      <c r="AA672" s="99">
        <f t="shared" ca="1" si="915"/>
        <v>104</v>
      </c>
      <c r="AB672" s="99">
        <f t="shared" ca="1" si="1000"/>
        <v>0</v>
      </c>
      <c r="AC672" s="99">
        <f t="shared" ca="1" si="1001"/>
        <v>0</v>
      </c>
      <c r="AD672" s="99" t="str">
        <f t="shared" si="1002"/>
        <v>820439Sky Blue</v>
      </c>
      <c r="AE672" s="99">
        <f t="shared" si="1003"/>
        <v>820439</v>
      </c>
      <c r="AF672" s="100" t="str">
        <f>INDEX(ATS!$A:$P,MATCH('2) Order Form'!$V672,ATS!$O:$O,0),7)</f>
        <v>Stock</v>
      </c>
      <c r="AG672" s="183">
        <v>7048653024373</v>
      </c>
    </row>
    <row r="673" spans="1:33" ht="17.25" customHeight="1">
      <c r="A673" s="9">
        <v>4</v>
      </c>
      <c r="B673" s="9" t="s">
        <v>103</v>
      </c>
      <c r="C673" s="9">
        <f>INDEX(ATS!$A:$P,MATCH('2) Order Form'!$V673,ATS!$O:$O,0),1)</f>
        <v>820439</v>
      </c>
      <c r="D673" s="9" t="str">
        <f>INDEX(ATS!$A:$P,MATCH('2) Order Form'!$V673,ATS!$O:$O,0),2)</f>
        <v>Hunter Merino Socks</v>
      </c>
      <c r="E673" s="74" t="str">
        <f>INDEX(ATS!$A:$P,MATCH('2) Order Form'!$V673,ATS!$O:$O,0),4)</f>
        <v>88300-4446</v>
      </c>
      <c r="F673" s="74" t="str">
        <f>INDEX(ATS!$A:$P,MATCH('2) Order Form'!$V673,ATS!$O:$O,0),5)</f>
        <v>Sky Blue</v>
      </c>
      <c r="G673" s="112">
        <f>INDEX(ATS!$A:$P,MATCH('2) Order Form'!$V673,ATS!$O:$O,0),6)</f>
        <v>4446</v>
      </c>
      <c r="H673" s="10">
        <v>1</v>
      </c>
      <c r="I673" s="90">
        <v>0</v>
      </c>
      <c r="J673" s="96">
        <f>IFERROR(VLOOKUP(V673,ATS!$O:$P,2,FALSE),0)</f>
        <v>28</v>
      </c>
      <c r="K673" s="138">
        <f t="shared" si="992"/>
        <v>28</v>
      </c>
      <c r="L673" s="96">
        <f>IFERROR(VLOOKUP(V673,ATS!$O:$Q,3,FALSE),0)</f>
        <v>28</v>
      </c>
      <c r="M673" s="139">
        <f t="shared" si="993"/>
        <v>28</v>
      </c>
      <c r="N673" s="85">
        <v>0</v>
      </c>
      <c r="O673" s="51">
        <f t="shared" si="994"/>
        <v>0</v>
      </c>
      <c r="P673" s="46">
        <f>VLOOKUP($C673,Prices!$A$3:$T$1996,MATCH('2) Order Form'!P$8,Prices!$A$2:$T$2,0),FALSE)</f>
        <v>10</v>
      </c>
      <c r="Q673" s="47">
        <f>VLOOKUP($C673,Prices!$A$3:$T$1996,MATCH('2) Order Form'!Q$8,Prices!$A$2:$T$2,0),FALSE)</f>
        <v>20</v>
      </c>
      <c r="R673" s="31">
        <f t="shared" si="995"/>
        <v>0</v>
      </c>
      <c r="S673" s="40">
        <f t="shared" si="996"/>
        <v>0</v>
      </c>
      <c r="T673" s="47">
        <f t="shared" si="997"/>
        <v>0</v>
      </c>
      <c r="U673" s="97"/>
      <c r="V673" s="110">
        <v>7048652901408</v>
      </c>
      <c r="W673" s="97"/>
      <c r="X673" s="182" t="str">
        <f t="shared" si="961"/>
        <v>*** EOL ***</v>
      </c>
      <c r="Y673" s="98">
        <f t="shared" si="998"/>
        <v>0</v>
      </c>
      <c r="Z673" s="99">
        <f t="shared" ca="1" si="999"/>
        <v>0</v>
      </c>
      <c r="AA673" s="99">
        <f t="shared" ca="1" si="915"/>
        <v>104</v>
      </c>
      <c r="AB673" s="99">
        <f t="shared" ca="1" si="1000"/>
        <v>0</v>
      </c>
      <c r="AC673" s="99">
        <f t="shared" ca="1" si="1001"/>
        <v>0</v>
      </c>
      <c r="AD673" s="99" t="str">
        <f t="shared" si="1002"/>
        <v>820439Sky Blue</v>
      </c>
      <c r="AE673" s="99">
        <f t="shared" si="1003"/>
        <v>820439</v>
      </c>
      <c r="AF673" s="100" t="str">
        <f>INDEX(ATS!$A:$P,MATCH('2) Order Form'!$V673,ATS!$O:$O,0),7)</f>
        <v>Stock</v>
      </c>
      <c r="AG673" s="183">
        <v>7048653024380</v>
      </c>
    </row>
    <row r="674" spans="1:33" ht="17.25" customHeight="1">
      <c r="A674" s="9">
        <v>4</v>
      </c>
      <c r="B674" s="9" t="s">
        <v>103</v>
      </c>
      <c r="C674" s="9">
        <f>INDEX(ATS!$A:$P,MATCH('2) Order Form'!$V674,ATS!$O:$O,0),1)</f>
        <v>820439</v>
      </c>
      <c r="D674" s="9" t="str">
        <f>INDEX(ATS!$A:$P,MATCH('2) Order Form'!$V674,ATS!$O:$O,0),2)</f>
        <v>Hunter Merino Socks</v>
      </c>
      <c r="E674" s="74" t="str">
        <f>INDEX(ATS!$A:$P,MATCH('2) Order Form'!$V674,ATS!$O:$O,0),4)</f>
        <v>99901-3537</v>
      </c>
      <c r="F674" s="74" t="str">
        <f>INDEX(ATS!$A:$P,MATCH('2) Order Form'!$V674,ATS!$O:$O,0),5)</f>
        <v xml:space="preserve">Black </v>
      </c>
      <c r="G674" s="112">
        <f>INDEX(ATS!$A:$P,MATCH('2) Order Form'!$V674,ATS!$O:$O,0),6)</f>
        <v>3537</v>
      </c>
      <c r="H674" s="10">
        <v>1</v>
      </c>
      <c r="I674" s="90">
        <v>0</v>
      </c>
      <c r="J674" s="96">
        <f>IFERROR(VLOOKUP(V674,ATS!$O:$P,2,FALSE),0)</f>
        <v>335</v>
      </c>
      <c r="K674" s="138" t="str">
        <f t="shared" si="992"/>
        <v>50+</v>
      </c>
      <c r="L674" s="96">
        <f>IFERROR(VLOOKUP(V674,ATS!$O:$Q,3,FALSE),0)</f>
        <v>335</v>
      </c>
      <c r="M674" s="139" t="str">
        <f t="shared" si="993"/>
        <v>50+</v>
      </c>
      <c r="N674" s="85">
        <v>0</v>
      </c>
      <c r="O674" s="51">
        <f t="shared" si="994"/>
        <v>0</v>
      </c>
      <c r="P674" s="46">
        <f>VLOOKUP($C674,Prices!$A$3:$T$1996,MATCH('2) Order Form'!P$8,Prices!$A$2:$T$2,0),FALSE)</f>
        <v>10</v>
      </c>
      <c r="Q674" s="47">
        <f>VLOOKUP($C674,Prices!$A$3:$T$1996,MATCH('2) Order Form'!Q$8,Prices!$A$2:$T$2,0),FALSE)</f>
        <v>20</v>
      </c>
      <c r="R674" s="31">
        <f t="shared" si="995"/>
        <v>0</v>
      </c>
      <c r="S674" s="40">
        <f t="shared" si="996"/>
        <v>0</v>
      </c>
      <c r="T674" s="47">
        <f t="shared" si="997"/>
        <v>0</v>
      </c>
      <c r="U674" s="97"/>
      <c r="V674" s="110">
        <v>7048652901415</v>
      </c>
      <c r="W674" s="97"/>
      <c r="X674" s="182" t="str">
        <f t="shared" si="961"/>
        <v/>
      </c>
      <c r="Y674" s="98">
        <f t="shared" si="998"/>
        <v>0</v>
      </c>
      <c r="Z674" s="99">
        <f t="shared" ca="1" si="999"/>
        <v>0</v>
      </c>
      <c r="AA674" s="99">
        <f t="shared" ca="1" si="915"/>
        <v>104</v>
      </c>
      <c r="AB674" s="99">
        <f t="shared" ca="1" si="1000"/>
        <v>0</v>
      </c>
      <c r="AC674" s="99">
        <f t="shared" ca="1" si="1001"/>
        <v>1</v>
      </c>
      <c r="AD674" s="99" t="str">
        <f t="shared" si="1002"/>
        <v xml:space="preserve">820439Black </v>
      </c>
      <c r="AE674" s="99">
        <f t="shared" si="1003"/>
        <v>820439</v>
      </c>
      <c r="AF674" s="100" t="str">
        <f>INDEX(ATS!$A:$P,MATCH('2) Order Form'!$V674,ATS!$O:$O,0),7)</f>
        <v>Active</v>
      </c>
      <c r="AG674" s="183">
        <v>7048653024236</v>
      </c>
    </row>
    <row r="675" spans="1:33" ht="17.25" customHeight="1">
      <c r="A675" s="9">
        <v>4</v>
      </c>
      <c r="B675" s="9" t="s">
        <v>103</v>
      </c>
      <c r="C675" s="9">
        <f>INDEX(ATS!$A:$P,MATCH('2) Order Form'!$V675,ATS!$O:$O,0),1)</f>
        <v>820439</v>
      </c>
      <c r="D675" s="9" t="str">
        <f>INDEX(ATS!$A:$P,MATCH('2) Order Form'!$V675,ATS!$O:$O,0),2)</f>
        <v>Hunter Merino Socks</v>
      </c>
      <c r="E675" s="74" t="str">
        <f>INDEX(ATS!$A:$P,MATCH('2) Order Form'!$V675,ATS!$O:$O,0),4)</f>
        <v>99901-3840</v>
      </c>
      <c r="F675" s="74" t="str">
        <f>INDEX(ATS!$A:$P,MATCH('2) Order Form'!$V675,ATS!$O:$O,0),5)</f>
        <v xml:space="preserve">Black </v>
      </c>
      <c r="G675" s="112">
        <f>INDEX(ATS!$A:$P,MATCH('2) Order Form'!$V675,ATS!$O:$O,0),6)</f>
        <v>3840</v>
      </c>
      <c r="H675" s="10">
        <v>1</v>
      </c>
      <c r="I675" s="90">
        <v>0</v>
      </c>
      <c r="J675" s="96">
        <f>IFERROR(VLOOKUP(V675,ATS!$O:$P,2,FALSE),0)</f>
        <v>201</v>
      </c>
      <c r="K675" s="138" t="str">
        <f t="shared" si="992"/>
        <v>50+</v>
      </c>
      <c r="L675" s="96">
        <f>IFERROR(VLOOKUP(V675,ATS!$O:$Q,3,FALSE),0)</f>
        <v>201</v>
      </c>
      <c r="M675" s="139" t="str">
        <f t="shared" si="993"/>
        <v>50+</v>
      </c>
      <c r="N675" s="85">
        <v>0</v>
      </c>
      <c r="O675" s="51">
        <f t="shared" si="994"/>
        <v>0</v>
      </c>
      <c r="P675" s="46">
        <f>VLOOKUP($C675,Prices!$A$3:$T$1996,MATCH('2) Order Form'!P$8,Prices!$A$2:$T$2,0),FALSE)</f>
        <v>10</v>
      </c>
      <c r="Q675" s="47">
        <f>VLOOKUP($C675,Prices!$A$3:$T$1996,MATCH('2) Order Form'!Q$8,Prices!$A$2:$T$2,0),FALSE)</f>
        <v>20</v>
      </c>
      <c r="R675" s="31">
        <f t="shared" si="995"/>
        <v>0</v>
      </c>
      <c r="S675" s="40">
        <f t="shared" si="996"/>
        <v>0</v>
      </c>
      <c r="T675" s="47">
        <f t="shared" si="997"/>
        <v>0</v>
      </c>
      <c r="U675" s="97"/>
      <c r="V675" s="110">
        <v>7048652901422</v>
      </c>
      <c r="W675" s="97"/>
      <c r="X675" s="182" t="str">
        <f t="shared" si="961"/>
        <v/>
      </c>
      <c r="Y675" s="98">
        <f t="shared" si="998"/>
        <v>0</v>
      </c>
      <c r="Z675" s="99">
        <f t="shared" ca="1" si="999"/>
        <v>0</v>
      </c>
      <c r="AA675" s="99">
        <f t="shared" ca="1" si="915"/>
        <v>104</v>
      </c>
      <c r="AB675" s="99">
        <f t="shared" ca="1" si="1000"/>
        <v>0</v>
      </c>
      <c r="AC675" s="99">
        <f t="shared" ca="1" si="1001"/>
        <v>0</v>
      </c>
      <c r="AD675" s="99" t="str">
        <f t="shared" si="1002"/>
        <v xml:space="preserve">820439Black </v>
      </c>
      <c r="AE675" s="99">
        <f t="shared" si="1003"/>
        <v>820439</v>
      </c>
      <c r="AF675" s="100" t="str">
        <f>INDEX(ATS!$A:$P,MATCH('2) Order Form'!$V675,ATS!$O:$O,0),7)</f>
        <v>Active</v>
      </c>
      <c r="AG675" s="183">
        <v>7048653024243</v>
      </c>
    </row>
    <row r="676" spans="1:33" ht="17.25" customHeight="1">
      <c r="A676" s="9">
        <v>4</v>
      </c>
      <c r="B676" s="9" t="s">
        <v>103</v>
      </c>
      <c r="C676" s="9">
        <f>INDEX(ATS!$A:$P,MATCH('2) Order Form'!$V676,ATS!$O:$O,0),1)</f>
        <v>820439</v>
      </c>
      <c r="D676" s="9" t="str">
        <f>INDEX(ATS!$A:$P,MATCH('2) Order Form'!$V676,ATS!$O:$O,0),2)</f>
        <v>Hunter Merino Socks</v>
      </c>
      <c r="E676" s="74" t="str">
        <f>INDEX(ATS!$A:$P,MATCH('2) Order Form'!$V676,ATS!$O:$O,0),4)</f>
        <v>99901-4143</v>
      </c>
      <c r="F676" s="74" t="str">
        <f>INDEX(ATS!$A:$P,MATCH('2) Order Form'!$V676,ATS!$O:$O,0),5)</f>
        <v xml:space="preserve">Black </v>
      </c>
      <c r="G676" s="112">
        <f>INDEX(ATS!$A:$P,MATCH('2) Order Form'!$V676,ATS!$O:$O,0),6)</f>
        <v>4143</v>
      </c>
      <c r="H676" s="10">
        <v>1</v>
      </c>
      <c r="I676" s="90">
        <v>0</v>
      </c>
      <c r="J676" s="96">
        <f>IFERROR(VLOOKUP(V676,ATS!$O:$P,2,FALSE),0)</f>
        <v>140</v>
      </c>
      <c r="K676" s="138" t="str">
        <f t="shared" si="992"/>
        <v>50+</v>
      </c>
      <c r="L676" s="96">
        <f>IFERROR(VLOOKUP(V676,ATS!$O:$Q,3,FALSE),0)</f>
        <v>140</v>
      </c>
      <c r="M676" s="139" t="str">
        <f t="shared" si="993"/>
        <v>50+</v>
      </c>
      <c r="N676" s="85">
        <v>0</v>
      </c>
      <c r="O676" s="51">
        <f t="shared" si="994"/>
        <v>0</v>
      </c>
      <c r="P676" s="46">
        <f>VLOOKUP($C676,Prices!$A$3:$T$1996,MATCH('2) Order Form'!P$8,Prices!$A$2:$T$2,0),FALSE)</f>
        <v>10</v>
      </c>
      <c r="Q676" s="47">
        <f>VLOOKUP($C676,Prices!$A$3:$T$1996,MATCH('2) Order Form'!Q$8,Prices!$A$2:$T$2,0),FALSE)</f>
        <v>20</v>
      </c>
      <c r="R676" s="31">
        <f t="shared" si="995"/>
        <v>0</v>
      </c>
      <c r="S676" s="40">
        <f t="shared" si="996"/>
        <v>0</v>
      </c>
      <c r="T676" s="47">
        <f t="shared" si="997"/>
        <v>0</v>
      </c>
      <c r="U676" s="97"/>
      <c r="V676" s="110">
        <v>7048652901439</v>
      </c>
      <c r="W676" s="97"/>
      <c r="X676" s="182" t="str">
        <f t="shared" si="961"/>
        <v/>
      </c>
      <c r="Y676" s="98">
        <f t="shared" si="998"/>
        <v>0</v>
      </c>
      <c r="Z676" s="99">
        <f t="shared" ca="1" si="999"/>
        <v>0</v>
      </c>
      <c r="AA676" s="99">
        <f t="shared" ca="1" si="915"/>
        <v>104</v>
      </c>
      <c r="AB676" s="99">
        <f t="shared" ca="1" si="1000"/>
        <v>0</v>
      </c>
      <c r="AC676" s="99">
        <f t="shared" ca="1" si="1001"/>
        <v>0</v>
      </c>
      <c r="AD676" s="99" t="str">
        <f t="shared" si="1002"/>
        <v xml:space="preserve">820439Black </v>
      </c>
      <c r="AE676" s="99">
        <f t="shared" si="1003"/>
        <v>820439</v>
      </c>
      <c r="AF676" s="100" t="str">
        <f>INDEX(ATS!$A:$P,MATCH('2) Order Form'!$V676,ATS!$O:$O,0),7)</f>
        <v>Active</v>
      </c>
      <c r="AG676" s="183">
        <v>7048653024250</v>
      </c>
    </row>
    <row r="677" spans="1:33" ht="17.25" customHeight="1">
      <c r="A677" s="9">
        <v>4</v>
      </c>
      <c r="B677" s="9" t="s">
        <v>103</v>
      </c>
      <c r="C677" s="9">
        <f>INDEX(ATS!$A:$P,MATCH('2) Order Form'!$V677,ATS!$O:$O,0),1)</f>
        <v>820439</v>
      </c>
      <c r="D677" s="9" t="str">
        <f>INDEX(ATS!$A:$P,MATCH('2) Order Form'!$V677,ATS!$O:$O,0),2)</f>
        <v>Hunter Merino Socks</v>
      </c>
      <c r="E677" s="74" t="str">
        <f>INDEX(ATS!$A:$P,MATCH('2) Order Form'!$V677,ATS!$O:$O,0),4)</f>
        <v>99901-4446</v>
      </c>
      <c r="F677" s="74" t="str">
        <f>INDEX(ATS!$A:$P,MATCH('2) Order Form'!$V677,ATS!$O:$O,0),5)</f>
        <v xml:space="preserve">Black </v>
      </c>
      <c r="G677" s="112">
        <f>INDEX(ATS!$A:$P,MATCH('2) Order Form'!$V677,ATS!$O:$O,0),6)</f>
        <v>4446</v>
      </c>
      <c r="H677" s="10">
        <v>1</v>
      </c>
      <c r="I677" s="90">
        <v>0</v>
      </c>
      <c r="J677" s="96">
        <f>IFERROR(VLOOKUP(V677,ATS!$O:$P,2,FALSE),0)</f>
        <v>266</v>
      </c>
      <c r="K677" s="138" t="str">
        <f t="shared" si="992"/>
        <v>50+</v>
      </c>
      <c r="L677" s="96">
        <f>IFERROR(VLOOKUP(V677,ATS!$O:$Q,3,FALSE),0)</f>
        <v>266</v>
      </c>
      <c r="M677" s="139" t="str">
        <f t="shared" si="993"/>
        <v>50+</v>
      </c>
      <c r="N677" s="85">
        <v>0</v>
      </c>
      <c r="O677" s="51">
        <f t="shared" si="994"/>
        <v>0</v>
      </c>
      <c r="P677" s="46">
        <f>VLOOKUP($C677,Prices!$A$3:$T$1996,MATCH('2) Order Form'!P$8,Prices!$A$2:$T$2,0),FALSE)</f>
        <v>10</v>
      </c>
      <c r="Q677" s="47">
        <f>VLOOKUP($C677,Prices!$A$3:$T$1996,MATCH('2) Order Form'!Q$8,Prices!$A$2:$T$2,0),FALSE)</f>
        <v>20</v>
      </c>
      <c r="R677" s="31">
        <f t="shared" si="995"/>
        <v>0</v>
      </c>
      <c r="S677" s="40">
        <f t="shared" si="996"/>
        <v>0</v>
      </c>
      <c r="T677" s="47">
        <f t="shared" si="997"/>
        <v>0</v>
      </c>
      <c r="U677" s="97"/>
      <c r="V677" s="110">
        <v>7048652901446</v>
      </c>
      <c r="W677" s="97"/>
      <c r="X677" s="182" t="str">
        <f t="shared" si="961"/>
        <v/>
      </c>
      <c r="Y677" s="98">
        <f t="shared" si="998"/>
        <v>0</v>
      </c>
      <c r="Z677" s="99">
        <f t="shared" ca="1" si="999"/>
        <v>0</v>
      </c>
      <c r="AA677" s="99">
        <f t="shared" ca="1" si="915"/>
        <v>104</v>
      </c>
      <c r="AB677" s="99">
        <f t="shared" ca="1" si="1000"/>
        <v>0</v>
      </c>
      <c r="AC677" s="99">
        <f t="shared" ca="1" si="1001"/>
        <v>0</v>
      </c>
      <c r="AD677" s="99" t="str">
        <f t="shared" si="1002"/>
        <v xml:space="preserve">820439Black </v>
      </c>
      <c r="AE677" s="99">
        <f t="shared" si="1003"/>
        <v>820439</v>
      </c>
      <c r="AF677" s="100" t="str">
        <f>INDEX(ATS!$A:$P,MATCH('2) Order Form'!$V677,ATS!$O:$O,0),7)</f>
        <v>Active</v>
      </c>
      <c r="AG677" s="183">
        <v>7048653024267</v>
      </c>
    </row>
    <row r="678" spans="1:33">
      <c r="A678" s="9">
        <v>4</v>
      </c>
      <c r="B678" s="9" t="s">
        <v>103</v>
      </c>
      <c r="C678" s="9">
        <f>INDEX(ATS!$A:$P,MATCH('2) Order Form'!$V678,ATS!$O:$O,0),1)</f>
        <v>820414</v>
      </c>
      <c r="D678" s="9" t="str">
        <f>INDEX(ATS!$A:$P,MATCH('2) Order Form'!$V678,ATS!$O:$O,0),2)</f>
        <v>Hunter Socks</v>
      </c>
      <c r="E678" s="74" t="str">
        <f>INDEX(ATS!$A:$P,MATCH('2) Order Form'!$V678,ATS!$O:$O,0),4)</f>
        <v>10001-3537</v>
      </c>
      <c r="F678" s="74" t="str">
        <f>INDEX(ATS!$A:$P,MATCH('2) Order Form'!$V678,ATS!$O:$O,0),5)</f>
        <v>Bright White</v>
      </c>
      <c r="G678" s="112">
        <f>INDEX(ATS!$A:$P,MATCH('2) Order Form'!$V678,ATS!$O:$O,0),6)</f>
        <v>3537</v>
      </c>
      <c r="H678" s="10">
        <v>1</v>
      </c>
      <c r="I678" s="90">
        <v>0</v>
      </c>
      <c r="J678" s="96">
        <f>IFERROR(VLOOKUP(V678,ATS!$O:$P,2,FALSE),0)</f>
        <v>35</v>
      </c>
      <c r="K678" s="138">
        <f t="shared" ref="K678:K685" si="1004">IF(J678=99999,"OPEN",IF(J678&gt;50,"50+",IF(J678&lt;=0,"0",J678)))</f>
        <v>35</v>
      </c>
      <c r="L678" s="96">
        <f>IFERROR(VLOOKUP(V678,ATS!$O:$Q,3,FALSE),0)</f>
        <v>35</v>
      </c>
      <c r="M678" s="139">
        <f t="shared" ref="M678:M685" si="1005">IF(L678=99999,"OPEN",IF(L678&gt;50,"50+",IF(L678&lt;=0,"0",L678)))</f>
        <v>35</v>
      </c>
      <c r="N678" s="85">
        <v>0</v>
      </c>
      <c r="O678" s="51">
        <f t="shared" ref="O678:O685" si="1006">IF(N678&lt;&gt;0,N678,$P$5)</f>
        <v>0</v>
      </c>
      <c r="P678" s="46">
        <f>VLOOKUP($C678,Prices!$A$3:$T$1996,MATCH('2) Order Form'!P$8,Prices!$A$2:$T$2,0),FALSE)</f>
        <v>7.5</v>
      </c>
      <c r="Q678" s="47">
        <f>VLOOKUP($C678,Prices!$A$3:$T$1996,MATCH('2) Order Form'!Q$8,Prices!$A$2:$T$2,0),FALSE)</f>
        <v>15</v>
      </c>
      <c r="R678" s="31">
        <f t="shared" ref="R678:R685" si="1007">I678*P678</f>
        <v>0</v>
      </c>
      <c r="S678" s="40">
        <f t="shared" ref="S678:S685" si="1008">R678*O678</f>
        <v>0</v>
      </c>
      <c r="T678" s="47">
        <f t="shared" ref="T678:T685" si="1009">R678-S678</f>
        <v>0</v>
      </c>
      <c r="U678" s="97"/>
      <c r="V678" s="110">
        <v>7048652901217</v>
      </c>
      <c r="W678" s="97"/>
      <c r="X678" s="182" t="str">
        <f t="shared" si="961"/>
        <v/>
      </c>
      <c r="Y678" s="98">
        <f t="shared" ref="Y678:Y685" si="1010">I678*Q678</f>
        <v>0</v>
      </c>
      <c r="Z678" s="99">
        <f t="shared" ca="1" si="999"/>
        <v>0</v>
      </c>
      <c r="AA678" s="99">
        <f t="shared" ca="1" si="915"/>
        <v>105</v>
      </c>
      <c r="AB678" s="99">
        <f t="shared" ref="AB678:AB773" ca="1" si="1011">IF(C678=OFFSET(C678,-1,0),0,1)</f>
        <v>1</v>
      </c>
      <c r="AC678" s="99">
        <f t="shared" ref="AC678:AC773" ca="1" si="1012">IF(F678=OFFSET(F678,-1,0),0,1)</f>
        <v>1</v>
      </c>
      <c r="AD678" s="99" t="str">
        <f t="shared" ref="AD678:AD773" si="1013">CONCATENATE(C678,F678)</f>
        <v>820414Bright White</v>
      </c>
      <c r="AE678" s="99">
        <f t="shared" ref="AE678:AE773" si="1014">IFERROR(IF(B678="EYEWEAR",CONCATENATE(C678,"-",G678),C678),C678)</f>
        <v>820414</v>
      </c>
      <c r="AF678" s="100" t="str">
        <f>INDEX(ATS!$A:$P,MATCH('2) Order Form'!$V678,ATS!$O:$O,0),7)</f>
        <v>Active</v>
      </c>
      <c r="AG678" s="183">
        <v>7048653024199</v>
      </c>
    </row>
    <row r="679" spans="1:33">
      <c r="A679" s="9">
        <v>4</v>
      </c>
      <c r="B679" s="9" t="s">
        <v>103</v>
      </c>
      <c r="C679" s="9">
        <f>INDEX(ATS!$A:$P,MATCH('2) Order Form'!$V679,ATS!$O:$O,0),1)</f>
        <v>820414</v>
      </c>
      <c r="D679" s="9" t="str">
        <f>INDEX(ATS!$A:$P,MATCH('2) Order Form'!$V679,ATS!$O:$O,0),2)</f>
        <v>Hunter Socks</v>
      </c>
      <c r="E679" s="74" t="str">
        <f>INDEX(ATS!$A:$P,MATCH('2) Order Form'!$V679,ATS!$O:$O,0),4)</f>
        <v>10001-3840</v>
      </c>
      <c r="F679" s="74" t="str">
        <f>INDEX(ATS!$A:$P,MATCH('2) Order Form'!$V679,ATS!$O:$O,0),5)</f>
        <v>Bright White</v>
      </c>
      <c r="G679" s="112">
        <f>INDEX(ATS!$A:$P,MATCH('2) Order Form'!$V679,ATS!$O:$O,0),6)</f>
        <v>3840</v>
      </c>
      <c r="H679" s="10">
        <v>1</v>
      </c>
      <c r="I679" s="90">
        <v>0</v>
      </c>
      <c r="J679" s="96">
        <f>IFERROR(VLOOKUP(V679,ATS!$O:$P,2,FALSE),0)</f>
        <v>8</v>
      </c>
      <c r="K679" s="138">
        <f t="shared" si="1004"/>
        <v>8</v>
      </c>
      <c r="L679" s="96">
        <f>IFERROR(VLOOKUP(V679,ATS!$O:$Q,3,FALSE),0)</f>
        <v>8</v>
      </c>
      <c r="M679" s="139">
        <f t="shared" si="1005"/>
        <v>8</v>
      </c>
      <c r="N679" s="85">
        <v>0</v>
      </c>
      <c r="O679" s="51">
        <f t="shared" si="1006"/>
        <v>0</v>
      </c>
      <c r="P679" s="46">
        <f>VLOOKUP($C679,Prices!$A$3:$T$1996,MATCH('2) Order Form'!P$8,Prices!$A$2:$T$2,0),FALSE)</f>
        <v>7.5</v>
      </c>
      <c r="Q679" s="47">
        <f>VLOOKUP($C679,Prices!$A$3:$T$1996,MATCH('2) Order Form'!Q$8,Prices!$A$2:$T$2,0),FALSE)</f>
        <v>15</v>
      </c>
      <c r="R679" s="31">
        <f t="shared" si="1007"/>
        <v>0</v>
      </c>
      <c r="S679" s="40">
        <f t="shared" si="1008"/>
        <v>0</v>
      </c>
      <c r="T679" s="47">
        <f t="shared" si="1009"/>
        <v>0</v>
      </c>
      <c r="U679" s="97"/>
      <c r="V679" s="110">
        <v>7048652901224</v>
      </c>
      <c r="W679" s="97"/>
      <c r="X679" s="182" t="str">
        <f t="shared" si="961"/>
        <v/>
      </c>
      <c r="Y679" s="98">
        <f t="shared" si="1010"/>
        <v>0</v>
      </c>
      <c r="Z679" s="99">
        <f t="shared" ca="1" si="999"/>
        <v>0</v>
      </c>
      <c r="AA679" s="99">
        <f t="shared" ca="1" si="915"/>
        <v>105</v>
      </c>
      <c r="AB679" s="99">
        <f t="shared" ca="1" si="1011"/>
        <v>0</v>
      </c>
      <c r="AC679" s="99">
        <f t="shared" ca="1" si="1012"/>
        <v>0</v>
      </c>
      <c r="AD679" s="99" t="str">
        <f t="shared" si="1013"/>
        <v>820414Bright White</v>
      </c>
      <c r="AE679" s="99">
        <f t="shared" si="1014"/>
        <v>820414</v>
      </c>
      <c r="AF679" s="100" t="str">
        <f>INDEX(ATS!$A:$P,MATCH('2) Order Form'!$V679,ATS!$O:$O,0),7)</f>
        <v>Active</v>
      </c>
      <c r="AG679" s="183">
        <v>7048653024205</v>
      </c>
    </row>
    <row r="680" spans="1:33">
      <c r="A680" s="9">
        <v>4</v>
      </c>
      <c r="B680" s="9" t="s">
        <v>103</v>
      </c>
      <c r="C680" s="9">
        <f>INDEX(ATS!$A:$P,MATCH('2) Order Form'!$V680,ATS!$O:$O,0),1)</f>
        <v>820414</v>
      </c>
      <c r="D680" s="9" t="str">
        <f>INDEX(ATS!$A:$P,MATCH('2) Order Form'!$V680,ATS!$O:$O,0),2)</f>
        <v>Hunter Socks</v>
      </c>
      <c r="E680" s="74" t="str">
        <f>INDEX(ATS!$A:$P,MATCH('2) Order Form'!$V680,ATS!$O:$O,0),4)</f>
        <v>10001-4143</v>
      </c>
      <c r="F680" s="74" t="str">
        <f>INDEX(ATS!$A:$P,MATCH('2) Order Form'!$V680,ATS!$O:$O,0),5)</f>
        <v>Bright White</v>
      </c>
      <c r="G680" s="112">
        <f>INDEX(ATS!$A:$P,MATCH('2) Order Form'!$V680,ATS!$O:$O,0),6)</f>
        <v>4143</v>
      </c>
      <c r="H680" s="10">
        <v>1</v>
      </c>
      <c r="I680" s="90">
        <v>0</v>
      </c>
      <c r="J680" s="96">
        <f>IFERROR(VLOOKUP(V680,ATS!$O:$P,2,FALSE),0)</f>
        <v>22</v>
      </c>
      <c r="K680" s="138">
        <f t="shared" si="1004"/>
        <v>22</v>
      </c>
      <c r="L680" s="96">
        <f>IFERROR(VLOOKUP(V680,ATS!$O:$Q,3,FALSE),0)</f>
        <v>22</v>
      </c>
      <c r="M680" s="139">
        <f t="shared" si="1005"/>
        <v>22</v>
      </c>
      <c r="N680" s="85">
        <v>0</v>
      </c>
      <c r="O680" s="51">
        <f t="shared" si="1006"/>
        <v>0</v>
      </c>
      <c r="P680" s="46">
        <f>VLOOKUP($C680,Prices!$A$3:$T$1996,MATCH('2) Order Form'!P$8,Prices!$A$2:$T$2,0),FALSE)</f>
        <v>7.5</v>
      </c>
      <c r="Q680" s="47">
        <f>VLOOKUP($C680,Prices!$A$3:$T$1996,MATCH('2) Order Form'!Q$8,Prices!$A$2:$T$2,0),FALSE)</f>
        <v>15</v>
      </c>
      <c r="R680" s="31">
        <f t="shared" si="1007"/>
        <v>0</v>
      </c>
      <c r="S680" s="40">
        <f t="shared" si="1008"/>
        <v>0</v>
      </c>
      <c r="T680" s="47">
        <f t="shared" si="1009"/>
        <v>0</v>
      </c>
      <c r="U680" s="97"/>
      <c r="V680" s="110">
        <v>7048652901231</v>
      </c>
      <c r="W680" s="97"/>
      <c r="X680" s="182" t="str">
        <f t="shared" si="961"/>
        <v/>
      </c>
      <c r="Y680" s="98">
        <f t="shared" si="1010"/>
        <v>0</v>
      </c>
      <c r="Z680" s="99">
        <f t="shared" ca="1" si="999"/>
        <v>0</v>
      </c>
      <c r="AA680" s="99">
        <f t="shared" ca="1" si="915"/>
        <v>105</v>
      </c>
      <c r="AB680" s="99">
        <f t="shared" ca="1" si="1011"/>
        <v>0</v>
      </c>
      <c r="AC680" s="99">
        <f t="shared" ca="1" si="1012"/>
        <v>0</v>
      </c>
      <c r="AD680" s="99" t="str">
        <f t="shared" si="1013"/>
        <v>820414Bright White</v>
      </c>
      <c r="AE680" s="99">
        <f t="shared" si="1014"/>
        <v>820414</v>
      </c>
      <c r="AF680" s="100" t="str">
        <f>INDEX(ATS!$A:$P,MATCH('2) Order Form'!$V680,ATS!$O:$O,0),7)</f>
        <v>Active</v>
      </c>
      <c r="AG680" s="183">
        <v>7048653024212</v>
      </c>
    </row>
    <row r="681" spans="1:33">
      <c r="A681" s="9">
        <v>4</v>
      </c>
      <c r="B681" s="9" t="s">
        <v>103</v>
      </c>
      <c r="C681" s="9">
        <f>INDEX(ATS!$A:$P,MATCH('2) Order Form'!$V681,ATS!$O:$O,0),1)</f>
        <v>820414</v>
      </c>
      <c r="D681" s="9" t="str">
        <f>INDEX(ATS!$A:$P,MATCH('2) Order Form'!$V681,ATS!$O:$O,0),2)</f>
        <v>Hunter Socks</v>
      </c>
      <c r="E681" s="74" t="str">
        <f>INDEX(ATS!$A:$P,MATCH('2) Order Form'!$V681,ATS!$O:$O,0),4)</f>
        <v>10001-4446</v>
      </c>
      <c r="F681" s="74" t="str">
        <f>INDEX(ATS!$A:$P,MATCH('2) Order Form'!$V681,ATS!$O:$O,0),5)</f>
        <v>Bright White</v>
      </c>
      <c r="G681" s="112">
        <f>INDEX(ATS!$A:$P,MATCH('2) Order Form'!$V681,ATS!$O:$O,0),6)</f>
        <v>4446</v>
      </c>
      <c r="H681" s="10">
        <v>1</v>
      </c>
      <c r="I681" s="90">
        <v>0</v>
      </c>
      <c r="J681" s="96">
        <f>IFERROR(VLOOKUP(V681,ATS!$O:$P,2,FALSE),0)</f>
        <v>55</v>
      </c>
      <c r="K681" s="138" t="str">
        <f t="shared" si="1004"/>
        <v>50+</v>
      </c>
      <c r="L681" s="96">
        <f>IFERROR(VLOOKUP(V681,ATS!$O:$Q,3,FALSE),0)</f>
        <v>55</v>
      </c>
      <c r="M681" s="139" t="str">
        <f t="shared" si="1005"/>
        <v>50+</v>
      </c>
      <c r="N681" s="85">
        <v>0</v>
      </c>
      <c r="O681" s="51">
        <f t="shared" si="1006"/>
        <v>0</v>
      </c>
      <c r="P681" s="46">
        <f>VLOOKUP($C681,Prices!$A$3:$T$1996,MATCH('2) Order Form'!P$8,Prices!$A$2:$T$2,0),FALSE)</f>
        <v>7.5</v>
      </c>
      <c r="Q681" s="47">
        <f>VLOOKUP($C681,Prices!$A$3:$T$1996,MATCH('2) Order Form'!Q$8,Prices!$A$2:$T$2,0),FALSE)</f>
        <v>15</v>
      </c>
      <c r="R681" s="31">
        <f t="shared" si="1007"/>
        <v>0</v>
      </c>
      <c r="S681" s="40">
        <f t="shared" si="1008"/>
        <v>0</v>
      </c>
      <c r="T681" s="47">
        <f t="shared" si="1009"/>
        <v>0</v>
      </c>
      <c r="U681" s="97"/>
      <c r="V681" s="110">
        <v>7048652901248</v>
      </c>
      <c r="W681" s="97"/>
      <c r="X681" s="182" t="str">
        <f t="shared" si="961"/>
        <v/>
      </c>
      <c r="Y681" s="98">
        <f t="shared" si="1010"/>
        <v>0</v>
      </c>
      <c r="Z681" s="99">
        <f t="shared" ca="1" si="999"/>
        <v>0</v>
      </c>
      <c r="AA681" s="99">
        <f t="shared" ca="1" si="915"/>
        <v>105</v>
      </c>
      <c r="AB681" s="99">
        <f t="shared" ca="1" si="1011"/>
        <v>0</v>
      </c>
      <c r="AC681" s="99">
        <f t="shared" ca="1" si="1012"/>
        <v>0</v>
      </c>
      <c r="AD681" s="99" t="str">
        <f t="shared" si="1013"/>
        <v>820414Bright White</v>
      </c>
      <c r="AE681" s="99">
        <f t="shared" si="1014"/>
        <v>820414</v>
      </c>
      <c r="AF681" s="100" t="str">
        <f>INDEX(ATS!$A:$P,MATCH('2) Order Form'!$V681,ATS!$O:$O,0),7)</f>
        <v>Active</v>
      </c>
      <c r="AG681" s="183">
        <v>7048653024229</v>
      </c>
    </row>
    <row r="682" spans="1:33">
      <c r="A682" s="9">
        <v>4</v>
      </c>
      <c r="B682" s="9" t="s">
        <v>103</v>
      </c>
      <c r="C682" s="9">
        <f>INDEX(ATS!$A:$P,MATCH('2) Order Form'!$V682,ATS!$O:$O,0),1)</f>
        <v>820414</v>
      </c>
      <c r="D682" s="9" t="str">
        <f>INDEX(ATS!$A:$P,MATCH('2) Order Form'!$V682,ATS!$O:$O,0),2)</f>
        <v>Hunter Socks</v>
      </c>
      <c r="E682" s="74" t="str">
        <f>INDEX(ATS!$A:$P,MATCH('2) Order Form'!$V682,ATS!$O:$O,0),4)</f>
        <v>99901-3537</v>
      </c>
      <c r="F682" s="74" t="str">
        <f>INDEX(ATS!$A:$P,MATCH('2) Order Form'!$V682,ATS!$O:$O,0),5)</f>
        <v xml:space="preserve">Black </v>
      </c>
      <c r="G682" s="112">
        <f>INDEX(ATS!$A:$P,MATCH('2) Order Form'!$V682,ATS!$O:$O,0),6)</f>
        <v>3537</v>
      </c>
      <c r="H682" s="10">
        <v>1</v>
      </c>
      <c r="I682" s="90">
        <v>0</v>
      </c>
      <c r="J682" s="96">
        <f>IFERROR(VLOOKUP(V682,ATS!$O:$P,2,FALSE),0)</f>
        <v>61</v>
      </c>
      <c r="K682" s="138" t="str">
        <f t="shared" si="1004"/>
        <v>50+</v>
      </c>
      <c r="L682" s="96">
        <f>IFERROR(VLOOKUP(V682,ATS!$O:$Q,3,FALSE),0)</f>
        <v>61</v>
      </c>
      <c r="M682" s="139" t="str">
        <f t="shared" si="1005"/>
        <v>50+</v>
      </c>
      <c r="N682" s="85">
        <v>0</v>
      </c>
      <c r="O682" s="51">
        <f t="shared" si="1006"/>
        <v>0</v>
      </c>
      <c r="P682" s="46">
        <f>VLOOKUP($C682,Prices!$A$3:$T$1996,MATCH('2) Order Form'!P$8,Prices!$A$2:$T$2,0),FALSE)</f>
        <v>7.5</v>
      </c>
      <c r="Q682" s="47">
        <f>VLOOKUP($C682,Prices!$A$3:$T$1996,MATCH('2) Order Form'!Q$8,Prices!$A$2:$T$2,0),FALSE)</f>
        <v>15</v>
      </c>
      <c r="R682" s="31">
        <f t="shared" si="1007"/>
        <v>0</v>
      </c>
      <c r="S682" s="40">
        <f t="shared" si="1008"/>
        <v>0</v>
      </c>
      <c r="T682" s="47">
        <f t="shared" si="1009"/>
        <v>0</v>
      </c>
      <c r="U682" s="97"/>
      <c r="V682" s="110">
        <v>7048652901293</v>
      </c>
      <c r="W682" s="97"/>
      <c r="X682" s="182" t="str">
        <f t="shared" si="961"/>
        <v/>
      </c>
      <c r="Y682" s="98">
        <f t="shared" si="1010"/>
        <v>0</v>
      </c>
      <c r="Z682" s="99">
        <f t="shared" ca="1" si="999"/>
        <v>0</v>
      </c>
      <c r="AA682" s="99">
        <f t="shared" ca="1" si="915"/>
        <v>105</v>
      </c>
      <c r="AB682" s="99">
        <f t="shared" ca="1" si="1011"/>
        <v>0</v>
      </c>
      <c r="AC682" s="99">
        <f t="shared" ca="1" si="1012"/>
        <v>1</v>
      </c>
      <c r="AD682" s="99" t="str">
        <f t="shared" si="1013"/>
        <v xml:space="preserve">820414Black </v>
      </c>
      <c r="AE682" s="99">
        <f t="shared" si="1014"/>
        <v>820414</v>
      </c>
      <c r="AF682" s="100" t="str">
        <f>INDEX(ATS!$A:$P,MATCH('2) Order Form'!$V682,ATS!$O:$O,0),7)</f>
        <v>Active</v>
      </c>
      <c r="AG682" s="183">
        <v>7048652899866</v>
      </c>
    </row>
    <row r="683" spans="1:33">
      <c r="A683" s="9">
        <v>4</v>
      </c>
      <c r="B683" s="9" t="s">
        <v>103</v>
      </c>
      <c r="C683" s="9">
        <f>INDEX(ATS!$A:$P,MATCH('2) Order Form'!$V683,ATS!$O:$O,0),1)</f>
        <v>820414</v>
      </c>
      <c r="D683" s="9" t="str">
        <f>INDEX(ATS!$A:$P,MATCH('2) Order Form'!$V683,ATS!$O:$O,0),2)</f>
        <v>Hunter Socks</v>
      </c>
      <c r="E683" s="74" t="str">
        <f>INDEX(ATS!$A:$P,MATCH('2) Order Form'!$V683,ATS!$O:$O,0),4)</f>
        <v>99901-3840</v>
      </c>
      <c r="F683" s="74" t="str">
        <f>INDEX(ATS!$A:$P,MATCH('2) Order Form'!$V683,ATS!$O:$O,0),5)</f>
        <v xml:space="preserve">Black </v>
      </c>
      <c r="G683" s="112">
        <f>INDEX(ATS!$A:$P,MATCH('2) Order Form'!$V683,ATS!$O:$O,0),6)</f>
        <v>3840</v>
      </c>
      <c r="H683" s="10">
        <v>1</v>
      </c>
      <c r="I683" s="90">
        <v>0</v>
      </c>
      <c r="J683" s="96">
        <f>IFERROR(VLOOKUP(V683,ATS!$O:$P,2,FALSE),0)</f>
        <v>22</v>
      </c>
      <c r="K683" s="138">
        <f t="shared" si="1004"/>
        <v>22</v>
      </c>
      <c r="L683" s="96">
        <f>IFERROR(VLOOKUP(V683,ATS!$O:$Q,3,FALSE),0)</f>
        <v>22</v>
      </c>
      <c r="M683" s="139">
        <f t="shared" si="1005"/>
        <v>22</v>
      </c>
      <c r="N683" s="85">
        <v>0</v>
      </c>
      <c r="O683" s="51">
        <f t="shared" si="1006"/>
        <v>0</v>
      </c>
      <c r="P683" s="46">
        <f>VLOOKUP($C683,Prices!$A$3:$T$1996,MATCH('2) Order Form'!P$8,Prices!$A$2:$T$2,0),FALSE)</f>
        <v>7.5</v>
      </c>
      <c r="Q683" s="47">
        <f>VLOOKUP($C683,Prices!$A$3:$T$1996,MATCH('2) Order Form'!Q$8,Prices!$A$2:$T$2,0),FALSE)</f>
        <v>15</v>
      </c>
      <c r="R683" s="31">
        <f t="shared" si="1007"/>
        <v>0</v>
      </c>
      <c r="S683" s="40">
        <f t="shared" si="1008"/>
        <v>0</v>
      </c>
      <c r="T683" s="47">
        <f t="shared" si="1009"/>
        <v>0</v>
      </c>
      <c r="U683" s="97"/>
      <c r="V683" s="110">
        <v>7048652901309</v>
      </c>
      <c r="W683" s="97"/>
      <c r="X683" s="182" t="str">
        <f t="shared" si="961"/>
        <v/>
      </c>
      <c r="Y683" s="98">
        <f t="shared" si="1010"/>
        <v>0</v>
      </c>
      <c r="Z683" s="99">
        <f t="shared" ca="1" si="999"/>
        <v>0</v>
      </c>
      <c r="AA683" s="99">
        <f t="shared" ca="1" si="915"/>
        <v>105</v>
      </c>
      <c r="AB683" s="99">
        <f t="shared" ca="1" si="1011"/>
        <v>0</v>
      </c>
      <c r="AC683" s="99">
        <f t="shared" ca="1" si="1012"/>
        <v>0</v>
      </c>
      <c r="AD683" s="99" t="str">
        <f t="shared" si="1013"/>
        <v xml:space="preserve">820414Black </v>
      </c>
      <c r="AE683" s="99">
        <f t="shared" si="1014"/>
        <v>820414</v>
      </c>
      <c r="AF683" s="100" t="str">
        <f>INDEX(ATS!$A:$P,MATCH('2) Order Form'!$V683,ATS!$O:$O,0),7)</f>
        <v>Active</v>
      </c>
      <c r="AG683" s="183">
        <v>7048652899859</v>
      </c>
    </row>
    <row r="684" spans="1:33">
      <c r="A684" s="9">
        <v>4</v>
      </c>
      <c r="B684" s="9" t="s">
        <v>103</v>
      </c>
      <c r="C684" s="9">
        <f>INDEX(ATS!$A:$P,MATCH('2) Order Form'!$V684,ATS!$O:$O,0),1)</f>
        <v>820414</v>
      </c>
      <c r="D684" s="9" t="str">
        <f>INDEX(ATS!$A:$P,MATCH('2) Order Form'!$V684,ATS!$O:$O,0),2)</f>
        <v>Hunter Socks</v>
      </c>
      <c r="E684" s="74" t="str">
        <f>INDEX(ATS!$A:$P,MATCH('2) Order Form'!$V684,ATS!$O:$O,0),4)</f>
        <v>99901-4143</v>
      </c>
      <c r="F684" s="74" t="str">
        <f>INDEX(ATS!$A:$P,MATCH('2) Order Form'!$V684,ATS!$O:$O,0),5)</f>
        <v xml:space="preserve">Black </v>
      </c>
      <c r="G684" s="112">
        <f>INDEX(ATS!$A:$P,MATCH('2) Order Form'!$V684,ATS!$O:$O,0),6)</f>
        <v>4143</v>
      </c>
      <c r="H684" s="10">
        <v>1</v>
      </c>
      <c r="I684" s="90">
        <v>0</v>
      </c>
      <c r="J684" s="96">
        <f>IFERROR(VLOOKUP(V684,ATS!$O:$P,2,FALSE),0)</f>
        <v>166</v>
      </c>
      <c r="K684" s="138" t="str">
        <f t="shared" si="1004"/>
        <v>50+</v>
      </c>
      <c r="L684" s="96">
        <f>IFERROR(VLOOKUP(V684,ATS!$O:$Q,3,FALSE),0)</f>
        <v>166</v>
      </c>
      <c r="M684" s="139" t="str">
        <f t="shared" si="1005"/>
        <v>50+</v>
      </c>
      <c r="N684" s="85">
        <v>0</v>
      </c>
      <c r="O684" s="51">
        <f t="shared" si="1006"/>
        <v>0</v>
      </c>
      <c r="P684" s="46">
        <f>VLOOKUP($C684,Prices!$A$3:$T$1996,MATCH('2) Order Form'!P$8,Prices!$A$2:$T$2,0),FALSE)</f>
        <v>7.5</v>
      </c>
      <c r="Q684" s="47">
        <f>VLOOKUP($C684,Prices!$A$3:$T$1996,MATCH('2) Order Form'!Q$8,Prices!$A$2:$T$2,0),FALSE)</f>
        <v>15</v>
      </c>
      <c r="R684" s="31">
        <f t="shared" si="1007"/>
        <v>0</v>
      </c>
      <c r="S684" s="40">
        <f t="shared" si="1008"/>
        <v>0</v>
      </c>
      <c r="T684" s="47">
        <f t="shared" si="1009"/>
        <v>0</v>
      </c>
      <c r="U684" s="97"/>
      <c r="V684" s="110">
        <v>7048652901316</v>
      </c>
      <c r="W684" s="97"/>
      <c r="X684" s="182" t="str">
        <f t="shared" si="961"/>
        <v/>
      </c>
      <c r="Y684" s="98">
        <f t="shared" si="1010"/>
        <v>0</v>
      </c>
      <c r="Z684" s="99">
        <f t="shared" ca="1" si="999"/>
        <v>0</v>
      </c>
      <c r="AA684" s="99">
        <f t="shared" ref="AA684:AA749" ca="1" si="1015">IF(C684=OFFSET(C684,-1,0),OFFSET(AA684,-1,0),OFFSET(AA684,-1,0)+1)</f>
        <v>105</v>
      </c>
      <c r="AB684" s="99">
        <f t="shared" ca="1" si="1011"/>
        <v>0</v>
      </c>
      <c r="AC684" s="99">
        <f t="shared" ca="1" si="1012"/>
        <v>0</v>
      </c>
      <c r="AD684" s="99" t="str">
        <f t="shared" si="1013"/>
        <v xml:space="preserve">820414Black </v>
      </c>
      <c r="AE684" s="99">
        <f t="shared" si="1014"/>
        <v>820414</v>
      </c>
      <c r="AF684" s="100" t="str">
        <f>INDEX(ATS!$A:$P,MATCH('2) Order Form'!$V684,ATS!$O:$O,0),7)</f>
        <v>Active</v>
      </c>
      <c r="AG684" s="183">
        <v>7048652899842</v>
      </c>
    </row>
    <row r="685" spans="1:33" ht="17.25" customHeight="1">
      <c r="A685" s="9">
        <v>4</v>
      </c>
      <c r="B685" s="9" t="s">
        <v>103</v>
      </c>
      <c r="C685" s="9">
        <f>INDEX(ATS!$A:$P,MATCH('2) Order Form'!$V685,ATS!$O:$O,0),1)</f>
        <v>820414</v>
      </c>
      <c r="D685" s="9" t="str">
        <f>INDEX(ATS!$A:$P,MATCH('2) Order Form'!$V685,ATS!$O:$O,0),2)</f>
        <v>Hunter Socks</v>
      </c>
      <c r="E685" s="74" t="str">
        <f>INDEX(ATS!$A:$P,MATCH('2) Order Form'!$V685,ATS!$O:$O,0),4)</f>
        <v>99901-4446</v>
      </c>
      <c r="F685" s="74" t="str">
        <f>INDEX(ATS!$A:$P,MATCH('2) Order Form'!$V685,ATS!$O:$O,0),5)</f>
        <v xml:space="preserve">Black </v>
      </c>
      <c r="G685" s="112">
        <f>INDEX(ATS!$A:$P,MATCH('2) Order Form'!$V685,ATS!$O:$O,0),6)</f>
        <v>4446</v>
      </c>
      <c r="H685" s="10">
        <v>1</v>
      </c>
      <c r="I685" s="90">
        <v>0</v>
      </c>
      <c r="J685" s="96">
        <f>IFERROR(VLOOKUP(V685,ATS!$O:$P,2,FALSE),0)</f>
        <v>151</v>
      </c>
      <c r="K685" s="138" t="str">
        <f t="shared" si="1004"/>
        <v>50+</v>
      </c>
      <c r="L685" s="96">
        <f>IFERROR(VLOOKUP(V685,ATS!$O:$Q,3,FALSE),0)</f>
        <v>151</v>
      </c>
      <c r="M685" s="139" t="str">
        <f t="shared" si="1005"/>
        <v>50+</v>
      </c>
      <c r="N685" s="85">
        <v>0</v>
      </c>
      <c r="O685" s="51">
        <f t="shared" si="1006"/>
        <v>0</v>
      </c>
      <c r="P685" s="46">
        <f>VLOOKUP($C685,Prices!$A$3:$T$1996,MATCH('2) Order Form'!P$8,Prices!$A$2:$T$2,0),FALSE)</f>
        <v>7.5</v>
      </c>
      <c r="Q685" s="47">
        <f>VLOOKUP($C685,Prices!$A$3:$T$1996,MATCH('2) Order Form'!Q$8,Prices!$A$2:$T$2,0),FALSE)</f>
        <v>15</v>
      </c>
      <c r="R685" s="31">
        <f t="shared" si="1007"/>
        <v>0</v>
      </c>
      <c r="S685" s="40">
        <f t="shared" si="1008"/>
        <v>0</v>
      </c>
      <c r="T685" s="47">
        <f t="shared" si="1009"/>
        <v>0</v>
      </c>
      <c r="U685" s="97"/>
      <c r="V685" s="110">
        <v>7048652901323</v>
      </c>
      <c r="W685" s="97"/>
      <c r="X685" s="182" t="str">
        <f t="shared" si="961"/>
        <v/>
      </c>
      <c r="Y685" s="98">
        <f t="shared" si="1010"/>
        <v>0</v>
      </c>
      <c r="Z685" s="99">
        <f t="shared" ca="1" si="999"/>
        <v>0</v>
      </c>
      <c r="AA685" s="99">
        <f t="shared" ca="1" si="1015"/>
        <v>105</v>
      </c>
      <c r="AB685" s="99">
        <f t="shared" ca="1" si="1011"/>
        <v>0</v>
      </c>
      <c r="AC685" s="99">
        <f t="shared" ca="1" si="1012"/>
        <v>0</v>
      </c>
      <c r="AD685" s="99" t="str">
        <f t="shared" si="1013"/>
        <v xml:space="preserve">820414Black </v>
      </c>
      <c r="AE685" s="99">
        <f t="shared" si="1014"/>
        <v>820414</v>
      </c>
      <c r="AF685" s="100" t="str">
        <f>INDEX(ATS!$A:$P,MATCH('2) Order Form'!$V685,ATS!$O:$O,0),7)</f>
        <v>Active</v>
      </c>
      <c r="AG685" s="183">
        <v>7048652899835</v>
      </c>
    </row>
    <row r="686" spans="1:33" ht="17.25" customHeight="1">
      <c r="A686" s="9">
        <v>4</v>
      </c>
      <c r="B686" s="9" t="s">
        <v>103</v>
      </c>
      <c r="C686" s="9">
        <f>INDEX(ATS!$A:$P,MATCH('2) Order Form'!$V686,ATS!$O:$O,0),1)</f>
        <v>820404</v>
      </c>
      <c r="D686" s="9" t="str">
        <f>INDEX(ATS!$A:$P,MATCH('2) Order Form'!$V686,ATS!$O:$O,0),2)</f>
        <v>Hunter Pants Jr</v>
      </c>
      <c r="E686" s="74" t="str">
        <f>INDEX(ATS!$A:$P,MATCH('2) Order Form'!$V686,ATS!$O:$O,0),4)</f>
        <v>58001-128</v>
      </c>
      <c r="F686" s="74" t="str">
        <f>INDEX(ATS!$A:$P,MATCH('2) Order Form'!$V686,ATS!$O:$O,0),5)</f>
        <v>Dark Red</v>
      </c>
      <c r="G686" s="112">
        <f>INDEX(ATS!$A:$P,MATCH('2) Order Form'!$V686,ATS!$O:$O,0),6)</f>
        <v>128</v>
      </c>
      <c r="H686" s="10">
        <v>1</v>
      </c>
      <c r="I686" s="90">
        <v>0</v>
      </c>
      <c r="J686" s="96">
        <f>IFERROR(VLOOKUP(V686,ATS!$O:$P,2,FALSE),0)</f>
        <v>16</v>
      </c>
      <c r="K686" s="138">
        <f t="shared" ref="K686:K692" si="1016">IF(J686=99999,"OPEN",IF(J686&gt;50,"50+",IF(J686&lt;=0,"0",J686)))</f>
        <v>16</v>
      </c>
      <c r="L686" s="96">
        <f>IFERROR(VLOOKUP(V686,ATS!$O:$Q,3,FALSE),0)</f>
        <v>16</v>
      </c>
      <c r="M686" s="139">
        <f t="shared" ref="M686:M704" si="1017">IF(L686=99999,"OPEN",IF(L686&gt;50,"50+",IF(L686&lt;=0,"0",L686)))</f>
        <v>16</v>
      </c>
      <c r="N686" s="85">
        <v>0</v>
      </c>
      <c r="O686" s="51">
        <f t="shared" ref="O686:O692" si="1018">IF(N686&lt;&gt;0,N686,$P$5)</f>
        <v>0</v>
      </c>
      <c r="P686" s="46">
        <f>VLOOKUP($C686,Prices!$A$3:$T$1996,MATCH('2) Order Form'!P$8,Prices!$A$2:$T$2,0),FALSE)</f>
        <v>50</v>
      </c>
      <c r="Q686" s="47">
        <f>VLOOKUP($C686,Prices!$A$3:$T$1996,MATCH('2) Order Form'!Q$8,Prices!$A$2:$T$2,0),FALSE)</f>
        <v>99</v>
      </c>
      <c r="R686" s="31">
        <f t="shared" ref="R686:R692" si="1019">I686*P686</f>
        <v>0</v>
      </c>
      <c r="S686" s="40">
        <f t="shared" ref="S686:S692" si="1020">R686*O686</f>
        <v>0</v>
      </c>
      <c r="T686" s="47">
        <f t="shared" ref="T686:T692" si="1021">R686-S686</f>
        <v>0</v>
      </c>
      <c r="U686" s="97"/>
      <c r="V686" s="110">
        <v>7048652900739</v>
      </c>
      <c r="W686" s="97"/>
      <c r="X686" s="182" t="str">
        <f t="shared" si="961"/>
        <v/>
      </c>
      <c r="Y686" s="98">
        <f t="shared" ref="Y686:Y704" si="1022">I686*Q686</f>
        <v>0</v>
      </c>
      <c r="Z686" s="99">
        <f t="shared" ca="1" si="999"/>
        <v>0</v>
      </c>
      <c r="AA686" s="99">
        <f t="shared" ca="1" si="1015"/>
        <v>106</v>
      </c>
      <c r="AB686" s="99">
        <f t="shared" ref="AB686:AB704" ca="1" si="1023">IF(C686=OFFSET(C686,-1,0),0,1)</f>
        <v>1</v>
      </c>
      <c r="AC686" s="99">
        <f t="shared" ref="AC686:AC704" ca="1" si="1024">IF(F686=OFFSET(F686,-1,0),0,1)</f>
        <v>1</v>
      </c>
      <c r="AD686" s="99" t="str">
        <f t="shared" ref="AD686:AD704" si="1025">CONCATENATE(C686,F686)</f>
        <v>820404Dark Red</v>
      </c>
      <c r="AE686" s="99">
        <f t="shared" ref="AE686:AE704" si="1026">IFERROR(IF(B686="EYEWEAR",CONCATENATE(C686,"-",G686),C686),C686)</f>
        <v>820404</v>
      </c>
      <c r="AF686" s="100" t="str">
        <f>INDEX(ATS!$A:$P,MATCH('2) Order Form'!$V686,ATS!$O:$O,0),7)</f>
        <v>Active</v>
      </c>
      <c r="AG686" s="183">
        <v>7048652914149</v>
      </c>
    </row>
    <row r="687" spans="1:33" ht="17.25" customHeight="1">
      <c r="A687" s="9">
        <v>4</v>
      </c>
      <c r="B687" s="9" t="s">
        <v>103</v>
      </c>
      <c r="C687" s="9">
        <f>INDEX(ATS!$A:$P,MATCH('2) Order Form'!$V687,ATS!$O:$O,0),1)</f>
        <v>820404</v>
      </c>
      <c r="D687" s="9" t="str">
        <f>INDEX(ATS!$A:$P,MATCH('2) Order Form'!$V687,ATS!$O:$O,0),2)</f>
        <v>Hunter Pants Jr</v>
      </c>
      <c r="E687" s="74" t="str">
        <f>INDEX(ATS!$A:$P,MATCH('2) Order Form'!$V687,ATS!$O:$O,0),4)</f>
        <v>58001-140</v>
      </c>
      <c r="F687" s="74" t="str">
        <f>INDEX(ATS!$A:$P,MATCH('2) Order Form'!$V687,ATS!$O:$O,0),5)</f>
        <v>Dark Red</v>
      </c>
      <c r="G687" s="112">
        <f>INDEX(ATS!$A:$P,MATCH('2) Order Form'!$V687,ATS!$O:$O,0),6)</f>
        <v>140</v>
      </c>
      <c r="H687" s="10">
        <v>1</v>
      </c>
      <c r="I687" s="90">
        <v>0</v>
      </c>
      <c r="J687" s="96">
        <f>IFERROR(VLOOKUP(V687,ATS!$O:$P,2,FALSE),0)</f>
        <v>28</v>
      </c>
      <c r="K687" s="138">
        <f t="shared" si="1016"/>
        <v>28</v>
      </c>
      <c r="L687" s="96">
        <f>IFERROR(VLOOKUP(V687,ATS!$O:$Q,3,FALSE),0)</f>
        <v>28</v>
      </c>
      <c r="M687" s="139">
        <f t="shared" si="1017"/>
        <v>28</v>
      </c>
      <c r="N687" s="85">
        <v>0</v>
      </c>
      <c r="O687" s="51">
        <f t="shared" si="1018"/>
        <v>0</v>
      </c>
      <c r="P687" s="46">
        <f>VLOOKUP($C687,Prices!$A$3:$T$1996,MATCH('2) Order Form'!P$8,Prices!$A$2:$T$2,0),FALSE)</f>
        <v>50</v>
      </c>
      <c r="Q687" s="47">
        <f>VLOOKUP($C687,Prices!$A$3:$T$1996,MATCH('2) Order Form'!Q$8,Prices!$A$2:$T$2,0),FALSE)</f>
        <v>99</v>
      </c>
      <c r="R687" s="31">
        <f t="shared" si="1019"/>
        <v>0</v>
      </c>
      <c r="S687" s="40">
        <f t="shared" si="1020"/>
        <v>0</v>
      </c>
      <c r="T687" s="47">
        <f t="shared" si="1021"/>
        <v>0</v>
      </c>
      <c r="U687" s="97"/>
      <c r="V687" s="110">
        <v>7048652900746</v>
      </c>
      <c r="W687" s="97"/>
      <c r="X687" s="182" t="str">
        <f t="shared" si="961"/>
        <v/>
      </c>
      <c r="Y687" s="98">
        <f t="shared" si="1022"/>
        <v>0</v>
      </c>
      <c r="Z687" s="99">
        <f t="shared" ca="1" si="999"/>
        <v>0</v>
      </c>
      <c r="AA687" s="99">
        <f t="shared" ca="1" si="1015"/>
        <v>106</v>
      </c>
      <c r="AB687" s="99">
        <f t="shared" ca="1" si="1023"/>
        <v>0</v>
      </c>
      <c r="AC687" s="99">
        <f t="shared" ca="1" si="1024"/>
        <v>0</v>
      </c>
      <c r="AD687" s="99" t="str">
        <f t="shared" si="1025"/>
        <v>820404Dark Red</v>
      </c>
      <c r="AE687" s="99">
        <f t="shared" si="1026"/>
        <v>820404</v>
      </c>
      <c r="AF687" s="100" t="str">
        <f>INDEX(ATS!$A:$P,MATCH('2) Order Form'!$V687,ATS!$O:$O,0),7)</f>
        <v>Active</v>
      </c>
      <c r="AG687" s="183">
        <v>7048652914132</v>
      </c>
    </row>
    <row r="688" spans="1:33" ht="17.25" customHeight="1">
      <c r="A688" s="9">
        <v>4</v>
      </c>
      <c r="B688" s="9" t="s">
        <v>103</v>
      </c>
      <c r="C688" s="9">
        <f>INDEX(ATS!$A:$P,MATCH('2) Order Form'!$V688,ATS!$O:$O,0),1)</f>
        <v>820404</v>
      </c>
      <c r="D688" s="9" t="str">
        <f>INDEX(ATS!$A:$P,MATCH('2) Order Form'!$V688,ATS!$O:$O,0),2)</f>
        <v>Hunter Pants Jr</v>
      </c>
      <c r="E688" s="74" t="str">
        <f>INDEX(ATS!$A:$P,MATCH('2) Order Form'!$V688,ATS!$O:$O,0),4)</f>
        <v>58001-152</v>
      </c>
      <c r="F688" s="74" t="str">
        <f>INDEX(ATS!$A:$P,MATCH('2) Order Form'!$V688,ATS!$O:$O,0),5)</f>
        <v>Dark Red</v>
      </c>
      <c r="G688" s="112">
        <f>INDEX(ATS!$A:$P,MATCH('2) Order Form'!$V688,ATS!$O:$O,0),6)</f>
        <v>152</v>
      </c>
      <c r="H688" s="10">
        <v>1</v>
      </c>
      <c r="I688" s="90">
        <v>0</v>
      </c>
      <c r="J688" s="96">
        <f>IFERROR(VLOOKUP(V688,ATS!$O:$P,2,FALSE),0)</f>
        <v>28</v>
      </c>
      <c r="K688" s="138">
        <f t="shared" si="1016"/>
        <v>28</v>
      </c>
      <c r="L688" s="96">
        <f>IFERROR(VLOOKUP(V688,ATS!$O:$Q,3,FALSE),0)</f>
        <v>28</v>
      </c>
      <c r="M688" s="139">
        <f t="shared" si="1017"/>
        <v>28</v>
      </c>
      <c r="N688" s="85">
        <v>0</v>
      </c>
      <c r="O688" s="51">
        <f t="shared" si="1018"/>
        <v>0</v>
      </c>
      <c r="P688" s="46">
        <f>VLOOKUP($C688,Prices!$A$3:$T$1996,MATCH('2) Order Form'!P$8,Prices!$A$2:$T$2,0),FALSE)</f>
        <v>50</v>
      </c>
      <c r="Q688" s="47">
        <f>VLOOKUP($C688,Prices!$A$3:$T$1996,MATCH('2) Order Form'!Q$8,Prices!$A$2:$T$2,0),FALSE)</f>
        <v>99</v>
      </c>
      <c r="R688" s="31">
        <f t="shared" si="1019"/>
        <v>0</v>
      </c>
      <c r="S688" s="40">
        <f t="shared" si="1020"/>
        <v>0</v>
      </c>
      <c r="T688" s="47">
        <f t="shared" si="1021"/>
        <v>0</v>
      </c>
      <c r="U688" s="97"/>
      <c r="V688" s="110">
        <v>7048652900753</v>
      </c>
      <c r="W688" s="97"/>
      <c r="X688" s="182" t="str">
        <f t="shared" si="961"/>
        <v/>
      </c>
      <c r="Y688" s="98">
        <f t="shared" si="1022"/>
        <v>0</v>
      </c>
      <c r="Z688" s="99">
        <f t="shared" ca="1" si="999"/>
        <v>0</v>
      </c>
      <c r="AA688" s="99">
        <f t="shared" ca="1" si="1015"/>
        <v>106</v>
      </c>
      <c r="AB688" s="99">
        <f t="shared" ca="1" si="1023"/>
        <v>0</v>
      </c>
      <c r="AC688" s="99">
        <f t="shared" ca="1" si="1024"/>
        <v>0</v>
      </c>
      <c r="AD688" s="99" t="str">
        <f t="shared" si="1025"/>
        <v>820404Dark Red</v>
      </c>
      <c r="AE688" s="99">
        <f t="shared" si="1026"/>
        <v>820404</v>
      </c>
      <c r="AF688" s="100" t="str">
        <f>INDEX(ATS!$A:$P,MATCH('2) Order Form'!$V688,ATS!$O:$O,0),7)</f>
        <v>Active</v>
      </c>
      <c r="AG688" s="183">
        <v>7048652914125</v>
      </c>
    </row>
    <row r="689" spans="1:33" ht="17.25" customHeight="1">
      <c r="A689" s="9">
        <v>4</v>
      </c>
      <c r="B689" s="9" t="s">
        <v>103</v>
      </c>
      <c r="C689" s="9">
        <f>INDEX(ATS!$A:$P,MATCH('2) Order Form'!$V689,ATS!$O:$O,0),1)</f>
        <v>820404</v>
      </c>
      <c r="D689" s="9" t="str">
        <f>INDEX(ATS!$A:$P,MATCH('2) Order Form'!$V689,ATS!$O:$O,0),2)</f>
        <v>Hunter Pants Jr</v>
      </c>
      <c r="E689" s="74" t="str">
        <f>INDEX(ATS!$A:$P,MATCH('2) Order Form'!$V689,ATS!$O:$O,0),4)</f>
        <v>58001-164</v>
      </c>
      <c r="F689" s="74" t="str">
        <f>INDEX(ATS!$A:$P,MATCH('2) Order Form'!$V689,ATS!$O:$O,0),5)</f>
        <v>Dark Red</v>
      </c>
      <c r="G689" s="112">
        <f>INDEX(ATS!$A:$P,MATCH('2) Order Form'!$V689,ATS!$O:$O,0),6)</f>
        <v>164</v>
      </c>
      <c r="H689" s="10">
        <v>1</v>
      </c>
      <c r="I689" s="90">
        <v>0</v>
      </c>
      <c r="J689" s="96">
        <f>IFERROR(VLOOKUP(V689,ATS!$O:$P,2,FALSE),0)</f>
        <v>20</v>
      </c>
      <c r="K689" s="138">
        <f t="shared" ref="K689" si="1027">IF(J689=99999,"OPEN",IF(J689&gt;50,"50+",IF(J689&lt;=0,"0",J689)))</f>
        <v>20</v>
      </c>
      <c r="L689" s="96">
        <f>IFERROR(VLOOKUP(V689,ATS!$O:$Q,3,FALSE),0)</f>
        <v>20</v>
      </c>
      <c r="M689" s="139">
        <f t="shared" ref="M689" si="1028">IF(L689=99999,"OPEN",IF(L689&gt;50,"50+",IF(L689&lt;=0,"0",L689)))</f>
        <v>20</v>
      </c>
      <c r="N689" s="85">
        <v>0</v>
      </c>
      <c r="O689" s="51">
        <f t="shared" ref="O689" si="1029">IF(N689&lt;&gt;0,N689,$P$5)</f>
        <v>0</v>
      </c>
      <c r="P689" s="46">
        <f>VLOOKUP($C689,Prices!$A$3:$T$1996,MATCH('2) Order Form'!P$8,Prices!$A$2:$T$2,0),FALSE)</f>
        <v>50</v>
      </c>
      <c r="Q689" s="47">
        <f>VLOOKUP($C689,Prices!$A$3:$T$1996,MATCH('2) Order Form'!Q$8,Prices!$A$2:$T$2,0),FALSE)</f>
        <v>99</v>
      </c>
      <c r="R689" s="31">
        <f t="shared" ref="R689" si="1030">I689*P689</f>
        <v>0</v>
      </c>
      <c r="S689" s="40">
        <f t="shared" ref="S689" si="1031">R689*O689</f>
        <v>0</v>
      </c>
      <c r="T689" s="47">
        <f t="shared" ref="T689" si="1032">R689-S689</f>
        <v>0</v>
      </c>
      <c r="U689" s="97"/>
      <c r="V689" s="110">
        <v>7048652912299</v>
      </c>
      <c r="W689" s="97"/>
      <c r="X689" s="182" t="str">
        <f t="shared" si="961"/>
        <v/>
      </c>
      <c r="Y689" s="98">
        <f t="shared" ref="Y689" si="1033">I689*Q689</f>
        <v>0</v>
      </c>
      <c r="Z689" s="99">
        <f t="shared" ref="Z689" ca="1" si="1034">IF(A689=OFFSET(A689,-1,0),0,1)</f>
        <v>0</v>
      </c>
      <c r="AA689" s="99">
        <f t="shared" ref="AA689" ca="1" si="1035">IF(C689=OFFSET(C689,-1,0),OFFSET(AA689,-1,0),OFFSET(AA689,-1,0)+1)</f>
        <v>106</v>
      </c>
      <c r="AB689" s="99">
        <f t="shared" ref="AB689" ca="1" si="1036">IF(C689=OFFSET(C689,-1,0),0,1)</f>
        <v>0</v>
      </c>
      <c r="AC689" s="99">
        <f t="shared" ref="AC689" ca="1" si="1037">IF(F689=OFFSET(F689,-1,0),0,1)</f>
        <v>0</v>
      </c>
      <c r="AD689" s="99" t="str">
        <f t="shared" ref="AD689" si="1038">CONCATENATE(C689,F689)</f>
        <v>820404Dark Red</v>
      </c>
      <c r="AE689" s="99">
        <f t="shared" ref="AE689" si="1039">IFERROR(IF(B689="EYEWEAR",CONCATENATE(C689,"-",G689),C689),C689)</f>
        <v>820404</v>
      </c>
      <c r="AF689" s="100" t="str">
        <f>INDEX(ATS!$A:$P,MATCH('2) Order Form'!$V689,ATS!$O:$O,0),7)</f>
        <v>Active</v>
      </c>
      <c r="AG689" s="183">
        <v>7048652914118</v>
      </c>
    </row>
    <row r="690" spans="1:33" ht="17.25" customHeight="1">
      <c r="A690" s="9">
        <v>4</v>
      </c>
      <c r="B690" s="9" t="s">
        <v>103</v>
      </c>
      <c r="C690" s="9">
        <f>INDEX(ATS!$A:$P,MATCH('2) Order Form'!$V690,ATS!$O:$O,0),1)</f>
        <v>820404</v>
      </c>
      <c r="D690" s="9" t="str">
        <f>INDEX(ATS!$A:$P,MATCH('2) Order Form'!$V690,ATS!$O:$O,0),2)</f>
        <v>Hunter Pants Jr</v>
      </c>
      <c r="E690" s="74" t="str">
        <f>INDEX(ATS!$A:$P,MATCH('2) Order Form'!$V690,ATS!$O:$O,0),4)</f>
        <v>99901-128</v>
      </c>
      <c r="F690" s="74" t="str">
        <f>INDEX(ATS!$A:$P,MATCH('2) Order Form'!$V690,ATS!$O:$O,0),5)</f>
        <v xml:space="preserve">Black </v>
      </c>
      <c r="G690" s="112">
        <f>INDEX(ATS!$A:$P,MATCH('2) Order Form'!$V690,ATS!$O:$O,0),6)</f>
        <v>128</v>
      </c>
      <c r="H690" s="10">
        <v>1</v>
      </c>
      <c r="I690" s="90">
        <v>0</v>
      </c>
      <c r="J690" s="96">
        <f>IFERROR(VLOOKUP(V690,ATS!$O:$P,2,FALSE),0)</f>
        <v>48</v>
      </c>
      <c r="K690" s="138">
        <f>IF(J690=99999,"OPEN",IF(J690&gt;50,"50+",IF(J690&lt;=0,"0",J690)))</f>
        <v>48</v>
      </c>
      <c r="L690" s="96">
        <f>IFERROR(VLOOKUP(V690,ATS!$O:$Q,3,FALSE),0)</f>
        <v>48</v>
      </c>
      <c r="M690" s="139">
        <f>IF(L690=99999,"OPEN",IF(L690&gt;50,"50+",IF(L690&lt;=0,"0",L690)))</f>
        <v>48</v>
      </c>
      <c r="N690" s="85">
        <v>0</v>
      </c>
      <c r="O690" s="51">
        <f>IF(N690&lt;&gt;0,N690,$P$5)</f>
        <v>0</v>
      </c>
      <c r="P690" s="46">
        <f>VLOOKUP($C690,Prices!$A$3:$T$1996,MATCH('2) Order Form'!P$8,Prices!$A$2:$T$2,0),FALSE)</f>
        <v>50</v>
      </c>
      <c r="Q690" s="47">
        <f>VLOOKUP($C690,Prices!$A$3:$T$1996,MATCH('2) Order Form'!Q$8,Prices!$A$2:$T$2,0),FALSE)</f>
        <v>99</v>
      </c>
      <c r="R690" s="31">
        <f>I690*P690</f>
        <v>0</v>
      </c>
      <c r="S690" s="40">
        <f>R690*O690</f>
        <v>0</v>
      </c>
      <c r="T690" s="47">
        <f>R690-S690</f>
        <v>0</v>
      </c>
      <c r="U690" s="97"/>
      <c r="V690" s="110">
        <v>7048652900760</v>
      </c>
      <c r="W690" s="97"/>
      <c r="X690" s="182" t="str">
        <f t="shared" si="961"/>
        <v/>
      </c>
      <c r="Y690" s="98">
        <f>I690*Q690</f>
        <v>0</v>
      </c>
      <c r="Z690" s="99">
        <f t="shared" ca="1" si="999"/>
        <v>0</v>
      </c>
      <c r="AA690" s="99">
        <f t="shared" ca="1" si="1015"/>
        <v>106</v>
      </c>
      <c r="AB690" s="99">
        <f t="shared" ca="1" si="1023"/>
        <v>0</v>
      </c>
      <c r="AC690" s="99">
        <f t="shared" ca="1" si="1024"/>
        <v>1</v>
      </c>
      <c r="AD690" s="99" t="str">
        <f t="shared" si="1025"/>
        <v xml:space="preserve">820404Black </v>
      </c>
      <c r="AE690" s="99">
        <f t="shared" si="1026"/>
        <v>820404</v>
      </c>
      <c r="AF690" s="100" t="str">
        <f>INDEX(ATS!$A:$P,MATCH('2) Order Form'!$V690,ATS!$O:$O,0),7)</f>
        <v>Active</v>
      </c>
      <c r="AG690" s="183">
        <v>7048653023710</v>
      </c>
    </row>
    <row r="691" spans="1:33" ht="17.25" customHeight="1">
      <c r="A691" s="9">
        <v>4</v>
      </c>
      <c r="B691" s="9" t="s">
        <v>103</v>
      </c>
      <c r="C691" s="9">
        <f>INDEX(ATS!$A:$P,MATCH('2) Order Form'!$V691,ATS!$O:$O,0),1)</f>
        <v>820404</v>
      </c>
      <c r="D691" s="9" t="str">
        <f>INDEX(ATS!$A:$P,MATCH('2) Order Form'!$V691,ATS!$O:$O,0),2)</f>
        <v>Hunter Pants Jr</v>
      </c>
      <c r="E691" s="74" t="str">
        <f>INDEX(ATS!$A:$P,MATCH('2) Order Form'!$V691,ATS!$O:$O,0),4)</f>
        <v>99901-140</v>
      </c>
      <c r="F691" s="74" t="str">
        <f>INDEX(ATS!$A:$P,MATCH('2) Order Form'!$V691,ATS!$O:$O,0),5)</f>
        <v xml:space="preserve">Black </v>
      </c>
      <c r="G691" s="112">
        <f>INDEX(ATS!$A:$P,MATCH('2) Order Form'!$V691,ATS!$O:$O,0),6)</f>
        <v>140</v>
      </c>
      <c r="H691" s="10">
        <v>1</v>
      </c>
      <c r="I691" s="90">
        <v>0</v>
      </c>
      <c r="J691" s="96">
        <f>IFERROR(VLOOKUP(V691,ATS!$O:$P,2,FALSE),0)</f>
        <v>71</v>
      </c>
      <c r="K691" s="138" t="str">
        <f t="shared" si="1016"/>
        <v>50+</v>
      </c>
      <c r="L691" s="96">
        <f>IFERROR(VLOOKUP(V691,ATS!$O:$Q,3,FALSE),0)</f>
        <v>71</v>
      </c>
      <c r="M691" s="139" t="str">
        <f t="shared" si="1017"/>
        <v>50+</v>
      </c>
      <c r="N691" s="85">
        <v>0</v>
      </c>
      <c r="O691" s="51">
        <f t="shared" si="1018"/>
        <v>0</v>
      </c>
      <c r="P691" s="46">
        <f>VLOOKUP($C691,Prices!$A$3:$T$1996,MATCH('2) Order Form'!P$8,Prices!$A$2:$T$2,0),FALSE)</f>
        <v>50</v>
      </c>
      <c r="Q691" s="47">
        <f>VLOOKUP($C691,Prices!$A$3:$T$1996,MATCH('2) Order Form'!Q$8,Prices!$A$2:$T$2,0),FALSE)</f>
        <v>99</v>
      </c>
      <c r="R691" s="31">
        <f t="shared" si="1019"/>
        <v>0</v>
      </c>
      <c r="S691" s="40">
        <f t="shared" si="1020"/>
        <v>0</v>
      </c>
      <c r="T691" s="47">
        <f t="shared" si="1021"/>
        <v>0</v>
      </c>
      <c r="U691" s="97"/>
      <c r="V691" s="110">
        <v>7048652900777</v>
      </c>
      <c r="W691" s="97"/>
      <c r="X691" s="182" t="str">
        <f t="shared" si="961"/>
        <v/>
      </c>
      <c r="Y691" s="98">
        <f t="shared" si="1022"/>
        <v>0</v>
      </c>
      <c r="Z691" s="99">
        <f t="shared" ca="1" si="999"/>
        <v>0</v>
      </c>
      <c r="AA691" s="99">
        <f t="shared" ca="1" si="1015"/>
        <v>106</v>
      </c>
      <c r="AB691" s="99">
        <f t="shared" ca="1" si="1023"/>
        <v>0</v>
      </c>
      <c r="AC691" s="99">
        <f t="shared" ca="1" si="1024"/>
        <v>0</v>
      </c>
      <c r="AD691" s="99" t="str">
        <f t="shared" si="1025"/>
        <v xml:space="preserve">820404Black </v>
      </c>
      <c r="AE691" s="99">
        <f t="shared" si="1026"/>
        <v>820404</v>
      </c>
      <c r="AF691" s="100" t="str">
        <f>INDEX(ATS!$A:$P,MATCH('2) Order Form'!$V691,ATS!$O:$O,0),7)</f>
        <v>Active</v>
      </c>
      <c r="AG691" s="183">
        <v>7048653023727</v>
      </c>
    </row>
    <row r="692" spans="1:33" ht="17.25" customHeight="1">
      <c r="A692" s="9">
        <v>4</v>
      </c>
      <c r="B692" s="9" t="s">
        <v>103</v>
      </c>
      <c r="C692" s="9">
        <f>INDEX(ATS!$A:$P,MATCH('2) Order Form'!$V692,ATS!$O:$O,0),1)</f>
        <v>820404</v>
      </c>
      <c r="D692" s="9" t="str">
        <f>INDEX(ATS!$A:$P,MATCH('2) Order Form'!$V692,ATS!$O:$O,0),2)</f>
        <v>Hunter Pants Jr</v>
      </c>
      <c r="E692" s="74" t="str">
        <f>INDEX(ATS!$A:$P,MATCH('2) Order Form'!$V692,ATS!$O:$O,0),4)</f>
        <v>99901-152</v>
      </c>
      <c r="F692" s="74" t="str">
        <f>INDEX(ATS!$A:$P,MATCH('2) Order Form'!$V692,ATS!$O:$O,0),5)</f>
        <v xml:space="preserve">Black </v>
      </c>
      <c r="G692" s="112">
        <f>INDEX(ATS!$A:$P,MATCH('2) Order Form'!$V692,ATS!$O:$O,0),6)</f>
        <v>152</v>
      </c>
      <c r="H692" s="10">
        <v>1</v>
      </c>
      <c r="I692" s="90">
        <v>0</v>
      </c>
      <c r="J692" s="96">
        <f>IFERROR(VLOOKUP(V692,ATS!$O:$P,2,FALSE),0)</f>
        <v>70</v>
      </c>
      <c r="K692" s="138" t="str">
        <f t="shared" si="1016"/>
        <v>50+</v>
      </c>
      <c r="L692" s="96">
        <f>IFERROR(VLOOKUP(V692,ATS!$O:$Q,3,FALSE),0)</f>
        <v>70</v>
      </c>
      <c r="M692" s="139" t="str">
        <f t="shared" si="1017"/>
        <v>50+</v>
      </c>
      <c r="N692" s="85">
        <v>0</v>
      </c>
      <c r="O692" s="51">
        <f t="shared" si="1018"/>
        <v>0</v>
      </c>
      <c r="P692" s="46">
        <f>VLOOKUP($C692,Prices!$A$3:$T$1996,MATCH('2) Order Form'!P$8,Prices!$A$2:$T$2,0),FALSE)</f>
        <v>50</v>
      </c>
      <c r="Q692" s="47">
        <f>VLOOKUP($C692,Prices!$A$3:$T$1996,MATCH('2) Order Form'!Q$8,Prices!$A$2:$T$2,0),FALSE)</f>
        <v>99</v>
      </c>
      <c r="R692" s="31">
        <f t="shared" si="1019"/>
        <v>0</v>
      </c>
      <c r="S692" s="40">
        <f t="shared" si="1020"/>
        <v>0</v>
      </c>
      <c r="T692" s="47">
        <f t="shared" si="1021"/>
        <v>0</v>
      </c>
      <c r="U692" s="97"/>
      <c r="V692" s="110">
        <v>7048652900784</v>
      </c>
      <c r="W692" s="97"/>
      <c r="X692" s="182" t="str">
        <f t="shared" si="961"/>
        <v/>
      </c>
      <c r="Y692" s="98">
        <f t="shared" si="1022"/>
        <v>0</v>
      </c>
      <c r="Z692" s="99">
        <f t="shared" ca="1" si="999"/>
        <v>0</v>
      </c>
      <c r="AA692" s="99">
        <f t="shared" ca="1" si="1015"/>
        <v>106</v>
      </c>
      <c r="AB692" s="99">
        <f t="shared" ca="1" si="1023"/>
        <v>0</v>
      </c>
      <c r="AC692" s="99">
        <f t="shared" ca="1" si="1024"/>
        <v>0</v>
      </c>
      <c r="AD692" s="99" t="str">
        <f t="shared" si="1025"/>
        <v xml:space="preserve">820404Black </v>
      </c>
      <c r="AE692" s="99">
        <f t="shared" si="1026"/>
        <v>820404</v>
      </c>
      <c r="AF692" s="100" t="str">
        <f>INDEX(ATS!$A:$P,MATCH('2) Order Form'!$V692,ATS!$O:$O,0),7)</f>
        <v>Active</v>
      </c>
      <c r="AG692" s="183">
        <v>7048653023734</v>
      </c>
    </row>
    <row r="693" spans="1:33" ht="17.25" customHeight="1">
      <c r="A693" s="9">
        <v>4</v>
      </c>
      <c r="B693" s="9" t="s">
        <v>103</v>
      </c>
      <c r="C693" s="9">
        <f>INDEX(ATS!$A:$P,MATCH('2) Order Form'!$V693,ATS!$O:$O,0),1)</f>
        <v>820404</v>
      </c>
      <c r="D693" s="9" t="str">
        <f>INDEX(ATS!$A:$P,MATCH('2) Order Form'!$V693,ATS!$O:$O,0),2)</f>
        <v>Hunter Pants Jr</v>
      </c>
      <c r="E693" s="74" t="str">
        <f>INDEX(ATS!$A:$P,MATCH('2) Order Form'!$V693,ATS!$O:$O,0),4)</f>
        <v>99901-164</v>
      </c>
      <c r="F693" s="74" t="str">
        <f>INDEX(ATS!$A:$P,MATCH('2) Order Form'!$V693,ATS!$O:$O,0),5)</f>
        <v xml:space="preserve">Black </v>
      </c>
      <c r="G693" s="112">
        <f>INDEX(ATS!$A:$P,MATCH('2) Order Form'!$V693,ATS!$O:$O,0),6)</f>
        <v>164</v>
      </c>
      <c r="H693" s="10">
        <v>1</v>
      </c>
      <c r="I693" s="90">
        <v>0</v>
      </c>
      <c r="J693" s="96">
        <f>IFERROR(VLOOKUP(V693,ATS!$O:$P,2,FALSE),0)</f>
        <v>50</v>
      </c>
      <c r="K693" s="138">
        <f t="shared" ref="K693" si="1040">IF(J693=99999,"OPEN",IF(J693&gt;50,"50+",IF(J693&lt;=0,"0",J693)))</f>
        <v>50</v>
      </c>
      <c r="L693" s="96">
        <f>IFERROR(VLOOKUP(V693,ATS!$O:$Q,3,FALSE),0)</f>
        <v>50</v>
      </c>
      <c r="M693" s="139">
        <f t="shared" ref="M693" si="1041">IF(L693=99999,"OPEN",IF(L693&gt;50,"50+",IF(L693&lt;=0,"0",L693)))</f>
        <v>50</v>
      </c>
      <c r="N693" s="85">
        <v>0</v>
      </c>
      <c r="O693" s="51">
        <f t="shared" ref="O693" si="1042">IF(N693&lt;&gt;0,N693,$P$5)</f>
        <v>0</v>
      </c>
      <c r="P693" s="46">
        <f>VLOOKUP($C693,Prices!$A$3:$T$1996,MATCH('2) Order Form'!P$8,Prices!$A$2:$T$2,0),FALSE)</f>
        <v>50</v>
      </c>
      <c r="Q693" s="47">
        <f>VLOOKUP($C693,Prices!$A$3:$T$1996,MATCH('2) Order Form'!Q$8,Prices!$A$2:$T$2,0),FALSE)</f>
        <v>99</v>
      </c>
      <c r="R693" s="31">
        <f t="shared" ref="R693" si="1043">I693*P693</f>
        <v>0</v>
      </c>
      <c r="S693" s="40">
        <f t="shared" ref="S693" si="1044">R693*O693</f>
        <v>0</v>
      </c>
      <c r="T693" s="47">
        <f t="shared" ref="T693" si="1045">R693-S693</f>
        <v>0</v>
      </c>
      <c r="U693" s="97"/>
      <c r="V693" s="110">
        <v>7048652912305</v>
      </c>
      <c r="W693" s="97"/>
      <c r="X693" s="182" t="str">
        <f t="shared" si="961"/>
        <v/>
      </c>
      <c r="Y693" s="98">
        <f t="shared" ref="Y693" si="1046">I693*Q693</f>
        <v>0</v>
      </c>
      <c r="Z693" s="99">
        <f t="shared" ref="Z693" ca="1" si="1047">IF(A693=OFFSET(A693,-1,0),0,1)</f>
        <v>0</v>
      </c>
      <c r="AA693" s="99">
        <f t="shared" ref="AA693" ca="1" si="1048">IF(C693=OFFSET(C693,-1,0),OFFSET(AA693,-1,0),OFFSET(AA693,-1,0)+1)</f>
        <v>106</v>
      </c>
      <c r="AB693" s="99">
        <f t="shared" ref="AB693" ca="1" si="1049">IF(C693=OFFSET(C693,-1,0),0,1)</f>
        <v>0</v>
      </c>
      <c r="AC693" s="99">
        <f t="shared" ref="AC693" ca="1" si="1050">IF(F693=OFFSET(F693,-1,0),0,1)</f>
        <v>0</v>
      </c>
      <c r="AD693" s="99" t="str">
        <f t="shared" ref="AD693" si="1051">CONCATENATE(C693,F693)</f>
        <v xml:space="preserve">820404Black </v>
      </c>
      <c r="AE693" s="99">
        <f t="shared" ref="AE693" si="1052">IFERROR(IF(B693="EYEWEAR",CONCATENATE(C693,"-",G693),C693),C693)</f>
        <v>820404</v>
      </c>
      <c r="AF693" s="100" t="str">
        <f>INDEX(ATS!$A:$P,MATCH('2) Order Form'!$V693,ATS!$O:$O,0),7)</f>
        <v>Active</v>
      </c>
      <c r="AG693" s="183">
        <v>7048653023741</v>
      </c>
    </row>
    <row r="694" spans="1:33" ht="17.25" customHeight="1">
      <c r="A694" s="9">
        <v>4</v>
      </c>
      <c r="B694" s="9" t="s">
        <v>103</v>
      </c>
      <c r="C694" s="9">
        <f>INDEX(ATS!$A:$P,MATCH('2) Order Form'!$V694,ATS!$O:$O,0),1)</f>
        <v>820405</v>
      </c>
      <c r="D694" s="9" t="str">
        <f>INDEX(ATS!$A:$P,MATCH('2) Order Form'!$V694,ATS!$O:$O,0),2)</f>
        <v>Hunter Shorts Jr</v>
      </c>
      <c r="E694" s="74" t="str">
        <f>INDEX(ATS!$A:$P,MATCH('2) Order Form'!$V694,ATS!$O:$O,0),4)</f>
        <v>58001-128</v>
      </c>
      <c r="F694" s="74" t="str">
        <f>INDEX(ATS!$A:$P,MATCH('2) Order Form'!$V694,ATS!$O:$O,0),5)</f>
        <v>Dark Red</v>
      </c>
      <c r="G694" s="112">
        <f>INDEX(ATS!$A:$P,MATCH('2) Order Form'!$V694,ATS!$O:$O,0),6)</f>
        <v>128</v>
      </c>
      <c r="H694" s="10">
        <v>1</v>
      </c>
      <c r="I694" s="90">
        <v>0</v>
      </c>
      <c r="J694" s="96">
        <f>IFERROR(VLOOKUP(V694,ATS!$O:$P,2,FALSE),0)</f>
        <v>17</v>
      </c>
      <c r="K694" s="138">
        <f t="shared" ref="K694:K704" si="1053">IF(J694=99999,"OPEN",IF(J694&gt;50,"50+",IF(J694&lt;=0,"0",J694)))</f>
        <v>17</v>
      </c>
      <c r="L694" s="96">
        <f>IFERROR(VLOOKUP(V694,ATS!$O:$Q,3,FALSE),0)</f>
        <v>17</v>
      </c>
      <c r="M694" s="139">
        <f t="shared" si="1017"/>
        <v>17</v>
      </c>
      <c r="N694" s="85">
        <v>0</v>
      </c>
      <c r="O694" s="51">
        <f t="shared" ref="O694:O704" si="1054">IF(N694&lt;&gt;0,N694,$P$5)</f>
        <v>0</v>
      </c>
      <c r="P694" s="46">
        <f>VLOOKUP($C694,Prices!$A$3:$T$1996,MATCH('2) Order Form'!P$8,Prices!$A$2:$T$2,0),FALSE)</f>
        <v>40</v>
      </c>
      <c r="Q694" s="47">
        <f>VLOOKUP($C694,Prices!$A$3:$T$1996,MATCH('2) Order Form'!Q$8,Prices!$A$2:$T$2,0),FALSE)</f>
        <v>79</v>
      </c>
      <c r="R694" s="31">
        <f t="shared" ref="R694:R704" si="1055">I694*P694</f>
        <v>0</v>
      </c>
      <c r="S694" s="40">
        <f t="shared" ref="S694:S704" si="1056">R694*O694</f>
        <v>0</v>
      </c>
      <c r="T694" s="47">
        <f t="shared" ref="T694:T704" si="1057">R694-S694</f>
        <v>0</v>
      </c>
      <c r="U694" s="97"/>
      <c r="V694" s="110">
        <v>7048652900647</v>
      </c>
      <c r="W694" s="97"/>
      <c r="X694" s="182" t="str">
        <f t="shared" si="961"/>
        <v/>
      </c>
      <c r="Y694" s="98">
        <f t="shared" si="1022"/>
        <v>0</v>
      </c>
      <c r="Z694" s="99">
        <f t="shared" ca="1" si="999"/>
        <v>0</v>
      </c>
      <c r="AA694" s="99">
        <f t="shared" ca="1" si="1015"/>
        <v>107</v>
      </c>
      <c r="AB694" s="99">
        <f t="shared" ca="1" si="1023"/>
        <v>1</v>
      </c>
      <c r="AC694" s="99">
        <f t="shared" ca="1" si="1024"/>
        <v>1</v>
      </c>
      <c r="AD694" s="99" t="str">
        <f t="shared" si="1025"/>
        <v>820405Dark Red</v>
      </c>
      <c r="AE694" s="99">
        <f t="shared" si="1026"/>
        <v>820405</v>
      </c>
      <c r="AF694" s="100" t="str">
        <f>INDEX(ATS!$A:$P,MATCH('2) Order Form'!$V694,ATS!$O:$O,0),7)</f>
        <v>Active</v>
      </c>
      <c r="AG694" s="183">
        <v>7048652914224</v>
      </c>
    </row>
    <row r="695" spans="1:33" ht="17.25" customHeight="1">
      <c r="A695" s="9">
        <v>4</v>
      </c>
      <c r="B695" s="9" t="s">
        <v>103</v>
      </c>
      <c r="C695" s="9">
        <f>INDEX(ATS!$A:$P,MATCH('2) Order Form'!$V695,ATS!$O:$O,0),1)</f>
        <v>820405</v>
      </c>
      <c r="D695" s="9" t="str">
        <f>INDEX(ATS!$A:$P,MATCH('2) Order Form'!$V695,ATS!$O:$O,0),2)</f>
        <v>Hunter Shorts Jr</v>
      </c>
      <c r="E695" s="74" t="str">
        <f>INDEX(ATS!$A:$P,MATCH('2) Order Form'!$V695,ATS!$O:$O,0),4)</f>
        <v>58001-140</v>
      </c>
      <c r="F695" s="74" t="str">
        <f>INDEX(ATS!$A:$P,MATCH('2) Order Form'!$V695,ATS!$O:$O,0),5)</f>
        <v>Dark Red</v>
      </c>
      <c r="G695" s="112">
        <f>INDEX(ATS!$A:$P,MATCH('2) Order Form'!$V695,ATS!$O:$O,0),6)</f>
        <v>140</v>
      </c>
      <c r="H695" s="10">
        <v>1</v>
      </c>
      <c r="I695" s="90">
        <v>0</v>
      </c>
      <c r="J695" s="96">
        <f>IFERROR(VLOOKUP(V695,ATS!$O:$P,2,FALSE),0)</f>
        <v>45</v>
      </c>
      <c r="K695" s="138">
        <f>IF(J695=99999,"OPEN",IF(J695&gt;50,"50+",IF(J695&lt;=0,"0",J695)))</f>
        <v>45</v>
      </c>
      <c r="L695" s="96">
        <f>IFERROR(VLOOKUP(V695,ATS!$O:$Q,3,FALSE),0)</f>
        <v>45</v>
      </c>
      <c r="M695" s="139">
        <f>IF(L695=99999,"OPEN",IF(L695&gt;50,"50+",IF(L695&lt;=0,"0",L695)))</f>
        <v>45</v>
      </c>
      <c r="N695" s="85">
        <v>0</v>
      </c>
      <c r="O695" s="51">
        <f>IF(N695&lt;&gt;0,N695,$P$5)</f>
        <v>0</v>
      </c>
      <c r="P695" s="46">
        <f>VLOOKUP($C695,Prices!$A$3:$T$1996,MATCH('2) Order Form'!P$8,Prices!$A$2:$T$2,0),FALSE)</f>
        <v>40</v>
      </c>
      <c r="Q695" s="47">
        <f>VLOOKUP($C695,Prices!$A$3:$T$1996,MATCH('2) Order Form'!Q$8,Prices!$A$2:$T$2,0),FALSE)</f>
        <v>79</v>
      </c>
      <c r="R695" s="31">
        <f>I695*P695</f>
        <v>0</v>
      </c>
      <c r="S695" s="40">
        <f>R695*O695</f>
        <v>0</v>
      </c>
      <c r="T695" s="47">
        <f>R695-S695</f>
        <v>0</v>
      </c>
      <c r="U695" s="97"/>
      <c r="V695" s="110">
        <v>7048652900654</v>
      </c>
      <c r="W695" s="97"/>
      <c r="X695" s="182" t="str">
        <f t="shared" si="961"/>
        <v/>
      </c>
      <c r="Y695" s="98">
        <f>I695*Q695</f>
        <v>0</v>
      </c>
      <c r="Z695" s="99">
        <f t="shared" ca="1" si="999"/>
        <v>0</v>
      </c>
      <c r="AA695" s="99">
        <f t="shared" ca="1" si="1015"/>
        <v>107</v>
      </c>
      <c r="AB695" s="99">
        <f t="shared" ca="1" si="1023"/>
        <v>0</v>
      </c>
      <c r="AC695" s="99">
        <f t="shared" ca="1" si="1024"/>
        <v>0</v>
      </c>
      <c r="AD695" s="99" t="str">
        <f t="shared" si="1025"/>
        <v>820405Dark Red</v>
      </c>
      <c r="AE695" s="99">
        <f t="shared" si="1026"/>
        <v>820405</v>
      </c>
      <c r="AF695" s="100" t="str">
        <f>INDEX(ATS!$A:$P,MATCH('2) Order Form'!$V695,ATS!$O:$O,0),7)</f>
        <v>Active</v>
      </c>
      <c r="AG695" s="183">
        <v>7048652914217</v>
      </c>
    </row>
    <row r="696" spans="1:33" ht="17.25" customHeight="1">
      <c r="A696" s="9">
        <v>4</v>
      </c>
      <c r="B696" s="9" t="s">
        <v>103</v>
      </c>
      <c r="C696" s="9">
        <f>INDEX(ATS!$A:$P,MATCH('2) Order Form'!$V696,ATS!$O:$O,0),1)</f>
        <v>820405</v>
      </c>
      <c r="D696" s="9" t="str">
        <f>INDEX(ATS!$A:$P,MATCH('2) Order Form'!$V696,ATS!$O:$O,0),2)</f>
        <v>Hunter Shorts Jr</v>
      </c>
      <c r="E696" s="74" t="str">
        <f>INDEX(ATS!$A:$P,MATCH('2) Order Form'!$V696,ATS!$O:$O,0),4)</f>
        <v>58001-152</v>
      </c>
      <c r="F696" s="74" t="str">
        <f>INDEX(ATS!$A:$P,MATCH('2) Order Form'!$V696,ATS!$O:$O,0),5)</f>
        <v>Dark Red</v>
      </c>
      <c r="G696" s="112">
        <f>INDEX(ATS!$A:$P,MATCH('2) Order Form'!$V696,ATS!$O:$O,0),6)</f>
        <v>152</v>
      </c>
      <c r="H696" s="10">
        <v>1</v>
      </c>
      <c r="I696" s="90">
        <v>0</v>
      </c>
      <c r="J696" s="96">
        <f>IFERROR(VLOOKUP(V696,ATS!$O:$P,2,FALSE),0)</f>
        <v>52</v>
      </c>
      <c r="K696" s="138" t="str">
        <f>IF(J696=99999,"OPEN",IF(J696&gt;50,"50+",IF(J696&lt;=0,"0",J696)))</f>
        <v>50+</v>
      </c>
      <c r="L696" s="96">
        <f>IFERROR(VLOOKUP(V696,ATS!$O:$Q,3,FALSE),0)</f>
        <v>52</v>
      </c>
      <c r="M696" s="139" t="str">
        <f>IF(L696=99999,"OPEN",IF(L696&gt;50,"50+",IF(L696&lt;=0,"0",L696)))</f>
        <v>50+</v>
      </c>
      <c r="N696" s="85">
        <v>0</v>
      </c>
      <c r="O696" s="51">
        <f>IF(N696&lt;&gt;0,N696,$P$5)</f>
        <v>0</v>
      </c>
      <c r="P696" s="46">
        <f>VLOOKUP($C696,Prices!$A$3:$T$1996,MATCH('2) Order Form'!P$8,Prices!$A$2:$T$2,0),FALSE)</f>
        <v>40</v>
      </c>
      <c r="Q696" s="47">
        <f>VLOOKUP($C696,Prices!$A$3:$T$1996,MATCH('2) Order Form'!Q$8,Prices!$A$2:$T$2,0),FALSE)</f>
        <v>79</v>
      </c>
      <c r="R696" s="31">
        <f>I696*P696</f>
        <v>0</v>
      </c>
      <c r="S696" s="40">
        <f>R696*O696</f>
        <v>0</v>
      </c>
      <c r="T696" s="47">
        <f>R696-S696</f>
        <v>0</v>
      </c>
      <c r="U696" s="97"/>
      <c r="V696" s="110">
        <v>7048652900661</v>
      </c>
      <c r="W696" s="97"/>
      <c r="X696" s="182" t="str">
        <f t="shared" si="961"/>
        <v/>
      </c>
      <c r="Y696" s="98">
        <f>I696*Q696</f>
        <v>0</v>
      </c>
      <c r="Z696" s="99">
        <f t="shared" ca="1" si="999"/>
        <v>0</v>
      </c>
      <c r="AA696" s="99">
        <f t="shared" ca="1" si="1015"/>
        <v>107</v>
      </c>
      <c r="AB696" s="99">
        <f t="shared" ca="1" si="1023"/>
        <v>0</v>
      </c>
      <c r="AC696" s="99">
        <f t="shared" ca="1" si="1024"/>
        <v>0</v>
      </c>
      <c r="AD696" s="99" t="str">
        <f t="shared" si="1025"/>
        <v>820405Dark Red</v>
      </c>
      <c r="AE696" s="99">
        <f t="shared" si="1026"/>
        <v>820405</v>
      </c>
      <c r="AF696" s="100" t="str">
        <f>INDEX(ATS!$A:$P,MATCH('2) Order Form'!$V696,ATS!$O:$O,0),7)</f>
        <v>Active</v>
      </c>
      <c r="AG696" s="183">
        <v>7048652914200</v>
      </c>
    </row>
    <row r="697" spans="1:33" ht="17.25" customHeight="1">
      <c r="A697" s="9">
        <v>4</v>
      </c>
      <c r="B697" s="9" t="s">
        <v>103</v>
      </c>
      <c r="C697" s="9">
        <f>INDEX(ATS!$A:$P,MATCH('2) Order Form'!$V697,ATS!$O:$O,0),1)</f>
        <v>820405</v>
      </c>
      <c r="D697" s="9" t="str">
        <f>INDEX(ATS!$A:$P,MATCH('2) Order Form'!$V697,ATS!$O:$O,0),2)</f>
        <v>Hunter Shorts Jr</v>
      </c>
      <c r="E697" s="74" t="str">
        <f>INDEX(ATS!$A:$P,MATCH('2) Order Form'!$V697,ATS!$O:$O,0),4)</f>
        <v>58001-164</v>
      </c>
      <c r="F697" s="74" t="str">
        <f>INDEX(ATS!$A:$P,MATCH('2) Order Form'!$V697,ATS!$O:$O,0),5)</f>
        <v>Dark Red</v>
      </c>
      <c r="G697" s="112">
        <f>INDEX(ATS!$A:$P,MATCH('2) Order Form'!$V697,ATS!$O:$O,0),6)</f>
        <v>164</v>
      </c>
      <c r="H697" s="10">
        <v>1</v>
      </c>
      <c r="I697" s="90">
        <v>0</v>
      </c>
      <c r="J697" s="96">
        <f>IFERROR(VLOOKUP(V697,ATS!$O:$P,2,FALSE),0)</f>
        <v>16</v>
      </c>
      <c r="K697" s="138">
        <f>IF(J697=99999,"OPEN",IF(J697&gt;50,"50+",IF(J697&lt;=0,"0",J697)))</f>
        <v>16</v>
      </c>
      <c r="L697" s="96">
        <f>IFERROR(VLOOKUP(V697,ATS!$O:$Q,3,FALSE),0)</f>
        <v>16</v>
      </c>
      <c r="M697" s="139">
        <f>IF(L697=99999,"OPEN",IF(L697&gt;50,"50+",IF(L697&lt;=0,"0",L697)))</f>
        <v>16</v>
      </c>
      <c r="N697" s="85">
        <v>0</v>
      </c>
      <c r="O697" s="51">
        <f>IF(N697&lt;&gt;0,N697,$P$5)</f>
        <v>0</v>
      </c>
      <c r="P697" s="46">
        <f>VLOOKUP($C697,Prices!$A$3:$T$1996,MATCH('2) Order Form'!P$8,Prices!$A$2:$T$2,0),FALSE)</f>
        <v>40</v>
      </c>
      <c r="Q697" s="47">
        <f>VLOOKUP($C697,Prices!$A$3:$T$1996,MATCH('2) Order Form'!Q$8,Prices!$A$2:$T$2,0),FALSE)</f>
        <v>79</v>
      </c>
      <c r="R697" s="31">
        <f>I697*P697</f>
        <v>0</v>
      </c>
      <c r="S697" s="40">
        <f>R697*O697</f>
        <v>0</v>
      </c>
      <c r="T697" s="47">
        <f>R697-S697</f>
        <v>0</v>
      </c>
      <c r="U697" s="97"/>
      <c r="V697" s="110">
        <v>7048652912312</v>
      </c>
      <c r="W697" s="97"/>
      <c r="X697" s="182" t="str">
        <f t="shared" si="961"/>
        <v/>
      </c>
      <c r="Y697" s="98">
        <f>I697*Q697</f>
        <v>0</v>
      </c>
      <c r="Z697" s="99">
        <f t="shared" ref="Z697" ca="1" si="1058">IF(A697=OFFSET(A697,-1,0),0,1)</f>
        <v>0</v>
      </c>
      <c r="AA697" s="99">
        <f t="shared" ref="AA697" ca="1" si="1059">IF(C697=OFFSET(C697,-1,0),OFFSET(AA697,-1,0),OFFSET(AA697,-1,0)+1)</f>
        <v>107</v>
      </c>
      <c r="AB697" s="99">
        <f t="shared" ref="AB697" ca="1" si="1060">IF(C697=OFFSET(C697,-1,0),0,1)</f>
        <v>0</v>
      </c>
      <c r="AC697" s="99">
        <f t="shared" ref="AC697" ca="1" si="1061">IF(F697=OFFSET(F697,-1,0),0,1)</f>
        <v>0</v>
      </c>
      <c r="AD697" s="99" t="str">
        <f t="shared" ref="AD697" si="1062">CONCATENATE(C697,F697)</f>
        <v>820405Dark Red</v>
      </c>
      <c r="AE697" s="99">
        <f t="shared" ref="AE697" si="1063">IFERROR(IF(B697="EYEWEAR",CONCATENATE(C697,"-",G697),C697),C697)</f>
        <v>820405</v>
      </c>
      <c r="AF697" s="100" t="str">
        <f>INDEX(ATS!$A:$P,MATCH('2) Order Form'!$V697,ATS!$O:$O,0),7)</f>
        <v>Active</v>
      </c>
      <c r="AG697" s="183">
        <v>7048652914194</v>
      </c>
    </row>
    <row r="698" spans="1:33" ht="17.25" customHeight="1">
      <c r="A698" s="9">
        <v>4</v>
      </c>
      <c r="B698" s="9" t="s">
        <v>103</v>
      </c>
      <c r="C698" s="9">
        <f>INDEX(ATS!$A:$P,MATCH('2) Order Form'!$V698,ATS!$O:$O,0),1)</f>
        <v>820405</v>
      </c>
      <c r="D698" s="9" t="str">
        <f>INDEX(ATS!$A:$P,MATCH('2) Order Form'!$V698,ATS!$O:$O,0),2)</f>
        <v>Hunter Shorts Jr</v>
      </c>
      <c r="E698" s="74" t="str">
        <f>INDEX(ATS!$A:$P,MATCH('2) Order Form'!$V698,ATS!$O:$O,0),4)</f>
        <v>78001-128</v>
      </c>
      <c r="F698" s="74" t="str">
        <f>INDEX(ATS!$A:$P,MATCH('2) Order Form'!$V698,ATS!$O:$O,0),5)</f>
        <v>Forest</v>
      </c>
      <c r="G698" s="112">
        <f>INDEX(ATS!$A:$P,MATCH('2) Order Form'!$V698,ATS!$O:$O,0),6)</f>
        <v>128</v>
      </c>
      <c r="H698" s="10">
        <v>1</v>
      </c>
      <c r="I698" s="90">
        <v>0</v>
      </c>
      <c r="J698" s="96">
        <f>IFERROR(VLOOKUP(V698,ATS!$O:$P,2,FALSE),0)</f>
        <v>2</v>
      </c>
      <c r="K698" s="138">
        <f t="shared" si="1053"/>
        <v>2</v>
      </c>
      <c r="L698" s="96">
        <f>IFERROR(VLOOKUP(V698,ATS!$O:$Q,3,FALSE),0)</f>
        <v>2</v>
      </c>
      <c r="M698" s="139">
        <f t="shared" si="1017"/>
        <v>2</v>
      </c>
      <c r="N698" s="85">
        <v>0</v>
      </c>
      <c r="O698" s="51">
        <f t="shared" si="1054"/>
        <v>0</v>
      </c>
      <c r="P698" s="46">
        <f>VLOOKUP($C698,Prices!$A$3:$T$1996,MATCH('2) Order Form'!P$8,Prices!$A$2:$T$2,0),FALSE)</f>
        <v>40</v>
      </c>
      <c r="Q698" s="47">
        <f>VLOOKUP($C698,Prices!$A$3:$T$1996,MATCH('2) Order Form'!Q$8,Prices!$A$2:$T$2,0),FALSE)</f>
        <v>79</v>
      </c>
      <c r="R698" s="31">
        <f t="shared" si="1055"/>
        <v>0</v>
      </c>
      <c r="S698" s="40">
        <f t="shared" si="1056"/>
        <v>0</v>
      </c>
      <c r="T698" s="47">
        <f t="shared" si="1057"/>
        <v>0</v>
      </c>
      <c r="U698" s="97"/>
      <c r="V698" s="110">
        <v>7048652900678</v>
      </c>
      <c r="W698" s="97"/>
      <c r="X698" s="182" t="str">
        <f t="shared" si="961"/>
        <v/>
      </c>
      <c r="Y698" s="98">
        <f t="shared" si="1022"/>
        <v>0</v>
      </c>
      <c r="Z698" s="99">
        <f t="shared" ca="1" si="999"/>
        <v>0</v>
      </c>
      <c r="AA698" s="99">
        <f t="shared" ca="1" si="1015"/>
        <v>107</v>
      </c>
      <c r="AB698" s="99">
        <f t="shared" ca="1" si="1023"/>
        <v>0</v>
      </c>
      <c r="AC698" s="99">
        <f t="shared" ca="1" si="1024"/>
        <v>1</v>
      </c>
      <c r="AD698" s="99" t="str">
        <f t="shared" si="1025"/>
        <v>820405Forest</v>
      </c>
      <c r="AE698" s="99">
        <f t="shared" si="1026"/>
        <v>820405</v>
      </c>
      <c r="AF698" s="100" t="str">
        <f>INDEX(ATS!$A:$P,MATCH('2) Order Form'!$V698,ATS!$O:$O,0),7)</f>
        <v>Active</v>
      </c>
      <c r="AG698" s="183">
        <v>7048652914545</v>
      </c>
    </row>
    <row r="699" spans="1:33" ht="17.25" customHeight="1">
      <c r="A699" s="9">
        <v>4</v>
      </c>
      <c r="B699" s="9" t="s">
        <v>103</v>
      </c>
      <c r="C699" s="9">
        <f>INDEX(ATS!$A:$P,MATCH('2) Order Form'!$V699,ATS!$O:$O,0),1)</f>
        <v>820405</v>
      </c>
      <c r="D699" s="9" t="str">
        <f>INDEX(ATS!$A:$P,MATCH('2) Order Form'!$V699,ATS!$O:$O,0),2)</f>
        <v>Hunter Shorts Jr</v>
      </c>
      <c r="E699" s="74" t="str">
        <f>INDEX(ATS!$A:$P,MATCH('2) Order Form'!$V699,ATS!$O:$O,0),4)</f>
        <v>78001-140</v>
      </c>
      <c r="F699" s="74" t="str">
        <f>INDEX(ATS!$A:$P,MATCH('2) Order Form'!$V699,ATS!$O:$O,0),5)</f>
        <v>Forest</v>
      </c>
      <c r="G699" s="112">
        <f>INDEX(ATS!$A:$P,MATCH('2) Order Form'!$V699,ATS!$O:$O,0),6)</f>
        <v>140</v>
      </c>
      <c r="H699" s="10">
        <v>1</v>
      </c>
      <c r="I699" s="90">
        <v>0</v>
      </c>
      <c r="J699" s="96">
        <f>IFERROR(VLOOKUP(V699,ATS!$O:$P,2,FALSE),0)</f>
        <v>7</v>
      </c>
      <c r="K699" s="138">
        <f t="shared" si="1053"/>
        <v>7</v>
      </c>
      <c r="L699" s="96">
        <f>IFERROR(VLOOKUP(V699,ATS!$O:$Q,3,FALSE),0)</f>
        <v>7</v>
      </c>
      <c r="M699" s="139">
        <f t="shared" si="1017"/>
        <v>7</v>
      </c>
      <c r="N699" s="85">
        <v>0</v>
      </c>
      <c r="O699" s="51">
        <f t="shared" si="1054"/>
        <v>0</v>
      </c>
      <c r="P699" s="46">
        <f>VLOOKUP($C699,Prices!$A$3:$T$1996,MATCH('2) Order Form'!P$8,Prices!$A$2:$T$2,0),FALSE)</f>
        <v>40</v>
      </c>
      <c r="Q699" s="47">
        <f>VLOOKUP($C699,Prices!$A$3:$T$1996,MATCH('2) Order Form'!Q$8,Prices!$A$2:$T$2,0),FALSE)</f>
        <v>79</v>
      </c>
      <c r="R699" s="31">
        <f t="shared" si="1055"/>
        <v>0</v>
      </c>
      <c r="S699" s="40">
        <f t="shared" si="1056"/>
        <v>0</v>
      </c>
      <c r="T699" s="47">
        <f t="shared" si="1057"/>
        <v>0</v>
      </c>
      <c r="U699" s="97"/>
      <c r="V699" s="110">
        <v>7048652900685</v>
      </c>
      <c r="W699" s="97"/>
      <c r="X699" s="182" t="str">
        <f t="shared" si="961"/>
        <v/>
      </c>
      <c r="Y699" s="98">
        <f t="shared" si="1022"/>
        <v>0</v>
      </c>
      <c r="Z699" s="99">
        <f t="shared" ca="1" si="999"/>
        <v>0</v>
      </c>
      <c r="AA699" s="99">
        <f t="shared" ca="1" si="1015"/>
        <v>107</v>
      </c>
      <c r="AB699" s="99">
        <f t="shared" ca="1" si="1023"/>
        <v>0</v>
      </c>
      <c r="AC699" s="99">
        <f t="shared" ca="1" si="1024"/>
        <v>0</v>
      </c>
      <c r="AD699" s="99" t="str">
        <f t="shared" si="1025"/>
        <v>820405Forest</v>
      </c>
      <c r="AE699" s="99">
        <f t="shared" si="1026"/>
        <v>820405</v>
      </c>
      <c r="AF699" s="100" t="str">
        <f>INDEX(ATS!$A:$P,MATCH('2) Order Form'!$V699,ATS!$O:$O,0),7)</f>
        <v>Active</v>
      </c>
      <c r="AG699" s="183">
        <v>7048652914538</v>
      </c>
    </row>
    <row r="700" spans="1:33" ht="17.25" customHeight="1">
      <c r="A700" s="9">
        <v>4</v>
      </c>
      <c r="B700" s="9" t="s">
        <v>103</v>
      </c>
      <c r="C700" s="9">
        <f>INDEX(ATS!$A:$P,MATCH('2) Order Form'!$V700,ATS!$O:$O,0),1)</f>
        <v>820405</v>
      </c>
      <c r="D700" s="9" t="str">
        <f>INDEX(ATS!$A:$P,MATCH('2) Order Form'!$V700,ATS!$O:$O,0),2)</f>
        <v>Hunter Shorts Jr</v>
      </c>
      <c r="E700" s="74" t="str">
        <f>INDEX(ATS!$A:$P,MATCH('2) Order Form'!$V700,ATS!$O:$O,0),4)</f>
        <v>78001-152</v>
      </c>
      <c r="F700" s="74" t="str">
        <f>INDEX(ATS!$A:$P,MATCH('2) Order Form'!$V700,ATS!$O:$O,0),5)</f>
        <v>Forest</v>
      </c>
      <c r="G700" s="112">
        <f>INDEX(ATS!$A:$P,MATCH('2) Order Form'!$V700,ATS!$O:$O,0),6)</f>
        <v>152</v>
      </c>
      <c r="H700" s="10">
        <v>1</v>
      </c>
      <c r="I700" s="90">
        <v>0</v>
      </c>
      <c r="J700" s="96">
        <f>IFERROR(VLOOKUP(V700,ATS!$O:$P,2,FALSE),0)</f>
        <v>18</v>
      </c>
      <c r="K700" s="138">
        <f>IF(J700=99999,"OPEN",IF(J700&gt;50,"50+",IF(J700&lt;=0,"0",J700)))</f>
        <v>18</v>
      </c>
      <c r="L700" s="96">
        <f>IFERROR(VLOOKUP(V700,ATS!$O:$Q,3,FALSE),0)</f>
        <v>18</v>
      </c>
      <c r="M700" s="139">
        <f>IF(L700=99999,"OPEN",IF(L700&gt;50,"50+",IF(L700&lt;=0,"0",L700)))</f>
        <v>18</v>
      </c>
      <c r="N700" s="85">
        <v>0</v>
      </c>
      <c r="O700" s="51">
        <f>IF(N700&lt;&gt;0,N700,$P$5)</f>
        <v>0</v>
      </c>
      <c r="P700" s="46">
        <f>VLOOKUP($C700,Prices!$A$3:$T$1996,MATCH('2) Order Form'!P$8,Prices!$A$2:$T$2,0),FALSE)</f>
        <v>40</v>
      </c>
      <c r="Q700" s="47">
        <f>VLOOKUP($C700,Prices!$A$3:$T$1996,MATCH('2) Order Form'!Q$8,Prices!$A$2:$T$2,0),FALSE)</f>
        <v>79</v>
      </c>
      <c r="R700" s="31">
        <f>I700*P700</f>
        <v>0</v>
      </c>
      <c r="S700" s="40">
        <f>R700*O700</f>
        <v>0</v>
      </c>
      <c r="T700" s="47">
        <f>R700-S700</f>
        <v>0</v>
      </c>
      <c r="U700" s="97"/>
      <c r="V700" s="110">
        <v>7048652900692</v>
      </c>
      <c r="W700" s="97"/>
      <c r="X700" s="182" t="str">
        <f t="shared" si="961"/>
        <v/>
      </c>
      <c r="Y700" s="98">
        <f>I700*Q700</f>
        <v>0</v>
      </c>
      <c r="Z700" s="99">
        <f t="shared" ca="1" si="999"/>
        <v>0</v>
      </c>
      <c r="AA700" s="99">
        <f t="shared" ca="1" si="1015"/>
        <v>107</v>
      </c>
      <c r="AB700" s="99">
        <f t="shared" ca="1" si="1023"/>
        <v>0</v>
      </c>
      <c r="AC700" s="99">
        <f t="shared" ca="1" si="1024"/>
        <v>0</v>
      </c>
      <c r="AD700" s="99" t="str">
        <f t="shared" si="1025"/>
        <v>820405Forest</v>
      </c>
      <c r="AE700" s="99">
        <f t="shared" si="1026"/>
        <v>820405</v>
      </c>
      <c r="AF700" s="100" t="str">
        <f>INDEX(ATS!$A:$P,MATCH('2) Order Form'!$V700,ATS!$O:$O,0),7)</f>
        <v>Active</v>
      </c>
      <c r="AG700" s="183">
        <v>7048652914521</v>
      </c>
    </row>
    <row r="701" spans="1:33" ht="17.25" customHeight="1">
      <c r="A701" s="9">
        <v>4</v>
      </c>
      <c r="B701" s="9" t="s">
        <v>103</v>
      </c>
      <c r="C701" s="9">
        <f>INDEX(ATS!$A:$P,MATCH('2) Order Form'!$V701,ATS!$O:$O,0),1)</f>
        <v>820405</v>
      </c>
      <c r="D701" s="9" t="str">
        <f>INDEX(ATS!$A:$P,MATCH('2) Order Form'!$V701,ATS!$O:$O,0),2)</f>
        <v>Hunter Shorts Jr</v>
      </c>
      <c r="E701" s="74" t="str">
        <f>INDEX(ATS!$A:$P,MATCH('2) Order Form'!$V701,ATS!$O:$O,0),4)</f>
        <v>78001-164</v>
      </c>
      <c r="F701" s="74" t="str">
        <f>INDEX(ATS!$A:$P,MATCH('2) Order Form'!$V701,ATS!$O:$O,0),5)</f>
        <v>Forest</v>
      </c>
      <c r="G701" s="112">
        <f>INDEX(ATS!$A:$P,MATCH('2) Order Form'!$V701,ATS!$O:$O,0),6)</f>
        <v>164</v>
      </c>
      <c r="H701" s="10">
        <v>1</v>
      </c>
      <c r="I701" s="90">
        <v>0</v>
      </c>
      <c r="J701" s="96">
        <f>IFERROR(VLOOKUP(V701,ATS!$O:$P,2,FALSE),0)</f>
        <v>3</v>
      </c>
      <c r="K701" s="138">
        <f>IF(J701=99999,"OPEN",IF(J701&gt;50,"50+",IF(J701&lt;=0,"0",J701)))</f>
        <v>3</v>
      </c>
      <c r="L701" s="96">
        <f>IFERROR(VLOOKUP(V701,ATS!$O:$Q,3,FALSE),0)</f>
        <v>3</v>
      </c>
      <c r="M701" s="139">
        <f>IF(L701=99999,"OPEN",IF(L701&gt;50,"50+",IF(L701&lt;=0,"0",L701)))</f>
        <v>3</v>
      </c>
      <c r="N701" s="85">
        <v>0</v>
      </c>
      <c r="O701" s="51">
        <f>IF(N701&lt;&gt;0,N701,$P$5)</f>
        <v>0</v>
      </c>
      <c r="P701" s="46">
        <f>VLOOKUP($C701,Prices!$A$3:$T$1996,MATCH('2) Order Form'!P$8,Prices!$A$2:$T$2,0),FALSE)</f>
        <v>40</v>
      </c>
      <c r="Q701" s="47">
        <f>VLOOKUP($C701,Prices!$A$3:$T$1996,MATCH('2) Order Form'!Q$8,Prices!$A$2:$T$2,0),FALSE)</f>
        <v>79</v>
      </c>
      <c r="R701" s="31">
        <f>I701*P701</f>
        <v>0</v>
      </c>
      <c r="S701" s="40">
        <f>R701*O701</f>
        <v>0</v>
      </c>
      <c r="T701" s="47">
        <f>R701-S701</f>
        <v>0</v>
      </c>
      <c r="U701" s="97"/>
      <c r="V701" s="110">
        <v>7048652912329</v>
      </c>
      <c r="W701" s="97"/>
      <c r="X701" s="182" t="str">
        <f t="shared" si="961"/>
        <v/>
      </c>
      <c r="Y701" s="98">
        <f>I701*Q701</f>
        <v>0</v>
      </c>
      <c r="Z701" s="99">
        <f t="shared" ref="Z701" ca="1" si="1064">IF(A701=OFFSET(A701,-1,0),0,1)</f>
        <v>0</v>
      </c>
      <c r="AA701" s="99">
        <f t="shared" ref="AA701" ca="1" si="1065">IF(C701=OFFSET(C701,-1,0),OFFSET(AA701,-1,0),OFFSET(AA701,-1,0)+1)</f>
        <v>107</v>
      </c>
      <c r="AB701" s="99">
        <f t="shared" ref="AB701" ca="1" si="1066">IF(C701=OFFSET(C701,-1,0),0,1)</f>
        <v>0</v>
      </c>
      <c r="AC701" s="99">
        <f t="shared" ref="AC701" ca="1" si="1067">IF(F701=OFFSET(F701,-1,0),0,1)</f>
        <v>0</v>
      </c>
      <c r="AD701" s="99" t="str">
        <f t="shared" ref="AD701" si="1068">CONCATENATE(C701,F701)</f>
        <v>820405Forest</v>
      </c>
      <c r="AE701" s="99">
        <f t="shared" ref="AE701" si="1069">IFERROR(IF(B701="EYEWEAR",CONCATENATE(C701,"-",G701),C701),C701)</f>
        <v>820405</v>
      </c>
      <c r="AF701" s="100" t="str">
        <f>INDEX(ATS!$A:$P,MATCH('2) Order Form'!$V701,ATS!$O:$O,0),7)</f>
        <v>Active</v>
      </c>
      <c r="AG701" s="183">
        <v>7048652914514</v>
      </c>
    </row>
    <row r="702" spans="1:33" ht="17.25" customHeight="1">
      <c r="A702" s="9">
        <v>4</v>
      </c>
      <c r="B702" s="9" t="s">
        <v>103</v>
      </c>
      <c r="C702" s="9">
        <f>INDEX(ATS!$A:$P,MATCH('2) Order Form'!$V702,ATS!$O:$O,0),1)</f>
        <v>820405</v>
      </c>
      <c r="D702" s="9" t="str">
        <f>INDEX(ATS!$A:$P,MATCH('2) Order Form'!$V702,ATS!$O:$O,0),2)</f>
        <v>Hunter Shorts Jr</v>
      </c>
      <c r="E702" s="74" t="str">
        <f>INDEX(ATS!$A:$P,MATCH('2) Order Form'!$V702,ATS!$O:$O,0),4)</f>
        <v>99901-128</v>
      </c>
      <c r="F702" s="74" t="str">
        <f>INDEX(ATS!$A:$P,MATCH('2) Order Form'!$V702,ATS!$O:$O,0),5)</f>
        <v xml:space="preserve">Black </v>
      </c>
      <c r="G702" s="112">
        <f>INDEX(ATS!$A:$P,MATCH('2) Order Form'!$V702,ATS!$O:$O,0),6)</f>
        <v>128</v>
      </c>
      <c r="H702" s="10">
        <v>1</v>
      </c>
      <c r="I702" s="90">
        <v>0</v>
      </c>
      <c r="J702" s="96">
        <f>IFERROR(VLOOKUP(V702,ATS!$O:$P,2,FALSE),0)</f>
        <v>33</v>
      </c>
      <c r="K702" s="138">
        <f>IF(J702=99999,"OPEN",IF(J702&gt;50,"50+",IF(J702&lt;=0,"0",J702)))</f>
        <v>33</v>
      </c>
      <c r="L702" s="96">
        <f>IFERROR(VLOOKUP(V702,ATS!$O:$Q,3,FALSE),0)</f>
        <v>33</v>
      </c>
      <c r="M702" s="139">
        <f>IF(L702=99999,"OPEN",IF(L702&gt;50,"50+",IF(L702&lt;=0,"0",L702)))</f>
        <v>33</v>
      </c>
      <c r="N702" s="85">
        <v>0</v>
      </c>
      <c r="O702" s="51">
        <f>IF(N702&lt;&gt;0,N702,$P$5)</f>
        <v>0</v>
      </c>
      <c r="P702" s="46">
        <f>VLOOKUP($C702,Prices!$A$3:$T$1996,MATCH('2) Order Form'!P$8,Prices!$A$2:$T$2,0),FALSE)</f>
        <v>40</v>
      </c>
      <c r="Q702" s="47">
        <f>VLOOKUP($C702,Prices!$A$3:$T$1996,MATCH('2) Order Form'!Q$8,Prices!$A$2:$T$2,0),FALSE)</f>
        <v>79</v>
      </c>
      <c r="R702" s="31">
        <f>I702*P702</f>
        <v>0</v>
      </c>
      <c r="S702" s="40">
        <f>R702*O702</f>
        <v>0</v>
      </c>
      <c r="T702" s="47">
        <f>R702-S702</f>
        <v>0</v>
      </c>
      <c r="U702" s="97"/>
      <c r="V702" s="110">
        <v>7048652900708</v>
      </c>
      <c r="W702" s="97"/>
      <c r="X702" s="182" t="str">
        <f t="shared" si="961"/>
        <v/>
      </c>
      <c r="Y702" s="98">
        <f>I702*Q702</f>
        <v>0</v>
      </c>
      <c r="Z702" s="99">
        <f t="shared" ca="1" si="999"/>
        <v>0</v>
      </c>
      <c r="AA702" s="99">
        <f t="shared" ca="1" si="1015"/>
        <v>107</v>
      </c>
      <c r="AB702" s="99">
        <f t="shared" ca="1" si="1023"/>
        <v>0</v>
      </c>
      <c r="AC702" s="99">
        <f t="shared" ca="1" si="1024"/>
        <v>1</v>
      </c>
      <c r="AD702" s="99" t="str">
        <f t="shared" si="1025"/>
        <v xml:space="preserve">820405Black </v>
      </c>
      <c r="AE702" s="99">
        <f t="shared" si="1026"/>
        <v>820405</v>
      </c>
      <c r="AF702" s="100" t="str">
        <f>INDEX(ATS!$A:$P,MATCH('2) Order Form'!$V702,ATS!$O:$O,0),7)</f>
        <v>Active</v>
      </c>
      <c r="AG702" s="183">
        <v>7048653023673</v>
      </c>
    </row>
    <row r="703" spans="1:33" ht="17.25" customHeight="1">
      <c r="A703" s="9">
        <v>4</v>
      </c>
      <c r="B703" s="9" t="s">
        <v>103</v>
      </c>
      <c r="C703" s="9">
        <f>INDEX(ATS!$A:$P,MATCH('2) Order Form'!$V703,ATS!$O:$O,0),1)</f>
        <v>820405</v>
      </c>
      <c r="D703" s="9" t="str">
        <f>INDEX(ATS!$A:$P,MATCH('2) Order Form'!$V703,ATS!$O:$O,0),2)</f>
        <v>Hunter Shorts Jr</v>
      </c>
      <c r="E703" s="74" t="str">
        <f>INDEX(ATS!$A:$P,MATCH('2) Order Form'!$V703,ATS!$O:$O,0),4)</f>
        <v>99901-140</v>
      </c>
      <c r="F703" s="74" t="str">
        <f>INDEX(ATS!$A:$P,MATCH('2) Order Form'!$V703,ATS!$O:$O,0),5)</f>
        <v xml:space="preserve">Black </v>
      </c>
      <c r="G703" s="112">
        <f>INDEX(ATS!$A:$P,MATCH('2) Order Form'!$V703,ATS!$O:$O,0),6)</f>
        <v>140</v>
      </c>
      <c r="H703" s="10">
        <v>1</v>
      </c>
      <c r="I703" s="90">
        <v>0</v>
      </c>
      <c r="J703" s="96">
        <f>IFERROR(VLOOKUP(V703,ATS!$O:$P,2,FALSE),0)</f>
        <v>101</v>
      </c>
      <c r="K703" s="138" t="str">
        <f>IF(J703=99999,"OPEN",IF(J703&gt;50,"50+",IF(J703&lt;=0,"0",J703)))</f>
        <v>50+</v>
      </c>
      <c r="L703" s="96">
        <f>IFERROR(VLOOKUP(V703,ATS!$O:$Q,3,FALSE),0)</f>
        <v>101</v>
      </c>
      <c r="M703" s="139" t="str">
        <f>IF(L703=99999,"OPEN",IF(L703&gt;50,"50+",IF(L703&lt;=0,"0",L703)))</f>
        <v>50+</v>
      </c>
      <c r="N703" s="85">
        <v>0</v>
      </c>
      <c r="O703" s="51">
        <f>IF(N703&lt;&gt;0,N703,$P$5)</f>
        <v>0</v>
      </c>
      <c r="P703" s="46">
        <f>VLOOKUP($C703,Prices!$A$3:$T$1996,MATCH('2) Order Form'!P$8,Prices!$A$2:$T$2,0),FALSE)</f>
        <v>40</v>
      </c>
      <c r="Q703" s="47">
        <f>VLOOKUP($C703,Prices!$A$3:$T$1996,MATCH('2) Order Form'!Q$8,Prices!$A$2:$T$2,0),FALSE)</f>
        <v>79</v>
      </c>
      <c r="R703" s="31">
        <f>I703*P703</f>
        <v>0</v>
      </c>
      <c r="S703" s="40">
        <f>R703*O703</f>
        <v>0</v>
      </c>
      <c r="T703" s="47">
        <f>R703-S703</f>
        <v>0</v>
      </c>
      <c r="U703" s="97"/>
      <c r="V703" s="110">
        <v>7048652900715</v>
      </c>
      <c r="W703" s="97"/>
      <c r="X703" s="182" t="str">
        <f t="shared" si="961"/>
        <v/>
      </c>
      <c r="Y703" s="98">
        <f>I703*Q703</f>
        <v>0</v>
      </c>
      <c r="Z703" s="99">
        <f t="shared" ca="1" si="999"/>
        <v>0</v>
      </c>
      <c r="AA703" s="99">
        <f t="shared" ca="1" si="1015"/>
        <v>107</v>
      </c>
      <c r="AB703" s="99">
        <f t="shared" ca="1" si="1023"/>
        <v>0</v>
      </c>
      <c r="AC703" s="99">
        <f t="shared" ca="1" si="1024"/>
        <v>0</v>
      </c>
      <c r="AD703" s="99" t="str">
        <f t="shared" si="1025"/>
        <v xml:space="preserve">820405Black </v>
      </c>
      <c r="AE703" s="99">
        <f t="shared" si="1026"/>
        <v>820405</v>
      </c>
      <c r="AF703" s="100" t="str">
        <f>INDEX(ATS!$A:$P,MATCH('2) Order Form'!$V703,ATS!$O:$O,0),7)</f>
        <v>Active</v>
      </c>
      <c r="AG703" s="183">
        <v>7048653023680</v>
      </c>
    </row>
    <row r="704" spans="1:33" ht="17.25" customHeight="1">
      <c r="A704" s="9">
        <v>4</v>
      </c>
      <c r="B704" s="9" t="s">
        <v>103</v>
      </c>
      <c r="C704" s="9">
        <f>INDEX(ATS!$A:$P,MATCH('2) Order Form'!$V704,ATS!$O:$O,0),1)</f>
        <v>820405</v>
      </c>
      <c r="D704" s="9" t="str">
        <f>INDEX(ATS!$A:$P,MATCH('2) Order Form'!$V704,ATS!$O:$O,0),2)</f>
        <v>Hunter Shorts Jr</v>
      </c>
      <c r="E704" s="74" t="str">
        <f>INDEX(ATS!$A:$P,MATCH('2) Order Form'!$V704,ATS!$O:$O,0),4)</f>
        <v>99901-152</v>
      </c>
      <c r="F704" s="74" t="str">
        <f>INDEX(ATS!$A:$P,MATCH('2) Order Form'!$V704,ATS!$O:$O,0),5)</f>
        <v xml:space="preserve">Black </v>
      </c>
      <c r="G704" s="112">
        <f>INDEX(ATS!$A:$P,MATCH('2) Order Form'!$V704,ATS!$O:$O,0),6)</f>
        <v>152</v>
      </c>
      <c r="H704" s="10">
        <v>1</v>
      </c>
      <c r="I704" s="90">
        <v>0</v>
      </c>
      <c r="J704" s="96">
        <f>IFERROR(VLOOKUP(V704,ATS!$O:$P,2,FALSE),0)</f>
        <v>111</v>
      </c>
      <c r="K704" s="138" t="str">
        <f t="shared" si="1053"/>
        <v>50+</v>
      </c>
      <c r="L704" s="96">
        <f>IFERROR(VLOOKUP(V704,ATS!$O:$Q,3,FALSE),0)</f>
        <v>111</v>
      </c>
      <c r="M704" s="139" t="str">
        <f t="shared" si="1017"/>
        <v>50+</v>
      </c>
      <c r="N704" s="85">
        <v>0</v>
      </c>
      <c r="O704" s="51">
        <f t="shared" si="1054"/>
        <v>0</v>
      </c>
      <c r="P704" s="46">
        <f>VLOOKUP($C704,Prices!$A$3:$T$1996,MATCH('2) Order Form'!P$8,Prices!$A$2:$T$2,0),FALSE)</f>
        <v>40</v>
      </c>
      <c r="Q704" s="47">
        <f>VLOOKUP($C704,Prices!$A$3:$T$1996,MATCH('2) Order Form'!Q$8,Prices!$A$2:$T$2,0),FALSE)</f>
        <v>79</v>
      </c>
      <c r="R704" s="31">
        <f t="shared" si="1055"/>
        <v>0</v>
      </c>
      <c r="S704" s="40">
        <f t="shared" si="1056"/>
        <v>0</v>
      </c>
      <c r="T704" s="47">
        <f t="shared" si="1057"/>
        <v>0</v>
      </c>
      <c r="U704" s="97"/>
      <c r="V704" s="110">
        <v>7048652900722</v>
      </c>
      <c r="W704" s="97"/>
      <c r="X704" s="182" t="str">
        <f t="shared" si="961"/>
        <v/>
      </c>
      <c r="Y704" s="98">
        <f t="shared" si="1022"/>
        <v>0</v>
      </c>
      <c r="Z704" s="99">
        <f t="shared" ca="1" si="999"/>
        <v>0</v>
      </c>
      <c r="AA704" s="99">
        <f t="shared" ca="1" si="1015"/>
        <v>107</v>
      </c>
      <c r="AB704" s="99">
        <f t="shared" ca="1" si="1023"/>
        <v>0</v>
      </c>
      <c r="AC704" s="99">
        <f t="shared" ca="1" si="1024"/>
        <v>0</v>
      </c>
      <c r="AD704" s="99" t="str">
        <f t="shared" si="1025"/>
        <v xml:space="preserve">820405Black </v>
      </c>
      <c r="AE704" s="99">
        <f t="shared" si="1026"/>
        <v>820405</v>
      </c>
      <c r="AF704" s="100" t="str">
        <f>INDEX(ATS!$A:$P,MATCH('2) Order Form'!$V704,ATS!$O:$O,0),7)</f>
        <v>Active</v>
      </c>
      <c r="AG704" s="183">
        <v>7048653023697</v>
      </c>
    </row>
    <row r="705" spans="1:33" ht="17.25" customHeight="1">
      <c r="A705" s="9">
        <v>4</v>
      </c>
      <c r="B705" s="9" t="s">
        <v>103</v>
      </c>
      <c r="C705" s="9">
        <f>INDEX(ATS!$A:$P,MATCH('2) Order Form'!$V705,ATS!$O:$O,0),1)</f>
        <v>820405</v>
      </c>
      <c r="D705" s="9" t="str">
        <f>INDEX(ATS!$A:$P,MATCH('2) Order Form'!$V705,ATS!$O:$O,0),2)</f>
        <v>Hunter Shorts Jr</v>
      </c>
      <c r="E705" s="74" t="str">
        <f>INDEX(ATS!$A:$P,MATCH('2) Order Form'!$V705,ATS!$O:$O,0),4)</f>
        <v>99901-164</v>
      </c>
      <c r="F705" s="74" t="str">
        <f>INDEX(ATS!$A:$P,MATCH('2) Order Form'!$V705,ATS!$O:$O,0),5)</f>
        <v xml:space="preserve">Black </v>
      </c>
      <c r="G705" s="112">
        <f>INDEX(ATS!$A:$P,MATCH('2) Order Form'!$V705,ATS!$O:$O,0),6)</f>
        <v>164</v>
      </c>
      <c r="H705" s="10">
        <v>1</v>
      </c>
      <c r="I705" s="90">
        <v>0</v>
      </c>
      <c r="J705" s="96">
        <f>IFERROR(VLOOKUP(V705,ATS!$O:$P,2,FALSE),0)</f>
        <v>110</v>
      </c>
      <c r="K705" s="138" t="str">
        <f t="shared" ref="K705" si="1070">IF(J705=99999,"OPEN",IF(J705&gt;50,"50+",IF(J705&lt;=0,"0",J705)))</f>
        <v>50+</v>
      </c>
      <c r="L705" s="96">
        <f>IFERROR(VLOOKUP(V705,ATS!$O:$Q,3,FALSE),0)</f>
        <v>110</v>
      </c>
      <c r="M705" s="139" t="str">
        <f t="shared" ref="M705" si="1071">IF(L705=99999,"OPEN",IF(L705&gt;50,"50+",IF(L705&lt;=0,"0",L705)))</f>
        <v>50+</v>
      </c>
      <c r="N705" s="85">
        <v>0</v>
      </c>
      <c r="O705" s="51">
        <f t="shared" ref="O705" si="1072">IF(N705&lt;&gt;0,N705,$P$5)</f>
        <v>0</v>
      </c>
      <c r="P705" s="46">
        <f>VLOOKUP($C705,Prices!$A$3:$T$1996,MATCH('2) Order Form'!P$8,Prices!$A$2:$T$2,0),FALSE)</f>
        <v>40</v>
      </c>
      <c r="Q705" s="47">
        <f>VLOOKUP($C705,Prices!$A$3:$T$1996,MATCH('2) Order Form'!Q$8,Prices!$A$2:$T$2,0),FALSE)</f>
        <v>79</v>
      </c>
      <c r="R705" s="31">
        <f t="shared" ref="R705" si="1073">I705*P705</f>
        <v>0</v>
      </c>
      <c r="S705" s="40">
        <f t="shared" ref="S705" si="1074">R705*O705</f>
        <v>0</v>
      </c>
      <c r="T705" s="47">
        <f t="shared" ref="T705" si="1075">R705-S705</f>
        <v>0</v>
      </c>
      <c r="U705" s="97"/>
      <c r="V705" s="110">
        <v>7048652912336</v>
      </c>
      <c r="W705" s="97"/>
      <c r="X705" s="182" t="str">
        <f t="shared" si="961"/>
        <v/>
      </c>
      <c r="Y705" s="98">
        <f t="shared" ref="Y705" si="1076">I705*Q705</f>
        <v>0</v>
      </c>
      <c r="Z705" s="99">
        <f t="shared" ref="Z705" ca="1" si="1077">IF(A705=OFFSET(A705,-1,0),0,1)</f>
        <v>0</v>
      </c>
      <c r="AA705" s="99">
        <f t="shared" ref="AA705" ca="1" si="1078">IF(C705=OFFSET(C705,-1,0),OFFSET(AA705,-1,0),OFFSET(AA705,-1,0)+1)</f>
        <v>107</v>
      </c>
      <c r="AB705" s="99">
        <f t="shared" ref="AB705" ca="1" si="1079">IF(C705=OFFSET(C705,-1,0),0,1)</f>
        <v>0</v>
      </c>
      <c r="AC705" s="99">
        <f t="shared" ref="AC705" ca="1" si="1080">IF(F705=OFFSET(F705,-1,0),0,1)</f>
        <v>0</v>
      </c>
      <c r="AD705" s="99" t="str">
        <f t="shared" ref="AD705" si="1081">CONCATENATE(C705,F705)</f>
        <v xml:space="preserve">820405Black </v>
      </c>
      <c r="AE705" s="99">
        <f t="shared" ref="AE705" si="1082">IFERROR(IF(B705="EYEWEAR",CONCATENATE(C705,"-",G705),C705),C705)</f>
        <v>820405</v>
      </c>
      <c r="AF705" s="100" t="str">
        <f>INDEX(ATS!$A:$P,MATCH('2) Order Form'!$V705,ATS!$O:$O,0),7)</f>
        <v>Active</v>
      </c>
      <c r="AG705" s="183">
        <v>7048653023703</v>
      </c>
    </row>
    <row r="706" spans="1:33" ht="17.25" customHeight="1">
      <c r="A706" s="9">
        <v>4</v>
      </c>
      <c r="B706" s="9" t="s">
        <v>103</v>
      </c>
      <c r="C706" s="9">
        <f>INDEX(ATS!$A:$P,MATCH('2) Order Form'!$V706,ATS!$O:$O,0),1)</f>
        <v>820444</v>
      </c>
      <c r="D706" s="9" t="str">
        <f>INDEX(ATS!$A:$P,MATCH('2) Order Form'!$V706,ATS!$O:$O,0),2)</f>
        <v>Hunter LS Jersey Jr</v>
      </c>
      <c r="E706" s="74" t="str">
        <f>INDEX(ATS!$A:$P,MATCH('2) Order Form'!$V706,ATS!$O:$O,0),4)</f>
        <v>10003-128</v>
      </c>
      <c r="F706" s="74" t="str">
        <f>INDEX(ATS!$A:$P,MATCH('2) Order Form'!$V706,ATS!$O:$O,0),5)</f>
        <v xml:space="preserve">Bronco White </v>
      </c>
      <c r="G706" s="112">
        <f>INDEX(ATS!$A:$P,MATCH('2) Order Form'!$V706,ATS!$O:$O,0),6)</f>
        <v>128</v>
      </c>
      <c r="H706" s="10">
        <v>1</v>
      </c>
      <c r="I706" s="90">
        <v>0</v>
      </c>
      <c r="J706" s="96">
        <f>IFERROR(VLOOKUP(V706,ATS!$O:$P,2,FALSE),0)</f>
        <v>20</v>
      </c>
      <c r="K706" s="138">
        <f t="shared" ref="K706:K712" si="1083">IF(J706=99999,"OPEN",IF(J706&gt;50,"50+",IF(J706&lt;=0,"0",J706)))</f>
        <v>20</v>
      </c>
      <c r="L706" s="96">
        <f>IFERROR(VLOOKUP(V706,ATS!$O:$Q,3,FALSE),0)</f>
        <v>20</v>
      </c>
      <c r="M706" s="139">
        <f t="shared" ref="M706:M712" si="1084">IF(L706=99999,"OPEN",IF(L706&gt;50,"50+",IF(L706&lt;=0,"0",L706)))</f>
        <v>20</v>
      </c>
      <c r="N706" s="85">
        <v>0</v>
      </c>
      <c r="O706" s="51">
        <f t="shared" ref="O706:O712" si="1085">IF(N706&lt;&gt;0,N706,$P$5)</f>
        <v>0</v>
      </c>
      <c r="P706" s="46">
        <f>VLOOKUP($C706,Prices!$A$3:$T$1996,MATCH('2) Order Form'!P$8,Prices!$A$2:$T$2,0),FALSE)</f>
        <v>24.5</v>
      </c>
      <c r="Q706" s="47">
        <f>VLOOKUP($C706,Prices!$A$3:$T$1996,MATCH('2) Order Form'!Q$8,Prices!$A$2:$T$2,0),FALSE)</f>
        <v>49</v>
      </c>
      <c r="R706" s="31">
        <f t="shared" ref="R706:R712" si="1086">I706*P706</f>
        <v>0</v>
      </c>
      <c r="S706" s="40">
        <f t="shared" ref="S706:S712" si="1087">R706*O706</f>
        <v>0</v>
      </c>
      <c r="T706" s="47">
        <f t="shared" ref="T706:T712" si="1088">R706-S706</f>
        <v>0</v>
      </c>
      <c r="U706" s="97"/>
      <c r="V706" s="110">
        <v>7048652900975</v>
      </c>
      <c r="W706" s="97"/>
      <c r="X706" s="182" t="str">
        <f t="shared" si="961"/>
        <v>*** EOL ***</v>
      </c>
      <c r="Y706" s="98">
        <f t="shared" ref="Y706:Y716" si="1089">I706*Q706</f>
        <v>0</v>
      </c>
      <c r="Z706" s="99">
        <f t="shared" ca="1" si="999"/>
        <v>0</v>
      </c>
      <c r="AA706" s="99">
        <f t="shared" ca="1" si="1015"/>
        <v>108</v>
      </c>
      <c r="AB706" s="99">
        <f t="shared" ref="AB706:AB716" ca="1" si="1090">IF(C706=OFFSET(C706,-1,0),0,1)</f>
        <v>1</v>
      </c>
      <c r="AC706" s="99">
        <f t="shared" ref="AC706:AC716" ca="1" si="1091">IF(F706=OFFSET(F706,-1,0),0,1)</f>
        <v>1</v>
      </c>
      <c r="AD706" s="99" t="str">
        <f t="shared" ref="AD706:AD716" si="1092">CONCATENATE(C706,F706)</f>
        <v xml:space="preserve">820444Bronco White </v>
      </c>
      <c r="AE706" s="99">
        <f t="shared" ref="AE706:AE716" si="1093">IFERROR(IF(B706="EYEWEAR",CONCATENATE(C706,"-",G706),C706),C706)</f>
        <v>820444</v>
      </c>
      <c r="AF706" s="100" t="str">
        <f>INDEX(ATS!$A:$P,MATCH('2) Order Form'!$V706,ATS!$O:$O,0),7)</f>
        <v>Stock</v>
      </c>
      <c r="AG706" s="183">
        <v>7048652914507</v>
      </c>
    </row>
    <row r="707" spans="1:33" ht="17.25" customHeight="1">
      <c r="A707" s="9">
        <v>4</v>
      </c>
      <c r="B707" s="9" t="s">
        <v>103</v>
      </c>
      <c r="C707" s="9">
        <f>INDEX(ATS!$A:$P,MATCH('2) Order Form'!$V707,ATS!$O:$O,0),1)</f>
        <v>820444</v>
      </c>
      <c r="D707" s="9" t="str">
        <f>INDEX(ATS!$A:$P,MATCH('2) Order Form'!$V707,ATS!$O:$O,0),2)</f>
        <v>Hunter LS Jersey Jr</v>
      </c>
      <c r="E707" s="74" t="str">
        <f>INDEX(ATS!$A:$P,MATCH('2) Order Form'!$V707,ATS!$O:$O,0),4)</f>
        <v>10003-140</v>
      </c>
      <c r="F707" s="74" t="str">
        <f>INDEX(ATS!$A:$P,MATCH('2) Order Form'!$V707,ATS!$O:$O,0),5)</f>
        <v xml:space="preserve">Bronco White </v>
      </c>
      <c r="G707" s="112">
        <f>INDEX(ATS!$A:$P,MATCH('2) Order Form'!$V707,ATS!$O:$O,0),6)</f>
        <v>140</v>
      </c>
      <c r="H707" s="10">
        <v>1</v>
      </c>
      <c r="I707" s="90">
        <v>0</v>
      </c>
      <c r="J707" s="96">
        <f>IFERROR(VLOOKUP(V707,ATS!$O:$P,2,FALSE),0)</f>
        <v>30</v>
      </c>
      <c r="K707" s="138">
        <f t="shared" si="1083"/>
        <v>30</v>
      </c>
      <c r="L707" s="96">
        <f>IFERROR(VLOOKUP(V707,ATS!$O:$Q,3,FALSE),0)</f>
        <v>30</v>
      </c>
      <c r="M707" s="139">
        <f t="shared" si="1084"/>
        <v>30</v>
      </c>
      <c r="N707" s="85">
        <v>0</v>
      </c>
      <c r="O707" s="51">
        <f t="shared" si="1085"/>
        <v>0</v>
      </c>
      <c r="P707" s="46">
        <f>VLOOKUP($C707,Prices!$A$3:$T$1996,MATCH('2) Order Form'!P$8,Prices!$A$2:$T$2,0),FALSE)</f>
        <v>24.5</v>
      </c>
      <c r="Q707" s="47">
        <f>VLOOKUP($C707,Prices!$A$3:$T$1996,MATCH('2) Order Form'!Q$8,Prices!$A$2:$T$2,0),FALSE)</f>
        <v>49</v>
      </c>
      <c r="R707" s="31">
        <f t="shared" si="1086"/>
        <v>0</v>
      </c>
      <c r="S707" s="40">
        <f t="shared" si="1087"/>
        <v>0</v>
      </c>
      <c r="T707" s="47">
        <f t="shared" si="1088"/>
        <v>0</v>
      </c>
      <c r="U707" s="97"/>
      <c r="V707" s="110">
        <v>7048652900982</v>
      </c>
      <c r="W707" s="97"/>
      <c r="X707" s="182" t="str">
        <f t="shared" si="961"/>
        <v>*** EOL ***</v>
      </c>
      <c r="Y707" s="98">
        <f t="shared" si="1089"/>
        <v>0</v>
      </c>
      <c r="Z707" s="99">
        <f t="shared" ca="1" si="999"/>
        <v>0</v>
      </c>
      <c r="AA707" s="99">
        <f t="shared" ca="1" si="1015"/>
        <v>108</v>
      </c>
      <c r="AB707" s="99">
        <f t="shared" ca="1" si="1090"/>
        <v>0</v>
      </c>
      <c r="AC707" s="99">
        <f t="shared" ca="1" si="1091"/>
        <v>0</v>
      </c>
      <c r="AD707" s="99" t="str">
        <f t="shared" si="1092"/>
        <v xml:space="preserve">820444Bronco White </v>
      </c>
      <c r="AE707" s="99">
        <f t="shared" si="1093"/>
        <v>820444</v>
      </c>
      <c r="AF707" s="100" t="str">
        <f>INDEX(ATS!$A:$P,MATCH('2) Order Form'!$V707,ATS!$O:$O,0),7)</f>
        <v>Stock</v>
      </c>
      <c r="AG707" s="183">
        <v>7048652914491</v>
      </c>
    </row>
    <row r="708" spans="1:33" ht="17.25" customHeight="1">
      <c r="A708" s="9">
        <v>4</v>
      </c>
      <c r="B708" s="9" t="s">
        <v>103</v>
      </c>
      <c r="C708" s="9">
        <f>INDEX(ATS!$A:$P,MATCH('2) Order Form'!$V708,ATS!$O:$O,0),1)</f>
        <v>820444</v>
      </c>
      <c r="D708" s="9" t="str">
        <f>INDEX(ATS!$A:$P,MATCH('2) Order Form'!$V708,ATS!$O:$O,0),2)</f>
        <v>Hunter LS Jersey Jr</v>
      </c>
      <c r="E708" s="74" t="str">
        <f>INDEX(ATS!$A:$P,MATCH('2) Order Form'!$V708,ATS!$O:$O,0),4)</f>
        <v>10003-152</v>
      </c>
      <c r="F708" s="74" t="str">
        <f>INDEX(ATS!$A:$P,MATCH('2) Order Form'!$V708,ATS!$O:$O,0),5)</f>
        <v xml:space="preserve">Bronco White </v>
      </c>
      <c r="G708" s="112">
        <f>INDEX(ATS!$A:$P,MATCH('2) Order Form'!$V708,ATS!$O:$O,0),6)</f>
        <v>152</v>
      </c>
      <c r="H708" s="10">
        <v>1</v>
      </c>
      <c r="I708" s="90">
        <v>0</v>
      </c>
      <c r="J708" s="96">
        <f>IFERROR(VLOOKUP(V708,ATS!$O:$P,2,FALSE),0)</f>
        <v>30</v>
      </c>
      <c r="K708" s="138">
        <f t="shared" si="1083"/>
        <v>30</v>
      </c>
      <c r="L708" s="96">
        <f>IFERROR(VLOOKUP(V708,ATS!$O:$Q,3,FALSE),0)</f>
        <v>30</v>
      </c>
      <c r="M708" s="139">
        <f t="shared" si="1084"/>
        <v>30</v>
      </c>
      <c r="N708" s="85">
        <v>0</v>
      </c>
      <c r="O708" s="51">
        <f t="shared" si="1085"/>
        <v>0</v>
      </c>
      <c r="P708" s="46">
        <f>VLOOKUP($C708,Prices!$A$3:$T$1996,MATCH('2) Order Form'!P$8,Prices!$A$2:$T$2,0),FALSE)</f>
        <v>24.5</v>
      </c>
      <c r="Q708" s="47">
        <f>VLOOKUP($C708,Prices!$A$3:$T$1996,MATCH('2) Order Form'!Q$8,Prices!$A$2:$T$2,0),FALSE)</f>
        <v>49</v>
      </c>
      <c r="R708" s="31">
        <f t="shared" si="1086"/>
        <v>0</v>
      </c>
      <c r="S708" s="40">
        <f t="shared" si="1087"/>
        <v>0</v>
      </c>
      <c r="T708" s="47">
        <f t="shared" si="1088"/>
        <v>0</v>
      </c>
      <c r="U708" s="97"/>
      <c r="V708" s="110">
        <v>7048652900999</v>
      </c>
      <c r="W708" s="97"/>
      <c r="X708" s="182" t="str">
        <f t="shared" si="961"/>
        <v>*** EOL ***</v>
      </c>
      <c r="Y708" s="98">
        <f t="shared" si="1089"/>
        <v>0</v>
      </c>
      <c r="Z708" s="99">
        <f t="shared" ca="1" si="999"/>
        <v>0</v>
      </c>
      <c r="AA708" s="99">
        <f t="shared" ca="1" si="1015"/>
        <v>108</v>
      </c>
      <c r="AB708" s="99">
        <f t="shared" ca="1" si="1090"/>
        <v>0</v>
      </c>
      <c r="AC708" s="99">
        <f t="shared" ca="1" si="1091"/>
        <v>0</v>
      </c>
      <c r="AD708" s="99" t="str">
        <f t="shared" si="1092"/>
        <v xml:space="preserve">820444Bronco White </v>
      </c>
      <c r="AE708" s="99">
        <f t="shared" si="1093"/>
        <v>820444</v>
      </c>
      <c r="AF708" s="100" t="str">
        <f>INDEX(ATS!$A:$P,MATCH('2) Order Form'!$V708,ATS!$O:$O,0),7)</f>
        <v>Stock</v>
      </c>
      <c r="AG708" s="183">
        <v>7048652914484</v>
      </c>
    </row>
    <row r="709" spans="1:33" ht="17.25" customHeight="1">
      <c r="A709" s="9">
        <v>4</v>
      </c>
      <c r="B709" s="9" t="s">
        <v>103</v>
      </c>
      <c r="C709" s="9">
        <f>INDEX(ATS!$A:$P,MATCH('2) Order Form'!$V709,ATS!$O:$O,0),1)</f>
        <v>820444</v>
      </c>
      <c r="D709" s="9" t="str">
        <f>INDEX(ATS!$A:$P,MATCH('2) Order Form'!$V709,ATS!$O:$O,0),2)</f>
        <v>Hunter LS Jersey Jr</v>
      </c>
      <c r="E709" s="74" t="str">
        <f>INDEX(ATS!$A:$P,MATCH('2) Order Form'!$V709,ATS!$O:$O,0),4)</f>
        <v>10003-164</v>
      </c>
      <c r="F709" s="74" t="str">
        <f>INDEX(ATS!$A:$P,MATCH('2) Order Form'!$V709,ATS!$O:$O,0),5)</f>
        <v xml:space="preserve">Bronco White </v>
      </c>
      <c r="G709" s="112">
        <f>INDEX(ATS!$A:$P,MATCH('2) Order Form'!$V709,ATS!$O:$O,0),6)</f>
        <v>164</v>
      </c>
      <c r="H709" s="10">
        <v>1</v>
      </c>
      <c r="I709" s="90">
        <v>0</v>
      </c>
      <c r="J709" s="96">
        <f>IFERROR(VLOOKUP(V709,ATS!$O:$P,2,FALSE),0)</f>
        <v>17</v>
      </c>
      <c r="K709" s="138">
        <f t="shared" ref="K709" si="1094">IF(J709=99999,"OPEN",IF(J709&gt;50,"50+",IF(J709&lt;=0,"0",J709)))</f>
        <v>17</v>
      </c>
      <c r="L709" s="96">
        <f>IFERROR(VLOOKUP(V709,ATS!$O:$Q,3,FALSE),0)</f>
        <v>17</v>
      </c>
      <c r="M709" s="139">
        <f t="shared" ref="M709" si="1095">IF(L709=99999,"OPEN",IF(L709&gt;50,"50+",IF(L709&lt;=0,"0",L709)))</f>
        <v>17</v>
      </c>
      <c r="N709" s="85">
        <v>0</v>
      </c>
      <c r="O709" s="51">
        <f t="shared" ref="O709" si="1096">IF(N709&lt;&gt;0,N709,$P$5)</f>
        <v>0</v>
      </c>
      <c r="P709" s="46">
        <f>VLOOKUP($C709,Prices!$A$3:$T$1996,MATCH('2) Order Form'!P$8,Prices!$A$2:$T$2,0),FALSE)</f>
        <v>24.5</v>
      </c>
      <c r="Q709" s="47">
        <f>VLOOKUP($C709,Prices!$A$3:$T$1996,MATCH('2) Order Form'!Q$8,Prices!$A$2:$T$2,0),FALSE)</f>
        <v>49</v>
      </c>
      <c r="R709" s="31">
        <f t="shared" ref="R709" si="1097">I709*P709</f>
        <v>0</v>
      </c>
      <c r="S709" s="40">
        <f t="shared" ref="S709" si="1098">R709*O709</f>
        <v>0</v>
      </c>
      <c r="T709" s="47">
        <f t="shared" ref="T709" si="1099">R709-S709</f>
        <v>0</v>
      </c>
      <c r="U709" s="97"/>
      <c r="V709" s="110">
        <v>7048652912343</v>
      </c>
      <c r="W709" s="97"/>
      <c r="X709" s="182" t="str">
        <f t="shared" si="961"/>
        <v>*** EOL ***</v>
      </c>
      <c r="Y709" s="98">
        <f t="shared" ref="Y709" si="1100">I709*Q709</f>
        <v>0</v>
      </c>
      <c r="Z709" s="99">
        <f t="shared" ref="Z709" ca="1" si="1101">IF(A709=OFFSET(A709,-1,0),0,1)</f>
        <v>0</v>
      </c>
      <c r="AA709" s="99">
        <f t="shared" ref="AA709" ca="1" si="1102">IF(C709=OFFSET(C709,-1,0),OFFSET(AA709,-1,0),OFFSET(AA709,-1,0)+1)</f>
        <v>108</v>
      </c>
      <c r="AB709" s="99">
        <f t="shared" ref="AB709" ca="1" si="1103">IF(C709=OFFSET(C709,-1,0),0,1)</f>
        <v>0</v>
      </c>
      <c r="AC709" s="99">
        <f t="shared" ref="AC709" ca="1" si="1104">IF(F709=OFFSET(F709,-1,0),0,1)</f>
        <v>0</v>
      </c>
      <c r="AD709" s="99" t="str">
        <f t="shared" ref="AD709" si="1105">CONCATENATE(C709,F709)</f>
        <v xml:space="preserve">820444Bronco White </v>
      </c>
      <c r="AE709" s="99">
        <f t="shared" ref="AE709" si="1106">IFERROR(IF(B709="EYEWEAR",CONCATENATE(C709,"-",G709),C709),C709)</f>
        <v>820444</v>
      </c>
      <c r="AF709" s="100" t="str">
        <f>INDEX(ATS!$A:$P,MATCH('2) Order Form'!$V709,ATS!$O:$O,0),7)</f>
        <v>Stock</v>
      </c>
      <c r="AG709" s="183">
        <v>7048652914477</v>
      </c>
    </row>
    <row r="710" spans="1:33" ht="17.25" customHeight="1">
      <c r="A710" s="9">
        <v>4</v>
      </c>
      <c r="B710" s="9" t="s">
        <v>103</v>
      </c>
      <c r="C710" s="9">
        <f>INDEX(ATS!$A:$P,MATCH('2) Order Form'!$V710,ATS!$O:$O,0),1)</f>
        <v>820444</v>
      </c>
      <c r="D710" s="9" t="str">
        <f>INDEX(ATS!$A:$P,MATCH('2) Order Form'!$V710,ATS!$O:$O,0),2)</f>
        <v>Hunter LS Jersey Jr</v>
      </c>
      <c r="E710" s="74" t="str">
        <f>INDEX(ATS!$A:$P,MATCH('2) Order Form'!$V710,ATS!$O:$O,0),4)</f>
        <v>56500-128</v>
      </c>
      <c r="F710" s="74" t="str">
        <f>INDEX(ATS!$A:$P,MATCH('2) Order Form'!$V710,ATS!$O:$O,0),5)</f>
        <v>Blush</v>
      </c>
      <c r="G710" s="112">
        <f>INDEX(ATS!$A:$P,MATCH('2) Order Form'!$V710,ATS!$O:$O,0),6)</f>
        <v>128</v>
      </c>
      <c r="H710" s="10">
        <v>1</v>
      </c>
      <c r="I710" s="90">
        <v>0</v>
      </c>
      <c r="J710" s="96">
        <f>IFERROR(VLOOKUP(V710,ATS!$O:$P,2,FALSE),0)</f>
        <v>16</v>
      </c>
      <c r="K710" s="138">
        <f t="shared" si="1083"/>
        <v>16</v>
      </c>
      <c r="L710" s="96">
        <f>IFERROR(VLOOKUP(V710,ATS!$O:$Q,3,FALSE),0)</f>
        <v>16</v>
      </c>
      <c r="M710" s="139">
        <f t="shared" si="1084"/>
        <v>16</v>
      </c>
      <c r="N710" s="85">
        <v>0</v>
      </c>
      <c r="O710" s="51">
        <f t="shared" si="1085"/>
        <v>0</v>
      </c>
      <c r="P710" s="46">
        <f>VLOOKUP($C710,Prices!$A$3:$T$1996,MATCH('2) Order Form'!P$8,Prices!$A$2:$T$2,0),FALSE)</f>
        <v>24.5</v>
      </c>
      <c r="Q710" s="47">
        <f>VLOOKUP($C710,Prices!$A$3:$T$1996,MATCH('2) Order Form'!Q$8,Prices!$A$2:$T$2,0),FALSE)</f>
        <v>49</v>
      </c>
      <c r="R710" s="31">
        <f t="shared" si="1086"/>
        <v>0</v>
      </c>
      <c r="S710" s="40">
        <f t="shared" si="1087"/>
        <v>0</v>
      </c>
      <c r="T710" s="47">
        <f t="shared" si="1088"/>
        <v>0</v>
      </c>
      <c r="U710" s="97"/>
      <c r="V710" s="110">
        <v>7048652901002</v>
      </c>
      <c r="W710" s="97"/>
      <c r="X710" s="182" t="str">
        <f t="shared" si="961"/>
        <v>*** EOL ***</v>
      </c>
      <c r="Y710" s="98">
        <f t="shared" si="1089"/>
        <v>0</v>
      </c>
      <c r="Z710" s="99">
        <f t="shared" ca="1" si="999"/>
        <v>0</v>
      </c>
      <c r="AA710" s="99">
        <f t="shared" ca="1" si="1015"/>
        <v>108</v>
      </c>
      <c r="AB710" s="99">
        <f t="shared" ca="1" si="1090"/>
        <v>0</v>
      </c>
      <c r="AC710" s="99">
        <f t="shared" ca="1" si="1091"/>
        <v>1</v>
      </c>
      <c r="AD710" s="99" t="str">
        <f t="shared" si="1092"/>
        <v>820444Blush</v>
      </c>
      <c r="AE710" s="99">
        <f t="shared" si="1093"/>
        <v>820444</v>
      </c>
      <c r="AF710" s="100" t="str">
        <f>INDEX(ATS!$A:$P,MATCH('2) Order Form'!$V710,ATS!$O:$O,0),7)</f>
        <v>Stock</v>
      </c>
      <c r="AG710" s="183">
        <v>7048652900739</v>
      </c>
    </row>
    <row r="711" spans="1:33" ht="17.25" customHeight="1">
      <c r="A711" s="9">
        <v>4</v>
      </c>
      <c r="B711" s="9" t="s">
        <v>103</v>
      </c>
      <c r="C711" s="9">
        <f>INDEX(ATS!$A:$P,MATCH('2) Order Form'!$V711,ATS!$O:$O,0),1)</f>
        <v>820444</v>
      </c>
      <c r="D711" s="9" t="str">
        <f>INDEX(ATS!$A:$P,MATCH('2) Order Form'!$V711,ATS!$O:$O,0),2)</f>
        <v>Hunter LS Jersey Jr</v>
      </c>
      <c r="E711" s="74" t="str">
        <f>INDEX(ATS!$A:$P,MATCH('2) Order Form'!$V711,ATS!$O:$O,0),4)</f>
        <v>56500-140</v>
      </c>
      <c r="F711" s="74" t="str">
        <f>INDEX(ATS!$A:$P,MATCH('2) Order Form'!$V711,ATS!$O:$O,0),5)</f>
        <v>Blush</v>
      </c>
      <c r="G711" s="112">
        <f>INDEX(ATS!$A:$P,MATCH('2) Order Form'!$V711,ATS!$O:$O,0),6)</f>
        <v>140</v>
      </c>
      <c r="H711" s="10">
        <v>1</v>
      </c>
      <c r="I711" s="90">
        <v>0</v>
      </c>
      <c r="J711" s="96">
        <f>IFERROR(VLOOKUP(V711,ATS!$O:$P,2,FALSE),0)</f>
        <v>21</v>
      </c>
      <c r="K711" s="138">
        <f t="shared" si="1083"/>
        <v>21</v>
      </c>
      <c r="L711" s="96">
        <f>IFERROR(VLOOKUP(V711,ATS!$O:$Q,3,FALSE),0)</f>
        <v>21</v>
      </c>
      <c r="M711" s="139">
        <f t="shared" si="1084"/>
        <v>21</v>
      </c>
      <c r="N711" s="85">
        <v>0</v>
      </c>
      <c r="O711" s="51">
        <f t="shared" si="1085"/>
        <v>0</v>
      </c>
      <c r="P711" s="46">
        <f>VLOOKUP($C711,Prices!$A$3:$T$1996,MATCH('2) Order Form'!P$8,Prices!$A$2:$T$2,0),FALSE)</f>
        <v>24.5</v>
      </c>
      <c r="Q711" s="47">
        <f>VLOOKUP($C711,Prices!$A$3:$T$1996,MATCH('2) Order Form'!Q$8,Prices!$A$2:$T$2,0),FALSE)</f>
        <v>49</v>
      </c>
      <c r="R711" s="31">
        <f t="shared" si="1086"/>
        <v>0</v>
      </c>
      <c r="S711" s="40">
        <f t="shared" si="1087"/>
        <v>0</v>
      </c>
      <c r="T711" s="47">
        <f t="shared" si="1088"/>
        <v>0</v>
      </c>
      <c r="U711" s="97"/>
      <c r="V711" s="110">
        <v>7048652901019</v>
      </c>
      <c r="W711" s="97"/>
      <c r="X711" s="182" t="str">
        <f t="shared" si="961"/>
        <v>*** EOL ***</v>
      </c>
      <c r="Y711" s="98">
        <f t="shared" si="1089"/>
        <v>0</v>
      </c>
      <c r="Z711" s="99">
        <f t="shared" ca="1" si="999"/>
        <v>0</v>
      </c>
      <c r="AA711" s="99">
        <f t="shared" ca="1" si="1015"/>
        <v>108</v>
      </c>
      <c r="AB711" s="99">
        <f t="shared" ca="1" si="1090"/>
        <v>0</v>
      </c>
      <c r="AC711" s="99">
        <f t="shared" ca="1" si="1091"/>
        <v>0</v>
      </c>
      <c r="AD711" s="99" t="str">
        <f t="shared" si="1092"/>
        <v>820444Blush</v>
      </c>
      <c r="AE711" s="99">
        <f t="shared" si="1093"/>
        <v>820444</v>
      </c>
      <c r="AF711" s="100" t="str">
        <f>INDEX(ATS!$A:$P,MATCH('2) Order Form'!$V711,ATS!$O:$O,0),7)</f>
        <v>Stock</v>
      </c>
      <c r="AG711" s="183">
        <v>7048652900746</v>
      </c>
    </row>
    <row r="712" spans="1:33" ht="17.25" customHeight="1">
      <c r="A712" s="9">
        <v>4</v>
      </c>
      <c r="B712" s="9" t="s">
        <v>103</v>
      </c>
      <c r="C712" s="9">
        <f>INDEX(ATS!$A:$P,MATCH('2) Order Form'!$V712,ATS!$O:$O,0),1)</f>
        <v>820444</v>
      </c>
      <c r="D712" s="9" t="str">
        <f>INDEX(ATS!$A:$P,MATCH('2) Order Form'!$V712,ATS!$O:$O,0),2)</f>
        <v>Hunter LS Jersey Jr</v>
      </c>
      <c r="E712" s="74" t="str">
        <f>INDEX(ATS!$A:$P,MATCH('2) Order Form'!$V712,ATS!$O:$O,0),4)</f>
        <v>56500-152</v>
      </c>
      <c r="F712" s="74" t="str">
        <f>INDEX(ATS!$A:$P,MATCH('2) Order Form'!$V712,ATS!$O:$O,0),5)</f>
        <v>Blush</v>
      </c>
      <c r="G712" s="112">
        <f>INDEX(ATS!$A:$P,MATCH('2) Order Form'!$V712,ATS!$O:$O,0),6)</f>
        <v>152</v>
      </c>
      <c r="H712" s="10">
        <v>1</v>
      </c>
      <c r="I712" s="90">
        <v>0</v>
      </c>
      <c r="J712" s="96">
        <f>IFERROR(VLOOKUP(V712,ATS!$O:$P,2,FALSE),0)</f>
        <v>26</v>
      </c>
      <c r="K712" s="138">
        <f t="shared" si="1083"/>
        <v>26</v>
      </c>
      <c r="L712" s="96">
        <f>IFERROR(VLOOKUP(V712,ATS!$O:$Q,3,FALSE),0)</f>
        <v>26</v>
      </c>
      <c r="M712" s="139">
        <f t="shared" si="1084"/>
        <v>26</v>
      </c>
      <c r="N712" s="85">
        <v>0</v>
      </c>
      <c r="O712" s="51">
        <f t="shared" si="1085"/>
        <v>0</v>
      </c>
      <c r="P712" s="46">
        <f>VLOOKUP($C712,Prices!$A$3:$T$1996,MATCH('2) Order Form'!P$8,Prices!$A$2:$T$2,0),FALSE)</f>
        <v>24.5</v>
      </c>
      <c r="Q712" s="47">
        <f>VLOOKUP($C712,Prices!$A$3:$T$1996,MATCH('2) Order Form'!Q$8,Prices!$A$2:$T$2,0),FALSE)</f>
        <v>49</v>
      </c>
      <c r="R712" s="31">
        <f t="shared" si="1086"/>
        <v>0</v>
      </c>
      <c r="S712" s="40">
        <f t="shared" si="1087"/>
        <v>0</v>
      </c>
      <c r="T712" s="47">
        <f t="shared" si="1088"/>
        <v>0</v>
      </c>
      <c r="U712" s="97"/>
      <c r="V712" s="110">
        <v>7048652901026</v>
      </c>
      <c r="W712" s="97"/>
      <c r="X712" s="182" t="str">
        <f t="shared" si="961"/>
        <v>*** EOL ***</v>
      </c>
      <c r="Y712" s="98">
        <f t="shared" si="1089"/>
        <v>0</v>
      </c>
      <c r="Z712" s="99">
        <f t="shared" ref="Z712:Z773" ca="1" si="1107">IF(A712=OFFSET(A712,-1,0),0,1)</f>
        <v>0</v>
      </c>
      <c r="AA712" s="99">
        <f t="shared" ca="1" si="1015"/>
        <v>108</v>
      </c>
      <c r="AB712" s="99">
        <f t="shared" ca="1" si="1090"/>
        <v>0</v>
      </c>
      <c r="AC712" s="99">
        <f t="shared" ca="1" si="1091"/>
        <v>0</v>
      </c>
      <c r="AD712" s="99" t="str">
        <f t="shared" si="1092"/>
        <v>820444Blush</v>
      </c>
      <c r="AE712" s="99">
        <f t="shared" si="1093"/>
        <v>820444</v>
      </c>
      <c r="AF712" s="100" t="str">
        <f>INDEX(ATS!$A:$P,MATCH('2) Order Form'!$V712,ATS!$O:$O,0),7)</f>
        <v>Stock</v>
      </c>
      <c r="AG712" s="183">
        <v>7048652900753</v>
      </c>
    </row>
    <row r="713" spans="1:33" ht="17.25" customHeight="1">
      <c r="A713" s="9">
        <v>4</v>
      </c>
      <c r="B713" s="9" t="s">
        <v>103</v>
      </c>
      <c r="C713" s="9">
        <f>INDEX(ATS!$A:$P,MATCH('2) Order Form'!$V713,ATS!$O:$O,0),1)</f>
        <v>820444</v>
      </c>
      <c r="D713" s="9" t="str">
        <f>INDEX(ATS!$A:$P,MATCH('2) Order Form'!$V713,ATS!$O:$O,0),2)</f>
        <v>Hunter LS Jersey Jr</v>
      </c>
      <c r="E713" s="74" t="str">
        <f>INDEX(ATS!$A:$P,MATCH('2) Order Form'!$V713,ATS!$O:$O,0),4)</f>
        <v>56500-164</v>
      </c>
      <c r="F713" s="74" t="str">
        <f>INDEX(ATS!$A:$P,MATCH('2) Order Form'!$V713,ATS!$O:$O,0),5)</f>
        <v>Blush</v>
      </c>
      <c r="G713" s="112">
        <f>INDEX(ATS!$A:$P,MATCH('2) Order Form'!$V713,ATS!$O:$O,0),6)</f>
        <v>164</v>
      </c>
      <c r="H713" s="10">
        <v>1</v>
      </c>
      <c r="I713" s="90">
        <v>0</v>
      </c>
      <c r="J713" s="96">
        <f>IFERROR(VLOOKUP(V713,ATS!$O:$P,2,FALSE),0)</f>
        <v>14</v>
      </c>
      <c r="K713" s="138">
        <f t="shared" ref="K713" si="1108">IF(J713=99999,"OPEN",IF(J713&gt;50,"50+",IF(J713&lt;=0,"0",J713)))</f>
        <v>14</v>
      </c>
      <c r="L713" s="96">
        <f>IFERROR(VLOOKUP(V713,ATS!$O:$Q,3,FALSE),0)</f>
        <v>14</v>
      </c>
      <c r="M713" s="139">
        <f t="shared" ref="M713" si="1109">IF(L713=99999,"OPEN",IF(L713&gt;50,"50+",IF(L713&lt;=0,"0",L713)))</f>
        <v>14</v>
      </c>
      <c r="N713" s="85">
        <v>0</v>
      </c>
      <c r="O713" s="51">
        <f t="shared" ref="O713" si="1110">IF(N713&lt;&gt;0,N713,$P$5)</f>
        <v>0</v>
      </c>
      <c r="P713" s="46">
        <f>VLOOKUP($C713,Prices!$A$3:$T$1996,MATCH('2) Order Form'!P$8,Prices!$A$2:$T$2,0),FALSE)</f>
        <v>24.5</v>
      </c>
      <c r="Q713" s="47">
        <f>VLOOKUP($C713,Prices!$A$3:$T$1996,MATCH('2) Order Form'!Q$8,Prices!$A$2:$T$2,0),FALSE)</f>
        <v>49</v>
      </c>
      <c r="R713" s="31">
        <f t="shared" ref="R713" si="1111">I713*P713</f>
        <v>0</v>
      </c>
      <c r="S713" s="40">
        <f t="shared" ref="S713" si="1112">R713*O713</f>
        <v>0</v>
      </c>
      <c r="T713" s="47">
        <f t="shared" ref="T713" si="1113">R713-S713</f>
        <v>0</v>
      </c>
      <c r="U713" s="97"/>
      <c r="V713" s="110">
        <v>7048652912350</v>
      </c>
      <c r="W713" s="97"/>
      <c r="X713" s="182" t="str">
        <f t="shared" si="961"/>
        <v>*** EOL ***</v>
      </c>
      <c r="Y713" s="98">
        <f t="shared" ref="Y713" si="1114">I713*Q713</f>
        <v>0</v>
      </c>
      <c r="Z713" s="99">
        <f t="shared" ref="Z713" ca="1" si="1115">IF(A713=OFFSET(A713,-1,0),0,1)</f>
        <v>0</v>
      </c>
      <c r="AA713" s="99">
        <f t="shared" ref="AA713" ca="1" si="1116">IF(C713=OFFSET(C713,-1,0),OFFSET(AA713,-1,0),OFFSET(AA713,-1,0)+1)</f>
        <v>108</v>
      </c>
      <c r="AB713" s="99">
        <f t="shared" ref="AB713" ca="1" si="1117">IF(C713=OFFSET(C713,-1,0),0,1)</f>
        <v>0</v>
      </c>
      <c r="AC713" s="99">
        <f t="shared" ref="AC713" ca="1" si="1118">IF(F713=OFFSET(F713,-1,0),0,1)</f>
        <v>0</v>
      </c>
      <c r="AD713" s="99" t="str">
        <f t="shared" ref="AD713" si="1119">CONCATENATE(C713,F713)</f>
        <v>820444Blush</v>
      </c>
      <c r="AE713" s="99">
        <f t="shared" ref="AE713" si="1120">IFERROR(IF(B713="EYEWEAR",CONCATENATE(C713,"-",G713),C713),C713)</f>
        <v>820444</v>
      </c>
      <c r="AF713" s="100" t="str">
        <f>INDEX(ATS!$A:$P,MATCH('2) Order Form'!$V713,ATS!$O:$O,0),7)</f>
        <v>Stock</v>
      </c>
      <c r="AG713" s="183">
        <v>7048652912299</v>
      </c>
    </row>
    <row r="714" spans="1:33">
      <c r="A714" s="9">
        <v>4</v>
      </c>
      <c r="B714" s="9" t="s">
        <v>103</v>
      </c>
      <c r="C714" s="9">
        <f>INDEX(ATS!$A:$P,MATCH('2) Order Form'!$V714,ATS!$O:$O,0),1)</f>
        <v>820444</v>
      </c>
      <c r="D714" s="9" t="str">
        <f>INDEX(ATS!$A:$P,MATCH('2) Order Form'!$V714,ATS!$O:$O,0),2)</f>
        <v>Hunter LS Jersey Jr</v>
      </c>
      <c r="E714" s="74" t="str">
        <f>INDEX(ATS!$A:$P,MATCH('2) Order Form'!$V714,ATS!$O:$O,0),4)</f>
        <v>88300-128</v>
      </c>
      <c r="F714" s="74" t="str">
        <f>INDEX(ATS!$A:$P,MATCH('2) Order Form'!$V714,ATS!$O:$O,0),5)</f>
        <v>Sky Blue</v>
      </c>
      <c r="G714" s="112">
        <f>INDEX(ATS!$A:$P,MATCH('2) Order Form'!$V714,ATS!$O:$O,0),6)</f>
        <v>128</v>
      </c>
      <c r="H714" s="10">
        <v>1</v>
      </c>
      <c r="I714" s="90">
        <v>0</v>
      </c>
      <c r="J714" s="96">
        <f>IFERROR(VLOOKUP(V714,ATS!$O:$P,2,FALSE),0)</f>
        <v>-10</v>
      </c>
      <c r="K714" s="138" t="str">
        <f t="shared" ref="K714:K716" si="1121">IF(J714=99999,"OPEN",IF(J714&gt;50,"50+",IF(J714&lt;=0,"0",J714)))</f>
        <v>0</v>
      </c>
      <c r="L714" s="96">
        <f>IFERROR(VLOOKUP(V714,ATS!$O:$Q,3,FALSE),0)</f>
        <v>-10</v>
      </c>
      <c r="M714" s="139" t="str">
        <f t="shared" ref="M714:M716" si="1122">IF(L714=99999,"OPEN",IF(L714&gt;50,"50+",IF(L714&lt;=0,"0",L714)))</f>
        <v>0</v>
      </c>
      <c r="N714" s="85">
        <v>0</v>
      </c>
      <c r="O714" s="51">
        <f t="shared" ref="O714:O716" si="1123">IF(N714&lt;&gt;0,N714,$P$5)</f>
        <v>0</v>
      </c>
      <c r="P714" s="46">
        <f>VLOOKUP($C714,Prices!$A$3:$T$1996,MATCH('2) Order Form'!P$8,Prices!$A$2:$T$2,0),FALSE)</f>
        <v>24.5</v>
      </c>
      <c r="Q714" s="47">
        <f>VLOOKUP($C714,Prices!$A$3:$T$1996,MATCH('2) Order Form'!Q$8,Prices!$A$2:$T$2,0),FALSE)</f>
        <v>49</v>
      </c>
      <c r="R714" s="31">
        <f t="shared" ref="R714:R716" si="1124">I714*P714</f>
        <v>0</v>
      </c>
      <c r="S714" s="40">
        <f t="shared" ref="S714:S716" si="1125">R714*O714</f>
        <v>0</v>
      </c>
      <c r="T714" s="47">
        <f t="shared" ref="T714:T716" si="1126">R714-S714</f>
        <v>0</v>
      </c>
      <c r="U714" s="97"/>
      <c r="V714" s="110">
        <v>7048652901033</v>
      </c>
      <c r="W714" s="97"/>
      <c r="X714" s="182" t="str">
        <f t="shared" ref="X714:X777" si="1127">IF(ISNA(VLOOKUP(V714,$AG$9:$AG$1000,1,FALSE)),"*** EOL ***","")</f>
        <v/>
      </c>
      <c r="Y714" s="98">
        <f t="shared" si="1089"/>
        <v>0</v>
      </c>
      <c r="Z714" s="99">
        <f t="shared" ca="1" si="1107"/>
        <v>0</v>
      </c>
      <c r="AA714" s="99">
        <f t="shared" ca="1" si="1015"/>
        <v>108</v>
      </c>
      <c r="AB714" s="99">
        <f t="shared" ca="1" si="1090"/>
        <v>0</v>
      </c>
      <c r="AC714" s="99">
        <f t="shared" ca="1" si="1091"/>
        <v>1</v>
      </c>
      <c r="AD714" s="99" t="str">
        <f t="shared" si="1092"/>
        <v>820444Sky Blue</v>
      </c>
      <c r="AE714" s="99">
        <f t="shared" si="1093"/>
        <v>820444</v>
      </c>
      <c r="AF714" s="100" t="str">
        <f>INDEX(ATS!$A:$P,MATCH('2) Order Form'!$V714,ATS!$O:$O,0),7)</f>
        <v>Active</v>
      </c>
      <c r="AG714" s="183">
        <v>7048652900760</v>
      </c>
    </row>
    <row r="715" spans="1:33">
      <c r="A715" s="9">
        <v>4</v>
      </c>
      <c r="B715" s="9" t="s">
        <v>103</v>
      </c>
      <c r="C715" s="9">
        <f>INDEX(ATS!$A:$P,MATCH('2) Order Form'!$V715,ATS!$O:$O,0),1)</f>
        <v>820444</v>
      </c>
      <c r="D715" s="9" t="str">
        <f>INDEX(ATS!$A:$P,MATCH('2) Order Form'!$V715,ATS!$O:$O,0),2)</f>
        <v>Hunter LS Jersey Jr</v>
      </c>
      <c r="E715" s="74" t="str">
        <f>INDEX(ATS!$A:$P,MATCH('2) Order Form'!$V715,ATS!$O:$O,0),4)</f>
        <v>88300-140</v>
      </c>
      <c r="F715" s="74" t="str">
        <f>INDEX(ATS!$A:$P,MATCH('2) Order Form'!$V715,ATS!$O:$O,0),5)</f>
        <v>Sky Blue</v>
      </c>
      <c r="G715" s="112">
        <f>INDEX(ATS!$A:$P,MATCH('2) Order Form'!$V715,ATS!$O:$O,0),6)</f>
        <v>140</v>
      </c>
      <c r="H715" s="10">
        <v>1</v>
      </c>
      <c r="I715" s="90">
        <v>0</v>
      </c>
      <c r="J715" s="96">
        <f>IFERROR(VLOOKUP(V715,ATS!$O:$P,2,FALSE),0)</f>
        <v>38</v>
      </c>
      <c r="K715" s="138">
        <f t="shared" si="1121"/>
        <v>38</v>
      </c>
      <c r="L715" s="96">
        <f>IFERROR(VLOOKUP(V715,ATS!$O:$Q,3,FALSE),0)</f>
        <v>38</v>
      </c>
      <c r="M715" s="139">
        <f t="shared" si="1122"/>
        <v>38</v>
      </c>
      <c r="N715" s="85">
        <v>0</v>
      </c>
      <c r="O715" s="51">
        <f t="shared" si="1123"/>
        <v>0</v>
      </c>
      <c r="P715" s="46">
        <f>VLOOKUP($C715,Prices!$A$3:$T$1996,MATCH('2) Order Form'!P$8,Prices!$A$2:$T$2,0),FALSE)</f>
        <v>24.5</v>
      </c>
      <c r="Q715" s="47">
        <f>VLOOKUP($C715,Prices!$A$3:$T$1996,MATCH('2) Order Form'!Q$8,Prices!$A$2:$T$2,0),FALSE)</f>
        <v>49</v>
      </c>
      <c r="R715" s="31">
        <f t="shared" si="1124"/>
        <v>0</v>
      </c>
      <c r="S715" s="40">
        <f t="shared" si="1125"/>
        <v>0</v>
      </c>
      <c r="T715" s="47">
        <f t="shared" si="1126"/>
        <v>0</v>
      </c>
      <c r="U715" s="97"/>
      <c r="V715" s="110">
        <v>7048652901040</v>
      </c>
      <c r="W715" s="97"/>
      <c r="X715" s="182" t="str">
        <f t="shared" si="1127"/>
        <v/>
      </c>
      <c r="Y715" s="98">
        <f t="shared" si="1089"/>
        <v>0</v>
      </c>
      <c r="Z715" s="99">
        <f t="shared" ca="1" si="1107"/>
        <v>0</v>
      </c>
      <c r="AA715" s="99">
        <f t="shared" ca="1" si="1015"/>
        <v>108</v>
      </c>
      <c r="AB715" s="99">
        <f t="shared" ca="1" si="1090"/>
        <v>0</v>
      </c>
      <c r="AC715" s="99">
        <f t="shared" ca="1" si="1091"/>
        <v>0</v>
      </c>
      <c r="AD715" s="99" t="str">
        <f t="shared" si="1092"/>
        <v>820444Sky Blue</v>
      </c>
      <c r="AE715" s="99">
        <f t="shared" si="1093"/>
        <v>820444</v>
      </c>
      <c r="AF715" s="100" t="str">
        <f>INDEX(ATS!$A:$P,MATCH('2) Order Form'!$V715,ATS!$O:$O,0),7)</f>
        <v>Active</v>
      </c>
      <c r="AG715" s="183">
        <v>7048652900777</v>
      </c>
    </row>
    <row r="716" spans="1:33">
      <c r="A716" s="9">
        <v>4</v>
      </c>
      <c r="B716" s="9" t="s">
        <v>103</v>
      </c>
      <c r="C716" s="9">
        <f>INDEX(ATS!$A:$P,MATCH('2) Order Form'!$V716,ATS!$O:$O,0),1)</f>
        <v>820444</v>
      </c>
      <c r="D716" s="9" t="str">
        <f>INDEX(ATS!$A:$P,MATCH('2) Order Form'!$V716,ATS!$O:$O,0),2)</f>
        <v>Hunter LS Jersey Jr</v>
      </c>
      <c r="E716" s="74" t="str">
        <f>INDEX(ATS!$A:$P,MATCH('2) Order Form'!$V716,ATS!$O:$O,0),4)</f>
        <v>88300-152</v>
      </c>
      <c r="F716" s="74" t="str">
        <f>INDEX(ATS!$A:$P,MATCH('2) Order Form'!$V716,ATS!$O:$O,0),5)</f>
        <v>Sky Blue</v>
      </c>
      <c r="G716" s="112">
        <f>INDEX(ATS!$A:$P,MATCH('2) Order Form'!$V716,ATS!$O:$O,0),6)</f>
        <v>152</v>
      </c>
      <c r="H716" s="10">
        <v>1</v>
      </c>
      <c r="I716" s="90">
        <v>0</v>
      </c>
      <c r="J716" s="96">
        <f>IFERROR(VLOOKUP(V716,ATS!$O:$P,2,FALSE),0)</f>
        <v>87</v>
      </c>
      <c r="K716" s="138" t="str">
        <f t="shared" si="1121"/>
        <v>50+</v>
      </c>
      <c r="L716" s="96">
        <f>IFERROR(VLOOKUP(V716,ATS!$O:$Q,3,FALSE),0)</f>
        <v>87</v>
      </c>
      <c r="M716" s="139" t="str">
        <f t="shared" si="1122"/>
        <v>50+</v>
      </c>
      <c r="N716" s="85">
        <v>0</v>
      </c>
      <c r="O716" s="51">
        <f t="shared" si="1123"/>
        <v>0</v>
      </c>
      <c r="P716" s="46">
        <f>VLOOKUP($C716,Prices!$A$3:$T$1996,MATCH('2) Order Form'!P$8,Prices!$A$2:$T$2,0),FALSE)</f>
        <v>24.5</v>
      </c>
      <c r="Q716" s="47">
        <f>VLOOKUP($C716,Prices!$A$3:$T$1996,MATCH('2) Order Form'!Q$8,Prices!$A$2:$T$2,0),FALSE)</f>
        <v>49</v>
      </c>
      <c r="R716" s="31">
        <f t="shared" si="1124"/>
        <v>0</v>
      </c>
      <c r="S716" s="40">
        <f t="shared" si="1125"/>
        <v>0</v>
      </c>
      <c r="T716" s="47">
        <f t="shared" si="1126"/>
        <v>0</v>
      </c>
      <c r="U716" s="97"/>
      <c r="V716" s="110">
        <v>7048652901057</v>
      </c>
      <c r="W716" s="97"/>
      <c r="X716" s="182" t="str">
        <f t="shared" si="1127"/>
        <v/>
      </c>
      <c r="Y716" s="98">
        <f t="shared" si="1089"/>
        <v>0</v>
      </c>
      <c r="Z716" s="99">
        <f t="shared" ca="1" si="1107"/>
        <v>0</v>
      </c>
      <c r="AA716" s="99">
        <f t="shared" ca="1" si="1015"/>
        <v>108</v>
      </c>
      <c r="AB716" s="99">
        <f t="shared" ca="1" si="1090"/>
        <v>0</v>
      </c>
      <c r="AC716" s="99">
        <f t="shared" ca="1" si="1091"/>
        <v>0</v>
      </c>
      <c r="AD716" s="99" t="str">
        <f t="shared" si="1092"/>
        <v>820444Sky Blue</v>
      </c>
      <c r="AE716" s="99">
        <f t="shared" si="1093"/>
        <v>820444</v>
      </c>
      <c r="AF716" s="100" t="str">
        <f>INDEX(ATS!$A:$P,MATCH('2) Order Form'!$V716,ATS!$O:$O,0),7)</f>
        <v>Active</v>
      </c>
      <c r="AG716" s="183">
        <v>7048652900784</v>
      </c>
    </row>
    <row r="717" spans="1:33">
      <c r="A717" s="9">
        <v>4</v>
      </c>
      <c r="B717" s="9" t="s">
        <v>103</v>
      </c>
      <c r="C717" s="9">
        <f>INDEX(ATS!$A:$P,MATCH('2) Order Form'!$V717,ATS!$O:$O,0),1)</f>
        <v>820444</v>
      </c>
      <c r="D717" s="9" t="str">
        <f>INDEX(ATS!$A:$P,MATCH('2) Order Form'!$V717,ATS!$O:$O,0),2)</f>
        <v>Hunter LS Jersey Jr</v>
      </c>
      <c r="E717" s="74" t="str">
        <f>INDEX(ATS!$A:$P,MATCH('2) Order Form'!$V717,ATS!$O:$O,0),4)</f>
        <v>88300-164</v>
      </c>
      <c r="F717" s="74" t="str">
        <f>INDEX(ATS!$A:$P,MATCH('2) Order Form'!$V717,ATS!$O:$O,0),5)</f>
        <v>Sky Blue</v>
      </c>
      <c r="G717" s="112">
        <f>INDEX(ATS!$A:$P,MATCH('2) Order Form'!$V717,ATS!$O:$O,0),6)</f>
        <v>164</v>
      </c>
      <c r="H717" s="10">
        <v>1</v>
      </c>
      <c r="I717" s="90">
        <v>0</v>
      </c>
      <c r="J717" s="96">
        <f>IFERROR(VLOOKUP(V717,ATS!$O:$P,2,FALSE),0)</f>
        <v>21</v>
      </c>
      <c r="K717" s="138">
        <f t="shared" ref="K717" si="1128">IF(J717=99999,"OPEN",IF(J717&gt;50,"50+",IF(J717&lt;=0,"0",J717)))</f>
        <v>21</v>
      </c>
      <c r="L717" s="96">
        <f>IFERROR(VLOOKUP(V717,ATS!$O:$Q,3,FALSE),0)</f>
        <v>21</v>
      </c>
      <c r="M717" s="139">
        <f t="shared" ref="M717" si="1129">IF(L717=99999,"OPEN",IF(L717&gt;50,"50+",IF(L717&lt;=0,"0",L717)))</f>
        <v>21</v>
      </c>
      <c r="N717" s="85">
        <v>0</v>
      </c>
      <c r="O717" s="51">
        <f t="shared" ref="O717" si="1130">IF(N717&lt;&gt;0,N717,$P$5)</f>
        <v>0</v>
      </c>
      <c r="P717" s="46">
        <f>VLOOKUP($C717,Prices!$A$3:$T$1996,MATCH('2) Order Form'!P$8,Prices!$A$2:$T$2,0),FALSE)</f>
        <v>24.5</v>
      </c>
      <c r="Q717" s="47">
        <f>VLOOKUP($C717,Prices!$A$3:$T$1996,MATCH('2) Order Form'!Q$8,Prices!$A$2:$T$2,0),FALSE)</f>
        <v>49</v>
      </c>
      <c r="R717" s="31">
        <f t="shared" ref="R717" si="1131">I717*P717</f>
        <v>0</v>
      </c>
      <c r="S717" s="40">
        <f t="shared" ref="S717" si="1132">R717*O717</f>
        <v>0</v>
      </c>
      <c r="T717" s="47">
        <f t="shared" ref="T717" si="1133">R717-S717</f>
        <v>0</v>
      </c>
      <c r="U717" s="97"/>
      <c r="V717" s="110">
        <v>7048652912367</v>
      </c>
      <c r="W717" s="97"/>
      <c r="X717" s="182" t="str">
        <f t="shared" si="1127"/>
        <v/>
      </c>
      <c r="Y717" s="98">
        <f t="shared" ref="Y717" si="1134">I717*Q717</f>
        <v>0</v>
      </c>
      <c r="Z717" s="99">
        <f t="shared" ref="Z717" ca="1" si="1135">IF(A717=OFFSET(A717,-1,0),0,1)</f>
        <v>0</v>
      </c>
      <c r="AA717" s="99">
        <f t="shared" ref="AA717" ca="1" si="1136">IF(C717=OFFSET(C717,-1,0),OFFSET(AA717,-1,0),OFFSET(AA717,-1,0)+1)</f>
        <v>108</v>
      </c>
      <c r="AB717" s="99">
        <f t="shared" ref="AB717" ca="1" si="1137">IF(C717=OFFSET(C717,-1,0),0,1)</f>
        <v>0</v>
      </c>
      <c r="AC717" s="99">
        <f t="shared" ref="AC717" ca="1" si="1138">IF(F717=OFFSET(F717,-1,0),0,1)</f>
        <v>0</v>
      </c>
      <c r="AD717" s="99" t="str">
        <f t="shared" ref="AD717" si="1139">CONCATENATE(C717,F717)</f>
        <v>820444Sky Blue</v>
      </c>
      <c r="AE717" s="99">
        <f t="shared" ref="AE717" si="1140">IFERROR(IF(B717="EYEWEAR",CONCATENATE(C717,"-",G717),C717),C717)</f>
        <v>820444</v>
      </c>
      <c r="AF717" s="100" t="str">
        <f>INDEX(ATS!$A:$P,MATCH('2) Order Form'!$V717,ATS!$O:$O,0),7)</f>
        <v>Active</v>
      </c>
      <c r="AG717" s="183">
        <v>7048652912305</v>
      </c>
    </row>
    <row r="718" spans="1:33" ht="17.25" customHeight="1">
      <c r="A718" s="9">
        <v>4</v>
      </c>
      <c r="B718" s="9" t="s">
        <v>103</v>
      </c>
      <c r="C718" s="9">
        <f>INDEX(ATS!$A:$P,MATCH('2) Order Form'!$V718,ATS!$O:$O,0),1)</f>
        <v>820402</v>
      </c>
      <c r="D718" s="9" t="str">
        <f>INDEX(ATS!$A:$P,MATCH('2) Order Form'!$V718,ATS!$O:$O,0),2)</f>
        <v>Hunter SS Jersey Jr</v>
      </c>
      <c r="E718" s="74" t="str">
        <f>INDEX(ATS!$A:$P,MATCH('2) Order Form'!$V718,ATS!$O:$O,0),4)</f>
        <v>56500-128</v>
      </c>
      <c r="F718" s="74" t="str">
        <f>INDEX(ATS!$A:$P,MATCH('2) Order Form'!$V718,ATS!$O:$O,0),5)</f>
        <v>Blush</v>
      </c>
      <c r="G718" s="112">
        <f>INDEX(ATS!$A:$P,MATCH('2) Order Form'!$V718,ATS!$O:$O,0),6)</f>
        <v>128</v>
      </c>
      <c r="H718" s="10">
        <v>1</v>
      </c>
      <c r="I718" s="90">
        <v>0</v>
      </c>
      <c r="J718" s="96">
        <f>IFERROR(VLOOKUP(V718,ATS!$O:$P,2,FALSE),0)</f>
        <v>19</v>
      </c>
      <c r="K718" s="138">
        <f t="shared" ref="K718" si="1141">IF(J718=99999,"OPEN",IF(J718&gt;50,"50+",IF(J718&lt;=0,"0",J718)))</f>
        <v>19</v>
      </c>
      <c r="L718" s="96">
        <f>IFERROR(VLOOKUP(V718,ATS!$O:$Q,3,FALSE),0)</f>
        <v>19</v>
      </c>
      <c r="M718" s="139">
        <f t="shared" ref="M718:M719" si="1142">IF(L718=99999,"OPEN",IF(L718&gt;50,"50+",IF(L718&lt;=0,"0",L718)))</f>
        <v>19</v>
      </c>
      <c r="N718" s="85">
        <v>0</v>
      </c>
      <c r="O718" s="51">
        <f t="shared" ref="O718" si="1143">IF(N718&lt;&gt;0,N718,$P$5)</f>
        <v>0</v>
      </c>
      <c r="P718" s="46">
        <f>VLOOKUP($C718,Prices!$A$3:$T$1996,MATCH('2) Order Form'!P$8,Prices!$A$2:$T$2,0),FALSE)</f>
        <v>19.5</v>
      </c>
      <c r="Q718" s="47">
        <f>VLOOKUP($C718,Prices!$A$3:$T$1996,MATCH('2) Order Form'!Q$8,Prices!$A$2:$T$2,0),FALSE)</f>
        <v>39</v>
      </c>
      <c r="R718" s="31">
        <f t="shared" ref="R718" si="1144">I718*P718</f>
        <v>0</v>
      </c>
      <c r="S718" s="40">
        <f t="shared" ref="S718" si="1145">R718*O718</f>
        <v>0</v>
      </c>
      <c r="T718" s="47">
        <f t="shared" ref="T718" si="1146">R718-S718</f>
        <v>0</v>
      </c>
      <c r="U718" s="97"/>
      <c r="V718" s="110">
        <v>7048652900883</v>
      </c>
      <c r="W718" s="97"/>
      <c r="X718" s="182" t="str">
        <f t="shared" si="1127"/>
        <v>*** EOL ***</v>
      </c>
      <c r="Y718" s="98">
        <f t="shared" ref="Y718:Y719" si="1147">I718*Q718</f>
        <v>0</v>
      </c>
      <c r="Z718" s="99">
        <f t="shared" ca="1" si="1107"/>
        <v>0</v>
      </c>
      <c r="AA718" s="99">
        <f t="shared" ca="1" si="1015"/>
        <v>109</v>
      </c>
      <c r="AB718" s="99">
        <f t="shared" ref="AB718:AB728" ca="1" si="1148">IF(C718=OFFSET(C718,-1,0),0,1)</f>
        <v>1</v>
      </c>
      <c r="AC718" s="99">
        <f t="shared" ref="AC718:AC728" ca="1" si="1149">IF(F718=OFFSET(F718,-1,0),0,1)</f>
        <v>1</v>
      </c>
      <c r="AD718" s="99" t="str">
        <f t="shared" ref="AD718:AD728" si="1150">CONCATENATE(C718,F718)</f>
        <v>820402Blush</v>
      </c>
      <c r="AE718" s="99">
        <f t="shared" ref="AE718:AE728" si="1151">IFERROR(IF(B718="EYEWEAR",CONCATENATE(C718,"-",G718),C718),C718)</f>
        <v>820402</v>
      </c>
      <c r="AF718" s="100" t="str">
        <f>INDEX(ATS!$A:$P,MATCH('2) Order Form'!$V718,ATS!$O:$O,0),7)</f>
        <v>Stock</v>
      </c>
      <c r="AG718" s="183">
        <v>7048652900647</v>
      </c>
    </row>
    <row r="719" spans="1:33" ht="17.25" customHeight="1">
      <c r="A719" s="9">
        <v>4</v>
      </c>
      <c r="B719" s="9" t="s">
        <v>103</v>
      </c>
      <c r="C719" s="9">
        <f>INDEX(ATS!$A:$P,MATCH('2) Order Form'!$V719,ATS!$O:$O,0),1)</f>
        <v>820402</v>
      </c>
      <c r="D719" s="9" t="str">
        <f>INDEX(ATS!$A:$P,MATCH('2) Order Form'!$V719,ATS!$O:$O,0),2)</f>
        <v>Hunter SS Jersey Jr</v>
      </c>
      <c r="E719" s="74" t="str">
        <f>INDEX(ATS!$A:$P,MATCH('2) Order Form'!$V719,ATS!$O:$O,0),4)</f>
        <v>56500-140</v>
      </c>
      <c r="F719" s="74" t="str">
        <f>INDEX(ATS!$A:$P,MATCH('2) Order Form'!$V719,ATS!$O:$O,0),5)</f>
        <v>Blush</v>
      </c>
      <c r="G719" s="112">
        <f>INDEX(ATS!$A:$P,MATCH('2) Order Form'!$V719,ATS!$O:$O,0),6)</f>
        <v>140</v>
      </c>
      <c r="H719" s="10">
        <v>1</v>
      </c>
      <c r="I719" s="90">
        <v>0</v>
      </c>
      <c r="J719" s="96">
        <f>IFERROR(VLOOKUP(V719,ATS!$O:$P,2,FALSE),0)</f>
        <v>29</v>
      </c>
      <c r="K719" s="138">
        <f t="shared" ref="K719:K725" si="1152">IF(J719=99999,"OPEN",IF(J719&gt;50,"50+",IF(J719&lt;=0,"0",J719)))</f>
        <v>29</v>
      </c>
      <c r="L719" s="96">
        <f>IFERROR(VLOOKUP(V719,ATS!$O:$Q,3,FALSE),0)</f>
        <v>29</v>
      </c>
      <c r="M719" s="139">
        <f t="shared" si="1142"/>
        <v>29</v>
      </c>
      <c r="N719" s="85">
        <v>0</v>
      </c>
      <c r="O719" s="51">
        <f t="shared" ref="O719:O725" si="1153">IF(N719&lt;&gt;0,N719,$P$5)</f>
        <v>0</v>
      </c>
      <c r="P719" s="46">
        <f>VLOOKUP($C719,Prices!$A$3:$T$1996,MATCH('2) Order Form'!P$8,Prices!$A$2:$T$2,0),FALSE)</f>
        <v>19.5</v>
      </c>
      <c r="Q719" s="47">
        <f>VLOOKUP($C719,Prices!$A$3:$T$1996,MATCH('2) Order Form'!Q$8,Prices!$A$2:$T$2,0),FALSE)</f>
        <v>39</v>
      </c>
      <c r="R719" s="31">
        <f t="shared" ref="R719:R725" si="1154">I719*P719</f>
        <v>0</v>
      </c>
      <c r="S719" s="40">
        <f t="shared" ref="S719:S725" si="1155">R719*O719</f>
        <v>0</v>
      </c>
      <c r="T719" s="47">
        <f t="shared" ref="T719:T725" si="1156">R719-S719</f>
        <v>0</v>
      </c>
      <c r="U719" s="97"/>
      <c r="V719" s="110">
        <v>7048652900890</v>
      </c>
      <c r="W719" s="97"/>
      <c r="X719" s="182" t="str">
        <f t="shared" si="1127"/>
        <v>*** EOL ***</v>
      </c>
      <c r="Y719" s="98">
        <f t="shared" si="1147"/>
        <v>0</v>
      </c>
      <c r="Z719" s="99">
        <f t="shared" ca="1" si="1107"/>
        <v>0</v>
      </c>
      <c r="AA719" s="99">
        <f t="shared" ca="1" si="1015"/>
        <v>109</v>
      </c>
      <c r="AB719" s="99">
        <f t="shared" ca="1" si="1148"/>
        <v>0</v>
      </c>
      <c r="AC719" s="99">
        <f t="shared" ca="1" si="1149"/>
        <v>0</v>
      </c>
      <c r="AD719" s="99" t="str">
        <f t="shared" si="1150"/>
        <v>820402Blush</v>
      </c>
      <c r="AE719" s="99">
        <f t="shared" si="1151"/>
        <v>820402</v>
      </c>
      <c r="AF719" s="100" t="str">
        <f>INDEX(ATS!$A:$P,MATCH('2) Order Form'!$V719,ATS!$O:$O,0),7)</f>
        <v>Stock</v>
      </c>
      <c r="AG719" s="183">
        <v>7048652900654</v>
      </c>
    </row>
    <row r="720" spans="1:33" ht="17.25" customHeight="1">
      <c r="A720" s="9">
        <v>4</v>
      </c>
      <c r="B720" s="9" t="s">
        <v>103</v>
      </c>
      <c r="C720" s="9">
        <f>INDEX(ATS!$A:$P,MATCH('2) Order Form'!$V720,ATS!$O:$O,0),1)</f>
        <v>820402</v>
      </c>
      <c r="D720" s="9" t="str">
        <f>INDEX(ATS!$A:$P,MATCH('2) Order Form'!$V720,ATS!$O:$O,0),2)</f>
        <v>Hunter SS Jersey Jr</v>
      </c>
      <c r="E720" s="74" t="str">
        <f>INDEX(ATS!$A:$P,MATCH('2) Order Form'!$V720,ATS!$O:$O,0),4)</f>
        <v>56500-152</v>
      </c>
      <c r="F720" s="74" t="str">
        <f>INDEX(ATS!$A:$P,MATCH('2) Order Form'!$V720,ATS!$O:$O,0),5)</f>
        <v>Blush</v>
      </c>
      <c r="G720" s="112">
        <f>INDEX(ATS!$A:$P,MATCH('2) Order Form'!$V720,ATS!$O:$O,0),6)</f>
        <v>152</v>
      </c>
      <c r="H720" s="10">
        <v>1</v>
      </c>
      <c r="I720" s="90">
        <v>0</v>
      </c>
      <c r="J720" s="96">
        <f>IFERROR(VLOOKUP(V720,ATS!$O:$P,2,FALSE),0)</f>
        <v>33</v>
      </c>
      <c r="K720" s="138">
        <f t="shared" si="1152"/>
        <v>33</v>
      </c>
      <c r="L720" s="96">
        <f>IFERROR(VLOOKUP(V720,ATS!$O:$Q,3,FALSE),0)</f>
        <v>33</v>
      </c>
      <c r="M720" s="139">
        <f t="shared" ref="M720:M728" si="1157">IF(L720=99999,"OPEN",IF(L720&gt;50,"50+",IF(L720&lt;=0,"0",L720)))</f>
        <v>33</v>
      </c>
      <c r="N720" s="85">
        <v>0</v>
      </c>
      <c r="O720" s="51">
        <f t="shared" si="1153"/>
        <v>0</v>
      </c>
      <c r="P720" s="46">
        <f>VLOOKUP($C720,Prices!$A$3:$T$1996,MATCH('2) Order Form'!P$8,Prices!$A$2:$T$2,0),FALSE)</f>
        <v>19.5</v>
      </c>
      <c r="Q720" s="47">
        <f>VLOOKUP($C720,Prices!$A$3:$T$1996,MATCH('2) Order Form'!Q$8,Prices!$A$2:$T$2,0),FALSE)</f>
        <v>39</v>
      </c>
      <c r="R720" s="31">
        <f t="shared" si="1154"/>
        <v>0</v>
      </c>
      <c r="S720" s="40">
        <f t="shared" si="1155"/>
        <v>0</v>
      </c>
      <c r="T720" s="47">
        <f t="shared" si="1156"/>
        <v>0</v>
      </c>
      <c r="U720" s="97"/>
      <c r="V720" s="110">
        <v>7048652900906</v>
      </c>
      <c r="W720" s="97"/>
      <c r="X720" s="182" t="str">
        <f t="shared" si="1127"/>
        <v>*** EOL ***</v>
      </c>
      <c r="Y720" s="98">
        <f t="shared" ref="Y720:Y728" si="1158">I720*Q720</f>
        <v>0</v>
      </c>
      <c r="Z720" s="99">
        <f t="shared" ca="1" si="1107"/>
        <v>0</v>
      </c>
      <c r="AA720" s="99">
        <f t="shared" ca="1" si="1015"/>
        <v>109</v>
      </c>
      <c r="AB720" s="99">
        <f t="shared" ca="1" si="1148"/>
        <v>0</v>
      </c>
      <c r="AC720" s="99">
        <f t="shared" ca="1" si="1149"/>
        <v>0</v>
      </c>
      <c r="AD720" s="99" t="str">
        <f t="shared" si="1150"/>
        <v>820402Blush</v>
      </c>
      <c r="AE720" s="99">
        <f t="shared" si="1151"/>
        <v>820402</v>
      </c>
      <c r="AF720" s="100" t="str">
        <f>INDEX(ATS!$A:$P,MATCH('2) Order Form'!$V720,ATS!$O:$O,0),7)</f>
        <v>Stock</v>
      </c>
      <c r="AG720" s="183">
        <v>7048652900661</v>
      </c>
    </row>
    <row r="721" spans="1:33" ht="17.25" customHeight="1">
      <c r="A721" s="9">
        <v>4</v>
      </c>
      <c r="B721" s="9" t="s">
        <v>103</v>
      </c>
      <c r="C721" s="9">
        <f>INDEX(ATS!$A:$P,MATCH('2) Order Form'!$V721,ATS!$O:$O,0),1)</f>
        <v>820402</v>
      </c>
      <c r="D721" s="9" t="str">
        <f>INDEX(ATS!$A:$P,MATCH('2) Order Form'!$V721,ATS!$O:$O,0),2)</f>
        <v>Hunter SS Jersey Jr</v>
      </c>
      <c r="E721" s="74" t="str">
        <f>INDEX(ATS!$A:$P,MATCH('2) Order Form'!$V721,ATS!$O:$O,0),4)</f>
        <v>56500-164</v>
      </c>
      <c r="F721" s="74" t="str">
        <f>INDEX(ATS!$A:$P,MATCH('2) Order Form'!$V721,ATS!$O:$O,0),5)</f>
        <v>Blush</v>
      </c>
      <c r="G721" s="112">
        <f>INDEX(ATS!$A:$P,MATCH('2) Order Form'!$V721,ATS!$O:$O,0),6)</f>
        <v>164</v>
      </c>
      <c r="H721" s="10">
        <v>1</v>
      </c>
      <c r="I721" s="90">
        <v>0</v>
      </c>
      <c r="J721" s="96">
        <f>IFERROR(VLOOKUP(V721,ATS!$O:$P,2,FALSE),0)</f>
        <v>19</v>
      </c>
      <c r="K721" s="138">
        <f t="shared" si="1152"/>
        <v>19</v>
      </c>
      <c r="L721" s="96">
        <f>IFERROR(VLOOKUP(V721,ATS!$O:$Q,3,FALSE),0)</f>
        <v>19</v>
      </c>
      <c r="M721" s="139">
        <f t="shared" ref="M721" si="1159">IF(L721=99999,"OPEN",IF(L721&gt;50,"50+",IF(L721&lt;=0,"0",L721)))</f>
        <v>19</v>
      </c>
      <c r="N721" s="85">
        <v>0</v>
      </c>
      <c r="O721" s="51">
        <f t="shared" si="1153"/>
        <v>0</v>
      </c>
      <c r="P721" s="46">
        <f>VLOOKUP($C721,Prices!$A$3:$T$1996,MATCH('2) Order Form'!P$8,Prices!$A$2:$T$2,0),FALSE)</f>
        <v>19.5</v>
      </c>
      <c r="Q721" s="47">
        <f>VLOOKUP($C721,Prices!$A$3:$T$1996,MATCH('2) Order Form'!Q$8,Prices!$A$2:$T$2,0),FALSE)</f>
        <v>39</v>
      </c>
      <c r="R721" s="31">
        <f t="shared" si="1154"/>
        <v>0</v>
      </c>
      <c r="S721" s="40">
        <f t="shared" si="1155"/>
        <v>0</v>
      </c>
      <c r="T721" s="47">
        <f t="shared" si="1156"/>
        <v>0</v>
      </c>
      <c r="U721" s="97"/>
      <c r="V721" s="110">
        <v>7048652912237</v>
      </c>
      <c r="W721" s="97"/>
      <c r="X721" s="182" t="str">
        <f t="shared" si="1127"/>
        <v>*** EOL ***</v>
      </c>
      <c r="Y721" s="98">
        <f t="shared" ref="Y721" si="1160">I721*Q721</f>
        <v>0</v>
      </c>
      <c r="Z721" s="99">
        <f t="shared" ref="Z721" ca="1" si="1161">IF(A721=OFFSET(A721,-1,0),0,1)</f>
        <v>0</v>
      </c>
      <c r="AA721" s="99">
        <f t="shared" ref="AA721" ca="1" si="1162">IF(C721=OFFSET(C721,-1,0),OFFSET(AA721,-1,0),OFFSET(AA721,-1,0)+1)</f>
        <v>109</v>
      </c>
      <c r="AB721" s="99">
        <f t="shared" ref="AB721" ca="1" si="1163">IF(C721=OFFSET(C721,-1,0),0,1)</f>
        <v>0</v>
      </c>
      <c r="AC721" s="99">
        <f t="shared" ref="AC721" ca="1" si="1164">IF(F721=OFFSET(F721,-1,0),0,1)</f>
        <v>0</v>
      </c>
      <c r="AD721" s="99" t="str">
        <f t="shared" ref="AD721" si="1165">CONCATENATE(C721,F721)</f>
        <v>820402Blush</v>
      </c>
      <c r="AE721" s="99">
        <f t="shared" ref="AE721" si="1166">IFERROR(IF(B721="EYEWEAR",CONCATENATE(C721,"-",G721),C721),C721)</f>
        <v>820402</v>
      </c>
      <c r="AF721" s="100" t="str">
        <f>INDEX(ATS!$A:$P,MATCH('2) Order Form'!$V721,ATS!$O:$O,0),7)</f>
        <v>Stock</v>
      </c>
      <c r="AG721" s="183">
        <v>7048652912312</v>
      </c>
    </row>
    <row r="722" spans="1:33" ht="17.25" customHeight="1">
      <c r="A722" s="9">
        <v>4</v>
      </c>
      <c r="B722" s="9" t="s">
        <v>103</v>
      </c>
      <c r="C722" s="9">
        <f>INDEX(ATS!$A:$P,MATCH('2) Order Form'!$V722,ATS!$O:$O,0),1)</f>
        <v>820402</v>
      </c>
      <c r="D722" s="9" t="str">
        <f>INDEX(ATS!$A:$P,MATCH('2) Order Form'!$V722,ATS!$O:$O,0),2)</f>
        <v>Hunter SS Jersey Jr</v>
      </c>
      <c r="E722" s="74" t="str">
        <f>INDEX(ATS!$A:$P,MATCH('2) Order Form'!$V722,ATS!$O:$O,0),4)</f>
        <v>78001-128</v>
      </c>
      <c r="F722" s="74" t="str">
        <f>INDEX(ATS!$A:$P,MATCH('2) Order Form'!$V722,ATS!$O:$O,0),5)</f>
        <v>Forest</v>
      </c>
      <c r="G722" s="112">
        <f>INDEX(ATS!$A:$P,MATCH('2) Order Form'!$V722,ATS!$O:$O,0),6)</f>
        <v>128</v>
      </c>
      <c r="H722" s="10">
        <v>1</v>
      </c>
      <c r="I722" s="90">
        <v>0</v>
      </c>
      <c r="J722" s="96">
        <f>IFERROR(VLOOKUP(V722,ATS!$O:$P,2,FALSE),0)</f>
        <v>24</v>
      </c>
      <c r="K722" s="138">
        <f t="shared" si="1152"/>
        <v>24</v>
      </c>
      <c r="L722" s="96">
        <f>IFERROR(VLOOKUP(V722,ATS!$O:$Q,3,FALSE),0)</f>
        <v>24</v>
      </c>
      <c r="M722" s="139">
        <f t="shared" si="1157"/>
        <v>24</v>
      </c>
      <c r="N722" s="85">
        <v>0</v>
      </c>
      <c r="O722" s="51">
        <f t="shared" si="1153"/>
        <v>0</v>
      </c>
      <c r="P722" s="46">
        <f>VLOOKUP($C722,Prices!$A$3:$T$1996,MATCH('2) Order Form'!P$8,Prices!$A$2:$T$2,0),FALSE)</f>
        <v>19.5</v>
      </c>
      <c r="Q722" s="47">
        <f>VLOOKUP($C722,Prices!$A$3:$T$1996,MATCH('2) Order Form'!Q$8,Prices!$A$2:$T$2,0),FALSE)</f>
        <v>39</v>
      </c>
      <c r="R722" s="31">
        <f t="shared" si="1154"/>
        <v>0</v>
      </c>
      <c r="S722" s="40">
        <f t="shared" si="1155"/>
        <v>0</v>
      </c>
      <c r="T722" s="47">
        <f t="shared" si="1156"/>
        <v>0</v>
      </c>
      <c r="U722" s="97"/>
      <c r="V722" s="110">
        <v>7048652900913</v>
      </c>
      <c r="W722" s="97"/>
      <c r="X722" s="182" t="str">
        <f t="shared" si="1127"/>
        <v>*** EOL ***</v>
      </c>
      <c r="Y722" s="98">
        <f t="shared" si="1158"/>
        <v>0</v>
      </c>
      <c r="Z722" s="99">
        <f t="shared" ca="1" si="1107"/>
        <v>0</v>
      </c>
      <c r="AA722" s="99">
        <f t="shared" ca="1" si="1015"/>
        <v>109</v>
      </c>
      <c r="AB722" s="99">
        <f t="shared" ca="1" si="1148"/>
        <v>0</v>
      </c>
      <c r="AC722" s="99">
        <f t="shared" ca="1" si="1149"/>
        <v>1</v>
      </c>
      <c r="AD722" s="99" t="str">
        <f t="shared" si="1150"/>
        <v>820402Forest</v>
      </c>
      <c r="AE722" s="99">
        <f t="shared" si="1151"/>
        <v>820402</v>
      </c>
      <c r="AF722" s="100" t="str">
        <f>INDEX(ATS!$A:$P,MATCH('2) Order Form'!$V722,ATS!$O:$O,0),7)</f>
        <v>Stock</v>
      </c>
      <c r="AG722" s="183">
        <v>7048652900678</v>
      </c>
    </row>
    <row r="723" spans="1:33" ht="17.25" customHeight="1">
      <c r="A723" s="9">
        <v>4</v>
      </c>
      <c r="B723" s="9" t="s">
        <v>103</v>
      </c>
      <c r="C723" s="9">
        <f>INDEX(ATS!$A:$P,MATCH('2) Order Form'!$V723,ATS!$O:$O,0),1)</f>
        <v>820402</v>
      </c>
      <c r="D723" s="9" t="str">
        <f>INDEX(ATS!$A:$P,MATCH('2) Order Form'!$V723,ATS!$O:$O,0),2)</f>
        <v>Hunter SS Jersey Jr</v>
      </c>
      <c r="E723" s="74" t="str">
        <f>INDEX(ATS!$A:$P,MATCH('2) Order Form'!$V723,ATS!$O:$O,0),4)</f>
        <v>78001-140</v>
      </c>
      <c r="F723" s="74" t="str">
        <f>INDEX(ATS!$A:$P,MATCH('2) Order Form'!$V723,ATS!$O:$O,0),5)</f>
        <v>Forest</v>
      </c>
      <c r="G723" s="112">
        <f>INDEX(ATS!$A:$P,MATCH('2) Order Form'!$V723,ATS!$O:$O,0),6)</f>
        <v>140</v>
      </c>
      <c r="H723" s="10">
        <v>1</v>
      </c>
      <c r="I723" s="90">
        <v>0</v>
      </c>
      <c r="J723" s="96">
        <f>IFERROR(VLOOKUP(V723,ATS!$O:$P,2,FALSE),0)</f>
        <v>35</v>
      </c>
      <c r="K723" s="138">
        <f t="shared" si="1152"/>
        <v>35</v>
      </c>
      <c r="L723" s="96">
        <f>IFERROR(VLOOKUP(V723,ATS!$O:$Q,3,FALSE),0)</f>
        <v>35</v>
      </c>
      <c r="M723" s="139">
        <f t="shared" si="1157"/>
        <v>35</v>
      </c>
      <c r="N723" s="85">
        <v>0</v>
      </c>
      <c r="O723" s="51">
        <f t="shared" si="1153"/>
        <v>0</v>
      </c>
      <c r="P723" s="46">
        <f>VLOOKUP($C723,Prices!$A$3:$T$1996,MATCH('2) Order Form'!P$8,Prices!$A$2:$T$2,0),FALSE)</f>
        <v>19.5</v>
      </c>
      <c r="Q723" s="47">
        <f>VLOOKUP($C723,Prices!$A$3:$T$1996,MATCH('2) Order Form'!Q$8,Prices!$A$2:$T$2,0),FALSE)</f>
        <v>39</v>
      </c>
      <c r="R723" s="31">
        <f t="shared" si="1154"/>
        <v>0</v>
      </c>
      <c r="S723" s="40">
        <f t="shared" si="1155"/>
        <v>0</v>
      </c>
      <c r="T723" s="47">
        <f t="shared" si="1156"/>
        <v>0</v>
      </c>
      <c r="U723" s="97"/>
      <c r="V723" s="110">
        <v>7048652900920</v>
      </c>
      <c r="W723" s="97"/>
      <c r="X723" s="182" t="str">
        <f t="shared" si="1127"/>
        <v>*** EOL ***</v>
      </c>
      <c r="Y723" s="98">
        <f t="shared" si="1158"/>
        <v>0</v>
      </c>
      <c r="Z723" s="99">
        <f t="shared" ca="1" si="1107"/>
        <v>0</v>
      </c>
      <c r="AA723" s="99">
        <f t="shared" ca="1" si="1015"/>
        <v>109</v>
      </c>
      <c r="AB723" s="99">
        <f t="shared" ca="1" si="1148"/>
        <v>0</v>
      </c>
      <c r="AC723" s="99">
        <f t="shared" ca="1" si="1149"/>
        <v>0</v>
      </c>
      <c r="AD723" s="99" t="str">
        <f t="shared" si="1150"/>
        <v>820402Forest</v>
      </c>
      <c r="AE723" s="99">
        <f t="shared" si="1151"/>
        <v>820402</v>
      </c>
      <c r="AF723" s="100" t="str">
        <f>INDEX(ATS!$A:$P,MATCH('2) Order Form'!$V723,ATS!$O:$O,0),7)</f>
        <v>Stock</v>
      </c>
      <c r="AG723" s="183">
        <v>7048652900685</v>
      </c>
    </row>
    <row r="724" spans="1:33" ht="17.25" customHeight="1">
      <c r="A724" s="9">
        <v>4</v>
      </c>
      <c r="B724" s="9" t="s">
        <v>103</v>
      </c>
      <c r="C724" s="9">
        <f>INDEX(ATS!$A:$P,MATCH('2) Order Form'!$V724,ATS!$O:$O,0),1)</f>
        <v>820402</v>
      </c>
      <c r="D724" s="9" t="str">
        <f>INDEX(ATS!$A:$P,MATCH('2) Order Form'!$V724,ATS!$O:$O,0),2)</f>
        <v>Hunter SS Jersey Jr</v>
      </c>
      <c r="E724" s="74" t="str">
        <f>INDEX(ATS!$A:$P,MATCH('2) Order Form'!$V724,ATS!$O:$O,0),4)</f>
        <v>78001-152</v>
      </c>
      <c r="F724" s="74" t="str">
        <f>INDEX(ATS!$A:$P,MATCH('2) Order Form'!$V724,ATS!$O:$O,0),5)</f>
        <v>Forest</v>
      </c>
      <c r="G724" s="112">
        <f>INDEX(ATS!$A:$P,MATCH('2) Order Form'!$V724,ATS!$O:$O,0),6)</f>
        <v>152</v>
      </c>
      <c r="H724" s="10">
        <v>1</v>
      </c>
      <c r="I724" s="90">
        <v>0</v>
      </c>
      <c r="J724" s="96">
        <f>IFERROR(VLOOKUP(V724,ATS!$O:$P,2,FALSE),0)</f>
        <v>38</v>
      </c>
      <c r="K724" s="138">
        <f t="shared" si="1152"/>
        <v>38</v>
      </c>
      <c r="L724" s="96">
        <f>IFERROR(VLOOKUP(V724,ATS!$O:$Q,3,FALSE),0)</f>
        <v>38</v>
      </c>
      <c r="M724" s="139">
        <f t="shared" si="1157"/>
        <v>38</v>
      </c>
      <c r="N724" s="85">
        <v>0</v>
      </c>
      <c r="O724" s="51">
        <f t="shared" si="1153"/>
        <v>0</v>
      </c>
      <c r="P724" s="46">
        <f>VLOOKUP($C724,Prices!$A$3:$T$1996,MATCH('2) Order Form'!P$8,Prices!$A$2:$T$2,0),FALSE)</f>
        <v>19.5</v>
      </c>
      <c r="Q724" s="47">
        <f>VLOOKUP($C724,Prices!$A$3:$T$1996,MATCH('2) Order Form'!Q$8,Prices!$A$2:$T$2,0),FALSE)</f>
        <v>39</v>
      </c>
      <c r="R724" s="31">
        <f t="shared" si="1154"/>
        <v>0</v>
      </c>
      <c r="S724" s="40">
        <f t="shared" si="1155"/>
        <v>0</v>
      </c>
      <c r="T724" s="47">
        <f t="shared" si="1156"/>
        <v>0</v>
      </c>
      <c r="U724" s="97"/>
      <c r="V724" s="110">
        <v>7048652900937</v>
      </c>
      <c r="W724" s="97"/>
      <c r="X724" s="182" t="str">
        <f t="shared" si="1127"/>
        <v>*** EOL ***</v>
      </c>
      <c r="Y724" s="98">
        <f t="shared" si="1158"/>
        <v>0</v>
      </c>
      <c r="Z724" s="99">
        <f t="shared" ca="1" si="1107"/>
        <v>0</v>
      </c>
      <c r="AA724" s="99">
        <f t="shared" ca="1" si="1015"/>
        <v>109</v>
      </c>
      <c r="AB724" s="99">
        <f t="shared" ca="1" si="1148"/>
        <v>0</v>
      </c>
      <c r="AC724" s="99">
        <f t="shared" ca="1" si="1149"/>
        <v>0</v>
      </c>
      <c r="AD724" s="99" t="str">
        <f t="shared" si="1150"/>
        <v>820402Forest</v>
      </c>
      <c r="AE724" s="99">
        <f t="shared" si="1151"/>
        <v>820402</v>
      </c>
      <c r="AF724" s="100" t="str">
        <f>INDEX(ATS!$A:$P,MATCH('2) Order Form'!$V724,ATS!$O:$O,0),7)</f>
        <v>Stock</v>
      </c>
      <c r="AG724" s="183">
        <v>7048652900692</v>
      </c>
    </row>
    <row r="725" spans="1:33" ht="17.25" customHeight="1">
      <c r="A725" s="9">
        <v>4</v>
      </c>
      <c r="B725" s="9" t="s">
        <v>103</v>
      </c>
      <c r="C725" s="9">
        <f>INDEX(ATS!$A:$P,MATCH('2) Order Form'!$V725,ATS!$O:$O,0),1)</f>
        <v>820402</v>
      </c>
      <c r="D725" s="9" t="str">
        <f>INDEX(ATS!$A:$P,MATCH('2) Order Form'!$V725,ATS!$O:$O,0),2)</f>
        <v>Hunter SS Jersey Jr</v>
      </c>
      <c r="E725" s="74" t="str">
        <f>INDEX(ATS!$A:$P,MATCH('2) Order Form'!$V725,ATS!$O:$O,0),4)</f>
        <v>78001-164</v>
      </c>
      <c r="F725" s="74" t="str">
        <f>INDEX(ATS!$A:$P,MATCH('2) Order Form'!$V725,ATS!$O:$O,0),5)</f>
        <v>Forest</v>
      </c>
      <c r="G725" s="112">
        <f>INDEX(ATS!$A:$P,MATCH('2) Order Form'!$V725,ATS!$O:$O,0),6)</f>
        <v>164</v>
      </c>
      <c r="H725" s="10">
        <v>1</v>
      </c>
      <c r="I725" s="90">
        <v>0</v>
      </c>
      <c r="J725" s="96">
        <f>IFERROR(VLOOKUP(V725,ATS!$O:$P,2,FALSE),0)</f>
        <v>20</v>
      </c>
      <c r="K725" s="138">
        <f t="shared" si="1152"/>
        <v>20</v>
      </c>
      <c r="L725" s="96">
        <f>IFERROR(VLOOKUP(V725,ATS!$O:$Q,3,FALSE),0)</f>
        <v>20</v>
      </c>
      <c r="M725" s="139">
        <f t="shared" ref="M725" si="1167">IF(L725=99999,"OPEN",IF(L725&gt;50,"50+",IF(L725&lt;=0,"0",L725)))</f>
        <v>20</v>
      </c>
      <c r="N725" s="85">
        <v>0</v>
      </c>
      <c r="O725" s="51">
        <f t="shared" si="1153"/>
        <v>0</v>
      </c>
      <c r="P725" s="46">
        <f>VLOOKUP($C725,Prices!$A$3:$T$1996,MATCH('2) Order Form'!P$8,Prices!$A$2:$T$2,0),FALSE)</f>
        <v>19.5</v>
      </c>
      <c r="Q725" s="47">
        <f>VLOOKUP($C725,Prices!$A$3:$T$1996,MATCH('2) Order Form'!Q$8,Prices!$A$2:$T$2,0),FALSE)</f>
        <v>39</v>
      </c>
      <c r="R725" s="31">
        <f t="shared" si="1154"/>
        <v>0</v>
      </c>
      <c r="S725" s="40">
        <f t="shared" si="1155"/>
        <v>0</v>
      </c>
      <c r="T725" s="47">
        <f t="shared" si="1156"/>
        <v>0</v>
      </c>
      <c r="U725" s="97"/>
      <c r="V725" s="110">
        <v>7048652912244</v>
      </c>
      <c r="W725" s="97"/>
      <c r="X725" s="182" t="str">
        <f t="shared" si="1127"/>
        <v>*** EOL ***</v>
      </c>
      <c r="Y725" s="98">
        <f t="shared" ref="Y725" si="1168">I725*Q725</f>
        <v>0</v>
      </c>
      <c r="Z725" s="99">
        <f t="shared" ref="Z725" ca="1" si="1169">IF(A725=OFFSET(A725,-1,0),0,1)</f>
        <v>0</v>
      </c>
      <c r="AA725" s="99">
        <f t="shared" ref="AA725" ca="1" si="1170">IF(C725=OFFSET(C725,-1,0),OFFSET(AA725,-1,0),OFFSET(AA725,-1,0)+1)</f>
        <v>109</v>
      </c>
      <c r="AB725" s="99">
        <f t="shared" ref="AB725" ca="1" si="1171">IF(C725=OFFSET(C725,-1,0),0,1)</f>
        <v>0</v>
      </c>
      <c r="AC725" s="99">
        <f t="shared" ref="AC725" ca="1" si="1172">IF(F725=OFFSET(F725,-1,0),0,1)</f>
        <v>0</v>
      </c>
      <c r="AD725" s="99" t="str">
        <f t="shared" ref="AD725" si="1173">CONCATENATE(C725,F725)</f>
        <v>820402Forest</v>
      </c>
      <c r="AE725" s="99">
        <f t="shared" ref="AE725" si="1174">IFERROR(IF(B725="EYEWEAR",CONCATENATE(C725,"-",G725),C725),C725)</f>
        <v>820402</v>
      </c>
      <c r="AF725" s="100" t="str">
        <f>INDEX(ATS!$A:$P,MATCH('2) Order Form'!$V725,ATS!$O:$O,0),7)</f>
        <v>Stock</v>
      </c>
      <c r="AG725" s="183">
        <v>7048652912329</v>
      </c>
    </row>
    <row r="726" spans="1:33" ht="17.25" customHeight="1">
      <c r="A726" s="9">
        <v>4</v>
      </c>
      <c r="B726" s="9" t="s">
        <v>103</v>
      </c>
      <c r="C726" s="9">
        <f>INDEX(ATS!$A:$P,MATCH('2) Order Form'!$V726,ATS!$O:$O,0),1)</f>
        <v>820402</v>
      </c>
      <c r="D726" s="9" t="str">
        <f>INDEX(ATS!$A:$P,MATCH('2) Order Form'!$V726,ATS!$O:$O,0),2)</f>
        <v>Hunter SS Jersey Jr</v>
      </c>
      <c r="E726" s="74" t="str">
        <f>INDEX(ATS!$A:$P,MATCH('2) Order Form'!$V726,ATS!$O:$O,0),4)</f>
        <v>88300-128</v>
      </c>
      <c r="F726" s="74" t="str">
        <f>INDEX(ATS!$A:$P,MATCH('2) Order Form'!$V726,ATS!$O:$O,0),5)</f>
        <v>Sky Blue</v>
      </c>
      <c r="G726" s="112">
        <f>INDEX(ATS!$A:$P,MATCH('2) Order Form'!$V726,ATS!$O:$O,0),6)</f>
        <v>128</v>
      </c>
      <c r="H726" s="10">
        <v>1</v>
      </c>
      <c r="I726" s="90">
        <v>0</v>
      </c>
      <c r="J726" s="96">
        <f>IFERROR(VLOOKUP(V726,ATS!$O:$P,2,FALSE),0)</f>
        <v>20</v>
      </c>
      <c r="K726" s="138">
        <f t="shared" ref="K726" si="1175">IF(J726=99999,"OPEN",IF(J726&gt;50,"50+",IF(J726&lt;=0,"0",J726)))</f>
        <v>20</v>
      </c>
      <c r="L726" s="96">
        <f>IFERROR(VLOOKUP(V726,ATS!$O:$Q,3,FALSE),0)</f>
        <v>20</v>
      </c>
      <c r="M726" s="139">
        <f t="shared" si="1157"/>
        <v>20</v>
      </c>
      <c r="N726" s="85">
        <v>0</v>
      </c>
      <c r="O726" s="51">
        <f t="shared" ref="O726" si="1176">IF(N726&lt;&gt;0,N726,$P$5)</f>
        <v>0</v>
      </c>
      <c r="P726" s="46">
        <f>VLOOKUP($C726,Prices!$A$3:$T$1996,MATCH('2) Order Form'!P$8,Prices!$A$2:$T$2,0),FALSE)</f>
        <v>19.5</v>
      </c>
      <c r="Q726" s="47">
        <f>VLOOKUP($C726,Prices!$A$3:$T$1996,MATCH('2) Order Form'!Q$8,Prices!$A$2:$T$2,0),FALSE)</f>
        <v>39</v>
      </c>
      <c r="R726" s="31">
        <f t="shared" ref="R726" si="1177">I726*P726</f>
        <v>0</v>
      </c>
      <c r="S726" s="40">
        <f t="shared" ref="S726" si="1178">R726*O726</f>
        <v>0</v>
      </c>
      <c r="T726" s="47">
        <f t="shared" ref="T726" si="1179">R726-S726</f>
        <v>0</v>
      </c>
      <c r="U726" s="97"/>
      <c r="V726" s="110">
        <v>7048652900944</v>
      </c>
      <c r="W726" s="97"/>
      <c r="X726" s="182" t="str">
        <f t="shared" si="1127"/>
        <v/>
      </c>
      <c r="Y726" s="98">
        <f t="shared" si="1158"/>
        <v>0</v>
      </c>
      <c r="Z726" s="99">
        <f t="shared" ca="1" si="1107"/>
        <v>0</v>
      </c>
      <c r="AA726" s="99">
        <f t="shared" ca="1" si="1015"/>
        <v>109</v>
      </c>
      <c r="AB726" s="99">
        <f t="shared" ca="1" si="1148"/>
        <v>0</v>
      </c>
      <c r="AC726" s="99">
        <f t="shared" ca="1" si="1149"/>
        <v>1</v>
      </c>
      <c r="AD726" s="99" t="str">
        <f t="shared" si="1150"/>
        <v>820402Sky Blue</v>
      </c>
      <c r="AE726" s="99">
        <f t="shared" si="1151"/>
        <v>820402</v>
      </c>
      <c r="AF726" s="100" t="str">
        <f>INDEX(ATS!$A:$P,MATCH('2) Order Form'!$V726,ATS!$O:$O,0),7)</f>
        <v>Active</v>
      </c>
      <c r="AG726" s="183">
        <v>7048652900708</v>
      </c>
    </row>
    <row r="727" spans="1:33" ht="17.25" customHeight="1">
      <c r="A727" s="9">
        <v>4</v>
      </c>
      <c r="B727" s="9" t="s">
        <v>103</v>
      </c>
      <c r="C727" s="9">
        <f>INDEX(ATS!$A:$P,MATCH('2) Order Form'!$V727,ATS!$O:$O,0),1)</f>
        <v>820402</v>
      </c>
      <c r="D727" s="9" t="str">
        <f>INDEX(ATS!$A:$P,MATCH('2) Order Form'!$V727,ATS!$O:$O,0),2)</f>
        <v>Hunter SS Jersey Jr</v>
      </c>
      <c r="E727" s="74" t="str">
        <f>INDEX(ATS!$A:$P,MATCH('2) Order Form'!$V727,ATS!$O:$O,0),4)</f>
        <v>88300-140</v>
      </c>
      <c r="F727" s="74" t="str">
        <f>INDEX(ATS!$A:$P,MATCH('2) Order Form'!$V727,ATS!$O:$O,0),5)</f>
        <v>Sky Blue</v>
      </c>
      <c r="G727" s="112">
        <f>INDEX(ATS!$A:$P,MATCH('2) Order Form'!$V727,ATS!$O:$O,0),6)</f>
        <v>140</v>
      </c>
      <c r="H727" s="10">
        <v>1</v>
      </c>
      <c r="I727" s="90">
        <v>0</v>
      </c>
      <c r="J727" s="96">
        <f>IFERROR(VLOOKUP(V727,ATS!$O:$P,2,FALSE),0)</f>
        <v>35</v>
      </c>
      <c r="K727" s="138">
        <f t="shared" ref="K727:K733" si="1180">IF(J727=99999,"OPEN",IF(J727&gt;50,"50+",IF(J727&lt;=0,"0",J727)))</f>
        <v>35</v>
      </c>
      <c r="L727" s="96">
        <f>IFERROR(VLOOKUP(V727,ATS!$O:$Q,3,FALSE),0)</f>
        <v>35</v>
      </c>
      <c r="M727" s="139">
        <f t="shared" si="1157"/>
        <v>35</v>
      </c>
      <c r="N727" s="85">
        <v>0</v>
      </c>
      <c r="O727" s="51">
        <f t="shared" ref="O727:O733" si="1181">IF(N727&lt;&gt;0,N727,$P$5)</f>
        <v>0</v>
      </c>
      <c r="P727" s="46">
        <f>VLOOKUP($C727,Prices!$A$3:$T$1996,MATCH('2) Order Form'!P$8,Prices!$A$2:$T$2,0),FALSE)</f>
        <v>19.5</v>
      </c>
      <c r="Q727" s="47">
        <f>VLOOKUP($C727,Prices!$A$3:$T$1996,MATCH('2) Order Form'!Q$8,Prices!$A$2:$T$2,0),FALSE)</f>
        <v>39</v>
      </c>
      <c r="R727" s="31">
        <f t="shared" ref="R727:R733" si="1182">I727*P727</f>
        <v>0</v>
      </c>
      <c r="S727" s="40">
        <f t="shared" ref="S727:S733" si="1183">R727*O727</f>
        <v>0</v>
      </c>
      <c r="T727" s="47">
        <f t="shared" ref="T727:T733" si="1184">R727-S727</f>
        <v>0</v>
      </c>
      <c r="U727" s="97"/>
      <c r="V727" s="110">
        <v>7048652900951</v>
      </c>
      <c r="W727" s="97"/>
      <c r="X727" s="182" t="str">
        <f t="shared" si="1127"/>
        <v/>
      </c>
      <c r="Y727" s="98">
        <f t="shared" si="1158"/>
        <v>0</v>
      </c>
      <c r="Z727" s="99">
        <f t="shared" ca="1" si="1107"/>
        <v>0</v>
      </c>
      <c r="AA727" s="99">
        <f t="shared" ca="1" si="1015"/>
        <v>109</v>
      </c>
      <c r="AB727" s="99">
        <f t="shared" ca="1" si="1148"/>
        <v>0</v>
      </c>
      <c r="AC727" s="99">
        <f t="shared" ca="1" si="1149"/>
        <v>0</v>
      </c>
      <c r="AD727" s="99" t="str">
        <f t="shared" si="1150"/>
        <v>820402Sky Blue</v>
      </c>
      <c r="AE727" s="99">
        <f t="shared" si="1151"/>
        <v>820402</v>
      </c>
      <c r="AF727" s="100" t="str">
        <f>INDEX(ATS!$A:$P,MATCH('2) Order Form'!$V727,ATS!$O:$O,0),7)</f>
        <v>Active</v>
      </c>
      <c r="AG727" s="183">
        <v>7048652900715</v>
      </c>
    </row>
    <row r="728" spans="1:33" ht="17.25" customHeight="1">
      <c r="A728" s="9">
        <v>4</v>
      </c>
      <c r="B728" s="9" t="s">
        <v>103</v>
      </c>
      <c r="C728" s="9">
        <f>INDEX(ATS!$A:$P,MATCH('2) Order Form'!$V728,ATS!$O:$O,0),1)</f>
        <v>820402</v>
      </c>
      <c r="D728" s="9" t="str">
        <f>INDEX(ATS!$A:$P,MATCH('2) Order Form'!$V728,ATS!$O:$O,0),2)</f>
        <v>Hunter SS Jersey Jr</v>
      </c>
      <c r="E728" s="74" t="str">
        <f>INDEX(ATS!$A:$P,MATCH('2) Order Form'!$V728,ATS!$O:$O,0),4)</f>
        <v>88300-152</v>
      </c>
      <c r="F728" s="74" t="str">
        <f>INDEX(ATS!$A:$P,MATCH('2) Order Form'!$V728,ATS!$O:$O,0),5)</f>
        <v>Sky Blue</v>
      </c>
      <c r="G728" s="112">
        <f>INDEX(ATS!$A:$P,MATCH('2) Order Form'!$V728,ATS!$O:$O,0),6)</f>
        <v>152</v>
      </c>
      <c r="H728" s="10">
        <v>1</v>
      </c>
      <c r="I728" s="90">
        <v>0</v>
      </c>
      <c r="J728" s="96">
        <f>IFERROR(VLOOKUP(V728,ATS!$O:$P,2,FALSE),0)</f>
        <v>43</v>
      </c>
      <c r="K728" s="138">
        <f t="shared" si="1180"/>
        <v>43</v>
      </c>
      <c r="L728" s="96">
        <f>IFERROR(VLOOKUP(V728,ATS!$O:$Q,3,FALSE),0)</f>
        <v>43</v>
      </c>
      <c r="M728" s="139">
        <f t="shared" si="1157"/>
        <v>43</v>
      </c>
      <c r="N728" s="85">
        <v>0</v>
      </c>
      <c r="O728" s="51">
        <f t="shared" si="1181"/>
        <v>0</v>
      </c>
      <c r="P728" s="46">
        <f>VLOOKUP($C728,Prices!$A$3:$T$1996,MATCH('2) Order Form'!P$8,Prices!$A$2:$T$2,0),FALSE)</f>
        <v>19.5</v>
      </c>
      <c r="Q728" s="47">
        <f>VLOOKUP($C728,Prices!$A$3:$T$1996,MATCH('2) Order Form'!Q$8,Prices!$A$2:$T$2,0),FALSE)</f>
        <v>39</v>
      </c>
      <c r="R728" s="31">
        <f t="shared" si="1182"/>
        <v>0</v>
      </c>
      <c r="S728" s="40">
        <f t="shared" si="1183"/>
        <v>0</v>
      </c>
      <c r="T728" s="47">
        <f t="shared" si="1184"/>
        <v>0</v>
      </c>
      <c r="U728" s="97"/>
      <c r="V728" s="110">
        <v>7048652900968</v>
      </c>
      <c r="W728" s="97"/>
      <c r="X728" s="182" t="str">
        <f t="shared" si="1127"/>
        <v/>
      </c>
      <c r="Y728" s="98">
        <f t="shared" si="1158"/>
        <v>0</v>
      </c>
      <c r="Z728" s="99">
        <f t="shared" ca="1" si="1107"/>
        <v>0</v>
      </c>
      <c r="AA728" s="99">
        <f t="shared" ca="1" si="1015"/>
        <v>109</v>
      </c>
      <c r="AB728" s="99">
        <f t="shared" ca="1" si="1148"/>
        <v>0</v>
      </c>
      <c r="AC728" s="99">
        <f t="shared" ca="1" si="1149"/>
        <v>0</v>
      </c>
      <c r="AD728" s="99" t="str">
        <f t="shared" si="1150"/>
        <v>820402Sky Blue</v>
      </c>
      <c r="AE728" s="99">
        <f t="shared" si="1151"/>
        <v>820402</v>
      </c>
      <c r="AF728" s="100" t="str">
        <f>INDEX(ATS!$A:$P,MATCH('2) Order Form'!$V728,ATS!$O:$O,0),7)</f>
        <v>Active</v>
      </c>
      <c r="AG728" s="183">
        <v>7048652900722</v>
      </c>
    </row>
    <row r="729" spans="1:33" ht="17.25" customHeight="1">
      <c r="A729" s="9">
        <v>4</v>
      </c>
      <c r="B729" s="9" t="s">
        <v>103</v>
      </c>
      <c r="C729" s="9">
        <f>INDEX(ATS!$A:$P,MATCH('2) Order Form'!$V729,ATS!$O:$O,0),1)</f>
        <v>820402</v>
      </c>
      <c r="D729" s="9" t="str">
        <f>INDEX(ATS!$A:$P,MATCH('2) Order Form'!$V729,ATS!$O:$O,0),2)</f>
        <v>Hunter SS Jersey Jr</v>
      </c>
      <c r="E729" s="74" t="str">
        <f>INDEX(ATS!$A:$P,MATCH('2) Order Form'!$V729,ATS!$O:$O,0),4)</f>
        <v>88300-164</v>
      </c>
      <c r="F729" s="74" t="str">
        <f>INDEX(ATS!$A:$P,MATCH('2) Order Form'!$V729,ATS!$O:$O,0),5)</f>
        <v>Sky Blue</v>
      </c>
      <c r="G729" s="112">
        <f>INDEX(ATS!$A:$P,MATCH('2) Order Form'!$V729,ATS!$O:$O,0),6)</f>
        <v>164</v>
      </c>
      <c r="H729" s="10">
        <v>1</v>
      </c>
      <c r="I729" s="90">
        <v>0</v>
      </c>
      <c r="J729" s="96">
        <f>IFERROR(VLOOKUP(V729,ATS!$O:$P,2,FALSE),0)</f>
        <v>20</v>
      </c>
      <c r="K729" s="138">
        <f t="shared" si="1180"/>
        <v>20</v>
      </c>
      <c r="L729" s="96">
        <f>IFERROR(VLOOKUP(V729,ATS!$O:$Q,3,FALSE),0)</f>
        <v>20</v>
      </c>
      <c r="M729" s="139">
        <f t="shared" ref="M729" si="1185">IF(L729=99999,"OPEN",IF(L729&gt;50,"50+",IF(L729&lt;=0,"0",L729)))</f>
        <v>20</v>
      </c>
      <c r="N729" s="85">
        <v>0</v>
      </c>
      <c r="O729" s="51">
        <f t="shared" si="1181"/>
        <v>0</v>
      </c>
      <c r="P729" s="46">
        <f>VLOOKUP($C729,Prices!$A$3:$T$1996,MATCH('2) Order Form'!P$8,Prices!$A$2:$T$2,0),FALSE)</f>
        <v>19.5</v>
      </c>
      <c r="Q729" s="47">
        <f>VLOOKUP($C729,Prices!$A$3:$T$1996,MATCH('2) Order Form'!Q$8,Prices!$A$2:$T$2,0),FALSE)</f>
        <v>39</v>
      </c>
      <c r="R729" s="31">
        <f t="shared" si="1182"/>
        <v>0</v>
      </c>
      <c r="S729" s="40">
        <f t="shared" si="1183"/>
        <v>0</v>
      </c>
      <c r="T729" s="47">
        <f t="shared" si="1184"/>
        <v>0</v>
      </c>
      <c r="U729" s="97"/>
      <c r="V729" s="110">
        <v>7048652912251</v>
      </c>
      <c r="W729" s="97"/>
      <c r="X729" s="182" t="str">
        <f t="shared" si="1127"/>
        <v/>
      </c>
      <c r="Y729" s="98">
        <f t="shared" ref="Y729" si="1186">I729*Q729</f>
        <v>0</v>
      </c>
      <c r="Z729" s="99">
        <f t="shared" ref="Z729" ca="1" si="1187">IF(A729=OFFSET(A729,-1,0),0,1)</f>
        <v>0</v>
      </c>
      <c r="AA729" s="99">
        <f t="shared" ref="AA729" ca="1" si="1188">IF(C729=OFFSET(C729,-1,0),OFFSET(AA729,-1,0),OFFSET(AA729,-1,0)+1)</f>
        <v>109</v>
      </c>
      <c r="AB729" s="99">
        <f t="shared" ref="AB729" ca="1" si="1189">IF(C729=OFFSET(C729,-1,0),0,1)</f>
        <v>0</v>
      </c>
      <c r="AC729" s="99">
        <f t="shared" ref="AC729" ca="1" si="1190">IF(F729=OFFSET(F729,-1,0),0,1)</f>
        <v>0</v>
      </c>
      <c r="AD729" s="99" t="str">
        <f t="shared" ref="AD729" si="1191">CONCATENATE(C729,F729)</f>
        <v>820402Sky Blue</v>
      </c>
      <c r="AE729" s="99">
        <f t="shared" ref="AE729" si="1192">IFERROR(IF(B729="EYEWEAR",CONCATENATE(C729,"-",G729),C729),C729)</f>
        <v>820402</v>
      </c>
      <c r="AF729" s="100" t="str">
        <f>INDEX(ATS!$A:$P,MATCH('2) Order Form'!$V729,ATS!$O:$O,0),7)</f>
        <v>Active</v>
      </c>
      <c r="AG729" s="183">
        <v>7048652912336</v>
      </c>
    </row>
    <row r="730" spans="1:33">
      <c r="A730" s="9">
        <v>4</v>
      </c>
      <c r="B730" s="9" t="s">
        <v>103</v>
      </c>
      <c r="C730" s="9">
        <f>INDEX(ATS!$A:$P,MATCH('2) Order Form'!$V730,ATS!$O:$O,0),1)</f>
        <v>820448</v>
      </c>
      <c r="D730" s="9" t="str">
        <f>INDEX(ATS!$A:$P,MATCH('2) Order Form'!$V730,ATS!$O:$O,0),2)</f>
        <v>Hunter Gloves Jr</v>
      </c>
      <c r="E730" s="74" t="str">
        <f>INDEX(ATS!$A:$P,MATCH('2) Order Form'!$V730,ATS!$O:$O,0),4)</f>
        <v>58001-JR-S</v>
      </c>
      <c r="F730" s="74" t="str">
        <f>INDEX(ATS!$A:$P,MATCH('2) Order Form'!$V730,ATS!$O:$O,0),5)</f>
        <v>Dark Red</v>
      </c>
      <c r="G730" s="112" t="str">
        <f>INDEX(ATS!$A:$P,MATCH('2) Order Form'!$V730,ATS!$O:$O,0),6)</f>
        <v>JR-S</v>
      </c>
      <c r="H730" s="10">
        <v>1</v>
      </c>
      <c r="I730" s="90">
        <v>0</v>
      </c>
      <c r="J730" s="96">
        <f>IFERROR(VLOOKUP(V730,ATS!$O:$P,2,FALSE),0)</f>
        <v>71</v>
      </c>
      <c r="K730" s="138" t="str">
        <f t="shared" si="1180"/>
        <v>50+</v>
      </c>
      <c r="L730" s="96">
        <f>IFERROR(VLOOKUP(V730,ATS!$O:$Q,3,FALSE),0)</f>
        <v>71</v>
      </c>
      <c r="M730" s="139" t="str">
        <f t="shared" ref="M730:M738" si="1193">IF(L730=99999,"OPEN",IF(L730&gt;50,"50+",IF(L730&lt;=0,"0",L730)))</f>
        <v>50+</v>
      </c>
      <c r="N730" s="85">
        <v>0</v>
      </c>
      <c r="O730" s="51">
        <f t="shared" si="1181"/>
        <v>0</v>
      </c>
      <c r="P730" s="46">
        <f>VLOOKUP($C730,Prices!$A$3:$T$1996,MATCH('2) Order Form'!P$8,Prices!$A$2:$T$2,0),FALSE)</f>
        <v>15</v>
      </c>
      <c r="Q730" s="47">
        <f>VLOOKUP($C730,Prices!$A$3:$T$1996,MATCH('2) Order Form'!Q$8,Prices!$A$2:$T$2,0),FALSE)</f>
        <v>30</v>
      </c>
      <c r="R730" s="31">
        <f t="shared" si="1182"/>
        <v>0</v>
      </c>
      <c r="S730" s="40">
        <f t="shared" si="1183"/>
        <v>0</v>
      </c>
      <c r="T730" s="47">
        <f t="shared" si="1184"/>
        <v>0</v>
      </c>
      <c r="U730" s="97"/>
      <c r="V730" s="110">
        <v>7048652914644</v>
      </c>
      <c r="W730" s="97"/>
      <c r="X730" s="182" t="str">
        <f t="shared" si="1127"/>
        <v>*** EOL ***</v>
      </c>
      <c r="Y730" s="98">
        <f t="shared" ref="Y730:Y741" si="1194">I730*Q730</f>
        <v>0</v>
      </c>
      <c r="Z730" s="99">
        <f t="shared" ca="1" si="1107"/>
        <v>0</v>
      </c>
      <c r="AA730" s="99">
        <f t="shared" ca="1" si="1015"/>
        <v>110</v>
      </c>
      <c r="AB730" s="99">
        <f t="shared" ref="AB730:AB765" ca="1" si="1195">IF(C730=OFFSET(C730,-1,0),0,1)</f>
        <v>1</v>
      </c>
      <c r="AC730" s="99">
        <f t="shared" ref="AC730:AC765" ca="1" si="1196">IF(F730=OFFSET(F730,-1,0),0,1)</f>
        <v>1</v>
      </c>
      <c r="AD730" s="99" t="str">
        <f t="shared" ref="AD730:AD765" si="1197">CONCATENATE(C730,F730)</f>
        <v>820448Dark Red</v>
      </c>
      <c r="AE730" s="99">
        <f t="shared" ref="AE730:AE765" si="1198">IFERROR(IF(B730="EYEWEAR",CONCATENATE(C730,"-",G730),C730),C730)</f>
        <v>820448</v>
      </c>
      <c r="AF730" s="100" t="str">
        <f>INDEX(ATS!$A:$P,MATCH('2) Order Form'!$V730,ATS!$O:$O,0),7)</f>
        <v>Stock</v>
      </c>
      <c r="AG730" s="183">
        <v>7048652901033</v>
      </c>
    </row>
    <row r="731" spans="1:33">
      <c r="A731" s="9">
        <v>4</v>
      </c>
      <c r="B731" s="9" t="s">
        <v>103</v>
      </c>
      <c r="C731" s="9">
        <f>INDEX(ATS!$A:$P,MATCH('2) Order Form'!$V731,ATS!$O:$O,0),1)</f>
        <v>820448</v>
      </c>
      <c r="D731" s="9" t="str">
        <f>INDEX(ATS!$A:$P,MATCH('2) Order Form'!$V731,ATS!$O:$O,0),2)</f>
        <v>Hunter Gloves Jr</v>
      </c>
      <c r="E731" s="74" t="str">
        <f>INDEX(ATS!$A:$P,MATCH('2) Order Form'!$V731,ATS!$O:$O,0),4)</f>
        <v>58001-JR-M</v>
      </c>
      <c r="F731" s="74" t="str">
        <f>INDEX(ATS!$A:$P,MATCH('2) Order Form'!$V731,ATS!$O:$O,0),5)</f>
        <v>Dark Red</v>
      </c>
      <c r="G731" s="112" t="str">
        <f>INDEX(ATS!$A:$P,MATCH('2) Order Form'!$V731,ATS!$O:$O,0),6)</f>
        <v>JR-M</v>
      </c>
      <c r="H731" s="10">
        <v>1</v>
      </c>
      <c r="I731" s="90">
        <v>0</v>
      </c>
      <c r="J731" s="96">
        <f>IFERROR(VLOOKUP(V731,ATS!$O:$P,2,FALSE),0)</f>
        <v>105</v>
      </c>
      <c r="K731" s="138" t="str">
        <f t="shared" si="1180"/>
        <v>50+</v>
      </c>
      <c r="L731" s="96">
        <f>IFERROR(VLOOKUP(V731,ATS!$O:$Q,3,FALSE),0)</f>
        <v>105</v>
      </c>
      <c r="M731" s="139" t="str">
        <f t="shared" si="1193"/>
        <v>50+</v>
      </c>
      <c r="N731" s="85">
        <v>0</v>
      </c>
      <c r="O731" s="51">
        <f t="shared" si="1181"/>
        <v>0</v>
      </c>
      <c r="P731" s="46">
        <f>VLOOKUP($C731,Prices!$A$3:$T$1996,MATCH('2) Order Form'!P$8,Prices!$A$2:$T$2,0),FALSE)</f>
        <v>15</v>
      </c>
      <c r="Q731" s="47">
        <f>VLOOKUP($C731,Prices!$A$3:$T$1996,MATCH('2) Order Form'!Q$8,Prices!$A$2:$T$2,0),FALSE)</f>
        <v>30</v>
      </c>
      <c r="R731" s="31">
        <f t="shared" si="1182"/>
        <v>0</v>
      </c>
      <c r="S731" s="40">
        <f t="shared" si="1183"/>
        <v>0</v>
      </c>
      <c r="T731" s="47">
        <f t="shared" si="1184"/>
        <v>0</v>
      </c>
      <c r="U731" s="97"/>
      <c r="V731" s="110">
        <v>7048652914637</v>
      </c>
      <c r="W731" s="97"/>
      <c r="X731" s="182" t="str">
        <f t="shared" si="1127"/>
        <v>*** EOL ***</v>
      </c>
      <c r="Y731" s="98">
        <f t="shared" si="1194"/>
        <v>0</v>
      </c>
      <c r="Z731" s="99">
        <f t="shared" ca="1" si="1107"/>
        <v>0</v>
      </c>
      <c r="AA731" s="99">
        <f t="shared" ca="1" si="1015"/>
        <v>110</v>
      </c>
      <c r="AB731" s="99">
        <f t="shared" ca="1" si="1195"/>
        <v>0</v>
      </c>
      <c r="AC731" s="99">
        <f t="shared" ca="1" si="1196"/>
        <v>0</v>
      </c>
      <c r="AD731" s="99" t="str">
        <f t="shared" si="1197"/>
        <v>820448Dark Red</v>
      </c>
      <c r="AE731" s="99">
        <f t="shared" si="1198"/>
        <v>820448</v>
      </c>
      <c r="AF731" s="100" t="str">
        <f>INDEX(ATS!$A:$P,MATCH('2) Order Form'!$V731,ATS!$O:$O,0),7)</f>
        <v>Stock</v>
      </c>
      <c r="AG731" s="183">
        <v>7048652901040</v>
      </c>
    </row>
    <row r="732" spans="1:33">
      <c r="A732" s="9">
        <v>4</v>
      </c>
      <c r="B732" s="9" t="s">
        <v>103</v>
      </c>
      <c r="C732" s="9">
        <f>INDEX(ATS!$A:$P,MATCH('2) Order Form'!$V732,ATS!$O:$O,0),1)</f>
        <v>820448</v>
      </c>
      <c r="D732" s="9" t="str">
        <f>INDEX(ATS!$A:$P,MATCH('2) Order Form'!$V732,ATS!$O:$O,0),2)</f>
        <v>Hunter Gloves Jr</v>
      </c>
      <c r="E732" s="74" t="str">
        <f>INDEX(ATS!$A:$P,MATCH('2) Order Form'!$V732,ATS!$O:$O,0),4)</f>
        <v>58001-JR-L</v>
      </c>
      <c r="F732" s="74" t="str">
        <f>INDEX(ATS!$A:$P,MATCH('2) Order Form'!$V732,ATS!$O:$O,0),5)</f>
        <v>Dark Red</v>
      </c>
      <c r="G732" s="112" t="str">
        <f>INDEX(ATS!$A:$P,MATCH('2) Order Form'!$V732,ATS!$O:$O,0),6)</f>
        <v>JR-L</v>
      </c>
      <c r="H732" s="10">
        <v>1</v>
      </c>
      <c r="I732" s="90">
        <v>0</v>
      </c>
      <c r="J732" s="96">
        <f>IFERROR(VLOOKUP(V732,ATS!$O:$P,2,FALSE),0)</f>
        <v>74</v>
      </c>
      <c r="K732" s="138" t="str">
        <f t="shared" ref="K732" si="1199">IF(J732=99999,"OPEN",IF(J732&gt;50,"50+",IF(J732&lt;=0,"0",J732)))</f>
        <v>50+</v>
      </c>
      <c r="L732" s="96">
        <f>IFERROR(VLOOKUP(V732,ATS!$O:$Q,3,FALSE),0)</f>
        <v>74</v>
      </c>
      <c r="M732" s="139" t="str">
        <f t="shared" si="1193"/>
        <v>50+</v>
      </c>
      <c r="N732" s="85">
        <v>0</v>
      </c>
      <c r="O732" s="51">
        <f t="shared" ref="O732" si="1200">IF(N732&lt;&gt;0,N732,$P$5)</f>
        <v>0</v>
      </c>
      <c r="P732" s="46">
        <f>VLOOKUP($C732,Prices!$A$3:$T$1996,MATCH('2) Order Form'!P$8,Prices!$A$2:$T$2,0),FALSE)</f>
        <v>15</v>
      </c>
      <c r="Q732" s="47">
        <f>VLOOKUP($C732,Prices!$A$3:$T$1996,MATCH('2) Order Form'!Q$8,Prices!$A$2:$T$2,0),FALSE)</f>
        <v>30</v>
      </c>
      <c r="R732" s="31">
        <f t="shared" ref="R732" si="1201">I732*P732</f>
        <v>0</v>
      </c>
      <c r="S732" s="40">
        <f t="shared" ref="S732" si="1202">R732*O732</f>
        <v>0</v>
      </c>
      <c r="T732" s="47">
        <f t="shared" ref="T732" si="1203">R732-S732</f>
        <v>0</v>
      </c>
      <c r="U732" s="97"/>
      <c r="V732" s="110">
        <v>7048652914699</v>
      </c>
      <c r="W732" s="97"/>
      <c r="X732" s="182" t="str">
        <f t="shared" si="1127"/>
        <v>*** EOL ***</v>
      </c>
      <c r="Y732" s="98">
        <f t="shared" ref="Y732" si="1204">I732*Q732</f>
        <v>0</v>
      </c>
      <c r="Z732" s="99">
        <f t="shared" ref="Z732" ca="1" si="1205">IF(A732=OFFSET(A732,-1,0),0,1)</f>
        <v>0</v>
      </c>
      <c r="AA732" s="99">
        <f t="shared" ref="AA732" ca="1" si="1206">IF(C732=OFFSET(C732,-1,0),OFFSET(AA732,-1,0),OFFSET(AA732,-1,0)+1)</f>
        <v>110</v>
      </c>
      <c r="AB732" s="99">
        <f t="shared" ref="AB732" ca="1" si="1207">IF(C732=OFFSET(C732,-1,0),0,1)</f>
        <v>0</v>
      </c>
      <c r="AC732" s="99">
        <f t="shared" ref="AC732" ca="1" si="1208">IF(F732=OFFSET(F732,-1,0),0,1)</f>
        <v>0</v>
      </c>
      <c r="AD732" s="99" t="str">
        <f t="shared" ref="AD732" si="1209">CONCATENATE(C732,F732)</f>
        <v>820448Dark Red</v>
      </c>
      <c r="AE732" s="99">
        <f t="shared" ref="AE732" si="1210">IFERROR(IF(B732="EYEWEAR",CONCATENATE(C732,"-",G732),C732),C732)</f>
        <v>820448</v>
      </c>
      <c r="AF732" s="100" t="str">
        <f>INDEX(ATS!$A:$P,MATCH('2) Order Form'!$V732,ATS!$O:$O,0),7)</f>
        <v>Stock</v>
      </c>
      <c r="AG732" s="183">
        <v>7048652901057</v>
      </c>
    </row>
    <row r="733" spans="1:33">
      <c r="A733" s="9">
        <v>4</v>
      </c>
      <c r="B733" s="9" t="s">
        <v>103</v>
      </c>
      <c r="C733" s="9">
        <f>INDEX(ATS!$A:$P,MATCH('2) Order Form'!$V733,ATS!$O:$O,0),1)</f>
        <v>820448</v>
      </c>
      <c r="D733" s="9" t="str">
        <f>INDEX(ATS!$A:$P,MATCH('2) Order Form'!$V733,ATS!$O:$O,0),2)</f>
        <v>Hunter Gloves Jr</v>
      </c>
      <c r="E733" s="74" t="str">
        <f>INDEX(ATS!$A:$P,MATCH('2) Order Form'!$V733,ATS!$O:$O,0),4)</f>
        <v>78001-JR-S</v>
      </c>
      <c r="F733" s="74" t="str">
        <f>INDEX(ATS!$A:$P,MATCH('2) Order Form'!$V733,ATS!$O:$O,0),5)</f>
        <v>Forest</v>
      </c>
      <c r="G733" s="112" t="str">
        <f>INDEX(ATS!$A:$P,MATCH('2) Order Form'!$V733,ATS!$O:$O,0),6)</f>
        <v>JR-S</v>
      </c>
      <c r="H733" s="10">
        <v>1</v>
      </c>
      <c r="I733" s="90">
        <v>0</v>
      </c>
      <c r="J733" s="96">
        <f>IFERROR(VLOOKUP(V733,ATS!$O:$P,2,FALSE),0)</f>
        <v>16</v>
      </c>
      <c r="K733" s="138">
        <f t="shared" si="1180"/>
        <v>16</v>
      </c>
      <c r="L733" s="96">
        <f>IFERROR(VLOOKUP(V733,ATS!$O:$Q,3,FALSE),0)</f>
        <v>16</v>
      </c>
      <c r="M733" s="139">
        <f t="shared" si="1193"/>
        <v>16</v>
      </c>
      <c r="N733" s="85">
        <v>0</v>
      </c>
      <c r="O733" s="51">
        <f t="shared" si="1181"/>
        <v>0</v>
      </c>
      <c r="P733" s="46">
        <f>VLOOKUP($C733,Prices!$A$3:$T$1996,MATCH('2) Order Form'!P$8,Prices!$A$2:$T$2,0),FALSE)</f>
        <v>15</v>
      </c>
      <c r="Q733" s="47">
        <f>VLOOKUP($C733,Prices!$A$3:$T$1996,MATCH('2) Order Form'!Q$8,Prices!$A$2:$T$2,0),FALSE)</f>
        <v>30</v>
      </c>
      <c r="R733" s="31">
        <f t="shared" si="1182"/>
        <v>0</v>
      </c>
      <c r="S733" s="40">
        <f t="shared" si="1183"/>
        <v>0</v>
      </c>
      <c r="T733" s="47">
        <f t="shared" si="1184"/>
        <v>0</v>
      </c>
      <c r="U733" s="97"/>
      <c r="V733" s="110">
        <v>7048652914668</v>
      </c>
      <c r="W733" s="97"/>
      <c r="X733" s="182" t="str">
        <f t="shared" si="1127"/>
        <v/>
      </c>
      <c r="Y733" s="98">
        <f t="shared" si="1194"/>
        <v>0</v>
      </c>
      <c r="Z733" s="99">
        <f t="shared" ca="1" si="1107"/>
        <v>0</v>
      </c>
      <c r="AA733" s="99">
        <f t="shared" ca="1" si="1015"/>
        <v>110</v>
      </c>
      <c r="AB733" s="99">
        <f t="shared" ca="1" si="1195"/>
        <v>0</v>
      </c>
      <c r="AC733" s="99">
        <f t="shared" ca="1" si="1196"/>
        <v>1</v>
      </c>
      <c r="AD733" s="99" t="str">
        <f t="shared" si="1197"/>
        <v>820448Forest</v>
      </c>
      <c r="AE733" s="99">
        <f t="shared" si="1198"/>
        <v>820448</v>
      </c>
      <c r="AF733" s="100" t="str">
        <f>INDEX(ATS!$A:$P,MATCH('2) Order Form'!$V733,ATS!$O:$O,0),7)</f>
        <v>Stock</v>
      </c>
      <c r="AG733" s="183">
        <v>7048652912367</v>
      </c>
    </row>
    <row r="734" spans="1:33">
      <c r="A734" s="9">
        <v>4</v>
      </c>
      <c r="B734" s="9" t="s">
        <v>103</v>
      </c>
      <c r="C734" s="9">
        <f>INDEX(ATS!$A:$P,MATCH('2) Order Form'!$V734,ATS!$O:$O,0),1)</f>
        <v>820448</v>
      </c>
      <c r="D734" s="9" t="str">
        <f>INDEX(ATS!$A:$P,MATCH('2) Order Form'!$V734,ATS!$O:$O,0),2)</f>
        <v>Hunter Gloves Jr</v>
      </c>
      <c r="E734" s="74" t="str">
        <f>INDEX(ATS!$A:$P,MATCH('2) Order Form'!$V734,ATS!$O:$O,0),4)</f>
        <v>78001-JR-M</v>
      </c>
      <c r="F734" s="74" t="str">
        <f>INDEX(ATS!$A:$P,MATCH('2) Order Form'!$V734,ATS!$O:$O,0),5)</f>
        <v>Forest</v>
      </c>
      <c r="G734" s="112" t="str">
        <f>INDEX(ATS!$A:$P,MATCH('2) Order Form'!$V734,ATS!$O:$O,0),6)</f>
        <v>JR-M</v>
      </c>
      <c r="H734" s="10">
        <v>1</v>
      </c>
      <c r="I734" s="90">
        <v>0</v>
      </c>
      <c r="J734" s="96">
        <f>IFERROR(VLOOKUP(V734,ATS!$O:$P,2,FALSE),0)</f>
        <v>50</v>
      </c>
      <c r="K734" s="138">
        <f t="shared" ref="K734:K737" si="1211">IF(J734=99999,"OPEN",IF(J734&gt;50,"50+",IF(J734&lt;=0,"0",J734)))</f>
        <v>50</v>
      </c>
      <c r="L734" s="96">
        <f>IFERROR(VLOOKUP(V734,ATS!$O:$Q,3,FALSE),0)</f>
        <v>50</v>
      </c>
      <c r="M734" s="139">
        <f t="shared" si="1193"/>
        <v>50</v>
      </c>
      <c r="N734" s="85">
        <v>0</v>
      </c>
      <c r="O734" s="51">
        <f t="shared" ref="O734:O737" si="1212">IF(N734&lt;&gt;0,N734,$P$5)</f>
        <v>0</v>
      </c>
      <c r="P734" s="46">
        <f>VLOOKUP($C734,Prices!$A$3:$T$1996,MATCH('2) Order Form'!P$8,Prices!$A$2:$T$2,0),FALSE)</f>
        <v>15</v>
      </c>
      <c r="Q734" s="47">
        <f>VLOOKUP($C734,Prices!$A$3:$T$1996,MATCH('2) Order Form'!Q$8,Prices!$A$2:$T$2,0),FALSE)</f>
        <v>30</v>
      </c>
      <c r="R734" s="31">
        <f t="shared" ref="R734:R737" si="1213">I734*P734</f>
        <v>0</v>
      </c>
      <c r="S734" s="40">
        <f t="shared" ref="S734:S737" si="1214">R734*O734</f>
        <v>0</v>
      </c>
      <c r="T734" s="47">
        <f t="shared" ref="T734:T737" si="1215">R734-S734</f>
        <v>0</v>
      </c>
      <c r="U734" s="97"/>
      <c r="V734" s="110">
        <v>7048652914651</v>
      </c>
      <c r="W734" s="97"/>
      <c r="X734" s="182" t="str">
        <f t="shared" si="1127"/>
        <v/>
      </c>
      <c r="Y734" s="98">
        <f t="shared" ref="Y734:Y737" si="1216">I734*Q734</f>
        <v>0</v>
      </c>
      <c r="Z734" s="99">
        <f t="shared" ref="Z734:Z737" ca="1" si="1217">IF(A734=OFFSET(A734,-1,0),0,1)</f>
        <v>0</v>
      </c>
      <c r="AA734" s="99">
        <f t="shared" ref="AA734:AA737" ca="1" si="1218">IF(C734=OFFSET(C734,-1,0),OFFSET(AA734,-1,0),OFFSET(AA734,-1,0)+1)</f>
        <v>110</v>
      </c>
      <c r="AB734" s="99">
        <f t="shared" ref="AB734:AB737" ca="1" si="1219">IF(C734=OFFSET(C734,-1,0),0,1)</f>
        <v>0</v>
      </c>
      <c r="AC734" s="99">
        <f t="shared" ref="AC734:AC737" ca="1" si="1220">IF(F734=OFFSET(F734,-1,0),0,1)</f>
        <v>0</v>
      </c>
      <c r="AD734" s="99" t="str">
        <f t="shared" ref="AD734:AD737" si="1221">CONCATENATE(C734,F734)</f>
        <v>820448Forest</v>
      </c>
      <c r="AE734" s="99">
        <f t="shared" ref="AE734:AE737" si="1222">IFERROR(IF(B734="EYEWEAR",CONCATENATE(C734,"-",G734),C734),C734)</f>
        <v>820448</v>
      </c>
      <c r="AF734" s="100" t="str">
        <f>INDEX(ATS!$A:$P,MATCH('2) Order Form'!$V734,ATS!$O:$O,0),7)</f>
        <v>Stock</v>
      </c>
      <c r="AG734" s="183">
        <v>7048653018006</v>
      </c>
    </row>
    <row r="735" spans="1:33">
      <c r="A735" s="9">
        <v>4</v>
      </c>
      <c r="B735" s="9" t="s">
        <v>103</v>
      </c>
      <c r="C735" s="9">
        <f>INDEX(ATS!$A:$P,MATCH('2) Order Form'!$V735,ATS!$O:$O,0),1)</f>
        <v>820448</v>
      </c>
      <c r="D735" s="9" t="str">
        <f>INDEX(ATS!$A:$P,MATCH('2) Order Form'!$V735,ATS!$O:$O,0),2)</f>
        <v>Hunter Gloves Jr</v>
      </c>
      <c r="E735" s="74" t="str">
        <f>INDEX(ATS!$A:$P,MATCH('2) Order Form'!$V735,ATS!$O:$O,0),4)</f>
        <v>78001-JR-L</v>
      </c>
      <c r="F735" s="74" t="str">
        <f>INDEX(ATS!$A:$P,MATCH('2) Order Form'!$V735,ATS!$O:$O,0),5)</f>
        <v>Forest</v>
      </c>
      <c r="G735" s="112" t="str">
        <f>INDEX(ATS!$A:$P,MATCH('2) Order Form'!$V735,ATS!$O:$O,0),6)</f>
        <v>JR-L</v>
      </c>
      <c r="H735" s="10">
        <v>1</v>
      </c>
      <c r="I735" s="90">
        <v>0</v>
      </c>
      <c r="J735" s="96">
        <f>IFERROR(VLOOKUP(V735,ATS!$O:$P,2,FALSE),0)</f>
        <v>35</v>
      </c>
      <c r="K735" s="138">
        <f t="shared" si="1211"/>
        <v>35</v>
      </c>
      <c r="L735" s="96">
        <f>IFERROR(VLOOKUP(V735,ATS!$O:$Q,3,FALSE),0)</f>
        <v>35</v>
      </c>
      <c r="M735" s="139">
        <f t="shared" si="1193"/>
        <v>35</v>
      </c>
      <c r="N735" s="85">
        <v>0</v>
      </c>
      <c r="O735" s="51">
        <f t="shared" si="1212"/>
        <v>0</v>
      </c>
      <c r="P735" s="46">
        <f>VLOOKUP($C735,Prices!$A$3:$T$1996,MATCH('2) Order Form'!P$8,Prices!$A$2:$T$2,0),FALSE)</f>
        <v>15</v>
      </c>
      <c r="Q735" s="47">
        <f>VLOOKUP($C735,Prices!$A$3:$T$1996,MATCH('2) Order Form'!Q$8,Prices!$A$2:$T$2,0),FALSE)</f>
        <v>30</v>
      </c>
      <c r="R735" s="31">
        <f t="shared" si="1213"/>
        <v>0</v>
      </c>
      <c r="S735" s="40">
        <f t="shared" si="1214"/>
        <v>0</v>
      </c>
      <c r="T735" s="47">
        <f t="shared" si="1215"/>
        <v>0</v>
      </c>
      <c r="U735" s="97"/>
      <c r="V735" s="110">
        <v>7048652914705</v>
      </c>
      <c r="W735" s="97"/>
      <c r="X735" s="182" t="str">
        <f t="shared" si="1127"/>
        <v/>
      </c>
      <c r="Y735" s="98">
        <f t="shared" si="1216"/>
        <v>0</v>
      </c>
      <c r="Z735" s="99">
        <f t="shared" ca="1" si="1217"/>
        <v>0</v>
      </c>
      <c r="AA735" s="99">
        <f t="shared" ca="1" si="1218"/>
        <v>110</v>
      </c>
      <c r="AB735" s="99">
        <f t="shared" ca="1" si="1219"/>
        <v>0</v>
      </c>
      <c r="AC735" s="99">
        <f t="shared" ca="1" si="1220"/>
        <v>0</v>
      </c>
      <c r="AD735" s="99" t="str">
        <f t="shared" si="1221"/>
        <v>820448Forest</v>
      </c>
      <c r="AE735" s="99">
        <f t="shared" si="1222"/>
        <v>820448</v>
      </c>
      <c r="AF735" s="100" t="str">
        <f>INDEX(ATS!$A:$P,MATCH('2) Order Form'!$V735,ATS!$O:$O,0),7)</f>
        <v>Stock</v>
      </c>
      <c r="AG735" s="183">
        <v>7048653018013</v>
      </c>
    </row>
    <row r="736" spans="1:33">
      <c r="A736" s="9">
        <v>4</v>
      </c>
      <c r="B736" s="9" t="s">
        <v>103</v>
      </c>
      <c r="C736" s="9">
        <f>INDEX(ATS!$A:$P,MATCH('2) Order Form'!$V736,ATS!$O:$O,0),1)</f>
        <v>820448</v>
      </c>
      <c r="D736" s="9" t="str">
        <f>INDEX(ATS!$A:$P,MATCH('2) Order Form'!$V736,ATS!$O:$O,0),2)</f>
        <v>Hunter Gloves Jr</v>
      </c>
      <c r="E736" s="74" t="str">
        <f>INDEX(ATS!$A:$P,MATCH('2) Order Form'!$V736,ATS!$O:$O,0),4)</f>
        <v>99901-JR-S</v>
      </c>
      <c r="F736" s="74" t="str">
        <f>INDEX(ATS!$A:$P,MATCH('2) Order Form'!$V736,ATS!$O:$O,0),5)</f>
        <v xml:space="preserve">Black </v>
      </c>
      <c r="G736" s="112" t="str">
        <f>INDEX(ATS!$A:$P,MATCH('2) Order Form'!$V736,ATS!$O:$O,0),6)</f>
        <v>JR-S</v>
      </c>
      <c r="H736" s="10">
        <v>1</v>
      </c>
      <c r="I736" s="90">
        <v>0</v>
      </c>
      <c r="J736" s="96">
        <f>IFERROR(VLOOKUP(V736,ATS!$O:$P,2,FALSE),0)</f>
        <v>219</v>
      </c>
      <c r="K736" s="138" t="str">
        <f t="shared" si="1211"/>
        <v>50+</v>
      </c>
      <c r="L736" s="96">
        <f>IFERROR(VLOOKUP(V736,ATS!$O:$Q,3,FALSE),0)</f>
        <v>219</v>
      </c>
      <c r="M736" s="139" t="str">
        <f t="shared" si="1193"/>
        <v>50+</v>
      </c>
      <c r="N736" s="85">
        <v>0</v>
      </c>
      <c r="O736" s="51">
        <f t="shared" si="1212"/>
        <v>0</v>
      </c>
      <c r="P736" s="46">
        <f>VLOOKUP($C736,Prices!$A$3:$T$1996,MATCH('2) Order Form'!P$8,Prices!$A$2:$T$2,0),FALSE)</f>
        <v>15</v>
      </c>
      <c r="Q736" s="47">
        <f>VLOOKUP($C736,Prices!$A$3:$T$1996,MATCH('2) Order Form'!Q$8,Prices!$A$2:$T$2,0),FALSE)</f>
        <v>30</v>
      </c>
      <c r="R736" s="31">
        <f t="shared" si="1213"/>
        <v>0</v>
      </c>
      <c r="S736" s="40">
        <f t="shared" si="1214"/>
        <v>0</v>
      </c>
      <c r="T736" s="47">
        <f t="shared" si="1215"/>
        <v>0</v>
      </c>
      <c r="U736" s="97"/>
      <c r="V736" s="110">
        <v>7048652914682</v>
      </c>
      <c r="W736" s="97"/>
      <c r="X736" s="182" t="str">
        <f t="shared" si="1127"/>
        <v/>
      </c>
      <c r="Y736" s="98">
        <f t="shared" si="1216"/>
        <v>0</v>
      </c>
      <c r="Z736" s="99">
        <f t="shared" ca="1" si="1217"/>
        <v>0</v>
      </c>
      <c r="AA736" s="99">
        <f t="shared" ca="1" si="1218"/>
        <v>110</v>
      </c>
      <c r="AB736" s="99">
        <f t="shared" ca="1" si="1219"/>
        <v>0</v>
      </c>
      <c r="AC736" s="99">
        <f t="shared" ca="1" si="1220"/>
        <v>1</v>
      </c>
      <c r="AD736" s="99" t="str">
        <f t="shared" si="1221"/>
        <v xml:space="preserve">820448Black </v>
      </c>
      <c r="AE736" s="99">
        <f t="shared" si="1222"/>
        <v>820448</v>
      </c>
      <c r="AF736" s="100" t="str">
        <f>INDEX(ATS!$A:$P,MATCH('2) Order Form'!$V736,ATS!$O:$O,0),7)</f>
        <v>Active</v>
      </c>
      <c r="AG736" s="183">
        <v>7048653018020</v>
      </c>
    </row>
    <row r="737" spans="1:33">
      <c r="A737" s="9">
        <v>4</v>
      </c>
      <c r="B737" s="9" t="s">
        <v>103</v>
      </c>
      <c r="C737" s="9">
        <f>INDEX(ATS!$A:$P,MATCH('2) Order Form'!$V737,ATS!$O:$O,0),1)</f>
        <v>820448</v>
      </c>
      <c r="D737" s="9" t="str">
        <f>INDEX(ATS!$A:$P,MATCH('2) Order Form'!$V737,ATS!$O:$O,0),2)</f>
        <v>Hunter Gloves Jr</v>
      </c>
      <c r="E737" s="74" t="str">
        <f>INDEX(ATS!$A:$P,MATCH('2) Order Form'!$V737,ATS!$O:$O,0),4)</f>
        <v>99901-JR-M</v>
      </c>
      <c r="F737" s="74" t="str">
        <f>INDEX(ATS!$A:$P,MATCH('2) Order Form'!$V737,ATS!$O:$O,0),5)</f>
        <v xml:space="preserve">Black </v>
      </c>
      <c r="G737" s="112" t="str">
        <f>INDEX(ATS!$A:$P,MATCH('2) Order Form'!$V737,ATS!$O:$O,0),6)</f>
        <v>JR-M</v>
      </c>
      <c r="H737" s="10">
        <v>1</v>
      </c>
      <c r="I737" s="90">
        <v>0</v>
      </c>
      <c r="J737" s="96">
        <f>IFERROR(VLOOKUP(V737,ATS!$O:$P,2,FALSE),0)</f>
        <v>54</v>
      </c>
      <c r="K737" s="138" t="str">
        <f t="shared" si="1211"/>
        <v>50+</v>
      </c>
      <c r="L737" s="96">
        <f>IFERROR(VLOOKUP(V737,ATS!$O:$Q,3,FALSE),0)</f>
        <v>54</v>
      </c>
      <c r="M737" s="139" t="str">
        <f t="shared" si="1193"/>
        <v>50+</v>
      </c>
      <c r="N737" s="85">
        <v>0</v>
      </c>
      <c r="O737" s="51">
        <f t="shared" si="1212"/>
        <v>0</v>
      </c>
      <c r="P737" s="46">
        <f>VLOOKUP($C737,Prices!$A$3:$T$1996,MATCH('2) Order Form'!P$8,Prices!$A$2:$T$2,0),FALSE)</f>
        <v>15</v>
      </c>
      <c r="Q737" s="47">
        <f>VLOOKUP($C737,Prices!$A$3:$T$1996,MATCH('2) Order Form'!Q$8,Prices!$A$2:$T$2,0),FALSE)</f>
        <v>30</v>
      </c>
      <c r="R737" s="31">
        <f t="shared" si="1213"/>
        <v>0</v>
      </c>
      <c r="S737" s="40">
        <f t="shared" si="1214"/>
        <v>0</v>
      </c>
      <c r="T737" s="47">
        <f t="shared" si="1215"/>
        <v>0</v>
      </c>
      <c r="U737" s="97"/>
      <c r="V737" s="110">
        <v>7048652914675</v>
      </c>
      <c r="W737" s="97"/>
      <c r="X737" s="182" t="str">
        <f t="shared" si="1127"/>
        <v/>
      </c>
      <c r="Y737" s="98">
        <f t="shared" si="1216"/>
        <v>0</v>
      </c>
      <c r="Z737" s="99">
        <f t="shared" ca="1" si="1217"/>
        <v>0</v>
      </c>
      <c r="AA737" s="99">
        <f t="shared" ca="1" si="1218"/>
        <v>110</v>
      </c>
      <c r="AB737" s="99">
        <f t="shared" ca="1" si="1219"/>
        <v>0</v>
      </c>
      <c r="AC737" s="99">
        <f t="shared" ca="1" si="1220"/>
        <v>0</v>
      </c>
      <c r="AD737" s="99" t="str">
        <f t="shared" si="1221"/>
        <v xml:space="preserve">820448Black </v>
      </c>
      <c r="AE737" s="99">
        <f t="shared" si="1222"/>
        <v>820448</v>
      </c>
      <c r="AF737" s="100" t="str">
        <f>INDEX(ATS!$A:$P,MATCH('2) Order Form'!$V737,ATS!$O:$O,0),7)</f>
        <v>Active</v>
      </c>
      <c r="AG737" s="183">
        <v>7048653018037</v>
      </c>
    </row>
    <row r="738" spans="1:33">
      <c r="A738" s="9">
        <v>4</v>
      </c>
      <c r="B738" s="9" t="s">
        <v>103</v>
      </c>
      <c r="C738" s="9">
        <f>INDEX(ATS!$A:$P,MATCH('2) Order Form'!$V738,ATS!$O:$O,0),1)</f>
        <v>820448</v>
      </c>
      <c r="D738" s="9" t="str">
        <f>INDEX(ATS!$A:$P,MATCH('2) Order Form'!$V738,ATS!$O:$O,0),2)</f>
        <v>Hunter Gloves Jr</v>
      </c>
      <c r="E738" s="74" t="str">
        <f>INDEX(ATS!$A:$P,MATCH('2) Order Form'!$V738,ATS!$O:$O,0),4)</f>
        <v>99901-JR-L</v>
      </c>
      <c r="F738" s="74" t="str">
        <f>INDEX(ATS!$A:$P,MATCH('2) Order Form'!$V738,ATS!$O:$O,0),5)</f>
        <v xml:space="preserve">Black </v>
      </c>
      <c r="G738" s="112" t="str">
        <f>INDEX(ATS!$A:$P,MATCH('2) Order Form'!$V738,ATS!$O:$O,0),6)</f>
        <v>JR-L</v>
      </c>
      <c r="H738" s="10">
        <v>1</v>
      </c>
      <c r="I738" s="90">
        <v>0</v>
      </c>
      <c r="J738" s="96">
        <f>IFERROR(VLOOKUP(V738,ATS!$O:$P,2,FALSE),0)</f>
        <v>202</v>
      </c>
      <c r="K738" s="138" t="str">
        <f t="shared" ref="K738" si="1223">IF(J738=99999,"OPEN",IF(J738&gt;50,"50+",IF(J738&lt;=0,"0",J738)))</f>
        <v>50+</v>
      </c>
      <c r="L738" s="96">
        <f>IFERROR(VLOOKUP(V738,ATS!$O:$Q,3,FALSE),0)</f>
        <v>202</v>
      </c>
      <c r="M738" s="139" t="str">
        <f t="shared" si="1193"/>
        <v>50+</v>
      </c>
      <c r="N738" s="85">
        <v>0</v>
      </c>
      <c r="O738" s="51">
        <f t="shared" ref="O738" si="1224">IF(N738&lt;&gt;0,N738,$P$5)</f>
        <v>0</v>
      </c>
      <c r="P738" s="46">
        <f>VLOOKUP($C738,Prices!$A$3:$T$1996,MATCH('2) Order Form'!P$8,Prices!$A$2:$T$2,0),FALSE)</f>
        <v>15</v>
      </c>
      <c r="Q738" s="47">
        <f>VLOOKUP($C738,Prices!$A$3:$T$1996,MATCH('2) Order Form'!Q$8,Prices!$A$2:$T$2,0),FALSE)</f>
        <v>30</v>
      </c>
      <c r="R738" s="31">
        <f t="shared" ref="R738" si="1225">I738*P738</f>
        <v>0</v>
      </c>
      <c r="S738" s="40">
        <f t="shared" ref="S738" si="1226">R738*O738</f>
        <v>0</v>
      </c>
      <c r="T738" s="47">
        <f t="shared" ref="T738" si="1227">R738-S738</f>
        <v>0</v>
      </c>
      <c r="U738" s="97"/>
      <c r="V738" s="110">
        <v>7048652914712</v>
      </c>
      <c r="W738" s="97"/>
      <c r="X738" s="182" t="str">
        <f t="shared" si="1127"/>
        <v/>
      </c>
      <c r="Y738" s="98">
        <f t="shared" ref="Y738" si="1228">I738*Q738</f>
        <v>0</v>
      </c>
      <c r="Z738" s="99">
        <f t="shared" ref="Z738" ca="1" si="1229">IF(A738=OFFSET(A738,-1,0),0,1)</f>
        <v>0</v>
      </c>
      <c r="AA738" s="99">
        <f t="shared" ref="AA738" ca="1" si="1230">IF(C738=OFFSET(C738,-1,0),OFFSET(AA738,-1,0),OFFSET(AA738,-1,0)+1)</f>
        <v>110</v>
      </c>
      <c r="AB738" s="99">
        <f t="shared" ref="AB738" ca="1" si="1231">IF(C738=OFFSET(C738,-1,0),0,1)</f>
        <v>0</v>
      </c>
      <c r="AC738" s="99">
        <f t="shared" ref="AC738" ca="1" si="1232">IF(F738=OFFSET(F738,-1,0),0,1)</f>
        <v>0</v>
      </c>
      <c r="AD738" s="99" t="str">
        <f t="shared" ref="AD738" si="1233">CONCATENATE(C738,F738)</f>
        <v xml:space="preserve">820448Black </v>
      </c>
      <c r="AE738" s="99">
        <f t="shared" ref="AE738" si="1234">IFERROR(IF(B738="EYEWEAR",CONCATENATE(C738,"-",G738),C738),C738)</f>
        <v>820448</v>
      </c>
      <c r="AF738" s="100" t="str">
        <f>INDEX(ATS!$A:$P,MATCH('2) Order Form'!$V738,ATS!$O:$O,0),7)</f>
        <v>Active</v>
      </c>
      <c r="AG738" s="183">
        <v>7048653018044</v>
      </c>
    </row>
    <row r="739" spans="1:33">
      <c r="A739" s="9">
        <v>4</v>
      </c>
      <c r="B739" s="9" t="s">
        <v>103</v>
      </c>
      <c r="C739" s="9">
        <f>INDEX(ATS!$A:$P,MATCH('2) Order Form'!$V739,ATS!$O:$O,0),1)</f>
        <v>820447</v>
      </c>
      <c r="D739" s="9" t="str">
        <f>INDEX(ATS!$A:$P,MATCH('2) Order Form'!$V739,ATS!$O:$O,0),2)</f>
        <v>Hunter Merino Socks Jr</v>
      </c>
      <c r="E739" s="74" t="str">
        <f>INDEX(ATS!$A:$P,MATCH('2) Order Form'!$V739,ATS!$O:$O,0),4)</f>
        <v>10001-3436</v>
      </c>
      <c r="F739" s="74" t="str">
        <f>INDEX(ATS!$A:$P,MATCH('2) Order Form'!$V739,ATS!$O:$O,0),5)</f>
        <v>Bright White</v>
      </c>
      <c r="G739" s="112">
        <f>INDEX(ATS!$A:$P,MATCH('2) Order Form'!$V739,ATS!$O:$O,0),6)</f>
        <v>3436</v>
      </c>
      <c r="H739" s="10">
        <v>1</v>
      </c>
      <c r="I739" s="90">
        <v>0</v>
      </c>
      <c r="J739" s="96">
        <f>IFERROR(VLOOKUP(V739,ATS!$O:$P,2,FALSE),0)</f>
        <v>179</v>
      </c>
      <c r="K739" s="138" t="str">
        <f t="shared" ref="K739:K741" si="1235">IF(J739=99999,"OPEN",IF(J739&gt;50,"50+",IF(J739&lt;=0,"0",J739)))</f>
        <v>50+</v>
      </c>
      <c r="L739" s="96">
        <f>IFERROR(VLOOKUP(V739,ATS!$O:$Q,3,FALSE),0)</f>
        <v>179</v>
      </c>
      <c r="M739" s="139" t="str">
        <f t="shared" ref="M739:M741" si="1236">IF(L739=99999,"OPEN",IF(L739&gt;50,"50+",IF(L739&lt;=0,"0",L739)))</f>
        <v>50+</v>
      </c>
      <c r="N739" s="85">
        <v>0</v>
      </c>
      <c r="O739" s="51">
        <f t="shared" ref="O739:O741" si="1237">IF(N739&lt;&gt;0,N739,$P$5)</f>
        <v>0</v>
      </c>
      <c r="P739" s="46">
        <f>VLOOKUP($C739,Prices!$A$3:$T$1996,MATCH('2) Order Form'!P$8,Prices!$A$2:$T$2,0),FALSE)</f>
        <v>6.5</v>
      </c>
      <c r="Q739" s="47">
        <f>VLOOKUP($C739,Prices!$A$3:$T$1996,MATCH('2) Order Form'!Q$8,Prices!$A$2:$T$2,0),FALSE)</f>
        <v>13</v>
      </c>
      <c r="R739" s="31">
        <f t="shared" ref="R739:R741" si="1238">I739*P739</f>
        <v>0</v>
      </c>
      <c r="S739" s="40">
        <f t="shared" ref="S739:S741" si="1239">R739*O739</f>
        <v>0</v>
      </c>
      <c r="T739" s="47">
        <f t="shared" ref="T739:T741" si="1240">R739-S739</f>
        <v>0</v>
      </c>
      <c r="U739" s="97"/>
      <c r="V739" s="110">
        <v>7048652902832</v>
      </c>
      <c r="W739" s="97"/>
      <c r="X739" s="182" t="str">
        <f t="shared" si="1127"/>
        <v/>
      </c>
      <c r="Y739" s="98">
        <f t="shared" si="1194"/>
        <v>0</v>
      </c>
      <c r="Z739" s="99">
        <f t="shared" ca="1" si="1107"/>
        <v>0</v>
      </c>
      <c r="AA739" s="99">
        <f t="shared" ca="1" si="1015"/>
        <v>111</v>
      </c>
      <c r="AB739" s="99">
        <f t="shared" ref="AB739:AB741" ca="1" si="1241">IF(C739=OFFSET(C739,-1,0),0,1)</f>
        <v>1</v>
      </c>
      <c r="AC739" s="99">
        <f t="shared" ref="AC739:AC741" ca="1" si="1242">IF(F739=OFFSET(F739,-1,0),0,1)</f>
        <v>1</v>
      </c>
      <c r="AD739" s="99" t="str">
        <f t="shared" ref="AD739:AD741" si="1243">CONCATENATE(C739,F739)</f>
        <v>820447Bright White</v>
      </c>
      <c r="AE739" s="99">
        <f t="shared" ref="AE739:AE741" si="1244">IFERROR(IF(B739="EYEWEAR",CONCATENATE(C739,"-",G739),C739),C739)</f>
        <v>820447</v>
      </c>
      <c r="AF739" s="100" t="str">
        <f>INDEX(ATS!$A:$P,MATCH('2) Order Form'!$V739,ATS!$O:$O,0),7)</f>
        <v>Active</v>
      </c>
      <c r="AG739" s="183">
        <v>7048653018051</v>
      </c>
    </row>
    <row r="740" spans="1:33">
      <c r="A740" s="9">
        <v>4</v>
      </c>
      <c r="B740" s="9" t="s">
        <v>103</v>
      </c>
      <c r="C740" s="9">
        <f>INDEX(ATS!$A:$P,MATCH('2) Order Form'!$V740,ATS!$O:$O,0),1)</f>
        <v>820447</v>
      </c>
      <c r="D740" s="9" t="str">
        <f>INDEX(ATS!$A:$P,MATCH('2) Order Form'!$V740,ATS!$O:$O,0),2)</f>
        <v>Hunter Merino Socks Jr</v>
      </c>
      <c r="E740" s="74" t="str">
        <f>INDEX(ATS!$A:$P,MATCH('2) Order Form'!$V740,ATS!$O:$O,0),4)</f>
        <v>88300-3436</v>
      </c>
      <c r="F740" s="74" t="str">
        <f>INDEX(ATS!$A:$P,MATCH('2) Order Form'!$V740,ATS!$O:$O,0),5)</f>
        <v>Sky Blue</v>
      </c>
      <c r="G740" s="112">
        <f>INDEX(ATS!$A:$P,MATCH('2) Order Form'!$V740,ATS!$O:$O,0),6)</f>
        <v>3436</v>
      </c>
      <c r="H740" s="10">
        <v>1</v>
      </c>
      <c r="I740" s="90">
        <v>0</v>
      </c>
      <c r="J740" s="96">
        <f>IFERROR(VLOOKUP(V740,ATS!$O:$P,2,FALSE),0)</f>
        <v>159</v>
      </c>
      <c r="K740" s="138" t="str">
        <f t="shared" si="1235"/>
        <v>50+</v>
      </c>
      <c r="L740" s="96">
        <f>IFERROR(VLOOKUP(V740,ATS!$O:$Q,3,FALSE),0)</f>
        <v>159</v>
      </c>
      <c r="M740" s="139" t="str">
        <f t="shared" si="1236"/>
        <v>50+</v>
      </c>
      <c r="N740" s="85">
        <v>0</v>
      </c>
      <c r="O740" s="51">
        <f t="shared" si="1237"/>
        <v>0</v>
      </c>
      <c r="P740" s="46">
        <f>VLOOKUP($C740,Prices!$A$3:$T$1996,MATCH('2) Order Form'!P$8,Prices!$A$2:$T$2,0),FALSE)</f>
        <v>6.5</v>
      </c>
      <c r="Q740" s="47">
        <f>VLOOKUP($C740,Prices!$A$3:$T$1996,MATCH('2) Order Form'!Q$8,Prices!$A$2:$T$2,0),FALSE)</f>
        <v>13</v>
      </c>
      <c r="R740" s="31">
        <f t="shared" si="1238"/>
        <v>0</v>
      </c>
      <c r="S740" s="40">
        <f t="shared" si="1239"/>
        <v>0</v>
      </c>
      <c r="T740" s="47">
        <f t="shared" si="1240"/>
        <v>0</v>
      </c>
      <c r="U740" s="97"/>
      <c r="V740" s="110">
        <v>7048652902849</v>
      </c>
      <c r="W740" s="97"/>
      <c r="X740" s="182" t="str">
        <f t="shared" si="1127"/>
        <v>*** EOL ***</v>
      </c>
      <c r="Y740" s="98">
        <f t="shared" si="1194"/>
        <v>0</v>
      </c>
      <c r="Z740" s="99">
        <f t="shared" ca="1" si="1107"/>
        <v>0</v>
      </c>
      <c r="AA740" s="99">
        <f t="shared" ca="1" si="1015"/>
        <v>111</v>
      </c>
      <c r="AB740" s="99">
        <f t="shared" ca="1" si="1241"/>
        <v>0</v>
      </c>
      <c r="AC740" s="99">
        <f t="shared" ca="1" si="1242"/>
        <v>1</v>
      </c>
      <c r="AD740" s="99" t="str">
        <f t="shared" si="1243"/>
        <v>820447Sky Blue</v>
      </c>
      <c r="AE740" s="99">
        <f t="shared" si="1244"/>
        <v>820447</v>
      </c>
      <c r="AF740" s="100" t="str">
        <f>INDEX(ATS!$A:$P,MATCH('2) Order Form'!$V740,ATS!$O:$O,0),7)</f>
        <v>Stock</v>
      </c>
      <c r="AG740" s="183">
        <v>7048653018068</v>
      </c>
    </row>
    <row r="741" spans="1:33">
      <c r="A741" s="9">
        <v>4</v>
      </c>
      <c r="B741" s="9" t="s">
        <v>103</v>
      </c>
      <c r="C741" s="9">
        <f>INDEX(ATS!$A:$P,MATCH('2) Order Form'!$V741,ATS!$O:$O,0),1)</f>
        <v>820447</v>
      </c>
      <c r="D741" s="9" t="str">
        <f>INDEX(ATS!$A:$P,MATCH('2) Order Form'!$V741,ATS!$O:$O,0),2)</f>
        <v>Hunter Merino Socks Jr</v>
      </c>
      <c r="E741" s="74" t="str">
        <f>INDEX(ATS!$A:$P,MATCH('2) Order Form'!$V741,ATS!$O:$O,0),4)</f>
        <v>99901-3436</v>
      </c>
      <c r="F741" s="74" t="str">
        <f>INDEX(ATS!$A:$P,MATCH('2) Order Form'!$V741,ATS!$O:$O,0),5)</f>
        <v xml:space="preserve">Black </v>
      </c>
      <c r="G741" s="112">
        <f>INDEX(ATS!$A:$P,MATCH('2) Order Form'!$V741,ATS!$O:$O,0),6)</f>
        <v>3436</v>
      </c>
      <c r="H741" s="10">
        <v>1</v>
      </c>
      <c r="I741" s="90">
        <v>0</v>
      </c>
      <c r="J741" s="96">
        <f>IFERROR(VLOOKUP(V741,ATS!$O:$P,2,FALSE),0)</f>
        <v>801</v>
      </c>
      <c r="K741" s="138" t="str">
        <f t="shared" si="1235"/>
        <v>50+</v>
      </c>
      <c r="L741" s="96">
        <f>IFERROR(VLOOKUP(V741,ATS!$O:$Q,3,FALSE),0)</f>
        <v>801</v>
      </c>
      <c r="M741" s="139" t="str">
        <f t="shared" si="1236"/>
        <v>50+</v>
      </c>
      <c r="N741" s="85">
        <v>0</v>
      </c>
      <c r="O741" s="51">
        <f t="shared" si="1237"/>
        <v>0</v>
      </c>
      <c r="P741" s="46">
        <f>VLOOKUP($C741,Prices!$A$3:$T$1996,MATCH('2) Order Form'!P$8,Prices!$A$2:$T$2,0),FALSE)</f>
        <v>6.5</v>
      </c>
      <c r="Q741" s="47">
        <f>VLOOKUP($C741,Prices!$A$3:$T$1996,MATCH('2) Order Form'!Q$8,Prices!$A$2:$T$2,0),FALSE)</f>
        <v>13</v>
      </c>
      <c r="R741" s="31">
        <f t="shared" si="1238"/>
        <v>0</v>
      </c>
      <c r="S741" s="40">
        <f t="shared" si="1239"/>
        <v>0</v>
      </c>
      <c r="T741" s="47">
        <f t="shared" si="1240"/>
        <v>0</v>
      </c>
      <c r="U741" s="97"/>
      <c r="V741" s="110">
        <v>7048652902856</v>
      </c>
      <c r="W741" s="97"/>
      <c r="X741" s="182" t="str">
        <f t="shared" si="1127"/>
        <v/>
      </c>
      <c r="Y741" s="98">
        <f t="shared" si="1194"/>
        <v>0</v>
      </c>
      <c r="Z741" s="99">
        <f t="shared" ca="1" si="1107"/>
        <v>0</v>
      </c>
      <c r="AA741" s="99">
        <f t="shared" ca="1" si="1015"/>
        <v>111</v>
      </c>
      <c r="AB741" s="99">
        <f t="shared" ca="1" si="1241"/>
        <v>0</v>
      </c>
      <c r="AC741" s="99">
        <f t="shared" ca="1" si="1242"/>
        <v>1</v>
      </c>
      <c r="AD741" s="99" t="str">
        <f t="shared" si="1243"/>
        <v xml:space="preserve">820447Black </v>
      </c>
      <c r="AE741" s="99">
        <f t="shared" si="1244"/>
        <v>820447</v>
      </c>
      <c r="AF741" s="100" t="str">
        <f>INDEX(ATS!$A:$P,MATCH('2) Order Form'!$V741,ATS!$O:$O,0),7)</f>
        <v>Active</v>
      </c>
      <c r="AG741" s="183">
        <v>7048653018075</v>
      </c>
    </row>
    <row r="742" spans="1:33">
      <c r="A742" s="9">
        <v>4</v>
      </c>
      <c r="B742" s="9" t="s">
        <v>103</v>
      </c>
      <c r="C742" s="9">
        <f>INDEX(ATS!$A:$P,MATCH('2) Order Form'!$V742,ATS!$O:$O,0),1)</f>
        <v>820351</v>
      </c>
      <c r="D742" s="9" t="str">
        <f>INDEX(ATS!$A:$P,MATCH('2) Order Form'!$V742,ATS!$O:$O,0),2)</f>
        <v>Crossfire Cargo Bib Shorts M</v>
      </c>
      <c r="E742" s="74" t="str">
        <f>INDEX(ATS!$A:$P,MATCH('2) Order Form'!$V742,ATS!$O:$O,0),4)</f>
        <v>99901-S</v>
      </c>
      <c r="F742" s="74" t="str">
        <f>INDEX(ATS!$A:$P,MATCH('2) Order Form'!$V742,ATS!$O:$O,0),5)</f>
        <v xml:space="preserve">Black </v>
      </c>
      <c r="G742" s="112" t="str">
        <f>INDEX(ATS!$A:$P,MATCH('2) Order Form'!$V742,ATS!$O:$O,0),6)</f>
        <v>S</v>
      </c>
      <c r="H742" s="10">
        <v>1</v>
      </c>
      <c r="I742" s="90">
        <v>0</v>
      </c>
      <c r="J742" s="96">
        <f>IFERROR(VLOOKUP(V742,ATS!$O:$P,2,FALSE),0)</f>
        <v>121</v>
      </c>
      <c r="K742" s="138" t="str">
        <f t="shared" ref="K742:K743" si="1245">IF(J742=99999,"OPEN",IF(J742&gt;50,"50+",IF(J742&lt;=0,"0",J742)))</f>
        <v>50+</v>
      </c>
      <c r="L742" s="96">
        <f>IFERROR(VLOOKUP(V742,ATS!$O:$Q,3,FALSE),0)</f>
        <v>121</v>
      </c>
      <c r="M742" s="139" t="str">
        <f t="shared" ref="M742:M743" si="1246">IF(L742=99999,"OPEN",IF(L742&gt;50,"50+",IF(L742&lt;=0,"0",L742)))</f>
        <v>50+</v>
      </c>
      <c r="N742" s="85">
        <v>0</v>
      </c>
      <c r="O742" s="51">
        <f t="shared" ref="O742:O743" si="1247">IF(N742&lt;&gt;0,N742,$P$5)</f>
        <v>0</v>
      </c>
      <c r="P742" s="46">
        <f>VLOOKUP($C742,Prices!$A$3:$T$1996,MATCH('2) Order Form'!P$8,Prices!$A$2:$T$2,0),FALSE)</f>
        <v>85</v>
      </c>
      <c r="Q742" s="47">
        <f>VLOOKUP($C742,Prices!$A$3:$T$1996,MATCH('2) Order Form'!Q$8,Prices!$A$2:$T$2,0),FALSE)</f>
        <v>169</v>
      </c>
      <c r="R742" s="31">
        <f t="shared" ref="R742:R743" si="1248">I742*P742</f>
        <v>0</v>
      </c>
      <c r="S742" s="40">
        <f t="shared" ref="S742:S743" si="1249">R742*O742</f>
        <v>0</v>
      </c>
      <c r="T742" s="47">
        <f t="shared" ref="T742:T743" si="1250">R742-S742</f>
        <v>0</v>
      </c>
      <c r="U742" s="97"/>
      <c r="V742" s="110">
        <v>7048652897664</v>
      </c>
      <c r="W742" s="97"/>
      <c r="X742" s="182" t="str">
        <f t="shared" si="1127"/>
        <v/>
      </c>
      <c r="Y742" s="98">
        <f t="shared" ref="Y742:Y743" si="1251">I742*Q742</f>
        <v>0</v>
      </c>
      <c r="Z742" s="99">
        <f t="shared" ca="1" si="1107"/>
        <v>0</v>
      </c>
      <c r="AA742" s="99">
        <f t="shared" ca="1" si="1015"/>
        <v>112</v>
      </c>
      <c r="AB742" s="99">
        <f t="shared" ca="1" si="1195"/>
        <v>1</v>
      </c>
      <c r="AC742" s="99">
        <f t="shared" ca="1" si="1196"/>
        <v>0</v>
      </c>
      <c r="AD742" s="99" t="str">
        <f t="shared" si="1197"/>
        <v xml:space="preserve">820351Black </v>
      </c>
      <c r="AE742" s="99">
        <f t="shared" si="1198"/>
        <v>820351</v>
      </c>
      <c r="AF742" s="100" t="str">
        <f>INDEX(ATS!$A:$P,MATCH('2) Order Form'!$V742,ATS!$O:$O,0),7)</f>
        <v>Active</v>
      </c>
      <c r="AG742" s="183">
        <v>7048652900944</v>
      </c>
    </row>
    <row r="743" spans="1:33">
      <c r="A743" s="9">
        <v>4</v>
      </c>
      <c r="B743" s="9" t="s">
        <v>103</v>
      </c>
      <c r="C743" s="9">
        <f>INDEX(ATS!$A:$P,MATCH('2) Order Form'!$V743,ATS!$O:$O,0),1)</f>
        <v>820351</v>
      </c>
      <c r="D743" s="9" t="str">
        <f>INDEX(ATS!$A:$P,MATCH('2) Order Form'!$V743,ATS!$O:$O,0),2)</f>
        <v>Crossfire Cargo Bib Shorts M</v>
      </c>
      <c r="E743" s="74" t="str">
        <f>INDEX(ATS!$A:$P,MATCH('2) Order Form'!$V743,ATS!$O:$O,0),4)</f>
        <v>99901-M</v>
      </c>
      <c r="F743" s="74" t="str">
        <f>INDEX(ATS!$A:$P,MATCH('2) Order Form'!$V743,ATS!$O:$O,0),5)</f>
        <v xml:space="preserve">Black </v>
      </c>
      <c r="G743" s="112" t="str">
        <f>INDEX(ATS!$A:$P,MATCH('2) Order Form'!$V743,ATS!$O:$O,0),6)</f>
        <v>M</v>
      </c>
      <c r="H743" s="10">
        <v>1</v>
      </c>
      <c r="I743" s="90">
        <v>0</v>
      </c>
      <c r="J743" s="96">
        <f>IFERROR(VLOOKUP(V743,ATS!$O:$P,2,FALSE),0)</f>
        <v>241</v>
      </c>
      <c r="K743" s="138" t="str">
        <f t="shared" si="1245"/>
        <v>50+</v>
      </c>
      <c r="L743" s="96">
        <f>IFERROR(VLOOKUP(V743,ATS!$O:$Q,3,FALSE),0)</f>
        <v>241</v>
      </c>
      <c r="M743" s="139" t="str">
        <f t="shared" si="1246"/>
        <v>50+</v>
      </c>
      <c r="N743" s="85">
        <v>0</v>
      </c>
      <c r="O743" s="51">
        <f t="shared" si="1247"/>
        <v>0</v>
      </c>
      <c r="P743" s="46">
        <f>VLOOKUP($C743,Prices!$A$3:$T$1996,MATCH('2) Order Form'!P$8,Prices!$A$2:$T$2,0),FALSE)</f>
        <v>85</v>
      </c>
      <c r="Q743" s="47">
        <f>VLOOKUP($C743,Prices!$A$3:$T$1996,MATCH('2) Order Form'!Q$8,Prices!$A$2:$T$2,0),FALSE)</f>
        <v>169</v>
      </c>
      <c r="R743" s="31">
        <f t="shared" si="1248"/>
        <v>0</v>
      </c>
      <c r="S743" s="40">
        <f t="shared" si="1249"/>
        <v>0</v>
      </c>
      <c r="T743" s="47">
        <f t="shared" si="1250"/>
        <v>0</v>
      </c>
      <c r="U743" s="97"/>
      <c r="V743" s="110">
        <v>7048652897657</v>
      </c>
      <c r="W743" s="97"/>
      <c r="X743" s="182" t="str">
        <f t="shared" si="1127"/>
        <v/>
      </c>
      <c r="Y743" s="98">
        <f t="shared" si="1251"/>
        <v>0</v>
      </c>
      <c r="Z743" s="99">
        <f t="shared" ca="1" si="1107"/>
        <v>0</v>
      </c>
      <c r="AA743" s="99">
        <f t="shared" ca="1" si="1015"/>
        <v>112</v>
      </c>
      <c r="AB743" s="99">
        <f t="shared" ca="1" si="1195"/>
        <v>0</v>
      </c>
      <c r="AC743" s="99">
        <f t="shared" ca="1" si="1196"/>
        <v>0</v>
      </c>
      <c r="AD743" s="99" t="str">
        <f t="shared" si="1197"/>
        <v xml:space="preserve">820351Black </v>
      </c>
      <c r="AE743" s="99">
        <f t="shared" si="1198"/>
        <v>820351</v>
      </c>
      <c r="AF743" s="100" t="str">
        <f>INDEX(ATS!$A:$P,MATCH('2) Order Form'!$V743,ATS!$O:$O,0),7)</f>
        <v>Active</v>
      </c>
      <c r="AG743" s="183">
        <v>7048652900951</v>
      </c>
    </row>
    <row r="744" spans="1:33">
      <c r="A744" s="9">
        <v>4</v>
      </c>
      <c r="B744" s="9" t="s">
        <v>103</v>
      </c>
      <c r="C744" s="9">
        <f>INDEX(ATS!$A:$P,MATCH('2) Order Form'!$V744,ATS!$O:$O,0),1)</f>
        <v>820351</v>
      </c>
      <c r="D744" s="9" t="str">
        <f>INDEX(ATS!$A:$P,MATCH('2) Order Form'!$V744,ATS!$O:$O,0),2)</f>
        <v>Crossfire Cargo Bib Shorts M</v>
      </c>
      <c r="E744" s="74" t="str">
        <f>INDEX(ATS!$A:$P,MATCH('2) Order Form'!$V744,ATS!$O:$O,0),4)</f>
        <v>99901-L</v>
      </c>
      <c r="F744" s="74" t="str">
        <f>INDEX(ATS!$A:$P,MATCH('2) Order Form'!$V744,ATS!$O:$O,0),5)</f>
        <v xml:space="preserve">Black </v>
      </c>
      <c r="G744" s="112" t="str">
        <f>INDEX(ATS!$A:$P,MATCH('2) Order Form'!$V744,ATS!$O:$O,0),6)</f>
        <v>L</v>
      </c>
      <c r="H744" s="10">
        <v>1</v>
      </c>
      <c r="I744" s="90">
        <v>0</v>
      </c>
      <c r="J744" s="96">
        <f>IFERROR(VLOOKUP(V744,ATS!$O:$P,2,FALSE),0)</f>
        <v>228</v>
      </c>
      <c r="K744" s="138" t="str">
        <f t="shared" ref="K744:K753" si="1252">IF(J744=99999,"OPEN",IF(J744&gt;50,"50+",IF(J744&lt;=0,"0",J744)))</f>
        <v>50+</v>
      </c>
      <c r="L744" s="96">
        <f>IFERROR(VLOOKUP(V744,ATS!$O:$Q,3,FALSE),0)</f>
        <v>228</v>
      </c>
      <c r="M744" s="139" t="str">
        <f t="shared" ref="M744:M753" si="1253">IF(L744=99999,"OPEN",IF(L744&gt;50,"50+",IF(L744&lt;=0,"0",L744)))</f>
        <v>50+</v>
      </c>
      <c r="N744" s="85">
        <v>0</v>
      </c>
      <c r="O744" s="51">
        <f t="shared" ref="O744:O753" si="1254">IF(N744&lt;&gt;0,N744,$P$5)</f>
        <v>0</v>
      </c>
      <c r="P744" s="46">
        <f>VLOOKUP($C744,Prices!$A$3:$T$1996,MATCH('2) Order Form'!P$8,Prices!$A$2:$T$2,0),FALSE)</f>
        <v>85</v>
      </c>
      <c r="Q744" s="47">
        <f>VLOOKUP($C744,Prices!$A$3:$T$1996,MATCH('2) Order Form'!Q$8,Prices!$A$2:$T$2,0),FALSE)</f>
        <v>169</v>
      </c>
      <c r="R744" s="31">
        <f t="shared" ref="R744:R753" si="1255">I744*P744</f>
        <v>0</v>
      </c>
      <c r="S744" s="40">
        <f t="shared" ref="S744:S753" si="1256">R744*O744</f>
        <v>0</v>
      </c>
      <c r="T744" s="47">
        <f t="shared" ref="T744:T753" si="1257">R744-S744</f>
        <v>0</v>
      </c>
      <c r="U744" s="97"/>
      <c r="V744" s="110">
        <v>7048652897640</v>
      </c>
      <c r="W744" s="97"/>
      <c r="X744" s="182" t="str">
        <f t="shared" si="1127"/>
        <v/>
      </c>
      <c r="Y744" s="98">
        <f t="shared" ref="Y744:Y745" si="1258">I744*Q744</f>
        <v>0</v>
      </c>
      <c r="Z744" s="99">
        <f t="shared" ca="1" si="1107"/>
        <v>0</v>
      </c>
      <c r="AA744" s="99">
        <f t="shared" ca="1" si="1015"/>
        <v>112</v>
      </c>
      <c r="AB744" s="99">
        <f t="shared" ca="1" si="1195"/>
        <v>0</v>
      </c>
      <c r="AC744" s="99">
        <f t="shared" ca="1" si="1196"/>
        <v>0</v>
      </c>
      <c r="AD744" s="99" t="str">
        <f t="shared" si="1197"/>
        <v xml:space="preserve">820351Black </v>
      </c>
      <c r="AE744" s="99">
        <f t="shared" si="1198"/>
        <v>820351</v>
      </c>
      <c r="AF744" s="100" t="str">
        <f>INDEX(ATS!$A:$P,MATCH('2) Order Form'!$V744,ATS!$O:$O,0),7)</f>
        <v>Active</v>
      </c>
      <c r="AG744" s="183">
        <v>7048652900968</v>
      </c>
    </row>
    <row r="745" spans="1:33">
      <c r="A745" s="9">
        <v>4</v>
      </c>
      <c r="B745" s="9" t="s">
        <v>103</v>
      </c>
      <c r="C745" s="9">
        <f>INDEX(ATS!$A:$P,MATCH('2) Order Form'!$V745,ATS!$O:$O,0),1)</f>
        <v>820351</v>
      </c>
      <c r="D745" s="9" t="str">
        <f>INDEX(ATS!$A:$P,MATCH('2) Order Form'!$V745,ATS!$O:$O,0),2)</f>
        <v>Crossfire Cargo Bib Shorts M</v>
      </c>
      <c r="E745" s="74" t="str">
        <f>INDEX(ATS!$A:$P,MATCH('2) Order Form'!$V745,ATS!$O:$O,0),4)</f>
        <v>99901-XL</v>
      </c>
      <c r="F745" s="74" t="str">
        <f>INDEX(ATS!$A:$P,MATCH('2) Order Form'!$V745,ATS!$O:$O,0),5)</f>
        <v xml:space="preserve">Black </v>
      </c>
      <c r="G745" s="112" t="str">
        <f>INDEX(ATS!$A:$P,MATCH('2) Order Form'!$V745,ATS!$O:$O,0),6)</f>
        <v>XL</v>
      </c>
      <c r="H745" s="10">
        <v>1</v>
      </c>
      <c r="I745" s="90">
        <v>0</v>
      </c>
      <c r="J745" s="96">
        <f>IFERROR(VLOOKUP(V745,ATS!$O:$P,2,FALSE),0)</f>
        <v>174</v>
      </c>
      <c r="K745" s="138" t="str">
        <f t="shared" si="1252"/>
        <v>50+</v>
      </c>
      <c r="L745" s="96">
        <f>IFERROR(VLOOKUP(V745,ATS!$O:$Q,3,FALSE),0)</f>
        <v>174</v>
      </c>
      <c r="M745" s="139" t="str">
        <f t="shared" si="1253"/>
        <v>50+</v>
      </c>
      <c r="N745" s="85">
        <v>0</v>
      </c>
      <c r="O745" s="51">
        <f t="shared" si="1254"/>
        <v>0</v>
      </c>
      <c r="P745" s="46">
        <f>VLOOKUP($C745,Prices!$A$3:$T$1996,MATCH('2) Order Form'!P$8,Prices!$A$2:$T$2,0),FALSE)</f>
        <v>85</v>
      </c>
      <c r="Q745" s="47">
        <f>VLOOKUP($C745,Prices!$A$3:$T$1996,MATCH('2) Order Form'!Q$8,Prices!$A$2:$T$2,0),FALSE)</f>
        <v>169</v>
      </c>
      <c r="R745" s="31">
        <f t="shared" si="1255"/>
        <v>0</v>
      </c>
      <c r="S745" s="40">
        <f t="shared" si="1256"/>
        <v>0</v>
      </c>
      <c r="T745" s="47">
        <f t="shared" si="1257"/>
        <v>0</v>
      </c>
      <c r="U745" s="97"/>
      <c r="V745" s="110">
        <v>7048652897671</v>
      </c>
      <c r="W745" s="97"/>
      <c r="X745" s="182" t="str">
        <f t="shared" si="1127"/>
        <v/>
      </c>
      <c r="Y745" s="98">
        <f t="shared" si="1258"/>
        <v>0</v>
      </c>
      <c r="Z745" s="99">
        <f t="shared" ca="1" si="1107"/>
        <v>0</v>
      </c>
      <c r="AA745" s="99">
        <f t="shared" ca="1" si="1015"/>
        <v>112</v>
      </c>
      <c r="AB745" s="99">
        <f t="shared" ca="1" si="1195"/>
        <v>0</v>
      </c>
      <c r="AC745" s="99">
        <f t="shared" ca="1" si="1196"/>
        <v>0</v>
      </c>
      <c r="AD745" s="99" t="str">
        <f t="shared" si="1197"/>
        <v xml:space="preserve">820351Black </v>
      </c>
      <c r="AE745" s="99">
        <f t="shared" si="1198"/>
        <v>820351</v>
      </c>
      <c r="AF745" s="100" t="str">
        <f>INDEX(ATS!$A:$P,MATCH('2) Order Form'!$V745,ATS!$O:$O,0),7)</f>
        <v>Active</v>
      </c>
      <c r="AG745" s="183">
        <v>7048652912251</v>
      </c>
    </row>
    <row r="746" spans="1:33">
      <c r="A746" s="9">
        <v>4</v>
      </c>
      <c r="B746" s="9" t="s">
        <v>103</v>
      </c>
      <c r="C746" s="9">
        <f>INDEX(ATS!$A:$P,MATCH('2) Order Form'!$V746,ATS!$O:$O,0),1)</f>
        <v>820349</v>
      </c>
      <c r="D746" s="9" t="str">
        <f>INDEX(ATS!$A:$P,MATCH('2) Order Form'!$V746,ATS!$O:$O,0),2)</f>
        <v>Crossfire Hybrid LS Jersey M</v>
      </c>
      <c r="E746" s="74" t="str">
        <f>INDEX(ATS!$A:$P,MATCH('2) Order Form'!$V746,ATS!$O:$O,0),4)</f>
        <v>55505-S</v>
      </c>
      <c r="F746" s="74" t="str">
        <f>INDEX(ATS!$A:$P,MATCH('2) Order Form'!$V746,ATS!$O:$O,0),5)</f>
        <v xml:space="preserve">Lava Red </v>
      </c>
      <c r="G746" s="112" t="str">
        <f>INDEX(ATS!$A:$P,MATCH('2) Order Form'!$V746,ATS!$O:$O,0),6)</f>
        <v>S</v>
      </c>
      <c r="H746" s="10">
        <v>1</v>
      </c>
      <c r="I746" s="90">
        <v>0</v>
      </c>
      <c r="J746" s="96">
        <f>IFERROR(VLOOKUP(V746,ATS!$O:$P,2,FALSE),0)</f>
        <v>39</v>
      </c>
      <c r="K746" s="138">
        <f t="shared" si="1252"/>
        <v>39</v>
      </c>
      <c r="L746" s="96">
        <f>IFERROR(VLOOKUP(V746,ATS!$O:$Q,3,FALSE),0)</f>
        <v>39</v>
      </c>
      <c r="M746" s="139">
        <f t="shared" si="1253"/>
        <v>39</v>
      </c>
      <c r="N746" s="85">
        <v>0</v>
      </c>
      <c r="O746" s="51">
        <f t="shared" si="1254"/>
        <v>0</v>
      </c>
      <c r="P746" s="46">
        <f>VLOOKUP($C746,Prices!$A$3:$T$1996,MATCH('2) Order Form'!P$8,Prices!$A$2:$T$2,0),FALSE)</f>
        <v>75</v>
      </c>
      <c r="Q746" s="47">
        <f>VLOOKUP($C746,Prices!$A$3:$T$1996,MATCH('2) Order Form'!Q$8,Prices!$A$2:$T$2,0),FALSE)</f>
        <v>149</v>
      </c>
      <c r="R746" s="31">
        <f t="shared" si="1255"/>
        <v>0</v>
      </c>
      <c r="S746" s="40">
        <f t="shared" si="1256"/>
        <v>0</v>
      </c>
      <c r="T746" s="47">
        <f t="shared" si="1257"/>
        <v>0</v>
      </c>
      <c r="U746" s="97"/>
      <c r="V746" s="110">
        <v>7048652897862</v>
      </c>
      <c r="W746" s="97"/>
      <c r="X746" s="182" t="str">
        <f t="shared" si="1127"/>
        <v>*** EOL ***</v>
      </c>
      <c r="Y746" s="98">
        <f t="shared" ref="Y746:Y753" si="1259">I746*Q746</f>
        <v>0</v>
      </c>
      <c r="Z746" s="99">
        <f t="shared" ca="1" si="1107"/>
        <v>0</v>
      </c>
      <c r="AA746" s="99">
        <f t="shared" ca="1" si="1015"/>
        <v>113</v>
      </c>
      <c r="AB746" s="99">
        <f t="shared" ca="1" si="1195"/>
        <v>1</v>
      </c>
      <c r="AC746" s="99">
        <f t="shared" ca="1" si="1196"/>
        <v>1</v>
      </c>
      <c r="AD746" s="99" t="str">
        <f t="shared" si="1197"/>
        <v xml:space="preserve">820349Lava Red </v>
      </c>
      <c r="AE746" s="99">
        <f t="shared" si="1198"/>
        <v>820349</v>
      </c>
      <c r="AF746" s="100" t="str">
        <f>INDEX(ATS!$A:$P,MATCH('2) Order Form'!$V746,ATS!$O:$O,0),7)</f>
        <v>Stock</v>
      </c>
      <c r="AG746" s="183">
        <v>7048653018082</v>
      </c>
    </row>
    <row r="747" spans="1:33">
      <c r="A747" s="9">
        <v>4</v>
      </c>
      <c r="B747" s="9" t="s">
        <v>103</v>
      </c>
      <c r="C747" s="9">
        <f>INDEX(ATS!$A:$P,MATCH('2) Order Form'!$V747,ATS!$O:$O,0),1)</f>
        <v>820349</v>
      </c>
      <c r="D747" s="9" t="str">
        <f>INDEX(ATS!$A:$P,MATCH('2) Order Form'!$V747,ATS!$O:$O,0),2)</f>
        <v>Crossfire Hybrid LS Jersey M</v>
      </c>
      <c r="E747" s="74" t="str">
        <f>INDEX(ATS!$A:$P,MATCH('2) Order Form'!$V747,ATS!$O:$O,0),4)</f>
        <v>55505-M</v>
      </c>
      <c r="F747" s="74" t="str">
        <f>INDEX(ATS!$A:$P,MATCH('2) Order Form'!$V747,ATS!$O:$O,0),5)</f>
        <v xml:space="preserve">Lava Red </v>
      </c>
      <c r="G747" s="112" t="str">
        <f>INDEX(ATS!$A:$P,MATCH('2) Order Form'!$V747,ATS!$O:$O,0),6)</f>
        <v>M</v>
      </c>
      <c r="H747" s="10">
        <v>1</v>
      </c>
      <c r="I747" s="90">
        <v>0</v>
      </c>
      <c r="J747" s="96">
        <f>IFERROR(VLOOKUP(V747,ATS!$O:$P,2,FALSE),0)</f>
        <v>80</v>
      </c>
      <c r="K747" s="138" t="str">
        <f t="shared" si="1252"/>
        <v>50+</v>
      </c>
      <c r="L747" s="96">
        <f>IFERROR(VLOOKUP(V747,ATS!$O:$Q,3,FALSE),0)</f>
        <v>80</v>
      </c>
      <c r="M747" s="139" t="str">
        <f t="shared" si="1253"/>
        <v>50+</v>
      </c>
      <c r="N747" s="85">
        <v>0</v>
      </c>
      <c r="O747" s="51">
        <f t="shared" si="1254"/>
        <v>0</v>
      </c>
      <c r="P747" s="46">
        <f>VLOOKUP($C747,Prices!$A$3:$T$1996,MATCH('2) Order Form'!P$8,Prices!$A$2:$T$2,0),FALSE)</f>
        <v>75</v>
      </c>
      <c r="Q747" s="47">
        <f>VLOOKUP($C747,Prices!$A$3:$T$1996,MATCH('2) Order Form'!Q$8,Prices!$A$2:$T$2,0),FALSE)</f>
        <v>149</v>
      </c>
      <c r="R747" s="31">
        <f t="shared" si="1255"/>
        <v>0</v>
      </c>
      <c r="S747" s="40">
        <f t="shared" si="1256"/>
        <v>0</v>
      </c>
      <c r="T747" s="47">
        <f t="shared" si="1257"/>
        <v>0</v>
      </c>
      <c r="U747" s="97"/>
      <c r="V747" s="110">
        <v>7048652897855</v>
      </c>
      <c r="W747" s="97"/>
      <c r="X747" s="182" t="str">
        <f t="shared" si="1127"/>
        <v>*** EOL ***</v>
      </c>
      <c r="Y747" s="98">
        <f t="shared" si="1259"/>
        <v>0</v>
      </c>
      <c r="Z747" s="99">
        <f t="shared" ca="1" si="1107"/>
        <v>0</v>
      </c>
      <c r="AA747" s="99">
        <f t="shared" ca="1" si="1015"/>
        <v>113</v>
      </c>
      <c r="AB747" s="99">
        <f t="shared" ca="1" si="1195"/>
        <v>0</v>
      </c>
      <c r="AC747" s="99">
        <f t="shared" ca="1" si="1196"/>
        <v>0</v>
      </c>
      <c r="AD747" s="99" t="str">
        <f t="shared" si="1197"/>
        <v xml:space="preserve">820349Lava Red </v>
      </c>
      <c r="AE747" s="99">
        <f t="shared" si="1198"/>
        <v>820349</v>
      </c>
      <c r="AF747" s="100" t="str">
        <f>INDEX(ATS!$A:$P,MATCH('2) Order Form'!$V747,ATS!$O:$O,0),7)</f>
        <v>Stock</v>
      </c>
      <c r="AG747" s="183">
        <v>7048653018099</v>
      </c>
    </row>
    <row r="748" spans="1:33">
      <c r="A748" s="9">
        <v>4</v>
      </c>
      <c r="B748" s="9" t="s">
        <v>103</v>
      </c>
      <c r="C748" s="9">
        <f>INDEX(ATS!$A:$P,MATCH('2) Order Form'!$V748,ATS!$O:$O,0),1)</f>
        <v>820349</v>
      </c>
      <c r="D748" s="9" t="str">
        <f>INDEX(ATS!$A:$P,MATCH('2) Order Form'!$V748,ATS!$O:$O,0),2)</f>
        <v>Crossfire Hybrid LS Jersey M</v>
      </c>
      <c r="E748" s="74" t="str">
        <f>INDEX(ATS!$A:$P,MATCH('2) Order Form'!$V748,ATS!$O:$O,0),4)</f>
        <v>55505-L</v>
      </c>
      <c r="F748" s="74" t="str">
        <f>INDEX(ATS!$A:$P,MATCH('2) Order Form'!$V748,ATS!$O:$O,0),5)</f>
        <v xml:space="preserve">Lava Red </v>
      </c>
      <c r="G748" s="112" t="str">
        <f>INDEX(ATS!$A:$P,MATCH('2) Order Form'!$V748,ATS!$O:$O,0),6)</f>
        <v>L</v>
      </c>
      <c r="H748" s="10">
        <v>1</v>
      </c>
      <c r="I748" s="90">
        <v>0</v>
      </c>
      <c r="J748" s="96">
        <f>IFERROR(VLOOKUP(V748,ATS!$O:$P,2,FALSE),0)</f>
        <v>75</v>
      </c>
      <c r="K748" s="138" t="str">
        <f t="shared" si="1252"/>
        <v>50+</v>
      </c>
      <c r="L748" s="96">
        <f>IFERROR(VLOOKUP(V748,ATS!$O:$Q,3,FALSE),0)</f>
        <v>75</v>
      </c>
      <c r="M748" s="139" t="str">
        <f t="shared" si="1253"/>
        <v>50+</v>
      </c>
      <c r="N748" s="85">
        <v>0</v>
      </c>
      <c r="O748" s="51">
        <f t="shared" si="1254"/>
        <v>0</v>
      </c>
      <c r="P748" s="46">
        <f>VLOOKUP($C748,Prices!$A$3:$T$1996,MATCH('2) Order Form'!P$8,Prices!$A$2:$T$2,0),FALSE)</f>
        <v>75</v>
      </c>
      <c r="Q748" s="47">
        <f>VLOOKUP($C748,Prices!$A$3:$T$1996,MATCH('2) Order Form'!Q$8,Prices!$A$2:$T$2,0),FALSE)</f>
        <v>149</v>
      </c>
      <c r="R748" s="31">
        <f t="shared" si="1255"/>
        <v>0</v>
      </c>
      <c r="S748" s="40">
        <f t="shared" si="1256"/>
        <v>0</v>
      </c>
      <c r="T748" s="47">
        <f t="shared" si="1257"/>
        <v>0</v>
      </c>
      <c r="U748" s="97"/>
      <c r="V748" s="110">
        <v>7048652897848</v>
      </c>
      <c r="W748" s="97"/>
      <c r="X748" s="182" t="str">
        <f t="shared" si="1127"/>
        <v>*** EOL ***</v>
      </c>
      <c r="Y748" s="98">
        <f t="shared" si="1259"/>
        <v>0</v>
      </c>
      <c r="Z748" s="99">
        <f t="shared" ca="1" si="1107"/>
        <v>0</v>
      </c>
      <c r="AA748" s="99">
        <f t="shared" ca="1" si="1015"/>
        <v>113</v>
      </c>
      <c r="AB748" s="99">
        <f t="shared" ca="1" si="1195"/>
        <v>0</v>
      </c>
      <c r="AC748" s="99">
        <f t="shared" ca="1" si="1196"/>
        <v>0</v>
      </c>
      <c r="AD748" s="99" t="str">
        <f t="shared" si="1197"/>
        <v xml:space="preserve">820349Lava Red </v>
      </c>
      <c r="AE748" s="99">
        <f t="shared" si="1198"/>
        <v>820349</v>
      </c>
      <c r="AF748" s="100" t="str">
        <f>INDEX(ATS!$A:$P,MATCH('2) Order Form'!$V748,ATS!$O:$O,0),7)</f>
        <v>Stock</v>
      </c>
      <c r="AG748" s="183">
        <v>7048653018105</v>
      </c>
    </row>
    <row r="749" spans="1:33">
      <c r="A749" s="9">
        <v>4</v>
      </c>
      <c r="B749" s="9" t="s">
        <v>103</v>
      </c>
      <c r="C749" s="9">
        <f>INDEX(ATS!$A:$P,MATCH('2) Order Form'!$V749,ATS!$O:$O,0),1)</f>
        <v>820349</v>
      </c>
      <c r="D749" s="9" t="str">
        <f>INDEX(ATS!$A:$P,MATCH('2) Order Form'!$V749,ATS!$O:$O,0),2)</f>
        <v>Crossfire Hybrid LS Jersey M</v>
      </c>
      <c r="E749" s="74" t="str">
        <f>INDEX(ATS!$A:$P,MATCH('2) Order Form'!$V749,ATS!$O:$O,0),4)</f>
        <v>55505-XL</v>
      </c>
      <c r="F749" s="74" t="str">
        <f>INDEX(ATS!$A:$P,MATCH('2) Order Form'!$V749,ATS!$O:$O,0),5)</f>
        <v xml:space="preserve">Lava Red </v>
      </c>
      <c r="G749" s="112" t="str">
        <f>INDEX(ATS!$A:$P,MATCH('2) Order Form'!$V749,ATS!$O:$O,0),6)</f>
        <v>XL</v>
      </c>
      <c r="H749" s="10">
        <v>1</v>
      </c>
      <c r="I749" s="90">
        <v>0</v>
      </c>
      <c r="J749" s="96">
        <f>IFERROR(VLOOKUP(V749,ATS!$O:$P,2,FALSE),0)</f>
        <v>43</v>
      </c>
      <c r="K749" s="138">
        <f t="shared" si="1252"/>
        <v>43</v>
      </c>
      <c r="L749" s="96">
        <f>IFERROR(VLOOKUP(V749,ATS!$O:$Q,3,FALSE),0)</f>
        <v>43</v>
      </c>
      <c r="M749" s="139">
        <f t="shared" si="1253"/>
        <v>43</v>
      </c>
      <c r="N749" s="85">
        <v>0</v>
      </c>
      <c r="O749" s="51">
        <f t="shared" si="1254"/>
        <v>0</v>
      </c>
      <c r="P749" s="46">
        <f>VLOOKUP($C749,Prices!$A$3:$T$1996,MATCH('2) Order Form'!P$8,Prices!$A$2:$T$2,0),FALSE)</f>
        <v>75</v>
      </c>
      <c r="Q749" s="47">
        <f>VLOOKUP($C749,Prices!$A$3:$T$1996,MATCH('2) Order Form'!Q$8,Prices!$A$2:$T$2,0),FALSE)</f>
        <v>149</v>
      </c>
      <c r="R749" s="31">
        <f t="shared" si="1255"/>
        <v>0</v>
      </c>
      <c r="S749" s="40">
        <f t="shared" si="1256"/>
        <v>0</v>
      </c>
      <c r="T749" s="47">
        <f t="shared" si="1257"/>
        <v>0</v>
      </c>
      <c r="U749" s="97"/>
      <c r="V749" s="110">
        <v>7048652897879</v>
      </c>
      <c r="W749" s="97"/>
      <c r="X749" s="182" t="str">
        <f t="shared" si="1127"/>
        <v>*** EOL ***</v>
      </c>
      <c r="Y749" s="98">
        <f t="shared" si="1259"/>
        <v>0</v>
      </c>
      <c r="Z749" s="99">
        <f t="shared" ca="1" si="1107"/>
        <v>0</v>
      </c>
      <c r="AA749" s="99">
        <f t="shared" ca="1" si="1015"/>
        <v>113</v>
      </c>
      <c r="AB749" s="99">
        <f t="shared" ca="1" si="1195"/>
        <v>0</v>
      </c>
      <c r="AC749" s="99">
        <f t="shared" ca="1" si="1196"/>
        <v>0</v>
      </c>
      <c r="AD749" s="99" t="str">
        <f t="shared" si="1197"/>
        <v xml:space="preserve">820349Lava Red </v>
      </c>
      <c r="AE749" s="99">
        <f t="shared" si="1198"/>
        <v>820349</v>
      </c>
      <c r="AF749" s="100" t="str">
        <f>INDEX(ATS!$A:$P,MATCH('2) Order Form'!$V749,ATS!$O:$O,0),7)</f>
        <v>Stock</v>
      </c>
      <c r="AG749" s="183">
        <v>7048653018112</v>
      </c>
    </row>
    <row r="750" spans="1:33">
      <c r="A750" s="9">
        <v>4</v>
      </c>
      <c r="B750" s="9" t="s">
        <v>103</v>
      </c>
      <c r="C750" s="9">
        <f>INDEX(ATS!$A:$P,MATCH('2) Order Form'!$V750,ATS!$O:$O,0),1)</f>
        <v>820349</v>
      </c>
      <c r="D750" s="9" t="str">
        <f>INDEX(ATS!$A:$P,MATCH('2) Order Form'!$V750,ATS!$O:$O,0),2)</f>
        <v>Crossfire Hybrid LS Jersey M</v>
      </c>
      <c r="E750" s="74" t="str">
        <f>INDEX(ATS!$A:$P,MATCH('2) Order Form'!$V750,ATS!$O:$O,0),4)</f>
        <v>99901-S</v>
      </c>
      <c r="F750" s="74" t="str">
        <f>INDEX(ATS!$A:$P,MATCH('2) Order Form'!$V750,ATS!$O:$O,0),5)</f>
        <v xml:space="preserve">Black </v>
      </c>
      <c r="G750" s="112" t="str">
        <f>INDEX(ATS!$A:$P,MATCH('2) Order Form'!$V750,ATS!$O:$O,0),6)</f>
        <v>S</v>
      </c>
      <c r="H750" s="10">
        <v>1</v>
      </c>
      <c r="I750" s="90">
        <v>0</v>
      </c>
      <c r="J750" s="96">
        <f>IFERROR(VLOOKUP(V750,ATS!$O:$P,2,FALSE),0)</f>
        <v>88</v>
      </c>
      <c r="K750" s="138" t="str">
        <f t="shared" si="1252"/>
        <v>50+</v>
      </c>
      <c r="L750" s="96">
        <f>IFERROR(VLOOKUP(V750,ATS!$O:$Q,3,FALSE),0)</f>
        <v>88</v>
      </c>
      <c r="M750" s="139" t="str">
        <f t="shared" si="1253"/>
        <v>50+</v>
      </c>
      <c r="N750" s="85">
        <v>0</v>
      </c>
      <c r="O750" s="51">
        <f t="shared" si="1254"/>
        <v>0</v>
      </c>
      <c r="P750" s="46">
        <f>VLOOKUP($C750,Prices!$A$3:$T$1996,MATCH('2) Order Form'!P$8,Prices!$A$2:$T$2,0),FALSE)</f>
        <v>75</v>
      </c>
      <c r="Q750" s="47">
        <f>VLOOKUP($C750,Prices!$A$3:$T$1996,MATCH('2) Order Form'!Q$8,Prices!$A$2:$T$2,0),FALSE)</f>
        <v>149</v>
      </c>
      <c r="R750" s="31">
        <f t="shared" si="1255"/>
        <v>0</v>
      </c>
      <c r="S750" s="40">
        <f t="shared" si="1256"/>
        <v>0</v>
      </c>
      <c r="T750" s="47">
        <f t="shared" si="1257"/>
        <v>0</v>
      </c>
      <c r="U750" s="97"/>
      <c r="V750" s="110">
        <v>7048652897909</v>
      </c>
      <c r="W750" s="97"/>
      <c r="X750" s="182" t="str">
        <f t="shared" si="1127"/>
        <v/>
      </c>
      <c r="Y750" s="98">
        <f t="shared" si="1259"/>
        <v>0</v>
      </c>
      <c r="Z750" s="99">
        <f t="shared" ca="1" si="1107"/>
        <v>0</v>
      </c>
      <c r="AA750" s="99">
        <f t="shared" ref="AA750:AA789" ca="1" si="1260">IF(C750=OFFSET(C750,-1,0),OFFSET(AA750,-1,0),OFFSET(AA750,-1,0)+1)</f>
        <v>113</v>
      </c>
      <c r="AB750" s="99">
        <f t="shared" ca="1" si="1195"/>
        <v>0</v>
      </c>
      <c r="AC750" s="99">
        <f t="shared" ca="1" si="1196"/>
        <v>1</v>
      </c>
      <c r="AD750" s="99" t="str">
        <f t="shared" si="1197"/>
        <v xml:space="preserve">820349Black </v>
      </c>
      <c r="AE750" s="99">
        <f t="shared" si="1198"/>
        <v>820349</v>
      </c>
      <c r="AF750" s="100" t="str">
        <f>INDEX(ATS!$A:$P,MATCH('2) Order Form'!$V750,ATS!$O:$O,0),7)</f>
        <v>Active</v>
      </c>
      <c r="AG750" s="183">
        <v>7048653018129</v>
      </c>
    </row>
    <row r="751" spans="1:33">
      <c r="A751" s="9">
        <v>4</v>
      </c>
      <c r="B751" s="9" t="s">
        <v>103</v>
      </c>
      <c r="C751" s="9">
        <f>INDEX(ATS!$A:$P,MATCH('2) Order Form'!$V751,ATS!$O:$O,0),1)</f>
        <v>820349</v>
      </c>
      <c r="D751" s="9" t="str">
        <f>INDEX(ATS!$A:$P,MATCH('2) Order Form'!$V751,ATS!$O:$O,0),2)</f>
        <v>Crossfire Hybrid LS Jersey M</v>
      </c>
      <c r="E751" s="74" t="str">
        <f>INDEX(ATS!$A:$P,MATCH('2) Order Form'!$V751,ATS!$O:$O,0),4)</f>
        <v>99901-M</v>
      </c>
      <c r="F751" s="74" t="str">
        <f>INDEX(ATS!$A:$P,MATCH('2) Order Form'!$V751,ATS!$O:$O,0),5)</f>
        <v xml:space="preserve">Black </v>
      </c>
      <c r="G751" s="112" t="str">
        <f>INDEX(ATS!$A:$P,MATCH('2) Order Form'!$V751,ATS!$O:$O,0),6)</f>
        <v>M</v>
      </c>
      <c r="H751" s="10">
        <v>1</v>
      </c>
      <c r="I751" s="90">
        <v>0</v>
      </c>
      <c r="J751" s="96">
        <f>IFERROR(VLOOKUP(V751,ATS!$O:$P,2,FALSE),0)</f>
        <v>182</v>
      </c>
      <c r="K751" s="138" t="str">
        <f t="shared" si="1252"/>
        <v>50+</v>
      </c>
      <c r="L751" s="96">
        <f>IFERROR(VLOOKUP(V751,ATS!$O:$Q,3,FALSE),0)</f>
        <v>182</v>
      </c>
      <c r="M751" s="139" t="str">
        <f t="shared" si="1253"/>
        <v>50+</v>
      </c>
      <c r="N751" s="85">
        <v>0</v>
      </c>
      <c r="O751" s="51">
        <f t="shared" si="1254"/>
        <v>0</v>
      </c>
      <c r="P751" s="46">
        <f>VLOOKUP($C751,Prices!$A$3:$T$1996,MATCH('2) Order Form'!P$8,Prices!$A$2:$T$2,0),FALSE)</f>
        <v>75</v>
      </c>
      <c r="Q751" s="47">
        <f>VLOOKUP($C751,Prices!$A$3:$T$1996,MATCH('2) Order Form'!Q$8,Prices!$A$2:$T$2,0),FALSE)</f>
        <v>149</v>
      </c>
      <c r="R751" s="31">
        <f t="shared" si="1255"/>
        <v>0</v>
      </c>
      <c r="S751" s="40">
        <f t="shared" si="1256"/>
        <v>0</v>
      </c>
      <c r="T751" s="47">
        <f t="shared" si="1257"/>
        <v>0</v>
      </c>
      <c r="U751" s="97"/>
      <c r="V751" s="110">
        <v>7048652897893</v>
      </c>
      <c r="W751" s="97"/>
      <c r="X751" s="182" t="str">
        <f t="shared" si="1127"/>
        <v/>
      </c>
      <c r="Y751" s="98">
        <f t="shared" si="1259"/>
        <v>0</v>
      </c>
      <c r="Z751" s="99">
        <f t="shared" ca="1" si="1107"/>
        <v>0</v>
      </c>
      <c r="AA751" s="99">
        <f t="shared" ca="1" si="1260"/>
        <v>113</v>
      </c>
      <c r="AB751" s="99">
        <f t="shared" ca="1" si="1195"/>
        <v>0</v>
      </c>
      <c r="AC751" s="99">
        <f t="shared" ca="1" si="1196"/>
        <v>0</v>
      </c>
      <c r="AD751" s="99" t="str">
        <f t="shared" si="1197"/>
        <v xml:space="preserve">820349Black </v>
      </c>
      <c r="AE751" s="99">
        <f t="shared" si="1198"/>
        <v>820349</v>
      </c>
      <c r="AF751" s="100" t="str">
        <f>INDEX(ATS!$A:$P,MATCH('2) Order Form'!$V751,ATS!$O:$O,0),7)</f>
        <v>Active</v>
      </c>
      <c r="AG751" s="183">
        <v>7048653018136</v>
      </c>
    </row>
    <row r="752" spans="1:33">
      <c r="A752" s="9">
        <v>4</v>
      </c>
      <c r="B752" s="9" t="s">
        <v>103</v>
      </c>
      <c r="C752" s="9">
        <f>INDEX(ATS!$A:$P,MATCH('2) Order Form'!$V752,ATS!$O:$O,0),1)</f>
        <v>820349</v>
      </c>
      <c r="D752" s="9" t="str">
        <f>INDEX(ATS!$A:$P,MATCH('2) Order Form'!$V752,ATS!$O:$O,0),2)</f>
        <v>Crossfire Hybrid LS Jersey M</v>
      </c>
      <c r="E752" s="74" t="str">
        <f>INDEX(ATS!$A:$P,MATCH('2) Order Form'!$V752,ATS!$O:$O,0),4)</f>
        <v>99901-L</v>
      </c>
      <c r="F752" s="74" t="str">
        <f>INDEX(ATS!$A:$P,MATCH('2) Order Form'!$V752,ATS!$O:$O,0),5)</f>
        <v xml:space="preserve">Black </v>
      </c>
      <c r="G752" s="112" t="str">
        <f>INDEX(ATS!$A:$P,MATCH('2) Order Form'!$V752,ATS!$O:$O,0),6)</f>
        <v>L</v>
      </c>
      <c r="H752" s="10">
        <v>1</v>
      </c>
      <c r="I752" s="90">
        <v>0</v>
      </c>
      <c r="J752" s="96">
        <f>IFERROR(VLOOKUP(V752,ATS!$O:$P,2,FALSE),0)</f>
        <v>166</v>
      </c>
      <c r="K752" s="138" t="str">
        <f t="shared" si="1252"/>
        <v>50+</v>
      </c>
      <c r="L752" s="96">
        <f>IFERROR(VLOOKUP(V752,ATS!$O:$Q,3,FALSE),0)</f>
        <v>166</v>
      </c>
      <c r="M752" s="139" t="str">
        <f t="shared" si="1253"/>
        <v>50+</v>
      </c>
      <c r="N752" s="85">
        <v>0</v>
      </c>
      <c r="O752" s="51">
        <f t="shared" si="1254"/>
        <v>0</v>
      </c>
      <c r="P752" s="46">
        <f>VLOOKUP($C752,Prices!$A$3:$T$1996,MATCH('2) Order Form'!P$8,Prices!$A$2:$T$2,0),FALSE)</f>
        <v>75</v>
      </c>
      <c r="Q752" s="47">
        <f>VLOOKUP($C752,Prices!$A$3:$T$1996,MATCH('2) Order Form'!Q$8,Prices!$A$2:$T$2,0),FALSE)</f>
        <v>149</v>
      </c>
      <c r="R752" s="31">
        <f t="shared" si="1255"/>
        <v>0</v>
      </c>
      <c r="S752" s="40">
        <f t="shared" si="1256"/>
        <v>0</v>
      </c>
      <c r="T752" s="47">
        <f t="shared" si="1257"/>
        <v>0</v>
      </c>
      <c r="U752" s="97"/>
      <c r="V752" s="110">
        <v>7048652897886</v>
      </c>
      <c r="W752" s="97"/>
      <c r="X752" s="182" t="str">
        <f t="shared" si="1127"/>
        <v/>
      </c>
      <c r="Y752" s="98">
        <f t="shared" si="1259"/>
        <v>0</v>
      </c>
      <c r="Z752" s="99">
        <f t="shared" ca="1" si="1107"/>
        <v>0</v>
      </c>
      <c r="AA752" s="99">
        <f t="shared" ca="1" si="1260"/>
        <v>113</v>
      </c>
      <c r="AB752" s="99">
        <f t="shared" ca="1" si="1195"/>
        <v>0</v>
      </c>
      <c r="AC752" s="99">
        <f t="shared" ca="1" si="1196"/>
        <v>0</v>
      </c>
      <c r="AD752" s="99" t="str">
        <f t="shared" si="1197"/>
        <v xml:space="preserve">820349Black </v>
      </c>
      <c r="AE752" s="99">
        <f t="shared" si="1198"/>
        <v>820349</v>
      </c>
      <c r="AF752" s="100" t="str">
        <f>INDEX(ATS!$A:$P,MATCH('2) Order Form'!$V752,ATS!$O:$O,0),7)</f>
        <v>Active</v>
      </c>
      <c r="AG752" s="183">
        <v>7048653018143</v>
      </c>
    </row>
    <row r="753" spans="1:34">
      <c r="A753" s="9">
        <v>4</v>
      </c>
      <c r="B753" s="9" t="s">
        <v>103</v>
      </c>
      <c r="C753" s="9">
        <f>INDEX(ATS!$A:$P,MATCH('2) Order Form'!$V753,ATS!$O:$O,0),1)</f>
        <v>820349</v>
      </c>
      <c r="D753" s="9" t="str">
        <f>INDEX(ATS!$A:$P,MATCH('2) Order Form'!$V753,ATS!$O:$O,0),2)</f>
        <v>Crossfire Hybrid LS Jersey M</v>
      </c>
      <c r="E753" s="74" t="str">
        <f>INDEX(ATS!$A:$P,MATCH('2) Order Form'!$V753,ATS!$O:$O,0),4)</f>
        <v>99901-XL</v>
      </c>
      <c r="F753" s="74" t="str">
        <f>INDEX(ATS!$A:$P,MATCH('2) Order Form'!$V753,ATS!$O:$O,0),5)</f>
        <v xml:space="preserve">Black </v>
      </c>
      <c r="G753" s="112" t="str">
        <f>INDEX(ATS!$A:$P,MATCH('2) Order Form'!$V753,ATS!$O:$O,0),6)</f>
        <v>XL</v>
      </c>
      <c r="H753" s="10">
        <v>1</v>
      </c>
      <c r="I753" s="90">
        <v>0</v>
      </c>
      <c r="J753" s="96">
        <f>IFERROR(VLOOKUP(V753,ATS!$O:$P,2,FALSE),0)</f>
        <v>98</v>
      </c>
      <c r="K753" s="138" t="str">
        <f t="shared" si="1252"/>
        <v>50+</v>
      </c>
      <c r="L753" s="96">
        <f>IFERROR(VLOOKUP(V753,ATS!$O:$Q,3,FALSE),0)</f>
        <v>98</v>
      </c>
      <c r="M753" s="139" t="str">
        <f t="shared" si="1253"/>
        <v>50+</v>
      </c>
      <c r="N753" s="85">
        <v>0</v>
      </c>
      <c r="O753" s="51">
        <f t="shared" si="1254"/>
        <v>0</v>
      </c>
      <c r="P753" s="46">
        <f>VLOOKUP($C753,Prices!$A$3:$T$1996,MATCH('2) Order Form'!P$8,Prices!$A$2:$T$2,0),FALSE)</f>
        <v>75</v>
      </c>
      <c r="Q753" s="47">
        <f>VLOOKUP($C753,Prices!$A$3:$T$1996,MATCH('2) Order Form'!Q$8,Prices!$A$2:$T$2,0),FALSE)</f>
        <v>149</v>
      </c>
      <c r="R753" s="31">
        <f t="shared" si="1255"/>
        <v>0</v>
      </c>
      <c r="S753" s="40">
        <f t="shared" si="1256"/>
        <v>0</v>
      </c>
      <c r="T753" s="47">
        <f t="shared" si="1257"/>
        <v>0</v>
      </c>
      <c r="U753" s="97"/>
      <c r="V753" s="110">
        <v>7048652897916</v>
      </c>
      <c r="W753" s="97"/>
      <c r="X753" s="182" t="str">
        <f t="shared" si="1127"/>
        <v/>
      </c>
      <c r="Y753" s="98">
        <f t="shared" si="1259"/>
        <v>0</v>
      </c>
      <c r="Z753" s="99">
        <f t="shared" ca="1" si="1107"/>
        <v>0</v>
      </c>
      <c r="AA753" s="99">
        <f t="shared" ca="1" si="1260"/>
        <v>113</v>
      </c>
      <c r="AB753" s="99">
        <f t="shared" ca="1" si="1195"/>
        <v>0</v>
      </c>
      <c r="AC753" s="99">
        <f t="shared" ca="1" si="1196"/>
        <v>0</v>
      </c>
      <c r="AD753" s="99" t="str">
        <f t="shared" si="1197"/>
        <v xml:space="preserve">820349Black </v>
      </c>
      <c r="AE753" s="99">
        <f t="shared" si="1198"/>
        <v>820349</v>
      </c>
      <c r="AF753" s="100" t="str">
        <f>INDEX(ATS!$A:$P,MATCH('2) Order Form'!$V753,ATS!$O:$O,0),7)</f>
        <v>Active</v>
      </c>
      <c r="AG753" s="183">
        <v>7048653018150</v>
      </c>
    </row>
    <row r="754" spans="1:34" s="104" customFormat="1" ht="17.25" customHeight="1">
      <c r="A754" s="9">
        <v>4</v>
      </c>
      <c r="B754" s="9" t="s">
        <v>103</v>
      </c>
      <c r="C754" s="9">
        <f>INDEX(ATS!$A:$P,MATCH('2) Order Form'!$V754,ATS!$O:$O,0),1)</f>
        <v>820440</v>
      </c>
      <c r="D754" s="9" t="str">
        <f>INDEX(ATS!$A:$P,MATCH('2) Order Form'!$V754,ATS!$O:$O,0),2)</f>
        <v>Crossfire SS Jersey M</v>
      </c>
      <c r="E754" s="74" t="str">
        <f>INDEX(ATS!$A:$P,MATCH('2) Order Form'!$V754,ATS!$O:$O,0),4)</f>
        <v>44002-S</v>
      </c>
      <c r="F754" s="74" t="str">
        <f>INDEX(ATS!$A:$P,MATCH('2) Order Form'!$V754,ATS!$O:$O,0),5)</f>
        <v>Golden Yellow</v>
      </c>
      <c r="G754" s="112" t="str">
        <f>INDEX(ATS!$A:$P,MATCH('2) Order Form'!$V754,ATS!$O:$O,0),6)</f>
        <v>S</v>
      </c>
      <c r="H754" s="10">
        <v>1</v>
      </c>
      <c r="I754" s="90">
        <v>0</v>
      </c>
      <c r="J754" s="96">
        <f>IFERROR(VLOOKUP(V754,ATS!$O:$P,2,FALSE),0)</f>
        <v>34</v>
      </c>
      <c r="K754" s="138">
        <f t="shared" ref="K754:K755" si="1261">IF(J754=99999,"OPEN",IF(J754&gt;50,"50+",IF(J754&lt;=0,"0",J754)))</f>
        <v>34</v>
      </c>
      <c r="L754" s="96">
        <f>IFERROR(VLOOKUP(V754,ATS!$O:$Q,3,FALSE),0)</f>
        <v>34</v>
      </c>
      <c r="M754" s="139">
        <f t="shared" ref="M754:M755" si="1262">IF(L754=99999,"OPEN",IF(L754&gt;50,"50+",IF(L754&lt;=0,"0",L754)))</f>
        <v>34</v>
      </c>
      <c r="N754" s="85">
        <v>0</v>
      </c>
      <c r="O754" s="51">
        <f t="shared" ref="O754:O755" si="1263">IF(N754&lt;&gt;0,N754,$P$5)</f>
        <v>0</v>
      </c>
      <c r="P754" s="46">
        <f>VLOOKUP($C754,Prices!$A$3:$T$1996,MATCH('2) Order Form'!P$8,Prices!$A$2:$T$2,0),FALSE)</f>
        <v>65</v>
      </c>
      <c r="Q754" s="47">
        <f>VLOOKUP($C754,Prices!$A$3:$T$1996,MATCH('2) Order Form'!Q$8,Prices!$A$2:$T$2,0),FALSE)</f>
        <v>129</v>
      </c>
      <c r="R754" s="31">
        <f t="shared" ref="R754:R755" si="1264">I754*P754</f>
        <v>0</v>
      </c>
      <c r="S754" s="40">
        <f t="shared" ref="S754:S755" si="1265">R754*O754</f>
        <v>0</v>
      </c>
      <c r="T754" s="47">
        <f t="shared" ref="T754:T755" si="1266">R754-S754</f>
        <v>0</v>
      </c>
      <c r="U754" s="97"/>
      <c r="V754" s="110">
        <v>7048652897701</v>
      </c>
      <c r="W754" s="97"/>
      <c r="X754" s="182" t="str">
        <f t="shared" si="1127"/>
        <v>*** EOL ***</v>
      </c>
      <c r="Y754" s="98">
        <f t="shared" ref="Y754:Y755" si="1267">I754*Q754</f>
        <v>0</v>
      </c>
      <c r="Z754" s="99">
        <f t="shared" ca="1" si="1107"/>
        <v>0</v>
      </c>
      <c r="AA754" s="99">
        <f t="shared" ca="1" si="1260"/>
        <v>114</v>
      </c>
      <c r="AB754" s="99">
        <f t="shared" ca="1" si="1195"/>
        <v>1</v>
      </c>
      <c r="AC754" s="99">
        <f t="shared" ca="1" si="1196"/>
        <v>1</v>
      </c>
      <c r="AD754" s="99" t="str">
        <f t="shared" si="1197"/>
        <v>820440Golden Yellow</v>
      </c>
      <c r="AE754" s="99">
        <f t="shared" si="1198"/>
        <v>820440</v>
      </c>
      <c r="AF754" s="100" t="str">
        <f>INDEX(ATS!$A:$P,MATCH('2) Order Form'!$V754,ATS!$O:$O,0),7)</f>
        <v>Stock</v>
      </c>
      <c r="AG754" s="183">
        <v>7048652914668</v>
      </c>
      <c r="AH754"/>
    </row>
    <row r="755" spans="1:34" s="104" customFormat="1" ht="17.25" customHeight="1">
      <c r="A755" s="9">
        <v>4</v>
      </c>
      <c r="B755" s="9" t="s">
        <v>103</v>
      </c>
      <c r="C755" s="9">
        <f>INDEX(ATS!$A:$P,MATCH('2) Order Form'!$V755,ATS!$O:$O,0),1)</f>
        <v>820440</v>
      </c>
      <c r="D755" s="9" t="str">
        <f>INDEX(ATS!$A:$P,MATCH('2) Order Form'!$V755,ATS!$O:$O,0),2)</f>
        <v>Crossfire SS Jersey M</v>
      </c>
      <c r="E755" s="74" t="str">
        <f>INDEX(ATS!$A:$P,MATCH('2) Order Form'!$V755,ATS!$O:$O,0),4)</f>
        <v>44002-M</v>
      </c>
      <c r="F755" s="74" t="str">
        <f>INDEX(ATS!$A:$P,MATCH('2) Order Form'!$V755,ATS!$O:$O,0),5)</f>
        <v>Golden Yellow</v>
      </c>
      <c r="G755" s="112" t="str">
        <f>INDEX(ATS!$A:$P,MATCH('2) Order Form'!$V755,ATS!$O:$O,0),6)</f>
        <v>M</v>
      </c>
      <c r="H755" s="10">
        <v>1</v>
      </c>
      <c r="I755" s="90">
        <v>0</v>
      </c>
      <c r="J755" s="96">
        <f>IFERROR(VLOOKUP(V755,ATS!$O:$P,2,FALSE),0)</f>
        <v>72</v>
      </c>
      <c r="K755" s="138" t="str">
        <f t="shared" si="1261"/>
        <v>50+</v>
      </c>
      <c r="L755" s="96">
        <f>IFERROR(VLOOKUP(V755,ATS!$O:$Q,3,FALSE),0)</f>
        <v>72</v>
      </c>
      <c r="M755" s="139" t="str">
        <f t="shared" si="1262"/>
        <v>50+</v>
      </c>
      <c r="N755" s="85">
        <v>0</v>
      </c>
      <c r="O755" s="51">
        <f t="shared" si="1263"/>
        <v>0</v>
      </c>
      <c r="P755" s="46">
        <f>VLOOKUP($C755,Prices!$A$3:$T$1996,MATCH('2) Order Form'!P$8,Prices!$A$2:$T$2,0),FALSE)</f>
        <v>65</v>
      </c>
      <c r="Q755" s="47">
        <f>VLOOKUP($C755,Prices!$A$3:$T$1996,MATCH('2) Order Form'!Q$8,Prices!$A$2:$T$2,0),FALSE)</f>
        <v>129</v>
      </c>
      <c r="R755" s="31">
        <f t="shared" si="1264"/>
        <v>0</v>
      </c>
      <c r="S755" s="40">
        <f t="shared" si="1265"/>
        <v>0</v>
      </c>
      <c r="T755" s="47">
        <f t="shared" si="1266"/>
        <v>0</v>
      </c>
      <c r="U755" s="97"/>
      <c r="V755" s="110">
        <v>7048652897695</v>
      </c>
      <c r="W755" s="97"/>
      <c r="X755" s="182" t="str">
        <f t="shared" si="1127"/>
        <v>*** EOL ***</v>
      </c>
      <c r="Y755" s="98">
        <f t="shared" si="1267"/>
        <v>0</v>
      </c>
      <c r="Z755" s="99">
        <f t="shared" ca="1" si="1107"/>
        <v>0</v>
      </c>
      <c r="AA755" s="99">
        <f t="shared" ca="1" si="1260"/>
        <v>114</v>
      </c>
      <c r="AB755" s="99">
        <f t="shared" ca="1" si="1195"/>
        <v>0</v>
      </c>
      <c r="AC755" s="99">
        <f t="shared" ca="1" si="1196"/>
        <v>0</v>
      </c>
      <c r="AD755" s="99" t="str">
        <f t="shared" si="1197"/>
        <v>820440Golden Yellow</v>
      </c>
      <c r="AE755" s="99">
        <f t="shared" si="1198"/>
        <v>820440</v>
      </c>
      <c r="AF755" s="100" t="str">
        <f>INDEX(ATS!$A:$P,MATCH('2) Order Form'!$V755,ATS!$O:$O,0),7)</f>
        <v>Stock</v>
      </c>
      <c r="AG755" s="183">
        <v>7048652914651</v>
      </c>
      <c r="AH755"/>
    </row>
    <row r="756" spans="1:34" s="104" customFormat="1" ht="17.25" customHeight="1">
      <c r="A756" s="9">
        <v>4</v>
      </c>
      <c r="B756" s="9" t="s">
        <v>103</v>
      </c>
      <c r="C756" s="9">
        <f>INDEX(ATS!$A:$P,MATCH('2) Order Form'!$V756,ATS!$O:$O,0),1)</f>
        <v>820440</v>
      </c>
      <c r="D756" s="9" t="str">
        <f>INDEX(ATS!$A:$P,MATCH('2) Order Form'!$V756,ATS!$O:$O,0),2)</f>
        <v>Crossfire SS Jersey M</v>
      </c>
      <c r="E756" s="74" t="str">
        <f>INDEX(ATS!$A:$P,MATCH('2) Order Form'!$V756,ATS!$O:$O,0),4)</f>
        <v>44002-L</v>
      </c>
      <c r="F756" s="74" t="str">
        <f>INDEX(ATS!$A:$P,MATCH('2) Order Form'!$V756,ATS!$O:$O,0),5)</f>
        <v>Golden Yellow</v>
      </c>
      <c r="G756" s="112" t="str">
        <f>INDEX(ATS!$A:$P,MATCH('2) Order Form'!$V756,ATS!$O:$O,0),6)</f>
        <v>L</v>
      </c>
      <c r="H756" s="10">
        <v>1</v>
      </c>
      <c r="I756" s="90">
        <v>0</v>
      </c>
      <c r="J756" s="96">
        <f>IFERROR(VLOOKUP(V756,ATS!$O:$P,2,FALSE),0)</f>
        <v>65</v>
      </c>
      <c r="K756" s="138" t="str">
        <f t="shared" ref="K756" si="1268">IF(J756=99999,"OPEN",IF(J756&gt;50,"50+",IF(J756&lt;=0,"0",J756)))</f>
        <v>50+</v>
      </c>
      <c r="L756" s="96">
        <f>IFERROR(VLOOKUP(V756,ATS!$O:$Q,3,FALSE),0)</f>
        <v>65</v>
      </c>
      <c r="M756" s="139" t="str">
        <f t="shared" ref="M756" si="1269">IF(L756=99999,"OPEN",IF(L756&gt;50,"50+",IF(L756&lt;=0,"0",L756)))</f>
        <v>50+</v>
      </c>
      <c r="N756" s="85">
        <v>0</v>
      </c>
      <c r="O756" s="51">
        <f t="shared" ref="O756" si="1270">IF(N756&lt;&gt;0,N756,$P$5)</f>
        <v>0</v>
      </c>
      <c r="P756" s="46">
        <f>VLOOKUP($C756,Prices!$A$3:$T$1996,MATCH('2) Order Form'!P$8,Prices!$A$2:$T$2,0),FALSE)</f>
        <v>65</v>
      </c>
      <c r="Q756" s="47">
        <f>VLOOKUP($C756,Prices!$A$3:$T$1996,MATCH('2) Order Form'!Q$8,Prices!$A$2:$T$2,0),FALSE)</f>
        <v>129</v>
      </c>
      <c r="R756" s="31">
        <f t="shared" ref="R756" si="1271">I756*P756</f>
        <v>0</v>
      </c>
      <c r="S756" s="40">
        <f t="shared" ref="S756" si="1272">R756*O756</f>
        <v>0</v>
      </c>
      <c r="T756" s="47">
        <f t="shared" ref="T756" si="1273">R756-S756</f>
        <v>0</v>
      </c>
      <c r="U756" s="97"/>
      <c r="V756" s="110">
        <v>7048652897688</v>
      </c>
      <c r="W756" s="97"/>
      <c r="X756" s="182" t="str">
        <f t="shared" si="1127"/>
        <v>*** EOL ***</v>
      </c>
      <c r="Y756" s="98">
        <f t="shared" ref="Y756" si="1274">I756*Q756</f>
        <v>0</v>
      </c>
      <c r="Z756" s="99">
        <f t="shared" ca="1" si="1107"/>
        <v>0</v>
      </c>
      <c r="AA756" s="99">
        <f t="shared" ca="1" si="1260"/>
        <v>114</v>
      </c>
      <c r="AB756" s="99">
        <f t="shared" ca="1" si="1195"/>
        <v>0</v>
      </c>
      <c r="AC756" s="99">
        <f t="shared" ca="1" si="1196"/>
        <v>0</v>
      </c>
      <c r="AD756" s="99" t="str">
        <f t="shared" si="1197"/>
        <v>820440Golden Yellow</v>
      </c>
      <c r="AE756" s="99">
        <f t="shared" si="1198"/>
        <v>820440</v>
      </c>
      <c r="AF756" s="100" t="str">
        <f>INDEX(ATS!$A:$P,MATCH('2) Order Form'!$V756,ATS!$O:$O,0),7)</f>
        <v>Stock</v>
      </c>
      <c r="AG756" s="183">
        <v>7048652914705</v>
      </c>
      <c r="AH756"/>
    </row>
    <row r="757" spans="1:34" ht="17.25" customHeight="1">
      <c r="A757" s="9">
        <v>4</v>
      </c>
      <c r="B757" s="9" t="s">
        <v>103</v>
      </c>
      <c r="C757" s="9">
        <f>INDEX(ATS!$A:$P,MATCH('2) Order Form'!$V757,ATS!$O:$O,0),1)</f>
        <v>820440</v>
      </c>
      <c r="D757" s="9" t="str">
        <f>INDEX(ATS!$A:$P,MATCH('2) Order Form'!$V757,ATS!$O:$O,0),2)</f>
        <v>Crossfire SS Jersey M</v>
      </c>
      <c r="E757" s="74" t="str">
        <f>INDEX(ATS!$A:$P,MATCH('2) Order Form'!$V757,ATS!$O:$O,0),4)</f>
        <v>44002-XL</v>
      </c>
      <c r="F757" s="74" t="str">
        <f>INDEX(ATS!$A:$P,MATCH('2) Order Form'!$V757,ATS!$O:$O,0),5)</f>
        <v>Golden Yellow</v>
      </c>
      <c r="G757" s="112" t="str">
        <f>INDEX(ATS!$A:$P,MATCH('2) Order Form'!$V757,ATS!$O:$O,0),6)</f>
        <v>XL</v>
      </c>
      <c r="H757" s="10">
        <v>1</v>
      </c>
      <c r="I757" s="90">
        <v>0</v>
      </c>
      <c r="J757" s="96">
        <f>IFERROR(VLOOKUP(V757,ATS!$O:$P,2,FALSE),0)</f>
        <v>41</v>
      </c>
      <c r="K757" s="138">
        <f t="shared" ref="K757:K763" si="1275">IF(J757=99999,"OPEN",IF(J757&gt;50,"50+",IF(J757&lt;=0,"0",J757)))</f>
        <v>41</v>
      </c>
      <c r="L757" s="96">
        <f>IFERROR(VLOOKUP(V757,ATS!$O:$Q,3,FALSE),0)</f>
        <v>41</v>
      </c>
      <c r="M757" s="139">
        <f t="shared" ref="M757:M765" si="1276">IF(L757=99999,"OPEN",IF(L757&gt;50,"50+",IF(L757&lt;=0,"0",L757)))</f>
        <v>41</v>
      </c>
      <c r="N757" s="85">
        <v>0</v>
      </c>
      <c r="O757" s="51">
        <f t="shared" ref="O757:O763" si="1277">IF(N757&lt;&gt;0,N757,$P$5)</f>
        <v>0</v>
      </c>
      <c r="P757" s="46">
        <f>VLOOKUP($C757,Prices!$A$3:$T$1996,MATCH('2) Order Form'!P$8,Prices!$A$2:$T$2,0),FALSE)</f>
        <v>65</v>
      </c>
      <c r="Q757" s="47">
        <f>VLOOKUP($C757,Prices!$A$3:$T$1996,MATCH('2) Order Form'!Q$8,Prices!$A$2:$T$2,0),FALSE)</f>
        <v>129</v>
      </c>
      <c r="R757" s="31">
        <f t="shared" ref="R757:R763" si="1278">I757*P757</f>
        <v>0</v>
      </c>
      <c r="S757" s="40">
        <f t="shared" ref="S757:S763" si="1279">R757*O757</f>
        <v>0</v>
      </c>
      <c r="T757" s="47">
        <f t="shared" ref="T757:T763" si="1280">R757-S757</f>
        <v>0</v>
      </c>
      <c r="U757" s="97"/>
      <c r="V757" s="110">
        <v>7048652897718</v>
      </c>
      <c r="W757" s="97"/>
      <c r="X757" s="182" t="str">
        <f t="shared" si="1127"/>
        <v>*** EOL ***</v>
      </c>
      <c r="Y757" s="98">
        <f t="shared" ref="Y757:Y765" si="1281">I757*Q757</f>
        <v>0</v>
      </c>
      <c r="Z757" s="99">
        <f t="shared" ca="1" si="1107"/>
        <v>0</v>
      </c>
      <c r="AA757" s="99">
        <f t="shared" ca="1" si="1260"/>
        <v>114</v>
      </c>
      <c r="AB757" s="99">
        <f t="shared" ca="1" si="1195"/>
        <v>0</v>
      </c>
      <c r="AC757" s="99">
        <f t="shared" ca="1" si="1196"/>
        <v>0</v>
      </c>
      <c r="AD757" s="99" t="str">
        <f t="shared" si="1197"/>
        <v>820440Golden Yellow</v>
      </c>
      <c r="AE757" s="99">
        <f t="shared" si="1198"/>
        <v>820440</v>
      </c>
      <c r="AF757" s="100" t="str">
        <f>INDEX(ATS!$A:$P,MATCH('2) Order Form'!$V757,ATS!$O:$O,0),7)</f>
        <v>Stock</v>
      </c>
      <c r="AG757" s="183">
        <v>7048653018518</v>
      </c>
    </row>
    <row r="758" spans="1:34" ht="17.25" customHeight="1">
      <c r="A758" s="9">
        <v>4</v>
      </c>
      <c r="B758" s="9" t="s">
        <v>103</v>
      </c>
      <c r="C758" s="9">
        <f>INDEX(ATS!$A:$P,MATCH('2) Order Form'!$V758,ATS!$O:$O,0),1)</f>
        <v>820440</v>
      </c>
      <c r="D758" s="9" t="str">
        <f>INDEX(ATS!$A:$P,MATCH('2) Order Form'!$V758,ATS!$O:$O,0),2)</f>
        <v>Crossfire SS Jersey M</v>
      </c>
      <c r="E758" s="74" t="str">
        <f>INDEX(ATS!$A:$P,MATCH('2) Order Form'!$V758,ATS!$O:$O,0),4)</f>
        <v>99901-S</v>
      </c>
      <c r="F758" s="74" t="str">
        <f>INDEX(ATS!$A:$P,MATCH('2) Order Form'!$V758,ATS!$O:$O,0),5)</f>
        <v xml:space="preserve">Black </v>
      </c>
      <c r="G758" s="112" t="str">
        <f>INDEX(ATS!$A:$P,MATCH('2) Order Form'!$V758,ATS!$O:$O,0),6)</f>
        <v>S</v>
      </c>
      <c r="H758" s="10">
        <v>1</v>
      </c>
      <c r="I758" s="90">
        <v>0</v>
      </c>
      <c r="J758" s="96">
        <f>IFERROR(VLOOKUP(V758,ATS!$O:$P,2,FALSE),0)</f>
        <v>83</v>
      </c>
      <c r="K758" s="138" t="str">
        <f t="shared" si="1275"/>
        <v>50+</v>
      </c>
      <c r="L758" s="96">
        <f>IFERROR(VLOOKUP(V758,ATS!$O:$Q,3,FALSE),0)</f>
        <v>83</v>
      </c>
      <c r="M758" s="139" t="str">
        <f t="shared" si="1276"/>
        <v>50+</v>
      </c>
      <c r="N758" s="85">
        <v>0</v>
      </c>
      <c r="O758" s="51">
        <f t="shared" si="1277"/>
        <v>0</v>
      </c>
      <c r="P758" s="46">
        <f>VLOOKUP($C758,Prices!$A$3:$T$1996,MATCH('2) Order Form'!P$8,Prices!$A$2:$T$2,0),FALSE)</f>
        <v>65</v>
      </c>
      <c r="Q758" s="47">
        <f>VLOOKUP($C758,Prices!$A$3:$T$1996,MATCH('2) Order Form'!Q$8,Prices!$A$2:$T$2,0),FALSE)</f>
        <v>129</v>
      </c>
      <c r="R758" s="31">
        <f t="shared" si="1278"/>
        <v>0</v>
      </c>
      <c r="S758" s="40">
        <f t="shared" si="1279"/>
        <v>0</v>
      </c>
      <c r="T758" s="47">
        <f t="shared" si="1280"/>
        <v>0</v>
      </c>
      <c r="U758" s="97"/>
      <c r="V758" s="110">
        <v>7048652897749</v>
      </c>
      <c r="W758" s="97"/>
      <c r="X758" s="182" t="str">
        <f t="shared" si="1127"/>
        <v/>
      </c>
      <c r="Y758" s="98">
        <f t="shared" si="1281"/>
        <v>0</v>
      </c>
      <c r="Z758" s="99">
        <f t="shared" ca="1" si="1107"/>
        <v>0</v>
      </c>
      <c r="AA758" s="99">
        <f t="shared" ca="1" si="1260"/>
        <v>114</v>
      </c>
      <c r="AB758" s="99">
        <f t="shared" ca="1" si="1195"/>
        <v>0</v>
      </c>
      <c r="AC758" s="99">
        <f t="shared" ca="1" si="1196"/>
        <v>1</v>
      </c>
      <c r="AD758" s="99" t="str">
        <f t="shared" si="1197"/>
        <v xml:space="preserve">820440Black </v>
      </c>
      <c r="AE758" s="99">
        <f t="shared" si="1198"/>
        <v>820440</v>
      </c>
      <c r="AF758" s="100" t="str">
        <f>INDEX(ATS!$A:$P,MATCH('2) Order Form'!$V758,ATS!$O:$O,0),7)</f>
        <v>Active</v>
      </c>
      <c r="AG758" s="183">
        <v>7048653018525</v>
      </c>
    </row>
    <row r="759" spans="1:34" ht="17.25" customHeight="1">
      <c r="A759" s="9">
        <v>4</v>
      </c>
      <c r="B759" s="9" t="s">
        <v>103</v>
      </c>
      <c r="C759" s="9">
        <f>INDEX(ATS!$A:$P,MATCH('2) Order Form'!$V759,ATS!$O:$O,0),1)</f>
        <v>820440</v>
      </c>
      <c r="D759" s="9" t="str">
        <f>INDEX(ATS!$A:$P,MATCH('2) Order Form'!$V759,ATS!$O:$O,0),2)</f>
        <v>Crossfire SS Jersey M</v>
      </c>
      <c r="E759" s="74" t="str">
        <f>INDEX(ATS!$A:$P,MATCH('2) Order Form'!$V759,ATS!$O:$O,0),4)</f>
        <v>99901-M</v>
      </c>
      <c r="F759" s="74" t="str">
        <f>INDEX(ATS!$A:$P,MATCH('2) Order Form'!$V759,ATS!$O:$O,0),5)</f>
        <v xml:space="preserve">Black </v>
      </c>
      <c r="G759" s="112" t="str">
        <f>INDEX(ATS!$A:$P,MATCH('2) Order Form'!$V759,ATS!$O:$O,0),6)</f>
        <v>M</v>
      </c>
      <c r="H759" s="10">
        <v>1</v>
      </c>
      <c r="I759" s="90">
        <v>0</v>
      </c>
      <c r="J759" s="96">
        <f>IFERROR(VLOOKUP(V759,ATS!$O:$P,2,FALSE),0)</f>
        <v>160</v>
      </c>
      <c r="K759" s="138" t="str">
        <f t="shared" si="1275"/>
        <v>50+</v>
      </c>
      <c r="L759" s="96">
        <f>IFERROR(VLOOKUP(V759,ATS!$O:$Q,3,FALSE),0)</f>
        <v>160</v>
      </c>
      <c r="M759" s="139" t="str">
        <f t="shared" si="1276"/>
        <v>50+</v>
      </c>
      <c r="N759" s="85">
        <v>0</v>
      </c>
      <c r="O759" s="51">
        <f t="shared" si="1277"/>
        <v>0</v>
      </c>
      <c r="P759" s="46">
        <f>VLOOKUP($C759,Prices!$A$3:$T$1996,MATCH('2) Order Form'!P$8,Prices!$A$2:$T$2,0),FALSE)</f>
        <v>65</v>
      </c>
      <c r="Q759" s="47">
        <f>VLOOKUP($C759,Prices!$A$3:$T$1996,MATCH('2) Order Form'!Q$8,Prices!$A$2:$T$2,0),FALSE)</f>
        <v>129</v>
      </c>
      <c r="R759" s="31">
        <f t="shared" si="1278"/>
        <v>0</v>
      </c>
      <c r="S759" s="40">
        <f t="shared" si="1279"/>
        <v>0</v>
      </c>
      <c r="T759" s="47">
        <f t="shared" si="1280"/>
        <v>0</v>
      </c>
      <c r="U759" s="97"/>
      <c r="V759" s="110">
        <v>7048652897732</v>
      </c>
      <c r="W759" s="97"/>
      <c r="X759" s="182" t="str">
        <f t="shared" si="1127"/>
        <v/>
      </c>
      <c r="Y759" s="98">
        <f t="shared" si="1281"/>
        <v>0</v>
      </c>
      <c r="Z759" s="99">
        <f t="shared" ca="1" si="1107"/>
        <v>0</v>
      </c>
      <c r="AA759" s="99">
        <f t="shared" ca="1" si="1260"/>
        <v>114</v>
      </c>
      <c r="AB759" s="99">
        <f t="shared" ca="1" si="1195"/>
        <v>0</v>
      </c>
      <c r="AC759" s="99">
        <f t="shared" ca="1" si="1196"/>
        <v>0</v>
      </c>
      <c r="AD759" s="99" t="str">
        <f t="shared" si="1197"/>
        <v xml:space="preserve">820440Black </v>
      </c>
      <c r="AE759" s="99">
        <f t="shared" si="1198"/>
        <v>820440</v>
      </c>
      <c r="AF759" s="100" t="str">
        <f>INDEX(ATS!$A:$P,MATCH('2) Order Form'!$V759,ATS!$O:$O,0),7)</f>
        <v>Active</v>
      </c>
      <c r="AG759" s="183">
        <v>7048653018532</v>
      </c>
    </row>
    <row r="760" spans="1:34" ht="17.25" customHeight="1">
      <c r="A760" s="9">
        <v>4</v>
      </c>
      <c r="B760" s="9" t="s">
        <v>103</v>
      </c>
      <c r="C760" s="9">
        <f>INDEX(ATS!$A:$P,MATCH('2) Order Form'!$V760,ATS!$O:$O,0),1)</f>
        <v>820440</v>
      </c>
      <c r="D760" s="9" t="str">
        <f>INDEX(ATS!$A:$P,MATCH('2) Order Form'!$V760,ATS!$O:$O,0),2)</f>
        <v>Crossfire SS Jersey M</v>
      </c>
      <c r="E760" s="74" t="str">
        <f>INDEX(ATS!$A:$P,MATCH('2) Order Form'!$V760,ATS!$O:$O,0),4)</f>
        <v>99901-L</v>
      </c>
      <c r="F760" s="74" t="str">
        <f>INDEX(ATS!$A:$P,MATCH('2) Order Form'!$V760,ATS!$O:$O,0),5)</f>
        <v xml:space="preserve">Black </v>
      </c>
      <c r="G760" s="112" t="str">
        <f>INDEX(ATS!$A:$P,MATCH('2) Order Form'!$V760,ATS!$O:$O,0),6)</f>
        <v>L</v>
      </c>
      <c r="H760" s="10">
        <v>1</v>
      </c>
      <c r="I760" s="90">
        <v>0</v>
      </c>
      <c r="J760" s="96">
        <f>IFERROR(VLOOKUP(V760,ATS!$O:$P,2,FALSE),0)</f>
        <v>159</v>
      </c>
      <c r="K760" s="138" t="str">
        <f t="shared" si="1275"/>
        <v>50+</v>
      </c>
      <c r="L760" s="96">
        <f>IFERROR(VLOOKUP(V760,ATS!$O:$Q,3,FALSE),0)</f>
        <v>159</v>
      </c>
      <c r="M760" s="139" t="str">
        <f t="shared" si="1276"/>
        <v>50+</v>
      </c>
      <c r="N760" s="85">
        <v>0</v>
      </c>
      <c r="O760" s="51">
        <f t="shared" si="1277"/>
        <v>0</v>
      </c>
      <c r="P760" s="46">
        <f>VLOOKUP($C760,Prices!$A$3:$T$1996,MATCH('2) Order Form'!P$8,Prices!$A$2:$T$2,0),FALSE)</f>
        <v>65</v>
      </c>
      <c r="Q760" s="47">
        <f>VLOOKUP($C760,Prices!$A$3:$T$1996,MATCH('2) Order Form'!Q$8,Prices!$A$2:$T$2,0),FALSE)</f>
        <v>129</v>
      </c>
      <c r="R760" s="31">
        <f t="shared" si="1278"/>
        <v>0</v>
      </c>
      <c r="S760" s="40">
        <f t="shared" si="1279"/>
        <v>0</v>
      </c>
      <c r="T760" s="47">
        <f t="shared" si="1280"/>
        <v>0</v>
      </c>
      <c r="U760" s="97"/>
      <c r="V760" s="110">
        <v>7048652897725</v>
      </c>
      <c r="W760" s="97"/>
      <c r="X760" s="182" t="str">
        <f t="shared" si="1127"/>
        <v/>
      </c>
      <c r="Y760" s="98">
        <f t="shared" si="1281"/>
        <v>0</v>
      </c>
      <c r="Z760" s="99">
        <f t="shared" ca="1" si="1107"/>
        <v>0</v>
      </c>
      <c r="AA760" s="99">
        <f t="shared" ca="1" si="1260"/>
        <v>114</v>
      </c>
      <c r="AB760" s="99">
        <f t="shared" ca="1" si="1195"/>
        <v>0</v>
      </c>
      <c r="AC760" s="99">
        <f t="shared" ca="1" si="1196"/>
        <v>0</v>
      </c>
      <c r="AD760" s="99" t="str">
        <f t="shared" si="1197"/>
        <v xml:space="preserve">820440Black </v>
      </c>
      <c r="AE760" s="99">
        <f t="shared" si="1198"/>
        <v>820440</v>
      </c>
      <c r="AF760" s="100" t="str">
        <f>INDEX(ATS!$A:$P,MATCH('2) Order Form'!$V760,ATS!$O:$O,0),7)</f>
        <v>Active</v>
      </c>
      <c r="AG760" s="183">
        <v>7048652914682</v>
      </c>
    </row>
    <row r="761" spans="1:34" ht="17.25" customHeight="1">
      <c r="A761" s="9">
        <v>4</v>
      </c>
      <c r="B761" s="9" t="s">
        <v>103</v>
      </c>
      <c r="C761" s="9">
        <f>INDEX(ATS!$A:$P,MATCH('2) Order Form'!$V761,ATS!$O:$O,0),1)</f>
        <v>820440</v>
      </c>
      <c r="D761" s="9" t="str">
        <f>INDEX(ATS!$A:$P,MATCH('2) Order Form'!$V761,ATS!$O:$O,0),2)</f>
        <v>Crossfire SS Jersey M</v>
      </c>
      <c r="E761" s="74" t="str">
        <f>INDEX(ATS!$A:$P,MATCH('2) Order Form'!$V761,ATS!$O:$O,0),4)</f>
        <v>99901-XL</v>
      </c>
      <c r="F761" s="74" t="str">
        <f>INDEX(ATS!$A:$P,MATCH('2) Order Form'!$V761,ATS!$O:$O,0),5)</f>
        <v xml:space="preserve">Black </v>
      </c>
      <c r="G761" s="112" t="str">
        <f>INDEX(ATS!$A:$P,MATCH('2) Order Form'!$V761,ATS!$O:$O,0),6)</f>
        <v>XL</v>
      </c>
      <c r="H761" s="10">
        <v>1</v>
      </c>
      <c r="I761" s="90">
        <v>0</v>
      </c>
      <c r="J761" s="96">
        <f>IFERROR(VLOOKUP(V761,ATS!$O:$P,2,FALSE),0)</f>
        <v>89</v>
      </c>
      <c r="K761" s="138" t="str">
        <f t="shared" si="1275"/>
        <v>50+</v>
      </c>
      <c r="L761" s="96">
        <f>IFERROR(VLOOKUP(V761,ATS!$O:$Q,3,FALSE),0)</f>
        <v>89</v>
      </c>
      <c r="M761" s="139" t="str">
        <f t="shared" si="1276"/>
        <v>50+</v>
      </c>
      <c r="N761" s="85">
        <v>0</v>
      </c>
      <c r="O761" s="51">
        <f t="shared" si="1277"/>
        <v>0</v>
      </c>
      <c r="P761" s="46">
        <f>VLOOKUP($C761,Prices!$A$3:$T$1996,MATCH('2) Order Form'!P$8,Prices!$A$2:$T$2,0),FALSE)</f>
        <v>65</v>
      </c>
      <c r="Q761" s="47">
        <f>VLOOKUP($C761,Prices!$A$3:$T$1996,MATCH('2) Order Form'!Q$8,Prices!$A$2:$T$2,0),FALSE)</f>
        <v>129</v>
      </c>
      <c r="R761" s="31">
        <f t="shared" si="1278"/>
        <v>0</v>
      </c>
      <c r="S761" s="40">
        <f t="shared" si="1279"/>
        <v>0</v>
      </c>
      <c r="T761" s="47">
        <f t="shared" si="1280"/>
        <v>0</v>
      </c>
      <c r="U761" s="97"/>
      <c r="V761" s="110">
        <v>7048652897756</v>
      </c>
      <c r="W761" s="97"/>
      <c r="X761" s="182" t="str">
        <f t="shared" si="1127"/>
        <v/>
      </c>
      <c r="Y761" s="98">
        <f t="shared" si="1281"/>
        <v>0</v>
      </c>
      <c r="Z761" s="99">
        <f t="shared" ca="1" si="1107"/>
        <v>0</v>
      </c>
      <c r="AA761" s="99">
        <f t="shared" ca="1" si="1260"/>
        <v>114</v>
      </c>
      <c r="AB761" s="99">
        <f t="shared" ca="1" si="1195"/>
        <v>0</v>
      </c>
      <c r="AC761" s="99">
        <f t="shared" ca="1" si="1196"/>
        <v>0</v>
      </c>
      <c r="AD761" s="99" t="str">
        <f t="shared" si="1197"/>
        <v xml:space="preserve">820440Black </v>
      </c>
      <c r="AE761" s="99">
        <f t="shared" si="1198"/>
        <v>820440</v>
      </c>
      <c r="AF761" s="100" t="str">
        <f>INDEX(ATS!$A:$P,MATCH('2) Order Form'!$V761,ATS!$O:$O,0),7)</f>
        <v>Active</v>
      </c>
      <c r="AG761" s="183">
        <v>7048652914675</v>
      </c>
    </row>
    <row r="762" spans="1:34">
      <c r="A762" s="9">
        <v>4</v>
      </c>
      <c r="B762" s="9" t="s">
        <v>103</v>
      </c>
      <c r="C762" s="9">
        <f>INDEX(ATS!$A:$P,MATCH('2) Order Form'!$V762,ATS!$O:$O,0),1)</f>
        <v>820436</v>
      </c>
      <c r="D762" s="9" t="str">
        <f>INDEX(ATS!$A:$P,MATCH('2) Order Form'!$V762,ATS!$O:$O,0),2)</f>
        <v>Crossfire Cargo Bib Shorts W</v>
      </c>
      <c r="E762" s="74" t="str">
        <f>INDEX(ATS!$A:$P,MATCH('2) Order Form'!$V762,ATS!$O:$O,0),4)</f>
        <v>99901-XS</v>
      </c>
      <c r="F762" s="74" t="str">
        <f>INDEX(ATS!$A:$P,MATCH('2) Order Form'!$V762,ATS!$O:$O,0),5)</f>
        <v xml:space="preserve">Black </v>
      </c>
      <c r="G762" s="112" t="str">
        <f>INDEX(ATS!$A:$P,MATCH('2) Order Form'!$V762,ATS!$O:$O,0),6)</f>
        <v>XS</v>
      </c>
      <c r="H762" s="10">
        <v>1</v>
      </c>
      <c r="I762" s="90">
        <v>0</v>
      </c>
      <c r="J762" s="96">
        <f>IFERROR(VLOOKUP(V762,ATS!$O:$P,2,FALSE),0)</f>
        <v>78</v>
      </c>
      <c r="K762" s="138" t="str">
        <f t="shared" si="1275"/>
        <v>50+</v>
      </c>
      <c r="L762" s="96">
        <f>IFERROR(VLOOKUP(V762,ATS!$O:$Q,3,FALSE),0)</f>
        <v>78</v>
      </c>
      <c r="M762" s="139" t="str">
        <f t="shared" si="1276"/>
        <v>50+</v>
      </c>
      <c r="N762" s="85">
        <v>0</v>
      </c>
      <c r="O762" s="51">
        <f t="shared" si="1277"/>
        <v>0</v>
      </c>
      <c r="P762" s="46">
        <f>VLOOKUP($C762,Prices!$A$3:$T$1996,MATCH('2) Order Form'!P$8,Prices!$A$2:$T$2,0),FALSE)</f>
        <v>85</v>
      </c>
      <c r="Q762" s="47">
        <f>VLOOKUP($C762,Prices!$A$3:$T$1996,MATCH('2) Order Form'!Q$8,Prices!$A$2:$T$2,0),FALSE)</f>
        <v>169</v>
      </c>
      <c r="R762" s="31">
        <f t="shared" si="1278"/>
        <v>0</v>
      </c>
      <c r="S762" s="40">
        <f t="shared" si="1279"/>
        <v>0</v>
      </c>
      <c r="T762" s="47">
        <f t="shared" si="1280"/>
        <v>0</v>
      </c>
      <c r="U762" s="97"/>
      <c r="V762" s="110">
        <v>7048652898340</v>
      </c>
      <c r="W762" s="97"/>
      <c r="X762" s="182" t="str">
        <f t="shared" si="1127"/>
        <v/>
      </c>
      <c r="Y762" s="98">
        <f t="shared" si="1281"/>
        <v>0</v>
      </c>
      <c r="Z762" s="99">
        <f t="shared" ca="1" si="1107"/>
        <v>0</v>
      </c>
      <c r="AA762" s="99">
        <f t="shared" ca="1" si="1260"/>
        <v>115</v>
      </c>
      <c r="AB762" s="99">
        <f t="shared" ca="1" si="1195"/>
        <v>1</v>
      </c>
      <c r="AC762" s="99">
        <f t="shared" ca="1" si="1196"/>
        <v>0</v>
      </c>
      <c r="AD762" s="99" t="str">
        <f t="shared" si="1197"/>
        <v xml:space="preserve">820436Black </v>
      </c>
      <c r="AE762" s="99">
        <f t="shared" si="1198"/>
        <v>820436</v>
      </c>
      <c r="AF762" s="100" t="str">
        <f>INDEX(ATS!$A:$P,MATCH('2) Order Form'!$V762,ATS!$O:$O,0),7)</f>
        <v>Active</v>
      </c>
      <c r="AG762" s="183">
        <v>7048652914712</v>
      </c>
    </row>
    <row r="763" spans="1:34">
      <c r="A763" s="9">
        <v>4</v>
      </c>
      <c r="B763" s="9" t="s">
        <v>103</v>
      </c>
      <c r="C763" s="9">
        <f>INDEX(ATS!$A:$P,MATCH('2) Order Form'!$V763,ATS!$O:$O,0),1)</f>
        <v>820436</v>
      </c>
      <c r="D763" s="9" t="str">
        <f>INDEX(ATS!$A:$P,MATCH('2) Order Form'!$V763,ATS!$O:$O,0),2)</f>
        <v>Crossfire Cargo Bib Shorts W</v>
      </c>
      <c r="E763" s="74" t="str">
        <f>INDEX(ATS!$A:$P,MATCH('2) Order Form'!$V763,ATS!$O:$O,0),4)</f>
        <v>99901-S</v>
      </c>
      <c r="F763" s="74" t="str">
        <f>INDEX(ATS!$A:$P,MATCH('2) Order Form'!$V763,ATS!$O:$O,0),5)</f>
        <v xml:space="preserve">Black </v>
      </c>
      <c r="G763" s="112" t="str">
        <f>INDEX(ATS!$A:$P,MATCH('2) Order Form'!$V763,ATS!$O:$O,0),6)</f>
        <v>S</v>
      </c>
      <c r="H763" s="10">
        <v>1</v>
      </c>
      <c r="I763" s="90">
        <v>0</v>
      </c>
      <c r="J763" s="96">
        <f>IFERROR(VLOOKUP(V763,ATS!$O:$P,2,FALSE),0)</f>
        <v>299</v>
      </c>
      <c r="K763" s="138" t="str">
        <f t="shared" si="1275"/>
        <v>50+</v>
      </c>
      <c r="L763" s="96">
        <f>IFERROR(VLOOKUP(V763,ATS!$O:$Q,3,FALSE),0)</f>
        <v>299</v>
      </c>
      <c r="M763" s="139" t="str">
        <f t="shared" si="1276"/>
        <v>50+</v>
      </c>
      <c r="N763" s="85">
        <v>0</v>
      </c>
      <c r="O763" s="51">
        <f t="shared" si="1277"/>
        <v>0</v>
      </c>
      <c r="P763" s="46">
        <f>VLOOKUP($C763,Prices!$A$3:$T$1996,MATCH('2) Order Form'!P$8,Prices!$A$2:$T$2,0),FALSE)</f>
        <v>85</v>
      </c>
      <c r="Q763" s="47">
        <f>VLOOKUP($C763,Prices!$A$3:$T$1996,MATCH('2) Order Form'!Q$8,Prices!$A$2:$T$2,0),FALSE)</f>
        <v>169</v>
      </c>
      <c r="R763" s="31">
        <f t="shared" si="1278"/>
        <v>0</v>
      </c>
      <c r="S763" s="40">
        <f t="shared" si="1279"/>
        <v>0</v>
      </c>
      <c r="T763" s="47">
        <f t="shared" si="1280"/>
        <v>0</v>
      </c>
      <c r="U763" s="97"/>
      <c r="V763" s="110">
        <v>7048652898333</v>
      </c>
      <c r="W763" s="97"/>
      <c r="X763" s="182" t="str">
        <f t="shared" si="1127"/>
        <v/>
      </c>
      <c r="Y763" s="98">
        <f t="shared" si="1281"/>
        <v>0</v>
      </c>
      <c r="Z763" s="99">
        <f t="shared" ca="1" si="1107"/>
        <v>0</v>
      </c>
      <c r="AA763" s="99">
        <f t="shared" ca="1" si="1260"/>
        <v>115</v>
      </c>
      <c r="AB763" s="99">
        <f t="shared" ca="1" si="1195"/>
        <v>0</v>
      </c>
      <c r="AC763" s="99">
        <f t="shared" ca="1" si="1196"/>
        <v>0</v>
      </c>
      <c r="AD763" s="99" t="str">
        <f t="shared" si="1197"/>
        <v xml:space="preserve">820436Black </v>
      </c>
      <c r="AE763" s="99">
        <f t="shared" si="1198"/>
        <v>820436</v>
      </c>
      <c r="AF763" s="100" t="str">
        <f>INDEX(ATS!$A:$P,MATCH('2) Order Form'!$V763,ATS!$O:$O,0),7)</f>
        <v>Active</v>
      </c>
      <c r="AG763" s="183">
        <v>7048653017993</v>
      </c>
    </row>
    <row r="764" spans="1:34" ht="17.25" customHeight="1">
      <c r="A764" s="9">
        <v>4</v>
      </c>
      <c r="B764" s="9" t="s">
        <v>103</v>
      </c>
      <c r="C764" s="9">
        <f>INDEX(ATS!$A:$P,MATCH('2) Order Form'!$V764,ATS!$O:$O,0),1)</f>
        <v>820436</v>
      </c>
      <c r="D764" s="9" t="str">
        <f>INDEX(ATS!$A:$P,MATCH('2) Order Form'!$V764,ATS!$O:$O,0),2)</f>
        <v>Crossfire Cargo Bib Shorts W</v>
      </c>
      <c r="E764" s="74" t="str">
        <f>INDEX(ATS!$A:$P,MATCH('2) Order Form'!$V764,ATS!$O:$O,0),4)</f>
        <v>99901-M</v>
      </c>
      <c r="F764" s="74" t="str">
        <f>INDEX(ATS!$A:$P,MATCH('2) Order Form'!$V764,ATS!$O:$O,0),5)</f>
        <v xml:space="preserve">Black </v>
      </c>
      <c r="G764" s="112" t="str">
        <f>INDEX(ATS!$A:$P,MATCH('2) Order Form'!$V764,ATS!$O:$O,0),6)</f>
        <v>M</v>
      </c>
      <c r="H764" s="10">
        <v>1</v>
      </c>
      <c r="I764" s="90">
        <v>0</v>
      </c>
      <c r="J764" s="96">
        <f>IFERROR(VLOOKUP(V764,ATS!$O:$P,2,FALSE),0)</f>
        <v>350</v>
      </c>
      <c r="K764" s="138" t="str">
        <f t="shared" ref="K764:K765" si="1282">IF(J764=99999,"OPEN",IF(J764&gt;50,"50+",IF(J764&lt;=0,"0",J764)))</f>
        <v>50+</v>
      </c>
      <c r="L764" s="96">
        <f>IFERROR(VLOOKUP(V764,ATS!$O:$Q,3,FALSE),0)</f>
        <v>350</v>
      </c>
      <c r="M764" s="139" t="str">
        <f t="shared" si="1276"/>
        <v>50+</v>
      </c>
      <c r="N764" s="85">
        <v>0</v>
      </c>
      <c r="O764" s="51">
        <f t="shared" ref="O764:O765" si="1283">IF(N764&lt;&gt;0,N764,$P$5)</f>
        <v>0</v>
      </c>
      <c r="P764" s="46">
        <f>VLOOKUP($C764,Prices!$A$3:$T$1996,MATCH('2) Order Form'!P$8,Prices!$A$2:$T$2,0),FALSE)</f>
        <v>85</v>
      </c>
      <c r="Q764" s="47">
        <f>VLOOKUP($C764,Prices!$A$3:$T$1996,MATCH('2) Order Form'!Q$8,Prices!$A$2:$T$2,0),FALSE)</f>
        <v>169</v>
      </c>
      <c r="R764" s="31">
        <f t="shared" ref="R764:R765" si="1284">I764*P764</f>
        <v>0</v>
      </c>
      <c r="S764" s="40">
        <f t="shared" ref="S764:S765" si="1285">R764*O764</f>
        <v>0</v>
      </c>
      <c r="T764" s="47">
        <f t="shared" ref="T764:T765" si="1286">R764-S764</f>
        <v>0</v>
      </c>
      <c r="U764" s="97"/>
      <c r="V764" s="110">
        <v>7048652898326</v>
      </c>
      <c r="W764" s="97"/>
      <c r="X764" s="182" t="str">
        <f t="shared" si="1127"/>
        <v/>
      </c>
      <c r="Y764" s="98">
        <f t="shared" si="1281"/>
        <v>0</v>
      </c>
      <c r="Z764" s="99">
        <f t="shared" ca="1" si="1107"/>
        <v>0</v>
      </c>
      <c r="AA764" s="99">
        <f t="shared" ca="1" si="1260"/>
        <v>115</v>
      </c>
      <c r="AB764" s="99">
        <f t="shared" ca="1" si="1195"/>
        <v>0</v>
      </c>
      <c r="AC764" s="99">
        <f t="shared" ca="1" si="1196"/>
        <v>0</v>
      </c>
      <c r="AD764" s="99" t="str">
        <f t="shared" si="1197"/>
        <v xml:space="preserve">820436Black </v>
      </c>
      <c r="AE764" s="99">
        <f t="shared" si="1198"/>
        <v>820436</v>
      </c>
      <c r="AF764" s="100" t="str">
        <f>INDEX(ATS!$A:$P,MATCH('2) Order Form'!$V764,ATS!$O:$O,0),7)</f>
        <v>Active</v>
      </c>
      <c r="AG764" s="183">
        <v>7048652902856</v>
      </c>
    </row>
    <row r="765" spans="1:34" ht="17.25" customHeight="1">
      <c r="A765" s="9">
        <v>4</v>
      </c>
      <c r="B765" s="9" t="s">
        <v>103</v>
      </c>
      <c r="C765" s="9">
        <f>INDEX(ATS!$A:$P,MATCH('2) Order Form'!$V765,ATS!$O:$O,0),1)</f>
        <v>820436</v>
      </c>
      <c r="D765" s="9" t="str">
        <f>INDEX(ATS!$A:$P,MATCH('2) Order Form'!$V765,ATS!$O:$O,0),2)</f>
        <v>Crossfire Cargo Bib Shorts W</v>
      </c>
      <c r="E765" s="74" t="str">
        <f>INDEX(ATS!$A:$P,MATCH('2) Order Form'!$V765,ATS!$O:$O,0),4)</f>
        <v>99901-L</v>
      </c>
      <c r="F765" s="74" t="str">
        <f>INDEX(ATS!$A:$P,MATCH('2) Order Form'!$V765,ATS!$O:$O,0),5)</f>
        <v xml:space="preserve">Black </v>
      </c>
      <c r="G765" s="112" t="str">
        <f>INDEX(ATS!$A:$P,MATCH('2) Order Form'!$V765,ATS!$O:$O,0),6)</f>
        <v>L</v>
      </c>
      <c r="H765" s="10">
        <v>1</v>
      </c>
      <c r="I765" s="90">
        <v>0</v>
      </c>
      <c r="J765" s="96">
        <f>IFERROR(VLOOKUP(V765,ATS!$O:$P,2,FALSE),0)</f>
        <v>145</v>
      </c>
      <c r="K765" s="138" t="str">
        <f t="shared" si="1282"/>
        <v>50+</v>
      </c>
      <c r="L765" s="96">
        <f>IFERROR(VLOOKUP(V765,ATS!$O:$Q,3,FALSE),0)</f>
        <v>145</v>
      </c>
      <c r="M765" s="139" t="str">
        <f t="shared" si="1276"/>
        <v>50+</v>
      </c>
      <c r="N765" s="85">
        <v>0</v>
      </c>
      <c r="O765" s="51">
        <f t="shared" si="1283"/>
        <v>0</v>
      </c>
      <c r="P765" s="46">
        <f>VLOOKUP($C765,Prices!$A$3:$T$1996,MATCH('2) Order Form'!P$8,Prices!$A$2:$T$2,0),FALSE)</f>
        <v>85</v>
      </c>
      <c r="Q765" s="47">
        <f>VLOOKUP($C765,Prices!$A$3:$T$1996,MATCH('2) Order Form'!Q$8,Prices!$A$2:$T$2,0),FALSE)</f>
        <v>169</v>
      </c>
      <c r="R765" s="31">
        <f t="shared" si="1284"/>
        <v>0</v>
      </c>
      <c r="S765" s="40">
        <f t="shared" si="1285"/>
        <v>0</v>
      </c>
      <c r="T765" s="47">
        <f t="shared" si="1286"/>
        <v>0</v>
      </c>
      <c r="U765" s="97"/>
      <c r="V765" s="110">
        <v>7048652898319</v>
      </c>
      <c r="W765" s="97"/>
      <c r="X765" s="182" t="str">
        <f t="shared" si="1127"/>
        <v/>
      </c>
      <c r="Y765" s="98">
        <f t="shared" si="1281"/>
        <v>0</v>
      </c>
      <c r="Z765" s="99">
        <f t="shared" ca="1" si="1107"/>
        <v>0</v>
      </c>
      <c r="AA765" s="99">
        <f t="shared" ca="1" si="1260"/>
        <v>115</v>
      </c>
      <c r="AB765" s="99">
        <f t="shared" ca="1" si="1195"/>
        <v>0</v>
      </c>
      <c r="AC765" s="99">
        <f t="shared" ca="1" si="1196"/>
        <v>0</v>
      </c>
      <c r="AD765" s="99" t="str">
        <f t="shared" si="1197"/>
        <v xml:space="preserve">820436Black </v>
      </c>
      <c r="AE765" s="99">
        <f t="shared" si="1198"/>
        <v>820436</v>
      </c>
      <c r="AF765" s="100" t="str">
        <f>INDEX(ATS!$A:$P,MATCH('2) Order Form'!$V765,ATS!$O:$O,0),7)</f>
        <v>Active</v>
      </c>
      <c r="AG765" s="183">
        <v>7048652902832</v>
      </c>
    </row>
    <row r="766" spans="1:34">
      <c r="A766" s="9">
        <v>4</v>
      </c>
      <c r="B766" s="9" t="s">
        <v>103</v>
      </c>
      <c r="C766" s="9">
        <f>INDEX(ATS!$A:$P,MATCH('2) Order Form'!$V766,ATS!$O:$O,0),1)</f>
        <v>820434</v>
      </c>
      <c r="D766" s="9" t="str">
        <f>INDEX(ATS!$A:$P,MATCH('2) Order Form'!$V766,ATS!$O:$O,0),2)</f>
        <v>Crossfire Hybrid LS Jersey W</v>
      </c>
      <c r="E766" s="74" t="str">
        <f>INDEX(ATS!$A:$P,MATCH('2) Order Form'!$V766,ATS!$O:$O,0),4)</f>
        <v>58001-XS</v>
      </c>
      <c r="F766" s="74" t="str">
        <f>INDEX(ATS!$A:$P,MATCH('2) Order Form'!$V766,ATS!$O:$O,0),5)</f>
        <v>Dark Red</v>
      </c>
      <c r="G766" s="112" t="str">
        <f>INDEX(ATS!$A:$P,MATCH('2) Order Form'!$V766,ATS!$O:$O,0),6)</f>
        <v>XS</v>
      </c>
      <c r="H766" s="10">
        <v>1</v>
      </c>
      <c r="I766" s="90">
        <v>0</v>
      </c>
      <c r="J766" s="96">
        <f>IFERROR(VLOOKUP(V766,ATS!$O:$P,2,FALSE),0)</f>
        <v>38</v>
      </c>
      <c r="K766" s="138">
        <f t="shared" ref="K766:K773" si="1287">IF(J766=99999,"OPEN",IF(J766&gt;50,"50+",IF(J766&lt;=0,"0",J766)))</f>
        <v>38</v>
      </c>
      <c r="L766" s="96">
        <f>IFERROR(VLOOKUP(V766,ATS!$O:$Q,3,FALSE),0)</f>
        <v>38</v>
      </c>
      <c r="M766" s="139">
        <f t="shared" ref="M766:M773" si="1288">IF(L766=99999,"OPEN",IF(L766&gt;50,"50+",IF(L766&lt;=0,"0",L766)))</f>
        <v>38</v>
      </c>
      <c r="N766" s="85">
        <v>0</v>
      </c>
      <c r="O766" s="51">
        <f t="shared" ref="O766:O773" si="1289">IF(N766&lt;&gt;0,N766,$P$5)</f>
        <v>0</v>
      </c>
      <c r="P766" s="46">
        <f>VLOOKUP($C766,Prices!$A$3:$T$1996,MATCH('2) Order Form'!P$8,Prices!$A$2:$T$2,0),FALSE)</f>
        <v>75</v>
      </c>
      <c r="Q766" s="47">
        <f>VLOOKUP($C766,Prices!$A$3:$T$1996,MATCH('2) Order Form'!Q$8,Prices!$A$2:$T$2,0),FALSE)</f>
        <v>149</v>
      </c>
      <c r="R766" s="31">
        <f t="shared" ref="R766:R773" si="1290">I766*P766</f>
        <v>0</v>
      </c>
      <c r="S766" s="40">
        <f t="shared" ref="S766:S773" si="1291">R766*O766</f>
        <v>0</v>
      </c>
      <c r="T766" s="47">
        <f t="shared" ref="T766:T773" si="1292">R766-S766</f>
        <v>0</v>
      </c>
      <c r="U766" s="97"/>
      <c r="V766" s="110">
        <v>7048652898548</v>
      </c>
      <c r="W766" s="97"/>
      <c r="X766" s="182" t="str">
        <f t="shared" si="1127"/>
        <v>*** EOL ***</v>
      </c>
      <c r="Y766" s="98">
        <f t="shared" ref="Y766:Y773" si="1293">I766*Q766</f>
        <v>0</v>
      </c>
      <c r="Z766" s="99">
        <f t="shared" ca="1" si="1107"/>
        <v>0</v>
      </c>
      <c r="AA766" s="99">
        <f t="shared" ca="1" si="1260"/>
        <v>116</v>
      </c>
      <c r="AB766" s="99">
        <f t="shared" ca="1" si="1011"/>
        <v>1</v>
      </c>
      <c r="AC766" s="99">
        <f t="shared" ca="1" si="1012"/>
        <v>1</v>
      </c>
      <c r="AD766" s="99" t="str">
        <f t="shared" si="1013"/>
        <v>820434Dark Red</v>
      </c>
      <c r="AE766" s="99">
        <f t="shared" si="1014"/>
        <v>820434</v>
      </c>
      <c r="AF766" s="100" t="str">
        <f>INDEX(ATS!$A:$P,MATCH('2) Order Form'!$V766,ATS!$O:$O,0),7)</f>
        <v>Stock</v>
      </c>
      <c r="AG766" s="183">
        <v>7048652897664</v>
      </c>
    </row>
    <row r="767" spans="1:34">
      <c r="A767" s="9">
        <v>4</v>
      </c>
      <c r="B767" s="9" t="s">
        <v>103</v>
      </c>
      <c r="C767" s="9">
        <f>INDEX(ATS!$A:$P,MATCH('2) Order Form'!$V767,ATS!$O:$O,0),1)</f>
        <v>820434</v>
      </c>
      <c r="D767" s="9" t="str">
        <f>INDEX(ATS!$A:$P,MATCH('2) Order Form'!$V767,ATS!$O:$O,0),2)</f>
        <v>Crossfire Hybrid LS Jersey W</v>
      </c>
      <c r="E767" s="74" t="str">
        <f>INDEX(ATS!$A:$P,MATCH('2) Order Form'!$V767,ATS!$O:$O,0),4)</f>
        <v>58001-S</v>
      </c>
      <c r="F767" s="74" t="str">
        <f>INDEX(ATS!$A:$P,MATCH('2) Order Form'!$V767,ATS!$O:$O,0),5)</f>
        <v>Dark Red</v>
      </c>
      <c r="G767" s="112" t="str">
        <f>INDEX(ATS!$A:$P,MATCH('2) Order Form'!$V767,ATS!$O:$O,0),6)</f>
        <v>S</v>
      </c>
      <c r="H767" s="10">
        <v>1</v>
      </c>
      <c r="I767" s="90">
        <v>0</v>
      </c>
      <c r="J767" s="96">
        <f>IFERROR(VLOOKUP(V767,ATS!$O:$P,2,FALSE),0)</f>
        <v>81</v>
      </c>
      <c r="K767" s="138" t="str">
        <f t="shared" si="1287"/>
        <v>50+</v>
      </c>
      <c r="L767" s="96">
        <f>IFERROR(VLOOKUP(V767,ATS!$O:$Q,3,FALSE),0)</f>
        <v>81</v>
      </c>
      <c r="M767" s="139" t="str">
        <f t="shared" si="1288"/>
        <v>50+</v>
      </c>
      <c r="N767" s="85">
        <v>0</v>
      </c>
      <c r="O767" s="51">
        <f t="shared" si="1289"/>
        <v>0</v>
      </c>
      <c r="P767" s="46">
        <f>VLOOKUP($C767,Prices!$A$3:$T$1996,MATCH('2) Order Form'!P$8,Prices!$A$2:$T$2,0),FALSE)</f>
        <v>75</v>
      </c>
      <c r="Q767" s="47">
        <f>VLOOKUP($C767,Prices!$A$3:$T$1996,MATCH('2) Order Form'!Q$8,Prices!$A$2:$T$2,0),FALSE)</f>
        <v>149</v>
      </c>
      <c r="R767" s="31">
        <f t="shared" si="1290"/>
        <v>0</v>
      </c>
      <c r="S767" s="40">
        <f t="shared" si="1291"/>
        <v>0</v>
      </c>
      <c r="T767" s="47">
        <f t="shared" si="1292"/>
        <v>0</v>
      </c>
      <c r="U767" s="97"/>
      <c r="V767" s="110">
        <v>7048652898531</v>
      </c>
      <c r="W767" s="97"/>
      <c r="X767" s="182" t="str">
        <f t="shared" si="1127"/>
        <v>*** EOL ***</v>
      </c>
      <c r="Y767" s="98">
        <f t="shared" si="1293"/>
        <v>0</v>
      </c>
      <c r="Z767" s="99">
        <f t="shared" ca="1" si="1107"/>
        <v>0</v>
      </c>
      <c r="AA767" s="99">
        <f t="shared" ca="1" si="1260"/>
        <v>116</v>
      </c>
      <c r="AB767" s="99">
        <f t="shared" ca="1" si="1011"/>
        <v>0</v>
      </c>
      <c r="AC767" s="99">
        <f t="shared" ca="1" si="1012"/>
        <v>0</v>
      </c>
      <c r="AD767" s="99" t="str">
        <f t="shared" si="1013"/>
        <v>820434Dark Red</v>
      </c>
      <c r="AE767" s="99">
        <f t="shared" si="1014"/>
        <v>820434</v>
      </c>
      <c r="AF767" s="100" t="str">
        <f>INDEX(ATS!$A:$P,MATCH('2) Order Form'!$V767,ATS!$O:$O,0),7)</f>
        <v>Stock</v>
      </c>
      <c r="AG767" s="183">
        <v>7048652897657</v>
      </c>
    </row>
    <row r="768" spans="1:34">
      <c r="A768" s="9">
        <v>4</v>
      </c>
      <c r="B768" s="9" t="s">
        <v>103</v>
      </c>
      <c r="C768" s="9">
        <f>INDEX(ATS!$A:$P,MATCH('2) Order Form'!$V768,ATS!$O:$O,0),1)</f>
        <v>820434</v>
      </c>
      <c r="D768" s="9" t="str">
        <f>INDEX(ATS!$A:$P,MATCH('2) Order Form'!$V768,ATS!$O:$O,0),2)</f>
        <v>Crossfire Hybrid LS Jersey W</v>
      </c>
      <c r="E768" s="74" t="str">
        <f>INDEX(ATS!$A:$P,MATCH('2) Order Form'!$V768,ATS!$O:$O,0),4)</f>
        <v>58001-M</v>
      </c>
      <c r="F768" s="74" t="str">
        <f>INDEX(ATS!$A:$P,MATCH('2) Order Form'!$V768,ATS!$O:$O,0),5)</f>
        <v>Dark Red</v>
      </c>
      <c r="G768" s="112" t="str">
        <f>INDEX(ATS!$A:$P,MATCH('2) Order Form'!$V768,ATS!$O:$O,0),6)</f>
        <v>M</v>
      </c>
      <c r="H768" s="10">
        <v>1</v>
      </c>
      <c r="I768" s="90">
        <v>0</v>
      </c>
      <c r="J768" s="96">
        <f>IFERROR(VLOOKUP(V768,ATS!$O:$P,2,FALSE),0)</f>
        <v>98</v>
      </c>
      <c r="K768" s="138" t="str">
        <f t="shared" si="1287"/>
        <v>50+</v>
      </c>
      <c r="L768" s="96">
        <f>IFERROR(VLOOKUP(V768,ATS!$O:$Q,3,FALSE),0)</f>
        <v>98</v>
      </c>
      <c r="M768" s="139" t="str">
        <f t="shared" si="1288"/>
        <v>50+</v>
      </c>
      <c r="N768" s="85">
        <v>0</v>
      </c>
      <c r="O768" s="51">
        <f t="shared" si="1289"/>
        <v>0</v>
      </c>
      <c r="P768" s="46">
        <f>VLOOKUP($C768,Prices!$A$3:$T$1996,MATCH('2) Order Form'!P$8,Prices!$A$2:$T$2,0),FALSE)</f>
        <v>75</v>
      </c>
      <c r="Q768" s="47">
        <f>VLOOKUP($C768,Prices!$A$3:$T$1996,MATCH('2) Order Form'!Q$8,Prices!$A$2:$T$2,0),FALSE)</f>
        <v>149</v>
      </c>
      <c r="R768" s="31">
        <f t="shared" si="1290"/>
        <v>0</v>
      </c>
      <c r="S768" s="40">
        <f t="shared" si="1291"/>
        <v>0</v>
      </c>
      <c r="T768" s="47">
        <f t="shared" si="1292"/>
        <v>0</v>
      </c>
      <c r="U768" s="97"/>
      <c r="V768" s="110">
        <v>7048652898524</v>
      </c>
      <c r="W768" s="97"/>
      <c r="X768" s="182" t="str">
        <f t="shared" si="1127"/>
        <v>*** EOL ***</v>
      </c>
      <c r="Y768" s="98">
        <f t="shared" si="1293"/>
        <v>0</v>
      </c>
      <c r="Z768" s="99">
        <f t="shared" ca="1" si="1107"/>
        <v>0</v>
      </c>
      <c r="AA768" s="99">
        <f t="shared" ca="1" si="1260"/>
        <v>116</v>
      </c>
      <c r="AB768" s="99">
        <f t="shared" ca="1" si="1011"/>
        <v>0</v>
      </c>
      <c r="AC768" s="99">
        <f t="shared" ca="1" si="1012"/>
        <v>0</v>
      </c>
      <c r="AD768" s="99" t="str">
        <f t="shared" si="1013"/>
        <v>820434Dark Red</v>
      </c>
      <c r="AE768" s="99">
        <f t="shared" si="1014"/>
        <v>820434</v>
      </c>
      <c r="AF768" s="100" t="str">
        <f>INDEX(ATS!$A:$P,MATCH('2) Order Form'!$V768,ATS!$O:$O,0),7)</f>
        <v>Stock</v>
      </c>
      <c r="AG768" s="183">
        <v>7048652897640</v>
      </c>
    </row>
    <row r="769" spans="1:33">
      <c r="A769" s="9">
        <v>4</v>
      </c>
      <c r="B769" s="9" t="s">
        <v>103</v>
      </c>
      <c r="C769" s="9">
        <f>INDEX(ATS!$A:$P,MATCH('2) Order Form'!$V769,ATS!$O:$O,0),1)</f>
        <v>820434</v>
      </c>
      <c r="D769" s="9" t="str">
        <f>INDEX(ATS!$A:$P,MATCH('2) Order Form'!$V769,ATS!$O:$O,0),2)</f>
        <v>Crossfire Hybrid LS Jersey W</v>
      </c>
      <c r="E769" s="74" t="str">
        <f>INDEX(ATS!$A:$P,MATCH('2) Order Form'!$V769,ATS!$O:$O,0),4)</f>
        <v>58001-L</v>
      </c>
      <c r="F769" s="74" t="str">
        <f>INDEX(ATS!$A:$P,MATCH('2) Order Form'!$V769,ATS!$O:$O,0),5)</f>
        <v>Dark Red</v>
      </c>
      <c r="G769" s="112" t="str">
        <f>INDEX(ATS!$A:$P,MATCH('2) Order Form'!$V769,ATS!$O:$O,0),6)</f>
        <v>L</v>
      </c>
      <c r="H769" s="10">
        <v>1</v>
      </c>
      <c r="I769" s="90">
        <v>0</v>
      </c>
      <c r="J769" s="96">
        <f>IFERROR(VLOOKUP(V769,ATS!$O:$P,2,FALSE),0)</f>
        <v>52</v>
      </c>
      <c r="K769" s="138" t="str">
        <f t="shared" si="1287"/>
        <v>50+</v>
      </c>
      <c r="L769" s="96">
        <f>IFERROR(VLOOKUP(V769,ATS!$O:$Q,3,FALSE),0)</f>
        <v>52</v>
      </c>
      <c r="M769" s="139" t="str">
        <f t="shared" si="1288"/>
        <v>50+</v>
      </c>
      <c r="N769" s="85">
        <v>0</v>
      </c>
      <c r="O769" s="51">
        <f t="shared" si="1289"/>
        <v>0</v>
      </c>
      <c r="P769" s="46">
        <f>VLOOKUP($C769,Prices!$A$3:$T$1996,MATCH('2) Order Form'!P$8,Prices!$A$2:$T$2,0),FALSE)</f>
        <v>75</v>
      </c>
      <c r="Q769" s="47">
        <f>VLOOKUP($C769,Prices!$A$3:$T$1996,MATCH('2) Order Form'!Q$8,Prices!$A$2:$T$2,0),FALSE)</f>
        <v>149</v>
      </c>
      <c r="R769" s="31">
        <f t="shared" si="1290"/>
        <v>0</v>
      </c>
      <c r="S769" s="40">
        <f t="shared" si="1291"/>
        <v>0</v>
      </c>
      <c r="T769" s="47">
        <f t="shared" si="1292"/>
        <v>0</v>
      </c>
      <c r="U769" s="97"/>
      <c r="V769" s="110">
        <v>7048652898517</v>
      </c>
      <c r="W769" s="97"/>
      <c r="X769" s="182" t="str">
        <f t="shared" si="1127"/>
        <v>*** EOL ***</v>
      </c>
      <c r="Y769" s="98">
        <f t="shared" si="1293"/>
        <v>0</v>
      </c>
      <c r="Z769" s="99">
        <f t="shared" ca="1" si="1107"/>
        <v>0</v>
      </c>
      <c r="AA769" s="99">
        <f t="shared" ca="1" si="1260"/>
        <v>116</v>
      </c>
      <c r="AB769" s="99">
        <f t="shared" ca="1" si="1011"/>
        <v>0</v>
      </c>
      <c r="AC769" s="99">
        <f t="shared" ca="1" si="1012"/>
        <v>0</v>
      </c>
      <c r="AD769" s="99" t="str">
        <f t="shared" si="1013"/>
        <v>820434Dark Red</v>
      </c>
      <c r="AE769" s="99">
        <f t="shared" si="1014"/>
        <v>820434</v>
      </c>
      <c r="AF769" s="100" t="str">
        <f>INDEX(ATS!$A:$P,MATCH('2) Order Form'!$V769,ATS!$O:$O,0),7)</f>
        <v>Stock</v>
      </c>
      <c r="AG769" s="183">
        <v>7048652897671</v>
      </c>
    </row>
    <row r="770" spans="1:33">
      <c r="A770" s="9">
        <v>4</v>
      </c>
      <c r="B770" s="9" t="s">
        <v>103</v>
      </c>
      <c r="C770" s="9">
        <f>INDEX(ATS!$A:$P,MATCH('2) Order Form'!$V770,ATS!$O:$O,0),1)</f>
        <v>820434</v>
      </c>
      <c r="D770" s="9" t="str">
        <f>INDEX(ATS!$A:$P,MATCH('2) Order Form'!$V770,ATS!$O:$O,0),2)</f>
        <v>Crossfire Hybrid LS Jersey W</v>
      </c>
      <c r="E770" s="74" t="str">
        <f>INDEX(ATS!$A:$P,MATCH('2) Order Form'!$V770,ATS!$O:$O,0),4)</f>
        <v>99901-XS</v>
      </c>
      <c r="F770" s="74" t="str">
        <f>INDEX(ATS!$A:$P,MATCH('2) Order Form'!$V770,ATS!$O:$O,0),5)</f>
        <v xml:space="preserve">Black </v>
      </c>
      <c r="G770" s="112" t="str">
        <f>INDEX(ATS!$A:$P,MATCH('2) Order Form'!$V770,ATS!$O:$O,0),6)</f>
        <v>XS</v>
      </c>
      <c r="H770" s="10">
        <v>1</v>
      </c>
      <c r="I770" s="90">
        <v>0</v>
      </c>
      <c r="J770" s="96">
        <f>IFERROR(VLOOKUP(V770,ATS!$O:$P,2,FALSE),0)</f>
        <v>95</v>
      </c>
      <c r="K770" s="138" t="str">
        <f t="shared" si="1287"/>
        <v>50+</v>
      </c>
      <c r="L770" s="96">
        <f>IFERROR(VLOOKUP(V770,ATS!$O:$Q,3,FALSE),0)</f>
        <v>95</v>
      </c>
      <c r="M770" s="139" t="str">
        <f t="shared" si="1288"/>
        <v>50+</v>
      </c>
      <c r="N770" s="85">
        <v>0</v>
      </c>
      <c r="O770" s="51">
        <f t="shared" si="1289"/>
        <v>0</v>
      </c>
      <c r="P770" s="46">
        <f>VLOOKUP($C770,Prices!$A$3:$T$1996,MATCH('2) Order Form'!P$8,Prices!$A$2:$T$2,0),FALSE)</f>
        <v>75</v>
      </c>
      <c r="Q770" s="47">
        <f>VLOOKUP($C770,Prices!$A$3:$T$1996,MATCH('2) Order Form'!Q$8,Prices!$A$2:$T$2,0),FALSE)</f>
        <v>149</v>
      </c>
      <c r="R770" s="31">
        <f t="shared" si="1290"/>
        <v>0</v>
      </c>
      <c r="S770" s="40">
        <f t="shared" si="1291"/>
        <v>0</v>
      </c>
      <c r="T770" s="47">
        <f t="shared" si="1292"/>
        <v>0</v>
      </c>
      <c r="U770" s="97"/>
      <c r="V770" s="110">
        <v>7048652898586</v>
      </c>
      <c r="W770" s="97"/>
      <c r="X770" s="182" t="str">
        <f t="shared" si="1127"/>
        <v/>
      </c>
      <c r="Y770" s="98">
        <f t="shared" si="1293"/>
        <v>0</v>
      </c>
      <c r="Z770" s="99">
        <f t="shared" ca="1" si="1107"/>
        <v>0</v>
      </c>
      <c r="AA770" s="99">
        <f t="shared" ca="1" si="1260"/>
        <v>116</v>
      </c>
      <c r="AB770" s="99">
        <f t="shared" ca="1" si="1011"/>
        <v>0</v>
      </c>
      <c r="AC770" s="99">
        <f t="shared" ca="1" si="1012"/>
        <v>1</v>
      </c>
      <c r="AD770" s="99" t="str">
        <f t="shared" si="1013"/>
        <v xml:space="preserve">820434Black </v>
      </c>
      <c r="AE770" s="99">
        <f t="shared" si="1014"/>
        <v>820434</v>
      </c>
      <c r="AF770" s="100" t="str">
        <f>INDEX(ATS!$A:$P,MATCH('2) Order Form'!$V770,ATS!$O:$O,0),7)</f>
        <v>Active</v>
      </c>
      <c r="AG770" s="183">
        <v>7048652911186</v>
      </c>
    </row>
    <row r="771" spans="1:33">
      <c r="A771" s="9">
        <v>4</v>
      </c>
      <c r="B771" s="9" t="s">
        <v>103</v>
      </c>
      <c r="C771" s="9">
        <f>INDEX(ATS!$A:$P,MATCH('2) Order Form'!$V771,ATS!$O:$O,0),1)</f>
        <v>820434</v>
      </c>
      <c r="D771" s="9" t="str">
        <f>INDEX(ATS!$A:$P,MATCH('2) Order Form'!$V771,ATS!$O:$O,0),2)</f>
        <v>Crossfire Hybrid LS Jersey W</v>
      </c>
      <c r="E771" s="74" t="str">
        <f>INDEX(ATS!$A:$P,MATCH('2) Order Form'!$V771,ATS!$O:$O,0),4)</f>
        <v>99901-S</v>
      </c>
      <c r="F771" s="74" t="str">
        <f>INDEX(ATS!$A:$P,MATCH('2) Order Form'!$V771,ATS!$O:$O,0),5)</f>
        <v xml:space="preserve">Black </v>
      </c>
      <c r="G771" s="112" t="str">
        <f>INDEX(ATS!$A:$P,MATCH('2) Order Form'!$V771,ATS!$O:$O,0),6)</f>
        <v>S</v>
      </c>
      <c r="H771" s="10">
        <v>1</v>
      </c>
      <c r="I771" s="90">
        <v>0</v>
      </c>
      <c r="J771" s="96">
        <f>IFERROR(VLOOKUP(V771,ATS!$O:$P,2,FALSE),0)</f>
        <v>198</v>
      </c>
      <c r="K771" s="138" t="str">
        <f t="shared" si="1287"/>
        <v>50+</v>
      </c>
      <c r="L771" s="96">
        <f>IFERROR(VLOOKUP(V771,ATS!$O:$Q,3,FALSE),0)</f>
        <v>198</v>
      </c>
      <c r="M771" s="139" t="str">
        <f t="shared" si="1288"/>
        <v>50+</v>
      </c>
      <c r="N771" s="85">
        <v>0</v>
      </c>
      <c r="O771" s="51">
        <f t="shared" si="1289"/>
        <v>0</v>
      </c>
      <c r="P771" s="46">
        <f>VLOOKUP($C771,Prices!$A$3:$T$1996,MATCH('2) Order Form'!P$8,Prices!$A$2:$T$2,0),FALSE)</f>
        <v>75</v>
      </c>
      <c r="Q771" s="47">
        <f>VLOOKUP($C771,Prices!$A$3:$T$1996,MATCH('2) Order Form'!Q$8,Prices!$A$2:$T$2,0),FALSE)</f>
        <v>149</v>
      </c>
      <c r="R771" s="31">
        <f t="shared" si="1290"/>
        <v>0</v>
      </c>
      <c r="S771" s="40">
        <f t="shared" si="1291"/>
        <v>0</v>
      </c>
      <c r="T771" s="47">
        <f t="shared" si="1292"/>
        <v>0</v>
      </c>
      <c r="U771" s="97"/>
      <c r="V771" s="110">
        <v>7048652898579</v>
      </c>
      <c r="W771" s="97"/>
      <c r="X771" s="182" t="str">
        <f t="shared" si="1127"/>
        <v/>
      </c>
      <c r="Y771" s="98">
        <f t="shared" si="1293"/>
        <v>0</v>
      </c>
      <c r="Z771" s="99">
        <f t="shared" ca="1" si="1107"/>
        <v>0</v>
      </c>
      <c r="AA771" s="99">
        <f t="shared" ca="1" si="1260"/>
        <v>116</v>
      </c>
      <c r="AB771" s="99">
        <f t="shared" ca="1" si="1011"/>
        <v>0</v>
      </c>
      <c r="AC771" s="99">
        <f t="shared" ca="1" si="1012"/>
        <v>0</v>
      </c>
      <c r="AD771" s="99" t="str">
        <f t="shared" si="1013"/>
        <v xml:space="preserve">820434Black </v>
      </c>
      <c r="AE771" s="99">
        <f t="shared" si="1014"/>
        <v>820434</v>
      </c>
      <c r="AF771" s="100" t="str">
        <f>INDEX(ATS!$A:$P,MATCH('2) Order Form'!$V771,ATS!$O:$O,0),7)</f>
        <v>Active</v>
      </c>
      <c r="AG771" s="183">
        <v>7048652911162</v>
      </c>
    </row>
    <row r="772" spans="1:33">
      <c r="A772" s="9">
        <v>4</v>
      </c>
      <c r="B772" s="9" t="s">
        <v>103</v>
      </c>
      <c r="C772" s="9">
        <f>INDEX(ATS!$A:$P,MATCH('2) Order Form'!$V772,ATS!$O:$O,0),1)</f>
        <v>820434</v>
      </c>
      <c r="D772" s="9" t="str">
        <f>INDEX(ATS!$A:$P,MATCH('2) Order Form'!$V772,ATS!$O:$O,0),2)</f>
        <v>Crossfire Hybrid LS Jersey W</v>
      </c>
      <c r="E772" s="74" t="str">
        <f>INDEX(ATS!$A:$P,MATCH('2) Order Form'!$V772,ATS!$O:$O,0),4)</f>
        <v>99901-M</v>
      </c>
      <c r="F772" s="74" t="str">
        <f>INDEX(ATS!$A:$P,MATCH('2) Order Form'!$V772,ATS!$O:$O,0),5)</f>
        <v xml:space="preserve">Black </v>
      </c>
      <c r="G772" s="112" t="str">
        <f>INDEX(ATS!$A:$P,MATCH('2) Order Form'!$V772,ATS!$O:$O,0),6)</f>
        <v>M</v>
      </c>
      <c r="H772" s="10">
        <v>1</v>
      </c>
      <c r="I772" s="90">
        <v>0</v>
      </c>
      <c r="J772" s="96">
        <f>IFERROR(VLOOKUP(V772,ATS!$O:$P,2,FALSE),0)</f>
        <v>237</v>
      </c>
      <c r="K772" s="138" t="str">
        <f t="shared" si="1287"/>
        <v>50+</v>
      </c>
      <c r="L772" s="96">
        <f>IFERROR(VLOOKUP(V772,ATS!$O:$Q,3,FALSE),0)</f>
        <v>237</v>
      </c>
      <c r="M772" s="139" t="str">
        <f t="shared" si="1288"/>
        <v>50+</v>
      </c>
      <c r="N772" s="85">
        <v>0</v>
      </c>
      <c r="O772" s="51">
        <f t="shared" si="1289"/>
        <v>0</v>
      </c>
      <c r="P772" s="46">
        <f>VLOOKUP($C772,Prices!$A$3:$T$1996,MATCH('2) Order Form'!P$8,Prices!$A$2:$T$2,0),FALSE)</f>
        <v>75</v>
      </c>
      <c r="Q772" s="47">
        <f>VLOOKUP($C772,Prices!$A$3:$T$1996,MATCH('2) Order Form'!Q$8,Prices!$A$2:$T$2,0),FALSE)</f>
        <v>149</v>
      </c>
      <c r="R772" s="31">
        <f t="shared" si="1290"/>
        <v>0</v>
      </c>
      <c r="S772" s="40">
        <f t="shared" si="1291"/>
        <v>0</v>
      </c>
      <c r="T772" s="47">
        <f t="shared" si="1292"/>
        <v>0</v>
      </c>
      <c r="U772" s="97"/>
      <c r="V772" s="110">
        <v>7048652898562</v>
      </c>
      <c r="W772" s="97"/>
      <c r="X772" s="182" t="str">
        <f t="shared" si="1127"/>
        <v/>
      </c>
      <c r="Y772" s="98">
        <f t="shared" si="1293"/>
        <v>0</v>
      </c>
      <c r="Z772" s="99">
        <f t="shared" ca="1" si="1107"/>
        <v>0</v>
      </c>
      <c r="AA772" s="99">
        <f t="shared" ca="1" si="1260"/>
        <v>116</v>
      </c>
      <c r="AB772" s="99">
        <f t="shared" ca="1" si="1011"/>
        <v>0</v>
      </c>
      <c r="AC772" s="99">
        <f t="shared" ca="1" si="1012"/>
        <v>0</v>
      </c>
      <c r="AD772" s="99" t="str">
        <f t="shared" si="1013"/>
        <v xml:space="preserve">820434Black </v>
      </c>
      <c r="AE772" s="99">
        <f t="shared" si="1014"/>
        <v>820434</v>
      </c>
      <c r="AF772" s="100" t="str">
        <f>INDEX(ATS!$A:$P,MATCH('2) Order Form'!$V772,ATS!$O:$O,0),7)</f>
        <v>Active</v>
      </c>
      <c r="AG772" s="183">
        <v>7048652911148</v>
      </c>
    </row>
    <row r="773" spans="1:33">
      <c r="A773" s="9">
        <v>4</v>
      </c>
      <c r="B773" s="9" t="s">
        <v>103</v>
      </c>
      <c r="C773" s="9">
        <f>INDEX(ATS!$A:$P,MATCH('2) Order Form'!$V773,ATS!$O:$O,0),1)</f>
        <v>820434</v>
      </c>
      <c r="D773" s="9" t="str">
        <f>INDEX(ATS!$A:$P,MATCH('2) Order Form'!$V773,ATS!$O:$O,0),2)</f>
        <v>Crossfire Hybrid LS Jersey W</v>
      </c>
      <c r="E773" s="74" t="str">
        <f>INDEX(ATS!$A:$P,MATCH('2) Order Form'!$V773,ATS!$O:$O,0),4)</f>
        <v>99901-L</v>
      </c>
      <c r="F773" s="74" t="str">
        <f>INDEX(ATS!$A:$P,MATCH('2) Order Form'!$V773,ATS!$O:$O,0),5)</f>
        <v xml:space="preserve">Black </v>
      </c>
      <c r="G773" s="112" t="str">
        <f>INDEX(ATS!$A:$P,MATCH('2) Order Form'!$V773,ATS!$O:$O,0),6)</f>
        <v>L</v>
      </c>
      <c r="H773" s="10">
        <v>1</v>
      </c>
      <c r="I773" s="90">
        <v>0</v>
      </c>
      <c r="J773" s="96">
        <f>IFERROR(VLOOKUP(V773,ATS!$O:$P,2,FALSE),0)</f>
        <v>127</v>
      </c>
      <c r="K773" s="138" t="str">
        <f t="shared" si="1287"/>
        <v>50+</v>
      </c>
      <c r="L773" s="96">
        <f>IFERROR(VLOOKUP(V773,ATS!$O:$Q,3,FALSE),0)</f>
        <v>127</v>
      </c>
      <c r="M773" s="139" t="str">
        <f t="shared" si="1288"/>
        <v>50+</v>
      </c>
      <c r="N773" s="85">
        <v>0</v>
      </c>
      <c r="O773" s="51">
        <f t="shared" si="1289"/>
        <v>0</v>
      </c>
      <c r="P773" s="46">
        <f>VLOOKUP($C773,Prices!$A$3:$T$1996,MATCH('2) Order Form'!P$8,Prices!$A$2:$T$2,0),FALSE)</f>
        <v>75</v>
      </c>
      <c r="Q773" s="47">
        <f>VLOOKUP($C773,Prices!$A$3:$T$1996,MATCH('2) Order Form'!Q$8,Prices!$A$2:$T$2,0),FALSE)</f>
        <v>149</v>
      </c>
      <c r="R773" s="31">
        <f t="shared" si="1290"/>
        <v>0</v>
      </c>
      <c r="S773" s="40">
        <f t="shared" si="1291"/>
        <v>0</v>
      </c>
      <c r="T773" s="47">
        <f t="shared" si="1292"/>
        <v>0</v>
      </c>
      <c r="U773" s="97"/>
      <c r="V773" s="110">
        <v>7048652898555</v>
      </c>
      <c r="W773" s="97"/>
      <c r="X773" s="182" t="str">
        <f t="shared" si="1127"/>
        <v/>
      </c>
      <c r="Y773" s="98">
        <f t="shared" si="1293"/>
        <v>0</v>
      </c>
      <c r="Z773" s="99">
        <f t="shared" ca="1" si="1107"/>
        <v>0</v>
      </c>
      <c r="AA773" s="99">
        <f t="shared" ca="1" si="1260"/>
        <v>116</v>
      </c>
      <c r="AB773" s="99">
        <f t="shared" ca="1" si="1011"/>
        <v>0</v>
      </c>
      <c r="AC773" s="99">
        <f t="shared" ca="1" si="1012"/>
        <v>0</v>
      </c>
      <c r="AD773" s="99" t="str">
        <f t="shared" si="1013"/>
        <v xml:space="preserve">820434Black </v>
      </c>
      <c r="AE773" s="99">
        <f t="shared" si="1014"/>
        <v>820434</v>
      </c>
      <c r="AF773" s="100" t="str">
        <f>INDEX(ATS!$A:$P,MATCH('2) Order Form'!$V773,ATS!$O:$O,0),7)</f>
        <v>Active</v>
      </c>
      <c r="AG773" s="183">
        <v>7048652911209</v>
      </c>
    </row>
    <row r="774" spans="1:33" ht="17.25" customHeight="1">
      <c r="A774" s="9">
        <v>4</v>
      </c>
      <c r="B774" s="9" t="s">
        <v>103</v>
      </c>
      <c r="C774" s="9">
        <f>INDEX(ATS!$A:$P,MATCH('2) Order Form'!$V774,ATS!$O:$O,0),1)</f>
        <v>820441</v>
      </c>
      <c r="D774" s="9" t="str">
        <f>INDEX(ATS!$A:$P,MATCH('2) Order Form'!$V774,ATS!$O:$O,0),2)</f>
        <v>Crossfire SS Jersey W</v>
      </c>
      <c r="E774" s="74" t="str">
        <f>INDEX(ATS!$A:$P,MATCH('2) Order Form'!$V774,ATS!$O:$O,0),4)</f>
        <v>44004-XS</v>
      </c>
      <c r="F774" s="74" t="str">
        <f>INDEX(ATS!$A:$P,MATCH('2) Order Form'!$V774,ATS!$O:$O,0),5)</f>
        <v>Corn</v>
      </c>
      <c r="G774" s="112" t="str">
        <f>INDEX(ATS!$A:$P,MATCH('2) Order Form'!$V774,ATS!$O:$O,0),6)</f>
        <v>XS</v>
      </c>
      <c r="H774" s="10">
        <v>1</v>
      </c>
      <c r="I774" s="90">
        <v>0</v>
      </c>
      <c r="J774" s="96">
        <f>IFERROR(VLOOKUP(V774,ATS!$O:$P,2,FALSE),0)</f>
        <v>40</v>
      </c>
      <c r="K774" s="138">
        <f t="shared" ref="K774:K775" si="1294">IF(J774=99999,"OPEN",IF(J774&gt;50,"50+",IF(J774&lt;=0,"0",J774)))</f>
        <v>40</v>
      </c>
      <c r="L774" s="96">
        <f>IFERROR(VLOOKUP(V774,ATS!$O:$Q,3,FALSE),0)</f>
        <v>40</v>
      </c>
      <c r="M774" s="139">
        <f t="shared" ref="M774:M775" si="1295">IF(L774=99999,"OPEN",IF(L774&gt;50,"50+",IF(L774&lt;=0,"0",L774)))</f>
        <v>40</v>
      </c>
      <c r="N774" s="85">
        <v>0</v>
      </c>
      <c r="O774" s="51">
        <f t="shared" ref="O774:O775" si="1296">IF(N774&lt;&gt;0,N774,$P$5)</f>
        <v>0</v>
      </c>
      <c r="P774" s="46">
        <f>VLOOKUP($C774,Prices!$A$3:$T$1996,MATCH('2) Order Form'!P$8,Prices!$A$2:$T$2,0),FALSE)</f>
        <v>65</v>
      </c>
      <c r="Q774" s="47">
        <f>VLOOKUP($C774,Prices!$A$3:$T$1996,MATCH('2) Order Form'!Q$8,Prices!$A$2:$T$2,0),FALSE)</f>
        <v>129</v>
      </c>
      <c r="R774" s="31">
        <f t="shared" ref="R774:R775" si="1297">I774*P774</f>
        <v>0</v>
      </c>
      <c r="S774" s="40">
        <f t="shared" ref="S774:S775" si="1298">R774*O774</f>
        <v>0</v>
      </c>
      <c r="T774" s="47">
        <f t="shared" ref="T774:T775" si="1299">R774-S774</f>
        <v>0</v>
      </c>
      <c r="U774" s="97"/>
      <c r="V774" s="110">
        <v>7048652898388</v>
      </c>
      <c r="W774" s="97"/>
      <c r="X774" s="182" t="str">
        <f t="shared" si="1127"/>
        <v>*** EOL ***</v>
      </c>
      <c r="Y774" s="98">
        <f t="shared" ref="Y774:Y775" si="1300">I774*Q774</f>
        <v>0</v>
      </c>
      <c r="Z774" s="99">
        <f t="shared" ref="Z774:Z810" ca="1" si="1301">IF(A774=OFFSET(A774,-1,0),0,1)</f>
        <v>0</v>
      </c>
      <c r="AA774" s="99">
        <f t="shared" ca="1" si="1260"/>
        <v>117</v>
      </c>
      <c r="AB774" s="99">
        <f t="shared" ref="AB774:AB781" ca="1" si="1302">IF(C774=OFFSET(C774,-1,0),0,1)</f>
        <v>1</v>
      </c>
      <c r="AC774" s="99">
        <f t="shared" ref="AC774:AC781" ca="1" si="1303">IF(F774=OFFSET(F774,-1,0),0,1)</f>
        <v>1</v>
      </c>
      <c r="AD774" s="99" t="str">
        <f t="shared" ref="AD774:AD781" si="1304">CONCATENATE(C774,F774)</f>
        <v>820441Corn</v>
      </c>
      <c r="AE774" s="99">
        <f t="shared" ref="AE774:AE781" si="1305">IFERROR(IF(B774="EYEWEAR",CONCATENATE(C774,"-",G774),C774),C774)</f>
        <v>820441</v>
      </c>
      <c r="AF774" s="100" t="str">
        <f>INDEX(ATS!$A:$P,MATCH('2) Order Form'!$V774,ATS!$O:$O,0),7)</f>
        <v>Stock</v>
      </c>
      <c r="AG774" s="183">
        <v>7048652911124</v>
      </c>
    </row>
    <row r="775" spans="1:33" ht="17.25" customHeight="1">
      <c r="A775" s="9">
        <v>4</v>
      </c>
      <c r="B775" s="9" t="s">
        <v>103</v>
      </c>
      <c r="C775" s="9">
        <f>INDEX(ATS!$A:$P,MATCH('2) Order Form'!$V775,ATS!$O:$O,0),1)</f>
        <v>820441</v>
      </c>
      <c r="D775" s="9" t="str">
        <f>INDEX(ATS!$A:$P,MATCH('2) Order Form'!$V775,ATS!$O:$O,0),2)</f>
        <v>Crossfire SS Jersey W</v>
      </c>
      <c r="E775" s="74" t="str">
        <f>INDEX(ATS!$A:$P,MATCH('2) Order Form'!$V775,ATS!$O:$O,0),4)</f>
        <v>44004-S</v>
      </c>
      <c r="F775" s="74" t="str">
        <f>INDEX(ATS!$A:$P,MATCH('2) Order Form'!$V775,ATS!$O:$O,0),5)</f>
        <v>Corn</v>
      </c>
      <c r="G775" s="112" t="str">
        <f>INDEX(ATS!$A:$P,MATCH('2) Order Form'!$V775,ATS!$O:$O,0),6)</f>
        <v>S</v>
      </c>
      <c r="H775" s="10">
        <v>1</v>
      </c>
      <c r="I775" s="90">
        <v>0</v>
      </c>
      <c r="J775" s="96">
        <f>IFERROR(VLOOKUP(V775,ATS!$O:$P,2,FALSE),0)</f>
        <v>85</v>
      </c>
      <c r="K775" s="138" t="str">
        <f t="shared" si="1294"/>
        <v>50+</v>
      </c>
      <c r="L775" s="96">
        <f>IFERROR(VLOOKUP(V775,ATS!$O:$Q,3,FALSE),0)</f>
        <v>85</v>
      </c>
      <c r="M775" s="139" t="str">
        <f t="shared" si="1295"/>
        <v>50+</v>
      </c>
      <c r="N775" s="85">
        <v>0</v>
      </c>
      <c r="O775" s="51">
        <f t="shared" si="1296"/>
        <v>0</v>
      </c>
      <c r="P775" s="46">
        <f>VLOOKUP($C775,Prices!$A$3:$T$1996,MATCH('2) Order Form'!P$8,Prices!$A$2:$T$2,0),FALSE)</f>
        <v>65</v>
      </c>
      <c r="Q775" s="47">
        <f>VLOOKUP($C775,Prices!$A$3:$T$1996,MATCH('2) Order Form'!Q$8,Prices!$A$2:$T$2,0),FALSE)</f>
        <v>129</v>
      </c>
      <c r="R775" s="31">
        <f t="shared" si="1297"/>
        <v>0</v>
      </c>
      <c r="S775" s="40">
        <f t="shared" si="1298"/>
        <v>0</v>
      </c>
      <c r="T775" s="47">
        <f t="shared" si="1299"/>
        <v>0</v>
      </c>
      <c r="U775" s="97"/>
      <c r="V775" s="110">
        <v>7048652898371</v>
      </c>
      <c r="W775" s="97"/>
      <c r="X775" s="182" t="str">
        <f t="shared" si="1127"/>
        <v>*** EOL ***</v>
      </c>
      <c r="Y775" s="98">
        <f t="shared" si="1300"/>
        <v>0</v>
      </c>
      <c r="Z775" s="99">
        <f t="shared" ca="1" si="1301"/>
        <v>0</v>
      </c>
      <c r="AA775" s="99">
        <f t="shared" ca="1" si="1260"/>
        <v>117</v>
      </c>
      <c r="AB775" s="99">
        <f t="shared" ca="1" si="1302"/>
        <v>0</v>
      </c>
      <c r="AC775" s="99">
        <f t="shared" ca="1" si="1303"/>
        <v>0</v>
      </c>
      <c r="AD775" s="99" t="str">
        <f t="shared" si="1304"/>
        <v>820441Corn</v>
      </c>
      <c r="AE775" s="99">
        <f t="shared" si="1305"/>
        <v>820441</v>
      </c>
      <c r="AF775" s="100" t="str">
        <f>INDEX(ATS!$A:$P,MATCH('2) Order Form'!$V775,ATS!$O:$O,0),7)</f>
        <v>Stock</v>
      </c>
      <c r="AG775" s="183">
        <v>7048652911117</v>
      </c>
    </row>
    <row r="776" spans="1:33" ht="17.25" customHeight="1">
      <c r="A776" s="9">
        <v>4</v>
      </c>
      <c r="B776" s="9" t="s">
        <v>103</v>
      </c>
      <c r="C776" s="9">
        <f>INDEX(ATS!$A:$P,MATCH('2) Order Form'!$V776,ATS!$O:$O,0),1)</f>
        <v>820441</v>
      </c>
      <c r="D776" s="9" t="str">
        <f>INDEX(ATS!$A:$P,MATCH('2) Order Form'!$V776,ATS!$O:$O,0),2)</f>
        <v>Crossfire SS Jersey W</v>
      </c>
      <c r="E776" s="74" t="str">
        <f>INDEX(ATS!$A:$P,MATCH('2) Order Form'!$V776,ATS!$O:$O,0),4)</f>
        <v>44004-M</v>
      </c>
      <c r="F776" s="74" t="str">
        <f>INDEX(ATS!$A:$P,MATCH('2) Order Form'!$V776,ATS!$O:$O,0),5)</f>
        <v>Corn</v>
      </c>
      <c r="G776" s="112" t="str">
        <f>INDEX(ATS!$A:$P,MATCH('2) Order Form'!$V776,ATS!$O:$O,0),6)</f>
        <v>M</v>
      </c>
      <c r="H776" s="10">
        <v>1</v>
      </c>
      <c r="I776" s="90">
        <v>0</v>
      </c>
      <c r="J776" s="96">
        <f>IFERROR(VLOOKUP(V776,ATS!$O:$P,2,FALSE),0)</f>
        <v>104</v>
      </c>
      <c r="K776" s="138" t="str">
        <f t="shared" ref="K776:K781" si="1306">IF(J776=99999,"OPEN",IF(J776&gt;50,"50+",IF(J776&lt;=0,"0",J776)))</f>
        <v>50+</v>
      </c>
      <c r="L776" s="96">
        <f>IFERROR(VLOOKUP(V776,ATS!$O:$Q,3,FALSE),0)</f>
        <v>104</v>
      </c>
      <c r="M776" s="139" t="str">
        <f t="shared" ref="M776:M781" si="1307">IF(L776=99999,"OPEN",IF(L776&gt;50,"50+",IF(L776&lt;=0,"0",L776)))</f>
        <v>50+</v>
      </c>
      <c r="N776" s="85">
        <v>0</v>
      </c>
      <c r="O776" s="51">
        <f t="shared" ref="O776:O781" si="1308">IF(N776&lt;&gt;0,N776,$P$5)</f>
        <v>0</v>
      </c>
      <c r="P776" s="46">
        <f>VLOOKUP($C776,Prices!$A$3:$T$1996,MATCH('2) Order Form'!P$8,Prices!$A$2:$T$2,0),FALSE)</f>
        <v>65</v>
      </c>
      <c r="Q776" s="47">
        <f>VLOOKUP($C776,Prices!$A$3:$T$1996,MATCH('2) Order Form'!Q$8,Prices!$A$2:$T$2,0),FALSE)</f>
        <v>129</v>
      </c>
      <c r="R776" s="31">
        <f t="shared" ref="R776:R781" si="1309">I776*P776</f>
        <v>0</v>
      </c>
      <c r="S776" s="40">
        <f t="shared" ref="S776:S781" si="1310">R776*O776</f>
        <v>0</v>
      </c>
      <c r="T776" s="47">
        <f t="shared" ref="T776:T781" si="1311">R776-S776</f>
        <v>0</v>
      </c>
      <c r="U776" s="97"/>
      <c r="V776" s="110">
        <v>7048652898364</v>
      </c>
      <c r="W776" s="97"/>
      <c r="X776" s="182" t="str">
        <f t="shared" si="1127"/>
        <v>*** EOL ***</v>
      </c>
      <c r="Y776" s="98">
        <f t="shared" ref="Y776:Y781" si="1312">I776*Q776</f>
        <v>0</v>
      </c>
      <c r="Z776" s="99">
        <f t="shared" ca="1" si="1301"/>
        <v>0</v>
      </c>
      <c r="AA776" s="99">
        <f t="shared" ca="1" si="1260"/>
        <v>117</v>
      </c>
      <c r="AB776" s="99">
        <f t="shared" ca="1" si="1302"/>
        <v>0</v>
      </c>
      <c r="AC776" s="99">
        <f t="shared" ca="1" si="1303"/>
        <v>0</v>
      </c>
      <c r="AD776" s="99" t="str">
        <f t="shared" si="1304"/>
        <v>820441Corn</v>
      </c>
      <c r="AE776" s="99">
        <f t="shared" si="1305"/>
        <v>820441</v>
      </c>
      <c r="AF776" s="100" t="str">
        <f>INDEX(ATS!$A:$P,MATCH('2) Order Form'!$V776,ATS!$O:$O,0),7)</f>
        <v>Stock</v>
      </c>
      <c r="AG776" s="183">
        <v>7048652911100</v>
      </c>
    </row>
    <row r="777" spans="1:33" ht="17.25" customHeight="1">
      <c r="A777" s="9">
        <v>4</v>
      </c>
      <c r="B777" s="9" t="s">
        <v>103</v>
      </c>
      <c r="C777" s="9">
        <f>INDEX(ATS!$A:$P,MATCH('2) Order Form'!$V777,ATS!$O:$O,0),1)</f>
        <v>820441</v>
      </c>
      <c r="D777" s="9" t="str">
        <f>INDEX(ATS!$A:$P,MATCH('2) Order Form'!$V777,ATS!$O:$O,0),2)</f>
        <v>Crossfire SS Jersey W</v>
      </c>
      <c r="E777" s="74" t="str">
        <f>INDEX(ATS!$A:$P,MATCH('2) Order Form'!$V777,ATS!$O:$O,0),4)</f>
        <v>44004-L</v>
      </c>
      <c r="F777" s="74" t="str">
        <f>INDEX(ATS!$A:$P,MATCH('2) Order Form'!$V777,ATS!$O:$O,0),5)</f>
        <v>Corn</v>
      </c>
      <c r="G777" s="112" t="str">
        <f>INDEX(ATS!$A:$P,MATCH('2) Order Form'!$V777,ATS!$O:$O,0),6)</f>
        <v>L</v>
      </c>
      <c r="H777" s="10">
        <v>1</v>
      </c>
      <c r="I777" s="90">
        <v>0</v>
      </c>
      <c r="J777" s="96">
        <f>IFERROR(VLOOKUP(V777,ATS!$O:$P,2,FALSE),0)</f>
        <v>58</v>
      </c>
      <c r="K777" s="138" t="str">
        <f t="shared" si="1306"/>
        <v>50+</v>
      </c>
      <c r="L777" s="96">
        <f>IFERROR(VLOOKUP(V777,ATS!$O:$Q,3,FALSE),0)</f>
        <v>58</v>
      </c>
      <c r="M777" s="139" t="str">
        <f t="shared" si="1307"/>
        <v>50+</v>
      </c>
      <c r="N777" s="85">
        <v>0</v>
      </c>
      <c r="O777" s="51">
        <f t="shared" si="1308"/>
        <v>0</v>
      </c>
      <c r="P777" s="46">
        <f>VLOOKUP($C777,Prices!$A$3:$T$1996,MATCH('2) Order Form'!P$8,Prices!$A$2:$T$2,0),FALSE)</f>
        <v>65</v>
      </c>
      <c r="Q777" s="47">
        <f>VLOOKUP($C777,Prices!$A$3:$T$1996,MATCH('2) Order Form'!Q$8,Prices!$A$2:$T$2,0),FALSE)</f>
        <v>129</v>
      </c>
      <c r="R777" s="31">
        <f t="shared" si="1309"/>
        <v>0</v>
      </c>
      <c r="S777" s="40">
        <f t="shared" si="1310"/>
        <v>0</v>
      </c>
      <c r="T777" s="47">
        <f t="shared" si="1311"/>
        <v>0</v>
      </c>
      <c r="U777" s="97"/>
      <c r="V777" s="110">
        <v>7048652898357</v>
      </c>
      <c r="W777" s="97"/>
      <c r="X777" s="182" t="str">
        <f t="shared" si="1127"/>
        <v>*** EOL ***</v>
      </c>
      <c r="Y777" s="98">
        <f t="shared" si="1312"/>
        <v>0</v>
      </c>
      <c r="Z777" s="99">
        <f t="shared" ca="1" si="1301"/>
        <v>0</v>
      </c>
      <c r="AA777" s="99">
        <f t="shared" ca="1" si="1260"/>
        <v>117</v>
      </c>
      <c r="AB777" s="99">
        <f t="shared" ca="1" si="1302"/>
        <v>0</v>
      </c>
      <c r="AC777" s="99">
        <f t="shared" ca="1" si="1303"/>
        <v>0</v>
      </c>
      <c r="AD777" s="99" t="str">
        <f t="shared" si="1304"/>
        <v>820441Corn</v>
      </c>
      <c r="AE777" s="99">
        <f t="shared" si="1305"/>
        <v>820441</v>
      </c>
      <c r="AF777" s="100" t="str">
        <f>INDEX(ATS!$A:$P,MATCH('2) Order Form'!$V777,ATS!$O:$O,0),7)</f>
        <v>Stock</v>
      </c>
      <c r="AG777" s="183">
        <v>7048652911131</v>
      </c>
    </row>
    <row r="778" spans="1:33" ht="17.25" customHeight="1">
      <c r="A778" s="9">
        <v>4</v>
      </c>
      <c r="B778" s="9" t="s">
        <v>103</v>
      </c>
      <c r="C778" s="9">
        <f>INDEX(ATS!$A:$P,MATCH('2) Order Form'!$V778,ATS!$O:$O,0),1)</f>
        <v>820441</v>
      </c>
      <c r="D778" s="9" t="str">
        <f>INDEX(ATS!$A:$P,MATCH('2) Order Form'!$V778,ATS!$O:$O,0),2)</f>
        <v>Crossfire SS Jersey W</v>
      </c>
      <c r="E778" s="74" t="str">
        <f>INDEX(ATS!$A:$P,MATCH('2) Order Form'!$V778,ATS!$O:$O,0),4)</f>
        <v>99901-XS</v>
      </c>
      <c r="F778" s="74" t="str">
        <f>INDEX(ATS!$A:$P,MATCH('2) Order Form'!$V778,ATS!$O:$O,0),5)</f>
        <v xml:space="preserve">Black </v>
      </c>
      <c r="G778" s="112" t="str">
        <f>INDEX(ATS!$A:$P,MATCH('2) Order Form'!$V778,ATS!$O:$O,0),6)</f>
        <v>XS</v>
      </c>
      <c r="H778" s="10">
        <v>1</v>
      </c>
      <c r="I778" s="90">
        <v>0</v>
      </c>
      <c r="J778" s="96">
        <f>IFERROR(VLOOKUP(V778,ATS!$O:$P,2,FALSE),0)</f>
        <v>91</v>
      </c>
      <c r="K778" s="138" t="str">
        <f t="shared" si="1306"/>
        <v>50+</v>
      </c>
      <c r="L778" s="96">
        <f>IFERROR(VLOOKUP(V778,ATS!$O:$Q,3,FALSE),0)</f>
        <v>91</v>
      </c>
      <c r="M778" s="139" t="str">
        <f t="shared" si="1307"/>
        <v>50+</v>
      </c>
      <c r="N778" s="85">
        <v>0</v>
      </c>
      <c r="O778" s="51">
        <f t="shared" si="1308"/>
        <v>0</v>
      </c>
      <c r="P778" s="46">
        <f>VLOOKUP($C778,Prices!$A$3:$T$1996,MATCH('2) Order Form'!P$8,Prices!$A$2:$T$2,0),FALSE)</f>
        <v>65</v>
      </c>
      <c r="Q778" s="47">
        <f>VLOOKUP($C778,Prices!$A$3:$T$1996,MATCH('2) Order Form'!Q$8,Prices!$A$2:$T$2,0),FALSE)</f>
        <v>129</v>
      </c>
      <c r="R778" s="31">
        <f t="shared" si="1309"/>
        <v>0</v>
      </c>
      <c r="S778" s="40">
        <f t="shared" si="1310"/>
        <v>0</v>
      </c>
      <c r="T778" s="47">
        <f t="shared" si="1311"/>
        <v>0</v>
      </c>
      <c r="U778" s="97"/>
      <c r="V778" s="110">
        <v>7048652898425</v>
      </c>
      <c r="W778" s="97"/>
      <c r="X778" s="182" t="str">
        <f t="shared" ref="X778:X841" si="1313">IF(ISNA(VLOOKUP(V778,$AG$9:$AG$1000,1,FALSE)),"*** EOL ***","")</f>
        <v/>
      </c>
      <c r="Y778" s="98">
        <f t="shared" si="1312"/>
        <v>0</v>
      </c>
      <c r="Z778" s="99">
        <f t="shared" ca="1" si="1301"/>
        <v>0</v>
      </c>
      <c r="AA778" s="99">
        <f t="shared" ca="1" si="1260"/>
        <v>117</v>
      </c>
      <c r="AB778" s="99">
        <f t="shared" ca="1" si="1302"/>
        <v>0</v>
      </c>
      <c r="AC778" s="99">
        <f t="shared" ca="1" si="1303"/>
        <v>1</v>
      </c>
      <c r="AD778" s="99" t="str">
        <f t="shared" si="1304"/>
        <v xml:space="preserve">820441Black </v>
      </c>
      <c r="AE778" s="99">
        <f t="shared" si="1305"/>
        <v>820441</v>
      </c>
      <c r="AF778" s="100" t="str">
        <f>INDEX(ATS!$A:$P,MATCH('2) Order Form'!$V778,ATS!$O:$O,0),7)</f>
        <v>Active</v>
      </c>
      <c r="AG778" s="183">
        <v>7048652897909</v>
      </c>
    </row>
    <row r="779" spans="1:33" ht="17.25" customHeight="1">
      <c r="A779" s="9">
        <v>4</v>
      </c>
      <c r="B779" s="9" t="s">
        <v>103</v>
      </c>
      <c r="C779" s="9">
        <f>INDEX(ATS!$A:$P,MATCH('2) Order Form'!$V779,ATS!$O:$O,0),1)</f>
        <v>820441</v>
      </c>
      <c r="D779" s="9" t="str">
        <f>INDEX(ATS!$A:$P,MATCH('2) Order Form'!$V779,ATS!$O:$O,0),2)</f>
        <v>Crossfire SS Jersey W</v>
      </c>
      <c r="E779" s="74" t="str">
        <f>INDEX(ATS!$A:$P,MATCH('2) Order Form'!$V779,ATS!$O:$O,0),4)</f>
        <v>99901-S</v>
      </c>
      <c r="F779" s="74" t="str">
        <f>INDEX(ATS!$A:$P,MATCH('2) Order Form'!$V779,ATS!$O:$O,0),5)</f>
        <v xml:space="preserve">Black </v>
      </c>
      <c r="G779" s="112" t="str">
        <f>INDEX(ATS!$A:$P,MATCH('2) Order Form'!$V779,ATS!$O:$O,0),6)</f>
        <v>S</v>
      </c>
      <c r="H779" s="10">
        <v>1</v>
      </c>
      <c r="I779" s="90">
        <v>0</v>
      </c>
      <c r="J779" s="96">
        <f>IFERROR(VLOOKUP(V779,ATS!$O:$P,2,FALSE),0)</f>
        <v>187</v>
      </c>
      <c r="K779" s="138" t="str">
        <f t="shared" si="1306"/>
        <v>50+</v>
      </c>
      <c r="L779" s="96">
        <f>IFERROR(VLOOKUP(V779,ATS!$O:$Q,3,FALSE),0)</f>
        <v>187</v>
      </c>
      <c r="M779" s="139" t="str">
        <f t="shared" si="1307"/>
        <v>50+</v>
      </c>
      <c r="N779" s="85">
        <v>0</v>
      </c>
      <c r="O779" s="51">
        <f t="shared" si="1308"/>
        <v>0</v>
      </c>
      <c r="P779" s="46">
        <f>VLOOKUP($C779,Prices!$A$3:$T$1996,MATCH('2) Order Form'!P$8,Prices!$A$2:$T$2,0),FALSE)</f>
        <v>65</v>
      </c>
      <c r="Q779" s="47">
        <f>VLOOKUP($C779,Prices!$A$3:$T$1996,MATCH('2) Order Form'!Q$8,Prices!$A$2:$T$2,0),FALSE)</f>
        <v>129</v>
      </c>
      <c r="R779" s="31">
        <f t="shared" si="1309"/>
        <v>0</v>
      </c>
      <c r="S779" s="40">
        <f t="shared" si="1310"/>
        <v>0</v>
      </c>
      <c r="T779" s="47">
        <f t="shared" si="1311"/>
        <v>0</v>
      </c>
      <c r="U779" s="97"/>
      <c r="V779" s="110">
        <v>7048652898418</v>
      </c>
      <c r="W779" s="97"/>
      <c r="X779" s="182" t="str">
        <f t="shared" si="1313"/>
        <v/>
      </c>
      <c r="Y779" s="98">
        <f t="shared" si="1312"/>
        <v>0</v>
      </c>
      <c r="Z779" s="99">
        <f t="shared" ca="1" si="1301"/>
        <v>0</v>
      </c>
      <c r="AA779" s="99">
        <f t="shared" ca="1" si="1260"/>
        <v>117</v>
      </c>
      <c r="AB779" s="99">
        <f t="shared" ca="1" si="1302"/>
        <v>0</v>
      </c>
      <c r="AC779" s="99">
        <f t="shared" ca="1" si="1303"/>
        <v>0</v>
      </c>
      <c r="AD779" s="99" t="str">
        <f t="shared" si="1304"/>
        <v xml:space="preserve">820441Black </v>
      </c>
      <c r="AE779" s="99">
        <f t="shared" si="1305"/>
        <v>820441</v>
      </c>
      <c r="AF779" s="100" t="str">
        <f>INDEX(ATS!$A:$P,MATCH('2) Order Form'!$V779,ATS!$O:$O,0),7)</f>
        <v>Active</v>
      </c>
      <c r="AG779" s="183">
        <v>7048652897893</v>
      </c>
    </row>
    <row r="780" spans="1:33" ht="17.25" customHeight="1">
      <c r="A780" s="9">
        <v>4</v>
      </c>
      <c r="B780" s="9" t="s">
        <v>103</v>
      </c>
      <c r="C780" s="9">
        <f>INDEX(ATS!$A:$P,MATCH('2) Order Form'!$V780,ATS!$O:$O,0),1)</f>
        <v>820441</v>
      </c>
      <c r="D780" s="9" t="str">
        <f>INDEX(ATS!$A:$P,MATCH('2) Order Form'!$V780,ATS!$O:$O,0),2)</f>
        <v>Crossfire SS Jersey W</v>
      </c>
      <c r="E780" s="74" t="str">
        <f>INDEX(ATS!$A:$P,MATCH('2) Order Form'!$V780,ATS!$O:$O,0),4)</f>
        <v>99901-M</v>
      </c>
      <c r="F780" s="74" t="str">
        <f>INDEX(ATS!$A:$P,MATCH('2) Order Form'!$V780,ATS!$O:$O,0),5)</f>
        <v xml:space="preserve">Black </v>
      </c>
      <c r="G780" s="112" t="str">
        <f>INDEX(ATS!$A:$P,MATCH('2) Order Form'!$V780,ATS!$O:$O,0),6)</f>
        <v>M</v>
      </c>
      <c r="H780" s="10">
        <v>1</v>
      </c>
      <c r="I780" s="90">
        <v>0</v>
      </c>
      <c r="J780" s="96">
        <f>IFERROR(VLOOKUP(V780,ATS!$O:$P,2,FALSE),0)</f>
        <v>216</v>
      </c>
      <c r="K780" s="138" t="str">
        <f t="shared" si="1306"/>
        <v>50+</v>
      </c>
      <c r="L780" s="96">
        <f>IFERROR(VLOOKUP(V780,ATS!$O:$Q,3,FALSE),0)</f>
        <v>216</v>
      </c>
      <c r="M780" s="139" t="str">
        <f t="shared" si="1307"/>
        <v>50+</v>
      </c>
      <c r="N780" s="85">
        <v>0</v>
      </c>
      <c r="O780" s="51">
        <f t="shared" si="1308"/>
        <v>0</v>
      </c>
      <c r="P780" s="46">
        <f>VLOOKUP($C780,Prices!$A$3:$T$1996,MATCH('2) Order Form'!P$8,Prices!$A$2:$T$2,0),FALSE)</f>
        <v>65</v>
      </c>
      <c r="Q780" s="47">
        <f>VLOOKUP($C780,Prices!$A$3:$T$1996,MATCH('2) Order Form'!Q$8,Prices!$A$2:$T$2,0),FALSE)</f>
        <v>129</v>
      </c>
      <c r="R780" s="31">
        <f t="shared" si="1309"/>
        <v>0</v>
      </c>
      <c r="S780" s="40">
        <f t="shared" si="1310"/>
        <v>0</v>
      </c>
      <c r="T780" s="47">
        <f t="shared" si="1311"/>
        <v>0</v>
      </c>
      <c r="U780" s="97"/>
      <c r="V780" s="110">
        <v>7048652898401</v>
      </c>
      <c r="W780" s="97"/>
      <c r="X780" s="182" t="str">
        <f t="shared" si="1313"/>
        <v/>
      </c>
      <c r="Y780" s="98">
        <f t="shared" si="1312"/>
        <v>0</v>
      </c>
      <c r="Z780" s="99">
        <f t="shared" ca="1" si="1301"/>
        <v>0</v>
      </c>
      <c r="AA780" s="99">
        <f t="shared" ca="1" si="1260"/>
        <v>117</v>
      </c>
      <c r="AB780" s="99">
        <f t="shared" ca="1" si="1302"/>
        <v>0</v>
      </c>
      <c r="AC780" s="99">
        <f t="shared" ca="1" si="1303"/>
        <v>0</v>
      </c>
      <c r="AD780" s="99" t="str">
        <f t="shared" si="1304"/>
        <v xml:space="preserve">820441Black </v>
      </c>
      <c r="AE780" s="99">
        <f t="shared" si="1305"/>
        <v>820441</v>
      </c>
      <c r="AF780" s="100" t="str">
        <f>INDEX(ATS!$A:$P,MATCH('2) Order Form'!$V780,ATS!$O:$O,0),7)</f>
        <v>Active</v>
      </c>
      <c r="AG780" s="183">
        <v>7048652897886</v>
      </c>
    </row>
    <row r="781" spans="1:33" ht="17.25" customHeight="1">
      <c r="A781" s="9">
        <v>4</v>
      </c>
      <c r="B781" s="9" t="s">
        <v>103</v>
      </c>
      <c r="C781" s="9">
        <f>INDEX(ATS!$A:$P,MATCH('2) Order Form'!$V781,ATS!$O:$O,0),1)</f>
        <v>820441</v>
      </c>
      <c r="D781" s="9" t="str">
        <f>INDEX(ATS!$A:$P,MATCH('2) Order Form'!$V781,ATS!$O:$O,0),2)</f>
        <v>Crossfire SS Jersey W</v>
      </c>
      <c r="E781" s="74" t="str">
        <f>INDEX(ATS!$A:$P,MATCH('2) Order Form'!$V781,ATS!$O:$O,0),4)</f>
        <v>99901-L</v>
      </c>
      <c r="F781" s="74" t="str">
        <f>INDEX(ATS!$A:$P,MATCH('2) Order Form'!$V781,ATS!$O:$O,0),5)</f>
        <v xml:space="preserve">Black </v>
      </c>
      <c r="G781" s="112" t="str">
        <f>INDEX(ATS!$A:$P,MATCH('2) Order Form'!$V781,ATS!$O:$O,0),6)</f>
        <v>L</v>
      </c>
      <c r="H781" s="10">
        <v>1</v>
      </c>
      <c r="I781" s="90">
        <v>0</v>
      </c>
      <c r="J781" s="96">
        <f>IFERROR(VLOOKUP(V781,ATS!$O:$P,2,FALSE),0)</f>
        <v>116</v>
      </c>
      <c r="K781" s="138" t="str">
        <f t="shared" si="1306"/>
        <v>50+</v>
      </c>
      <c r="L781" s="96">
        <f>IFERROR(VLOOKUP(V781,ATS!$O:$Q,3,FALSE),0)</f>
        <v>116</v>
      </c>
      <c r="M781" s="139" t="str">
        <f t="shared" si="1307"/>
        <v>50+</v>
      </c>
      <c r="N781" s="85">
        <v>0</v>
      </c>
      <c r="O781" s="51">
        <f t="shared" si="1308"/>
        <v>0</v>
      </c>
      <c r="P781" s="46">
        <f>VLOOKUP($C781,Prices!$A$3:$T$1996,MATCH('2) Order Form'!P$8,Prices!$A$2:$T$2,0),FALSE)</f>
        <v>65</v>
      </c>
      <c r="Q781" s="47">
        <f>VLOOKUP($C781,Prices!$A$3:$T$1996,MATCH('2) Order Form'!Q$8,Prices!$A$2:$T$2,0),FALSE)</f>
        <v>129</v>
      </c>
      <c r="R781" s="31">
        <f t="shared" si="1309"/>
        <v>0</v>
      </c>
      <c r="S781" s="40">
        <f t="shared" si="1310"/>
        <v>0</v>
      </c>
      <c r="T781" s="47">
        <f t="shared" si="1311"/>
        <v>0</v>
      </c>
      <c r="U781" s="97"/>
      <c r="V781" s="110">
        <v>7048652898395</v>
      </c>
      <c r="W781" s="97"/>
      <c r="X781" s="182" t="str">
        <f t="shared" si="1313"/>
        <v/>
      </c>
      <c r="Y781" s="98">
        <f t="shared" si="1312"/>
        <v>0</v>
      </c>
      <c r="Z781" s="99">
        <f t="shared" ca="1" si="1301"/>
        <v>0</v>
      </c>
      <c r="AA781" s="99">
        <f t="shared" ca="1" si="1260"/>
        <v>117</v>
      </c>
      <c r="AB781" s="99">
        <f t="shared" ca="1" si="1302"/>
        <v>0</v>
      </c>
      <c r="AC781" s="99">
        <f t="shared" ca="1" si="1303"/>
        <v>0</v>
      </c>
      <c r="AD781" s="99" t="str">
        <f t="shared" si="1304"/>
        <v xml:space="preserve">820441Black </v>
      </c>
      <c r="AE781" s="99">
        <f t="shared" si="1305"/>
        <v>820441</v>
      </c>
      <c r="AF781" s="100" t="str">
        <f>INDEX(ATS!$A:$P,MATCH('2) Order Form'!$V781,ATS!$O:$O,0),7)</f>
        <v>Active</v>
      </c>
      <c r="AG781" s="183">
        <v>7048652897916</v>
      </c>
    </row>
    <row r="782" spans="1:33">
      <c r="A782" s="9">
        <v>5</v>
      </c>
      <c r="B782" s="9" t="s">
        <v>105</v>
      </c>
      <c r="C782" s="9">
        <f>INDEX(ATS!$A:$P,MATCH('2) Order Form'!$V782,ATS!$O:$O,0),1)</f>
        <v>820388</v>
      </c>
      <c r="D782" s="9" t="str">
        <f>INDEX(ATS!$A:$P,MATCH('2) Order Form'!$V782,ATS!$O:$O,0),2)</f>
        <v>Sweet Hoodie M</v>
      </c>
      <c r="E782" s="74" t="str">
        <f>INDEX(ATS!$A:$P,MATCH('2) Order Form'!$V782,ATS!$O:$O,0),4)</f>
        <v>88000-S</v>
      </c>
      <c r="F782" s="74" t="str">
        <f>INDEX(ATS!$A:$P,MATCH('2) Order Form'!$V782,ATS!$O:$O,0),5)</f>
        <v>Navy Blazer</v>
      </c>
      <c r="G782" s="112" t="str">
        <f>INDEX(ATS!$A:$P,MATCH('2) Order Form'!$V782,ATS!$O:$O,0),6)</f>
        <v>S</v>
      </c>
      <c r="H782" s="10">
        <v>1</v>
      </c>
      <c r="I782" s="90">
        <v>0</v>
      </c>
      <c r="J782" s="96">
        <f>IFERROR(VLOOKUP(V782,ATS!$O:$P,2,FALSE),0)</f>
        <v>8</v>
      </c>
      <c r="K782" s="138">
        <f>IF(J782=99999,"OPEN",IF(J782&gt;50,"50+",IF(J782&lt;=0,"0",J782)))</f>
        <v>8</v>
      </c>
      <c r="L782" s="96">
        <f>IFERROR(VLOOKUP(V782,ATS!$O:$Q,3,FALSE),0)</f>
        <v>8</v>
      </c>
      <c r="M782" s="139">
        <f>IF(L782=99999,"OPEN",IF(L782&gt;50,"50+",IF(L782&lt;=0,"0",L782)))</f>
        <v>8</v>
      </c>
      <c r="N782" s="85">
        <v>0</v>
      </c>
      <c r="O782" s="51">
        <f>IF(N782&lt;&gt;0,N782,$P$5)</f>
        <v>0</v>
      </c>
      <c r="P782" s="46">
        <f>VLOOKUP($C782,Prices!$A$3:$T$1996,MATCH('2) Order Form'!P$8,Prices!$A$2:$T$2,0),FALSE)</f>
        <v>50</v>
      </c>
      <c r="Q782" s="47">
        <f>VLOOKUP($C782,Prices!$A$3:$T$1996,MATCH('2) Order Form'!Q$8,Prices!$A$2:$T$2,0),FALSE)</f>
        <v>99</v>
      </c>
      <c r="R782" s="31">
        <f>I782*P782</f>
        <v>0</v>
      </c>
      <c r="S782" s="40">
        <f>R782*O782</f>
        <v>0</v>
      </c>
      <c r="T782" s="47">
        <f>R782-S782</f>
        <v>0</v>
      </c>
      <c r="U782" s="97"/>
      <c r="V782" s="110">
        <v>7048652897589</v>
      </c>
      <c r="W782" s="97"/>
      <c r="X782" s="182" t="str">
        <f t="shared" si="1313"/>
        <v/>
      </c>
      <c r="Y782" s="98">
        <f>I782*Q782</f>
        <v>0</v>
      </c>
      <c r="Z782" s="99">
        <f t="shared" ca="1" si="1301"/>
        <v>1</v>
      </c>
      <c r="AA782" s="99">
        <f t="shared" ca="1" si="1260"/>
        <v>118</v>
      </c>
      <c r="AB782" s="99">
        <f t="shared" ref="AB782:AB801" ca="1" si="1314">IF(C782=OFFSET(C782,-1,0),0,1)</f>
        <v>1</v>
      </c>
      <c r="AC782" s="99">
        <f t="shared" ref="AC782:AC801" ca="1" si="1315">IF(F782=OFFSET(F782,-1,0),0,1)</f>
        <v>1</v>
      </c>
      <c r="AD782" s="99" t="str">
        <f t="shared" ref="AD782:AD801" si="1316">CONCATENATE(C782,F782)</f>
        <v>820388Navy Blazer</v>
      </c>
      <c r="AE782" s="99">
        <f t="shared" ref="AE782:AE801" si="1317">IFERROR(IF(B782="EYEWEAR",CONCATENATE(C782,"-",G782),C782),C782)</f>
        <v>820388</v>
      </c>
      <c r="AF782" s="100" t="str">
        <f>INDEX(ATS!$A:$P,MATCH('2) Order Form'!$V782,ATS!$O:$O,0),7)</f>
        <v>Active</v>
      </c>
      <c r="AG782" s="183">
        <v>7048653022034</v>
      </c>
    </row>
    <row r="783" spans="1:33">
      <c r="A783" s="9">
        <v>5</v>
      </c>
      <c r="B783" s="9" t="s">
        <v>105</v>
      </c>
      <c r="C783" s="9">
        <f>INDEX(ATS!$A:$P,MATCH('2) Order Form'!$V783,ATS!$O:$O,0),1)</f>
        <v>820388</v>
      </c>
      <c r="D783" s="9" t="str">
        <f>INDEX(ATS!$A:$P,MATCH('2) Order Form'!$V783,ATS!$O:$O,0),2)</f>
        <v>Sweet Hoodie M</v>
      </c>
      <c r="E783" s="74" t="str">
        <f>INDEX(ATS!$A:$P,MATCH('2) Order Form'!$V783,ATS!$O:$O,0),4)</f>
        <v>88000-M</v>
      </c>
      <c r="F783" s="74" t="str">
        <f>INDEX(ATS!$A:$P,MATCH('2) Order Form'!$V783,ATS!$O:$O,0),5)</f>
        <v>Navy Blazer</v>
      </c>
      <c r="G783" s="112" t="str">
        <f>INDEX(ATS!$A:$P,MATCH('2) Order Form'!$V783,ATS!$O:$O,0),6)</f>
        <v>M</v>
      </c>
      <c r="H783" s="10">
        <v>1</v>
      </c>
      <c r="I783" s="90">
        <v>0</v>
      </c>
      <c r="J783" s="96">
        <f>IFERROR(VLOOKUP(V783,ATS!$O:$P,2,FALSE),0)</f>
        <v>8</v>
      </c>
      <c r="K783" s="138">
        <f t="shared" ref="K783:K788" si="1318">IF(J783=99999,"OPEN",IF(J783&gt;50,"50+",IF(J783&lt;=0,"0",J783)))</f>
        <v>8</v>
      </c>
      <c r="L783" s="96">
        <f>IFERROR(VLOOKUP(V783,ATS!$O:$Q,3,FALSE),0)</f>
        <v>8</v>
      </c>
      <c r="M783" s="139">
        <f t="shared" ref="M783:M788" si="1319">IF(L783=99999,"OPEN",IF(L783&gt;50,"50+",IF(L783&lt;=0,"0",L783)))</f>
        <v>8</v>
      </c>
      <c r="N783" s="85">
        <v>0</v>
      </c>
      <c r="O783" s="51">
        <f t="shared" ref="O783:O788" si="1320">IF(N783&lt;&gt;0,N783,$P$5)</f>
        <v>0</v>
      </c>
      <c r="P783" s="46">
        <f>VLOOKUP($C783,Prices!$A$3:$T$1996,MATCH('2) Order Form'!P$8,Prices!$A$2:$T$2,0),FALSE)</f>
        <v>50</v>
      </c>
      <c r="Q783" s="47">
        <f>VLOOKUP($C783,Prices!$A$3:$T$1996,MATCH('2) Order Form'!Q$8,Prices!$A$2:$T$2,0),FALSE)</f>
        <v>99</v>
      </c>
      <c r="R783" s="31">
        <f t="shared" ref="R783:R788" si="1321">I783*P783</f>
        <v>0</v>
      </c>
      <c r="S783" s="40">
        <f t="shared" ref="S783:S788" si="1322">R783*O783</f>
        <v>0</v>
      </c>
      <c r="T783" s="47">
        <f t="shared" ref="T783:T788" si="1323">R783-S783</f>
        <v>0</v>
      </c>
      <c r="U783" s="97"/>
      <c r="V783" s="110">
        <v>7048652897572</v>
      </c>
      <c r="W783" s="97"/>
      <c r="X783" s="182" t="str">
        <f t="shared" si="1313"/>
        <v/>
      </c>
      <c r="Y783" s="98">
        <f t="shared" ref="Y783:Y788" si="1324">I783*Q783</f>
        <v>0</v>
      </c>
      <c r="Z783" s="99">
        <f t="shared" ca="1" si="1301"/>
        <v>0</v>
      </c>
      <c r="AA783" s="99">
        <f t="shared" ca="1" si="1260"/>
        <v>118</v>
      </c>
      <c r="AB783" s="99">
        <f t="shared" ca="1" si="1314"/>
        <v>0</v>
      </c>
      <c r="AC783" s="99">
        <f t="shared" ca="1" si="1315"/>
        <v>0</v>
      </c>
      <c r="AD783" s="99" t="str">
        <f t="shared" si="1316"/>
        <v>820388Navy Blazer</v>
      </c>
      <c r="AE783" s="99">
        <f t="shared" si="1317"/>
        <v>820388</v>
      </c>
      <c r="AF783" s="100" t="str">
        <f>INDEX(ATS!$A:$P,MATCH('2) Order Form'!$V783,ATS!$O:$O,0),7)</f>
        <v>Active</v>
      </c>
      <c r="AG783" s="183">
        <v>7048653022041</v>
      </c>
    </row>
    <row r="784" spans="1:33">
      <c r="A784" s="9">
        <v>5</v>
      </c>
      <c r="B784" s="9" t="s">
        <v>105</v>
      </c>
      <c r="C784" s="9">
        <f>INDEX(ATS!$A:$P,MATCH('2) Order Form'!$V784,ATS!$O:$O,0),1)</f>
        <v>820388</v>
      </c>
      <c r="D784" s="9" t="str">
        <f>INDEX(ATS!$A:$P,MATCH('2) Order Form'!$V784,ATS!$O:$O,0),2)</f>
        <v>Sweet Hoodie M</v>
      </c>
      <c r="E784" s="74" t="str">
        <f>INDEX(ATS!$A:$P,MATCH('2) Order Form'!$V784,ATS!$O:$O,0),4)</f>
        <v>88000-L</v>
      </c>
      <c r="F784" s="74" t="str">
        <f>INDEX(ATS!$A:$P,MATCH('2) Order Form'!$V784,ATS!$O:$O,0),5)</f>
        <v>Navy Blazer</v>
      </c>
      <c r="G784" s="112" t="str">
        <f>INDEX(ATS!$A:$P,MATCH('2) Order Form'!$V784,ATS!$O:$O,0),6)</f>
        <v>L</v>
      </c>
      <c r="H784" s="10">
        <v>1</v>
      </c>
      <c r="I784" s="90">
        <v>0</v>
      </c>
      <c r="J784" s="96">
        <f>IFERROR(VLOOKUP(V784,ATS!$O:$P,2,FALSE),0)</f>
        <v>15</v>
      </c>
      <c r="K784" s="138">
        <f t="shared" si="1318"/>
        <v>15</v>
      </c>
      <c r="L784" s="96">
        <f>IFERROR(VLOOKUP(V784,ATS!$O:$Q,3,FALSE),0)</f>
        <v>15</v>
      </c>
      <c r="M784" s="139">
        <f t="shared" si="1319"/>
        <v>15</v>
      </c>
      <c r="N784" s="85">
        <v>0</v>
      </c>
      <c r="O784" s="51">
        <f t="shared" si="1320"/>
        <v>0</v>
      </c>
      <c r="P784" s="46">
        <f>VLOOKUP($C784,Prices!$A$3:$T$1996,MATCH('2) Order Form'!P$8,Prices!$A$2:$T$2,0),FALSE)</f>
        <v>50</v>
      </c>
      <c r="Q784" s="47">
        <f>VLOOKUP($C784,Prices!$A$3:$T$1996,MATCH('2) Order Form'!Q$8,Prices!$A$2:$T$2,0),FALSE)</f>
        <v>99</v>
      </c>
      <c r="R784" s="31">
        <f t="shared" si="1321"/>
        <v>0</v>
      </c>
      <c r="S784" s="40">
        <f t="shared" si="1322"/>
        <v>0</v>
      </c>
      <c r="T784" s="47">
        <f t="shared" si="1323"/>
        <v>0</v>
      </c>
      <c r="U784" s="97"/>
      <c r="V784" s="110">
        <v>7048652897565</v>
      </c>
      <c r="W784" s="97"/>
      <c r="X784" s="182" t="str">
        <f t="shared" si="1313"/>
        <v/>
      </c>
      <c r="Y784" s="98">
        <f t="shared" si="1324"/>
        <v>0</v>
      </c>
      <c r="Z784" s="99">
        <f t="shared" ca="1" si="1301"/>
        <v>0</v>
      </c>
      <c r="AA784" s="99">
        <f t="shared" ca="1" si="1260"/>
        <v>118</v>
      </c>
      <c r="AB784" s="99">
        <f t="shared" ca="1" si="1314"/>
        <v>0</v>
      </c>
      <c r="AC784" s="99">
        <f t="shared" ca="1" si="1315"/>
        <v>0</v>
      </c>
      <c r="AD784" s="99" t="str">
        <f t="shared" si="1316"/>
        <v>820388Navy Blazer</v>
      </c>
      <c r="AE784" s="99">
        <f t="shared" si="1317"/>
        <v>820388</v>
      </c>
      <c r="AF784" s="100" t="str">
        <f>INDEX(ATS!$A:$P,MATCH('2) Order Form'!$V784,ATS!$O:$O,0),7)</f>
        <v>Active</v>
      </c>
      <c r="AG784" s="183">
        <v>7048653022058</v>
      </c>
    </row>
    <row r="785" spans="1:33">
      <c r="A785" s="9">
        <v>5</v>
      </c>
      <c r="B785" s="9" t="s">
        <v>105</v>
      </c>
      <c r="C785" s="9">
        <f>INDEX(ATS!$A:$P,MATCH('2) Order Form'!$V785,ATS!$O:$O,0),1)</f>
        <v>820388</v>
      </c>
      <c r="D785" s="9" t="str">
        <f>INDEX(ATS!$A:$P,MATCH('2) Order Form'!$V785,ATS!$O:$O,0),2)</f>
        <v>Sweet Hoodie M</v>
      </c>
      <c r="E785" s="74" t="str">
        <f>INDEX(ATS!$A:$P,MATCH('2) Order Form'!$V785,ATS!$O:$O,0),4)</f>
        <v>88000-XL</v>
      </c>
      <c r="F785" s="74" t="str">
        <f>INDEX(ATS!$A:$P,MATCH('2) Order Form'!$V785,ATS!$O:$O,0),5)</f>
        <v>Navy Blazer</v>
      </c>
      <c r="G785" s="112" t="str">
        <f>INDEX(ATS!$A:$P,MATCH('2) Order Form'!$V785,ATS!$O:$O,0),6)</f>
        <v>XL</v>
      </c>
      <c r="H785" s="10">
        <v>1</v>
      </c>
      <c r="I785" s="90">
        <v>0</v>
      </c>
      <c r="J785" s="96">
        <f>IFERROR(VLOOKUP(V785,ATS!$O:$P,2,FALSE),0)</f>
        <v>7</v>
      </c>
      <c r="K785" s="138">
        <f t="shared" si="1318"/>
        <v>7</v>
      </c>
      <c r="L785" s="96">
        <f>IFERROR(VLOOKUP(V785,ATS!$O:$Q,3,FALSE),0)</f>
        <v>7</v>
      </c>
      <c r="M785" s="139">
        <f t="shared" si="1319"/>
        <v>7</v>
      </c>
      <c r="N785" s="85">
        <v>0</v>
      </c>
      <c r="O785" s="51">
        <f t="shared" si="1320"/>
        <v>0</v>
      </c>
      <c r="P785" s="46">
        <f>VLOOKUP($C785,Prices!$A$3:$T$1996,MATCH('2) Order Form'!P$8,Prices!$A$2:$T$2,0),FALSE)</f>
        <v>50</v>
      </c>
      <c r="Q785" s="47">
        <f>VLOOKUP($C785,Prices!$A$3:$T$1996,MATCH('2) Order Form'!Q$8,Prices!$A$2:$T$2,0),FALSE)</f>
        <v>99</v>
      </c>
      <c r="R785" s="31">
        <f t="shared" si="1321"/>
        <v>0</v>
      </c>
      <c r="S785" s="40">
        <f t="shared" si="1322"/>
        <v>0</v>
      </c>
      <c r="T785" s="47">
        <f t="shared" si="1323"/>
        <v>0</v>
      </c>
      <c r="U785" s="97"/>
      <c r="V785" s="110">
        <v>7048652897596</v>
      </c>
      <c r="W785" s="97"/>
      <c r="X785" s="182" t="str">
        <f t="shared" si="1313"/>
        <v/>
      </c>
      <c r="Y785" s="98">
        <f t="shared" si="1324"/>
        <v>0</v>
      </c>
      <c r="Z785" s="99">
        <f t="shared" ca="1" si="1301"/>
        <v>0</v>
      </c>
      <c r="AA785" s="99">
        <f t="shared" ca="1" si="1260"/>
        <v>118</v>
      </c>
      <c r="AB785" s="99">
        <f t="shared" ca="1" si="1314"/>
        <v>0</v>
      </c>
      <c r="AC785" s="99">
        <f t="shared" ca="1" si="1315"/>
        <v>0</v>
      </c>
      <c r="AD785" s="99" t="str">
        <f t="shared" si="1316"/>
        <v>820388Navy Blazer</v>
      </c>
      <c r="AE785" s="99">
        <f t="shared" si="1317"/>
        <v>820388</v>
      </c>
      <c r="AF785" s="100" t="str">
        <f>INDEX(ATS!$A:$P,MATCH('2) Order Form'!$V785,ATS!$O:$O,0),7)</f>
        <v>Active</v>
      </c>
      <c r="AG785" s="183">
        <v>7048653022065</v>
      </c>
    </row>
    <row r="786" spans="1:33">
      <c r="A786" s="9">
        <v>5</v>
      </c>
      <c r="B786" s="9" t="s">
        <v>105</v>
      </c>
      <c r="C786" s="9">
        <f>INDEX(ATS!$A:$P,MATCH('2) Order Form'!$V786,ATS!$O:$O,0),1)</f>
        <v>820388</v>
      </c>
      <c r="D786" s="9" t="str">
        <f>INDEX(ATS!$A:$P,MATCH('2) Order Form'!$V786,ATS!$O:$O,0),2)</f>
        <v>Sweet Hoodie M</v>
      </c>
      <c r="E786" s="74" t="str">
        <f>INDEX(ATS!$A:$P,MATCH('2) Order Form'!$V786,ATS!$O:$O,0),4)</f>
        <v>99901-S</v>
      </c>
      <c r="F786" s="74" t="str">
        <f>INDEX(ATS!$A:$P,MATCH('2) Order Form'!$V786,ATS!$O:$O,0),5)</f>
        <v xml:space="preserve">Black </v>
      </c>
      <c r="G786" s="112" t="str">
        <f>INDEX(ATS!$A:$P,MATCH('2) Order Form'!$V786,ATS!$O:$O,0),6)</f>
        <v>S</v>
      </c>
      <c r="H786" s="10">
        <v>1</v>
      </c>
      <c r="I786" s="90">
        <v>0</v>
      </c>
      <c r="J786" s="96">
        <f>IFERROR(VLOOKUP(V786,ATS!$O:$P,2,FALSE),0)</f>
        <v>36</v>
      </c>
      <c r="K786" s="138">
        <f t="shared" si="1318"/>
        <v>36</v>
      </c>
      <c r="L786" s="96">
        <f>IFERROR(VLOOKUP(V786,ATS!$O:$Q,3,FALSE),0)</f>
        <v>36</v>
      </c>
      <c r="M786" s="139">
        <f t="shared" si="1319"/>
        <v>36</v>
      </c>
      <c r="N786" s="85">
        <v>0</v>
      </c>
      <c r="O786" s="51">
        <f t="shared" si="1320"/>
        <v>0</v>
      </c>
      <c r="P786" s="46">
        <f>VLOOKUP($C786,Prices!$A$3:$T$1996,MATCH('2) Order Form'!P$8,Prices!$A$2:$T$2,0),FALSE)</f>
        <v>50</v>
      </c>
      <c r="Q786" s="47">
        <f>VLOOKUP($C786,Prices!$A$3:$T$1996,MATCH('2) Order Form'!Q$8,Prices!$A$2:$T$2,0),FALSE)</f>
        <v>99</v>
      </c>
      <c r="R786" s="31">
        <f t="shared" si="1321"/>
        <v>0</v>
      </c>
      <c r="S786" s="40">
        <f t="shared" si="1322"/>
        <v>0</v>
      </c>
      <c r="T786" s="47">
        <f t="shared" si="1323"/>
        <v>0</v>
      </c>
      <c r="U786" s="97"/>
      <c r="V786" s="110">
        <v>7048652897626</v>
      </c>
      <c r="W786" s="97"/>
      <c r="X786" s="182" t="str">
        <f t="shared" si="1313"/>
        <v/>
      </c>
      <c r="Y786" s="98">
        <f t="shared" si="1324"/>
        <v>0</v>
      </c>
      <c r="Z786" s="99">
        <f t="shared" ca="1" si="1301"/>
        <v>0</v>
      </c>
      <c r="AA786" s="99">
        <f t="shared" ca="1" si="1260"/>
        <v>118</v>
      </c>
      <c r="AB786" s="99">
        <f t="shared" ca="1" si="1314"/>
        <v>0</v>
      </c>
      <c r="AC786" s="99">
        <f t="shared" ca="1" si="1315"/>
        <v>1</v>
      </c>
      <c r="AD786" s="99" t="str">
        <f t="shared" si="1316"/>
        <v xml:space="preserve">820388Black </v>
      </c>
      <c r="AE786" s="99">
        <f t="shared" si="1317"/>
        <v>820388</v>
      </c>
      <c r="AF786" s="100" t="str">
        <f>INDEX(ATS!$A:$P,MATCH('2) Order Form'!$V786,ATS!$O:$O,0),7)</f>
        <v>Active</v>
      </c>
      <c r="AG786" s="183">
        <v>7048652897749</v>
      </c>
    </row>
    <row r="787" spans="1:33">
      <c r="A787" s="9">
        <v>5</v>
      </c>
      <c r="B787" s="9" t="s">
        <v>105</v>
      </c>
      <c r="C787" s="9">
        <f>INDEX(ATS!$A:$P,MATCH('2) Order Form'!$V787,ATS!$O:$O,0),1)</f>
        <v>820388</v>
      </c>
      <c r="D787" s="9" t="str">
        <f>INDEX(ATS!$A:$P,MATCH('2) Order Form'!$V787,ATS!$O:$O,0),2)</f>
        <v>Sweet Hoodie M</v>
      </c>
      <c r="E787" s="74" t="str">
        <f>INDEX(ATS!$A:$P,MATCH('2) Order Form'!$V787,ATS!$O:$O,0),4)</f>
        <v>99901-M</v>
      </c>
      <c r="F787" s="74" t="str">
        <f>INDEX(ATS!$A:$P,MATCH('2) Order Form'!$V787,ATS!$O:$O,0),5)</f>
        <v xml:space="preserve">Black </v>
      </c>
      <c r="G787" s="112" t="str">
        <f>INDEX(ATS!$A:$P,MATCH('2) Order Form'!$V787,ATS!$O:$O,0),6)</f>
        <v>M</v>
      </c>
      <c r="H787" s="10">
        <v>1</v>
      </c>
      <c r="I787" s="90">
        <v>0</v>
      </c>
      <c r="J787" s="96">
        <f>IFERROR(VLOOKUP(V787,ATS!$O:$P,2,FALSE),0)</f>
        <v>91</v>
      </c>
      <c r="K787" s="138" t="str">
        <f t="shared" si="1318"/>
        <v>50+</v>
      </c>
      <c r="L787" s="96">
        <f>IFERROR(VLOOKUP(V787,ATS!$O:$Q,3,FALSE),0)</f>
        <v>91</v>
      </c>
      <c r="M787" s="139" t="str">
        <f t="shared" si="1319"/>
        <v>50+</v>
      </c>
      <c r="N787" s="85">
        <v>0</v>
      </c>
      <c r="O787" s="51">
        <f t="shared" si="1320"/>
        <v>0</v>
      </c>
      <c r="P787" s="46">
        <f>VLOOKUP($C787,Prices!$A$3:$T$1996,MATCH('2) Order Form'!P$8,Prices!$A$2:$T$2,0),FALSE)</f>
        <v>50</v>
      </c>
      <c r="Q787" s="47">
        <f>VLOOKUP($C787,Prices!$A$3:$T$1996,MATCH('2) Order Form'!Q$8,Prices!$A$2:$T$2,0),FALSE)</f>
        <v>99</v>
      </c>
      <c r="R787" s="31">
        <f t="shared" si="1321"/>
        <v>0</v>
      </c>
      <c r="S787" s="40">
        <f t="shared" si="1322"/>
        <v>0</v>
      </c>
      <c r="T787" s="47">
        <f t="shared" si="1323"/>
        <v>0</v>
      </c>
      <c r="U787" s="97"/>
      <c r="V787" s="110">
        <v>7048652897619</v>
      </c>
      <c r="W787" s="97"/>
      <c r="X787" s="182" t="str">
        <f t="shared" si="1313"/>
        <v/>
      </c>
      <c r="Y787" s="98">
        <f t="shared" si="1324"/>
        <v>0</v>
      </c>
      <c r="Z787" s="99">
        <f t="shared" ca="1" si="1301"/>
        <v>0</v>
      </c>
      <c r="AA787" s="99">
        <f t="shared" ca="1" si="1260"/>
        <v>118</v>
      </c>
      <c r="AB787" s="99">
        <f t="shared" ca="1" si="1314"/>
        <v>0</v>
      </c>
      <c r="AC787" s="99">
        <f t="shared" ca="1" si="1315"/>
        <v>0</v>
      </c>
      <c r="AD787" s="99" t="str">
        <f t="shared" si="1316"/>
        <v xml:space="preserve">820388Black </v>
      </c>
      <c r="AE787" s="99">
        <f t="shared" si="1317"/>
        <v>820388</v>
      </c>
      <c r="AF787" s="100" t="str">
        <f>INDEX(ATS!$A:$P,MATCH('2) Order Form'!$V787,ATS!$O:$O,0),7)</f>
        <v>Active</v>
      </c>
      <c r="AG787" s="183">
        <v>7048652897732</v>
      </c>
    </row>
    <row r="788" spans="1:33">
      <c r="A788" s="9">
        <v>5</v>
      </c>
      <c r="B788" s="9" t="s">
        <v>105</v>
      </c>
      <c r="C788" s="9">
        <f>INDEX(ATS!$A:$P,MATCH('2) Order Form'!$V788,ATS!$O:$O,0),1)</f>
        <v>820388</v>
      </c>
      <c r="D788" s="9" t="str">
        <f>INDEX(ATS!$A:$P,MATCH('2) Order Form'!$V788,ATS!$O:$O,0),2)</f>
        <v>Sweet Hoodie M</v>
      </c>
      <c r="E788" s="74" t="str">
        <f>INDEX(ATS!$A:$P,MATCH('2) Order Form'!$V788,ATS!$O:$O,0),4)</f>
        <v>99901-L</v>
      </c>
      <c r="F788" s="74" t="str">
        <f>INDEX(ATS!$A:$P,MATCH('2) Order Form'!$V788,ATS!$O:$O,0),5)</f>
        <v xml:space="preserve">Black </v>
      </c>
      <c r="G788" s="112" t="str">
        <f>INDEX(ATS!$A:$P,MATCH('2) Order Form'!$V788,ATS!$O:$O,0),6)</f>
        <v>L</v>
      </c>
      <c r="H788" s="10">
        <v>1</v>
      </c>
      <c r="I788" s="90">
        <v>0</v>
      </c>
      <c r="J788" s="96">
        <f>IFERROR(VLOOKUP(V788,ATS!$O:$P,2,FALSE),0)</f>
        <v>59</v>
      </c>
      <c r="K788" s="138" t="str">
        <f t="shared" si="1318"/>
        <v>50+</v>
      </c>
      <c r="L788" s="96">
        <f>IFERROR(VLOOKUP(V788,ATS!$O:$Q,3,FALSE),0)</f>
        <v>59</v>
      </c>
      <c r="M788" s="139" t="str">
        <f t="shared" si="1319"/>
        <v>50+</v>
      </c>
      <c r="N788" s="85">
        <v>0</v>
      </c>
      <c r="O788" s="51">
        <f t="shared" si="1320"/>
        <v>0</v>
      </c>
      <c r="P788" s="46">
        <f>VLOOKUP($C788,Prices!$A$3:$T$1996,MATCH('2) Order Form'!P$8,Prices!$A$2:$T$2,0),FALSE)</f>
        <v>50</v>
      </c>
      <c r="Q788" s="47">
        <f>VLOOKUP($C788,Prices!$A$3:$T$1996,MATCH('2) Order Form'!Q$8,Prices!$A$2:$T$2,0),FALSE)</f>
        <v>99</v>
      </c>
      <c r="R788" s="31">
        <f t="shared" si="1321"/>
        <v>0</v>
      </c>
      <c r="S788" s="40">
        <f t="shared" si="1322"/>
        <v>0</v>
      </c>
      <c r="T788" s="47">
        <f t="shared" si="1323"/>
        <v>0</v>
      </c>
      <c r="U788" s="97"/>
      <c r="V788" s="110">
        <v>7048652897602</v>
      </c>
      <c r="W788" s="97"/>
      <c r="X788" s="182" t="str">
        <f t="shared" si="1313"/>
        <v/>
      </c>
      <c r="Y788" s="98">
        <f t="shared" si="1324"/>
        <v>0</v>
      </c>
      <c r="Z788" s="99">
        <f t="shared" ca="1" si="1301"/>
        <v>0</v>
      </c>
      <c r="AA788" s="99">
        <f t="shared" ca="1" si="1260"/>
        <v>118</v>
      </c>
      <c r="AB788" s="99">
        <f t="shared" ca="1" si="1314"/>
        <v>0</v>
      </c>
      <c r="AC788" s="99">
        <f t="shared" ca="1" si="1315"/>
        <v>0</v>
      </c>
      <c r="AD788" s="99" t="str">
        <f t="shared" si="1316"/>
        <v xml:space="preserve">820388Black </v>
      </c>
      <c r="AE788" s="99">
        <f t="shared" si="1317"/>
        <v>820388</v>
      </c>
      <c r="AF788" s="100" t="str">
        <f>INDEX(ATS!$A:$P,MATCH('2) Order Form'!$V788,ATS!$O:$O,0),7)</f>
        <v>Active</v>
      </c>
      <c r="AG788" s="183">
        <v>7048652897725</v>
      </c>
    </row>
    <row r="789" spans="1:33">
      <c r="A789" s="9">
        <v>5</v>
      </c>
      <c r="B789" s="9" t="s">
        <v>105</v>
      </c>
      <c r="C789" s="9">
        <f>INDEX(ATS!$A:$P,MATCH('2) Order Form'!$V789,ATS!$O:$O,0),1)</f>
        <v>820388</v>
      </c>
      <c r="D789" s="9" t="str">
        <f>INDEX(ATS!$A:$P,MATCH('2) Order Form'!$V789,ATS!$O:$O,0),2)</f>
        <v>Sweet Hoodie M</v>
      </c>
      <c r="E789" s="74" t="str">
        <f>INDEX(ATS!$A:$P,MATCH('2) Order Form'!$V789,ATS!$O:$O,0),4)</f>
        <v>99901-XL</v>
      </c>
      <c r="F789" s="74" t="str">
        <f>INDEX(ATS!$A:$P,MATCH('2) Order Form'!$V789,ATS!$O:$O,0),5)</f>
        <v xml:space="preserve">Black </v>
      </c>
      <c r="G789" s="112" t="str">
        <f>INDEX(ATS!$A:$P,MATCH('2) Order Form'!$V789,ATS!$O:$O,0),6)</f>
        <v>XL</v>
      </c>
      <c r="H789" s="10">
        <v>1</v>
      </c>
      <c r="I789" s="90">
        <v>0</v>
      </c>
      <c r="J789" s="96">
        <f>IFERROR(VLOOKUP(V789,ATS!$O:$P,2,FALSE),0)</f>
        <v>24</v>
      </c>
      <c r="K789" s="138">
        <f t="shared" ref="K789:K790" si="1325">IF(J789=99999,"OPEN",IF(J789&gt;50,"50+",IF(J789&lt;=0,"0",J789)))</f>
        <v>24</v>
      </c>
      <c r="L789" s="96">
        <f>IFERROR(VLOOKUP(V789,ATS!$O:$Q,3,FALSE),0)</f>
        <v>24</v>
      </c>
      <c r="M789" s="139">
        <f t="shared" ref="M789:M790" si="1326">IF(L789=99999,"OPEN",IF(L789&gt;50,"50+",IF(L789&lt;=0,"0",L789)))</f>
        <v>24</v>
      </c>
      <c r="N789" s="85">
        <v>0</v>
      </c>
      <c r="O789" s="51">
        <f t="shared" ref="O789:O790" si="1327">IF(N789&lt;&gt;0,N789,$P$5)</f>
        <v>0</v>
      </c>
      <c r="P789" s="46">
        <f>VLOOKUP($C789,Prices!$A$3:$T$1996,MATCH('2) Order Form'!P$8,Prices!$A$2:$T$2,0),FALSE)</f>
        <v>50</v>
      </c>
      <c r="Q789" s="47">
        <f>VLOOKUP($C789,Prices!$A$3:$T$1996,MATCH('2) Order Form'!Q$8,Prices!$A$2:$T$2,0),FALSE)</f>
        <v>99</v>
      </c>
      <c r="R789" s="31">
        <f t="shared" ref="R789:R790" si="1328">I789*P789</f>
        <v>0</v>
      </c>
      <c r="S789" s="40">
        <f t="shared" ref="S789:S790" si="1329">R789*O789</f>
        <v>0</v>
      </c>
      <c r="T789" s="47">
        <f t="shared" ref="T789:T790" si="1330">R789-S789</f>
        <v>0</v>
      </c>
      <c r="U789" s="97"/>
      <c r="V789" s="110">
        <v>7048652897633</v>
      </c>
      <c r="W789" s="97"/>
      <c r="X789" s="182" t="str">
        <f t="shared" si="1313"/>
        <v/>
      </c>
      <c r="Y789" s="98">
        <f t="shared" ref="Y789:Y790" si="1331">I789*Q789</f>
        <v>0</v>
      </c>
      <c r="Z789" s="99">
        <f t="shared" ca="1" si="1301"/>
        <v>0</v>
      </c>
      <c r="AA789" s="99">
        <f t="shared" ca="1" si="1260"/>
        <v>118</v>
      </c>
      <c r="AB789" s="99">
        <f t="shared" ca="1" si="1314"/>
        <v>0</v>
      </c>
      <c r="AC789" s="99">
        <f t="shared" ca="1" si="1315"/>
        <v>0</v>
      </c>
      <c r="AD789" s="99" t="str">
        <f t="shared" si="1316"/>
        <v xml:space="preserve">820388Black </v>
      </c>
      <c r="AE789" s="99">
        <f t="shared" si="1317"/>
        <v>820388</v>
      </c>
      <c r="AF789" s="100" t="str">
        <f>INDEX(ATS!$A:$P,MATCH('2) Order Form'!$V789,ATS!$O:$O,0),7)</f>
        <v>Active</v>
      </c>
      <c r="AG789" s="183">
        <v>7048652897756</v>
      </c>
    </row>
    <row r="790" spans="1:33">
      <c r="A790" s="9">
        <v>5</v>
      </c>
      <c r="B790" s="9" t="s">
        <v>105</v>
      </c>
      <c r="C790" s="9">
        <f>INDEX(ATS!$A:$P,MATCH('2) Order Form'!$V790,ATS!$O:$O,0),1)</f>
        <v>820389</v>
      </c>
      <c r="D790" s="9" t="str">
        <f>INDEX(ATS!$A:$P,MATCH('2) Order Form'!$V790,ATS!$O:$O,0),2)</f>
        <v>Sweet Crew M</v>
      </c>
      <c r="E790" s="74" t="str">
        <f>INDEX(ATS!$A:$P,MATCH('2) Order Form'!$V790,ATS!$O:$O,0),4)</f>
        <v>99901-S</v>
      </c>
      <c r="F790" s="74" t="str">
        <f>INDEX(ATS!$A:$P,MATCH('2) Order Form'!$V790,ATS!$O:$O,0),5)</f>
        <v xml:space="preserve">Black </v>
      </c>
      <c r="G790" s="112" t="str">
        <f>INDEX(ATS!$A:$P,MATCH('2) Order Form'!$V790,ATS!$O:$O,0),6)</f>
        <v>S</v>
      </c>
      <c r="H790" s="10">
        <v>1</v>
      </c>
      <c r="I790" s="90">
        <v>0</v>
      </c>
      <c r="J790" s="96">
        <f>IFERROR(VLOOKUP(V790,ATS!$O:$P,2,FALSE),0)</f>
        <v>0</v>
      </c>
      <c r="K790" s="138" t="str">
        <f t="shared" si="1325"/>
        <v>0</v>
      </c>
      <c r="L790" s="96">
        <f>IFERROR(VLOOKUP(V790,ATS!$O:$Q,3,FALSE),0)</f>
        <v>0</v>
      </c>
      <c r="M790" s="139" t="str">
        <f t="shared" si="1326"/>
        <v>0</v>
      </c>
      <c r="N790" s="85">
        <v>0</v>
      </c>
      <c r="O790" s="51">
        <f t="shared" si="1327"/>
        <v>0</v>
      </c>
      <c r="P790" s="46">
        <f>VLOOKUP($C790,Prices!$A$3:$T$1996,MATCH('2) Order Form'!P$8,Prices!$A$2:$T$2,0),FALSE)</f>
        <v>40</v>
      </c>
      <c r="Q790" s="47">
        <f>VLOOKUP($C790,Prices!$A$3:$T$1996,MATCH('2) Order Form'!Q$8,Prices!$A$2:$T$2,0),FALSE)</f>
        <v>79</v>
      </c>
      <c r="R790" s="31">
        <f t="shared" si="1328"/>
        <v>0</v>
      </c>
      <c r="S790" s="40">
        <f t="shared" si="1329"/>
        <v>0</v>
      </c>
      <c r="T790" s="47">
        <f t="shared" si="1330"/>
        <v>0</v>
      </c>
      <c r="U790" s="97"/>
      <c r="V790" s="110">
        <v>7048652897503</v>
      </c>
      <c r="W790" s="97"/>
      <c r="X790" s="182" t="str">
        <f t="shared" si="1313"/>
        <v/>
      </c>
      <c r="Y790" s="98">
        <f t="shared" si="1331"/>
        <v>0</v>
      </c>
      <c r="Z790" s="99">
        <f t="shared" ca="1" si="1301"/>
        <v>0</v>
      </c>
      <c r="AA790" s="99">
        <f t="shared" ref="AA790:AA825" ca="1" si="1332">IF(C790=OFFSET(C790,-1,0),OFFSET(AA790,-1,0),OFFSET(AA790,-1,0)+1)</f>
        <v>119</v>
      </c>
      <c r="AB790" s="99">
        <f t="shared" ca="1" si="1314"/>
        <v>1</v>
      </c>
      <c r="AC790" s="99">
        <f t="shared" ca="1" si="1315"/>
        <v>0</v>
      </c>
      <c r="AD790" s="99" t="str">
        <f t="shared" si="1316"/>
        <v xml:space="preserve">820389Black </v>
      </c>
      <c r="AE790" s="99">
        <f t="shared" si="1317"/>
        <v>820389</v>
      </c>
      <c r="AF790" s="100" t="str">
        <f>INDEX(ATS!$A:$P,MATCH('2) Order Form'!$V790,ATS!$O:$O,0),7)</f>
        <v>Active</v>
      </c>
      <c r="AG790" s="183">
        <v>7048652898340</v>
      </c>
    </row>
    <row r="791" spans="1:33">
      <c r="A791" s="9">
        <v>5</v>
      </c>
      <c r="B791" s="9" t="s">
        <v>105</v>
      </c>
      <c r="C791" s="9">
        <f>INDEX(ATS!$A:$P,MATCH('2) Order Form'!$V791,ATS!$O:$O,0),1)</f>
        <v>820389</v>
      </c>
      <c r="D791" s="9" t="str">
        <f>INDEX(ATS!$A:$P,MATCH('2) Order Form'!$V791,ATS!$O:$O,0),2)</f>
        <v>Sweet Crew M</v>
      </c>
      <c r="E791" s="74" t="str">
        <f>INDEX(ATS!$A:$P,MATCH('2) Order Form'!$V791,ATS!$O:$O,0),4)</f>
        <v>99901-M</v>
      </c>
      <c r="F791" s="74" t="str">
        <f>INDEX(ATS!$A:$P,MATCH('2) Order Form'!$V791,ATS!$O:$O,0),5)</f>
        <v xml:space="preserve">Black </v>
      </c>
      <c r="G791" s="112" t="str">
        <f>INDEX(ATS!$A:$P,MATCH('2) Order Form'!$V791,ATS!$O:$O,0),6)</f>
        <v>M</v>
      </c>
      <c r="H791" s="10">
        <v>1</v>
      </c>
      <c r="I791" s="90">
        <v>0</v>
      </c>
      <c r="J791" s="96">
        <f>IFERROR(VLOOKUP(V791,ATS!$O:$P,2,FALSE),0)</f>
        <v>0</v>
      </c>
      <c r="K791" s="138" t="str">
        <f t="shared" ref="K791:K805" si="1333">IF(J791=99999,"OPEN",IF(J791&gt;50,"50+",IF(J791&lt;=0,"0",J791)))</f>
        <v>0</v>
      </c>
      <c r="L791" s="96">
        <f>IFERROR(VLOOKUP(V791,ATS!$O:$Q,3,FALSE),0)</f>
        <v>0</v>
      </c>
      <c r="M791" s="139" t="str">
        <f t="shared" ref="M791:M805" si="1334">IF(L791=99999,"OPEN",IF(L791&gt;50,"50+",IF(L791&lt;=0,"0",L791)))</f>
        <v>0</v>
      </c>
      <c r="N791" s="85">
        <v>0</v>
      </c>
      <c r="O791" s="51">
        <f t="shared" ref="O791:O805" si="1335">IF(N791&lt;&gt;0,N791,$P$5)</f>
        <v>0</v>
      </c>
      <c r="P791" s="46">
        <f>VLOOKUP($C791,Prices!$A$3:$T$1996,MATCH('2) Order Form'!P$8,Prices!$A$2:$T$2,0),FALSE)</f>
        <v>40</v>
      </c>
      <c r="Q791" s="47">
        <f>VLOOKUP($C791,Prices!$A$3:$T$1996,MATCH('2) Order Form'!Q$8,Prices!$A$2:$T$2,0),FALSE)</f>
        <v>79</v>
      </c>
      <c r="R791" s="31">
        <f t="shared" ref="R791:R805" si="1336">I791*P791</f>
        <v>0</v>
      </c>
      <c r="S791" s="40">
        <f t="shared" ref="S791:S805" si="1337">R791*O791</f>
        <v>0</v>
      </c>
      <c r="T791" s="47">
        <f t="shared" ref="T791:T805" si="1338">R791-S791</f>
        <v>0</v>
      </c>
      <c r="U791" s="97"/>
      <c r="V791" s="110">
        <v>7048652897497</v>
      </c>
      <c r="W791" s="97"/>
      <c r="X791" s="182" t="str">
        <f t="shared" si="1313"/>
        <v/>
      </c>
      <c r="Y791" s="98">
        <f t="shared" ref="Y791:Y800" si="1339">I791*Q791</f>
        <v>0</v>
      </c>
      <c r="Z791" s="99">
        <f t="shared" ca="1" si="1301"/>
        <v>0</v>
      </c>
      <c r="AA791" s="99">
        <f t="shared" ca="1" si="1332"/>
        <v>119</v>
      </c>
      <c r="AB791" s="99">
        <f t="shared" ca="1" si="1314"/>
        <v>0</v>
      </c>
      <c r="AC791" s="99">
        <f t="shared" ca="1" si="1315"/>
        <v>0</v>
      </c>
      <c r="AD791" s="99" t="str">
        <f t="shared" si="1316"/>
        <v xml:space="preserve">820389Black </v>
      </c>
      <c r="AE791" s="99">
        <f t="shared" si="1317"/>
        <v>820389</v>
      </c>
      <c r="AF791" s="100" t="str">
        <f>INDEX(ATS!$A:$P,MATCH('2) Order Form'!$V791,ATS!$O:$O,0),7)</f>
        <v>Active</v>
      </c>
      <c r="AG791" s="183">
        <v>7048652898333</v>
      </c>
    </row>
    <row r="792" spans="1:33">
      <c r="A792" s="9">
        <v>5</v>
      </c>
      <c r="B792" s="9" t="s">
        <v>105</v>
      </c>
      <c r="C792" s="9">
        <f>INDEX(ATS!$A:$P,MATCH('2) Order Form'!$V792,ATS!$O:$O,0),1)</f>
        <v>820389</v>
      </c>
      <c r="D792" s="9" t="str">
        <f>INDEX(ATS!$A:$P,MATCH('2) Order Form'!$V792,ATS!$O:$O,0),2)</f>
        <v>Sweet Crew M</v>
      </c>
      <c r="E792" s="74" t="str">
        <f>INDEX(ATS!$A:$P,MATCH('2) Order Form'!$V792,ATS!$O:$O,0),4)</f>
        <v>99901-L</v>
      </c>
      <c r="F792" s="74" t="str">
        <f>INDEX(ATS!$A:$P,MATCH('2) Order Form'!$V792,ATS!$O:$O,0),5)</f>
        <v xml:space="preserve">Black </v>
      </c>
      <c r="G792" s="112" t="str">
        <f>INDEX(ATS!$A:$P,MATCH('2) Order Form'!$V792,ATS!$O:$O,0),6)</f>
        <v>L</v>
      </c>
      <c r="H792" s="10">
        <v>1</v>
      </c>
      <c r="I792" s="90">
        <v>0</v>
      </c>
      <c r="J792" s="96">
        <f>IFERROR(VLOOKUP(V792,ATS!$O:$P,2,FALSE),0)</f>
        <v>19</v>
      </c>
      <c r="K792" s="138">
        <f t="shared" si="1333"/>
        <v>19</v>
      </c>
      <c r="L792" s="96">
        <f>IFERROR(VLOOKUP(V792,ATS!$O:$Q,3,FALSE),0)</f>
        <v>19</v>
      </c>
      <c r="M792" s="139">
        <f t="shared" si="1334"/>
        <v>19</v>
      </c>
      <c r="N792" s="85">
        <v>0</v>
      </c>
      <c r="O792" s="51">
        <f t="shared" si="1335"/>
        <v>0</v>
      </c>
      <c r="P792" s="46">
        <f>VLOOKUP($C792,Prices!$A$3:$T$1996,MATCH('2) Order Form'!P$8,Prices!$A$2:$T$2,0),FALSE)</f>
        <v>40</v>
      </c>
      <c r="Q792" s="47">
        <f>VLOOKUP($C792,Prices!$A$3:$T$1996,MATCH('2) Order Form'!Q$8,Prices!$A$2:$T$2,0),FALSE)</f>
        <v>79</v>
      </c>
      <c r="R792" s="31">
        <f t="shared" si="1336"/>
        <v>0</v>
      </c>
      <c r="S792" s="40">
        <f t="shared" si="1337"/>
        <v>0</v>
      </c>
      <c r="T792" s="47">
        <f t="shared" si="1338"/>
        <v>0</v>
      </c>
      <c r="U792" s="97"/>
      <c r="V792" s="110">
        <v>7048652897480</v>
      </c>
      <c r="W792" s="97"/>
      <c r="X792" s="182" t="str">
        <f t="shared" si="1313"/>
        <v/>
      </c>
      <c r="Y792" s="98">
        <f t="shared" si="1339"/>
        <v>0</v>
      </c>
      <c r="Z792" s="99">
        <f t="shared" ca="1" si="1301"/>
        <v>0</v>
      </c>
      <c r="AA792" s="99">
        <f t="shared" ca="1" si="1332"/>
        <v>119</v>
      </c>
      <c r="AB792" s="99">
        <f t="shared" ca="1" si="1314"/>
        <v>0</v>
      </c>
      <c r="AC792" s="99">
        <f t="shared" ca="1" si="1315"/>
        <v>0</v>
      </c>
      <c r="AD792" s="99" t="str">
        <f t="shared" si="1316"/>
        <v xml:space="preserve">820389Black </v>
      </c>
      <c r="AE792" s="99">
        <f t="shared" si="1317"/>
        <v>820389</v>
      </c>
      <c r="AF792" s="100" t="str">
        <f>INDEX(ATS!$A:$P,MATCH('2) Order Form'!$V792,ATS!$O:$O,0),7)</f>
        <v>Active</v>
      </c>
      <c r="AG792" s="183">
        <v>7048652898326</v>
      </c>
    </row>
    <row r="793" spans="1:33">
      <c r="A793" s="9">
        <v>5</v>
      </c>
      <c r="B793" s="9" t="s">
        <v>105</v>
      </c>
      <c r="C793" s="9">
        <f>INDEX(ATS!$A:$P,MATCH('2) Order Form'!$V793,ATS!$O:$O,0),1)</f>
        <v>820389</v>
      </c>
      <c r="D793" s="9" t="str">
        <f>INDEX(ATS!$A:$P,MATCH('2) Order Form'!$V793,ATS!$O:$O,0),2)</f>
        <v>Sweet Crew M</v>
      </c>
      <c r="E793" s="74" t="str">
        <f>INDEX(ATS!$A:$P,MATCH('2) Order Form'!$V793,ATS!$O:$O,0),4)</f>
        <v>99901-XL</v>
      </c>
      <c r="F793" s="74" t="str">
        <f>INDEX(ATS!$A:$P,MATCH('2) Order Form'!$V793,ATS!$O:$O,0),5)</f>
        <v xml:space="preserve">Black </v>
      </c>
      <c r="G793" s="112" t="str">
        <f>INDEX(ATS!$A:$P,MATCH('2) Order Form'!$V793,ATS!$O:$O,0),6)</f>
        <v>XL</v>
      </c>
      <c r="H793" s="10">
        <v>1</v>
      </c>
      <c r="I793" s="90">
        <v>0</v>
      </c>
      <c r="J793" s="96">
        <f>IFERROR(VLOOKUP(V793,ATS!$O:$P,2,FALSE),0)</f>
        <v>23</v>
      </c>
      <c r="K793" s="138">
        <f t="shared" si="1333"/>
        <v>23</v>
      </c>
      <c r="L793" s="96">
        <f>IFERROR(VLOOKUP(V793,ATS!$O:$Q,3,FALSE),0)</f>
        <v>23</v>
      </c>
      <c r="M793" s="139">
        <f t="shared" si="1334"/>
        <v>23</v>
      </c>
      <c r="N793" s="85">
        <v>0</v>
      </c>
      <c r="O793" s="51">
        <f t="shared" si="1335"/>
        <v>0</v>
      </c>
      <c r="P793" s="46">
        <f>VLOOKUP($C793,Prices!$A$3:$T$1996,MATCH('2) Order Form'!P$8,Prices!$A$2:$T$2,0),FALSE)</f>
        <v>40</v>
      </c>
      <c r="Q793" s="47">
        <f>VLOOKUP($C793,Prices!$A$3:$T$1996,MATCH('2) Order Form'!Q$8,Prices!$A$2:$T$2,0),FALSE)</f>
        <v>79</v>
      </c>
      <c r="R793" s="31">
        <f t="shared" si="1336"/>
        <v>0</v>
      </c>
      <c r="S793" s="40">
        <f t="shared" si="1337"/>
        <v>0</v>
      </c>
      <c r="T793" s="47">
        <f t="shared" si="1338"/>
        <v>0</v>
      </c>
      <c r="U793" s="97"/>
      <c r="V793" s="110">
        <v>7048652897510</v>
      </c>
      <c r="W793" s="97"/>
      <c r="X793" s="182" t="str">
        <f t="shared" si="1313"/>
        <v/>
      </c>
      <c r="Y793" s="98">
        <f t="shared" si="1339"/>
        <v>0</v>
      </c>
      <c r="Z793" s="99">
        <f t="shared" ca="1" si="1301"/>
        <v>0</v>
      </c>
      <c r="AA793" s="99">
        <f t="shared" ca="1" si="1332"/>
        <v>119</v>
      </c>
      <c r="AB793" s="99">
        <f t="shared" ca="1" si="1314"/>
        <v>0</v>
      </c>
      <c r="AC793" s="99">
        <f t="shared" ca="1" si="1315"/>
        <v>0</v>
      </c>
      <c r="AD793" s="99" t="str">
        <f t="shared" si="1316"/>
        <v xml:space="preserve">820389Black </v>
      </c>
      <c r="AE793" s="99">
        <f t="shared" si="1317"/>
        <v>820389</v>
      </c>
      <c r="AF793" s="100" t="str">
        <f>INDEX(ATS!$A:$P,MATCH('2) Order Form'!$V793,ATS!$O:$O,0),7)</f>
        <v>Active</v>
      </c>
      <c r="AG793" s="183">
        <v>7048652898319</v>
      </c>
    </row>
    <row r="794" spans="1:33">
      <c r="A794" s="9">
        <v>5</v>
      </c>
      <c r="B794" s="9" t="s">
        <v>105</v>
      </c>
      <c r="C794" s="9">
        <f>INDEX(ATS!$A:$P,MATCH('2) Order Form'!$V794,ATS!$O:$O,0),1)</f>
        <v>820352</v>
      </c>
      <c r="D794" s="9" t="str">
        <f>INDEX(ATS!$A:$P,MATCH('2) Order Form'!$V794,ATS!$O:$O,0),2)</f>
        <v>Sweet Shorts M</v>
      </c>
      <c r="E794" s="74" t="str">
        <f>INDEX(ATS!$A:$P,MATCH('2) Order Form'!$V794,ATS!$O:$O,0),4)</f>
        <v>99901-S</v>
      </c>
      <c r="F794" s="74" t="str">
        <f>INDEX(ATS!$A:$P,MATCH('2) Order Form'!$V794,ATS!$O:$O,0),5)</f>
        <v xml:space="preserve">Black </v>
      </c>
      <c r="G794" s="112" t="str">
        <f>INDEX(ATS!$A:$P,MATCH('2) Order Form'!$V794,ATS!$O:$O,0),6)</f>
        <v>S</v>
      </c>
      <c r="H794" s="10">
        <v>1</v>
      </c>
      <c r="I794" s="90">
        <v>0</v>
      </c>
      <c r="J794" s="96">
        <f>IFERROR(VLOOKUP(V794,ATS!$O:$P,2,FALSE),0)</f>
        <v>34</v>
      </c>
      <c r="K794" s="138">
        <f t="shared" ref="K794:K797" si="1340">IF(J794=99999,"OPEN",IF(J794&gt;50,"50+",IF(J794&lt;=0,"0",J794)))</f>
        <v>34</v>
      </c>
      <c r="L794" s="96">
        <f>IFERROR(VLOOKUP(V794,ATS!$O:$Q,3,FALSE),0)</f>
        <v>34</v>
      </c>
      <c r="M794" s="139">
        <f t="shared" ref="M794:M797" si="1341">IF(L794=99999,"OPEN",IF(L794&gt;50,"50+",IF(L794&lt;=0,"0",L794)))</f>
        <v>34</v>
      </c>
      <c r="N794" s="85">
        <v>0</v>
      </c>
      <c r="O794" s="51">
        <f t="shared" ref="O794:O797" si="1342">IF(N794&lt;&gt;0,N794,$P$5)</f>
        <v>0</v>
      </c>
      <c r="P794" s="46">
        <f>VLOOKUP($C794,Prices!$A$3:$T$1996,MATCH('2) Order Form'!P$8,Prices!$A$2:$T$2,0),FALSE)</f>
        <v>40</v>
      </c>
      <c r="Q794" s="47">
        <f>VLOOKUP($C794,Prices!$A$3:$T$1996,MATCH('2) Order Form'!Q$8,Prices!$A$2:$T$2,0),FALSE)</f>
        <v>79</v>
      </c>
      <c r="R794" s="31">
        <f t="shared" ref="R794:R797" si="1343">I794*P794</f>
        <v>0</v>
      </c>
      <c r="S794" s="40">
        <f t="shared" ref="S794:S797" si="1344">R794*O794</f>
        <v>0</v>
      </c>
      <c r="T794" s="47">
        <f t="shared" ref="T794:T797" si="1345">R794-S794</f>
        <v>0</v>
      </c>
      <c r="U794" s="97"/>
      <c r="V794" s="110">
        <v>7048652897268</v>
      </c>
      <c r="W794" s="97"/>
      <c r="X794" s="182" t="str">
        <f t="shared" si="1313"/>
        <v/>
      </c>
      <c r="Y794" s="98">
        <f t="shared" si="1339"/>
        <v>0</v>
      </c>
      <c r="Z794" s="99">
        <f t="shared" ca="1" si="1301"/>
        <v>0</v>
      </c>
      <c r="AA794" s="99">
        <f t="shared" ca="1" si="1332"/>
        <v>120</v>
      </c>
      <c r="AB794" s="99">
        <f t="shared" ca="1" si="1314"/>
        <v>1</v>
      </c>
      <c r="AC794" s="99">
        <f t="shared" ca="1" si="1315"/>
        <v>0</v>
      </c>
      <c r="AD794" s="99" t="str">
        <f t="shared" si="1316"/>
        <v xml:space="preserve">820352Black </v>
      </c>
      <c r="AE794" s="99">
        <f t="shared" si="1317"/>
        <v>820352</v>
      </c>
      <c r="AF794" s="100" t="str">
        <f>INDEX(ATS!$A:$P,MATCH('2) Order Form'!$V794,ATS!$O:$O,0),7)</f>
        <v>Active</v>
      </c>
      <c r="AG794" s="183">
        <v>7048652911285</v>
      </c>
    </row>
    <row r="795" spans="1:33">
      <c r="A795" s="9">
        <v>5</v>
      </c>
      <c r="B795" s="9" t="s">
        <v>105</v>
      </c>
      <c r="C795" s="9">
        <f>INDEX(ATS!$A:$P,MATCH('2) Order Form'!$V795,ATS!$O:$O,0),1)</f>
        <v>820352</v>
      </c>
      <c r="D795" s="9" t="str">
        <f>INDEX(ATS!$A:$P,MATCH('2) Order Form'!$V795,ATS!$O:$O,0),2)</f>
        <v>Sweet Shorts M</v>
      </c>
      <c r="E795" s="74" t="str">
        <f>INDEX(ATS!$A:$P,MATCH('2) Order Form'!$V795,ATS!$O:$O,0),4)</f>
        <v>99901-M</v>
      </c>
      <c r="F795" s="74" t="str">
        <f>INDEX(ATS!$A:$P,MATCH('2) Order Form'!$V795,ATS!$O:$O,0),5)</f>
        <v xml:space="preserve">Black </v>
      </c>
      <c r="G795" s="112" t="str">
        <f>INDEX(ATS!$A:$P,MATCH('2) Order Form'!$V795,ATS!$O:$O,0),6)</f>
        <v>M</v>
      </c>
      <c r="H795" s="10">
        <v>1</v>
      </c>
      <c r="I795" s="90">
        <v>0</v>
      </c>
      <c r="J795" s="96">
        <f>IFERROR(VLOOKUP(V795,ATS!$O:$P,2,FALSE),0)</f>
        <v>66</v>
      </c>
      <c r="K795" s="138" t="str">
        <f t="shared" si="1340"/>
        <v>50+</v>
      </c>
      <c r="L795" s="96">
        <f>IFERROR(VLOOKUP(V795,ATS!$O:$Q,3,FALSE),0)</f>
        <v>66</v>
      </c>
      <c r="M795" s="139" t="str">
        <f t="shared" si="1341"/>
        <v>50+</v>
      </c>
      <c r="N795" s="85">
        <v>0</v>
      </c>
      <c r="O795" s="51">
        <f t="shared" si="1342"/>
        <v>0</v>
      </c>
      <c r="P795" s="46">
        <f>VLOOKUP($C795,Prices!$A$3:$T$1996,MATCH('2) Order Form'!P$8,Prices!$A$2:$T$2,0),FALSE)</f>
        <v>40</v>
      </c>
      <c r="Q795" s="47">
        <f>VLOOKUP($C795,Prices!$A$3:$T$1996,MATCH('2) Order Form'!Q$8,Prices!$A$2:$T$2,0),FALSE)</f>
        <v>79</v>
      </c>
      <c r="R795" s="31">
        <f t="shared" si="1343"/>
        <v>0</v>
      </c>
      <c r="S795" s="40">
        <f t="shared" si="1344"/>
        <v>0</v>
      </c>
      <c r="T795" s="47">
        <f t="shared" si="1345"/>
        <v>0</v>
      </c>
      <c r="U795" s="97"/>
      <c r="V795" s="110">
        <v>7048652897251</v>
      </c>
      <c r="W795" s="97"/>
      <c r="X795" s="182" t="str">
        <f t="shared" si="1313"/>
        <v/>
      </c>
      <c r="Y795" s="98">
        <f t="shared" si="1339"/>
        <v>0</v>
      </c>
      <c r="Z795" s="99">
        <f t="shared" ca="1" si="1301"/>
        <v>0</v>
      </c>
      <c r="AA795" s="99">
        <f t="shared" ca="1" si="1332"/>
        <v>120</v>
      </c>
      <c r="AB795" s="99">
        <f t="shared" ca="1" si="1314"/>
        <v>0</v>
      </c>
      <c r="AC795" s="99">
        <f t="shared" ca="1" si="1315"/>
        <v>0</v>
      </c>
      <c r="AD795" s="99" t="str">
        <f t="shared" si="1316"/>
        <v xml:space="preserve">820352Black </v>
      </c>
      <c r="AE795" s="99">
        <f t="shared" si="1317"/>
        <v>820352</v>
      </c>
      <c r="AF795" s="100" t="str">
        <f>INDEX(ATS!$A:$P,MATCH('2) Order Form'!$V795,ATS!$O:$O,0),7)</f>
        <v>Active</v>
      </c>
      <c r="AG795" s="183">
        <v>7048652911261</v>
      </c>
    </row>
    <row r="796" spans="1:33">
      <c r="A796" s="9">
        <v>5</v>
      </c>
      <c r="B796" s="9" t="s">
        <v>105</v>
      </c>
      <c r="C796" s="9">
        <f>INDEX(ATS!$A:$P,MATCH('2) Order Form'!$V796,ATS!$O:$O,0),1)</f>
        <v>820352</v>
      </c>
      <c r="D796" s="9" t="str">
        <f>INDEX(ATS!$A:$P,MATCH('2) Order Form'!$V796,ATS!$O:$O,0),2)</f>
        <v>Sweet Shorts M</v>
      </c>
      <c r="E796" s="74" t="str">
        <f>INDEX(ATS!$A:$P,MATCH('2) Order Form'!$V796,ATS!$O:$O,0),4)</f>
        <v>99901-L</v>
      </c>
      <c r="F796" s="74" t="str">
        <f>INDEX(ATS!$A:$P,MATCH('2) Order Form'!$V796,ATS!$O:$O,0),5)</f>
        <v xml:space="preserve">Black </v>
      </c>
      <c r="G796" s="112" t="str">
        <f>INDEX(ATS!$A:$P,MATCH('2) Order Form'!$V796,ATS!$O:$O,0),6)</f>
        <v>L</v>
      </c>
      <c r="H796" s="10">
        <v>1</v>
      </c>
      <c r="I796" s="90">
        <v>0</v>
      </c>
      <c r="J796" s="96">
        <f>IFERROR(VLOOKUP(V796,ATS!$O:$P,2,FALSE),0)</f>
        <v>68</v>
      </c>
      <c r="K796" s="138" t="str">
        <f t="shared" si="1340"/>
        <v>50+</v>
      </c>
      <c r="L796" s="96">
        <f>IFERROR(VLOOKUP(V796,ATS!$O:$Q,3,FALSE),0)</f>
        <v>68</v>
      </c>
      <c r="M796" s="139" t="str">
        <f t="shared" si="1341"/>
        <v>50+</v>
      </c>
      <c r="N796" s="85">
        <v>0</v>
      </c>
      <c r="O796" s="51">
        <f t="shared" si="1342"/>
        <v>0</v>
      </c>
      <c r="P796" s="46">
        <f>VLOOKUP($C796,Prices!$A$3:$T$1996,MATCH('2) Order Form'!P$8,Prices!$A$2:$T$2,0),FALSE)</f>
        <v>40</v>
      </c>
      <c r="Q796" s="47">
        <f>VLOOKUP($C796,Prices!$A$3:$T$1996,MATCH('2) Order Form'!Q$8,Prices!$A$2:$T$2,0),FALSE)</f>
        <v>79</v>
      </c>
      <c r="R796" s="31">
        <f t="shared" si="1343"/>
        <v>0</v>
      </c>
      <c r="S796" s="40">
        <f t="shared" si="1344"/>
        <v>0</v>
      </c>
      <c r="T796" s="47">
        <f t="shared" si="1345"/>
        <v>0</v>
      </c>
      <c r="U796" s="97"/>
      <c r="V796" s="110">
        <v>7048652897244</v>
      </c>
      <c r="W796" s="97"/>
      <c r="X796" s="182" t="str">
        <f t="shared" si="1313"/>
        <v/>
      </c>
      <c r="Y796" s="98">
        <f t="shared" si="1339"/>
        <v>0</v>
      </c>
      <c r="Z796" s="99">
        <f t="shared" ca="1" si="1301"/>
        <v>0</v>
      </c>
      <c r="AA796" s="99">
        <f t="shared" ca="1" si="1332"/>
        <v>120</v>
      </c>
      <c r="AB796" s="99">
        <f t="shared" ca="1" si="1314"/>
        <v>0</v>
      </c>
      <c r="AC796" s="99">
        <f t="shared" ca="1" si="1315"/>
        <v>0</v>
      </c>
      <c r="AD796" s="99" t="str">
        <f t="shared" si="1316"/>
        <v xml:space="preserve">820352Black </v>
      </c>
      <c r="AE796" s="99">
        <f t="shared" si="1317"/>
        <v>820352</v>
      </c>
      <c r="AF796" s="100" t="str">
        <f>INDEX(ATS!$A:$P,MATCH('2) Order Form'!$V796,ATS!$O:$O,0),7)</f>
        <v>Active</v>
      </c>
      <c r="AG796" s="183">
        <v>7048652911247</v>
      </c>
    </row>
    <row r="797" spans="1:33">
      <c r="A797" s="9">
        <v>5</v>
      </c>
      <c r="B797" s="9" t="s">
        <v>105</v>
      </c>
      <c r="C797" s="9">
        <f>INDEX(ATS!$A:$P,MATCH('2) Order Form'!$V797,ATS!$O:$O,0),1)</f>
        <v>820352</v>
      </c>
      <c r="D797" s="9" t="str">
        <f>INDEX(ATS!$A:$P,MATCH('2) Order Form'!$V797,ATS!$O:$O,0),2)</f>
        <v>Sweet Shorts M</v>
      </c>
      <c r="E797" s="74" t="str">
        <f>INDEX(ATS!$A:$P,MATCH('2) Order Form'!$V797,ATS!$O:$O,0),4)</f>
        <v>99901-XL</v>
      </c>
      <c r="F797" s="74" t="str">
        <f>INDEX(ATS!$A:$P,MATCH('2) Order Form'!$V797,ATS!$O:$O,0),5)</f>
        <v xml:space="preserve">Black </v>
      </c>
      <c r="G797" s="112" t="str">
        <f>INDEX(ATS!$A:$P,MATCH('2) Order Form'!$V797,ATS!$O:$O,0),6)</f>
        <v>XL</v>
      </c>
      <c r="H797" s="10">
        <v>1</v>
      </c>
      <c r="I797" s="90">
        <v>0</v>
      </c>
      <c r="J797" s="96">
        <f>IFERROR(VLOOKUP(V797,ATS!$O:$P,2,FALSE),0)</f>
        <v>29</v>
      </c>
      <c r="K797" s="138">
        <f t="shared" si="1340"/>
        <v>29</v>
      </c>
      <c r="L797" s="96">
        <f>IFERROR(VLOOKUP(V797,ATS!$O:$Q,3,FALSE),0)</f>
        <v>29</v>
      </c>
      <c r="M797" s="139">
        <f t="shared" si="1341"/>
        <v>29</v>
      </c>
      <c r="N797" s="85">
        <v>0</v>
      </c>
      <c r="O797" s="51">
        <f t="shared" si="1342"/>
        <v>0</v>
      </c>
      <c r="P797" s="46">
        <f>VLOOKUP($C797,Prices!$A$3:$T$1996,MATCH('2) Order Form'!P$8,Prices!$A$2:$T$2,0),FALSE)</f>
        <v>40</v>
      </c>
      <c r="Q797" s="47">
        <f>VLOOKUP($C797,Prices!$A$3:$T$1996,MATCH('2) Order Form'!Q$8,Prices!$A$2:$T$2,0),FALSE)</f>
        <v>79</v>
      </c>
      <c r="R797" s="31">
        <f t="shared" si="1343"/>
        <v>0</v>
      </c>
      <c r="S797" s="40">
        <f t="shared" si="1344"/>
        <v>0</v>
      </c>
      <c r="T797" s="47">
        <f t="shared" si="1345"/>
        <v>0</v>
      </c>
      <c r="U797" s="97"/>
      <c r="V797" s="110">
        <v>7048652897275</v>
      </c>
      <c r="W797" s="97"/>
      <c r="X797" s="182" t="str">
        <f t="shared" si="1313"/>
        <v/>
      </c>
      <c r="Y797" s="98">
        <f t="shared" si="1339"/>
        <v>0</v>
      </c>
      <c r="Z797" s="99">
        <f t="shared" ca="1" si="1301"/>
        <v>0</v>
      </c>
      <c r="AA797" s="99">
        <f t="shared" ca="1" si="1332"/>
        <v>120</v>
      </c>
      <c r="AB797" s="99">
        <f t="shared" ca="1" si="1314"/>
        <v>0</v>
      </c>
      <c r="AC797" s="99">
        <f t="shared" ca="1" si="1315"/>
        <v>0</v>
      </c>
      <c r="AD797" s="99" t="str">
        <f t="shared" si="1316"/>
        <v xml:space="preserve">820352Black </v>
      </c>
      <c r="AE797" s="99">
        <f t="shared" si="1317"/>
        <v>820352</v>
      </c>
      <c r="AF797" s="100" t="str">
        <f>INDEX(ATS!$A:$P,MATCH('2) Order Form'!$V797,ATS!$O:$O,0),7)</f>
        <v>Active</v>
      </c>
      <c r="AG797" s="186">
        <v>7048652911223</v>
      </c>
    </row>
    <row r="798" spans="1:33">
      <c r="A798" s="9">
        <v>5</v>
      </c>
      <c r="B798" s="9" t="s">
        <v>105</v>
      </c>
      <c r="C798" s="9">
        <f>INDEX(ATS!$A:$P,MATCH('2) Order Form'!$V798,ATS!$O:$O,0),1)</f>
        <v>820391</v>
      </c>
      <c r="D798" s="9" t="str">
        <f>INDEX(ATS!$A:$P,MATCH('2) Order Form'!$V798,ATS!$O:$O,0),2)</f>
        <v>Sweet Tee M</v>
      </c>
      <c r="E798" s="74" t="str">
        <f>INDEX(ATS!$A:$P,MATCH('2) Order Form'!$V798,ATS!$O:$O,0),4)</f>
        <v>10001-S</v>
      </c>
      <c r="F798" s="74" t="str">
        <f>INDEX(ATS!$A:$P,MATCH('2) Order Form'!$V798,ATS!$O:$O,0),5)</f>
        <v>Bright White</v>
      </c>
      <c r="G798" s="112" t="str">
        <f>INDEX(ATS!$A:$P,MATCH('2) Order Form'!$V798,ATS!$O:$O,0),6)</f>
        <v>S</v>
      </c>
      <c r="H798" s="10">
        <v>1</v>
      </c>
      <c r="I798" s="90">
        <v>0</v>
      </c>
      <c r="J798" s="96">
        <f>IFERROR(VLOOKUP(V798,ATS!$O:$P,2,FALSE),0)</f>
        <v>25</v>
      </c>
      <c r="K798" s="138">
        <f t="shared" si="1333"/>
        <v>25</v>
      </c>
      <c r="L798" s="96">
        <f>IFERROR(VLOOKUP(V798,ATS!$O:$Q,3,FALSE),0)</f>
        <v>25</v>
      </c>
      <c r="M798" s="139">
        <f t="shared" si="1334"/>
        <v>25</v>
      </c>
      <c r="N798" s="85">
        <v>0</v>
      </c>
      <c r="O798" s="51">
        <f t="shared" si="1335"/>
        <v>0</v>
      </c>
      <c r="P798" s="46">
        <f>VLOOKUP($C798,Prices!$A$3:$T$1996,MATCH('2) Order Form'!P$8,Prices!$A$2:$T$2,0),FALSE)</f>
        <v>19.5</v>
      </c>
      <c r="Q798" s="47">
        <f>VLOOKUP($C798,Prices!$A$3:$T$1996,MATCH('2) Order Form'!Q$8,Prices!$A$2:$T$2,0),FALSE)</f>
        <v>39</v>
      </c>
      <c r="R798" s="31">
        <f t="shared" si="1336"/>
        <v>0</v>
      </c>
      <c r="S798" s="40">
        <f t="shared" si="1337"/>
        <v>0</v>
      </c>
      <c r="T798" s="47">
        <f t="shared" si="1338"/>
        <v>0</v>
      </c>
      <c r="U798" s="97"/>
      <c r="V798" s="110">
        <v>7048652897305</v>
      </c>
      <c r="W798" s="97"/>
      <c r="X798" s="182" t="str">
        <f t="shared" si="1313"/>
        <v/>
      </c>
      <c r="Y798" s="98">
        <f t="shared" si="1339"/>
        <v>0</v>
      </c>
      <c r="Z798" s="99">
        <f t="shared" ca="1" si="1301"/>
        <v>0</v>
      </c>
      <c r="AA798" s="99">
        <f t="shared" ca="1" si="1332"/>
        <v>121</v>
      </c>
      <c r="AB798" s="99">
        <f t="shared" ca="1" si="1314"/>
        <v>1</v>
      </c>
      <c r="AC798" s="99">
        <f t="shared" ca="1" si="1315"/>
        <v>1</v>
      </c>
      <c r="AD798" s="99" t="str">
        <f t="shared" si="1316"/>
        <v>820391Bright White</v>
      </c>
      <c r="AE798" s="99">
        <f t="shared" si="1317"/>
        <v>820391</v>
      </c>
      <c r="AF798" s="100" t="str">
        <f>INDEX(ATS!$A:$P,MATCH('2) Order Form'!$V798,ATS!$O:$O,0),7)</f>
        <v>Active</v>
      </c>
      <c r="AG798" s="186">
        <v>7048652911360</v>
      </c>
    </row>
    <row r="799" spans="1:33">
      <c r="A799" s="9">
        <v>5</v>
      </c>
      <c r="B799" s="9" t="s">
        <v>105</v>
      </c>
      <c r="C799" s="9">
        <f>INDEX(ATS!$A:$P,MATCH('2) Order Form'!$V799,ATS!$O:$O,0),1)</f>
        <v>820391</v>
      </c>
      <c r="D799" s="9" t="str">
        <f>INDEX(ATS!$A:$P,MATCH('2) Order Form'!$V799,ATS!$O:$O,0),2)</f>
        <v>Sweet Tee M</v>
      </c>
      <c r="E799" s="74" t="str">
        <f>INDEX(ATS!$A:$P,MATCH('2) Order Form'!$V799,ATS!$O:$O,0),4)</f>
        <v>10001-M</v>
      </c>
      <c r="F799" s="74" t="str">
        <f>INDEX(ATS!$A:$P,MATCH('2) Order Form'!$V799,ATS!$O:$O,0),5)</f>
        <v>Bright White</v>
      </c>
      <c r="G799" s="112" t="str">
        <f>INDEX(ATS!$A:$P,MATCH('2) Order Form'!$V799,ATS!$O:$O,0),6)</f>
        <v>M</v>
      </c>
      <c r="H799" s="10">
        <v>1</v>
      </c>
      <c r="I799" s="90">
        <v>0</v>
      </c>
      <c r="J799" s="96">
        <f>IFERROR(VLOOKUP(V799,ATS!$O:$P,2,FALSE),0)</f>
        <v>48</v>
      </c>
      <c r="K799" s="138">
        <f t="shared" si="1333"/>
        <v>48</v>
      </c>
      <c r="L799" s="96">
        <f>IFERROR(VLOOKUP(V799,ATS!$O:$Q,3,FALSE),0)</f>
        <v>48</v>
      </c>
      <c r="M799" s="139">
        <f t="shared" si="1334"/>
        <v>48</v>
      </c>
      <c r="N799" s="85">
        <v>0</v>
      </c>
      <c r="O799" s="51">
        <f t="shared" si="1335"/>
        <v>0</v>
      </c>
      <c r="P799" s="46">
        <f>VLOOKUP($C799,Prices!$A$3:$T$1996,MATCH('2) Order Form'!P$8,Prices!$A$2:$T$2,0),FALSE)</f>
        <v>19.5</v>
      </c>
      <c r="Q799" s="47">
        <f>VLOOKUP($C799,Prices!$A$3:$T$1996,MATCH('2) Order Form'!Q$8,Prices!$A$2:$T$2,0),FALSE)</f>
        <v>39</v>
      </c>
      <c r="R799" s="31">
        <f t="shared" si="1336"/>
        <v>0</v>
      </c>
      <c r="S799" s="40">
        <f t="shared" si="1337"/>
        <v>0</v>
      </c>
      <c r="T799" s="47">
        <f t="shared" si="1338"/>
        <v>0</v>
      </c>
      <c r="U799" s="97"/>
      <c r="V799" s="110">
        <v>7048652897299</v>
      </c>
      <c r="W799" s="97"/>
      <c r="X799" s="182" t="str">
        <f t="shared" si="1313"/>
        <v/>
      </c>
      <c r="Y799" s="98">
        <f t="shared" si="1339"/>
        <v>0</v>
      </c>
      <c r="Z799" s="99">
        <f t="shared" ca="1" si="1301"/>
        <v>0</v>
      </c>
      <c r="AA799" s="99">
        <f t="shared" ca="1" si="1332"/>
        <v>121</v>
      </c>
      <c r="AB799" s="99">
        <f t="shared" ca="1" si="1314"/>
        <v>0</v>
      </c>
      <c r="AC799" s="99">
        <f t="shared" ca="1" si="1315"/>
        <v>0</v>
      </c>
      <c r="AD799" s="99" t="str">
        <f t="shared" si="1316"/>
        <v>820391Bright White</v>
      </c>
      <c r="AE799" s="99">
        <f t="shared" si="1317"/>
        <v>820391</v>
      </c>
      <c r="AF799" s="100" t="str">
        <f>INDEX(ATS!$A:$P,MATCH('2) Order Form'!$V799,ATS!$O:$O,0),7)</f>
        <v>Active</v>
      </c>
      <c r="AG799" s="186">
        <v>7048652911346</v>
      </c>
    </row>
    <row r="800" spans="1:33">
      <c r="A800" s="9">
        <v>5</v>
      </c>
      <c r="B800" s="9" t="s">
        <v>105</v>
      </c>
      <c r="C800" s="9">
        <f>INDEX(ATS!$A:$P,MATCH('2) Order Form'!$V800,ATS!$O:$O,0),1)</f>
        <v>820391</v>
      </c>
      <c r="D800" s="9" t="str">
        <f>INDEX(ATS!$A:$P,MATCH('2) Order Form'!$V800,ATS!$O:$O,0),2)</f>
        <v>Sweet Tee M</v>
      </c>
      <c r="E800" s="74" t="str">
        <f>INDEX(ATS!$A:$P,MATCH('2) Order Form'!$V800,ATS!$O:$O,0),4)</f>
        <v>10001-L</v>
      </c>
      <c r="F800" s="74" t="str">
        <f>INDEX(ATS!$A:$P,MATCH('2) Order Form'!$V800,ATS!$O:$O,0),5)</f>
        <v>Bright White</v>
      </c>
      <c r="G800" s="112" t="str">
        <f>INDEX(ATS!$A:$P,MATCH('2) Order Form'!$V800,ATS!$O:$O,0),6)</f>
        <v>L</v>
      </c>
      <c r="H800" s="10">
        <v>1</v>
      </c>
      <c r="I800" s="90">
        <v>0</v>
      </c>
      <c r="J800" s="96">
        <f>IFERROR(VLOOKUP(V800,ATS!$O:$P,2,FALSE),0)</f>
        <v>40</v>
      </c>
      <c r="K800" s="138">
        <f t="shared" si="1333"/>
        <v>40</v>
      </c>
      <c r="L800" s="96">
        <f>IFERROR(VLOOKUP(V800,ATS!$O:$Q,3,FALSE),0)</f>
        <v>40</v>
      </c>
      <c r="M800" s="139">
        <f t="shared" si="1334"/>
        <v>40</v>
      </c>
      <c r="N800" s="85">
        <v>0</v>
      </c>
      <c r="O800" s="51">
        <f t="shared" si="1335"/>
        <v>0</v>
      </c>
      <c r="P800" s="46">
        <f>VLOOKUP($C800,Prices!$A$3:$T$1996,MATCH('2) Order Form'!P$8,Prices!$A$2:$T$2,0),FALSE)</f>
        <v>19.5</v>
      </c>
      <c r="Q800" s="47">
        <f>VLOOKUP($C800,Prices!$A$3:$T$1996,MATCH('2) Order Form'!Q$8,Prices!$A$2:$T$2,0),FALSE)</f>
        <v>39</v>
      </c>
      <c r="R800" s="31">
        <f t="shared" si="1336"/>
        <v>0</v>
      </c>
      <c r="S800" s="40">
        <f t="shared" si="1337"/>
        <v>0</v>
      </c>
      <c r="T800" s="47">
        <f t="shared" si="1338"/>
        <v>0</v>
      </c>
      <c r="U800" s="97"/>
      <c r="V800" s="110">
        <v>7048652897282</v>
      </c>
      <c r="W800" s="97"/>
      <c r="X800" s="182" t="str">
        <f t="shared" si="1313"/>
        <v/>
      </c>
      <c r="Y800" s="98">
        <f t="shared" si="1339"/>
        <v>0</v>
      </c>
      <c r="Z800" s="99">
        <f t="shared" ca="1" si="1301"/>
        <v>0</v>
      </c>
      <c r="AA800" s="99">
        <f t="shared" ca="1" si="1332"/>
        <v>121</v>
      </c>
      <c r="AB800" s="99">
        <f t="shared" ca="1" si="1314"/>
        <v>0</v>
      </c>
      <c r="AC800" s="99">
        <f t="shared" ca="1" si="1315"/>
        <v>0</v>
      </c>
      <c r="AD800" s="99" t="str">
        <f t="shared" si="1316"/>
        <v>820391Bright White</v>
      </c>
      <c r="AE800" s="99">
        <f t="shared" si="1317"/>
        <v>820391</v>
      </c>
      <c r="AF800" s="100" t="str">
        <f>INDEX(ATS!$A:$P,MATCH('2) Order Form'!$V800,ATS!$O:$O,0),7)</f>
        <v>Active</v>
      </c>
      <c r="AG800" s="186">
        <v>7048652911322</v>
      </c>
    </row>
    <row r="801" spans="1:33">
      <c r="A801" s="9">
        <v>5</v>
      </c>
      <c r="B801" s="9" t="s">
        <v>105</v>
      </c>
      <c r="C801" s="9">
        <f>INDEX(ATS!$A:$P,MATCH('2) Order Form'!$V801,ATS!$O:$O,0),1)</f>
        <v>820391</v>
      </c>
      <c r="D801" s="9" t="str">
        <f>INDEX(ATS!$A:$P,MATCH('2) Order Form'!$V801,ATS!$O:$O,0),2)</f>
        <v>Sweet Tee M</v>
      </c>
      <c r="E801" s="74" t="str">
        <f>INDEX(ATS!$A:$P,MATCH('2) Order Form'!$V801,ATS!$O:$O,0),4)</f>
        <v>10001-XL</v>
      </c>
      <c r="F801" s="74" t="str">
        <f>INDEX(ATS!$A:$P,MATCH('2) Order Form'!$V801,ATS!$O:$O,0),5)</f>
        <v>Bright White</v>
      </c>
      <c r="G801" s="112" t="str">
        <f>INDEX(ATS!$A:$P,MATCH('2) Order Form'!$V801,ATS!$O:$O,0),6)</f>
        <v>XL</v>
      </c>
      <c r="H801" s="10">
        <v>1</v>
      </c>
      <c r="I801" s="90">
        <v>0</v>
      </c>
      <c r="J801" s="96">
        <f>IFERROR(VLOOKUP(V801,ATS!$O:$P,2,FALSE),0)</f>
        <v>22</v>
      </c>
      <c r="K801" s="138">
        <f t="shared" ref="K801:K802" si="1346">IF(J801=99999,"OPEN",IF(J801&gt;50,"50+",IF(J801&lt;=0,"0",J801)))</f>
        <v>22</v>
      </c>
      <c r="L801" s="96">
        <f>IFERROR(VLOOKUP(V801,ATS!$O:$Q,3,FALSE),0)</f>
        <v>22</v>
      </c>
      <c r="M801" s="139">
        <f t="shared" ref="M801:M802" si="1347">IF(L801=99999,"OPEN",IF(L801&gt;50,"50+",IF(L801&lt;=0,"0",L801)))</f>
        <v>22</v>
      </c>
      <c r="N801" s="85">
        <v>0</v>
      </c>
      <c r="O801" s="51">
        <f t="shared" ref="O801:O802" si="1348">IF(N801&lt;&gt;0,N801,$P$5)</f>
        <v>0</v>
      </c>
      <c r="P801" s="46">
        <f>VLOOKUP($C801,Prices!$A$3:$T$1996,MATCH('2) Order Form'!P$8,Prices!$A$2:$T$2,0),FALSE)</f>
        <v>19.5</v>
      </c>
      <c r="Q801" s="47">
        <f>VLOOKUP($C801,Prices!$A$3:$T$1996,MATCH('2) Order Form'!Q$8,Prices!$A$2:$T$2,0),FALSE)</f>
        <v>39</v>
      </c>
      <c r="R801" s="31">
        <f t="shared" ref="R801:R802" si="1349">I801*P801</f>
        <v>0</v>
      </c>
      <c r="S801" s="40">
        <f t="shared" ref="S801:S802" si="1350">R801*O801</f>
        <v>0</v>
      </c>
      <c r="T801" s="47">
        <f t="shared" ref="T801:T802" si="1351">R801-S801</f>
        <v>0</v>
      </c>
      <c r="U801" s="97"/>
      <c r="V801" s="110">
        <v>7048652897312</v>
      </c>
      <c r="W801" s="97"/>
      <c r="X801" s="182" t="str">
        <f t="shared" si="1313"/>
        <v/>
      </c>
      <c r="Y801" s="98">
        <f t="shared" ref="Y801:Y802" si="1352">I801*Q801</f>
        <v>0</v>
      </c>
      <c r="Z801" s="99">
        <f t="shared" ca="1" si="1301"/>
        <v>0</v>
      </c>
      <c r="AA801" s="99">
        <f t="shared" ca="1" si="1332"/>
        <v>121</v>
      </c>
      <c r="AB801" s="99">
        <f t="shared" ca="1" si="1314"/>
        <v>0</v>
      </c>
      <c r="AC801" s="99">
        <f t="shared" ca="1" si="1315"/>
        <v>0</v>
      </c>
      <c r="AD801" s="99" t="str">
        <f t="shared" si="1316"/>
        <v>820391Bright White</v>
      </c>
      <c r="AE801" s="99">
        <f t="shared" si="1317"/>
        <v>820391</v>
      </c>
      <c r="AF801" s="100" t="str">
        <f>INDEX(ATS!$A:$P,MATCH('2) Order Form'!$V801,ATS!$O:$O,0),7)</f>
        <v>Active</v>
      </c>
      <c r="AG801" s="186">
        <v>7048652911308</v>
      </c>
    </row>
    <row r="802" spans="1:33">
      <c r="A802" s="9">
        <v>5</v>
      </c>
      <c r="B802" s="9" t="s">
        <v>105</v>
      </c>
      <c r="C802" s="9">
        <f>INDEX(ATS!$A:$P,MATCH('2) Order Form'!$V802,ATS!$O:$O,0),1)</f>
        <v>820391</v>
      </c>
      <c r="D802" s="9" t="str">
        <f>INDEX(ATS!$A:$P,MATCH('2) Order Form'!$V802,ATS!$O:$O,0),2)</f>
        <v>Sweet Tee M</v>
      </c>
      <c r="E802" s="74" t="str">
        <f>INDEX(ATS!$A:$P,MATCH('2) Order Form'!$V802,ATS!$O:$O,0),4)</f>
        <v>78001-S</v>
      </c>
      <c r="F802" s="74" t="str">
        <f>INDEX(ATS!$A:$P,MATCH('2) Order Form'!$V802,ATS!$O:$O,0),5)</f>
        <v>Forest</v>
      </c>
      <c r="G802" s="112" t="str">
        <f>INDEX(ATS!$A:$P,MATCH('2) Order Form'!$V802,ATS!$O:$O,0),6)</f>
        <v>S</v>
      </c>
      <c r="H802" s="10">
        <v>1</v>
      </c>
      <c r="I802" s="90">
        <v>0</v>
      </c>
      <c r="J802" s="96">
        <f>IFERROR(VLOOKUP(V802,ATS!$O:$P,2,FALSE),0)</f>
        <v>1</v>
      </c>
      <c r="K802" s="138">
        <f t="shared" si="1346"/>
        <v>1</v>
      </c>
      <c r="L802" s="96">
        <f>IFERROR(VLOOKUP(V802,ATS!$O:$Q,3,FALSE),0)</f>
        <v>1</v>
      </c>
      <c r="M802" s="139">
        <f t="shared" si="1347"/>
        <v>1</v>
      </c>
      <c r="N802" s="85">
        <v>0</v>
      </c>
      <c r="O802" s="51">
        <f t="shared" si="1348"/>
        <v>0</v>
      </c>
      <c r="P802" s="46">
        <f>VLOOKUP($C802,Prices!$A$3:$T$1996,MATCH('2) Order Form'!P$8,Prices!$A$2:$T$2,0),FALSE)</f>
        <v>19.5</v>
      </c>
      <c r="Q802" s="47">
        <f>VLOOKUP($C802,Prices!$A$3:$T$1996,MATCH('2) Order Form'!Q$8,Prices!$A$2:$T$2,0),FALSE)</f>
        <v>39</v>
      </c>
      <c r="R802" s="31">
        <f t="shared" si="1349"/>
        <v>0</v>
      </c>
      <c r="S802" s="40">
        <f t="shared" si="1350"/>
        <v>0</v>
      </c>
      <c r="T802" s="47">
        <f t="shared" si="1351"/>
        <v>0</v>
      </c>
      <c r="U802" s="97"/>
      <c r="V802" s="110">
        <v>7048652897381</v>
      </c>
      <c r="W802" s="97"/>
      <c r="X802" s="182" t="str">
        <f t="shared" si="1313"/>
        <v/>
      </c>
      <c r="Y802" s="98">
        <f t="shared" si="1352"/>
        <v>0</v>
      </c>
      <c r="Z802" s="99">
        <f t="shared" ca="1" si="1301"/>
        <v>0</v>
      </c>
      <c r="AA802" s="99">
        <f t="shared" ca="1" si="1332"/>
        <v>121</v>
      </c>
      <c r="AB802" s="99">
        <f t="shared" ref="AB802:AB817" ca="1" si="1353">IF(C802=OFFSET(C802,-1,0),0,1)</f>
        <v>0</v>
      </c>
      <c r="AC802" s="99">
        <f t="shared" ref="AC802:AC817" ca="1" si="1354">IF(F802=OFFSET(F802,-1,0),0,1)</f>
        <v>1</v>
      </c>
      <c r="AD802" s="99" t="str">
        <f t="shared" ref="AD802:AD817" si="1355">CONCATENATE(C802,F802)</f>
        <v>820391Forest</v>
      </c>
      <c r="AE802" s="99">
        <f t="shared" ref="AE802:AE817" si="1356">IFERROR(IF(B802="EYEWEAR",CONCATENATE(C802,"-",G802),C802),C802)</f>
        <v>820391</v>
      </c>
      <c r="AF802" s="100" t="str">
        <f>INDEX(ATS!$A:$P,MATCH('2) Order Form'!$V802,ATS!$O:$O,0),7)</f>
        <v>Stock</v>
      </c>
      <c r="AG802" s="186">
        <v>7048652898586</v>
      </c>
    </row>
    <row r="803" spans="1:33">
      <c r="A803" s="9">
        <v>5</v>
      </c>
      <c r="B803" s="9" t="s">
        <v>105</v>
      </c>
      <c r="C803" s="9">
        <f>INDEX(ATS!$A:$P,MATCH('2) Order Form'!$V803,ATS!$O:$O,0),1)</f>
        <v>820391</v>
      </c>
      <c r="D803" s="9" t="str">
        <f>INDEX(ATS!$A:$P,MATCH('2) Order Form'!$V803,ATS!$O:$O,0),2)</f>
        <v>Sweet Tee M</v>
      </c>
      <c r="E803" s="74" t="str">
        <f>INDEX(ATS!$A:$P,MATCH('2) Order Form'!$V803,ATS!$O:$O,0),4)</f>
        <v>78001-M</v>
      </c>
      <c r="F803" s="74" t="str">
        <f>INDEX(ATS!$A:$P,MATCH('2) Order Form'!$V803,ATS!$O:$O,0),5)</f>
        <v>Forest</v>
      </c>
      <c r="G803" s="112" t="str">
        <f>INDEX(ATS!$A:$P,MATCH('2) Order Form'!$V803,ATS!$O:$O,0),6)</f>
        <v>M</v>
      </c>
      <c r="H803" s="10">
        <v>1</v>
      </c>
      <c r="I803" s="90">
        <v>0</v>
      </c>
      <c r="J803" s="96">
        <f>IFERROR(VLOOKUP(V803,ATS!$O:$P,2,FALSE),0)</f>
        <v>4</v>
      </c>
      <c r="K803" s="138">
        <f t="shared" si="1333"/>
        <v>4</v>
      </c>
      <c r="L803" s="96">
        <f>IFERROR(VLOOKUP(V803,ATS!$O:$Q,3,FALSE),0)</f>
        <v>4</v>
      </c>
      <c r="M803" s="139">
        <f t="shared" si="1334"/>
        <v>4</v>
      </c>
      <c r="N803" s="85">
        <v>0</v>
      </c>
      <c r="O803" s="51">
        <f t="shared" si="1335"/>
        <v>0</v>
      </c>
      <c r="P803" s="46">
        <f>VLOOKUP($C803,Prices!$A$3:$T$1996,MATCH('2) Order Form'!P$8,Prices!$A$2:$T$2,0),FALSE)</f>
        <v>19.5</v>
      </c>
      <c r="Q803" s="47">
        <f>VLOOKUP($C803,Prices!$A$3:$T$1996,MATCH('2) Order Form'!Q$8,Prices!$A$2:$T$2,0),FALSE)</f>
        <v>39</v>
      </c>
      <c r="R803" s="31">
        <f t="shared" si="1336"/>
        <v>0</v>
      </c>
      <c r="S803" s="40">
        <f t="shared" si="1337"/>
        <v>0</v>
      </c>
      <c r="T803" s="47">
        <f t="shared" si="1338"/>
        <v>0</v>
      </c>
      <c r="U803" s="97"/>
      <c r="V803" s="110">
        <v>7048652897374</v>
      </c>
      <c r="W803" s="97"/>
      <c r="X803" s="182" t="str">
        <f t="shared" si="1313"/>
        <v/>
      </c>
      <c r="Y803" s="98">
        <f t="shared" ref="Y803:Y808" si="1357">I803*Q803</f>
        <v>0</v>
      </c>
      <c r="Z803" s="99">
        <f t="shared" ca="1" si="1301"/>
        <v>0</v>
      </c>
      <c r="AA803" s="99">
        <f t="shared" ca="1" si="1332"/>
        <v>121</v>
      </c>
      <c r="AB803" s="99">
        <f t="shared" ca="1" si="1353"/>
        <v>0</v>
      </c>
      <c r="AC803" s="99">
        <f t="shared" ca="1" si="1354"/>
        <v>0</v>
      </c>
      <c r="AD803" s="99" t="str">
        <f t="shared" si="1355"/>
        <v>820391Forest</v>
      </c>
      <c r="AE803" s="99">
        <f t="shared" si="1356"/>
        <v>820391</v>
      </c>
      <c r="AF803" s="100" t="str">
        <f>INDEX(ATS!$A:$P,MATCH('2) Order Form'!$V803,ATS!$O:$O,0),7)</f>
        <v>Stock</v>
      </c>
      <c r="AG803" s="186">
        <v>7048652898579</v>
      </c>
    </row>
    <row r="804" spans="1:33">
      <c r="A804" s="9">
        <v>5</v>
      </c>
      <c r="B804" s="9" t="s">
        <v>105</v>
      </c>
      <c r="C804" s="9">
        <f>INDEX(ATS!$A:$P,MATCH('2) Order Form'!$V804,ATS!$O:$O,0),1)</f>
        <v>820391</v>
      </c>
      <c r="D804" s="9" t="str">
        <f>INDEX(ATS!$A:$P,MATCH('2) Order Form'!$V804,ATS!$O:$O,0),2)</f>
        <v>Sweet Tee M</v>
      </c>
      <c r="E804" s="74" t="str">
        <f>INDEX(ATS!$A:$P,MATCH('2) Order Form'!$V804,ATS!$O:$O,0),4)</f>
        <v>78001-L</v>
      </c>
      <c r="F804" s="74" t="str">
        <f>INDEX(ATS!$A:$P,MATCH('2) Order Form'!$V804,ATS!$O:$O,0),5)</f>
        <v>Forest</v>
      </c>
      <c r="G804" s="112" t="str">
        <f>INDEX(ATS!$A:$P,MATCH('2) Order Form'!$V804,ATS!$O:$O,0),6)</f>
        <v>L</v>
      </c>
      <c r="H804" s="10">
        <v>1</v>
      </c>
      <c r="I804" s="90">
        <v>0</v>
      </c>
      <c r="J804" s="96">
        <f>IFERROR(VLOOKUP(V804,ATS!$O:$P,2,FALSE),0)</f>
        <v>6</v>
      </c>
      <c r="K804" s="138">
        <f t="shared" si="1333"/>
        <v>6</v>
      </c>
      <c r="L804" s="96">
        <f>IFERROR(VLOOKUP(V804,ATS!$O:$Q,3,FALSE),0)</f>
        <v>6</v>
      </c>
      <c r="M804" s="139">
        <f t="shared" si="1334"/>
        <v>6</v>
      </c>
      <c r="N804" s="85">
        <v>0</v>
      </c>
      <c r="O804" s="51">
        <f t="shared" si="1335"/>
        <v>0</v>
      </c>
      <c r="P804" s="46">
        <f>VLOOKUP($C804,Prices!$A$3:$T$1996,MATCH('2) Order Form'!P$8,Prices!$A$2:$T$2,0),FALSE)</f>
        <v>19.5</v>
      </c>
      <c r="Q804" s="47">
        <f>VLOOKUP($C804,Prices!$A$3:$T$1996,MATCH('2) Order Form'!Q$8,Prices!$A$2:$T$2,0),FALSE)</f>
        <v>39</v>
      </c>
      <c r="R804" s="31">
        <f t="shared" si="1336"/>
        <v>0</v>
      </c>
      <c r="S804" s="40">
        <f t="shared" si="1337"/>
        <v>0</v>
      </c>
      <c r="T804" s="47">
        <f t="shared" si="1338"/>
        <v>0</v>
      </c>
      <c r="U804" s="97"/>
      <c r="V804" s="110">
        <v>7048652897367</v>
      </c>
      <c r="W804" s="97"/>
      <c r="X804" s="182" t="str">
        <f t="shared" si="1313"/>
        <v/>
      </c>
      <c r="Y804" s="98">
        <f t="shared" si="1357"/>
        <v>0</v>
      </c>
      <c r="Z804" s="99">
        <f t="shared" ca="1" si="1301"/>
        <v>0</v>
      </c>
      <c r="AA804" s="99">
        <f t="shared" ca="1" si="1332"/>
        <v>121</v>
      </c>
      <c r="AB804" s="99">
        <f t="shared" ca="1" si="1353"/>
        <v>0</v>
      </c>
      <c r="AC804" s="99">
        <f t="shared" ca="1" si="1354"/>
        <v>0</v>
      </c>
      <c r="AD804" s="99" t="str">
        <f t="shared" si="1355"/>
        <v>820391Forest</v>
      </c>
      <c r="AE804" s="99">
        <f t="shared" si="1356"/>
        <v>820391</v>
      </c>
      <c r="AF804" s="100" t="str">
        <f>INDEX(ATS!$A:$P,MATCH('2) Order Form'!$V804,ATS!$O:$O,0),7)</f>
        <v>Stock</v>
      </c>
      <c r="AG804" s="186">
        <v>7048652898562</v>
      </c>
    </row>
    <row r="805" spans="1:33">
      <c r="A805" s="9">
        <v>5</v>
      </c>
      <c r="B805" s="9" t="s">
        <v>105</v>
      </c>
      <c r="C805" s="9">
        <f>INDEX(ATS!$A:$P,MATCH('2) Order Form'!$V805,ATS!$O:$O,0),1)</f>
        <v>820391</v>
      </c>
      <c r="D805" s="9" t="str">
        <f>INDEX(ATS!$A:$P,MATCH('2) Order Form'!$V805,ATS!$O:$O,0),2)</f>
        <v>Sweet Tee M</v>
      </c>
      <c r="E805" s="74" t="str">
        <f>INDEX(ATS!$A:$P,MATCH('2) Order Form'!$V805,ATS!$O:$O,0),4)</f>
        <v>78001-XL</v>
      </c>
      <c r="F805" s="74" t="str">
        <f>INDEX(ATS!$A:$P,MATCH('2) Order Form'!$V805,ATS!$O:$O,0),5)</f>
        <v>Forest</v>
      </c>
      <c r="G805" s="112" t="str">
        <f>INDEX(ATS!$A:$P,MATCH('2) Order Form'!$V805,ATS!$O:$O,0),6)</f>
        <v>XL</v>
      </c>
      <c r="H805" s="10">
        <v>1</v>
      </c>
      <c r="I805" s="90">
        <v>0</v>
      </c>
      <c r="J805" s="96">
        <f>IFERROR(VLOOKUP(V805,ATS!$O:$P,2,FALSE),0)</f>
        <v>7</v>
      </c>
      <c r="K805" s="138">
        <f t="shared" si="1333"/>
        <v>7</v>
      </c>
      <c r="L805" s="96">
        <f>IFERROR(VLOOKUP(V805,ATS!$O:$Q,3,FALSE),0)</f>
        <v>7</v>
      </c>
      <c r="M805" s="139">
        <f t="shared" si="1334"/>
        <v>7</v>
      </c>
      <c r="N805" s="85">
        <v>0</v>
      </c>
      <c r="O805" s="51">
        <f t="shared" si="1335"/>
        <v>0</v>
      </c>
      <c r="P805" s="46">
        <f>VLOOKUP($C805,Prices!$A$3:$T$1996,MATCH('2) Order Form'!P$8,Prices!$A$2:$T$2,0),FALSE)</f>
        <v>19.5</v>
      </c>
      <c r="Q805" s="47">
        <f>VLOOKUP($C805,Prices!$A$3:$T$1996,MATCH('2) Order Form'!Q$8,Prices!$A$2:$T$2,0),FALSE)</f>
        <v>39</v>
      </c>
      <c r="R805" s="31">
        <f t="shared" si="1336"/>
        <v>0</v>
      </c>
      <c r="S805" s="40">
        <f t="shared" si="1337"/>
        <v>0</v>
      </c>
      <c r="T805" s="47">
        <f t="shared" si="1338"/>
        <v>0</v>
      </c>
      <c r="U805" s="97"/>
      <c r="V805" s="110">
        <v>7048652897398</v>
      </c>
      <c r="W805" s="97"/>
      <c r="X805" s="182" t="str">
        <f t="shared" si="1313"/>
        <v/>
      </c>
      <c r="Y805" s="98">
        <f t="shared" si="1357"/>
        <v>0</v>
      </c>
      <c r="Z805" s="99">
        <f t="shared" ca="1" si="1301"/>
        <v>0</v>
      </c>
      <c r="AA805" s="99">
        <f t="shared" ca="1" si="1332"/>
        <v>121</v>
      </c>
      <c r="AB805" s="99">
        <f t="shared" ca="1" si="1353"/>
        <v>0</v>
      </c>
      <c r="AC805" s="99">
        <f t="shared" ca="1" si="1354"/>
        <v>0</v>
      </c>
      <c r="AD805" s="99" t="str">
        <f t="shared" si="1355"/>
        <v>820391Forest</v>
      </c>
      <c r="AE805" s="99">
        <f t="shared" si="1356"/>
        <v>820391</v>
      </c>
      <c r="AF805" s="100" t="str">
        <f>INDEX(ATS!$A:$P,MATCH('2) Order Form'!$V805,ATS!$O:$O,0),7)</f>
        <v>Stock</v>
      </c>
      <c r="AG805" s="186">
        <v>7048652898555</v>
      </c>
    </row>
    <row r="806" spans="1:33">
      <c r="A806" s="9">
        <v>5</v>
      </c>
      <c r="B806" s="9" t="s">
        <v>105</v>
      </c>
      <c r="C806" s="9">
        <f>INDEX(ATS!$A:$P,MATCH('2) Order Form'!$V806,ATS!$O:$O,0),1)</f>
        <v>820391</v>
      </c>
      <c r="D806" s="9" t="str">
        <f>INDEX(ATS!$A:$P,MATCH('2) Order Form'!$V806,ATS!$O:$O,0),2)</f>
        <v>Sweet Tee M</v>
      </c>
      <c r="E806" s="74" t="str">
        <f>INDEX(ATS!$A:$P,MATCH('2) Order Form'!$V806,ATS!$O:$O,0),4)</f>
        <v>99901-S</v>
      </c>
      <c r="F806" s="74" t="str">
        <f>INDEX(ATS!$A:$P,MATCH('2) Order Form'!$V806,ATS!$O:$O,0),5)</f>
        <v xml:space="preserve">Black </v>
      </c>
      <c r="G806" s="112" t="str">
        <f>INDEX(ATS!$A:$P,MATCH('2) Order Form'!$V806,ATS!$O:$O,0),6)</f>
        <v>S</v>
      </c>
      <c r="H806" s="10">
        <v>1</v>
      </c>
      <c r="I806" s="90">
        <v>0</v>
      </c>
      <c r="J806" s="96">
        <f>IFERROR(VLOOKUP(V806,ATS!$O:$P,2,FALSE),0)</f>
        <v>20</v>
      </c>
      <c r="K806" s="138">
        <f>IF(J806=99999,"OPEN",IF(J806&gt;50,"50+",IF(J806&lt;=0,"0",J806)))</f>
        <v>20</v>
      </c>
      <c r="L806" s="96">
        <f>IFERROR(VLOOKUP(V806,ATS!$O:$Q,3,FALSE),0)</f>
        <v>20</v>
      </c>
      <c r="M806" s="139">
        <f>IF(L806=99999,"OPEN",IF(L806&gt;50,"50+",IF(L806&lt;=0,"0",L806)))</f>
        <v>20</v>
      </c>
      <c r="N806" s="85">
        <v>0</v>
      </c>
      <c r="O806" s="51">
        <f>IF(N806&lt;&gt;0,N806,$P$5)</f>
        <v>0</v>
      </c>
      <c r="P806" s="46">
        <f>VLOOKUP($C806,Prices!$A$3:$T$1996,MATCH('2) Order Form'!P$8,Prices!$A$2:$T$2,0),FALSE)</f>
        <v>19.5</v>
      </c>
      <c r="Q806" s="47">
        <f>VLOOKUP($C806,Prices!$A$3:$T$1996,MATCH('2) Order Form'!Q$8,Prices!$A$2:$T$2,0),FALSE)</f>
        <v>39</v>
      </c>
      <c r="R806" s="31">
        <f>I806*P806</f>
        <v>0</v>
      </c>
      <c r="S806" s="40">
        <f>R806*O806</f>
        <v>0</v>
      </c>
      <c r="T806" s="47">
        <f>R806-S806</f>
        <v>0</v>
      </c>
      <c r="U806" s="97"/>
      <c r="V806" s="110">
        <v>7048652897428</v>
      </c>
      <c r="W806" s="97"/>
      <c r="X806" s="182" t="str">
        <f t="shared" si="1313"/>
        <v/>
      </c>
      <c r="Y806" s="98">
        <f t="shared" si="1357"/>
        <v>0</v>
      </c>
      <c r="Z806" s="99">
        <f t="shared" ca="1" si="1301"/>
        <v>0</v>
      </c>
      <c r="AA806" s="99">
        <f t="shared" ca="1" si="1332"/>
        <v>121</v>
      </c>
      <c r="AB806" s="99">
        <f t="shared" ca="1" si="1353"/>
        <v>0</v>
      </c>
      <c r="AC806" s="99">
        <f t="shared" ca="1" si="1354"/>
        <v>1</v>
      </c>
      <c r="AD806" s="99" t="str">
        <f t="shared" si="1355"/>
        <v xml:space="preserve">820391Black </v>
      </c>
      <c r="AE806" s="99">
        <f t="shared" si="1356"/>
        <v>820391</v>
      </c>
      <c r="AF806" s="100" t="str">
        <f>INDEX(ATS!$A:$P,MATCH('2) Order Form'!$V806,ATS!$O:$O,0),7)</f>
        <v>Active</v>
      </c>
      <c r="AG806" s="186">
        <v>7048653023635</v>
      </c>
    </row>
    <row r="807" spans="1:33">
      <c r="A807" s="9">
        <v>5</v>
      </c>
      <c r="B807" s="9" t="s">
        <v>105</v>
      </c>
      <c r="C807" s="9">
        <f>INDEX(ATS!$A:$P,MATCH('2) Order Form'!$V807,ATS!$O:$O,0),1)</f>
        <v>820391</v>
      </c>
      <c r="D807" s="9" t="str">
        <f>INDEX(ATS!$A:$P,MATCH('2) Order Form'!$V807,ATS!$O:$O,0),2)</f>
        <v>Sweet Tee M</v>
      </c>
      <c r="E807" s="74" t="str">
        <f>INDEX(ATS!$A:$P,MATCH('2) Order Form'!$V807,ATS!$O:$O,0),4)</f>
        <v>99901-M</v>
      </c>
      <c r="F807" s="74" t="str">
        <f>INDEX(ATS!$A:$P,MATCH('2) Order Form'!$V807,ATS!$O:$O,0),5)</f>
        <v xml:space="preserve">Black </v>
      </c>
      <c r="G807" s="112" t="str">
        <f>INDEX(ATS!$A:$P,MATCH('2) Order Form'!$V807,ATS!$O:$O,0),6)</f>
        <v>M</v>
      </c>
      <c r="H807" s="10">
        <v>1</v>
      </c>
      <c r="I807" s="90">
        <v>0</v>
      </c>
      <c r="J807" s="96">
        <f>IFERROR(VLOOKUP(V807,ATS!$O:$P,2,FALSE),0)</f>
        <v>53</v>
      </c>
      <c r="K807" s="138" t="str">
        <f>IF(J807=99999,"OPEN",IF(J807&gt;50,"50+",IF(J807&lt;=0,"0",J807)))</f>
        <v>50+</v>
      </c>
      <c r="L807" s="96">
        <f>IFERROR(VLOOKUP(V807,ATS!$O:$Q,3,FALSE),0)</f>
        <v>53</v>
      </c>
      <c r="M807" s="139" t="str">
        <f>IF(L807=99999,"OPEN",IF(L807&gt;50,"50+",IF(L807&lt;=0,"0",L807)))</f>
        <v>50+</v>
      </c>
      <c r="N807" s="85">
        <v>0</v>
      </c>
      <c r="O807" s="51">
        <f>IF(N807&lt;&gt;0,N807,$P$5)</f>
        <v>0</v>
      </c>
      <c r="P807" s="46">
        <f>VLOOKUP($C807,Prices!$A$3:$T$1996,MATCH('2) Order Form'!P$8,Prices!$A$2:$T$2,0),FALSE)</f>
        <v>19.5</v>
      </c>
      <c r="Q807" s="47">
        <f>VLOOKUP($C807,Prices!$A$3:$T$1996,MATCH('2) Order Form'!Q$8,Prices!$A$2:$T$2,0),FALSE)</f>
        <v>39</v>
      </c>
      <c r="R807" s="31">
        <f>I807*P807</f>
        <v>0</v>
      </c>
      <c r="S807" s="40">
        <f>R807*O807</f>
        <v>0</v>
      </c>
      <c r="T807" s="47">
        <f>R807-S807</f>
        <v>0</v>
      </c>
      <c r="U807" s="97"/>
      <c r="V807" s="110">
        <v>7048652897411</v>
      </c>
      <c r="W807" s="97"/>
      <c r="X807" s="182" t="str">
        <f t="shared" si="1313"/>
        <v/>
      </c>
      <c r="Y807" s="98">
        <f t="shared" si="1357"/>
        <v>0</v>
      </c>
      <c r="Z807" s="99">
        <f t="shared" ca="1" si="1301"/>
        <v>0</v>
      </c>
      <c r="AA807" s="99">
        <f t="shared" ca="1" si="1332"/>
        <v>121</v>
      </c>
      <c r="AB807" s="99">
        <f t="shared" ca="1" si="1353"/>
        <v>0</v>
      </c>
      <c r="AC807" s="99">
        <f t="shared" ca="1" si="1354"/>
        <v>0</v>
      </c>
      <c r="AD807" s="99" t="str">
        <f t="shared" si="1355"/>
        <v xml:space="preserve">820391Black </v>
      </c>
      <c r="AE807" s="99">
        <f t="shared" si="1356"/>
        <v>820391</v>
      </c>
      <c r="AF807" s="100" t="str">
        <f>INDEX(ATS!$A:$P,MATCH('2) Order Form'!$V807,ATS!$O:$O,0),7)</f>
        <v>Active</v>
      </c>
      <c r="AG807" s="186">
        <v>7048653023642</v>
      </c>
    </row>
    <row r="808" spans="1:33">
      <c r="A808" s="9">
        <v>5</v>
      </c>
      <c r="B808" s="9" t="s">
        <v>105</v>
      </c>
      <c r="C808" s="9">
        <f>INDEX(ATS!$A:$P,MATCH('2) Order Form'!$V808,ATS!$O:$O,0),1)</f>
        <v>820391</v>
      </c>
      <c r="D808" s="9" t="str">
        <f>INDEX(ATS!$A:$P,MATCH('2) Order Form'!$V808,ATS!$O:$O,0),2)</f>
        <v>Sweet Tee M</v>
      </c>
      <c r="E808" s="74" t="str">
        <f>INDEX(ATS!$A:$P,MATCH('2) Order Form'!$V808,ATS!$O:$O,0),4)</f>
        <v>99901-L</v>
      </c>
      <c r="F808" s="74" t="str">
        <f>INDEX(ATS!$A:$P,MATCH('2) Order Form'!$V808,ATS!$O:$O,0),5)</f>
        <v xml:space="preserve">Black </v>
      </c>
      <c r="G808" s="112" t="str">
        <f>INDEX(ATS!$A:$P,MATCH('2) Order Form'!$V808,ATS!$O:$O,0),6)</f>
        <v>L</v>
      </c>
      <c r="H808" s="10">
        <v>1</v>
      </c>
      <c r="I808" s="90">
        <v>0</v>
      </c>
      <c r="J808" s="96">
        <f>IFERROR(VLOOKUP(V808,ATS!$O:$P,2,FALSE),0)</f>
        <v>12</v>
      </c>
      <c r="K808" s="138">
        <f>IF(J808=99999,"OPEN",IF(J808&gt;50,"50+",IF(J808&lt;=0,"0",J808)))</f>
        <v>12</v>
      </c>
      <c r="L808" s="96">
        <f>IFERROR(VLOOKUP(V808,ATS!$O:$Q,3,FALSE),0)</f>
        <v>12</v>
      </c>
      <c r="M808" s="139">
        <f>IF(L808=99999,"OPEN",IF(L808&gt;50,"50+",IF(L808&lt;=0,"0",L808)))</f>
        <v>12</v>
      </c>
      <c r="N808" s="85">
        <v>0</v>
      </c>
      <c r="O808" s="51">
        <f>IF(N808&lt;&gt;0,N808,$P$5)</f>
        <v>0</v>
      </c>
      <c r="P808" s="46">
        <f>VLOOKUP($C808,Prices!$A$3:$T$1996,MATCH('2) Order Form'!P$8,Prices!$A$2:$T$2,0),FALSE)</f>
        <v>19.5</v>
      </c>
      <c r="Q808" s="47">
        <f>VLOOKUP($C808,Prices!$A$3:$T$1996,MATCH('2) Order Form'!Q$8,Prices!$A$2:$T$2,0),FALSE)</f>
        <v>39</v>
      </c>
      <c r="R808" s="31">
        <f>I808*P808</f>
        <v>0</v>
      </c>
      <c r="S808" s="40">
        <f>R808*O808</f>
        <v>0</v>
      </c>
      <c r="T808" s="47">
        <f>R808-S808</f>
        <v>0</v>
      </c>
      <c r="U808" s="97"/>
      <c r="V808" s="110">
        <v>7048652897404</v>
      </c>
      <c r="W808" s="97"/>
      <c r="X808" s="182" t="str">
        <f t="shared" si="1313"/>
        <v/>
      </c>
      <c r="Y808" s="98">
        <f t="shared" si="1357"/>
        <v>0</v>
      </c>
      <c r="Z808" s="99">
        <f t="shared" ca="1" si="1301"/>
        <v>0</v>
      </c>
      <c r="AA808" s="99">
        <f t="shared" ca="1" si="1332"/>
        <v>121</v>
      </c>
      <c r="AB808" s="99">
        <f t="shared" ca="1" si="1353"/>
        <v>0</v>
      </c>
      <c r="AC808" s="99">
        <f t="shared" ca="1" si="1354"/>
        <v>0</v>
      </c>
      <c r="AD808" s="99" t="str">
        <f t="shared" si="1355"/>
        <v xml:space="preserve">820391Black </v>
      </c>
      <c r="AE808" s="99">
        <f t="shared" si="1356"/>
        <v>820391</v>
      </c>
      <c r="AF808" s="100" t="str">
        <f>INDEX(ATS!$A:$P,MATCH('2) Order Form'!$V808,ATS!$O:$O,0),7)</f>
        <v>Active</v>
      </c>
      <c r="AG808" s="186">
        <v>7048653023659</v>
      </c>
    </row>
    <row r="809" spans="1:33" ht="17.25" customHeight="1">
      <c r="A809" s="9">
        <v>5</v>
      </c>
      <c r="B809" s="9" t="s">
        <v>105</v>
      </c>
      <c r="C809" s="9">
        <f>INDEX(ATS!$A:$P,MATCH('2) Order Form'!$V809,ATS!$O:$O,0),1)</f>
        <v>820391</v>
      </c>
      <c r="D809" s="9" t="str">
        <f>INDEX(ATS!$A:$P,MATCH('2) Order Form'!$V809,ATS!$O:$O,0),2)</f>
        <v>Sweet Tee M</v>
      </c>
      <c r="E809" s="74" t="str">
        <f>INDEX(ATS!$A:$P,MATCH('2) Order Form'!$V809,ATS!$O:$O,0),4)</f>
        <v>99901-XL</v>
      </c>
      <c r="F809" s="74" t="str">
        <f>INDEX(ATS!$A:$P,MATCH('2) Order Form'!$V809,ATS!$O:$O,0),5)</f>
        <v xml:space="preserve">Black </v>
      </c>
      <c r="G809" s="112" t="str">
        <f>INDEX(ATS!$A:$P,MATCH('2) Order Form'!$V809,ATS!$O:$O,0),6)</f>
        <v>XL</v>
      </c>
      <c r="H809" s="10">
        <v>1</v>
      </c>
      <c r="I809" s="90">
        <v>0</v>
      </c>
      <c r="J809" s="96">
        <f>IFERROR(VLOOKUP(V809,ATS!$O:$P,2,FALSE),0)</f>
        <v>1</v>
      </c>
      <c r="K809" s="138">
        <f t="shared" ref="K809" si="1358">IF(J809=99999,"OPEN",IF(J809&gt;50,"50+",IF(J809&lt;=0,"0",J809)))</f>
        <v>1</v>
      </c>
      <c r="L809" s="96">
        <f>IFERROR(VLOOKUP(V809,ATS!$O:$Q,3,FALSE),0)</f>
        <v>1</v>
      </c>
      <c r="M809" s="139">
        <f t="shared" ref="M809" si="1359">IF(L809=99999,"OPEN",IF(L809&gt;50,"50+",IF(L809&lt;=0,"0",L809)))</f>
        <v>1</v>
      </c>
      <c r="N809" s="85">
        <v>0</v>
      </c>
      <c r="O809" s="51">
        <f t="shared" ref="O809" si="1360">IF(N809&lt;&gt;0,N809,$P$5)</f>
        <v>0</v>
      </c>
      <c r="P809" s="46">
        <f>VLOOKUP($C809,Prices!$A$3:$T$1996,MATCH('2) Order Form'!P$8,Prices!$A$2:$T$2,0),FALSE)</f>
        <v>19.5</v>
      </c>
      <c r="Q809" s="47">
        <f>VLOOKUP($C809,Prices!$A$3:$T$1996,MATCH('2) Order Form'!Q$8,Prices!$A$2:$T$2,0),FALSE)</f>
        <v>39</v>
      </c>
      <c r="R809" s="31">
        <f t="shared" ref="R809" si="1361">I809*P809</f>
        <v>0</v>
      </c>
      <c r="S809" s="40">
        <f t="shared" ref="S809" si="1362">R809*O809</f>
        <v>0</v>
      </c>
      <c r="T809" s="47">
        <f t="shared" ref="T809" si="1363">R809-S809</f>
        <v>0</v>
      </c>
      <c r="U809" s="97"/>
      <c r="V809" s="110">
        <v>7048652897435</v>
      </c>
      <c r="W809" s="97"/>
      <c r="X809" s="182" t="str">
        <f t="shared" si="1313"/>
        <v/>
      </c>
      <c r="Y809" s="98">
        <f t="shared" ref="Y809" si="1364">I809*Q809</f>
        <v>0</v>
      </c>
      <c r="Z809" s="99">
        <f t="shared" ca="1" si="1301"/>
        <v>0</v>
      </c>
      <c r="AA809" s="99">
        <f t="shared" ca="1" si="1332"/>
        <v>121</v>
      </c>
      <c r="AB809" s="99">
        <f t="shared" ca="1" si="1353"/>
        <v>0</v>
      </c>
      <c r="AC809" s="99">
        <f t="shared" ca="1" si="1354"/>
        <v>0</v>
      </c>
      <c r="AD809" s="99" t="str">
        <f t="shared" si="1355"/>
        <v xml:space="preserve">820391Black </v>
      </c>
      <c r="AE809" s="99">
        <f t="shared" si="1356"/>
        <v>820391</v>
      </c>
      <c r="AF809" s="100" t="str">
        <f>INDEX(ATS!$A:$P,MATCH('2) Order Form'!$V809,ATS!$O:$O,0),7)</f>
        <v>Active</v>
      </c>
      <c r="AG809" s="186">
        <v>7048653023666</v>
      </c>
    </row>
    <row r="810" spans="1:33" ht="17.25" customHeight="1">
      <c r="A810" s="9">
        <v>5</v>
      </c>
      <c r="B810" s="9" t="s">
        <v>105</v>
      </c>
      <c r="C810" s="9">
        <f>INDEX(ATS!$A:$P,MATCH('2) Order Form'!$V810,ATS!$O:$O,0),1)</f>
        <v>820395</v>
      </c>
      <c r="D810" s="9" t="str">
        <f>INDEX(ATS!$A:$P,MATCH('2) Order Form'!$V810,ATS!$O:$O,0),2)</f>
        <v>Sweet Hoodie W</v>
      </c>
      <c r="E810" s="74" t="str">
        <f>INDEX(ATS!$A:$P,MATCH('2) Order Form'!$V810,ATS!$O:$O,0),4)</f>
        <v>88000-XS</v>
      </c>
      <c r="F810" s="74" t="str">
        <f>INDEX(ATS!$A:$P,MATCH('2) Order Form'!$V810,ATS!$O:$O,0),5)</f>
        <v>Navy Blazer</v>
      </c>
      <c r="G810" s="112" t="str">
        <f>INDEX(ATS!$A:$P,MATCH('2) Order Form'!$V810,ATS!$O:$O,0),6)</f>
        <v>XS</v>
      </c>
      <c r="H810" s="10">
        <v>1</v>
      </c>
      <c r="I810" s="90">
        <v>0</v>
      </c>
      <c r="J810" s="96">
        <f>IFERROR(VLOOKUP(V810,ATS!$O:$P,2,FALSE),0)</f>
        <v>41</v>
      </c>
      <c r="K810" s="138">
        <f t="shared" ref="K810:K813" si="1365">IF(J810=99999,"OPEN",IF(J810&gt;50,"50+",IF(J810&lt;=0,"0",J810)))</f>
        <v>41</v>
      </c>
      <c r="L810" s="96">
        <f>IFERROR(VLOOKUP(V810,ATS!$O:$Q,3,FALSE),0)</f>
        <v>41</v>
      </c>
      <c r="M810" s="139">
        <f t="shared" ref="M810:M822" si="1366">IF(L810=99999,"OPEN",IF(L810&gt;50,"50+",IF(L810&lt;=0,"0",L810)))</f>
        <v>41</v>
      </c>
      <c r="N810" s="85">
        <v>0</v>
      </c>
      <c r="O810" s="51">
        <f t="shared" ref="O810:O813" si="1367">IF(N810&lt;&gt;0,N810,$P$5)</f>
        <v>0</v>
      </c>
      <c r="P810" s="46">
        <f>VLOOKUP($C810,Prices!$A$3:$T$1996,MATCH('2) Order Form'!P$8,Prices!$A$2:$T$2,0),FALSE)</f>
        <v>50</v>
      </c>
      <c r="Q810" s="47">
        <f>VLOOKUP($C810,Prices!$A$3:$T$1996,MATCH('2) Order Form'!Q$8,Prices!$A$2:$T$2,0),FALSE)</f>
        <v>99</v>
      </c>
      <c r="R810" s="31">
        <f t="shared" ref="R810:R813" si="1368">I810*P810</f>
        <v>0</v>
      </c>
      <c r="S810" s="40">
        <f t="shared" ref="S810:S813" si="1369">R810*O810</f>
        <v>0</v>
      </c>
      <c r="T810" s="47">
        <f t="shared" ref="T810:T813" si="1370">R810-S810</f>
        <v>0</v>
      </c>
      <c r="U810" s="97"/>
      <c r="V810" s="110">
        <v>7048652898302</v>
      </c>
      <c r="W810" s="97"/>
      <c r="X810" s="182" t="str">
        <f t="shared" si="1313"/>
        <v/>
      </c>
      <c r="Y810" s="98">
        <f t="shared" ref="Y810:Y822" si="1371">I810*Q810</f>
        <v>0</v>
      </c>
      <c r="Z810" s="99">
        <f t="shared" ca="1" si="1301"/>
        <v>0</v>
      </c>
      <c r="AA810" s="99">
        <f t="shared" ca="1" si="1332"/>
        <v>122</v>
      </c>
      <c r="AB810" s="99">
        <f t="shared" ca="1" si="1353"/>
        <v>1</v>
      </c>
      <c r="AC810" s="99">
        <f t="shared" ca="1" si="1354"/>
        <v>1</v>
      </c>
      <c r="AD810" s="99" t="str">
        <f t="shared" si="1355"/>
        <v>820395Navy Blazer</v>
      </c>
      <c r="AE810" s="99">
        <f t="shared" si="1356"/>
        <v>820395</v>
      </c>
      <c r="AF810" s="100" t="str">
        <f>INDEX(ATS!$A:$P,MATCH('2) Order Form'!$V810,ATS!$O:$O,0),7)</f>
        <v>Stock</v>
      </c>
      <c r="AG810" s="186">
        <v>7048652898425</v>
      </c>
    </row>
    <row r="811" spans="1:33" ht="17.25" customHeight="1">
      <c r="A811" s="9">
        <v>5</v>
      </c>
      <c r="B811" s="9" t="s">
        <v>105</v>
      </c>
      <c r="C811" s="9">
        <f>INDEX(ATS!$A:$P,MATCH('2) Order Form'!$V811,ATS!$O:$O,0),1)</f>
        <v>820395</v>
      </c>
      <c r="D811" s="9" t="str">
        <f>INDEX(ATS!$A:$P,MATCH('2) Order Form'!$V811,ATS!$O:$O,0),2)</f>
        <v>Sweet Hoodie W</v>
      </c>
      <c r="E811" s="74" t="str">
        <f>INDEX(ATS!$A:$P,MATCH('2) Order Form'!$V811,ATS!$O:$O,0),4)</f>
        <v>88000-S</v>
      </c>
      <c r="F811" s="74" t="str">
        <f>INDEX(ATS!$A:$P,MATCH('2) Order Form'!$V811,ATS!$O:$O,0),5)</f>
        <v>Navy Blazer</v>
      </c>
      <c r="G811" s="112" t="str">
        <f>INDEX(ATS!$A:$P,MATCH('2) Order Form'!$V811,ATS!$O:$O,0),6)</f>
        <v>S</v>
      </c>
      <c r="H811" s="10">
        <v>1</v>
      </c>
      <c r="I811" s="90">
        <v>0</v>
      </c>
      <c r="J811" s="96">
        <f>IFERROR(VLOOKUP(V811,ATS!$O:$P,2,FALSE),0)</f>
        <v>62</v>
      </c>
      <c r="K811" s="138" t="str">
        <f t="shared" si="1365"/>
        <v>50+</v>
      </c>
      <c r="L811" s="96">
        <f>IFERROR(VLOOKUP(V811,ATS!$O:$Q,3,FALSE),0)</f>
        <v>62</v>
      </c>
      <c r="M811" s="139" t="str">
        <f t="shared" si="1366"/>
        <v>50+</v>
      </c>
      <c r="N811" s="85">
        <v>0</v>
      </c>
      <c r="O811" s="51">
        <f t="shared" si="1367"/>
        <v>0</v>
      </c>
      <c r="P811" s="46">
        <f>VLOOKUP($C811,Prices!$A$3:$T$1996,MATCH('2) Order Form'!P$8,Prices!$A$2:$T$2,0),FALSE)</f>
        <v>50</v>
      </c>
      <c r="Q811" s="47">
        <f>VLOOKUP($C811,Prices!$A$3:$T$1996,MATCH('2) Order Form'!Q$8,Prices!$A$2:$T$2,0),FALSE)</f>
        <v>99</v>
      </c>
      <c r="R811" s="31">
        <f t="shared" si="1368"/>
        <v>0</v>
      </c>
      <c r="S811" s="40">
        <f t="shared" si="1369"/>
        <v>0</v>
      </c>
      <c r="T811" s="47">
        <f t="shared" si="1370"/>
        <v>0</v>
      </c>
      <c r="U811" s="97"/>
      <c r="V811" s="110">
        <v>7048652898296</v>
      </c>
      <c r="W811" s="97"/>
      <c r="X811" s="182" t="str">
        <f t="shared" si="1313"/>
        <v/>
      </c>
      <c r="Y811" s="98">
        <f t="shared" si="1371"/>
        <v>0</v>
      </c>
      <c r="Z811" s="99">
        <f t="shared" ref="Z811:Z847" ca="1" si="1372">IF(A811=OFFSET(A811,-1,0),0,1)</f>
        <v>0</v>
      </c>
      <c r="AA811" s="99">
        <f t="shared" ca="1" si="1332"/>
        <v>122</v>
      </c>
      <c r="AB811" s="99">
        <f t="shared" ca="1" si="1353"/>
        <v>0</v>
      </c>
      <c r="AC811" s="99">
        <f t="shared" ca="1" si="1354"/>
        <v>0</v>
      </c>
      <c r="AD811" s="99" t="str">
        <f t="shared" si="1355"/>
        <v>820395Navy Blazer</v>
      </c>
      <c r="AE811" s="99">
        <f t="shared" si="1356"/>
        <v>820395</v>
      </c>
      <c r="AF811" s="100" t="str">
        <f>INDEX(ATS!$A:$P,MATCH('2) Order Form'!$V811,ATS!$O:$O,0),7)</f>
        <v>Stock</v>
      </c>
      <c r="AG811" s="186">
        <v>7048652898418</v>
      </c>
    </row>
    <row r="812" spans="1:33" ht="17.25" customHeight="1">
      <c r="A812" s="9">
        <v>5</v>
      </c>
      <c r="B812" s="9" t="s">
        <v>105</v>
      </c>
      <c r="C812" s="9">
        <f>INDEX(ATS!$A:$P,MATCH('2) Order Form'!$V812,ATS!$O:$O,0),1)</f>
        <v>820395</v>
      </c>
      <c r="D812" s="9" t="str">
        <f>INDEX(ATS!$A:$P,MATCH('2) Order Form'!$V812,ATS!$O:$O,0),2)</f>
        <v>Sweet Hoodie W</v>
      </c>
      <c r="E812" s="74" t="str">
        <f>INDEX(ATS!$A:$P,MATCH('2) Order Form'!$V812,ATS!$O:$O,0),4)</f>
        <v>88000-M</v>
      </c>
      <c r="F812" s="74" t="str">
        <f>INDEX(ATS!$A:$P,MATCH('2) Order Form'!$V812,ATS!$O:$O,0),5)</f>
        <v>Navy Blazer</v>
      </c>
      <c r="G812" s="112" t="str">
        <f>INDEX(ATS!$A:$P,MATCH('2) Order Form'!$V812,ATS!$O:$O,0),6)</f>
        <v>M</v>
      </c>
      <c r="H812" s="10">
        <v>1</v>
      </c>
      <c r="I812" s="90">
        <v>0</v>
      </c>
      <c r="J812" s="96">
        <f>IFERROR(VLOOKUP(V812,ATS!$O:$P,2,FALSE),0)</f>
        <v>47</v>
      </c>
      <c r="K812" s="138">
        <f t="shared" si="1365"/>
        <v>47</v>
      </c>
      <c r="L812" s="96">
        <f>IFERROR(VLOOKUP(V812,ATS!$O:$Q,3,FALSE),0)</f>
        <v>47</v>
      </c>
      <c r="M812" s="139">
        <f t="shared" si="1366"/>
        <v>47</v>
      </c>
      <c r="N812" s="85">
        <v>0</v>
      </c>
      <c r="O812" s="51">
        <f t="shared" si="1367"/>
        <v>0</v>
      </c>
      <c r="P812" s="46">
        <f>VLOOKUP($C812,Prices!$A$3:$T$1996,MATCH('2) Order Form'!P$8,Prices!$A$2:$T$2,0),FALSE)</f>
        <v>50</v>
      </c>
      <c r="Q812" s="47">
        <f>VLOOKUP($C812,Prices!$A$3:$T$1996,MATCH('2) Order Form'!Q$8,Prices!$A$2:$T$2,0),FALSE)</f>
        <v>99</v>
      </c>
      <c r="R812" s="31">
        <f t="shared" si="1368"/>
        <v>0</v>
      </c>
      <c r="S812" s="40">
        <f t="shared" si="1369"/>
        <v>0</v>
      </c>
      <c r="T812" s="47">
        <f t="shared" si="1370"/>
        <v>0</v>
      </c>
      <c r="U812" s="97"/>
      <c r="V812" s="110">
        <v>7048652898289</v>
      </c>
      <c r="W812" s="97"/>
      <c r="X812" s="182" t="str">
        <f t="shared" si="1313"/>
        <v/>
      </c>
      <c r="Y812" s="98">
        <f t="shared" si="1371"/>
        <v>0</v>
      </c>
      <c r="Z812" s="99">
        <f t="shared" ca="1" si="1372"/>
        <v>0</v>
      </c>
      <c r="AA812" s="99">
        <f t="shared" ca="1" si="1332"/>
        <v>122</v>
      </c>
      <c r="AB812" s="99">
        <f t="shared" ca="1" si="1353"/>
        <v>0</v>
      </c>
      <c r="AC812" s="99">
        <f t="shared" ca="1" si="1354"/>
        <v>0</v>
      </c>
      <c r="AD812" s="99" t="str">
        <f t="shared" si="1355"/>
        <v>820395Navy Blazer</v>
      </c>
      <c r="AE812" s="99">
        <f t="shared" si="1356"/>
        <v>820395</v>
      </c>
      <c r="AF812" s="100" t="str">
        <f>INDEX(ATS!$A:$P,MATCH('2) Order Form'!$V812,ATS!$O:$O,0),7)</f>
        <v>Stock</v>
      </c>
      <c r="AG812" s="186">
        <v>7048652898401</v>
      </c>
    </row>
    <row r="813" spans="1:33" ht="17.25" customHeight="1">
      <c r="A813" s="9">
        <v>5</v>
      </c>
      <c r="B813" s="9" t="s">
        <v>105</v>
      </c>
      <c r="C813" s="9">
        <f>INDEX(ATS!$A:$P,MATCH('2) Order Form'!$V813,ATS!$O:$O,0),1)</f>
        <v>820395</v>
      </c>
      <c r="D813" s="9" t="str">
        <f>INDEX(ATS!$A:$P,MATCH('2) Order Form'!$V813,ATS!$O:$O,0),2)</f>
        <v>Sweet Hoodie W</v>
      </c>
      <c r="E813" s="74" t="str">
        <f>INDEX(ATS!$A:$P,MATCH('2) Order Form'!$V813,ATS!$O:$O,0),4)</f>
        <v>88000-L</v>
      </c>
      <c r="F813" s="74" t="str">
        <f>INDEX(ATS!$A:$P,MATCH('2) Order Form'!$V813,ATS!$O:$O,0),5)</f>
        <v>Navy Blazer</v>
      </c>
      <c r="G813" s="112" t="str">
        <f>INDEX(ATS!$A:$P,MATCH('2) Order Form'!$V813,ATS!$O:$O,0),6)</f>
        <v>L</v>
      </c>
      <c r="H813" s="10">
        <v>1</v>
      </c>
      <c r="I813" s="90">
        <v>0</v>
      </c>
      <c r="J813" s="96">
        <f>IFERROR(VLOOKUP(V813,ATS!$O:$P,2,FALSE),0)</f>
        <v>21</v>
      </c>
      <c r="K813" s="138">
        <f t="shared" si="1365"/>
        <v>21</v>
      </c>
      <c r="L813" s="96">
        <f>IFERROR(VLOOKUP(V813,ATS!$O:$Q,3,FALSE),0)</f>
        <v>21</v>
      </c>
      <c r="M813" s="139">
        <f t="shared" si="1366"/>
        <v>21</v>
      </c>
      <c r="N813" s="85">
        <v>0</v>
      </c>
      <c r="O813" s="51">
        <f t="shared" si="1367"/>
        <v>0</v>
      </c>
      <c r="P813" s="46">
        <f>VLOOKUP($C813,Prices!$A$3:$T$1996,MATCH('2) Order Form'!P$8,Prices!$A$2:$T$2,0),FALSE)</f>
        <v>50</v>
      </c>
      <c r="Q813" s="47">
        <f>VLOOKUP($C813,Prices!$A$3:$T$1996,MATCH('2) Order Form'!Q$8,Prices!$A$2:$T$2,0),FALSE)</f>
        <v>99</v>
      </c>
      <c r="R813" s="31">
        <f t="shared" si="1368"/>
        <v>0</v>
      </c>
      <c r="S813" s="40">
        <f t="shared" si="1369"/>
        <v>0</v>
      </c>
      <c r="T813" s="47">
        <f t="shared" si="1370"/>
        <v>0</v>
      </c>
      <c r="U813" s="97"/>
      <c r="V813" s="110">
        <v>7048652898272</v>
      </c>
      <c r="W813" s="97"/>
      <c r="X813" s="182" t="str">
        <f t="shared" si="1313"/>
        <v/>
      </c>
      <c r="Y813" s="98">
        <f t="shared" si="1371"/>
        <v>0</v>
      </c>
      <c r="Z813" s="99">
        <f t="shared" ca="1" si="1372"/>
        <v>0</v>
      </c>
      <c r="AA813" s="99">
        <f t="shared" ca="1" si="1332"/>
        <v>122</v>
      </c>
      <c r="AB813" s="99">
        <f t="shared" ca="1" si="1353"/>
        <v>0</v>
      </c>
      <c r="AC813" s="99">
        <f t="shared" ca="1" si="1354"/>
        <v>0</v>
      </c>
      <c r="AD813" s="99" t="str">
        <f t="shared" si="1355"/>
        <v>820395Navy Blazer</v>
      </c>
      <c r="AE813" s="99">
        <f t="shared" si="1356"/>
        <v>820395</v>
      </c>
      <c r="AF813" s="100" t="str">
        <f>INDEX(ATS!$A:$P,MATCH('2) Order Form'!$V813,ATS!$O:$O,0),7)</f>
        <v>Stock</v>
      </c>
      <c r="AG813" s="186">
        <v>7048652898395</v>
      </c>
    </row>
    <row r="814" spans="1:33" ht="17.25" customHeight="1">
      <c r="A814" s="9">
        <v>5</v>
      </c>
      <c r="B814" s="9" t="s">
        <v>105</v>
      </c>
      <c r="C814" s="9">
        <f>INDEX(ATS!$A:$P,MATCH('2) Order Form'!$V814,ATS!$O:$O,0),1)</f>
        <v>820396</v>
      </c>
      <c r="D814" s="9" t="str">
        <f>INDEX(ATS!$A:$P,MATCH('2) Order Form'!$V814,ATS!$O:$O,0),2)</f>
        <v>Sweet Crew W</v>
      </c>
      <c r="E814" s="74" t="str">
        <f>INDEX(ATS!$A:$P,MATCH('2) Order Form'!$V814,ATS!$O:$O,0),4)</f>
        <v>88000-XS</v>
      </c>
      <c r="F814" s="74" t="str">
        <f>INDEX(ATS!$A:$P,MATCH('2) Order Form'!$V814,ATS!$O:$O,0),5)</f>
        <v>Navy Blazer</v>
      </c>
      <c r="G814" s="112" t="str">
        <f>INDEX(ATS!$A:$P,MATCH('2) Order Form'!$V814,ATS!$O:$O,0),6)</f>
        <v>XS</v>
      </c>
      <c r="H814" s="10">
        <v>1</v>
      </c>
      <c r="I814" s="90">
        <v>0</v>
      </c>
      <c r="J814" s="96">
        <f>IFERROR(VLOOKUP(V814,ATS!$O:$P,2,FALSE),0)</f>
        <v>53</v>
      </c>
      <c r="K814" s="138" t="str">
        <f t="shared" ref="K814:K825" si="1373">IF(J814=99999,"OPEN",IF(J814&gt;50,"50+",IF(J814&lt;=0,"0",J814)))</f>
        <v>50+</v>
      </c>
      <c r="L814" s="96">
        <f>IFERROR(VLOOKUP(V814,ATS!$O:$Q,3,FALSE),0)</f>
        <v>53</v>
      </c>
      <c r="M814" s="139" t="str">
        <f t="shared" si="1366"/>
        <v>50+</v>
      </c>
      <c r="N814" s="85">
        <v>0</v>
      </c>
      <c r="O814" s="51">
        <f t="shared" ref="O814:O825" si="1374">IF(N814&lt;&gt;0,N814,$P$5)</f>
        <v>0</v>
      </c>
      <c r="P814" s="46">
        <f>VLOOKUP($C814,Prices!$A$3:$T$1996,MATCH('2) Order Form'!P$8,Prices!$A$2:$T$2,0),FALSE)</f>
        <v>40</v>
      </c>
      <c r="Q814" s="47">
        <f>VLOOKUP($C814,Prices!$A$3:$T$1996,MATCH('2) Order Form'!Q$8,Prices!$A$2:$T$2,0),FALSE)</f>
        <v>79</v>
      </c>
      <c r="R814" s="31">
        <f t="shared" ref="R814:R825" si="1375">I814*P814</f>
        <v>0</v>
      </c>
      <c r="S814" s="40">
        <f t="shared" ref="S814:S825" si="1376">R814*O814</f>
        <v>0</v>
      </c>
      <c r="T814" s="47">
        <f t="shared" ref="T814:T825" si="1377">R814-S814</f>
        <v>0</v>
      </c>
      <c r="U814" s="97"/>
      <c r="V814" s="110">
        <v>7048652898180</v>
      </c>
      <c r="W814" s="97"/>
      <c r="X814" s="182" t="str">
        <f t="shared" si="1313"/>
        <v/>
      </c>
      <c r="Y814" s="98">
        <f t="shared" si="1371"/>
        <v>0</v>
      </c>
      <c r="Z814" s="99">
        <f t="shared" ca="1" si="1372"/>
        <v>0</v>
      </c>
      <c r="AA814" s="99">
        <f t="shared" ca="1" si="1332"/>
        <v>123</v>
      </c>
      <c r="AB814" s="99">
        <f t="shared" ca="1" si="1353"/>
        <v>1</v>
      </c>
      <c r="AC814" s="99">
        <f t="shared" ca="1" si="1354"/>
        <v>0</v>
      </c>
      <c r="AD814" s="99" t="str">
        <f t="shared" si="1355"/>
        <v>820396Navy Blazer</v>
      </c>
      <c r="AE814" s="99">
        <f t="shared" si="1356"/>
        <v>820396</v>
      </c>
      <c r="AF814" s="100" t="str">
        <f>INDEX(ATS!$A:$P,MATCH('2) Order Form'!$V814,ATS!$O:$O,0),7)</f>
        <v>Active</v>
      </c>
      <c r="AG814" s="186">
        <v>7048652897268</v>
      </c>
    </row>
    <row r="815" spans="1:33" ht="17.25" customHeight="1">
      <c r="A815" s="9">
        <v>5</v>
      </c>
      <c r="B815" s="9" t="s">
        <v>105</v>
      </c>
      <c r="C815" s="9">
        <f>INDEX(ATS!$A:$P,MATCH('2) Order Form'!$V815,ATS!$O:$O,0),1)</f>
        <v>820396</v>
      </c>
      <c r="D815" s="9" t="str">
        <f>INDEX(ATS!$A:$P,MATCH('2) Order Form'!$V815,ATS!$O:$O,0),2)</f>
        <v>Sweet Crew W</v>
      </c>
      <c r="E815" s="74" t="str">
        <f>INDEX(ATS!$A:$P,MATCH('2) Order Form'!$V815,ATS!$O:$O,0),4)</f>
        <v>88000-S</v>
      </c>
      <c r="F815" s="74" t="str">
        <f>INDEX(ATS!$A:$P,MATCH('2) Order Form'!$V815,ATS!$O:$O,0),5)</f>
        <v>Navy Blazer</v>
      </c>
      <c r="G815" s="112" t="str">
        <f>INDEX(ATS!$A:$P,MATCH('2) Order Form'!$V815,ATS!$O:$O,0),6)</f>
        <v>S</v>
      </c>
      <c r="H815" s="10">
        <v>1</v>
      </c>
      <c r="I815" s="90">
        <v>0</v>
      </c>
      <c r="J815" s="96">
        <f>IFERROR(VLOOKUP(V815,ATS!$O:$P,2,FALSE),0)</f>
        <v>67</v>
      </c>
      <c r="K815" s="138" t="str">
        <f t="shared" si="1373"/>
        <v>50+</v>
      </c>
      <c r="L815" s="96">
        <f>IFERROR(VLOOKUP(V815,ATS!$O:$Q,3,FALSE),0)</f>
        <v>67</v>
      </c>
      <c r="M815" s="139" t="str">
        <f t="shared" si="1366"/>
        <v>50+</v>
      </c>
      <c r="N815" s="85">
        <v>0</v>
      </c>
      <c r="O815" s="51">
        <f t="shared" si="1374"/>
        <v>0</v>
      </c>
      <c r="P815" s="46">
        <f>VLOOKUP($C815,Prices!$A$3:$T$1996,MATCH('2) Order Form'!P$8,Prices!$A$2:$T$2,0),FALSE)</f>
        <v>40</v>
      </c>
      <c r="Q815" s="47">
        <f>VLOOKUP($C815,Prices!$A$3:$T$1996,MATCH('2) Order Form'!Q$8,Prices!$A$2:$T$2,0),FALSE)</f>
        <v>79</v>
      </c>
      <c r="R815" s="31">
        <f t="shared" si="1375"/>
        <v>0</v>
      </c>
      <c r="S815" s="40">
        <f t="shared" si="1376"/>
        <v>0</v>
      </c>
      <c r="T815" s="47">
        <f t="shared" si="1377"/>
        <v>0</v>
      </c>
      <c r="U815" s="97"/>
      <c r="V815" s="110">
        <v>7048652898173</v>
      </c>
      <c r="W815" s="97"/>
      <c r="X815" s="182" t="str">
        <f t="shared" si="1313"/>
        <v/>
      </c>
      <c r="Y815" s="98">
        <f t="shared" si="1371"/>
        <v>0</v>
      </c>
      <c r="Z815" s="99">
        <f t="shared" ca="1" si="1372"/>
        <v>0</v>
      </c>
      <c r="AA815" s="99">
        <f t="shared" ca="1" si="1332"/>
        <v>123</v>
      </c>
      <c r="AB815" s="99">
        <f t="shared" ca="1" si="1353"/>
        <v>0</v>
      </c>
      <c r="AC815" s="99">
        <f t="shared" ca="1" si="1354"/>
        <v>0</v>
      </c>
      <c r="AD815" s="99" t="str">
        <f t="shared" si="1355"/>
        <v>820396Navy Blazer</v>
      </c>
      <c r="AE815" s="99">
        <f t="shared" si="1356"/>
        <v>820396</v>
      </c>
      <c r="AF815" s="100" t="str">
        <f>INDEX(ATS!$A:$P,MATCH('2) Order Form'!$V815,ATS!$O:$O,0),7)</f>
        <v>Active</v>
      </c>
      <c r="AG815" s="186">
        <v>7048652897251</v>
      </c>
    </row>
    <row r="816" spans="1:33" ht="17.25" customHeight="1">
      <c r="A816" s="9">
        <v>5</v>
      </c>
      <c r="B816" s="9" t="s">
        <v>105</v>
      </c>
      <c r="C816" s="9">
        <f>INDEX(ATS!$A:$P,MATCH('2) Order Form'!$V816,ATS!$O:$O,0),1)</f>
        <v>820396</v>
      </c>
      <c r="D816" s="9" t="str">
        <f>INDEX(ATS!$A:$P,MATCH('2) Order Form'!$V816,ATS!$O:$O,0),2)</f>
        <v>Sweet Crew W</v>
      </c>
      <c r="E816" s="74" t="str">
        <f>INDEX(ATS!$A:$P,MATCH('2) Order Form'!$V816,ATS!$O:$O,0),4)</f>
        <v>88000-M</v>
      </c>
      <c r="F816" s="74" t="str">
        <f>INDEX(ATS!$A:$P,MATCH('2) Order Form'!$V816,ATS!$O:$O,0),5)</f>
        <v>Navy Blazer</v>
      </c>
      <c r="G816" s="112" t="str">
        <f>INDEX(ATS!$A:$P,MATCH('2) Order Form'!$V816,ATS!$O:$O,0),6)</f>
        <v>M</v>
      </c>
      <c r="H816" s="10">
        <v>1</v>
      </c>
      <c r="I816" s="90">
        <v>0</v>
      </c>
      <c r="J816" s="96">
        <f>IFERROR(VLOOKUP(V816,ATS!$O:$P,2,FALSE),0)</f>
        <v>69</v>
      </c>
      <c r="K816" s="138" t="str">
        <f t="shared" si="1373"/>
        <v>50+</v>
      </c>
      <c r="L816" s="96">
        <f>IFERROR(VLOOKUP(V816,ATS!$O:$Q,3,FALSE),0)</f>
        <v>69</v>
      </c>
      <c r="M816" s="139" t="str">
        <f t="shared" si="1366"/>
        <v>50+</v>
      </c>
      <c r="N816" s="85">
        <v>0</v>
      </c>
      <c r="O816" s="51">
        <f t="shared" si="1374"/>
        <v>0</v>
      </c>
      <c r="P816" s="46">
        <f>VLOOKUP($C816,Prices!$A$3:$T$1996,MATCH('2) Order Form'!P$8,Prices!$A$2:$T$2,0),FALSE)</f>
        <v>40</v>
      </c>
      <c r="Q816" s="47">
        <f>VLOOKUP($C816,Prices!$A$3:$T$1996,MATCH('2) Order Form'!Q$8,Prices!$A$2:$T$2,0),FALSE)</f>
        <v>79</v>
      </c>
      <c r="R816" s="31">
        <f t="shared" si="1375"/>
        <v>0</v>
      </c>
      <c r="S816" s="40">
        <f t="shared" si="1376"/>
        <v>0</v>
      </c>
      <c r="T816" s="47">
        <f t="shared" si="1377"/>
        <v>0</v>
      </c>
      <c r="U816" s="97"/>
      <c r="V816" s="110">
        <v>7048652898166</v>
      </c>
      <c r="W816" s="97"/>
      <c r="X816" s="182" t="str">
        <f t="shared" si="1313"/>
        <v/>
      </c>
      <c r="Y816" s="98">
        <f t="shared" si="1371"/>
        <v>0</v>
      </c>
      <c r="Z816" s="99">
        <f t="shared" ca="1" si="1372"/>
        <v>0</v>
      </c>
      <c r="AA816" s="99">
        <f t="shared" ca="1" si="1332"/>
        <v>123</v>
      </c>
      <c r="AB816" s="99">
        <f t="shared" ca="1" si="1353"/>
        <v>0</v>
      </c>
      <c r="AC816" s="99">
        <f t="shared" ca="1" si="1354"/>
        <v>0</v>
      </c>
      <c r="AD816" s="99" t="str">
        <f t="shared" si="1355"/>
        <v>820396Navy Blazer</v>
      </c>
      <c r="AE816" s="99">
        <f t="shared" si="1356"/>
        <v>820396</v>
      </c>
      <c r="AF816" s="100" t="str">
        <f>INDEX(ATS!$A:$P,MATCH('2) Order Form'!$V816,ATS!$O:$O,0),7)</f>
        <v>Active</v>
      </c>
      <c r="AG816" s="186">
        <v>7048652897244</v>
      </c>
    </row>
    <row r="817" spans="1:33" ht="17.25" customHeight="1">
      <c r="A817" s="9">
        <v>5</v>
      </c>
      <c r="B817" s="9" t="s">
        <v>105</v>
      </c>
      <c r="C817" s="9">
        <f>INDEX(ATS!$A:$P,MATCH('2) Order Form'!$V817,ATS!$O:$O,0),1)</f>
        <v>820396</v>
      </c>
      <c r="D817" s="9" t="str">
        <f>INDEX(ATS!$A:$P,MATCH('2) Order Form'!$V817,ATS!$O:$O,0),2)</f>
        <v>Sweet Crew W</v>
      </c>
      <c r="E817" s="74" t="str">
        <f>INDEX(ATS!$A:$P,MATCH('2) Order Form'!$V817,ATS!$O:$O,0),4)</f>
        <v>88000-L</v>
      </c>
      <c r="F817" s="74" t="str">
        <f>INDEX(ATS!$A:$P,MATCH('2) Order Form'!$V817,ATS!$O:$O,0),5)</f>
        <v>Navy Blazer</v>
      </c>
      <c r="G817" s="112" t="str">
        <f>INDEX(ATS!$A:$P,MATCH('2) Order Form'!$V817,ATS!$O:$O,0),6)</f>
        <v>L</v>
      </c>
      <c r="H817" s="10">
        <v>1</v>
      </c>
      <c r="I817" s="90">
        <v>0</v>
      </c>
      <c r="J817" s="96">
        <f>IFERROR(VLOOKUP(V817,ATS!$O:$P,2,FALSE),0)</f>
        <v>26</v>
      </c>
      <c r="K817" s="138">
        <f t="shared" si="1373"/>
        <v>26</v>
      </c>
      <c r="L817" s="96">
        <f>IFERROR(VLOOKUP(V817,ATS!$O:$Q,3,FALSE),0)</f>
        <v>26</v>
      </c>
      <c r="M817" s="139">
        <f t="shared" si="1366"/>
        <v>26</v>
      </c>
      <c r="N817" s="85">
        <v>0</v>
      </c>
      <c r="O817" s="51">
        <f t="shared" si="1374"/>
        <v>0</v>
      </c>
      <c r="P817" s="46">
        <f>VLOOKUP($C817,Prices!$A$3:$T$1996,MATCH('2) Order Form'!P$8,Prices!$A$2:$T$2,0),FALSE)</f>
        <v>40</v>
      </c>
      <c r="Q817" s="47">
        <f>VLOOKUP($C817,Prices!$A$3:$T$1996,MATCH('2) Order Form'!Q$8,Prices!$A$2:$T$2,0),FALSE)</f>
        <v>79</v>
      </c>
      <c r="R817" s="31">
        <f t="shared" si="1375"/>
        <v>0</v>
      </c>
      <c r="S817" s="40">
        <f t="shared" si="1376"/>
        <v>0</v>
      </c>
      <c r="T817" s="47">
        <f t="shared" si="1377"/>
        <v>0</v>
      </c>
      <c r="U817" s="97"/>
      <c r="V817" s="110">
        <v>7048652898159</v>
      </c>
      <c r="W817" s="97"/>
      <c r="X817" s="182" t="str">
        <f t="shared" si="1313"/>
        <v/>
      </c>
      <c r="Y817" s="98">
        <f t="shared" si="1371"/>
        <v>0</v>
      </c>
      <c r="Z817" s="99">
        <f t="shared" ca="1" si="1372"/>
        <v>0</v>
      </c>
      <c r="AA817" s="99">
        <f t="shared" ca="1" si="1332"/>
        <v>123</v>
      </c>
      <c r="AB817" s="99">
        <f t="shared" ca="1" si="1353"/>
        <v>0</v>
      </c>
      <c r="AC817" s="99">
        <f t="shared" ca="1" si="1354"/>
        <v>0</v>
      </c>
      <c r="AD817" s="99" t="str">
        <f t="shared" si="1355"/>
        <v>820396Navy Blazer</v>
      </c>
      <c r="AE817" s="99">
        <f t="shared" si="1356"/>
        <v>820396</v>
      </c>
      <c r="AF817" s="100" t="str">
        <f>INDEX(ATS!$A:$P,MATCH('2) Order Form'!$V817,ATS!$O:$O,0),7)</f>
        <v>Active</v>
      </c>
      <c r="AG817" s="186">
        <v>7048652897275</v>
      </c>
    </row>
    <row r="818" spans="1:33" ht="17.25" customHeight="1">
      <c r="A818" s="9">
        <v>5</v>
      </c>
      <c r="B818" s="9" t="s">
        <v>105</v>
      </c>
      <c r="C818" s="9">
        <f>INDEX(ATS!$A:$P,MATCH('2) Order Form'!$V818,ATS!$O:$O,0),1)</f>
        <v>820397</v>
      </c>
      <c r="D818" s="9" t="str">
        <f>INDEX(ATS!$A:$P,MATCH('2) Order Form'!$V818,ATS!$O:$O,0),2)</f>
        <v>Sweet Tee W</v>
      </c>
      <c r="E818" s="74" t="str">
        <f>INDEX(ATS!$A:$P,MATCH('2) Order Form'!$V818,ATS!$O:$O,0),4)</f>
        <v>10001-XS</v>
      </c>
      <c r="F818" s="74" t="str">
        <f>INDEX(ATS!$A:$P,MATCH('2) Order Form'!$V818,ATS!$O:$O,0),5)</f>
        <v>Bright White</v>
      </c>
      <c r="G818" s="112" t="str">
        <f>INDEX(ATS!$A:$P,MATCH('2) Order Form'!$V818,ATS!$O:$O,0),6)</f>
        <v>XS</v>
      </c>
      <c r="H818" s="10">
        <v>1</v>
      </c>
      <c r="I818" s="90">
        <v>0</v>
      </c>
      <c r="J818" s="96">
        <f>IFERROR(VLOOKUP(V818,ATS!$O:$P,2,FALSE),0)</f>
        <v>25</v>
      </c>
      <c r="K818" s="138">
        <f t="shared" si="1373"/>
        <v>25</v>
      </c>
      <c r="L818" s="96">
        <f>IFERROR(VLOOKUP(V818,ATS!$O:$Q,3,FALSE),0)</f>
        <v>25</v>
      </c>
      <c r="M818" s="139">
        <f t="shared" si="1366"/>
        <v>25</v>
      </c>
      <c r="N818" s="85">
        <v>0</v>
      </c>
      <c r="O818" s="51">
        <f t="shared" si="1374"/>
        <v>0</v>
      </c>
      <c r="P818" s="46">
        <f>VLOOKUP($C818,Prices!$A$3:$T$1996,MATCH('2) Order Form'!P$8,Prices!$A$2:$T$2,0),FALSE)</f>
        <v>19.5</v>
      </c>
      <c r="Q818" s="47">
        <f>VLOOKUP($C818,Prices!$A$3:$T$1996,MATCH('2) Order Form'!Q$8,Prices!$A$2:$T$2,0),FALSE)</f>
        <v>39</v>
      </c>
      <c r="R818" s="31">
        <f t="shared" si="1375"/>
        <v>0</v>
      </c>
      <c r="S818" s="40">
        <f t="shared" si="1376"/>
        <v>0</v>
      </c>
      <c r="T818" s="47">
        <f t="shared" si="1377"/>
        <v>0</v>
      </c>
      <c r="U818" s="97"/>
      <c r="V818" s="110">
        <v>7048652897992</v>
      </c>
      <c r="W818" s="97"/>
      <c r="X818" s="182" t="str">
        <f t="shared" si="1313"/>
        <v/>
      </c>
      <c r="Y818" s="98">
        <f t="shared" si="1371"/>
        <v>0</v>
      </c>
      <c r="Z818" s="99">
        <f t="shared" ca="1" si="1372"/>
        <v>0</v>
      </c>
      <c r="AA818" s="99">
        <f t="shared" ca="1" si="1332"/>
        <v>124</v>
      </c>
      <c r="AB818" s="99">
        <f t="shared" ref="AB818:AB837" ca="1" si="1378">IF(C818=OFFSET(C818,-1,0),0,1)</f>
        <v>1</v>
      </c>
      <c r="AC818" s="99">
        <f t="shared" ref="AC818:AC837" ca="1" si="1379">IF(F818=OFFSET(F818,-1,0),0,1)</f>
        <v>1</v>
      </c>
      <c r="AD818" s="99" t="str">
        <f t="shared" ref="AD818:AD837" si="1380">CONCATENATE(C818,F818)</f>
        <v>820397Bright White</v>
      </c>
      <c r="AE818" s="99">
        <f t="shared" ref="AE818:AE837" si="1381">IFERROR(IF(B818="EYEWEAR",CONCATENATE(C818,"-",G818),C818),C818)</f>
        <v>820397</v>
      </c>
      <c r="AF818" s="100" t="str">
        <f>INDEX(ATS!$A:$P,MATCH('2) Order Form'!$V818,ATS!$O:$O,0),7)</f>
        <v>Active</v>
      </c>
      <c r="AG818" s="186">
        <v>7048652897589</v>
      </c>
    </row>
    <row r="819" spans="1:33" ht="17.25" customHeight="1">
      <c r="A819" s="9">
        <v>5</v>
      </c>
      <c r="B819" s="9" t="s">
        <v>105</v>
      </c>
      <c r="C819" s="9">
        <f>INDEX(ATS!$A:$P,MATCH('2) Order Form'!$V819,ATS!$O:$O,0),1)</f>
        <v>820397</v>
      </c>
      <c r="D819" s="9" t="str">
        <f>INDEX(ATS!$A:$P,MATCH('2) Order Form'!$V819,ATS!$O:$O,0),2)</f>
        <v>Sweet Tee W</v>
      </c>
      <c r="E819" s="74" t="str">
        <f>INDEX(ATS!$A:$P,MATCH('2) Order Form'!$V819,ATS!$O:$O,0),4)</f>
        <v>10001-S</v>
      </c>
      <c r="F819" s="74" t="str">
        <f>INDEX(ATS!$A:$P,MATCH('2) Order Form'!$V819,ATS!$O:$O,0),5)</f>
        <v>Bright White</v>
      </c>
      <c r="G819" s="112" t="str">
        <f>INDEX(ATS!$A:$P,MATCH('2) Order Form'!$V819,ATS!$O:$O,0),6)</f>
        <v>S</v>
      </c>
      <c r="H819" s="10">
        <v>1</v>
      </c>
      <c r="I819" s="90">
        <v>0</v>
      </c>
      <c r="J819" s="96">
        <f>IFERROR(VLOOKUP(V819,ATS!$O:$P,2,FALSE),0)</f>
        <v>36</v>
      </c>
      <c r="K819" s="138">
        <f t="shared" si="1373"/>
        <v>36</v>
      </c>
      <c r="L819" s="96">
        <f>IFERROR(VLOOKUP(V819,ATS!$O:$Q,3,FALSE),0)</f>
        <v>36</v>
      </c>
      <c r="M819" s="139">
        <f t="shared" si="1366"/>
        <v>36</v>
      </c>
      <c r="N819" s="85">
        <v>0</v>
      </c>
      <c r="O819" s="51">
        <f t="shared" si="1374"/>
        <v>0</v>
      </c>
      <c r="P819" s="46">
        <f>VLOOKUP($C819,Prices!$A$3:$T$1996,MATCH('2) Order Form'!P$8,Prices!$A$2:$T$2,0),FALSE)</f>
        <v>19.5</v>
      </c>
      <c r="Q819" s="47">
        <f>VLOOKUP($C819,Prices!$A$3:$T$1996,MATCH('2) Order Form'!Q$8,Prices!$A$2:$T$2,0),FALSE)</f>
        <v>39</v>
      </c>
      <c r="R819" s="31">
        <f t="shared" si="1375"/>
        <v>0</v>
      </c>
      <c r="S819" s="40">
        <f t="shared" si="1376"/>
        <v>0</v>
      </c>
      <c r="T819" s="47">
        <f t="shared" si="1377"/>
        <v>0</v>
      </c>
      <c r="U819" s="97"/>
      <c r="V819" s="110">
        <v>7048652897985</v>
      </c>
      <c r="W819" s="97"/>
      <c r="X819" s="182" t="str">
        <f t="shared" si="1313"/>
        <v/>
      </c>
      <c r="Y819" s="98">
        <f t="shared" si="1371"/>
        <v>0</v>
      </c>
      <c r="Z819" s="99">
        <f t="shared" ca="1" si="1372"/>
        <v>0</v>
      </c>
      <c r="AA819" s="99">
        <f t="shared" ca="1" si="1332"/>
        <v>124</v>
      </c>
      <c r="AB819" s="99">
        <f t="shared" ca="1" si="1378"/>
        <v>0</v>
      </c>
      <c r="AC819" s="99">
        <f t="shared" ca="1" si="1379"/>
        <v>0</v>
      </c>
      <c r="AD819" s="99" t="str">
        <f t="shared" si="1380"/>
        <v>820397Bright White</v>
      </c>
      <c r="AE819" s="99">
        <f t="shared" si="1381"/>
        <v>820397</v>
      </c>
      <c r="AF819" s="100" t="str">
        <f>INDEX(ATS!$A:$P,MATCH('2) Order Form'!$V819,ATS!$O:$O,0),7)</f>
        <v>Active</v>
      </c>
      <c r="AG819" s="186">
        <v>7048652897572</v>
      </c>
    </row>
    <row r="820" spans="1:33" ht="17.25" customHeight="1">
      <c r="A820" s="9">
        <v>5</v>
      </c>
      <c r="B820" s="9" t="s">
        <v>105</v>
      </c>
      <c r="C820" s="9">
        <f>INDEX(ATS!$A:$P,MATCH('2) Order Form'!$V820,ATS!$O:$O,0),1)</f>
        <v>820397</v>
      </c>
      <c r="D820" s="9" t="str">
        <f>INDEX(ATS!$A:$P,MATCH('2) Order Form'!$V820,ATS!$O:$O,0),2)</f>
        <v>Sweet Tee W</v>
      </c>
      <c r="E820" s="74" t="str">
        <f>INDEX(ATS!$A:$P,MATCH('2) Order Form'!$V820,ATS!$O:$O,0),4)</f>
        <v>10001-M</v>
      </c>
      <c r="F820" s="74" t="str">
        <f>INDEX(ATS!$A:$P,MATCH('2) Order Form'!$V820,ATS!$O:$O,0),5)</f>
        <v>Bright White</v>
      </c>
      <c r="G820" s="112" t="str">
        <f>INDEX(ATS!$A:$P,MATCH('2) Order Form'!$V820,ATS!$O:$O,0),6)</f>
        <v>M</v>
      </c>
      <c r="H820" s="10">
        <v>1</v>
      </c>
      <c r="I820" s="90">
        <v>0</v>
      </c>
      <c r="J820" s="96">
        <f>IFERROR(VLOOKUP(V820,ATS!$O:$P,2,FALSE),0)</f>
        <v>35</v>
      </c>
      <c r="K820" s="138">
        <f t="shared" si="1373"/>
        <v>35</v>
      </c>
      <c r="L820" s="96">
        <f>IFERROR(VLOOKUP(V820,ATS!$O:$Q,3,FALSE),0)</f>
        <v>35</v>
      </c>
      <c r="M820" s="139">
        <f t="shared" si="1366"/>
        <v>35</v>
      </c>
      <c r="N820" s="85">
        <v>0</v>
      </c>
      <c r="O820" s="51">
        <f t="shared" si="1374"/>
        <v>0</v>
      </c>
      <c r="P820" s="46">
        <f>VLOOKUP($C820,Prices!$A$3:$T$1996,MATCH('2) Order Form'!P$8,Prices!$A$2:$T$2,0),FALSE)</f>
        <v>19.5</v>
      </c>
      <c r="Q820" s="47">
        <f>VLOOKUP($C820,Prices!$A$3:$T$1996,MATCH('2) Order Form'!Q$8,Prices!$A$2:$T$2,0),FALSE)</f>
        <v>39</v>
      </c>
      <c r="R820" s="31">
        <f t="shared" si="1375"/>
        <v>0</v>
      </c>
      <c r="S820" s="40">
        <f t="shared" si="1376"/>
        <v>0</v>
      </c>
      <c r="T820" s="47">
        <f t="shared" si="1377"/>
        <v>0</v>
      </c>
      <c r="U820" s="97"/>
      <c r="V820" s="110">
        <v>7048652897978</v>
      </c>
      <c r="W820" s="97"/>
      <c r="X820" s="182" t="str">
        <f t="shared" si="1313"/>
        <v/>
      </c>
      <c r="Y820" s="98">
        <f t="shared" si="1371"/>
        <v>0</v>
      </c>
      <c r="Z820" s="99">
        <f t="shared" ca="1" si="1372"/>
        <v>0</v>
      </c>
      <c r="AA820" s="99">
        <f t="shared" ca="1" si="1332"/>
        <v>124</v>
      </c>
      <c r="AB820" s="99">
        <f t="shared" ca="1" si="1378"/>
        <v>0</v>
      </c>
      <c r="AC820" s="99">
        <f t="shared" ca="1" si="1379"/>
        <v>0</v>
      </c>
      <c r="AD820" s="99" t="str">
        <f t="shared" si="1380"/>
        <v>820397Bright White</v>
      </c>
      <c r="AE820" s="99">
        <f t="shared" si="1381"/>
        <v>820397</v>
      </c>
      <c r="AF820" s="100" t="str">
        <f>INDEX(ATS!$A:$P,MATCH('2) Order Form'!$V820,ATS!$O:$O,0),7)</f>
        <v>Active</v>
      </c>
      <c r="AG820" s="186">
        <v>7048652897565</v>
      </c>
    </row>
    <row r="821" spans="1:33" ht="17.25" customHeight="1">
      <c r="A821" s="9">
        <v>5</v>
      </c>
      <c r="B821" s="9" t="s">
        <v>105</v>
      </c>
      <c r="C821" s="9">
        <f>INDEX(ATS!$A:$P,MATCH('2) Order Form'!$V821,ATS!$O:$O,0),1)</f>
        <v>820397</v>
      </c>
      <c r="D821" s="9" t="str">
        <f>INDEX(ATS!$A:$P,MATCH('2) Order Form'!$V821,ATS!$O:$O,0),2)</f>
        <v>Sweet Tee W</v>
      </c>
      <c r="E821" s="74" t="str">
        <f>INDEX(ATS!$A:$P,MATCH('2) Order Form'!$V821,ATS!$O:$O,0),4)</f>
        <v>10001-L</v>
      </c>
      <c r="F821" s="74" t="str">
        <f>INDEX(ATS!$A:$P,MATCH('2) Order Form'!$V821,ATS!$O:$O,0),5)</f>
        <v>Bright White</v>
      </c>
      <c r="G821" s="112" t="str">
        <f>INDEX(ATS!$A:$P,MATCH('2) Order Form'!$V821,ATS!$O:$O,0),6)</f>
        <v>L</v>
      </c>
      <c r="H821" s="10">
        <v>1</v>
      </c>
      <c r="I821" s="90">
        <v>0</v>
      </c>
      <c r="J821" s="96">
        <f>IFERROR(VLOOKUP(V821,ATS!$O:$P,2,FALSE),0)</f>
        <v>13</v>
      </c>
      <c r="K821" s="138">
        <f t="shared" si="1373"/>
        <v>13</v>
      </c>
      <c r="L821" s="96">
        <f>IFERROR(VLOOKUP(V821,ATS!$O:$Q,3,FALSE),0)</f>
        <v>13</v>
      </c>
      <c r="M821" s="139">
        <f t="shared" si="1366"/>
        <v>13</v>
      </c>
      <c r="N821" s="85">
        <v>0</v>
      </c>
      <c r="O821" s="51">
        <f t="shared" si="1374"/>
        <v>0</v>
      </c>
      <c r="P821" s="46">
        <f>VLOOKUP($C821,Prices!$A$3:$T$1996,MATCH('2) Order Form'!P$8,Prices!$A$2:$T$2,0),FALSE)</f>
        <v>19.5</v>
      </c>
      <c r="Q821" s="47">
        <f>VLOOKUP($C821,Prices!$A$3:$T$1996,MATCH('2) Order Form'!Q$8,Prices!$A$2:$T$2,0),FALSE)</f>
        <v>39</v>
      </c>
      <c r="R821" s="31">
        <f t="shared" si="1375"/>
        <v>0</v>
      </c>
      <c r="S821" s="40">
        <f t="shared" si="1376"/>
        <v>0</v>
      </c>
      <c r="T821" s="47">
        <f t="shared" si="1377"/>
        <v>0</v>
      </c>
      <c r="U821" s="97"/>
      <c r="V821" s="110">
        <v>7048652897961</v>
      </c>
      <c r="W821" s="97"/>
      <c r="X821" s="182" t="str">
        <f t="shared" si="1313"/>
        <v/>
      </c>
      <c r="Y821" s="98">
        <f t="shared" si="1371"/>
        <v>0</v>
      </c>
      <c r="Z821" s="99">
        <f t="shared" ca="1" si="1372"/>
        <v>0</v>
      </c>
      <c r="AA821" s="99">
        <f t="shared" ca="1" si="1332"/>
        <v>124</v>
      </c>
      <c r="AB821" s="99">
        <f t="shared" ca="1" si="1378"/>
        <v>0</v>
      </c>
      <c r="AC821" s="99">
        <f t="shared" ca="1" si="1379"/>
        <v>0</v>
      </c>
      <c r="AD821" s="99" t="str">
        <f t="shared" si="1380"/>
        <v>820397Bright White</v>
      </c>
      <c r="AE821" s="99">
        <f t="shared" si="1381"/>
        <v>820397</v>
      </c>
      <c r="AF821" s="100" t="str">
        <f>INDEX(ATS!$A:$P,MATCH('2) Order Form'!$V821,ATS!$O:$O,0),7)</f>
        <v>Active</v>
      </c>
      <c r="AG821" s="186">
        <v>7048652897596</v>
      </c>
    </row>
    <row r="822" spans="1:33" ht="17.25" customHeight="1">
      <c r="A822" s="9">
        <v>5</v>
      </c>
      <c r="B822" s="9" t="s">
        <v>105</v>
      </c>
      <c r="C822" s="9">
        <f>INDEX(ATS!$A:$P,MATCH('2) Order Form'!$V822,ATS!$O:$O,0),1)</f>
        <v>820397</v>
      </c>
      <c r="D822" s="9" t="str">
        <f>INDEX(ATS!$A:$P,MATCH('2) Order Form'!$V822,ATS!$O:$O,0),2)</f>
        <v>Sweet Tee W</v>
      </c>
      <c r="E822" s="74" t="str">
        <f>INDEX(ATS!$A:$P,MATCH('2) Order Form'!$V822,ATS!$O:$O,0),4)</f>
        <v>88302-XS</v>
      </c>
      <c r="F822" s="74" t="str">
        <f>INDEX(ATS!$A:$P,MATCH('2) Order Form'!$V822,ATS!$O:$O,0),5)</f>
        <v>Dailight</v>
      </c>
      <c r="G822" s="112" t="str">
        <f>INDEX(ATS!$A:$P,MATCH('2) Order Form'!$V822,ATS!$O:$O,0),6)</f>
        <v>XS</v>
      </c>
      <c r="H822" s="10">
        <v>1</v>
      </c>
      <c r="I822" s="90">
        <v>0</v>
      </c>
      <c r="J822" s="96">
        <f>IFERROR(VLOOKUP(V822,ATS!$O:$P,2,FALSE),0)</f>
        <v>11</v>
      </c>
      <c r="K822" s="138">
        <f t="shared" si="1373"/>
        <v>11</v>
      </c>
      <c r="L822" s="96">
        <f>IFERROR(VLOOKUP(V822,ATS!$O:$Q,3,FALSE),0)</f>
        <v>11</v>
      </c>
      <c r="M822" s="139">
        <f t="shared" si="1366"/>
        <v>11</v>
      </c>
      <c r="N822" s="85">
        <v>0</v>
      </c>
      <c r="O822" s="51">
        <f t="shared" si="1374"/>
        <v>0</v>
      </c>
      <c r="P822" s="46">
        <f>VLOOKUP($C822,Prices!$A$3:$T$1996,MATCH('2) Order Form'!P$8,Prices!$A$2:$T$2,0),FALSE)</f>
        <v>19.5</v>
      </c>
      <c r="Q822" s="47">
        <f>VLOOKUP($C822,Prices!$A$3:$T$1996,MATCH('2) Order Form'!Q$8,Prices!$A$2:$T$2,0),FALSE)</f>
        <v>39</v>
      </c>
      <c r="R822" s="31">
        <f t="shared" si="1375"/>
        <v>0</v>
      </c>
      <c r="S822" s="40">
        <f t="shared" si="1376"/>
        <v>0</v>
      </c>
      <c r="T822" s="47">
        <f t="shared" si="1377"/>
        <v>0</v>
      </c>
      <c r="U822" s="97"/>
      <c r="V822" s="110">
        <v>7048652898098</v>
      </c>
      <c r="W822" s="97"/>
      <c r="X822" s="182" t="str">
        <f t="shared" si="1313"/>
        <v/>
      </c>
      <c r="Y822" s="98">
        <f t="shared" si="1371"/>
        <v>0</v>
      </c>
      <c r="Z822" s="99">
        <f t="shared" ca="1" si="1372"/>
        <v>0</v>
      </c>
      <c r="AA822" s="99">
        <f t="shared" ca="1" si="1332"/>
        <v>124</v>
      </c>
      <c r="AB822" s="99">
        <f t="shared" ca="1" si="1378"/>
        <v>0</v>
      </c>
      <c r="AC822" s="99">
        <f t="shared" ca="1" si="1379"/>
        <v>1</v>
      </c>
      <c r="AD822" s="99" t="str">
        <f t="shared" si="1380"/>
        <v>820397Dailight</v>
      </c>
      <c r="AE822" s="99">
        <f t="shared" si="1381"/>
        <v>820397</v>
      </c>
      <c r="AF822" s="100" t="str">
        <f>INDEX(ATS!$A:$P,MATCH('2) Order Form'!$V822,ATS!$O:$O,0),7)</f>
        <v>Stock</v>
      </c>
      <c r="AG822" s="186">
        <v>7048652897626</v>
      </c>
    </row>
    <row r="823" spans="1:33" ht="17.25" customHeight="1">
      <c r="A823" s="9">
        <v>5</v>
      </c>
      <c r="B823" s="9" t="s">
        <v>105</v>
      </c>
      <c r="C823" s="9">
        <f>INDEX(ATS!$A:$P,MATCH('2) Order Form'!$V823,ATS!$O:$O,0),1)</f>
        <v>820397</v>
      </c>
      <c r="D823" s="9" t="str">
        <f>INDEX(ATS!$A:$P,MATCH('2) Order Form'!$V823,ATS!$O:$O,0),2)</f>
        <v>Sweet Tee W</v>
      </c>
      <c r="E823" s="74" t="str">
        <f>INDEX(ATS!$A:$P,MATCH('2) Order Form'!$V823,ATS!$O:$O,0),4)</f>
        <v>88302-S</v>
      </c>
      <c r="F823" s="74" t="str">
        <f>INDEX(ATS!$A:$P,MATCH('2) Order Form'!$V823,ATS!$O:$O,0),5)</f>
        <v>Dailight</v>
      </c>
      <c r="G823" s="112" t="str">
        <f>INDEX(ATS!$A:$P,MATCH('2) Order Form'!$V823,ATS!$O:$O,0),6)</f>
        <v>S</v>
      </c>
      <c r="H823" s="10">
        <v>1</v>
      </c>
      <c r="I823" s="90">
        <v>0</v>
      </c>
      <c r="J823" s="96">
        <f>IFERROR(VLOOKUP(V823,ATS!$O:$P,2,FALSE),0)</f>
        <v>21</v>
      </c>
      <c r="K823" s="138">
        <f t="shared" si="1373"/>
        <v>21</v>
      </c>
      <c r="L823" s="96">
        <f>IFERROR(VLOOKUP(V823,ATS!$O:$Q,3,FALSE),0)</f>
        <v>21</v>
      </c>
      <c r="M823" s="139">
        <f t="shared" ref="M823:M842" si="1382">IF(L823=99999,"OPEN",IF(L823&gt;50,"50+",IF(L823&lt;=0,"0",L823)))</f>
        <v>21</v>
      </c>
      <c r="N823" s="85">
        <v>0</v>
      </c>
      <c r="O823" s="51">
        <f t="shared" si="1374"/>
        <v>0</v>
      </c>
      <c r="P823" s="46">
        <f>VLOOKUP($C823,Prices!$A$3:$T$1996,MATCH('2) Order Form'!P$8,Prices!$A$2:$T$2,0),FALSE)</f>
        <v>19.5</v>
      </c>
      <c r="Q823" s="47">
        <f>VLOOKUP($C823,Prices!$A$3:$T$1996,MATCH('2) Order Form'!Q$8,Prices!$A$2:$T$2,0),FALSE)</f>
        <v>39</v>
      </c>
      <c r="R823" s="31">
        <f t="shared" si="1375"/>
        <v>0</v>
      </c>
      <c r="S823" s="40">
        <f t="shared" si="1376"/>
        <v>0</v>
      </c>
      <c r="T823" s="47">
        <f t="shared" si="1377"/>
        <v>0</v>
      </c>
      <c r="U823" s="97"/>
      <c r="V823" s="110">
        <v>7048652898081</v>
      </c>
      <c r="W823" s="97"/>
      <c r="X823" s="182" t="str">
        <f t="shared" si="1313"/>
        <v/>
      </c>
      <c r="Y823" s="98">
        <f t="shared" ref="Y823:Y842" si="1383">I823*Q823</f>
        <v>0</v>
      </c>
      <c r="Z823" s="99">
        <f t="shared" ca="1" si="1372"/>
        <v>0</v>
      </c>
      <c r="AA823" s="99">
        <f t="shared" ca="1" si="1332"/>
        <v>124</v>
      </c>
      <c r="AB823" s="99">
        <f t="shared" ca="1" si="1378"/>
        <v>0</v>
      </c>
      <c r="AC823" s="99">
        <f t="shared" ca="1" si="1379"/>
        <v>0</v>
      </c>
      <c r="AD823" s="99" t="str">
        <f t="shared" si="1380"/>
        <v>820397Dailight</v>
      </c>
      <c r="AE823" s="99">
        <f t="shared" si="1381"/>
        <v>820397</v>
      </c>
      <c r="AF823" s="100" t="str">
        <f>INDEX(ATS!$A:$P,MATCH('2) Order Form'!$V823,ATS!$O:$O,0),7)</f>
        <v>Stock</v>
      </c>
      <c r="AG823" s="186">
        <v>7048652897619</v>
      </c>
    </row>
    <row r="824" spans="1:33" ht="17.25" customHeight="1">
      <c r="A824" s="9">
        <v>5</v>
      </c>
      <c r="B824" s="9" t="s">
        <v>105</v>
      </c>
      <c r="C824" s="9">
        <f>INDEX(ATS!$A:$P,MATCH('2) Order Form'!$V824,ATS!$O:$O,0),1)</f>
        <v>820397</v>
      </c>
      <c r="D824" s="9" t="str">
        <f>INDEX(ATS!$A:$P,MATCH('2) Order Form'!$V824,ATS!$O:$O,0),2)</f>
        <v>Sweet Tee W</v>
      </c>
      <c r="E824" s="74" t="str">
        <f>INDEX(ATS!$A:$P,MATCH('2) Order Form'!$V824,ATS!$O:$O,0),4)</f>
        <v>88302-M</v>
      </c>
      <c r="F824" s="74" t="str">
        <f>INDEX(ATS!$A:$P,MATCH('2) Order Form'!$V824,ATS!$O:$O,0),5)</f>
        <v>Dailight</v>
      </c>
      <c r="G824" s="112" t="str">
        <f>INDEX(ATS!$A:$P,MATCH('2) Order Form'!$V824,ATS!$O:$O,0),6)</f>
        <v>M</v>
      </c>
      <c r="H824" s="10">
        <v>1</v>
      </c>
      <c r="I824" s="90">
        <v>0</v>
      </c>
      <c r="J824" s="96">
        <f>IFERROR(VLOOKUP(V824,ATS!$O:$P,2,FALSE),0)</f>
        <v>5</v>
      </c>
      <c r="K824" s="138">
        <f t="shared" si="1373"/>
        <v>5</v>
      </c>
      <c r="L824" s="96">
        <f>IFERROR(VLOOKUP(V824,ATS!$O:$Q,3,FALSE),0)</f>
        <v>5</v>
      </c>
      <c r="M824" s="139">
        <f t="shared" si="1382"/>
        <v>5</v>
      </c>
      <c r="N824" s="85">
        <v>0</v>
      </c>
      <c r="O824" s="51">
        <f t="shared" si="1374"/>
        <v>0</v>
      </c>
      <c r="P824" s="46">
        <f>VLOOKUP($C824,Prices!$A$3:$T$1996,MATCH('2) Order Form'!P$8,Prices!$A$2:$T$2,0),FALSE)</f>
        <v>19.5</v>
      </c>
      <c r="Q824" s="47">
        <f>VLOOKUP($C824,Prices!$A$3:$T$1996,MATCH('2) Order Form'!Q$8,Prices!$A$2:$T$2,0),FALSE)</f>
        <v>39</v>
      </c>
      <c r="R824" s="31">
        <f t="shared" si="1375"/>
        <v>0</v>
      </c>
      <c r="S824" s="40">
        <f t="shared" si="1376"/>
        <v>0</v>
      </c>
      <c r="T824" s="47">
        <f t="shared" si="1377"/>
        <v>0</v>
      </c>
      <c r="U824" s="97"/>
      <c r="V824" s="110">
        <v>7048652898074</v>
      </c>
      <c r="W824" s="97"/>
      <c r="X824" s="182" t="str">
        <f t="shared" si="1313"/>
        <v/>
      </c>
      <c r="Y824" s="98">
        <f t="shared" si="1383"/>
        <v>0</v>
      </c>
      <c r="Z824" s="99">
        <f t="shared" ca="1" si="1372"/>
        <v>0</v>
      </c>
      <c r="AA824" s="99">
        <f t="shared" ca="1" si="1332"/>
        <v>124</v>
      </c>
      <c r="AB824" s="99">
        <f t="shared" ca="1" si="1378"/>
        <v>0</v>
      </c>
      <c r="AC824" s="99">
        <f t="shared" ca="1" si="1379"/>
        <v>0</v>
      </c>
      <c r="AD824" s="99" t="str">
        <f t="shared" si="1380"/>
        <v>820397Dailight</v>
      </c>
      <c r="AE824" s="99">
        <f t="shared" si="1381"/>
        <v>820397</v>
      </c>
      <c r="AF824" s="100" t="str">
        <f>INDEX(ATS!$A:$P,MATCH('2) Order Form'!$V824,ATS!$O:$O,0),7)</f>
        <v>Stock</v>
      </c>
      <c r="AG824" s="186">
        <v>7048652897602</v>
      </c>
    </row>
    <row r="825" spans="1:33" ht="17.25" customHeight="1">
      <c r="A825" s="9">
        <v>5</v>
      </c>
      <c r="B825" s="9" t="s">
        <v>105</v>
      </c>
      <c r="C825" s="9">
        <f>INDEX(ATS!$A:$P,MATCH('2) Order Form'!$V825,ATS!$O:$O,0),1)</f>
        <v>820397</v>
      </c>
      <c r="D825" s="9" t="str">
        <f>INDEX(ATS!$A:$P,MATCH('2) Order Form'!$V825,ATS!$O:$O,0),2)</f>
        <v>Sweet Tee W</v>
      </c>
      <c r="E825" s="74" t="str">
        <f>INDEX(ATS!$A:$P,MATCH('2) Order Form'!$V825,ATS!$O:$O,0),4)</f>
        <v>88302-L</v>
      </c>
      <c r="F825" s="74" t="str">
        <f>INDEX(ATS!$A:$P,MATCH('2) Order Form'!$V825,ATS!$O:$O,0),5)</f>
        <v>Dailight</v>
      </c>
      <c r="G825" s="112" t="str">
        <f>INDEX(ATS!$A:$P,MATCH('2) Order Form'!$V825,ATS!$O:$O,0),6)</f>
        <v>L</v>
      </c>
      <c r="H825" s="10">
        <v>1</v>
      </c>
      <c r="I825" s="90">
        <v>0</v>
      </c>
      <c r="J825" s="96">
        <f>IFERROR(VLOOKUP(V825,ATS!$O:$P,2,FALSE),0)</f>
        <v>0</v>
      </c>
      <c r="K825" s="138" t="str">
        <f t="shared" si="1373"/>
        <v>0</v>
      </c>
      <c r="L825" s="96">
        <f>IFERROR(VLOOKUP(V825,ATS!$O:$Q,3,FALSE),0)</f>
        <v>0</v>
      </c>
      <c r="M825" s="139" t="str">
        <f t="shared" si="1382"/>
        <v>0</v>
      </c>
      <c r="N825" s="85">
        <v>0</v>
      </c>
      <c r="O825" s="51">
        <f t="shared" si="1374"/>
        <v>0</v>
      </c>
      <c r="P825" s="46">
        <f>VLOOKUP($C825,Prices!$A$3:$T$1996,MATCH('2) Order Form'!P$8,Prices!$A$2:$T$2,0),FALSE)</f>
        <v>19.5</v>
      </c>
      <c r="Q825" s="47">
        <f>VLOOKUP($C825,Prices!$A$3:$T$1996,MATCH('2) Order Form'!Q$8,Prices!$A$2:$T$2,0),FALSE)</f>
        <v>39</v>
      </c>
      <c r="R825" s="31">
        <f t="shared" si="1375"/>
        <v>0</v>
      </c>
      <c r="S825" s="40">
        <f t="shared" si="1376"/>
        <v>0</v>
      </c>
      <c r="T825" s="47">
        <f t="shared" si="1377"/>
        <v>0</v>
      </c>
      <c r="U825" s="97"/>
      <c r="V825" s="110">
        <v>7048652898067</v>
      </c>
      <c r="W825" s="97"/>
      <c r="X825" s="182" t="str">
        <f t="shared" si="1313"/>
        <v/>
      </c>
      <c r="Y825" s="98">
        <f t="shared" si="1383"/>
        <v>0</v>
      </c>
      <c r="Z825" s="99">
        <f t="shared" ca="1" si="1372"/>
        <v>0</v>
      </c>
      <c r="AA825" s="99">
        <f t="shared" ca="1" si="1332"/>
        <v>124</v>
      </c>
      <c r="AB825" s="99">
        <f t="shared" ca="1" si="1378"/>
        <v>0</v>
      </c>
      <c r="AC825" s="99">
        <f t="shared" ca="1" si="1379"/>
        <v>0</v>
      </c>
      <c r="AD825" s="99" t="str">
        <f t="shared" si="1380"/>
        <v>820397Dailight</v>
      </c>
      <c r="AE825" s="99">
        <f t="shared" si="1381"/>
        <v>820397</v>
      </c>
      <c r="AF825" s="100" t="str">
        <f>INDEX(ATS!$A:$P,MATCH('2) Order Form'!$V825,ATS!$O:$O,0),7)</f>
        <v>Stock</v>
      </c>
      <c r="AG825" s="186">
        <v>7048652897633</v>
      </c>
    </row>
    <row r="826" spans="1:33" ht="17.25" customHeight="1">
      <c r="A826" s="9">
        <v>5</v>
      </c>
      <c r="B826" s="9" t="s">
        <v>105</v>
      </c>
      <c r="C826" s="9">
        <f>INDEX(ATS!$A:$P,MATCH('2) Order Form'!$V826,ATS!$O:$O,0),1)</f>
        <v>820403</v>
      </c>
      <c r="D826" s="9" t="str">
        <f>INDEX(ATS!$A:$P,MATCH('2) Order Form'!$V826,ATS!$O:$O,0),2)</f>
        <v>Sweet Tee Jr</v>
      </c>
      <c r="E826" s="74" t="str">
        <f>INDEX(ATS!$A:$P,MATCH('2) Order Form'!$V826,ATS!$O:$O,0),4)</f>
        <v>78001-128</v>
      </c>
      <c r="F826" s="74" t="str">
        <f>INDEX(ATS!$A:$P,MATCH('2) Order Form'!$V826,ATS!$O:$O,0),5)</f>
        <v>Forest</v>
      </c>
      <c r="G826" s="112">
        <f>INDEX(ATS!$A:$P,MATCH('2) Order Form'!$V826,ATS!$O:$O,0),6)</f>
        <v>128</v>
      </c>
      <c r="H826" s="10">
        <v>1</v>
      </c>
      <c r="I826" s="90">
        <v>0</v>
      </c>
      <c r="J826" s="96">
        <f>IFERROR(VLOOKUP(V826,ATS!$O:$P,2,FALSE),0)</f>
        <v>50</v>
      </c>
      <c r="K826" s="138">
        <f t="shared" ref="K826" si="1384">IF(J826=99999,"OPEN",IF(J826&gt;50,"50+",IF(J826&lt;=0,"0",J826)))</f>
        <v>50</v>
      </c>
      <c r="L826" s="96">
        <f>IFERROR(VLOOKUP(V826,ATS!$O:$Q,3,FALSE),0)</f>
        <v>50</v>
      </c>
      <c r="M826" s="139">
        <f t="shared" si="1382"/>
        <v>50</v>
      </c>
      <c r="N826" s="85">
        <v>0</v>
      </c>
      <c r="O826" s="51">
        <f t="shared" ref="O826" si="1385">IF(N826&lt;&gt;0,N826,$P$5)</f>
        <v>0</v>
      </c>
      <c r="P826" s="46">
        <f>VLOOKUP($C826,Prices!$A$3:$T$1996,MATCH('2) Order Form'!P$8,Prices!$A$2:$T$2,0),FALSE)</f>
        <v>15</v>
      </c>
      <c r="Q826" s="47">
        <f>VLOOKUP($C826,Prices!$A$3:$T$1996,MATCH('2) Order Form'!Q$8,Prices!$A$2:$T$2,0),FALSE)</f>
        <v>30</v>
      </c>
      <c r="R826" s="31">
        <f t="shared" ref="R826" si="1386">I826*P826</f>
        <v>0</v>
      </c>
      <c r="S826" s="40">
        <f t="shared" ref="S826" si="1387">R826*O826</f>
        <v>0</v>
      </c>
      <c r="T826" s="47">
        <f t="shared" ref="T826" si="1388">R826-S826</f>
        <v>0</v>
      </c>
      <c r="U826" s="97"/>
      <c r="V826" s="110">
        <v>7048652900821</v>
      </c>
      <c r="W826" s="97"/>
      <c r="X826" s="182" t="str">
        <f t="shared" si="1313"/>
        <v/>
      </c>
      <c r="Y826" s="98">
        <f t="shared" si="1383"/>
        <v>0</v>
      </c>
      <c r="Z826" s="99">
        <f t="shared" ca="1" si="1372"/>
        <v>0</v>
      </c>
      <c r="AA826" s="99">
        <f t="shared" ref="AA826:AA847" ca="1" si="1389">IF(C826=OFFSET(C826,-1,0),OFFSET(AA826,-1,0),OFFSET(AA826,-1,0)+1)</f>
        <v>125</v>
      </c>
      <c r="AB826" s="99">
        <f t="shared" ca="1" si="1378"/>
        <v>1</v>
      </c>
      <c r="AC826" s="99">
        <f t="shared" ca="1" si="1379"/>
        <v>1</v>
      </c>
      <c r="AD826" s="99" t="str">
        <f t="shared" si="1380"/>
        <v>820403Forest</v>
      </c>
      <c r="AE826" s="99">
        <f t="shared" si="1381"/>
        <v>820403</v>
      </c>
      <c r="AF826" s="100" t="str">
        <f>INDEX(ATS!$A:$P,MATCH('2) Order Form'!$V826,ATS!$O:$O,0),7)</f>
        <v>Active</v>
      </c>
      <c r="AG826" s="186">
        <v>7048652897503</v>
      </c>
    </row>
    <row r="827" spans="1:33" ht="17.25" customHeight="1">
      <c r="A827" s="9">
        <v>5</v>
      </c>
      <c r="B827" s="9" t="s">
        <v>105</v>
      </c>
      <c r="C827" s="9">
        <f>INDEX(ATS!$A:$P,MATCH('2) Order Form'!$V827,ATS!$O:$O,0),1)</f>
        <v>820403</v>
      </c>
      <c r="D827" s="9" t="str">
        <f>INDEX(ATS!$A:$P,MATCH('2) Order Form'!$V827,ATS!$O:$O,0),2)</f>
        <v>Sweet Tee Jr</v>
      </c>
      <c r="E827" s="74" t="str">
        <f>INDEX(ATS!$A:$P,MATCH('2) Order Form'!$V827,ATS!$O:$O,0),4)</f>
        <v>78001-140</v>
      </c>
      <c r="F827" s="74" t="str">
        <f>INDEX(ATS!$A:$P,MATCH('2) Order Form'!$V827,ATS!$O:$O,0),5)</f>
        <v>Forest</v>
      </c>
      <c r="G827" s="112">
        <f>INDEX(ATS!$A:$P,MATCH('2) Order Form'!$V827,ATS!$O:$O,0),6)</f>
        <v>140</v>
      </c>
      <c r="H827" s="10">
        <v>1</v>
      </c>
      <c r="I827" s="90">
        <v>0</v>
      </c>
      <c r="J827" s="96">
        <f>IFERROR(VLOOKUP(V827,ATS!$O:$P,2,FALSE),0)</f>
        <v>36</v>
      </c>
      <c r="K827" s="138">
        <f t="shared" ref="K827:K842" si="1390">IF(J827=99999,"OPEN",IF(J827&gt;50,"50+",IF(J827&lt;=0,"0",J827)))</f>
        <v>36</v>
      </c>
      <c r="L827" s="96">
        <f>IFERROR(VLOOKUP(V827,ATS!$O:$Q,3,FALSE),0)</f>
        <v>36</v>
      </c>
      <c r="M827" s="139">
        <f t="shared" si="1382"/>
        <v>36</v>
      </c>
      <c r="N827" s="85">
        <v>0</v>
      </c>
      <c r="O827" s="51">
        <f t="shared" ref="O827:O842" si="1391">IF(N827&lt;&gt;0,N827,$P$5)</f>
        <v>0</v>
      </c>
      <c r="P827" s="46">
        <f>VLOOKUP($C827,Prices!$A$3:$T$1996,MATCH('2) Order Form'!P$8,Prices!$A$2:$T$2,0),FALSE)</f>
        <v>15</v>
      </c>
      <c r="Q827" s="47">
        <f>VLOOKUP($C827,Prices!$A$3:$T$1996,MATCH('2) Order Form'!Q$8,Prices!$A$2:$T$2,0),FALSE)</f>
        <v>30</v>
      </c>
      <c r="R827" s="31">
        <f t="shared" ref="R827:R842" si="1392">I827*P827</f>
        <v>0</v>
      </c>
      <c r="S827" s="40">
        <f t="shared" ref="S827:S842" si="1393">R827*O827</f>
        <v>0</v>
      </c>
      <c r="T827" s="47">
        <f t="shared" ref="T827:T842" si="1394">R827-S827</f>
        <v>0</v>
      </c>
      <c r="U827" s="97"/>
      <c r="V827" s="110">
        <v>7048652900838</v>
      </c>
      <c r="W827" s="97"/>
      <c r="X827" s="182" t="str">
        <f t="shared" si="1313"/>
        <v/>
      </c>
      <c r="Y827" s="98">
        <f t="shared" si="1383"/>
        <v>0</v>
      </c>
      <c r="Z827" s="99">
        <f t="shared" ca="1" si="1372"/>
        <v>0</v>
      </c>
      <c r="AA827" s="99">
        <f t="shared" ca="1" si="1389"/>
        <v>125</v>
      </c>
      <c r="AB827" s="99">
        <f t="shared" ca="1" si="1378"/>
        <v>0</v>
      </c>
      <c r="AC827" s="99">
        <f t="shared" ca="1" si="1379"/>
        <v>0</v>
      </c>
      <c r="AD827" s="99" t="str">
        <f t="shared" si="1380"/>
        <v>820403Forest</v>
      </c>
      <c r="AE827" s="99">
        <f t="shared" si="1381"/>
        <v>820403</v>
      </c>
      <c r="AF827" s="100" t="str">
        <f>INDEX(ATS!$A:$P,MATCH('2) Order Form'!$V827,ATS!$O:$O,0),7)</f>
        <v>Active</v>
      </c>
      <c r="AG827" s="186">
        <v>7048652897497</v>
      </c>
    </row>
    <row r="828" spans="1:33" ht="17.25" customHeight="1">
      <c r="A828" s="9">
        <v>5</v>
      </c>
      <c r="B828" s="9" t="s">
        <v>105</v>
      </c>
      <c r="C828" s="9">
        <f>INDEX(ATS!$A:$P,MATCH('2) Order Form'!$V828,ATS!$O:$O,0),1)</f>
        <v>820403</v>
      </c>
      <c r="D828" s="9" t="str">
        <f>INDEX(ATS!$A:$P,MATCH('2) Order Form'!$V828,ATS!$O:$O,0),2)</f>
        <v>Sweet Tee Jr</v>
      </c>
      <c r="E828" s="74" t="str">
        <f>INDEX(ATS!$A:$P,MATCH('2) Order Form'!$V828,ATS!$O:$O,0),4)</f>
        <v>78001-152</v>
      </c>
      <c r="F828" s="74" t="str">
        <f>INDEX(ATS!$A:$P,MATCH('2) Order Form'!$V828,ATS!$O:$O,0),5)</f>
        <v>Forest</v>
      </c>
      <c r="G828" s="112">
        <f>INDEX(ATS!$A:$P,MATCH('2) Order Form'!$V828,ATS!$O:$O,0),6)</f>
        <v>152</v>
      </c>
      <c r="H828" s="10">
        <v>1</v>
      </c>
      <c r="I828" s="90">
        <v>0</v>
      </c>
      <c r="J828" s="96">
        <f>IFERROR(VLOOKUP(V828,ATS!$O:$P,2,FALSE),0)</f>
        <v>11</v>
      </c>
      <c r="K828" s="138">
        <f t="shared" si="1390"/>
        <v>11</v>
      </c>
      <c r="L828" s="96">
        <f>IFERROR(VLOOKUP(V828,ATS!$O:$Q,3,FALSE),0)</f>
        <v>11</v>
      </c>
      <c r="M828" s="139">
        <f t="shared" si="1382"/>
        <v>11</v>
      </c>
      <c r="N828" s="85">
        <v>0</v>
      </c>
      <c r="O828" s="51">
        <f t="shared" si="1391"/>
        <v>0</v>
      </c>
      <c r="P828" s="46">
        <f>VLOOKUP($C828,Prices!$A$3:$T$1996,MATCH('2) Order Form'!P$8,Prices!$A$2:$T$2,0),FALSE)</f>
        <v>15</v>
      </c>
      <c r="Q828" s="47">
        <f>VLOOKUP($C828,Prices!$A$3:$T$1996,MATCH('2) Order Form'!Q$8,Prices!$A$2:$T$2,0),FALSE)</f>
        <v>30</v>
      </c>
      <c r="R828" s="31">
        <f t="shared" si="1392"/>
        <v>0</v>
      </c>
      <c r="S828" s="40">
        <f t="shared" si="1393"/>
        <v>0</v>
      </c>
      <c r="T828" s="47">
        <f t="shared" si="1394"/>
        <v>0</v>
      </c>
      <c r="U828" s="97"/>
      <c r="V828" s="110">
        <v>7048652900845</v>
      </c>
      <c r="W828" s="97"/>
      <c r="X828" s="182" t="str">
        <f t="shared" si="1313"/>
        <v/>
      </c>
      <c r="Y828" s="98">
        <f t="shared" si="1383"/>
        <v>0</v>
      </c>
      <c r="Z828" s="99">
        <f t="shared" ca="1" si="1372"/>
        <v>0</v>
      </c>
      <c r="AA828" s="99">
        <f t="shared" ca="1" si="1389"/>
        <v>125</v>
      </c>
      <c r="AB828" s="99">
        <f t="shared" ca="1" si="1378"/>
        <v>0</v>
      </c>
      <c r="AC828" s="99">
        <f t="shared" ca="1" si="1379"/>
        <v>0</v>
      </c>
      <c r="AD828" s="99" t="str">
        <f t="shared" si="1380"/>
        <v>820403Forest</v>
      </c>
      <c r="AE828" s="99">
        <f t="shared" si="1381"/>
        <v>820403</v>
      </c>
      <c r="AF828" s="100" t="str">
        <f>INDEX(ATS!$A:$P,MATCH('2) Order Form'!$V828,ATS!$O:$O,0),7)</f>
        <v>Active</v>
      </c>
      <c r="AG828" s="186">
        <v>7048652897480</v>
      </c>
    </row>
    <row r="829" spans="1:33" ht="17.25" customHeight="1">
      <c r="A829" s="9">
        <v>5</v>
      </c>
      <c r="B829" s="9" t="s">
        <v>105</v>
      </c>
      <c r="C829" s="9">
        <f>INDEX(ATS!$A:$P,MATCH('2) Order Form'!$V829,ATS!$O:$O,0),1)</f>
        <v>820403</v>
      </c>
      <c r="D829" s="9" t="str">
        <f>INDEX(ATS!$A:$P,MATCH('2) Order Form'!$V829,ATS!$O:$O,0),2)</f>
        <v>Sweet Tee Jr</v>
      </c>
      <c r="E829" s="74" t="str">
        <f>INDEX(ATS!$A:$P,MATCH('2) Order Form'!$V829,ATS!$O:$O,0),4)</f>
        <v>78001-164</v>
      </c>
      <c r="F829" s="74" t="str">
        <f>INDEX(ATS!$A:$P,MATCH('2) Order Form'!$V829,ATS!$O:$O,0),5)</f>
        <v>Forest</v>
      </c>
      <c r="G829" s="112">
        <f>INDEX(ATS!$A:$P,MATCH('2) Order Form'!$V829,ATS!$O:$O,0),6)</f>
        <v>164</v>
      </c>
      <c r="H829" s="10">
        <v>1</v>
      </c>
      <c r="I829" s="90">
        <v>0</v>
      </c>
      <c r="J829" s="96">
        <f>IFERROR(VLOOKUP(V829,ATS!$O:$P,2,FALSE),0)</f>
        <v>11</v>
      </c>
      <c r="K829" s="138">
        <f t="shared" ref="K829" si="1395">IF(J829=99999,"OPEN",IF(J829&gt;50,"50+",IF(J829&lt;=0,"0",J829)))</f>
        <v>11</v>
      </c>
      <c r="L829" s="96">
        <f>IFERROR(VLOOKUP(V829,ATS!$O:$Q,3,FALSE),0)</f>
        <v>11</v>
      </c>
      <c r="M829" s="139">
        <f t="shared" ref="M829" si="1396">IF(L829=99999,"OPEN",IF(L829&gt;50,"50+",IF(L829&lt;=0,"0",L829)))</f>
        <v>11</v>
      </c>
      <c r="N829" s="85">
        <v>0</v>
      </c>
      <c r="O829" s="51">
        <f t="shared" ref="O829" si="1397">IF(N829&lt;&gt;0,N829,$P$5)</f>
        <v>0</v>
      </c>
      <c r="P829" s="46">
        <f>VLOOKUP($C829,Prices!$A$3:$T$1996,MATCH('2) Order Form'!P$8,Prices!$A$2:$T$2,0),FALSE)</f>
        <v>15</v>
      </c>
      <c r="Q829" s="47">
        <f>VLOOKUP($C829,Prices!$A$3:$T$1996,MATCH('2) Order Form'!Q$8,Prices!$A$2:$T$2,0),FALSE)</f>
        <v>30</v>
      </c>
      <c r="R829" s="31">
        <f t="shared" ref="R829" si="1398">I829*P829</f>
        <v>0</v>
      </c>
      <c r="S829" s="40">
        <f t="shared" ref="S829" si="1399">R829*O829</f>
        <v>0</v>
      </c>
      <c r="T829" s="47">
        <f t="shared" ref="T829" si="1400">R829-S829</f>
        <v>0</v>
      </c>
      <c r="U829" s="97"/>
      <c r="V829" s="110">
        <v>7048652912275</v>
      </c>
      <c r="W829" s="97"/>
      <c r="X829" s="182" t="str">
        <f t="shared" si="1313"/>
        <v/>
      </c>
      <c r="Y829" s="98">
        <f t="shared" ref="Y829" si="1401">I829*Q829</f>
        <v>0</v>
      </c>
      <c r="Z829" s="99">
        <f t="shared" ref="Z829" ca="1" si="1402">IF(A829=OFFSET(A829,-1,0),0,1)</f>
        <v>0</v>
      </c>
      <c r="AA829" s="99">
        <f t="shared" ref="AA829" ca="1" si="1403">IF(C829=OFFSET(C829,-1,0),OFFSET(AA829,-1,0),OFFSET(AA829,-1,0)+1)</f>
        <v>125</v>
      </c>
      <c r="AB829" s="99">
        <f t="shared" ref="AB829" ca="1" si="1404">IF(C829=OFFSET(C829,-1,0),0,1)</f>
        <v>0</v>
      </c>
      <c r="AC829" s="99">
        <f t="shared" ref="AC829" ca="1" si="1405">IF(F829=OFFSET(F829,-1,0),0,1)</f>
        <v>0</v>
      </c>
      <c r="AD829" s="99" t="str">
        <f t="shared" ref="AD829" si="1406">CONCATENATE(C829,F829)</f>
        <v>820403Forest</v>
      </c>
      <c r="AE829" s="99">
        <f t="shared" ref="AE829" si="1407">IFERROR(IF(B829="EYEWEAR",CONCATENATE(C829,"-",G829),C829),C829)</f>
        <v>820403</v>
      </c>
      <c r="AF829" s="100" t="str">
        <f>INDEX(ATS!$A:$P,MATCH('2) Order Form'!$V829,ATS!$O:$O,0),7)</f>
        <v>Active</v>
      </c>
      <c r="AG829" s="186">
        <v>7048652897510</v>
      </c>
    </row>
    <row r="830" spans="1:33" ht="17.25" customHeight="1">
      <c r="A830" s="9">
        <v>5</v>
      </c>
      <c r="B830" s="9" t="s">
        <v>105</v>
      </c>
      <c r="C830" s="9">
        <f>INDEX(ATS!$A:$P,MATCH('2) Order Form'!$V830,ATS!$O:$O,0),1)</f>
        <v>820403</v>
      </c>
      <c r="D830" s="9" t="str">
        <f>INDEX(ATS!$A:$P,MATCH('2) Order Form'!$V830,ATS!$O:$O,0),2)</f>
        <v>Sweet Tee Jr</v>
      </c>
      <c r="E830" s="74" t="str">
        <f>INDEX(ATS!$A:$P,MATCH('2) Order Form'!$V830,ATS!$O:$O,0),4)</f>
        <v>88300-128</v>
      </c>
      <c r="F830" s="74" t="str">
        <f>INDEX(ATS!$A:$P,MATCH('2) Order Form'!$V830,ATS!$O:$O,0),5)</f>
        <v>Sky Blue</v>
      </c>
      <c r="G830" s="112">
        <f>INDEX(ATS!$A:$P,MATCH('2) Order Form'!$V830,ATS!$O:$O,0),6)</f>
        <v>128</v>
      </c>
      <c r="H830" s="10">
        <v>1</v>
      </c>
      <c r="I830" s="90">
        <v>0</v>
      </c>
      <c r="J830" s="96">
        <f>IFERROR(VLOOKUP(V830,ATS!$O:$P,2,FALSE),0)</f>
        <v>59</v>
      </c>
      <c r="K830" s="138" t="str">
        <f t="shared" si="1390"/>
        <v>50+</v>
      </c>
      <c r="L830" s="96">
        <f>IFERROR(VLOOKUP(V830,ATS!$O:$Q,3,FALSE),0)</f>
        <v>59</v>
      </c>
      <c r="M830" s="139" t="str">
        <f t="shared" si="1382"/>
        <v>50+</v>
      </c>
      <c r="N830" s="85">
        <v>0</v>
      </c>
      <c r="O830" s="51">
        <f t="shared" si="1391"/>
        <v>0</v>
      </c>
      <c r="P830" s="46">
        <f>VLOOKUP($C830,Prices!$A$3:$T$1996,MATCH('2) Order Form'!P$8,Prices!$A$2:$T$2,0),FALSE)</f>
        <v>15</v>
      </c>
      <c r="Q830" s="47">
        <f>VLOOKUP($C830,Prices!$A$3:$T$1996,MATCH('2) Order Form'!Q$8,Prices!$A$2:$T$2,0),FALSE)</f>
        <v>30</v>
      </c>
      <c r="R830" s="31">
        <f t="shared" si="1392"/>
        <v>0</v>
      </c>
      <c r="S830" s="40">
        <f t="shared" si="1393"/>
        <v>0</v>
      </c>
      <c r="T830" s="47">
        <f t="shared" si="1394"/>
        <v>0</v>
      </c>
      <c r="U830" s="97"/>
      <c r="V830" s="110">
        <v>7048652900852</v>
      </c>
      <c r="W830" s="97"/>
      <c r="X830" s="182" t="str">
        <f t="shared" si="1313"/>
        <v/>
      </c>
      <c r="Y830" s="98">
        <f t="shared" si="1383"/>
        <v>0</v>
      </c>
      <c r="Z830" s="99">
        <f t="shared" ca="1" si="1372"/>
        <v>0</v>
      </c>
      <c r="AA830" s="99">
        <f t="shared" ca="1" si="1389"/>
        <v>125</v>
      </c>
      <c r="AB830" s="99">
        <f t="shared" ca="1" si="1378"/>
        <v>0</v>
      </c>
      <c r="AC830" s="99">
        <f t="shared" ca="1" si="1379"/>
        <v>1</v>
      </c>
      <c r="AD830" s="99" t="str">
        <f t="shared" si="1380"/>
        <v>820403Sky Blue</v>
      </c>
      <c r="AE830" s="99">
        <f t="shared" si="1381"/>
        <v>820403</v>
      </c>
      <c r="AF830" s="100" t="str">
        <f>INDEX(ATS!$A:$P,MATCH('2) Order Form'!$V830,ATS!$O:$O,0),7)</f>
        <v>Active</v>
      </c>
      <c r="AG830" s="186">
        <v>7048652963055</v>
      </c>
    </row>
    <row r="831" spans="1:33" ht="17.25" customHeight="1">
      <c r="A831" s="9">
        <v>5</v>
      </c>
      <c r="B831" s="9" t="s">
        <v>105</v>
      </c>
      <c r="C831" s="9">
        <f>INDEX(ATS!$A:$P,MATCH('2) Order Form'!$V831,ATS!$O:$O,0),1)</f>
        <v>820403</v>
      </c>
      <c r="D831" s="9" t="str">
        <f>INDEX(ATS!$A:$P,MATCH('2) Order Form'!$V831,ATS!$O:$O,0),2)</f>
        <v>Sweet Tee Jr</v>
      </c>
      <c r="E831" s="74" t="str">
        <f>INDEX(ATS!$A:$P,MATCH('2) Order Form'!$V831,ATS!$O:$O,0),4)</f>
        <v>88300-140</v>
      </c>
      <c r="F831" s="74" t="str">
        <f>INDEX(ATS!$A:$P,MATCH('2) Order Form'!$V831,ATS!$O:$O,0),5)</f>
        <v>Sky Blue</v>
      </c>
      <c r="G831" s="112">
        <f>INDEX(ATS!$A:$P,MATCH('2) Order Form'!$V831,ATS!$O:$O,0),6)</f>
        <v>140</v>
      </c>
      <c r="H831" s="10">
        <v>1</v>
      </c>
      <c r="I831" s="90">
        <v>0</v>
      </c>
      <c r="J831" s="96">
        <f>IFERROR(VLOOKUP(V831,ATS!$O:$P,2,FALSE),0)</f>
        <v>62</v>
      </c>
      <c r="K831" s="138" t="str">
        <f t="shared" si="1390"/>
        <v>50+</v>
      </c>
      <c r="L831" s="96">
        <f>IFERROR(VLOOKUP(V831,ATS!$O:$Q,3,FALSE),0)</f>
        <v>62</v>
      </c>
      <c r="M831" s="139" t="str">
        <f t="shared" si="1382"/>
        <v>50+</v>
      </c>
      <c r="N831" s="85">
        <v>0</v>
      </c>
      <c r="O831" s="51">
        <f t="shared" si="1391"/>
        <v>0</v>
      </c>
      <c r="P831" s="46">
        <f>VLOOKUP($C831,Prices!$A$3:$T$1996,MATCH('2) Order Form'!P$8,Prices!$A$2:$T$2,0),FALSE)</f>
        <v>15</v>
      </c>
      <c r="Q831" s="47">
        <f>VLOOKUP($C831,Prices!$A$3:$T$1996,MATCH('2) Order Form'!Q$8,Prices!$A$2:$T$2,0),FALSE)</f>
        <v>30</v>
      </c>
      <c r="R831" s="31">
        <f t="shared" si="1392"/>
        <v>0</v>
      </c>
      <c r="S831" s="40">
        <f t="shared" si="1393"/>
        <v>0</v>
      </c>
      <c r="T831" s="47">
        <f t="shared" si="1394"/>
        <v>0</v>
      </c>
      <c r="U831" s="97"/>
      <c r="V831" s="110">
        <v>7048652900869</v>
      </c>
      <c r="W831" s="97"/>
      <c r="X831" s="182" t="str">
        <f t="shared" si="1313"/>
        <v/>
      </c>
      <c r="Y831" s="98">
        <f t="shared" si="1383"/>
        <v>0</v>
      </c>
      <c r="Z831" s="99">
        <f t="shared" ca="1" si="1372"/>
        <v>0</v>
      </c>
      <c r="AA831" s="99">
        <f t="shared" ca="1" si="1389"/>
        <v>125</v>
      </c>
      <c r="AB831" s="99">
        <f t="shared" ca="1" si="1378"/>
        <v>0</v>
      </c>
      <c r="AC831" s="99">
        <f t="shared" ca="1" si="1379"/>
        <v>0</v>
      </c>
      <c r="AD831" s="99" t="str">
        <f t="shared" si="1380"/>
        <v>820403Sky Blue</v>
      </c>
      <c r="AE831" s="99">
        <f t="shared" si="1381"/>
        <v>820403</v>
      </c>
      <c r="AF831" s="100" t="str">
        <f>INDEX(ATS!$A:$P,MATCH('2) Order Form'!$V831,ATS!$O:$O,0),7)</f>
        <v>Active</v>
      </c>
      <c r="AG831" s="186">
        <v>7048652963048</v>
      </c>
    </row>
    <row r="832" spans="1:33" ht="17.25" customHeight="1">
      <c r="A832" s="9">
        <v>5</v>
      </c>
      <c r="B832" s="9" t="s">
        <v>105</v>
      </c>
      <c r="C832" s="9">
        <f>INDEX(ATS!$A:$P,MATCH('2) Order Form'!$V832,ATS!$O:$O,0),1)</f>
        <v>820403</v>
      </c>
      <c r="D832" s="9" t="str">
        <f>INDEX(ATS!$A:$P,MATCH('2) Order Form'!$V832,ATS!$O:$O,0),2)</f>
        <v>Sweet Tee Jr</v>
      </c>
      <c r="E832" s="74" t="str">
        <f>INDEX(ATS!$A:$P,MATCH('2) Order Form'!$V832,ATS!$O:$O,0),4)</f>
        <v>88300-152</v>
      </c>
      <c r="F832" s="74" t="str">
        <f>INDEX(ATS!$A:$P,MATCH('2) Order Form'!$V832,ATS!$O:$O,0),5)</f>
        <v>Sky Blue</v>
      </c>
      <c r="G832" s="112">
        <f>INDEX(ATS!$A:$P,MATCH('2) Order Form'!$V832,ATS!$O:$O,0),6)</f>
        <v>152</v>
      </c>
      <c r="H832" s="10">
        <v>1</v>
      </c>
      <c r="I832" s="90">
        <v>0</v>
      </c>
      <c r="J832" s="96">
        <f>IFERROR(VLOOKUP(V832,ATS!$O:$P,2,FALSE),0)</f>
        <v>41</v>
      </c>
      <c r="K832" s="138">
        <f t="shared" ref="K832" si="1408">IF(J832=99999,"OPEN",IF(J832&gt;50,"50+",IF(J832&lt;=0,"0",J832)))</f>
        <v>41</v>
      </c>
      <c r="L832" s="96">
        <f>IFERROR(VLOOKUP(V832,ATS!$O:$Q,3,FALSE),0)</f>
        <v>41</v>
      </c>
      <c r="M832" s="139">
        <f t="shared" ref="M832" si="1409">IF(L832=99999,"OPEN",IF(L832&gt;50,"50+",IF(L832&lt;=0,"0",L832)))</f>
        <v>41</v>
      </c>
      <c r="N832" s="85">
        <v>0</v>
      </c>
      <c r="O832" s="51">
        <f t="shared" ref="O832" si="1410">IF(N832&lt;&gt;0,N832,$P$5)</f>
        <v>0</v>
      </c>
      <c r="P832" s="46">
        <f>VLOOKUP($C832,Prices!$A$3:$T$1996,MATCH('2) Order Form'!P$8,Prices!$A$2:$T$2,0),FALSE)</f>
        <v>15</v>
      </c>
      <c r="Q832" s="47">
        <f>VLOOKUP($C832,Prices!$A$3:$T$1996,MATCH('2) Order Form'!Q$8,Prices!$A$2:$T$2,0),FALSE)</f>
        <v>30</v>
      </c>
      <c r="R832" s="31">
        <f t="shared" ref="R832" si="1411">I832*P832</f>
        <v>0</v>
      </c>
      <c r="S832" s="40">
        <f t="shared" ref="S832" si="1412">R832*O832</f>
        <v>0</v>
      </c>
      <c r="T832" s="47">
        <f t="shared" ref="T832" si="1413">R832-S832</f>
        <v>0</v>
      </c>
      <c r="U832" s="97"/>
      <c r="V832" s="110">
        <v>7048652900876</v>
      </c>
      <c r="W832" s="97"/>
      <c r="X832" s="182" t="str">
        <f t="shared" si="1313"/>
        <v/>
      </c>
      <c r="Y832" s="98">
        <f t="shared" ref="Y832" si="1414">I832*Q832</f>
        <v>0</v>
      </c>
      <c r="Z832" s="99">
        <f t="shared" ref="Z832" ca="1" si="1415">IF(A832=OFFSET(A832,-1,0),0,1)</f>
        <v>0</v>
      </c>
      <c r="AA832" s="99">
        <f t="shared" ref="AA832" ca="1" si="1416">IF(C832=OFFSET(C832,-1,0),OFFSET(AA832,-1,0),OFFSET(AA832,-1,0)+1)</f>
        <v>125</v>
      </c>
      <c r="AB832" s="99">
        <f t="shared" ref="AB832" ca="1" si="1417">IF(C832=OFFSET(C832,-1,0),0,1)</f>
        <v>0</v>
      </c>
      <c r="AC832" s="99">
        <f t="shared" ref="AC832" ca="1" si="1418">IF(F832=OFFSET(F832,-1,0),0,1)</f>
        <v>0</v>
      </c>
      <c r="AD832" s="99" t="str">
        <f t="shared" ref="AD832" si="1419">CONCATENATE(C832,F832)</f>
        <v>820403Sky Blue</v>
      </c>
      <c r="AE832" s="99">
        <f t="shared" ref="AE832" si="1420">IFERROR(IF(B832="EYEWEAR",CONCATENATE(C832,"-",G832),C832),C832)</f>
        <v>820403</v>
      </c>
      <c r="AF832" s="100" t="str">
        <f>INDEX(ATS!$A:$P,MATCH('2) Order Form'!$V832,ATS!$O:$O,0),7)</f>
        <v>Active</v>
      </c>
      <c r="AG832" s="186">
        <v>7048652963031</v>
      </c>
    </row>
    <row r="833" spans="1:33" ht="17.25" customHeight="1">
      <c r="A833" s="9">
        <v>5</v>
      </c>
      <c r="B833" s="9" t="s">
        <v>105</v>
      </c>
      <c r="C833" s="9">
        <f>INDEX(ATS!$A:$P,MATCH('2) Order Form'!$V833,ATS!$O:$O,0),1)</f>
        <v>820403</v>
      </c>
      <c r="D833" s="9" t="str">
        <f>INDEX(ATS!$A:$P,MATCH('2) Order Form'!$V833,ATS!$O:$O,0),2)</f>
        <v>Sweet Tee Jr</v>
      </c>
      <c r="E833" s="74" t="str">
        <f>INDEX(ATS!$A:$P,MATCH('2) Order Form'!$V833,ATS!$O:$O,0),4)</f>
        <v>88300-164</v>
      </c>
      <c r="F833" s="74" t="str">
        <f>INDEX(ATS!$A:$P,MATCH('2) Order Form'!$V833,ATS!$O:$O,0),5)</f>
        <v>Sky Blue</v>
      </c>
      <c r="G833" s="112">
        <f>INDEX(ATS!$A:$P,MATCH('2) Order Form'!$V833,ATS!$O:$O,0),6)</f>
        <v>164</v>
      </c>
      <c r="H833" s="10">
        <v>1</v>
      </c>
      <c r="I833" s="90">
        <v>0</v>
      </c>
      <c r="J833" s="96">
        <f>IFERROR(VLOOKUP(V833,ATS!$O:$P,2,FALSE),0)</f>
        <v>32</v>
      </c>
      <c r="K833" s="138">
        <f t="shared" si="1390"/>
        <v>32</v>
      </c>
      <c r="L833" s="96">
        <f>IFERROR(VLOOKUP(V833,ATS!$O:$Q,3,FALSE),0)</f>
        <v>32</v>
      </c>
      <c r="M833" s="139">
        <f t="shared" si="1382"/>
        <v>32</v>
      </c>
      <c r="N833" s="85">
        <v>0</v>
      </c>
      <c r="O833" s="51">
        <f t="shared" si="1391"/>
        <v>0</v>
      </c>
      <c r="P833" s="46">
        <f>VLOOKUP($C833,Prices!$A$3:$T$1996,MATCH('2) Order Form'!P$8,Prices!$A$2:$T$2,0),FALSE)</f>
        <v>15</v>
      </c>
      <c r="Q833" s="47">
        <f>VLOOKUP($C833,Prices!$A$3:$T$1996,MATCH('2) Order Form'!Q$8,Prices!$A$2:$T$2,0),FALSE)</f>
        <v>30</v>
      </c>
      <c r="R833" s="31">
        <f t="shared" si="1392"/>
        <v>0</v>
      </c>
      <c r="S833" s="40">
        <f t="shared" si="1393"/>
        <v>0</v>
      </c>
      <c r="T833" s="47">
        <f t="shared" si="1394"/>
        <v>0</v>
      </c>
      <c r="U833" s="97"/>
      <c r="V833" s="110">
        <v>7048652912282</v>
      </c>
      <c r="W833" s="97"/>
      <c r="X833" s="182" t="str">
        <f t="shared" si="1313"/>
        <v/>
      </c>
      <c r="Y833" s="98">
        <f t="shared" si="1383"/>
        <v>0</v>
      </c>
      <c r="Z833" s="99">
        <f t="shared" ca="1" si="1372"/>
        <v>0</v>
      </c>
      <c r="AA833" s="99">
        <f t="shared" ca="1" si="1389"/>
        <v>125</v>
      </c>
      <c r="AB833" s="99">
        <f t="shared" ca="1" si="1378"/>
        <v>0</v>
      </c>
      <c r="AC833" s="99">
        <f t="shared" ca="1" si="1379"/>
        <v>0</v>
      </c>
      <c r="AD833" s="99" t="str">
        <f t="shared" si="1380"/>
        <v>820403Sky Blue</v>
      </c>
      <c r="AE833" s="99">
        <f t="shared" si="1381"/>
        <v>820403</v>
      </c>
      <c r="AF833" s="100" t="str">
        <f>INDEX(ATS!$A:$P,MATCH('2) Order Form'!$V833,ATS!$O:$O,0),7)</f>
        <v>Active</v>
      </c>
      <c r="AG833" s="186">
        <v>7048652963062</v>
      </c>
    </row>
    <row r="834" spans="1:33" ht="17.25" customHeight="1">
      <c r="A834" s="9">
        <v>5</v>
      </c>
      <c r="B834" s="9" t="s">
        <v>105</v>
      </c>
      <c r="C834" s="9">
        <f>INDEX(ATS!$A:$P,MATCH('2) Order Form'!$V834,ATS!$O:$O,0),1)</f>
        <v>820415</v>
      </c>
      <c r="D834" s="9" t="str">
        <f>INDEX(ATS!$A:$P,MATCH('2) Order Form'!$V834,ATS!$O:$O,0),2)</f>
        <v>Sweet Casual Socks</v>
      </c>
      <c r="E834" s="74" t="str">
        <f>INDEX(ATS!$A:$P,MATCH('2) Order Form'!$V834,ATS!$O:$O,0),4)</f>
        <v>10001-3537</v>
      </c>
      <c r="F834" s="74" t="str">
        <f>INDEX(ATS!$A:$P,MATCH('2) Order Form'!$V834,ATS!$O:$O,0),5)</f>
        <v>Bright White</v>
      </c>
      <c r="G834" s="112">
        <f>INDEX(ATS!$A:$P,MATCH('2) Order Form'!$V834,ATS!$O:$O,0),6)</f>
        <v>3537</v>
      </c>
      <c r="H834" s="10">
        <v>1</v>
      </c>
      <c r="I834" s="90">
        <v>0</v>
      </c>
      <c r="J834" s="96">
        <f>IFERROR(VLOOKUP(V834,ATS!$O:$P,2,FALSE),0)</f>
        <v>9</v>
      </c>
      <c r="K834" s="138">
        <f t="shared" si="1390"/>
        <v>9</v>
      </c>
      <c r="L834" s="96">
        <f>IFERROR(VLOOKUP(V834,ATS!$O:$Q,3,FALSE),0)</f>
        <v>9</v>
      </c>
      <c r="M834" s="139">
        <f t="shared" si="1382"/>
        <v>9</v>
      </c>
      <c r="N834" s="85">
        <v>0</v>
      </c>
      <c r="O834" s="51">
        <f t="shared" si="1391"/>
        <v>0</v>
      </c>
      <c r="P834" s="46">
        <f>VLOOKUP($C834,Prices!$A$3:$T$1996,MATCH('2) Order Form'!P$8,Prices!$A$2:$T$2,0),FALSE)</f>
        <v>6.5</v>
      </c>
      <c r="Q834" s="47">
        <f>VLOOKUP($C834,Prices!$A$3:$T$1996,MATCH('2) Order Form'!Q$8,Prices!$A$2:$T$2,0),FALSE)</f>
        <v>13</v>
      </c>
      <c r="R834" s="31">
        <f t="shared" si="1392"/>
        <v>0</v>
      </c>
      <c r="S834" s="40">
        <f t="shared" si="1393"/>
        <v>0</v>
      </c>
      <c r="T834" s="47">
        <f t="shared" si="1394"/>
        <v>0</v>
      </c>
      <c r="U834" s="97"/>
      <c r="V834" s="110">
        <v>7048652902603</v>
      </c>
      <c r="W834" s="97"/>
      <c r="X834" s="182" t="str">
        <f t="shared" si="1313"/>
        <v/>
      </c>
      <c r="Y834" s="98">
        <f t="shared" si="1383"/>
        <v>0</v>
      </c>
      <c r="Z834" s="99">
        <f t="shared" ca="1" si="1372"/>
        <v>0</v>
      </c>
      <c r="AA834" s="99">
        <f t="shared" ca="1" si="1389"/>
        <v>126</v>
      </c>
      <c r="AB834" s="99">
        <f t="shared" ca="1" si="1378"/>
        <v>1</v>
      </c>
      <c r="AC834" s="99">
        <f t="shared" ca="1" si="1379"/>
        <v>1</v>
      </c>
      <c r="AD834" s="99" t="str">
        <f t="shared" si="1380"/>
        <v>820415Bright White</v>
      </c>
      <c r="AE834" s="99">
        <f t="shared" si="1381"/>
        <v>820415</v>
      </c>
      <c r="AF834" s="100" t="str">
        <f>INDEX(ATS!$A:$P,MATCH('2) Order Form'!$V834,ATS!$O:$O,0),7)</f>
        <v>Active</v>
      </c>
      <c r="AG834" s="186">
        <v>7048652963093</v>
      </c>
    </row>
    <row r="835" spans="1:33" ht="17.25" customHeight="1">
      <c r="A835" s="9">
        <v>5</v>
      </c>
      <c r="B835" s="9" t="s">
        <v>105</v>
      </c>
      <c r="C835" s="9">
        <f>INDEX(ATS!$A:$P,MATCH('2) Order Form'!$V835,ATS!$O:$O,0),1)</f>
        <v>820415</v>
      </c>
      <c r="D835" s="9" t="str">
        <f>INDEX(ATS!$A:$P,MATCH('2) Order Form'!$V835,ATS!$O:$O,0),2)</f>
        <v>Sweet Casual Socks</v>
      </c>
      <c r="E835" s="74" t="str">
        <f>INDEX(ATS!$A:$P,MATCH('2) Order Form'!$V835,ATS!$O:$O,0),4)</f>
        <v>10001-3840</v>
      </c>
      <c r="F835" s="74" t="str">
        <f>INDEX(ATS!$A:$P,MATCH('2) Order Form'!$V835,ATS!$O:$O,0),5)</f>
        <v>Bright White</v>
      </c>
      <c r="G835" s="112">
        <f>INDEX(ATS!$A:$P,MATCH('2) Order Form'!$V835,ATS!$O:$O,0),6)</f>
        <v>3840</v>
      </c>
      <c r="H835" s="10">
        <v>1</v>
      </c>
      <c r="I835" s="90">
        <v>0</v>
      </c>
      <c r="J835" s="96">
        <f>IFERROR(VLOOKUP(V835,ATS!$O:$P,2,FALSE),0)</f>
        <v>81</v>
      </c>
      <c r="K835" s="138" t="str">
        <f t="shared" si="1390"/>
        <v>50+</v>
      </c>
      <c r="L835" s="96">
        <f>IFERROR(VLOOKUP(V835,ATS!$O:$Q,3,FALSE),0)</f>
        <v>81</v>
      </c>
      <c r="M835" s="139" t="str">
        <f t="shared" si="1382"/>
        <v>50+</v>
      </c>
      <c r="N835" s="85">
        <v>0</v>
      </c>
      <c r="O835" s="51">
        <f t="shared" si="1391"/>
        <v>0</v>
      </c>
      <c r="P835" s="46">
        <f>VLOOKUP($C835,Prices!$A$3:$T$1996,MATCH('2) Order Form'!P$8,Prices!$A$2:$T$2,0),FALSE)</f>
        <v>6.5</v>
      </c>
      <c r="Q835" s="47">
        <f>VLOOKUP($C835,Prices!$A$3:$T$1996,MATCH('2) Order Form'!Q$8,Prices!$A$2:$T$2,0),FALSE)</f>
        <v>13</v>
      </c>
      <c r="R835" s="31">
        <f t="shared" si="1392"/>
        <v>0</v>
      </c>
      <c r="S835" s="40">
        <f t="shared" si="1393"/>
        <v>0</v>
      </c>
      <c r="T835" s="47">
        <f t="shared" si="1394"/>
        <v>0</v>
      </c>
      <c r="U835" s="97"/>
      <c r="V835" s="110">
        <v>7048652902610</v>
      </c>
      <c r="W835" s="97"/>
      <c r="X835" s="182" t="str">
        <f t="shared" si="1313"/>
        <v/>
      </c>
      <c r="Y835" s="98">
        <f t="shared" si="1383"/>
        <v>0</v>
      </c>
      <c r="Z835" s="99">
        <f t="shared" ca="1" si="1372"/>
        <v>0</v>
      </c>
      <c r="AA835" s="99">
        <f t="shared" ca="1" si="1389"/>
        <v>126</v>
      </c>
      <c r="AB835" s="99">
        <f t="shared" ca="1" si="1378"/>
        <v>0</v>
      </c>
      <c r="AC835" s="99">
        <f t="shared" ca="1" si="1379"/>
        <v>0</v>
      </c>
      <c r="AD835" s="99" t="str">
        <f t="shared" si="1380"/>
        <v>820415Bright White</v>
      </c>
      <c r="AE835" s="99">
        <f t="shared" si="1381"/>
        <v>820415</v>
      </c>
      <c r="AF835" s="100" t="str">
        <f>INDEX(ATS!$A:$P,MATCH('2) Order Form'!$V835,ATS!$O:$O,0),7)</f>
        <v>Active</v>
      </c>
      <c r="AG835" s="186">
        <v>7048652963086</v>
      </c>
    </row>
    <row r="836" spans="1:33" ht="17.25" customHeight="1">
      <c r="A836" s="9">
        <v>5</v>
      </c>
      <c r="B836" s="9" t="s">
        <v>105</v>
      </c>
      <c r="C836" s="9">
        <f>INDEX(ATS!$A:$P,MATCH('2) Order Form'!$V836,ATS!$O:$O,0),1)</f>
        <v>820415</v>
      </c>
      <c r="D836" s="9" t="str">
        <f>INDEX(ATS!$A:$P,MATCH('2) Order Form'!$V836,ATS!$O:$O,0),2)</f>
        <v>Sweet Casual Socks</v>
      </c>
      <c r="E836" s="74" t="str">
        <f>INDEX(ATS!$A:$P,MATCH('2) Order Form'!$V836,ATS!$O:$O,0),4)</f>
        <v>10001-4143</v>
      </c>
      <c r="F836" s="74" t="str">
        <f>INDEX(ATS!$A:$P,MATCH('2) Order Form'!$V836,ATS!$O:$O,0),5)</f>
        <v>Bright White</v>
      </c>
      <c r="G836" s="112">
        <f>INDEX(ATS!$A:$P,MATCH('2) Order Form'!$V836,ATS!$O:$O,0),6)</f>
        <v>4143</v>
      </c>
      <c r="H836" s="10">
        <v>1</v>
      </c>
      <c r="I836" s="90">
        <v>0</v>
      </c>
      <c r="J836" s="96">
        <f>IFERROR(VLOOKUP(V836,ATS!$O:$P,2,FALSE),0)</f>
        <v>41</v>
      </c>
      <c r="K836" s="138">
        <f t="shared" si="1390"/>
        <v>41</v>
      </c>
      <c r="L836" s="96">
        <f>IFERROR(VLOOKUP(V836,ATS!$O:$Q,3,FALSE),0)</f>
        <v>41</v>
      </c>
      <c r="M836" s="139">
        <f t="shared" si="1382"/>
        <v>41</v>
      </c>
      <c r="N836" s="85">
        <v>0</v>
      </c>
      <c r="O836" s="51">
        <f t="shared" si="1391"/>
        <v>0</v>
      </c>
      <c r="P836" s="46">
        <f>VLOOKUP($C836,Prices!$A$3:$T$1996,MATCH('2) Order Form'!P$8,Prices!$A$2:$T$2,0),FALSE)</f>
        <v>6.5</v>
      </c>
      <c r="Q836" s="47">
        <f>VLOOKUP($C836,Prices!$A$3:$T$1996,MATCH('2) Order Form'!Q$8,Prices!$A$2:$T$2,0),FALSE)</f>
        <v>13</v>
      </c>
      <c r="R836" s="31">
        <f t="shared" si="1392"/>
        <v>0</v>
      </c>
      <c r="S836" s="40">
        <f t="shared" si="1393"/>
        <v>0</v>
      </c>
      <c r="T836" s="47">
        <f t="shared" si="1394"/>
        <v>0</v>
      </c>
      <c r="U836" s="97"/>
      <c r="V836" s="110">
        <v>7048652902627</v>
      </c>
      <c r="W836" s="97"/>
      <c r="X836" s="182" t="str">
        <f t="shared" si="1313"/>
        <v/>
      </c>
      <c r="Y836" s="98">
        <f t="shared" si="1383"/>
        <v>0</v>
      </c>
      <c r="Z836" s="99">
        <f t="shared" ca="1" si="1372"/>
        <v>0</v>
      </c>
      <c r="AA836" s="99">
        <f t="shared" ca="1" si="1389"/>
        <v>126</v>
      </c>
      <c r="AB836" s="99">
        <f t="shared" ca="1" si="1378"/>
        <v>0</v>
      </c>
      <c r="AC836" s="99">
        <f t="shared" ca="1" si="1379"/>
        <v>0</v>
      </c>
      <c r="AD836" s="99" t="str">
        <f t="shared" si="1380"/>
        <v>820415Bright White</v>
      </c>
      <c r="AE836" s="99">
        <f t="shared" si="1381"/>
        <v>820415</v>
      </c>
      <c r="AF836" s="100" t="str">
        <f>INDEX(ATS!$A:$P,MATCH('2) Order Form'!$V836,ATS!$O:$O,0),7)</f>
        <v>Active</v>
      </c>
      <c r="AG836" s="186">
        <v>7048652963079</v>
      </c>
    </row>
    <row r="837" spans="1:33" ht="17.25" customHeight="1">
      <c r="A837" s="9">
        <v>5</v>
      </c>
      <c r="B837" s="9" t="s">
        <v>105</v>
      </c>
      <c r="C837" s="9">
        <f>INDEX(ATS!$A:$P,MATCH('2) Order Form'!$V837,ATS!$O:$O,0),1)</f>
        <v>820415</v>
      </c>
      <c r="D837" s="9" t="str">
        <f>INDEX(ATS!$A:$P,MATCH('2) Order Form'!$V837,ATS!$O:$O,0),2)</f>
        <v>Sweet Casual Socks</v>
      </c>
      <c r="E837" s="74" t="str">
        <f>INDEX(ATS!$A:$P,MATCH('2) Order Form'!$V837,ATS!$O:$O,0),4)</f>
        <v>10001-4446</v>
      </c>
      <c r="F837" s="74" t="str">
        <f>INDEX(ATS!$A:$P,MATCH('2) Order Form'!$V837,ATS!$O:$O,0),5)</f>
        <v>Bright White</v>
      </c>
      <c r="G837" s="112">
        <f>INDEX(ATS!$A:$P,MATCH('2) Order Form'!$V837,ATS!$O:$O,0),6)</f>
        <v>4446</v>
      </c>
      <c r="H837" s="10">
        <v>1</v>
      </c>
      <c r="I837" s="90">
        <v>0</v>
      </c>
      <c r="J837" s="96">
        <f>IFERROR(VLOOKUP(V837,ATS!$O:$P,2,FALSE),0)</f>
        <v>54</v>
      </c>
      <c r="K837" s="138" t="str">
        <f t="shared" si="1390"/>
        <v>50+</v>
      </c>
      <c r="L837" s="96">
        <f>IFERROR(VLOOKUP(V837,ATS!$O:$Q,3,FALSE),0)</f>
        <v>54</v>
      </c>
      <c r="M837" s="139" t="str">
        <f t="shared" si="1382"/>
        <v>50+</v>
      </c>
      <c r="N837" s="85">
        <v>0</v>
      </c>
      <c r="O837" s="51">
        <f t="shared" si="1391"/>
        <v>0</v>
      </c>
      <c r="P837" s="46">
        <f>VLOOKUP($C837,Prices!$A$3:$T$1996,MATCH('2) Order Form'!P$8,Prices!$A$2:$T$2,0),FALSE)</f>
        <v>6.5</v>
      </c>
      <c r="Q837" s="47">
        <f>VLOOKUP($C837,Prices!$A$3:$T$1996,MATCH('2) Order Form'!Q$8,Prices!$A$2:$T$2,0),FALSE)</f>
        <v>13</v>
      </c>
      <c r="R837" s="31">
        <f t="shared" si="1392"/>
        <v>0</v>
      </c>
      <c r="S837" s="40">
        <f t="shared" si="1393"/>
        <v>0</v>
      </c>
      <c r="T837" s="47">
        <f t="shared" si="1394"/>
        <v>0</v>
      </c>
      <c r="U837" s="97"/>
      <c r="V837" s="110">
        <v>7048652902634</v>
      </c>
      <c r="W837" s="97"/>
      <c r="X837" s="182" t="str">
        <f t="shared" si="1313"/>
        <v/>
      </c>
      <c r="Y837" s="98">
        <f t="shared" si="1383"/>
        <v>0</v>
      </c>
      <c r="Z837" s="99">
        <f t="shared" ca="1" si="1372"/>
        <v>0</v>
      </c>
      <c r="AA837" s="99">
        <f t="shared" ca="1" si="1389"/>
        <v>126</v>
      </c>
      <c r="AB837" s="99">
        <f t="shared" ca="1" si="1378"/>
        <v>0</v>
      </c>
      <c r="AC837" s="99">
        <f t="shared" ca="1" si="1379"/>
        <v>0</v>
      </c>
      <c r="AD837" s="99" t="str">
        <f t="shared" si="1380"/>
        <v>820415Bright White</v>
      </c>
      <c r="AE837" s="99">
        <f t="shared" si="1381"/>
        <v>820415</v>
      </c>
      <c r="AF837" s="100" t="str">
        <f>INDEX(ATS!$A:$P,MATCH('2) Order Form'!$V837,ATS!$O:$O,0),7)</f>
        <v>Active</v>
      </c>
      <c r="AG837" s="186">
        <v>7048652963109</v>
      </c>
    </row>
    <row r="838" spans="1:33">
      <c r="A838" s="9">
        <v>5</v>
      </c>
      <c r="B838" s="9" t="s">
        <v>105</v>
      </c>
      <c r="C838" s="9">
        <f>INDEX(ATS!$A:$P,MATCH('2) Order Form'!$V838,ATS!$O:$O,0),1)</f>
        <v>820415</v>
      </c>
      <c r="D838" s="9" t="str">
        <f>INDEX(ATS!$A:$P,MATCH('2) Order Form'!$V838,ATS!$O:$O,0),2)</f>
        <v>Sweet Casual Socks</v>
      </c>
      <c r="E838" s="74" t="str">
        <f>INDEX(ATS!$A:$P,MATCH('2) Order Form'!$V838,ATS!$O:$O,0),4)</f>
        <v>99901-3537</v>
      </c>
      <c r="F838" s="74" t="str">
        <f>INDEX(ATS!$A:$P,MATCH('2) Order Form'!$V838,ATS!$O:$O,0),5)</f>
        <v xml:space="preserve">Black </v>
      </c>
      <c r="G838" s="112">
        <f>INDEX(ATS!$A:$P,MATCH('2) Order Form'!$V838,ATS!$O:$O,0),6)</f>
        <v>3537</v>
      </c>
      <c r="H838" s="10">
        <v>1</v>
      </c>
      <c r="I838" s="90">
        <v>0</v>
      </c>
      <c r="J838" s="96">
        <f>IFERROR(VLOOKUP(V838,ATS!$O:$P,2,FALSE),0)</f>
        <v>23</v>
      </c>
      <c r="K838" s="138">
        <f t="shared" si="1390"/>
        <v>23</v>
      </c>
      <c r="L838" s="96">
        <f>IFERROR(VLOOKUP(V838,ATS!$O:$Q,3,FALSE),0)</f>
        <v>23</v>
      </c>
      <c r="M838" s="139">
        <f t="shared" si="1382"/>
        <v>23</v>
      </c>
      <c r="N838" s="85">
        <v>0</v>
      </c>
      <c r="O838" s="51">
        <f t="shared" si="1391"/>
        <v>0</v>
      </c>
      <c r="P838" s="46">
        <f>VLOOKUP($C838,Prices!$A$3:$T$1996,MATCH('2) Order Form'!P$8,Prices!$A$2:$T$2,0),FALSE)</f>
        <v>6.5</v>
      </c>
      <c r="Q838" s="47">
        <f>VLOOKUP($C838,Prices!$A$3:$T$1996,MATCH('2) Order Form'!Q$8,Prices!$A$2:$T$2,0),FALSE)</f>
        <v>13</v>
      </c>
      <c r="R838" s="31">
        <f t="shared" si="1392"/>
        <v>0</v>
      </c>
      <c r="S838" s="40">
        <f t="shared" si="1393"/>
        <v>0</v>
      </c>
      <c r="T838" s="47">
        <f t="shared" si="1394"/>
        <v>0</v>
      </c>
      <c r="U838" s="97"/>
      <c r="V838" s="110">
        <v>7048652902689</v>
      </c>
      <c r="W838" s="97"/>
      <c r="X838" s="182" t="str">
        <f t="shared" si="1313"/>
        <v/>
      </c>
      <c r="Y838" s="98">
        <f t="shared" si="1383"/>
        <v>0</v>
      </c>
      <c r="Z838" s="99">
        <f t="shared" ca="1" si="1372"/>
        <v>0</v>
      </c>
      <c r="AA838" s="99">
        <f t="shared" ca="1" si="1389"/>
        <v>126</v>
      </c>
      <c r="AB838" s="99">
        <f t="shared" ref="AB838:AB847" ca="1" si="1421">IF(C838=OFFSET(C838,-1,0),0,1)</f>
        <v>0</v>
      </c>
      <c r="AC838" s="99">
        <f t="shared" ref="AC838:AC847" ca="1" si="1422">IF(F838=OFFSET(F838,-1,0),0,1)</f>
        <v>1</v>
      </c>
      <c r="AD838" s="99" t="str">
        <f t="shared" ref="AD838:AD847" si="1423">CONCATENATE(C838,F838)</f>
        <v xml:space="preserve">820415Black </v>
      </c>
      <c r="AE838" s="99">
        <f t="shared" ref="AE838:AE847" si="1424">IFERROR(IF(B838="EYEWEAR",CONCATENATE(C838,"-",G838),C838),C838)</f>
        <v>820415</v>
      </c>
      <c r="AF838" s="100" t="str">
        <f>INDEX(ATS!$A:$P,MATCH('2) Order Form'!$V838,ATS!$O:$O,0),7)</f>
        <v>Active</v>
      </c>
      <c r="AG838" s="186">
        <v>7048652897305</v>
      </c>
    </row>
    <row r="839" spans="1:33">
      <c r="A839" s="9">
        <v>5</v>
      </c>
      <c r="B839" s="9" t="s">
        <v>105</v>
      </c>
      <c r="C839" s="9">
        <f>INDEX(ATS!$A:$P,MATCH('2) Order Form'!$V839,ATS!$O:$O,0),1)</f>
        <v>820415</v>
      </c>
      <c r="D839" s="9" t="str">
        <f>INDEX(ATS!$A:$P,MATCH('2) Order Form'!$V839,ATS!$O:$O,0),2)</f>
        <v>Sweet Casual Socks</v>
      </c>
      <c r="E839" s="74" t="str">
        <f>INDEX(ATS!$A:$P,MATCH('2) Order Form'!$V839,ATS!$O:$O,0),4)</f>
        <v>99901-3840</v>
      </c>
      <c r="F839" s="74" t="str">
        <f>INDEX(ATS!$A:$P,MATCH('2) Order Form'!$V839,ATS!$O:$O,0),5)</f>
        <v xml:space="preserve">Black </v>
      </c>
      <c r="G839" s="112">
        <f>INDEX(ATS!$A:$P,MATCH('2) Order Form'!$V839,ATS!$O:$O,0),6)</f>
        <v>3840</v>
      </c>
      <c r="H839" s="10">
        <v>1</v>
      </c>
      <c r="I839" s="90">
        <v>0</v>
      </c>
      <c r="J839" s="96">
        <f>IFERROR(VLOOKUP(V839,ATS!$O:$P,2,FALSE),0)</f>
        <v>37</v>
      </c>
      <c r="K839" s="138">
        <f t="shared" si="1390"/>
        <v>37</v>
      </c>
      <c r="L839" s="96">
        <f>IFERROR(VLOOKUP(V839,ATS!$O:$Q,3,FALSE),0)</f>
        <v>37</v>
      </c>
      <c r="M839" s="139">
        <f t="shared" si="1382"/>
        <v>37</v>
      </c>
      <c r="N839" s="85">
        <v>0</v>
      </c>
      <c r="O839" s="51">
        <f t="shared" si="1391"/>
        <v>0</v>
      </c>
      <c r="P839" s="46">
        <f>VLOOKUP($C839,Prices!$A$3:$T$1996,MATCH('2) Order Form'!P$8,Prices!$A$2:$T$2,0),FALSE)</f>
        <v>6.5</v>
      </c>
      <c r="Q839" s="47">
        <f>VLOOKUP($C839,Prices!$A$3:$T$1996,MATCH('2) Order Form'!Q$8,Prices!$A$2:$T$2,0),FALSE)</f>
        <v>13</v>
      </c>
      <c r="R839" s="31">
        <f t="shared" si="1392"/>
        <v>0</v>
      </c>
      <c r="S839" s="40">
        <f t="shared" si="1393"/>
        <v>0</v>
      </c>
      <c r="T839" s="47">
        <f t="shared" si="1394"/>
        <v>0</v>
      </c>
      <c r="U839" s="97"/>
      <c r="V839" s="110">
        <v>7048652902696</v>
      </c>
      <c r="W839" s="97"/>
      <c r="X839" s="182" t="str">
        <f t="shared" si="1313"/>
        <v/>
      </c>
      <c r="Y839" s="98">
        <f t="shared" si="1383"/>
        <v>0</v>
      </c>
      <c r="Z839" s="99">
        <f t="shared" ca="1" si="1372"/>
        <v>0</v>
      </c>
      <c r="AA839" s="99">
        <f t="shared" ca="1" si="1389"/>
        <v>126</v>
      </c>
      <c r="AB839" s="99">
        <f t="shared" ca="1" si="1421"/>
        <v>0</v>
      </c>
      <c r="AC839" s="99">
        <f t="shared" ca="1" si="1422"/>
        <v>0</v>
      </c>
      <c r="AD839" s="99" t="str">
        <f t="shared" si="1423"/>
        <v xml:space="preserve">820415Black </v>
      </c>
      <c r="AE839" s="99">
        <f t="shared" si="1424"/>
        <v>820415</v>
      </c>
      <c r="AF839" s="100" t="str">
        <f>INDEX(ATS!$A:$P,MATCH('2) Order Form'!$V839,ATS!$O:$O,0),7)</f>
        <v>Active</v>
      </c>
      <c r="AG839" s="186">
        <v>7048652897299</v>
      </c>
    </row>
    <row r="840" spans="1:33">
      <c r="A840" s="9">
        <v>5</v>
      </c>
      <c r="B840" s="9" t="s">
        <v>105</v>
      </c>
      <c r="C840" s="9">
        <f>INDEX(ATS!$A:$P,MATCH('2) Order Form'!$V840,ATS!$O:$O,0),1)</f>
        <v>820415</v>
      </c>
      <c r="D840" s="9" t="str">
        <f>INDEX(ATS!$A:$P,MATCH('2) Order Form'!$V840,ATS!$O:$O,0),2)</f>
        <v>Sweet Casual Socks</v>
      </c>
      <c r="E840" s="74" t="str">
        <f>INDEX(ATS!$A:$P,MATCH('2) Order Form'!$V840,ATS!$O:$O,0),4)</f>
        <v>99901-4143</v>
      </c>
      <c r="F840" s="74" t="str">
        <f>INDEX(ATS!$A:$P,MATCH('2) Order Form'!$V840,ATS!$O:$O,0),5)</f>
        <v xml:space="preserve">Black </v>
      </c>
      <c r="G840" s="112">
        <f>INDEX(ATS!$A:$P,MATCH('2) Order Form'!$V840,ATS!$O:$O,0),6)</f>
        <v>4143</v>
      </c>
      <c r="H840" s="10">
        <v>1</v>
      </c>
      <c r="I840" s="90">
        <v>0</v>
      </c>
      <c r="J840" s="96">
        <f>IFERROR(VLOOKUP(V840,ATS!$O:$P,2,FALSE),0)</f>
        <v>84</v>
      </c>
      <c r="K840" s="138" t="str">
        <f t="shared" si="1390"/>
        <v>50+</v>
      </c>
      <c r="L840" s="96">
        <f>IFERROR(VLOOKUP(V840,ATS!$O:$Q,3,FALSE),0)</f>
        <v>84</v>
      </c>
      <c r="M840" s="139" t="str">
        <f t="shared" si="1382"/>
        <v>50+</v>
      </c>
      <c r="N840" s="85">
        <v>0</v>
      </c>
      <c r="O840" s="51">
        <f t="shared" si="1391"/>
        <v>0</v>
      </c>
      <c r="P840" s="46">
        <f>VLOOKUP($C840,Prices!$A$3:$T$1996,MATCH('2) Order Form'!P$8,Prices!$A$2:$T$2,0),FALSE)</f>
        <v>6.5</v>
      </c>
      <c r="Q840" s="47">
        <f>VLOOKUP($C840,Prices!$A$3:$T$1996,MATCH('2) Order Form'!Q$8,Prices!$A$2:$T$2,0),FALSE)</f>
        <v>13</v>
      </c>
      <c r="R840" s="31">
        <f t="shared" si="1392"/>
        <v>0</v>
      </c>
      <c r="S840" s="40">
        <f t="shared" si="1393"/>
        <v>0</v>
      </c>
      <c r="T840" s="47">
        <f t="shared" si="1394"/>
        <v>0</v>
      </c>
      <c r="U840" s="97"/>
      <c r="V840" s="110">
        <v>7048652902702</v>
      </c>
      <c r="W840" s="97"/>
      <c r="X840" s="182" t="str">
        <f t="shared" si="1313"/>
        <v/>
      </c>
      <c r="Y840" s="98">
        <f t="shared" si="1383"/>
        <v>0</v>
      </c>
      <c r="Z840" s="99">
        <f t="shared" ca="1" si="1372"/>
        <v>0</v>
      </c>
      <c r="AA840" s="99">
        <f t="shared" ca="1" si="1389"/>
        <v>126</v>
      </c>
      <c r="AB840" s="99">
        <f t="shared" ca="1" si="1421"/>
        <v>0</v>
      </c>
      <c r="AC840" s="99">
        <f t="shared" ca="1" si="1422"/>
        <v>0</v>
      </c>
      <c r="AD840" s="99" t="str">
        <f t="shared" si="1423"/>
        <v xml:space="preserve">820415Black </v>
      </c>
      <c r="AE840" s="99">
        <f t="shared" si="1424"/>
        <v>820415</v>
      </c>
      <c r="AF840" s="100" t="str">
        <f>INDEX(ATS!$A:$P,MATCH('2) Order Form'!$V840,ATS!$O:$O,0),7)</f>
        <v>Active</v>
      </c>
      <c r="AG840" s="186">
        <v>7048652897282</v>
      </c>
    </row>
    <row r="841" spans="1:33">
      <c r="A841" s="9">
        <v>5</v>
      </c>
      <c r="B841" s="9" t="s">
        <v>105</v>
      </c>
      <c r="C841" s="9">
        <f>INDEX(ATS!$A:$P,MATCH('2) Order Form'!$V841,ATS!$O:$O,0),1)</f>
        <v>820415</v>
      </c>
      <c r="D841" s="9" t="str">
        <f>INDEX(ATS!$A:$P,MATCH('2) Order Form'!$V841,ATS!$O:$O,0),2)</f>
        <v>Sweet Casual Socks</v>
      </c>
      <c r="E841" s="74" t="str">
        <f>INDEX(ATS!$A:$P,MATCH('2) Order Form'!$V841,ATS!$O:$O,0),4)</f>
        <v>99901-4446</v>
      </c>
      <c r="F841" s="74" t="str">
        <f>INDEX(ATS!$A:$P,MATCH('2) Order Form'!$V841,ATS!$O:$O,0),5)</f>
        <v xml:space="preserve">Black </v>
      </c>
      <c r="G841" s="112">
        <f>INDEX(ATS!$A:$P,MATCH('2) Order Form'!$V841,ATS!$O:$O,0),6)</f>
        <v>4446</v>
      </c>
      <c r="H841" s="10">
        <v>1</v>
      </c>
      <c r="I841" s="90">
        <v>0</v>
      </c>
      <c r="J841" s="96">
        <f>IFERROR(VLOOKUP(V841,ATS!$O:$P,2,FALSE),0)</f>
        <v>78</v>
      </c>
      <c r="K841" s="138" t="str">
        <f t="shared" si="1390"/>
        <v>50+</v>
      </c>
      <c r="L841" s="96">
        <f>IFERROR(VLOOKUP(V841,ATS!$O:$Q,3,FALSE),0)</f>
        <v>78</v>
      </c>
      <c r="M841" s="139" t="str">
        <f t="shared" si="1382"/>
        <v>50+</v>
      </c>
      <c r="N841" s="85">
        <v>0</v>
      </c>
      <c r="O841" s="51">
        <f t="shared" si="1391"/>
        <v>0</v>
      </c>
      <c r="P841" s="46">
        <f>VLOOKUP($C841,Prices!$A$3:$T$1996,MATCH('2) Order Form'!P$8,Prices!$A$2:$T$2,0),FALSE)</f>
        <v>6.5</v>
      </c>
      <c r="Q841" s="47">
        <f>VLOOKUP($C841,Prices!$A$3:$T$1996,MATCH('2) Order Form'!Q$8,Prices!$A$2:$T$2,0),FALSE)</f>
        <v>13</v>
      </c>
      <c r="R841" s="31">
        <f t="shared" si="1392"/>
        <v>0</v>
      </c>
      <c r="S841" s="40">
        <f t="shared" si="1393"/>
        <v>0</v>
      </c>
      <c r="T841" s="47">
        <f t="shared" si="1394"/>
        <v>0</v>
      </c>
      <c r="U841" s="97"/>
      <c r="V841" s="110">
        <v>7048652902719</v>
      </c>
      <c r="W841" s="97"/>
      <c r="X841" s="182" t="str">
        <f t="shared" si="1313"/>
        <v/>
      </c>
      <c r="Y841" s="98">
        <f t="shared" si="1383"/>
        <v>0</v>
      </c>
      <c r="Z841" s="99">
        <f t="shared" ca="1" si="1372"/>
        <v>0</v>
      </c>
      <c r="AA841" s="99">
        <f t="shared" ca="1" si="1389"/>
        <v>126</v>
      </c>
      <c r="AB841" s="99">
        <f t="shared" ca="1" si="1421"/>
        <v>0</v>
      </c>
      <c r="AC841" s="99">
        <f t="shared" ca="1" si="1422"/>
        <v>0</v>
      </c>
      <c r="AD841" s="99" t="str">
        <f t="shared" si="1423"/>
        <v xml:space="preserve">820415Black </v>
      </c>
      <c r="AE841" s="99">
        <f t="shared" si="1424"/>
        <v>820415</v>
      </c>
      <c r="AF841" s="100" t="str">
        <f>INDEX(ATS!$A:$P,MATCH('2) Order Form'!$V841,ATS!$O:$O,0),7)</f>
        <v>Active</v>
      </c>
      <c r="AG841" s="186">
        <v>7048652897312</v>
      </c>
    </row>
    <row r="842" spans="1:33">
      <c r="A842" s="9">
        <v>5</v>
      </c>
      <c r="B842" s="9" t="s">
        <v>105</v>
      </c>
      <c r="C842" s="9">
        <f>INDEX(ATS!$A:$P,MATCH('2) Order Form'!$V842,ATS!$O:$O,0),1)</f>
        <v>820517</v>
      </c>
      <c r="D842" s="9" t="str">
        <f>INDEX(ATS!$A:$P,MATCH('2) Order Form'!$V842,ATS!$O:$O,0),2)</f>
        <v>Corporate Trucker Cap</v>
      </c>
      <c r="E842" s="74" t="str">
        <f>INDEX(ATS!$A:$P,MATCH('2) Order Form'!$V842,ATS!$O:$O,0),4)</f>
        <v>SEGRY-OS</v>
      </c>
      <c r="F842" s="74" t="str">
        <f>INDEX(ATS!$A:$P,MATCH('2) Order Form'!$V842,ATS!$O:$O,0),5)</f>
        <v>Stone Gray</v>
      </c>
      <c r="G842" s="112" t="str">
        <f>INDEX(ATS!$A:$P,MATCH('2) Order Form'!$V842,ATS!$O:$O,0),6)</f>
        <v>OS</v>
      </c>
      <c r="H842" s="10">
        <v>1</v>
      </c>
      <c r="I842" s="90">
        <v>0</v>
      </c>
      <c r="J842" s="96">
        <f>IFERROR(VLOOKUP(V842,ATS!$O:$P,2,FALSE),0)</f>
        <v>258</v>
      </c>
      <c r="K842" s="138" t="str">
        <f t="shared" si="1390"/>
        <v>50+</v>
      </c>
      <c r="L842" s="96">
        <f>IFERROR(VLOOKUP(V842,ATS!$O:$Q,3,FALSE),0)</f>
        <v>258</v>
      </c>
      <c r="M842" s="139" t="str">
        <f t="shared" si="1382"/>
        <v>50+</v>
      </c>
      <c r="N842" s="85">
        <v>0</v>
      </c>
      <c r="O842" s="51">
        <f t="shared" si="1391"/>
        <v>0</v>
      </c>
      <c r="P842" s="46">
        <f>VLOOKUP($C842,Prices!$A$3:$T$1996,MATCH('2) Order Form'!P$8,Prices!$A$2:$T$2,0),FALSE)</f>
        <v>15</v>
      </c>
      <c r="Q842" s="47">
        <f>VLOOKUP($C842,Prices!$A$3:$T$1996,MATCH('2) Order Form'!Q$8,Prices!$A$2:$T$2,0),FALSE)</f>
        <v>30</v>
      </c>
      <c r="R842" s="31">
        <f t="shared" si="1392"/>
        <v>0</v>
      </c>
      <c r="S842" s="40">
        <f t="shared" si="1393"/>
        <v>0</v>
      </c>
      <c r="T842" s="47">
        <f t="shared" si="1394"/>
        <v>0</v>
      </c>
      <c r="U842" s="97"/>
      <c r="V842" s="110">
        <v>7048652902764</v>
      </c>
      <c r="W842" s="97"/>
      <c r="X842" s="182" t="str">
        <f t="shared" ref="X842:X847" si="1425">IF(ISNA(VLOOKUP(V842,$AG$9:$AG$1000,1,FALSE)),"*** EOL ***","")</f>
        <v/>
      </c>
      <c r="Y842" s="98">
        <f t="shared" si="1383"/>
        <v>0</v>
      </c>
      <c r="Z842" s="99">
        <f t="shared" ca="1" si="1372"/>
        <v>0</v>
      </c>
      <c r="AA842" s="99">
        <f t="shared" ca="1" si="1389"/>
        <v>127</v>
      </c>
      <c r="AB842" s="99">
        <f t="shared" ca="1" si="1421"/>
        <v>1</v>
      </c>
      <c r="AC842" s="99">
        <f t="shared" ca="1" si="1422"/>
        <v>1</v>
      </c>
      <c r="AD842" s="99" t="str">
        <f t="shared" si="1423"/>
        <v>820517Stone Gray</v>
      </c>
      <c r="AE842" s="99">
        <f t="shared" si="1424"/>
        <v>820517</v>
      </c>
      <c r="AF842" s="100" t="str">
        <f>INDEX(ATS!$A:$P,MATCH('2) Order Form'!$V842,ATS!$O:$O,0),7)</f>
        <v>Active</v>
      </c>
      <c r="AG842" s="186">
        <v>7048652897381</v>
      </c>
    </row>
    <row r="843" spans="1:33">
      <c r="A843" s="9">
        <v>5</v>
      </c>
      <c r="B843" s="9" t="s">
        <v>105</v>
      </c>
      <c r="C843" s="9">
        <f>INDEX(ATS!$A:$P,MATCH('2) Order Form'!$V843,ATS!$O:$O,0),1)</f>
        <v>820340</v>
      </c>
      <c r="D843" s="9" t="str">
        <f>INDEX(ATS!$A:$P,MATCH('2) Order Form'!$V843,ATS!$O:$O,0),2)</f>
        <v>Sweet Cap</v>
      </c>
      <c r="E843" s="74" t="str">
        <f>INDEX(ATS!$A:$P,MATCH('2) Order Form'!$V843,ATS!$O:$O,0),4)</f>
        <v>88300-OS</v>
      </c>
      <c r="F843" s="74" t="str">
        <f>INDEX(ATS!$A:$P,MATCH('2) Order Form'!$V843,ATS!$O:$O,0),5)</f>
        <v>Sky Blue</v>
      </c>
      <c r="G843" s="112" t="str">
        <f>INDEX(ATS!$A:$P,MATCH('2) Order Form'!$V843,ATS!$O:$O,0),6)</f>
        <v>OS</v>
      </c>
      <c r="H843" s="10">
        <v>1</v>
      </c>
      <c r="I843" s="90">
        <v>0</v>
      </c>
      <c r="J843" s="96">
        <f>IFERROR(VLOOKUP(V843,ATS!$O:$P,2,FALSE),0)</f>
        <v>115</v>
      </c>
      <c r="K843" s="138" t="str">
        <f t="shared" ref="K843:K846" si="1426">IF(J843=99999,"OPEN",IF(J843&gt;50,"50+",IF(J843&lt;=0,"0",J843)))</f>
        <v>50+</v>
      </c>
      <c r="L843" s="96">
        <f>IFERROR(VLOOKUP(V843,ATS!$O:$Q,3,FALSE),0)</f>
        <v>115</v>
      </c>
      <c r="M843" s="139" t="str">
        <f t="shared" ref="M843:M846" si="1427">IF(L843=99999,"OPEN",IF(L843&gt;50,"50+",IF(L843&lt;=0,"0",L843)))</f>
        <v>50+</v>
      </c>
      <c r="N843" s="85">
        <v>0</v>
      </c>
      <c r="O843" s="51">
        <f t="shared" ref="O843:O846" si="1428">IF(N843&lt;&gt;0,N843,$P$5)</f>
        <v>0</v>
      </c>
      <c r="P843" s="46">
        <f>VLOOKUP($C843,Prices!$A$3:$T$1996,MATCH('2) Order Form'!P$8,Prices!$A$2:$T$2,0),FALSE)</f>
        <v>17.5</v>
      </c>
      <c r="Q843" s="47">
        <f>VLOOKUP($C843,Prices!$A$3:$T$1996,MATCH('2) Order Form'!Q$8,Prices!$A$2:$T$2,0),FALSE)</f>
        <v>35</v>
      </c>
      <c r="R843" s="31">
        <f t="shared" ref="R843:R846" si="1429">I843*P843</f>
        <v>0</v>
      </c>
      <c r="S843" s="40">
        <f t="shared" ref="S843:S846" si="1430">R843*O843</f>
        <v>0</v>
      </c>
      <c r="T843" s="47">
        <f t="shared" ref="T843:T846" si="1431">R843-S843</f>
        <v>0</v>
      </c>
      <c r="U843" s="97"/>
      <c r="V843" s="110">
        <v>7048652900074</v>
      </c>
      <c r="W843" s="97"/>
      <c r="X843" s="182" t="str">
        <f t="shared" si="1425"/>
        <v>*** EOL ***</v>
      </c>
      <c r="Y843" s="98">
        <f t="shared" ref="Y843:Y846" si="1432">I843*Q843</f>
        <v>0</v>
      </c>
      <c r="Z843" s="99">
        <f t="shared" ca="1" si="1372"/>
        <v>0</v>
      </c>
      <c r="AA843" s="99">
        <f t="shared" ca="1" si="1389"/>
        <v>128</v>
      </c>
      <c r="AB843" s="99">
        <f t="shared" ca="1" si="1421"/>
        <v>1</v>
      </c>
      <c r="AC843" s="99">
        <f t="shared" ca="1" si="1422"/>
        <v>1</v>
      </c>
      <c r="AD843" s="99" t="str">
        <f t="shared" si="1423"/>
        <v>820340Sky Blue</v>
      </c>
      <c r="AE843" s="99">
        <f t="shared" si="1424"/>
        <v>820340</v>
      </c>
      <c r="AF843" s="100" t="str">
        <f>INDEX(ATS!$A:$P,MATCH('2) Order Form'!$V843,ATS!$O:$O,0),7)</f>
        <v>Stock</v>
      </c>
      <c r="AG843" s="186">
        <v>7048652897374</v>
      </c>
    </row>
    <row r="844" spans="1:33">
      <c r="A844" s="9">
        <v>5</v>
      </c>
      <c r="B844" s="9" t="s">
        <v>105</v>
      </c>
      <c r="C844" s="9">
        <f>INDEX(ATS!$A:$P,MATCH('2) Order Form'!$V844,ATS!$O:$O,0),1)</f>
        <v>820340</v>
      </c>
      <c r="D844" s="9" t="str">
        <f>INDEX(ATS!$A:$P,MATCH('2) Order Form'!$V844,ATS!$O:$O,0),2)</f>
        <v>Sweet Cap</v>
      </c>
      <c r="E844" s="74" t="str">
        <f>INDEX(ATS!$A:$P,MATCH('2) Order Form'!$V844,ATS!$O:$O,0),4)</f>
        <v>99901-OS</v>
      </c>
      <c r="F844" s="74" t="str">
        <f>INDEX(ATS!$A:$P,MATCH('2) Order Form'!$V844,ATS!$O:$O,0),5)</f>
        <v xml:space="preserve">Black </v>
      </c>
      <c r="G844" s="112" t="str">
        <f>INDEX(ATS!$A:$P,MATCH('2) Order Form'!$V844,ATS!$O:$O,0),6)</f>
        <v>OS</v>
      </c>
      <c r="H844" s="10">
        <v>1</v>
      </c>
      <c r="I844" s="90">
        <v>0</v>
      </c>
      <c r="J844" s="96">
        <f>IFERROR(VLOOKUP(V844,ATS!$O:$P,2,FALSE),0)</f>
        <v>81</v>
      </c>
      <c r="K844" s="138" t="str">
        <f t="shared" si="1426"/>
        <v>50+</v>
      </c>
      <c r="L844" s="96">
        <f>IFERROR(VLOOKUP(V844,ATS!$O:$Q,3,FALSE),0)</f>
        <v>81</v>
      </c>
      <c r="M844" s="139" t="str">
        <f t="shared" si="1427"/>
        <v>50+</v>
      </c>
      <c r="N844" s="85">
        <v>0</v>
      </c>
      <c r="O844" s="51">
        <f t="shared" si="1428"/>
        <v>0</v>
      </c>
      <c r="P844" s="46">
        <f>VLOOKUP($C844,Prices!$A$3:$T$1996,MATCH('2) Order Form'!P$8,Prices!$A$2:$T$2,0),FALSE)</f>
        <v>17.5</v>
      </c>
      <c r="Q844" s="47">
        <f>VLOOKUP($C844,Prices!$A$3:$T$1996,MATCH('2) Order Form'!Q$8,Prices!$A$2:$T$2,0),FALSE)</f>
        <v>35</v>
      </c>
      <c r="R844" s="31">
        <f t="shared" si="1429"/>
        <v>0</v>
      </c>
      <c r="S844" s="40">
        <f t="shared" si="1430"/>
        <v>0</v>
      </c>
      <c r="T844" s="47">
        <f t="shared" si="1431"/>
        <v>0</v>
      </c>
      <c r="U844" s="97"/>
      <c r="V844" s="110">
        <v>7048652813817</v>
      </c>
      <c r="W844" s="97"/>
      <c r="X844" s="182" t="str">
        <f t="shared" si="1425"/>
        <v/>
      </c>
      <c r="Y844" s="98">
        <f t="shared" si="1432"/>
        <v>0</v>
      </c>
      <c r="Z844" s="99">
        <f t="shared" ca="1" si="1372"/>
        <v>0</v>
      </c>
      <c r="AA844" s="99">
        <f t="shared" ca="1" si="1389"/>
        <v>128</v>
      </c>
      <c r="AB844" s="99">
        <f t="shared" ca="1" si="1421"/>
        <v>0</v>
      </c>
      <c r="AC844" s="99">
        <f t="shared" ca="1" si="1422"/>
        <v>1</v>
      </c>
      <c r="AD844" s="99" t="str">
        <f t="shared" si="1423"/>
        <v xml:space="preserve">820340Black </v>
      </c>
      <c r="AE844" s="99">
        <f t="shared" si="1424"/>
        <v>820340</v>
      </c>
      <c r="AF844" s="100" t="str">
        <f>INDEX(ATS!$A:$P,MATCH('2) Order Form'!$V844,ATS!$O:$O,0),7)</f>
        <v>Active</v>
      </c>
      <c r="AG844" s="186">
        <v>7048652897367</v>
      </c>
    </row>
    <row r="845" spans="1:33">
      <c r="A845" s="9">
        <v>5</v>
      </c>
      <c r="B845" s="9" t="s">
        <v>105</v>
      </c>
      <c r="C845" s="9">
        <f>INDEX(ATS!$A:$P,MATCH('2) Order Form'!$V845,ATS!$O:$O,0),1)</f>
        <v>820341</v>
      </c>
      <c r="D845" s="9" t="str">
        <f>INDEX(ATS!$A:$P,MATCH('2) Order Form'!$V845,ATS!$O:$O,0),2)</f>
        <v>Chaser Cap</v>
      </c>
      <c r="E845" s="74" t="str">
        <f>INDEX(ATS!$A:$P,MATCH('2) Order Form'!$V845,ATS!$O:$O,0),4)</f>
        <v>88300-OS</v>
      </c>
      <c r="F845" s="74" t="str">
        <f>INDEX(ATS!$A:$P,MATCH('2) Order Form'!$V845,ATS!$O:$O,0),5)</f>
        <v>Sky Blue</v>
      </c>
      <c r="G845" s="112" t="str">
        <f>INDEX(ATS!$A:$P,MATCH('2) Order Form'!$V845,ATS!$O:$O,0),6)</f>
        <v>OS</v>
      </c>
      <c r="H845" s="10">
        <v>1</v>
      </c>
      <c r="I845" s="90">
        <v>0</v>
      </c>
      <c r="J845" s="96">
        <f>IFERROR(VLOOKUP(V845,ATS!$O:$P,2,FALSE),0)</f>
        <v>107</v>
      </c>
      <c r="K845" s="138" t="str">
        <f t="shared" si="1426"/>
        <v>50+</v>
      </c>
      <c r="L845" s="96">
        <f>IFERROR(VLOOKUP(V845,ATS!$O:$Q,3,FALSE),0)</f>
        <v>107</v>
      </c>
      <c r="M845" s="139" t="str">
        <f t="shared" si="1427"/>
        <v>50+</v>
      </c>
      <c r="N845" s="85">
        <v>0</v>
      </c>
      <c r="O845" s="51">
        <f t="shared" si="1428"/>
        <v>0</v>
      </c>
      <c r="P845" s="46">
        <f>VLOOKUP($C845,Prices!$A$3:$T$1996,MATCH('2) Order Form'!P$8,Prices!$A$2:$T$2,0),FALSE)</f>
        <v>15</v>
      </c>
      <c r="Q845" s="47">
        <f>VLOOKUP($C845,Prices!$A$3:$T$1996,MATCH('2) Order Form'!Q$8,Prices!$A$2:$T$2,0),FALSE)</f>
        <v>30</v>
      </c>
      <c r="R845" s="31">
        <f t="shared" si="1429"/>
        <v>0</v>
      </c>
      <c r="S845" s="40">
        <f t="shared" si="1430"/>
        <v>0</v>
      </c>
      <c r="T845" s="47">
        <f t="shared" si="1431"/>
        <v>0</v>
      </c>
      <c r="U845" s="97"/>
      <c r="V845" s="110">
        <v>7048652900081</v>
      </c>
      <c r="W845" s="97"/>
      <c r="X845" s="182" t="str">
        <f t="shared" si="1425"/>
        <v>*** EOL ***</v>
      </c>
      <c r="Y845" s="98">
        <f t="shared" si="1432"/>
        <v>0</v>
      </c>
      <c r="Z845" s="99">
        <f t="shared" ca="1" si="1372"/>
        <v>0</v>
      </c>
      <c r="AA845" s="99">
        <f t="shared" ca="1" si="1389"/>
        <v>129</v>
      </c>
      <c r="AB845" s="99">
        <f t="shared" ca="1" si="1421"/>
        <v>1</v>
      </c>
      <c r="AC845" s="99">
        <f t="shared" ca="1" si="1422"/>
        <v>1</v>
      </c>
      <c r="AD845" s="99" t="str">
        <f t="shared" si="1423"/>
        <v>820341Sky Blue</v>
      </c>
      <c r="AE845" s="99">
        <f t="shared" si="1424"/>
        <v>820341</v>
      </c>
      <c r="AF845" s="100" t="str">
        <f>INDEX(ATS!$A:$P,MATCH('2) Order Form'!$V845,ATS!$O:$O,0),7)</f>
        <v>Active</v>
      </c>
      <c r="AG845" s="186">
        <v>7048652897398</v>
      </c>
    </row>
    <row r="846" spans="1:33">
      <c r="A846" s="9">
        <v>5</v>
      </c>
      <c r="B846" s="9" t="s">
        <v>105</v>
      </c>
      <c r="C846" s="9">
        <f>INDEX(ATS!$A:$P,MATCH('2) Order Form'!$V846,ATS!$O:$O,0),1)</f>
        <v>820341</v>
      </c>
      <c r="D846" s="9" t="str">
        <f>INDEX(ATS!$A:$P,MATCH('2) Order Form'!$V846,ATS!$O:$O,0),2)</f>
        <v>Chaser Cap</v>
      </c>
      <c r="E846" s="74" t="str">
        <f>INDEX(ATS!$A:$P,MATCH('2) Order Form'!$V846,ATS!$O:$O,0),4)</f>
        <v>99901-OS</v>
      </c>
      <c r="F846" s="74" t="str">
        <f>INDEX(ATS!$A:$P,MATCH('2) Order Form'!$V846,ATS!$O:$O,0),5)</f>
        <v xml:space="preserve">Black </v>
      </c>
      <c r="G846" s="112" t="str">
        <f>INDEX(ATS!$A:$P,MATCH('2) Order Form'!$V846,ATS!$O:$O,0),6)</f>
        <v>OS</v>
      </c>
      <c r="H846" s="10">
        <v>1</v>
      </c>
      <c r="I846" s="90">
        <v>0</v>
      </c>
      <c r="J846" s="96">
        <f>IFERROR(VLOOKUP(V846,ATS!$O:$P,2,FALSE),0)</f>
        <v>77</v>
      </c>
      <c r="K846" s="138" t="str">
        <f t="shared" si="1426"/>
        <v>50+</v>
      </c>
      <c r="L846" s="96">
        <f>IFERROR(VLOOKUP(V846,ATS!$O:$Q,3,FALSE),0)</f>
        <v>77</v>
      </c>
      <c r="M846" s="139" t="str">
        <f t="shared" si="1427"/>
        <v>50+</v>
      </c>
      <c r="N846" s="85">
        <v>0</v>
      </c>
      <c r="O846" s="51">
        <f t="shared" si="1428"/>
        <v>0</v>
      </c>
      <c r="P846" s="46">
        <f>VLOOKUP($C846,Prices!$A$3:$T$1996,MATCH('2) Order Form'!P$8,Prices!$A$2:$T$2,0),FALSE)</f>
        <v>15</v>
      </c>
      <c r="Q846" s="47">
        <f>VLOOKUP($C846,Prices!$A$3:$T$1996,MATCH('2) Order Form'!Q$8,Prices!$A$2:$T$2,0),FALSE)</f>
        <v>30</v>
      </c>
      <c r="R846" s="31">
        <f t="shared" si="1429"/>
        <v>0</v>
      </c>
      <c r="S846" s="40">
        <f t="shared" si="1430"/>
        <v>0</v>
      </c>
      <c r="T846" s="47">
        <f t="shared" si="1431"/>
        <v>0</v>
      </c>
      <c r="U846" s="97"/>
      <c r="V846" s="110">
        <v>7048652813824</v>
      </c>
      <c r="W846" s="97"/>
      <c r="X846" s="182" t="str">
        <f t="shared" si="1425"/>
        <v/>
      </c>
      <c r="Y846" s="98">
        <f t="shared" si="1432"/>
        <v>0</v>
      </c>
      <c r="Z846" s="99">
        <f t="shared" ca="1" si="1372"/>
        <v>0</v>
      </c>
      <c r="AA846" s="99">
        <f t="shared" ca="1" si="1389"/>
        <v>129</v>
      </c>
      <c r="AB846" s="99">
        <f t="shared" ca="1" si="1421"/>
        <v>0</v>
      </c>
      <c r="AC846" s="99">
        <f t="shared" ca="1" si="1422"/>
        <v>1</v>
      </c>
      <c r="AD846" s="99" t="str">
        <f t="shared" si="1423"/>
        <v xml:space="preserve">820341Black </v>
      </c>
      <c r="AE846" s="99">
        <f t="shared" si="1424"/>
        <v>820341</v>
      </c>
      <c r="AF846" s="100" t="str">
        <f>INDEX(ATS!$A:$P,MATCH('2) Order Form'!$V846,ATS!$O:$O,0),7)</f>
        <v>Active</v>
      </c>
      <c r="AG846" s="186">
        <v>7048652897428</v>
      </c>
    </row>
    <row r="847" spans="1:33">
      <c r="A847" s="9">
        <v>5</v>
      </c>
      <c r="B847" s="9" t="s">
        <v>105</v>
      </c>
      <c r="C847" s="9">
        <f>INDEX(ATS!$A:$P,MATCH('2) Order Form'!$V847,ATS!$O:$O,0),1)</f>
        <v>827036</v>
      </c>
      <c r="D847" s="9" t="str">
        <f>INDEX(ATS!$A:$P,MATCH('2) Order Form'!$V847,ATS!$O:$O,0),2)</f>
        <v>Sweet Tube</v>
      </c>
      <c r="E847" s="74" t="str">
        <f>INDEX(ATS!$A:$P,MATCH('2) Order Form'!$V847,ATS!$O:$O,0),4)</f>
        <v>BLACK-OS</v>
      </c>
      <c r="F847" s="74" t="str">
        <f>INDEX(ATS!$A:$P,MATCH('2) Order Form'!$V847,ATS!$O:$O,0),5)</f>
        <v>Black</v>
      </c>
      <c r="G847" s="112" t="str">
        <f>INDEX(ATS!$A:$P,MATCH('2) Order Form'!$V847,ATS!$O:$O,0),6)</f>
        <v>OS</v>
      </c>
      <c r="H847" s="10">
        <v>1</v>
      </c>
      <c r="I847" s="90">
        <v>0</v>
      </c>
      <c r="J847" s="96">
        <f>IFERROR(VLOOKUP(V847,ATS!$O:$P,2,FALSE),0)</f>
        <v>18</v>
      </c>
      <c r="K847" s="138">
        <f>IF(J847=99999,"OPEN",IF(J847&gt;50,"50+",IF(J847&lt;=0,"0",J847)))</f>
        <v>18</v>
      </c>
      <c r="L847" s="96">
        <f>IFERROR(VLOOKUP(V847,ATS!$O:$Q,3,FALSE),0)</f>
        <v>18</v>
      </c>
      <c r="M847" s="139">
        <f>IF(L847=99999,"OPEN",IF(L847&gt;50,"50+",IF(L847&lt;=0,"0",L847)))</f>
        <v>18</v>
      </c>
      <c r="N847" s="85">
        <v>0</v>
      </c>
      <c r="O847" s="51">
        <f>IF(N847&lt;&gt;0,N847,$P$5)</f>
        <v>0</v>
      </c>
      <c r="P847" s="46">
        <f>VLOOKUP($C847,Prices!$A$3:$T$1996,MATCH('2) Order Form'!P$8,Prices!$A$2:$T$2,0),FALSE)</f>
        <v>5</v>
      </c>
      <c r="Q847" s="47">
        <f>VLOOKUP($C847,Prices!$A$3:$T$1996,MATCH('2) Order Form'!Q$8,Prices!$A$2:$T$2,0),FALSE)</f>
        <v>10</v>
      </c>
      <c r="R847" s="31">
        <f>I847*P847</f>
        <v>0</v>
      </c>
      <c r="S847" s="40">
        <f>R847*O847</f>
        <v>0</v>
      </c>
      <c r="T847" s="47">
        <f>R847-S847</f>
        <v>0</v>
      </c>
      <c r="U847" s="97"/>
      <c r="V847" s="110">
        <v>7048652193841</v>
      </c>
      <c r="W847" s="97"/>
      <c r="X847" s="182" t="str">
        <f t="shared" si="1425"/>
        <v>*** EOL ***</v>
      </c>
      <c r="Y847" s="98">
        <f>I847*Q847</f>
        <v>0</v>
      </c>
      <c r="Z847" s="99">
        <f t="shared" ca="1" si="1372"/>
        <v>0</v>
      </c>
      <c r="AA847" s="99">
        <f t="shared" ca="1" si="1389"/>
        <v>130</v>
      </c>
      <c r="AB847" s="99">
        <f t="shared" ca="1" si="1421"/>
        <v>1</v>
      </c>
      <c r="AC847" s="99">
        <f t="shared" ca="1" si="1422"/>
        <v>1</v>
      </c>
      <c r="AD847" s="99" t="str">
        <f t="shared" si="1423"/>
        <v>827036Black</v>
      </c>
      <c r="AE847" s="99">
        <f t="shared" si="1424"/>
        <v>827036</v>
      </c>
      <c r="AF847" s="100" t="str">
        <f>INDEX(ATS!$A:$P,MATCH('2) Order Form'!$V847,ATS!$O:$O,0),7)</f>
        <v>Stock</v>
      </c>
      <c r="AG847" s="186">
        <v>7048652897411</v>
      </c>
    </row>
    <row r="848" spans="1:33">
      <c r="AG848" s="187">
        <v>7048652897404</v>
      </c>
    </row>
    <row r="849" spans="33:33">
      <c r="AG849" s="187">
        <v>7048652897435</v>
      </c>
    </row>
    <row r="850" spans="33:33">
      <c r="AG850" s="187">
        <v>7048652898302</v>
      </c>
    </row>
    <row r="851" spans="33:33">
      <c r="AG851" s="187">
        <v>7048652898296</v>
      </c>
    </row>
    <row r="852" spans="33:33">
      <c r="AG852" s="187">
        <v>7048652898289</v>
      </c>
    </row>
    <row r="853" spans="33:33">
      <c r="AG853" s="187">
        <v>7048652898272</v>
      </c>
    </row>
    <row r="854" spans="33:33">
      <c r="AG854" s="187">
        <v>7048652898180</v>
      </c>
    </row>
    <row r="855" spans="33:33">
      <c r="AG855" s="187">
        <v>7048652898173</v>
      </c>
    </row>
    <row r="856" spans="33:33">
      <c r="AG856" s="187">
        <v>7048652898166</v>
      </c>
    </row>
    <row r="857" spans="33:33">
      <c r="AG857" s="187">
        <v>7048652898159</v>
      </c>
    </row>
    <row r="858" spans="33:33">
      <c r="AG858" s="187">
        <v>7048652897992</v>
      </c>
    </row>
    <row r="859" spans="33:33">
      <c r="AG859" s="187">
        <v>7048652897985</v>
      </c>
    </row>
    <row r="860" spans="33:33">
      <c r="AG860" s="187">
        <v>7048652897978</v>
      </c>
    </row>
    <row r="861" spans="33:33">
      <c r="AG861" s="187">
        <v>7048652897961</v>
      </c>
    </row>
    <row r="862" spans="33:33">
      <c r="AG862" s="187">
        <v>7048652898098</v>
      </c>
    </row>
    <row r="863" spans="33:33">
      <c r="AG863" s="187">
        <v>7048652898081</v>
      </c>
    </row>
    <row r="864" spans="33:33">
      <c r="AG864" s="187">
        <v>7048652898074</v>
      </c>
    </row>
    <row r="865" spans="33:33">
      <c r="AG865" s="187">
        <v>7048652898067</v>
      </c>
    </row>
    <row r="866" spans="33:33">
      <c r="AG866" s="187">
        <v>7048652900821</v>
      </c>
    </row>
    <row r="867" spans="33:33">
      <c r="AG867" s="187">
        <v>7048652900838</v>
      </c>
    </row>
    <row r="868" spans="33:33">
      <c r="AG868" s="187">
        <v>7048652900845</v>
      </c>
    </row>
    <row r="869" spans="33:33">
      <c r="AG869" s="187">
        <v>7048652912275</v>
      </c>
    </row>
    <row r="870" spans="33:33">
      <c r="AG870" s="187">
        <v>7048652900852</v>
      </c>
    </row>
    <row r="871" spans="33:33">
      <c r="AG871" s="187">
        <v>7048652900869</v>
      </c>
    </row>
    <row r="872" spans="33:33">
      <c r="AG872" s="187">
        <v>7048652900876</v>
      </c>
    </row>
    <row r="873" spans="33:33">
      <c r="AG873" s="187">
        <v>7048652912282</v>
      </c>
    </row>
    <row r="874" spans="33:33">
      <c r="AG874" s="187">
        <v>7048652813817</v>
      </c>
    </row>
    <row r="875" spans="33:33">
      <c r="AG875" s="187">
        <v>7048652965134</v>
      </c>
    </row>
    <row r="876" spans="33:33">
      <c r="AG876" s="187">
        <v>7048652813824</v>
      </c>
    </row>
    <row r="877" spans="33:33">
      <c r="AG877" s="187">
        <v>7048652902764</v>
      </c>
    </row>
    <row r="878" spans="33:33">
      <c r="AG878" s="187">
        <v>7048652340191</v>
      </c>
    </row>
    <row r="879" spans="33:33">
      <c r="AG879" s="187">
        <v>7048652902603</v>
      </c>
    </row>
    <row r="880" spans="33:33">
      <c r="AG880" s="187">
        <v>7048652902610</v>
      </c>
    </row>
    <row r="881" spans="33:33">
      <c r="AG881" s="187">
        <v>7048652902627</v>
      </c>
    </row>
    <row r="882" spans="33:33">
      <c r="AG882" s="187">
        <v>7048652902634</v>
      </c>
    </row>
    <row r="883" spans="33:33">
      <c r="AG883" s="187">
        <v>7048652902689</v>
      </c>
    </row>
    <row r="884" spans="33:33">
      <c r="AG884" s="187">
        <v>7048652902696</v>
      </c>
    </row>
    <row r="885" spans="33:33">
      <c r="AG885" s="187">
        <v>7048652902702</v>
      </c>
    </row>
    <row r="886" spans="33:33">
      <c r="AG886" s="187">
        <v>7048652902719</v>
      </c>
    </row>
  </sheetData>
  <sheetProtection algorithmName="SHA-512" hashValue="TYa6T/WqAXaL9yFKKT4U4C1pBr0F0o2A++4s0EWUeQDFIyrSxtXJ/8oML+Ems1nWf2IBe+h2LYfYFtgMbLuF8g==" saltValue="u4Fsr1YV1PPbh3T9wOMRnA==" spinCount="100000" sheet="1" objects="1" scenarios="1" autoFilter="0"/>
  <autoFilter ref="A8:AH8" xr:uid="{00000000-0001-0000-0100-000000000000}"/>
  <sortState xmlns:xlrd2="http://schemas.microsoft.com/office/spreadsheetml/2017/richdata2" ref="A742:AF781">
    <sortCondition ref="A742:A781"/>
    <sortCondition ref="C742:C781"/>
    <sortCondition ref="F742:F781"/>
    <sortCondition ref="G742:G781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A9:H256 B706:H708 A832 B688:H688 P733:T733 A688:A731 A833:H967 A281:H687 V9:V258 A258:A260 V260:V262 A262:A264 V264:V266 A266:A268 V268:V270 A270:A272 V272:V274 A274:A276 V276:V278 J9:M967 A278:A280 B257:H280 V280:V692 B690:H696 V694:V700 B698:H704 V702:V712 B710:H716 V714:V720 B718:H724 V722:V728 P9:T731 B726:H731 A732:H831 P739:T967 V830:V967 P736:T737 V730:V828">
    <cfRule type="expression" dxfId="141" priority="398">
      <formula>ISODD($AA9)</formula>
    </cfRule>
  </conditionalFormatting>
  <conditionalFormatting sqref="I9:I967">
    <cfRule type="expression" dxfId="140" priority="2191">
      <formula>MOD(I9,$H9)&lt;&gt;0</formula>
    </cfRule>
  </conditionalFormatting>
  <conditionalFormatting sqref="V9:V256 A9:T9 A10:H256 A280 V706:V708 A829 A848:T967 B730:H731 V733 A688:A731 V833:V967 A281:H687 A257:A258 V258:V260 A260:A262 V262:V264 A264:A266 V266:V268 A268:A270 V270:V272 A272:A274 V274:V276 A276:A278 V278:V688 I10:T847 B257:H280 B688:H692 V690:V696 B694:H700 V698:V704 B702:H712 V710:V716 B714:H720 V718:V724 B722:H728 V726:V731 V739:V831 A830:H847 V736:V737 A732:H828">
    <cfRule type="expression" dxfId="139" priority="497">
      <formula>ISODD($Z9)</formula>
    </cfRule>
    <cfRule type="expression" dxfId="138" priority="675">
      <formula>ISODD($AB9)</formula>
    </cfRule>
    <cfRule type="expression" dxfId="137" priority="676">
      <formula>ISODD($AC9)</formula>
    </cfRule>
  </conditionalFormatting>
  <conditionalFormatting sqref="A257">
    <cfRule type="expression" dxfId="136" priority="181">
      <formula>ISODD($AA257)</formula>
    </cfRule>
  </conditionalFormatting>
  <conditionalFormatting sqref="V257">
    <cfRule type="expression" dxfId="135" priority="182">
      <formula>ISODD($Z257)</formula>
    </cfRule>
    <cfRule type="expression" dxfId="134" priority="183">
      <formula>ISODD($AB257)</formula>
    </cfRule>
    <cfRule type="expression" dxfId="133" priority="184">
      <formula>ISODD($AC257)</formula>
    </cfRule>
  </conditionalFormatting>
  <conditionalFormatting sqref="V259">
    <cfRule type="expression" dxfId="132" priority="176">
      <formula>ISODD($AA259)</formula>
    </cfRule>
  </conditionalFormatting>
  <conditionalFormatting sqref="A259">
    <cfRule type="expression" dxfId="131" priority="177">
      <formula>ISODD($Z259)</formula>
    </cfRule>
    <cfRule type="expression" dxfId="130" priority="178">
      <formula>ISODD($AB259)</formula>
    </cfRule>
    <cfRule type="expression" dxfId="129" priority="179">
      <formula>ISODD($AC259)</formula>
    </cfRule>
  </conditionalFormatting>
  <conditionalFormatting sqref="A261">
    <cfRule type="expression" dxfId="128" priority="171">
      <formula>ISODD($AA261)</formula>
    </cfRule>
  </conditionalFormatting>
  <conditionalFormatting sqref="V261">
    <cfRule type="expression" dxfId="127" priority="172">
      <formula>ISODD($Z261)</formula>
    </cfRule>
    <cfRule type="expression" dxfId="126" priority="173">
      <formula>ISODD($AB261)</formula>
    </cfRule>
    <cfRule type="expression" dxfId="125" priority="174">
      <formula>ISODD($AC261)</formula>
    </cfRule>
  </conditionalFormatting>
  <conditionalFormatting sqref="V263">
    <cfRule type="expression" dxfId="124" priority="166">
      <formula>ISODD($AA263)</formula>
    </cfRule>
  </conditionalFormatting>
  <conditionalFormatting sqref="A263">
    <cfRule type="expression" dxfId="123" priority="167">
      <formula>ISODD($Z263)</formula>
    </cfRule>
    <cfRule type="expression" dxfId="122" priority="168">
      <formula>ISODD($AB263)</formula>
    </cfRule>
    <cfRule type="expression" dxfId="121" priority="169">
      <formula>ISODD($AC263)</formula>
    </cfRule>
  </conditionalFormatting>
  <conditionalFormatting sqref="A265">
    <cfRule type="expression" dxfId="120" priority="161">
      <formula>ISODD($AA265)</formula>
    </cfRule>
  </conditionalFormatting>
  <conditionalFormatting sqref="V265">
    <cfRule type="expression" dxfId="119" priority="162">
      <formula>ISODD($Z265)</formula>
    </cfRule>
    <cfRule type="expression" dxfId="118" priority="163">
      <formula>ISODD($AB265)</formula>
    </cfRule>
    <cfRule type="expression" dxfId="117" priority="164">
      <formula>ISODD($AC265)</formula>
    </cfRule>
  </conditionalFormatting>
  <conditionalFormatting sqref="V267">
    <cfRule type="expression" dxfId="116" priority="156">
      <formula>ISODD($AA267)</formula>
    </cfRule>
  </conditionalFormatting>
  <conditionalFormatting sqref="A267">
    <cfRule type="expression" dxfId="115" priority="157">
      <formula>ISODD($Z267)</formula>
    </cfRule>
    <cfRule type="expression" dxfId="114" priority="158">
      <formula>ISODD($AB267)</formula>
    </cfRule>
    <cfRule type="expression" dxfId="113" priority="159">
      <formula>ISODD($AC267)</formula>
    </cfRule>
  </conditionalFormatting>
  <conditionalFormatting sqref="A269">
    <cfRule type="expression" dxfId="112" priority="151">
      <formula>ISODD($AA269)</formula>
    </cfRule>
  </conditionalFormatting>
  <conditionalFormatting sqref="V269">
    <cfRule type="expression" dxfId="111" priority="152">
      <formula>ISODD($Z269)</formula>
    </cfRule>
    <cfRule type="expression" dxfId="110" priority="153">
      <formula>ISODD($AB269)</formula>
    </cfRule>
    <cfRule type="expression" dxfId="109" priority="154">
      <formula>ISODD($AC269)</formula>
    </cfRule>
  </conditionalFormatting>
  <conditionalFormatting sqref="V271">
    <cfRule type="expression" dxfId="108" priority="146">
      <formula>ISODD($AA271)</formula>
    </cfRule>
  </conditionalFormatting>
  <conditionalFormatting sqref="A271">
    <cfRule type="expression" dxfId="107" priority="147">
      <formula>ISODD($Z271)</formula>
    </cfRule>
    <cfRule type="expression" dxfId="106" priority="148">
      <formula>ISODD($AB271)</formula>
    </cfRule>
    <cfRule type="expression" dxfId="105" priority="149">
      <formula>ISODD($AC271)</formula>
    </cfRule>
  </conditionalFormatting>
  <conditionalFormatting sqref="A273">
    <cfRule type="expression" dxfId="104" priority="141">
      <formula>ISODD($AA273)</formula>
    </cfRule>
  </conditionalFormatting>
  <conditionalFormatting sqref="V273">
    <cfRule type="expression" dxfId="103" priority="142">
      <formula>ISODD($Z273)</formula>
    </cfRule>
    <cfRule type="expression" dxfId="102" priority="143">
      <formula>ISODD($AB273)</formula>
    </cfRule>
    <cfRule type="expression" dxfId="101" priority="144">
      <formula>ISODD($AC273)</formula>
    </cfRule>
  </conditionalFormatting>
  <conditionalFormatting sqref="V275">
    <cfRule type="expression" dxfId="100" priority="136">
      <formula>ISODD($AA275)</formula>
    </cfRule>
  </conditionalFormatting>
  <conditionalFormatting sqref="A275">
    <cfRule type="expression" dxfId="99" priority="137">
      <formula>ISODD($Z275)</formula>
    </cfRule>
    <cfRule type="expression" dxfId="98" priority="138">
      <formula>ISODD($AB275)</formula>
    </cfRule>
    <cfRule type="expression" dxfId="97" priority="139">
      <formula>ISODD($AC275)</formula>
    </cfRule>
  </conditionalFormatting>
  <conditionalFormatting sqref="A277">
    <cfRule type="expression" dxfId="96" priority="131">
      <formula>ISODD($AA277)</formula>
    </cfRule>
  </conditionalFormatting>
  <conditionalFormatting sqref="V277">
    <cfRule type="expression" dxfId="95" priority="132">
      <formula>ISODD($Z277)</formula>
    </cfRule>
    <cfRule type="expression" dxfId="94" priority="133">
      <formula>ISODD($AB277)</formula>
    </cfRule>
    <cfRule type="expression" dxfId="93" priority="134">
      <formula>ISODD($AC277)</formula>
    </cfRule>
  </conditionalFormatting>
  <conditionalFormatting sqref="V279">
    <cfRule type="expression" dxfId="92" priority="126">
      <formula>ISODD($AA279)</formula>
    </cfRule>
  </conditionalFormatting>
  <conditionalFormatting sqref="A279">
    <cfRule type="expression" dxfId="91" priority="127">
      <formula>ISODD($Z279)</formula>
    </cfRule>
    <cfRule type="expression" dxfId="90" priority="128">
      <formula>ISODD($AB279)</formula>
    </cfRule>
    <cfRule type="expression" dxfId="89" priority="129">
      <formula>ISODD($AC279)</formula>
    </cfRule>
  </conditionalFormatting>
  <conditionalFormatting sqref="B689:H689">
    <cfRule type="expression" dxfId="88" priority="121">
      <formula>ISODD($AA689)</formula>
    </cfRule>
  </conditionalFormatting>
  <conditionalFormatting sqref="V689">
    <cfRule type="expression" dxfId="87" priority="122">
      <formula>ISODD($Z689)</formula>
    </cfRule>
    <cfRule type="expression" dxfId="86" priority="123">
      <formula>ISODD($AB689)</formula>
    </cfRule>
    <cfRule type="expression" dxfId="85" priority="124">
      <formula>ISODD($AC689)</formula>
    </cfRule>
  </conditionalFormatting>
  <conditionalFormatting sqref="V693">
    <cfRule type="expression" dxfId="84" priority="116">
      <formula>ISODD($AA693)</formula>
    </cfRule>
  </conditionalFormatting>
  <conditionalFormatting sqref="B693:H693">
    <cfRule type="expression" dxfId="83" priority="117">
      <formula>ISODD($Z693)</formula>
    </cfRule>
    <cfRule type="expression" dxfId="82" priority="118">
      <formula>ISODD($AB693)</formula>
    </cfRule>
    <cfRule type="expression" dxfId="81" priority="119">
      <formula>ISODD($AC693)</formula>
    </cfRule>
  </conditionalFormatting>
  <conditionalFormatting sqref="B697:H697">
    <cfRule type="expression" dxfId="80" priority="111">
      <formula>ISODD($AA697)</formula>
    </cfRule>
  </conditionalFormatting>
  <conditionalFormatting sqref="V697">
    <cfRule type="expression" dxfId="79" priority="112">
      <formula>ISODD($Z697)</formula>
    </cfRule>
    <cfRule type="expression" dxfId="78" priority="113">
      <formula>ISODD($AB697)</formula>
    </cfRule>
    <cfRule type="expression" dxfId="77" priority="114">
      <formula>ISODD($AC697)</formula>
    </cfRule>
  </conditionalFormatting>
  <conditionalFormatting sqref="V701">
    <cfRule type="expression" dxfId="76" priority="106">
      <formula>ISODD($AA701)</formula>
    </cfRule>
  </conditionalFormatting>
  <conditionalFormatting sqref="B701:H701">
    <cfRule type="expression" dxfId="75" priority="107">
      <formula>ISODD($Z701)</formula>
    </cfRule>
    <cfRule type="expression" dxfId="74" priority="108">
      <formula>ISODD($AB701)</formula>
    </cfRule>
    <cfRule type="expression" dxfId="73" priority="109">
      <formula>ISODD($AC701)</formula>
    </cfRule>
  </conditionalFormatting>
  <conditionalFormatting sqref="B705:H705">
    <cfRule type="expression" dxfId="72" priority="101">
      <formula>ISODD($AA705)</formula>
    </cfRule>
  </conditionalFormatting>
  <conditionalFormatting sqref="V705">
    <cfRule type="expression" dxfId="71" priority="102">
      <formula>ISODD($Z705)</formula>
    </cfRule>
    <cfRule type="expression" dxfId="70" priority="103">
      <formula>ISODD($AB705)</formula>
    </cfRule>
    <cfRule type="expression" dxfId="69" priority="104">
      <formula>ISODD($AC705)</formula>
    </cfRule>
  </conditionalFormatting>
  <conditionalFormatting sqref="B709:H709">
    <cfRule type="expression" dxfId="68" priority="71">
      <formula>ISODD($AA709)</formula>
    </cfRule>
  </conditionalFormatting>
  <conditionalFormatting sqref="V709">
    <cfRule type="expression" dxfId="67" priority="72">
      <formula>ISODD($Z709)</formula>
    </cfRule>
    <cfRule type="expression" dxfId="66" priority="73">
      <formula>ISODD($AB709)</formula>
    </cfRule>
    <cfRule type="expression" dxfId="65" priority="74">
      <formula>ISODD($AC709)</formula>
    </cfRule>
  </conditionalFormatting>
  <conditionalFormatting sqref="V713">
    <cfRule type="expression" dxfId="64" priority="66">
      <formula>ISODD($AA713)</formula>
    </cfRule>
  </conditionalFormatting>
  <conditionalFormatting sqref="B713:H713">
    <cfRule type="expression" dxfId="63" priority="67">
      <formula>ISODD($Z713)</formula>
    </cfRule>
    <cfRule type="expression" dxfId="62" priority="68">
      <formula>ISODD($AB713)</formula>
    </cfRule>
    <cfRule type="expression" dxfId="61" priority="69">
      <formula>ISODD($AC713)</formula>
    </cfRule>
  </conditionalFormatting>
  <conditionalFormatting sqref="B717:H717">
    <cfRule type="expression" dxfId="60" priority="61">
      <formula>ISODD($AA717)</formula>
    </cfRule>
  </conditionalFormatting>
  <conditionalFormatting sqref="V717">
    <cfRule type="expression" dxfId="59" priority="62">
      <formula>ISODD($Z717)</formula>
    </cfRule>
    <cfRule type="expression" dxfId="58" priority="63">
      <formula>ISODD($AB717)</formula>
    </cfRule>
    <cfRule type="expression" dxfId="57" priority="64">
      <formula>ISODD($AC717)</formula>
    </cfRule>
  </conditionalFormatting>
  <conditionalFormatting sqref="V721">
    <cfRule type="expression" dxfId="56" priority="56">
      <formula>ISODD($AA721)</formula>
    </cfRule>
  </conditionalFormatting>
  <conditionalFormatting sqref="B721:H721">
    <cfRule type="expression" dxfId="55" priority="57">
      <formula>ISODD($Z721)</formula>
    </cfRule>
    <cfRule type="expression" dxfId="54" priority="58">
      <formula>ISODD($AB721)</formula>
    </cfRule>
    <cfRule type="expression" dxfId="53" priority="59">
      <formula>ISODD($AC721)</formula>
    </cfRule>
  </conditionalFormatting>
  <conditionalFormatting sqref="B725:H725">
    <cfRule type="expression" dxfId="52" priority="51">
      <formula>ISODD($AA725)</formula>
    </cfRule>
  </conditionalFormatting>
  <conditionalFormatting sqref="V725">
    <cfRule type="expression" dxfId="51" priority="52">
      <formula>ISODD($Z725)</formula>
    </cfRule>
    <cfRule type="expression" dxfId="50" priority="53">
      <formula>ISODD($AB725)</formula>
    </cfRule>
    <cfRule type="expression" dxfId="49" priority="54">
      <formula>ISODD($AC725)</formula>
    </cfRule>
  </conditionalFormatting>
  <conditionalFormatting sqref="V729">
    <cfRule type="expression" dxfId="48" priority="46">
      <formula>ISODD($AA729)</formula>
    </cfRule>
  </conditionalFormatting>
  <conditionalFormatting sqref="B729:H729">
    <cfRule type="expression" dxfId="47" priority="47">
      <formula>ISODD($Z729)</formula>
    </cfRule>
    <cfRule type="expression" dxfId="46" priority="48">
      <formula>ISODD($AB729)</formula>
    </cfRule>
    <cfRule type="expression" dxfId="45" priority="49">
      <formula>ISODD($AC729)</formula>
    </cfRule>
  </conditionalFormatting>
  <conditionalFormatting sqref="V829">
    <cfRule type="expression" dxfId="44" priority="36">
      <formula>ISODD($AA829)</formula>
    </cfRule>
  </conditionalFormatting>
  <conditionalFormatting sqref="B829:H829">
    <cfRule type="expression" dxfId="43" priority="37">
      <formula>ISODD($Z829)</formula>
    </cfRule>
    <cfRule type="expression" dxfId="42" priority="38">
      <formula>ISODD($AB829)</formula>
    </cfRule>
    <cfRule type="expression" dxfId="41" priority="39">
      <formula>ISODD($AC829)</formula>
    </cfRule>
  </conditionalFormatting>
  <conditionalFormatting sqref="B832:H832">
    <cfRule type="expression" dxfId="40" priority="31">
      <formula>ISODD($AA832)</formula>
    </cfRule>
  </conditionalFormatting>
  <conditionalFormatting sqref="V832">
    <cfRule type="expression" dxfId="39" priority="32">
      <formula>ISODD($Z832)</formula>
    </cfRule>
    <cfRule type="expression" dxfId="38" priority="33">
      <formula>ISODD($AB832)</formula>
    </cfRule>
    <cfRule type="expression" dxfId="37" priority="34">
      <formula>ISODD($AC832)</formula>
    </cfRule>
  </conditionalFormatting>
  <conditionalFormatting sqref="P734:T734">
    <cfRule type="expression" dxfId="36" priority="16">
      <formula>ISODD($AA734)</formula>
    </cfRule>
  </conditionalFormatting>
  <conditionalFormatting sqref="V734">
    <cfRule type="expression" dxfId="35" priority="17">
      <formula>ISODD($Z734)</formula>
    </cfRule>
    <cfRule type="expression" dxfId="34" priority="18">
      <formula>ISODD($AB734)</formula>
    </cfRule>
    <cfRule type="expression" dxfId="33" priority="19">
      <formula>ISODD($AC734)</formula>
    </cfRule>
  </conditionalFormatting>
  <conditionalFormatting sqref="P732:T732">
    <cfRule type="expression" dxfId="32" priority="11">
      <formula>ISODD($AA732)</formula>
    </cfRule>
  </conditionalFormatting>
  <conditionalFormatting sqref="V732">
    <cfRule type="expression" dxfId="31" priority="12">
      <formula>ISODD($Z732)</formula>
    </cfRule>
    <cfRule type="expression" dxfId="30" priority="13">
      <formula>ISODD($AB732)</formula>
    </cfRule>
    <cfRule type="expression" dxfId="29" priority="14">
      <formula>ISODD($AC732)</formula>
    </cfRule>
  </conditionalFormatting>
  <conditionalFormatting sqref="P735:T735">
    <cfRule type="expression" dxfId="28" priority="6">
      <formula>ISODD($AA735)</formula>
    </cfRule>
  </conditionalFormatting>
  <conditionalFormatting sqref="V735">
    <cfRule type="expression" dxfId="27" priority="7">
      <formula>ISODD($Z735)</formula>
    </cfRule>
    <cfRule type="expression" dxfId="26" priority="8">
      <formula>ISODD($AB735)</formula>
    </cfRule>
    <cfRule type="expression" dxfId="25" priority="9">
      <formula>ISODD($AC735)</formula>
    </cfRule>
  </conditionalFormatting>
  <conditionalFormatting sqref="P738:T738">
    <cfRule type="expression" dxfId="24" priority="1">
      <formula>ISODD($AA738)</formula>
    </cfRule>
  </conditionalFormatting>
  <conditionalFormatting sqref="V738">
    <cfRule type="expression" dxfId="23" priority="2">
      <formula>ISODD($Z738)</formula>
    </cfRule>
    <cfRule type="expression" dxfId="22" priority="3">
      <formula>ISODD($AB738)</formula>
    </cfRule>
    <cfRule type="expression" dxfId="21" priority="4">
      <formula>ISODD($AC738)</formula>
    </cfRule>
  </conditionalFormatting>
  <printOptions horizontalCentered="1"/>
  <pageMargins left="0.25" right="0.25" top="0.75" bottom="0.75" header="0.3" footer="0.3"/>
  <pageSetup paperSize="9" scale="56" fitToHeight="0" orientation="portrait" r:id="rId1"/>
  <ignoredErrors>
    <ignoredError sqref="L9:L10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Lists!$A$3:$A$10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G2207"/>
  <sheetViews>
    <sheetView zoomScaleNormal="100" workbookViewId="0">
      <selection activeCell="A463" sqref="A463:XFD950"/>
    </sheetView>
  </sheetViews>
  <sheetFormatPr defaultColWidth="8.875" defaultRowHeight="15.75"/>
  <cols>
    <col min="1" max="1" width="16.625" style="45" customWidth="1"/>
    <col min="2" max="2" width="8.625" style="45"/>
    <col min="5" max="5" width="18" bestFit="1" customWidth="1"/>
    <col min="6" max="6" width="8.875" customWidth="1"/>
    <col min="7" max="7" width="8.875" hidden="1" customWidth="1"/>
  </cols>
  <sheetData>
    <row r="1" spans="1:7" ht="30">
      <c r="A1" s="121" t="s">
        <v>43</v>
      </c>
      <c r="B1" s="121" t="s">
        <v>90</v>
      </c>
      <c r="C1" s="121" t="s">
        <v>27</v>
      </c>
      <c r="E1" s="118"/>
      <c r="F1" s="134" t="s">
        <v>302</v>
      </c>
    </row>
    <row r="2" spans="1:7">
      <c r="A2" s="116">
        <f>SUM('2) Order Form'!V9)</f>
        <v>7048652893505</v>
      </c>
      <c r="B2" s="117">
        <f>SUM('2) Order Form'!I9)</f>
        <v>0</v>
      </c>
      <c r="C2">
        <f>G2*100</f>
        <v>0</v>
      </c>
      <c r="E2" s="118" t="s">
        <v>303</v>
      </c>
      <c r="F2" s="118">
        <f>SUM(B2:B2207)</f>
        <v>0</v>
      </c>
      <c r="G2">
        <f>_xlfn.XLOOKUP(A2, '2) Order Form'!V:V, '2) Order Form'!O:O, FALSE)</f>
        <v>0</v>
      </c>
    </row>
    <row r="3" spans="1:7">
      <c r="A3" s="116">
        <f>SUM('2) Order Form'!V10)</f>
        <v>7048652893499</v>
      </c>
      <c r="B3" s="117">
        <f>SUM('2) Order Form'!I10)</f>
        <v>0</v>
      </c>
      <c r="C3">
        <f t="shared" ref="C3:C66" si="0">G3*100</f>
        <v>0</v>
      </c>
      <c r="E3" s="118" t="s">
        <v>304</v>
      </c>
      <c r="F3" s="118">
        <f>'2) Order Form'!S2:S2</f>
        <v>0</v>
      </c>
      <c r="G3">
        <f>_xlfn.XLOOKUP(A3, '2) Order Form'!V:V, '2) Order Form'!O:O, FALSE)</f>
        <v>0</v>
      </c>
    </row>
    <row r="4" spans="1:7">
      <c r="A4" s="116">
        <f>SUM('2) Order Form'!V11)</f>
        <v>7048652893529</v>
      </c>
      <c r="B4" s="117">
        <f>SUM('2) Order Form'!I11)</f>
        <v>0</v>
      </c>
      <c r="C4">
        <f t="shared" si="0"/>
        <v>0</v>
      </c>
      <c r="E4" s="119" t="s">
        <v>305</v>
      </c>
      <c r="F4" s="119">
        <f>F2-F3</f>
        <v>0</v>
      </c>
      <c r="G4">
        <f>_xlfn.XLOOKUP(A4, '2) Order Form'!V:V, '2) Order Form'!O:O, FALSE)</f>
        <v>0</v>
      </c>
    </row>
    <row r="5" spans="1:7">
      <c r="A5" s="116">
        <f>SUM('2) Order Form'!V12)</f>
        <v>7048652893512</v>
      </c>
      <c r="B5" s="117">
        <f>SUM('2) Order Form'!I12)</f>
        <v>0</v>
      </c>
      <c r="C5">
        <f t="shared" si="0"/>
        <v>0</v>
      </c>
      <c r="E5" s="111"/>
      <c r="F5" s="111"/>
      <c r="G5">
        <f>_xlfn.XLOOKUP(A5, '2) Order Form'!V:V, '2) Order Form'!O:O, FALSE)</f>
        <v>0</v>
      </c>
    </row>
    <row r="6" spans="1:7">
      <c r="A6" s="116">
        <f>SUM('2) Order Form'!V13)</f>
        <v>7048652273154</v>
      </c>
      <c r="B6" s="117">
        <f>SUM('2) Order Form'!I13)</f>
        <v>0</v>
      </c>
      <c r="C6">
        <f t="shared" si="0"/>
        <v>0</v>
      </c>
      <c r="G6">
        <f>_xlfn.XLOOKUP(A6, '2) Order Form'!V:V, '2) Order Form'!O:O, FALSE)</f>
        <v>0</v>
      </c>
    </row>
    <row r="7" spans="1:7">
      <c r="A7" s="116">
        <f>SUM('2) Order Form'!V14)</f>
        <v>7048652273147</v>
      </c>
      <c r="B7" s="117">
        <f>SUM('2) Order Form'!I14)</f>
        <v>0</v>
      </c>
      <c r="C7">
        <f t="shared" si="0"/>
        <v>0</v>
      </c>
      <c r="G7">
        <f>_xlfn.XLOOKUP(A7, '2) Order Form'!V:V, '2) Order Form'!O:O, FALSE)</f>
        <v>0</v>
      </c>
    </row>
    <row r="8" spans="1:7">
      <c r="A8" s="116">
        <f>SUM('2) Order Form'!V15)</f>
        <v>7048652893567</v>
      </c>
      <c r="B8" s="117">
        <f>SUM('2) Order Form'!I15)</f>
        <v>0</v>
      </c>
      <c r="C8">
        <f t="shared" si="0"/>
        <v>0</v>
      </c>
      <c r="G8">
        <f>_xlfn.XLOOKUP(A8, '2) Order Form'!V:V, '2) Order Form'!O:O, FALSE)</f>
        <v>0</v>
      </c>
    </row>
    <row r="9" spans="1:7">
      <c r="A9" s="116">
        <f>SUM('2) Order Form'!V16)</f>
        <v>7048652893550</v>
      </c>
      <c r="B9" s="117">
        <f>SUM('2) Order Form'!I16)</f>
        <v>0</v>
      </c>
      <c r="C9">
        <f t="shared" si="0"/>
        <v>0</v>
      </c>
      <c r="G9">
        <f>_xlfn.XLOOKUP(A9, '2) Order Form'!V:V, '2) Order Form'!O:O, FALSE)</f>
        <v>0</v>
      </c>
    </row>
    <row r="10" spans="1:7">
      <c r="A10" s="116">
        <f>SUM('2) Order Form'!V17)</f>
        <v>7048652892850</v>
      </c>
      <c r="B10" s="117">
        <f>SUM('2) Order Form'!I17)</f>
        <v>0</v>
      </c>
      <c r="C10">
        <f t="shared" si="0"/>
        <v>0</v>
      </c>
      <c r="G10">
        <f>_xlfn.XLOOKUP(A10, '2) Order Form'!V:V, '2) Order Form'!O:O, FALSE)</f>
        <v>0</v>
      </c>
    </row>
    <row r="11" spans="1:7">
      <c r="A11" s="116">
        <f>SUM('2) Order Form'!V18)</f>
        <v>7048652892843</v>
      </c>
      <c r="B11" s="117">
        <f>SUM('2) Order Form'!I18)</f>
        <v>0</v>
      </c>
      <c r="C11">
        <f t="shared" si="0"/>
        <v>0</v>
      </c>
      <c r="G11">
        <f>_xlfn.XLOOKUP(A11, '2) Order Form'!V:V, '2) Order Form'!O:O, FALSE)</f>
        <v>0</v>
      </c>
    </row>
    <row r="12" spans="1:7">
      <c r="A12" s="116">
        <f>SUM('2) Order Form'!V19)</f>
        <v>7048652892836</v>
      </c>
      <c r="B12" s="117">
        <f>SUM('2) Order Form'!I19)</f>
        <v>0</v>
      </c>
      <c r="C12">
        <f t="shared" si="0"/>
        <v>0</v>
      </c>
      <c r="G12">
        <f>_xlfn.XLOOKUP(A12, '2) Order Form'!V:V, '2) Order Form'!O:O, FALSE)</f>
        <v>0</v>
      </c>
    </row>
    <row r="13" spans="1:7">
      <c r="A13" s="116">
        <f>SUM('2) Order Form'!V20)</f>
        <v>7048652895592</v>
      </c>
      <c r="B13" s="117">
        <f>SUM('2) Order Form'!I20)</f>
        <v>0</v>
      </c>
      <c r="C13">
        <f t="shared" si="0"/>
        <v>0</v>
      </c>
      <c r="G13">
        <f>_xlfn.XLOOKUP(A13, '2) Order Form'!V:V, '2) Order Form'!O:O, FALSE)</f>
        <v>0</v>
      </c>
    </row>
    <row r="14" spans="1:7">
      <c r="A14" s="116">
        <f>SUM('2) Order Form'!V21)</f>
        <v>7048652895585</v>
      </c>
      <c r="B14" s="117">
        <f>SUM('2) Order Form'!I21)</f>
        <v>0</v>
      </c>
      <c r="C14">
        <f t="shared" si="0"/>
        <v>0</v>
      </c>
      <c r="G14">
        <f>_xlfn.XLOOKUP(A14, '2) Order Form'!V:V, '2) Order Form'!O:O, FALSE)</f>
        <v>0</v>
      </c>
    </row>
    <row r="15" spans="1:7">
      <c r="A15" s="116">
        <f>SUM('2) Order Form'!V22)</f>
        <v>7048652895578</v>
      </c>
      <c r="B15" s="117">
        <f>SUM('2) Order Form'!I22)</f>
        <v>0</v>
      </c>
      <c r="C15">
        <f t="shared" si="0"/>
        <v>0</v>
      </c>
      <c r="G15">
        <f>_xlfn.XLOOKUP(A15, '2) Order Form'!V:V, '2) Order Form'!O:O, FALSE)</f>
        <v>0</v>
      </c>
    </row>
    <row r="16" spans="1:7">
      <c r="A16" s="116">
        <f>SUM('2) Order Form'!V23)</f>
        <v>7048652892911</v>
      </c>
      <c r="B16" s="117">
        <f>SUM('2) Order Form'!I23)</f>
        <v>0</v>
      </c>
      <c r="C16">
        <f t="shared" si="0"/>
        <v>0</v>
      </c>
      <c r="G16">
        <f>_xlfn.XLOOKUP(A16, '2) Order Form'!V:V, '2) Order Form'!O:O, FALSE)</f>
        <v>0</v>
      </c>
    </row>
    <row r="17" spans="1:7">
      <c r="A17" s="116">
        <f>SUM('2) Order Form'!V24)</f>
        <v>7048652892904</v>
      </c>
      <c r="B17" s="117">
        <f>SUM('2) Order Form'!I24)</f>
        <v>0</v>
      </c>
      <c r="C17">
        <f t="shared" si="0"/>
        <v>0</v>
      </c>
      <c r="G17">
        <f>_xlfn.XLOOKUP(A17, '2) Order Form'!V:V, '2) Order Form'!O:O, FALSE)</f>
        <v>0</v>
      </c>
    </row>
    <row r="18" spans="1:7">
      <c r="A18" s="116">
        <f>SUM('2) Order Form'!V25)</f>
        <v>7048652892898</v>
      </c>
      <c r="B18" s="117">
        <f>SUM('2) Order Form'!I25)</f>
        <v>0</v>
      </c>
      <c r="C18">
        <f t="shared" si="0"/>
        <v>0</v>
      </c>
      <c r="G18">
        <f>_xlfn.XLOOKUP(A18, '2) Order Form'!V:V, '2) Order Form'!O:O, FALSE)</f>
        <v>0</v>
      </c>
    </row>
    <row r="19" spans="1:7">
      <c r="A19" s="116">
        <f>SUM('2) Order Form'!V26)</f>
        <v>7048652892942</v>
      </c>
      <c r="B19" s="117">
        <f>SUM('2) Order Form'!I26)</f>
        <v>0</v>
      </c>
      <c r="C19">
        <f t="shared" si="0"/>
        <v>0</v>
      </c>
      <c r="G19">
        <f>_xlfn.XLOOKUP(A19, '2) Order Form'!V:V, '2) Order Form'!O:O, FALSE)</f>
        <v>0</v>
      </c>
    </row>
    <row r="20" spans="1:7">
      <c r="A20" s="116">
        <f>SUM('2) Order Form'!V27)</f>
        <v>7048652892935</v>
      </c>
      <c r="B20" s="117">
        <f>SUM('2) Order Form'!I27)</f>
        <v>0</v>
      </c>
      <c r="C20">
        <f t="shared" si="0"/>
        <v>0</v>
      </c>
      <c r="G20">
        <f>_xlfn.XLOOKUP(A20, '2) Order Form'!V:V, '2) Order Form'!O:O, FALSE)</f>
        <v>0</v>
      </c>
    </row>
    <row r="21" spans="1:7">
      <c r="A21" s="116">
        <f>SUM('2) Order Form'!V28)</f>
        <v>7048652892928</v>
      </c>
      <c r="B21" s="117">
        <f>SUM('2) Order Form'!I28)</f>
        <v>0</v>
      </c>
      <c r="C21">
        <f t="shared" si="0"/>
        <v>0</v>
      </c>
      <c r="G21">
        <f>_xlfn.XLOOKUP(A21, '2) Order Form'!V:V, '2) Order Form'!O:O, FALSE)</f>
        <v>0</v>
      </c>
    </row>
    <row r="22" spans="1:7">
      <c r="A22" s="116">
        <f>SUM('2) Order Form'!V29)</f>
        <v>7048652893000</v>
      </c>
      <c r="B22" s="117">
        <f>SUM('2) Order Form'!I29)</f>
        <v>0</v>
      </c>
      <c r="C22">
        <f t="shared" si="0"/>
        <v>0</v>
      </c>
      <c r="G22">
        <f>_xlfn.XLOOKUP(A22, '2) Order Form'!V:V, '2) Order Form'!O:O, FALSE)</f>
        <v>0</v>
      </c>
    </row>
    <row r="23" spans="1:7">
      <c r="A23" s="116">
        <f>SUM('2) Order Form'!V30)</f>
        <v>7048652892997</v>
      </c>
      <c r="B23" s="117">
        <f>SUM('2) Order Form'!I30)</f>
        <v>0</v>
      </c>
      <c r="C23">
        <f t="shared" si="0"/>
        <v>0</v>
      </c>
      <c r="G23">
        <f>_xlfn.XLOOKUP(A23, '2) Order Form'!V:V, '2) Order Form'!O:O, FALSE)</f>
        <v>0</v>
      </c>
    </row>
    <row r="24" spans="1:7">
      <c r="A24" s="116">
        <f>SUM('2) Order Form'!V31)</f>
        <v>7048652892980</v>
      </c>
      <c r="B24" s="117">
        <f>SUM('2) Order Form'!I31)</f>
        <v>0</v>
      </c>
      <c r="C24">
        <f t="shared" si="0"/>
        <v>0</v>
      </c>
      <c r="G24">
        <f>_xlfn.XLOOKUP(A24, '2) Order Form'!V:V, '2) Order Form'!O:O, FALSE)</f>
        <v>0</v>
      </c>
    </row>
    <row r="25" spans="1:7">
      <c r="A25" s="116">
        <f>SUM('2) Order Form'!V32)</f>
        <v>7048652892676</v>
      </c>
      <c r="B25" s="117">
        <f>SUM('2) Order Form'!I32)</f>
        <v>0</v>
      </c>
      <c r="C25">
        <f t="shared" si="0"/>
        <v>0</v>
      </c>
      <c r="G25">
        <f>_xlfn.XLOOKUP(A25, '2) Order Form'!V:V, '2) Order Form'!O:O, FALSE)</f>
        <v>0</v>
      </c>
    </row>
    <row r="26" spans="1:7">
      <c r="A26" s="116">
        <f>SUM('2) Order Form'!V33)</f>
        <v>7048652892669</v>
      </c>
      <c r="B26" s="117">
        <f>SUM('2) Order Form'!I33)</f>
        <v>0</v>
      </c>
      <c r="C26">
        <f t="shared" si="0"/>
        <v>0</v>
      </c>
      <c r="G26">
        <f>_xlfn.XLOOKUP(A26, '2) Order Form'!V:V, '2) Order Form'!O:O, FALSE)</f>
        <v>0</v>
      </c>
    </row>
    <row r="27" spans="1:7">
      <c r="A27" s="116">
        <f>SUM('2) Order Form'!V34)</f>
        <v>7048652892652</v>
      </c>
      <c r="B27" s="117">
        <f>SUM('2) Order Form'!I34)</f>
        <v>0</v>
      </c>
      <c r="C27">
        <f t="shared" si="0"/>
        <v>0</v>
      </c>
      <c r="G27">
        <f>_xlfn.XLOOKUP(A27, '2) Order Form'!V:V, '2) Order Form'!O:O, FALSE)</f>
        <v>0</v>
      </c>
    </row>
    <row r="28" spans="1:7">
      <c r="A28" s="116">
        <f>SUM('2) Order Form'!V35)</f>
        <v>7048652892706</v>
      </c>
      <c r="B28" s="117">
        <f>SUM('2) Order Form'!I35)</f>
        <v>0</v>
      </c>
      <c r="C28">
        <f t="shared" si="0"/>
        <v>0</v>
      </c>
      <c r="G28">
        <f>_xlfn.XLOOKUP(A28, '2) Order Form'!V:V, '2) Order Form'!O:O, FALSE)</f>
        <v>0</v>
      </c>
    </row>
    <row r="29" spans="1:7">
      <c r="A29" s="116">
        <f>SUM('2) Order Form'!V36)</f>
        <v>7048652892690</v>
      </c>
      <c r="B29" s="117">
        <f>SUM('2) Order Form'!I36)</f>
        <v>0</v>
      </c>
      <c r="C29">
        <f t="shared" si="0"/>
        <v>0</v>
      </c>
      <c r="G29">
        <f>_xlfn.XLOOKUP(A29, '2) Order Form'!V:V, '2) Order Form'!O:O, FALSE)</f>
        <v>0</v>
      </c>
    </row>
    <row r="30" spans="1:7">
      <c r="A30" s="116">
        <f>SUM('2) Order Form'!V37)</f>
        <v>7048652892683</v>
      </c>
      <c r="B30" s="117">
        <f>SUM('2) Order Form'!I37)</f>
        <v>0</v>
      </c>
      <c r="C30">
        <f t="shared" si="0"/>
        <v>0</v>
      </c>
      <c r="G30">
        <f>_xlfn.XLOOKUP(A30, '2) Order Form'!V:V, '2) Order Form'!O:O, FALSE)</f>
        <v>0</v>
      </c>
    </row>
    <row r="31" spans="1:7">
      <c r="A31" s="116">
        <f>SUM('2) Order Form'!V38)</f>
        <v>7048652540225</v>
      </c>
      <c r="B31" s="117">
        <f>SUM('2) Order Form'!I38)</f>
        <v>0</v>
      </c>
      <c r="C31">
        <f t="shared" si="0"/>
        <v>0</v>
      </c>
      <c r="G31">
        <f>_xlfn.XLOOKUP(A31, '2) Order Form'!V:V, '2) Order Form'!O:O, FALSE)</f>
        <v>0</v>
      </c>
    </row>
    <row r="32" spans="1:7">
      <c r="A32" s="116">
        <f>SUM('2) Order Form'!V39)</f>
        <v>7048652540218</v>
      </c>
      <c r="B32" s="117">
        <f>SUM('2) Order Form'!I39)</f>
        <v>0</v>
      </c>
      <c r="C32">
        <f t="shared" si="0"/>
        <v>0</v>
      </c>
      <c r="G32">
        <f>_xlfn.XLOOKUP(A32, '2) Order Form'!V:V, '2) Order Form'!O:O, FALSE)</f>
        <v>0</v>
      </c>
    </row>
    <row r="33" spans="1:7">
      <c r="A33" s="116">
        <f>SUM('2) Order Form'!V40)</f>
        <v>7048652540201</v>
      </c>
      <c r="B33" s="117">
        <f>SUM('2) Order Form'!I40)</f>
        <v>0</v>
      </c>
      <c r="C33">
        <f t="shared" si="0"/>
        <v>0</v>
      </c>
      <c r="G33">
        <f>_xlfn.XLOOKUP(A33, '2) Order Form'!V:V, '2) Order Form'!O:O, FALSE)</f>
        <v>0</v>
      </c>
    </row>
    <row r="34" spans="1:7">
      <c r="A34" s="116">
        <f>SUM('2) Order Form'!V41)</f>
        <v>7048652540348</v>
      </c>
      <c r="B34" s="117">
        <f>SUM('2) Order Form'!I41)</f>
        <v>0</v>
      </c>
      <c r="C34">
        <f t="shared" si="0"/>
        <v>0</v>
      </c>
      <c r="G34">
        <f>_xlfn.XLOOKUP(A34, '2) Order Form'!V:V, '2) Order Form'!O:O, FALSE)</f>
        <v>0</v>
      </c>
    </row>
    <row r="35" spans="1:7">
      <c r="A35" s="116">
        <f>SUM('2) Order Form'!V42)</f>
        <v>7048652540331</v>
      </c>
      <c r="B35" s="117">
        <f>SUM('2) Order Form'!I42)</f>
        <v>0</v>
      </c>
      <c r="C35">
        <f t="shared" si="0"/>
        <v>0</v>
      </c>
      <c r="G35">
        <f>_xlfn.XLOOKUP(A35, '2) Order Form'!V:V, '2) Order Form'!O:O, FALSE)</f>
        <v>0</v>
      </c>
    </row>
    <row r="36" spans="1:7">
      <c r="A36" s="116">
        <f>SUM('2) Order Form'!V43)</f>
        <v>7048652540324</v>
      </c>
      <c r="B36" s="117">
        <f>SUM('2) Order Form'!I43)</f>
        <v>0</v>
      </c>
      <c r="C36">
        <f t="shared" si="0"/>
        <v>0</v>
      </c>
      <c r="G36">
        <f>_xlfn.XLOOKUP(A36, '2) Order Form'!V:V, '2) Order Form'!O:O, FALSE)</f>
        <v>0</v>
      </c>
    </row>
    <row r="37" spans="1:7">
      <c r="A37" s="116">
        <f>SUM('2) Order Form'!V44)</f>
        <v>7048652892768</v>
      </c>
      <c r="B37" s="117">
        <f>SUM('2) Order Form'!I44)</f>
        <v>0</v>
      </c>
      <c r="C37">
        <f t="shared" si="0"/>
        <v>0</v>
      </c>
      <c r="G37">
        <f>_xlfn.XLOOKUP(A37, '2) Order Form'!V:V, '2) Order Form'!O:O, FALSE)</f>
        <v>0</v>
      </c>
    </row>
    <row r="38" spans="1:7">
      <c r="A38" s="116">
        <f>SUM('2) Order Form'!V45)</f>
        <v>7048652892751</v>
      </c>
      <c r="B38" s="117">
        <f>SUM('2) Order Form'!I45)</f>
        <v>0</v>
      </c>
      <c r="C38">
        <f t="shared" si="0"/>
        <v>0</v>
      </c>
      <c r="G38">
        <f>_xlfn.XLOOKUP(A38, '2) Order Form'!V:V, '2) Order Form'!O:O, FALSE)</f>
        <v>0</v>
      </c>
    </row>
    <row r="39" spans="1:7">
      <c r="A39" s="116">
        <f>SUM('2) Order Form'!V46)</f>
        <v>7048652892744</v>
      </c>
      <c r="B39" s="117">
        <f>SUM('2) Order Form'!I46)</f>
        <v>0</v>
      </c>
      <c r="C39">
        <f t="shared" si="0"/>
        <v>0</v>
      </c>
      <c r="G39">
        <f>_xlfn.XLOOKUP(A39, '2) Order Form'!V:V, '2) Order Form'!O:O, FALSE)</f>
        <v>0</v>
      </c>
    </row>
    <row r="40" spans="1:7">
      <c r="A40" s="116">
        <f>SUM('2) Order Form'!V47)</f>
        <v>7048652892829</v>
      </c>
      <c r="B40" s="117">
        <f>SUM('2) Order Form'!I47)</f>
        <v>0</v>
      </c>
      <c r="C40">
        <f t="shared" si="0"/>
        <v>0</v>
      </c>
      <c r="G40">
        <f>_xlfn.XLOOKUP(A40, '2) Order Form'!V:V, '2) Order Form'!O:O, FALSE)</f>
        <v>0</v>
      </c>
    </row>
    <row r="41" spans="1:7">
      <c r="A41" s="116">
        <f>SUM('2) Order Form'!V48)</f>
        <v>7048652892812</v>
      </c>
      <c r="B41" s="117">
        <f>SUM('2) Order Form'!I48)</f>
        <v>0</v>
      </c>
      <c r="C41">
        <f t="shared" si="0"/>
        <v>0</v>
      </c>
      <c r="G41">
        <f>_xlfn.XLOOKUP(A41, '2) Order Form'!V:V, '2) Order Form'!O:O, FALSE)</f>
        <v>0</v>
      </c>
    </row>
    <row r="42" spans="1:7">
      <c r="A42" s="116">
        <f>SUM('2) Order Form'!V49)</f>
        <v>7048652892805</v>
      </c>
      <c r="B42" s="117">
        <f>SUM('2) Order Form'!I49)</f>
        <v>0</v>
      </c>
      <c r="C42">
        <f t="shared" si="0"/>
        <v>0</v>
      </c>
      <c r="G42">
        <f>_xlfn.XLOOKUP(A42, '2) Order Form'!V:V, '2) Order Form'!O:O, FALSE)</f>
        <v>0</v>
      </c>
    </row>
    <row r="43" spans="1:7">
      <c r="A43" s="116">
        <f>SUM('2) Order Form'!V50)</f>
        <v>7048652892492</v>
      </c>
      <c r="B43" s="117">
        <f>SUM('2) Order Form'!I50)</f>
        <v>0</v>
      </c>
      <c r="C43">
        <f t="shared" si="0"/>
        <v>0</v>
      </c>
      <c r="G43">
        <f>_xlfn.XLOOKUP(A43, '2) Order Form'!V:V, '2) Order Form'!O:O, FALSE)</f>
        <v>0</v>
      </c>
    </row>
    <row r="44" spans="1:7">
      <c r="A44" s="116">
        <f>SUM('2) Order Form'!V51)</f>
        <v>7048652892485</v>
      </c>
      <c r="B44" s="117">
        <f>SUM('2) Order Form'!I51)</f>
        <v>0</v>
      </c>
      <c r="C44">
        <f t="shared" si="0"/>
        <v>0</v>
      </c>
      <c r="G44">
        <f>_xlfn.XLOOKUP(A44, '2) Order Form'!V:V, '2) Order Form'!O:O, FALSE)</f>
        <v>0</v>
      </c>
    </row>
    <row r="45" spans="1:7">
      <c r="A45" s="116">
        <f>SUM('2) Order Form'!V52)</f>
        <v>7048652892478</v>
      </c>
      <c r="B45" s="117">
        <f>SUM('2) Order Form'!I52)</f>
        <v>0</v>
      </c>
      <c r="C45">
        <f t="shared" si="0"/>
        <v>0</v>
      </c>
      <c r="G45">
        <f>_xlfn.XLOOKUP(A45, '2) Order Form'!V:V, '2) Order Form'!O:O, FALSE)</f>
        <v>0</v>
      </c>
    </row>
    <row r="46" spans="1:7">
      <c r="A46" s="116">
        <f>SUM('2) Order Form'!V53)</f>
        <v>7048652892522</v>
      </c>
      <c r="B46" s="117">
        <f>SUM('2) Order Form'!I53)</f>
        <v>0</v>
      </c>
      <c r="C46">
        <f t="shared" si="0"/>
        <v>0</v>
      </c>
      <c r="G46">
        <f>_xlfn.XLOOKUP(A46, '2) Order Form'!V:V, '2) Order Form'!O:O, FALSE)</f>
        <v>0</v>
      </c>
    </row>
    <row r="47" spans="1:7">
      <c r="A47" s="116">
        <f>SUM('2) Order Form'!V54)</f>
        <v>7048652892515</v>
      </c>
      <c r="B47" s="117">
        <f>SUM('2) Order Form'!I54)</f>
        <v>0</v>
      </c>
      <c r="C47">
        <f t="shared" si="0"/>
        <v>0</v>
      </c>
      <c r="G47">
        <f>_xlfn.XLOOKUP(A47, '2) Order Form'!V:V, '2) Order Form'!O:O, FALSE)</f>
        <v>0</v>
      </c>
    </row>
    <row r="48" spans="1:7">
      <c r="A48" s="116">
        <f>SUM('2) Order Form'!V55)</f>
        <v>7048652892508</v>
      </c>
      <c r="B48" s="117">
        <f>SUM('2) Order Form'!I55)</f>
        <v>0</v>
      </c>
      <c r="C48">
        <f t="shared" si="0"/>
        <v>0</v>
      </c>
      <c r="G48">
        <f>_xlfn.XLOOKUP(A48, '2) Order Form'!V:V, '2) Order Form'!O:O, FALSE)</f>
        <v>0</v>
      </c>
    </row>
    <row r="49" spans="1:7">
      <c r="A49" s="116">
        <f>SUM('2) Order Form'!V56)</f>
        <v>7048652540409</v>
      </c>
      <c r="B49" s="117">
        <f>SUM('2) Order Form'!I56)</f>
        <v>0</v>
      </c>
      <c r="C49">
        <f t="shared" si="0"/>
        <v>0</v>
      </c>
      <c r="G49">
        <f>_xlfn.XLOOKUP(A49, '2) Order Form'!V:V, '2) Order Form'!O:O, FALSE)</f>
        <v>0</v>
      </c>
    </row>
    <row r="50" spans="1:7">
      <c r="A50" s="116">
        <f>SUM('2) Order Form'!V57)</f>
        <v>7048652540393</v>
      </c>
      <c r="B50" s="117">
        <f>SUM('2) Order Form'!I57)</f>
        <v>0</v>
      </c>
      <c r="C50">
        <f t="shared" si="0"/>
        <v>0</v>
      </c>
      <c r="G50">
        <f>_xlfn.XLOOKUP(A50, '2) Order Form'!V:V, '2) Order Form'!O:O, FALSE)</f>
        <v>0</v>
      </c>
    </row>
    <row r="51" spans="1:7">
      <c r="A51" s="116">
        <f>SUM('2) Order Form'!V58)</f>
        <v>7048652540386</v>
      </c>
      <c r="B51" s="117">
        <f>SUM('2) Order Form'!I58)</f>
        <v>0</v>
      </c>
      <c r="C51">
        <f t="shared" si="0"/>
        <v>0</v>
      </c>
      <c r="G51">
        <f>_xlfn.XLOOKUP(A51, '2) Order Form'!V:V, '2) Order Form'!O:O, FALSE)</f>
        <v>0</v>
      </c>
    </row>
    <row r="52" spans="1:7">
      <c r="A52" s="116">
        <f>SUM('2) Order Form'!V59)</f>
        <v>7048652540522</v>
      </c>
      <c r="B52" s="117">
        <f>SUM('2) Order Form'!I59)</f>
        <v>0</v>
      </c>
      <c r="C52">
        <f t="shared" si="0"/>
        <v>0</v>
      </c>
      <c r="G52">
        <f>_xlfn.XLOOKUP(A52, '2) Order Form'!V:V, '2) Order Form'!O:O, FALSE)</f>
        <v>0</v>
      </c>
    </row>
    <row r="53" spans="1:7">
      <c r="A53" s="116">
        <f>SUM('2) Order Form'!V60)</f>
        <v>7048652540515</v>
      </c>
      <c r="B53" s="117">
        <f>SUM('2) Order Form'!I60)</f>
        <v>0</v>
      </c>
      <c r="C53">
        <f t="shared" si="0"/>
        <v>0</v>
      </c>
      <c r="G53">
        <f>_xlfn.XLOOKUP(A53, '2) Order Form'!V:V, '2) Order Form'!O:O, FALSE)</f>
        <v>0</v>
      </c>
    </row>
    <row r="54" spans="1:7">
      <c r="A54" s="116">
        <f>SUM('2) Order Form'!V61)</f>
        <v>7048652540508</v>
      </c>
      <c r="B54" s="117">
        <f>SUM('2) Order Form'!I61)</f>
        <v>0</v>
      </c>
      <c r="C54">
        <f t="shared" si="0"/>
        <v>0</v>
      </c>
      <c r="G54">
        <f>_xlfn.XLOOKUP(A54, '2) Order Form'!V:V, '2) Order Form'!O:O, FALSE)</f>
        <v>0</v>
      </c>
    </row>
    <row r="55" spans="1:7">
      <c r="A55" s="116">
        <f>SUM('2) Order Form'!V62)</f>
        <v>7048652892584</v>
      </c>
      <c r="B55" s="117">
        <f>SUM('2) Order Form'!I62)</f>
        <v>0</v>
      </c>
      <c r="C55">
        <f t="shared" si="0"/>
        <v>0</v>
      </c>
      <c r="G55">
        <f>_xlfn.XLOOKUP(A55, '2) Order Form'!V:V, '2) Order Form'!O:O, FALSE)</f>
        <v>0</v>
      </c>
    </row>
    <row r="56" spans="1:7">
      <c r="A56" s="116">
        <f>SUM('2) Order Form'!V63)</f>
        <v>7048652892577</v>
      </c>
      <c r="B56" s="117">
        <f>SUM('2) Order Form'!I63)</f>
        <v>0</v>
      </c>
      <c r="C56">
        <f t="shared" si="0"/>
        <v>0</v>
      </c>
      <c r="G56">
        <f>_xlfn.XLOOKUP(A56, '2) Order Form'!V:V, '2) Order Form'!O:O, FALSE)</f>
        <v>0</v>
      </c>
    </row>
    <row r="57" spans="1:7">
      <c r="A57" s="116">
        <f>SUM('2) Order Form'!V64)</f>
        <v>7048652892560</v>
      </c>
      <c r="B57" s="117">
        <f>SUM('2) Order Form'!I64)</f>
        <v>0</v>
      </c>
      <c r="C57">
        <f t="shared" si="0"/>
        <v>0</v>
      </c>
      <c r="G57">
        <f>_xlfn.XLOOKUP(A57, '2) Order Form'!V:V, '2) Order Form'!O:O, FALSE)</f>
        <v>0</v>
      </c>
    </row>
    <row r="58" spans="1:7">
      <c r="A58" s="116">
        <f>SUM('2) Order Form'!V65)</f>
        <v>7048652892645</v>
      </c>
      <c r="B58" s="117">
        <f>SUM('2) Order Form'!I65)</f>
        <v>0</v>
      </c>
      <c r="C58">
        <f t="shared" si="0"/>
        <v>0</v>
      </c>
      <c r="G58">
        <f>_xlfn.XLOOKUP(A58, '2) Order Form'!V:V, '2) Order Form'!O:O, FALSE)</f>
        <v>0</v>
      </c>
    </row>
    <row r="59" spans="1:7">
      <c r="A59" s="116">
        <f>SUM('2) Order Form'!V66)</f>
        <v>7048652892638</v>
      </c>
      <c r="B59" s="117">
        <f>SUM('2) Order Form'!I66)</f>
        <v>0</v>
      </c>
      <c r="C59">
        <f t="shared" si="0"/>
        <v>0</v>
      </c>
      <c r="G59">
        <f>_xlfn.XLOOKUP(A59, '2) Order Form'!V:V, '2) Order Form'!O:O, FALSE)</f>
        <v>0</v>
      </c>
    </row>
    <row r="60" spans="1:7">
      <c r="A60" s="116">
        <f>SUM('2) Order Form'!V67)</f>
        <v>7048652892621</v>
      </c>
      <c r="B60" s="117">
        <f>SUM('2) Order Form'!I67)</f>
        <v>0</v>
      </c>
      <c r="C60">
        <f t="shared" si="0"/>
        <v>0</v>
      </c>
      <c r="G60">
        <f>_xlfn.XLOOKUP(A60, '2) Order Form'!V:V, '2) Order Form'!O:O, FALSE)</f>
        <v>0</v>
      </c>
    </row>
    <row r="61" spans="1:7">
      <c r="A61" s="116">
        <f>SUM('2) Order Form'!V68)</f>
        <v>7048652895806</v>
      </c>
      <c r="B61" s="117">
        <f>SUM('2) Order Form'!I68)</f>
        <v>0</v>
      </c>
      <c r="C61">
        <f t="shared" si="0"/>
        <v>0</v>
      </c>
      <c r="G61">
        <f>_xlfn.XLOOKUP(A61, '2) Order Form'!V:V, '2) Order Form'!O:O, FALSE)</f>
        <v>0</v>
      </c>
    </row>
    <row r="62" spans="1:7">
      <c r="A62" s="116">
        <f>SUM('2) Order Form'!V69)</f>
        <v>7048652895790</v>
      </c>
      <c r="B62" s="117">
        <f>SUM('2) Order Form'!I69)</f>
        <v>0</v>
      </c>
      <c r="C62">
        <f t="shared" si="0"/>
        <v>0</v>
      </c>
      <c r="G62">
        <f>_xlfn.XLOOKUP(A62, '2) Order Form'!V:V, '2) Order Form'!O:O, FALSE)</f>
        <v>0</v>
      </c>
    </row>
    <row r="63" spans="1:7">
      <c r="A63" s="116">
        <f>SUM('2) Order Form'!V70)</f>
        <v>7048652895783</v>
      </c>
      <c r="B63" s="117">
        <f>SUM('2) Order Form'!I70)</f>
        <v>0</v>
      </c>
      <c r="C63">
        <f t="shared" si="0"/>
        <v>0</v>
      </c>
      <c r="G63">
        <f>_xlfn.XLOOKUP(A63, '2) Order Form'!V:V, '2) Order Form'!O:O, FALSE)</f>
        <v>0</v>
      </c>
    </row>
    <row r="64" spans="1:7">
      <c r="A64" s="116">
        <f>SUM('2) Order Form'!V71)</f>
        <v>7048652666413</v>
      </c>
      <c r="B64" s="117">
        <f>SUM('2) Order Form'!I71)</f>
        <v>0</v>
      </c>
      <c r="C64">
        <f t="shared" si="0"/>
        <v>0</v>
      </c>
      <c r="G64">
        <f>_xlfn.XLOOKUP(A64, '2) Order Form'!V:V, '2) Order Form'!O:O, FALSE)</f>
        <v>0</v>
      </c>
    </row>
    <row r="65" spans="1:7">
      <c r="A65" s="116">
        <f>SUM('2) Order Form'!V72)</f>
        <v>7048652666406</v>
      </c>
      <c r="B65" s="117">
        <f>SUM('2) Order Form'!I72)</f>
        <v>0</v>
      </c>
      <c r="C65">
        <f t="shared" si="0"/>
        <v>0</v>
      </c>
      <c r="G65">
        <f>_xlfn.XLOOKUP(A65, '2) Order Form'!V:V, '2) Order Form'!O:O, FALSE)</f>
        <v>0</v>
      </c>
    </row>
    <row r="66" spans="1:7">
      <c r="A66" s="116">
        <f>SUM('2) Order Form'!V73)</f>
        <v>7048652666390</v>
      </c>
      <c r="B66" s="117">
        <f>SUM('2) Order Form'!I73)</f>
        <v>0</v>
      </c>
      <c r="C66">
        <f t="shared" si="0"/>
        <v>0</v>
      </c>
      <c r="G66">
        <f>_xlfn.XLOOKUP(A66, '2) Order Form'!V:V, '2) Order Form'!O:O, FALSE)</f>
        <v>0</v>
      </c>
    </row>
    <row r="67" spans="1:7">
      <c r="A67" s="116">
        <f>SUM('2) Order Form'!V74)</f>
        <v>7048652666444</v>
      </c>
      <c r="B67" s="117">
        <f>SUM('2) Order Form'!I74)</f>
        <v>0</v>
      </c>
      <c r="C67">
        <f t="shared" ref="C67:C130" si="1">G67*100</f>
        <v>0</v>
      </c>
      <c r="G67">
        <f>_xlfn.XLOOKUP(A67, '2) Order Form'!V:V, '2) Order Form'!O:O, FALSE)</f>
        <v>0</v>
      </c>
    </row>
    <row r="68" spans="1:7">
      <c r="A68" s="116">
        <f>SUM('2) Order Form'!V75)</f>
        <v>7048652666437</v>
      </c>
      <c r="B68" s="117">
        <f>SUM('2) Order Form'!I75)</f>
        <v>0</v>
      </c>
      <c r="C68">
        <f t="shared" si="1"/>
        <v>0</v>
      </c>
      <c r="G68">
        <f>_xlfn.XLOOKUP(A68, '2) Order Form'!V:V, '2) Order Form'!O:O, FALSE)</f>
        <v>0</v>
      </c>
    </row>
    <row r="69" spans="1:7">
      <c r="A69" s="116">
        <f>SUM('2) Order Form'!V76)</f>
        <v>7048652666420</v>
      </c>
      <c r="B69" s="117">
        <f>SUM('2) Order Form'!I76)</f>
        <v>0</v>
      </c>
      <c r="C69">
        <f t="shared" si="1"/>
        <v>0</v>
      </c>
      <c r="G69">
        <f>_xlfn.XLOOKUP(A69, '2) Order Form'!V:V, '2) Order Form'!O:O, FALSE)</f>
        <v>0</v>
      </c>
    </row>
    <row r="70" spans="1:7">
      <c r="A70" s="116">
        <f>SUM('2) Order Form'!V77)</f>
        <v>7048652903198</v>
      </c>
      <c r="B70" s="117">
        <f>SUM('2) Order Form'!I77)</f>
        <v>0</v>
      </c>
      <c r="C70">
        <f t="shared" si="1"/>
        <v>0</v>
      </c>
      <c r="G70">
        <f>_xlfn.XLOOKUP(A70, '2) Order Form'!V:V, '2) Order Form'!O:O, FALSE)</f>
        <v>0</v>
      </c>
    </row>
    <row r="71" spans="1:7">
      <c r="A71" s="116">
        <f>SUM('2) Order Form'!V78)</f>
        <v>7048652903181</v>
      </c>
      <c r="B71" s="117">
        <f>SUM('2) Order Form'!I78)</f>
        <v>0</v>
      </c>
      <c r="C71">
        <f t="shared" si="1"/>
        <v>0</v>
      </c>
      <c r="G71">
        <f>_xlfn.XLOOKUP(A71, '2) Order Form'!V:V, '2) Order Form'!O:O, FALSE)</f>
        <v>0</v>
      </c>
    </row>
    <row r="72" spans="1:7">
      <c r="A72" s="116">
        <f>SUM('2) Order Form'!V79)</f>
        <v>7048652903174</v>
      </c>
      <c r="B72" s="117">
        <f>SUM('2) Order Form'!I79)</f>
        <v>0</v>
      </c>
      <c r="C72">
        <f t="shared" si="1"/>
        <v>0</v>
      </c>
      <c r="G72">
        <f>_xlfn.XLOOKUP(A72, '2) Order Form'!V:V, '2) Order Form'!O:O, FALSE)</f>
        <v>0</v>
      </c>
    </row>
    <row r="73" spans="1:7">
      <c r="A73" s="116">
        <f>SUM('2) Order Form'!V80)</f>
        <v>7048652895837</v>
      </c>
      <c r="B73" s="117">
        <f>SUM('2) Order Form'!I80)</f>
        <v>0</v>
      </c>
      <c r="C73">
        <f t="shared" si="1"/>
        <v>0</v>
      </c>
      <c r="G73">
        <f>_xlfn.XLOOKUP(A73, '2) Order Form'!V:V, '2) Order Form'!O:O, FALSE)</f>
        <v>0</v>
      </c>
    </row>
    <row r="74" spans="1:7">
      <c r="A74" s="116">
        <f>SUM('2) Order Form'!V81)</f>
        <v>7048652895820</v>
      </c>
      <c r="B74" s="117">
        <f>SUM('2) Order Form'!I81)</f>
        <v>0</v>
      </c>
      <c r="C74">
        <f t="shared" si="1"/>
        <v>0</v>
      </c>
      <c r="G74">
        <f>_xlfn.XLOOKUP(A74, '2) Order Form'!V:V, '2) Order Form'!O:O, FALSE)</f>
        <v>0</v>
      </c>
    </row>
    <row r="75" spans="1:7">
      <c r="A75" s="116">
        <f>SUM('2) Order Form'!V82)</f>
        <v>7048652895813</v>
      </c>
      <c r="B75" s="117">
        <f>SUM('2) Order Form'!I82)</f>
        <v>0</v>
      </c>
      <c r="C75">
        <f t="shared" si="1"/>
        <v>0</v>
      </c>
      <c r="G75">
        <f>_xlfn.XLOOKUP(A75, '2) Order Form'!V:V, '2) Order Form'!O:O, FALSE)</f>
        <v>0</v>
      </c>
    </row>
    <row r="76" spans="1:7">
      <c r="A76" s="116">
        <f>SUM('2) Order Form'!V83)</f>
        <v>7048652893659</v>
      </c>
      <c r="B76" s="117">
        <f>SUM('2) Order Form'!I83)</f>
        <v>0</v>
      </c>
      <c r="C76">
        <f t="shared" si="1"/>
        <v>0</v>
      </c>
      <c r="G76">
        <f>_xlfn.XLOOKUP(A76, '2) Order Form'!V:V, '2) Order Form'!O:O, FALSE)</f>
        <v>0</v>
      </c>
    </row>
    <row r="77" spans="1:7">
      <c r="A77" s="116">
        <f>SUM('2) Order Form'!V84)</f>
        <v>7048652893642</v>
      </c>
      <c r="B77" s="117">
        <f>SUM('2) Order Form'!I84)</f>
        <v>0</v>
      </c>
      <c r="C77">
        <f t="shared" si="1"/>
        <v>0</v>
      </c>
      <c r="G77">
        <f>_xlfn.XLOOKUP(A77, '2) Order Form'!V:V, '2) Order Form'!O:O, FALSE)</f>
        <v>0</v>
      </c>
    </row>
    <row r="78" spans="1:7">
      <c r="A78" s="116">
        <f>SUM('2) Order Form'!V85)</f>
        <v>7048652893635</v>
      </c>
      <c r="B78" s="117">
        <f>SUM('2) Order Form'!I85)</f>
        <v>0</v>
      </c>
      <c r="C78">
        <f t="shared" si="1"/>
        <v>0</v>
      </c>
      <c r="G78">
        <f>_xlfn.XLOOKUP(A78, '2) Order Form'!V:V, '2) Order Form'!O:O, FALSE)</f>
        <v>0</v>
      </c>
    </row>
    <row r="79" spans="1:7">
      <c r="A79" s="116">
        <f>SUM('2) Order Form'!V86)</f>
        <v>7048652272966</v>
      </c>
      <c r="B79" s="117">
        <f>SUM('2) Order Form'!I86)</f>
        <v>0</v>
      </c>
      <c r="C79">
        <f t="shared" si="1"/>
        <v>0</v>
      </c>
      <c r="G79">
        <f>_xlfn.XLOOKUP(A79, '2) Order Form'!V:V, '2) Order Form'!O:O, FALSE)</f>
        <v>0</v>
      </c>
    </row>
    <row r="80" spans="1:7">
      <c r="A80" s="116">
        <f>SUM('2) Order Form'!V87)</f>
        <v>7048652272959</v>
      </c>
      <c r="B80" s="117">
        <f>SUM('2) Order Form'!I87)</f>
        <v>0</v>
      </c>
      <c r="C80">
        <f t="shared" si="1"/>
        <v>0</v>
      </c>
      <c r="G80">
        <f>_xlfn.XLOOKUP(A80, '2) Order Form'!V:V, '2) Order Form'!O:O, FALSE)</f>
        <v>0</v>
      </c>
    </row>
    <row r="81" spans="1:7">
      <c r="A81" s="116">
        <f>SUM('2) Order Form'!V88)</f>
        <v>7048652272942</v>
      </c>
      <c r="B81" s="117">
        <f>SUM('2) Order Form'!I88)</f>
        <v>0</v>
      </c>
      <c r="C81">
        <f t="shared" si="1"/>
        <v>0</v>
      </c>
      <c r="G81">
        <f>_xlfn.XLOOKUP(A81, '2) Order Form'!V:V, '2) Order Form'!O:O, FALSE)</f>
        <v>0</v>
      </c>
    </row>
    <row r="82" spans="1:7">
      <c r="A82" s="116">
        <f>SUM('2) Order Form'!V89)</f>
        <v>7048652273086</v>
      </c>
      <c r="B82" s="117">
        <f>SUM('2) Order Form'!I89)</f>
        <v>0</v>
      </c>
      <c r="C82">
        <f t="shared" si="1"/>
        <v>0</v>
      </c>
      <c r="G82">
        <f>_xlfn.XLOOKUP(A82, '2) Order Form'!V:V, '2) Order Form'!O:O, FALSE)</f>
        <v>0</v>
      </c>
    </row>
    <row r="83" spans="1:7">
      <c r="A83" s="116">
        <f>SUM('2) Order Form'!V90)</f>
        <v>7048652273079</v>
      </c>
      <c r="B83" s="117">
        <f>SUM('2) Order Form'!I90)</f>
        <v>0</v>
      </c>
      <c r="C83">
        <f t="shared" si="1"/>
        <v>0</v>
      </c>
      <c r="G83">
        <f>_xlfn.XLOOKUP(A83, '2) Order Form'!V:V, '2) Order Form'!O:O, FALSE)</f>
        <v>0</v>
      </c>
    </row>
    <row r="84" spans="1:7">
      <c r="A84" s="116">
        <f>SUM('2) Order Form'!V91)</f>
        <v>7048652273062</v>
      </c>
      <c r="B84" s="117">
        <f>SUM('2) Order Form'!I91)</f>
        <v>0</v>
      </c>
      <c r="C84">
        <f t="shared" si="1"/>
        <v>0</v>
      </c>
      <c r="G84">
        <f>_xlfn.XLOOKUP(A84, '2) Order Form'!V:V, '2) Order Form'!O:O, FALSE)</f>
        <v>0</v>
      </c>
    </row>
    <row r="85" spans="1:7">
      <c r="A85" s="116">
        <f>SUM('2) Order Form'!V92)</f>
        <v>7048652893680</v>
      </c>
      <c r="B85" s="117">
        <f>SUM('2) Order Form'!I92)</f>
        <v>0</v>
      </c>
      <c r="C85">
        <f t="shared" si="1"/>
        <v>0</v>
      </c>
      <c r="G85">
        <f>_xlfn.XLOOKUP(A85, '2) Order Form'!V:V, '2) Order Form'!O:O, FALSE)</f>
        <v>0</v>
      </c>
    </row>
    <row r="86" spans="1:7">
      <c r="A86" s="116">
        <f>SUM('2) Order Form'!V93)</f>
        <v>7048652893673</v>
      </c>
      <c r="B86" s="117">
        <f>SUM('2) Order Form'!I93)</f>
        <v>0</v>
      </c>
      <c r="C86">
        <f t="shared" si="1"/>
        <v>0</v>
      </c>
      <c r="G86">
        <f>_xlfn.XLOOKUP(A86, '2) Order Form'!V:V, '2) Order Form'!O:O, FALSE)</f>
        <v>0</v>
      </c>
    </row>
    <row r="87" spans="1:7">
      <c r="A87" s="116">
        <f>SUM('2) Order Form'!V94)</f>
        <v>7048652893666</v>
      </c>
      <c r="B87" s="117">
        <f>SUM('2) Order Form'!I94)</f>
        <v>0</v>
      </c>
      <c r="C87">
        <f t="shared" si="1"/>
        <v>0</v>
      </c>
      <c r="G87">
        <f>_xlfn.XLOOKUP(A87, '2) Order Form'!V:V, '2) Order Form'!O:O, FALSE)</f>
        <v>0</v>
      </c>
    </row>
    <row r="88" spans="1:7">
      <c r="A88" s="116">
        <f>SUM('2) Order Form'!V95)</f>
        <v>7048652893710</v>
      </c>
      <c r="B88" s="117">
        <f>SUM('2) Order Form'!I95)</f>
        <v>0</v>
      </c>
      <c r="C88">
        <f t="shared" si="1"/>
        <v>0</v>
      </c>
      <c r="G88">
        <f>_xlfn.XLOOKUP(A88, '2) Order Form'!V:V, '2) Order Form'!O:O, FALSE)</f>
        <v>0</v>
      </c>
    </row>
    <row r="89" spans="1:7">
      <c r="A89" s="116">
        <f>SUM('2) Order Form'!V96)</f>
        <v>7048652893703</v>
      </c>
      <c r="B89" s="117">
        <f>SUM('2) Order Form'!I96)</f>
        <v>0</v>
      </c>
      <c r="C89">
        <f t="shared" si="1"/>
        <v>0</v>
      </c>
      <c r="G89">
        <f>_xlfn.XLOOKUP(A89, '2) Order Form'!V:V, '2) Order Form'!O:O, FALSE)</f>
        <v>0</v>
      </c>
    </row>
    <row r="90" spans="1:7">
      <c r="A90" s="116">
        <f>SUM('2) Order Form'!V97)</f>
        <v>7048652893697</v>
      </c>
      <c r="B90" s="117">
        <f>SUM('2) Order Form'!I97)</f>
        <v>0</v>
      </c>
      <c r="C90">
        <f t="shared" si="1"/>
        <v>0</v>
      </c>
      <c r="G90">
        <f>_xlfn.XLOOKUP(A90, '2) Order Form'!V:V, '2) Order Form'!O:O, FALSE)</f>
        <v>0</v>
      </c>
    </row>
    <row r="91" spans="1:7">
      <c r="A91" s="116">
        <f>SUM('2) Order Form'!V98)</f>
        <v>7048652902894</v>
      </c>
      <c r="B91" s="117">
        <f>SUM('2) Order Form'!I98)</f>
        <v>0</v>
      </c>
      <c r="C91">
        <f t="shared" si="1"/>
        <v>0</v>
      </c>
      <c r="G91">
        <f>_xlfn.XLOOKUP(A91, '2) Order Form'!V:V, '2) Order Form'!O:O, FALSE)</f>
        <v>0</v>
      </c>
    </row>
    <row r="92" spans="1:7">
      <c r="A92" s="116">
        <f>SUM('2) Order Form'!V99)</f>
        <v>7048652902900</v>
      </c>
      <c r="B92" s="117">
        <f>SUM('2) Order Form'!I99)</f>
        <v>0</v>
      </c>
      <c r="C92">
        <f t="shared" si="1"/>
        <v>0</v>
      </c>
      <c r="G92">
        <f>_xlfn.XLOOKUP(A92, '2) Order Form'!V:V, '2) Order Form'!O:O, FALSE)</f>
        <v>0</v>
      </c>
    </row>
    <row r="93" spans="1:7">
      <c r="A93" s="116">
        <f>SUM('2) Order Form'!V100)</f>
        <v>7048652902917</v>
      </c>
      <c r="B93" s="117">
        <f>SUM('2) Order Form'!I100)</f>
        <v>0</v>
      </c>
      <c r="C93">
        <f t="shared" si="1"/>
        <v>0</v>
      </c>
      <c r="G93">
        <f>_xlfn.XLOOKUP(A93, '2) Order Form'!V:V, '2) Order Form'!O:O, FALSE)</f>
        <v>0</v>
      </c>
    </row>
    <row r="94" spans="1:7">
      <c r="A94" s="116">
        <f>SUM('2) Order Form'!V101)</f>
        <v>7048652902924</v>
      </c>
      <c r="B94" s="117">
        <f>SUM('2) Order Form'!I101)</f>
        <v>0</v>
      </c>
      <c r="C94">
        <f t="shared" si="1"/>
        <v>0</v>
      </c>
      <c r="G94">
        <f>_xlfn.XLOOKUP(A94, '2) Order Form'!V:V, '2) Order Form'!O:O, FALSE)</f>
        <v>0</v>
      </c>
    </row>
    <row r="95" spans="1:7">
      <c r="A95" s="116">
        <f>SUM('2) Order Form'!V102)</f>
        <v>7048652540935</v>
      </c>
      <c r="B95" s="117">
        <f>SUM('2) Order Form'!I102)</f>
        <v>0</v>
      </c>
      <c r="C95">
        <f t="shared" si="1"/>
        <v>0</v>
      </c>
      <c r="G95">
        <f>_xlfn.XLOOKUP(A95, '2) Order Form'!V:V, '2) Order Form'!O:O, FALSE)</f>
        <v>0</v>
      </c>
    </row>
    <row r="96" spans="1:7">
      <c r="A96" s="116">
        <f>SUM('2) Order Form'!V103)</f>
        <v>7048652540973</v>
      </c>
      <c r="B96" s="117">
        <f>SUM('2) Order Form'!I103)</f>
        <v>0</v>
      </c>
      <c r="C96">
        <f t="shared" si="1"/>
        <v>0</v>
      </c>
      <c r="G96">
        <f>_xlfn.XLOOKUP(A96, '2) Order Form'!V:V, '2) Order Form'!O:O, FALSE)</f>
        <v>0</v>
      </c>
    </row>
    <row r="97" spans="1:7">
      <c r="A97" s="116">
        <f>SUM('2) Order Form'!V104)</f>
        <v>7048652902931</v>
      </c>
      <c r="B97" s="117">
        <f>SUM('2) Order Form'!I104)</f>
        <v>0</v>
      </c>
      <c r="C97">
        <f t="shared" si="1"/>
        <v>0</v>
      </c>
      <c r="G97">
        <f>_xlfn.XLOOKUP(A97, '2) Order Form'!V:V, '2) Order Form'!O:O, FALSE)</f>
        <v>0</v>
      </c>
    </row>
    <row r="98" spans="1:7">
      <c r="A98" s="116">
        <f>SUM('2) Order Form'!V105)</f>
        <v>7048652902948</v>
      </c>
      <c r="B98" s="117">
        <f>SUM('2) Order Form'!I105)</f>
        <v>0</v>
      </c>
      <c r="C98">
        <f t="shared" si="1"/>
        <v>0</v>
      </c>
      <c r="G98">
        <f>_xlfn.XLOOKUP(A98, '2) Order Form'!V:V, '2) Order Form'!O:O, FALSE)</f>
        <v>0</v>
      </c>
    </row>
    <row r="99" spans="1:7">
      <c r="A99" s="116">
        <f>SUM('2) Order Form'!V106)</f>
        <v>7048652902955</v>
      </c>
      <c r="B99" s="117">
        <f>SUM('2) Order Form'!I106)</f>
        <v>0</v>
      </c>
      <c r="C99">
        <f t="shared" si="1"/>
        <v>0</v>
      </c>
      <c r="G99">
        <f>_xlfn.XLOOKUP(A99, '2) Order Form'!V:V, '2) Order Form'!O:O, FALSE)</f>
        <v>0</v>
      </c>
    </row>
    <row r="100" spans="1:7">
      <c r="A100" s="116">
        <f>SUM('2) Order Form'!V107)</f>
        <v>7048652902962</v>
      </c>
      <c r="B100" s="117">
        <f>SUM('2) Order Form'!I107)</f>
        <v>0</v>
      </c>
      <c r="C100">
        <f t="shared" si="1"/>
        <v>0</v>
      </c>
      <c r="G100">
        <f>_xlfn.XLOOKUP(A100, '2) Order Form'!V:V, '2) Order Form'!O:O, FALSE)</f>
        <v>0</v>
      </c>
    </row>
    <row r="101" spans="1:7">
      <c r="A101" s="116">
        <f>SUM('2) Order Form'!V108)</f>
        <v>7048652902979</v>
      </c>
      <c r="B101" s="117">
        <f>SUM('2) Order Form'!I108)</f>
        <v>0</v>
      </c>
      <c r="C101">
        <f t="shared" si="1"/>
        <v>0</v>
      </c>
      <c r="G101">
        <f>_xlfn.XLOOKUP(A101, '2) Order Form'!V:V, '2) Order Form'!O:O, FALSE)</f>
        <v>0</v>
      </c>
    </row>
    <row r="102" spans="1:7">
      <c r="A102" s="116">
        <f>SUM('2) Order Form'!V109)</f>
        <v>7048652902986</v>
      </c>
      <c r="B102" s="117">
        <f>SUM('2) Order Form'!I109)</f>
        <v>0</v>
      </c>
      <c r="C102">
        <f t="shared" si="1"/>
        <v>0</v>
      </c>
      <c r="G102">
        <f>_xlfn.XLOOKUP(A102, '2) Order Form'!V:V, '2) Order Form'!O:O, FALSE)</f>
        <v>0</v>
      </c>
    </row>
    <row r="103" spans="1:7">
      <c r="A103" s="116">
        <f>SUM('2) Order Form'!V110)</f>
        <v>7048652540980</v>
      </c>
      <c r="B103" s="117">
        <f>SUM('2) Order Form'!I110)</f>
        <v>0</v>
      </c>
      <c r="C103">
        <f t="shared" si="1"/>
        <v>0</v>
      </c>
      <c r="G103">
        <f>_xlfn.XLOOKUP(A103, '2) Order Form'!V:V, '2) Order Form'!O:O, FALSE)</f>
        <v>0</v>
      </c>
    </row>
    <row r="104" spans="1:7">
      <c r="A104" s="116">
        <f>SUM('2) Order Form'!V111)</f>
        <v>7048652541024</v>
      </c>
      <c r="B104" s="117">
        <f>SUM('2) Order Form'!I111)</f>
        <v>0</v>
      </c>
      <c r="C104">
        <f t="shared" si="1"/>
        <v>0</v>
      </c>
      <c r="G104">
        <f>_xlfn.XLOOKUP(A104, '2) Order Form'!V:V, '2) Order Form'!O:O, FALSE)</f>
        <v>0</v>
      </c>
    </row>
    <row r="105" spans="1:7">
      <c r="A105" s="116">
        <f>SUM('2) Order Form'!V112)</f>
        <v>7048652902993</v>
      </c>
      <c r="B105" s="117">
        <f>SUM('2) Order Form'!I112)</f>
        <v>0</v>
      </c>
      <c r="C105">
        <f t="shared" si="1"/>
        <v>0</v>
      </c>
      <c r="G105">
        <f>_xlfn.XLOOKUP(A105, '2) Order Form'!V:V, '2) Order Form'!O:O, FALSE)</f>
        <v>0</v>
      </c>
    </row>
    <row r="106" spans="1:7">
      <c r="A106" s="116">
        <f>SUM('2) Order Form'!V113)</f>
        <v>7048652903006</v>
      </c>
      <c r="B106" s="117">
        <f>SUM('2) Order Form'!I113)</f>
        <v>0</v>
      </c>
      <c r="C106">
        <f t="shared" si="1"/>
        <v>0</v>
      </c>
      <c r="G106">
        <f>_xlfn.XLOOKUP(A106, '2) Order Form'!V:V, '2) Order Form'!O:O, FALSE)</f>
        <v>0</v>
      </c>
    </row>
    <row r="107" spans="1:7">
      <c r="A107" s="116">
        <f>SUM('2) Order Form'!V114)</f>
        <v>7048652893581</v>
      </c>
      <c r="B107" s="117">
        <f>SUM('2) Order Form'!I114)</f>
        <v>0</v>
      </c>
      <c r="C107">
        <f t="shared" si="1"/>
        <v>0</v>
      </c>
      <c r="G107">
        <f>_xlfn.XLOOKUP(A107, '2) Order Form'!V:V, '2) Order Form'!O:O, FALSE)</f>
        <v>0</v>
      </c>
    </row>
    <row r="108" spans="1:7">
      <c r="A108" s="116">
        <f>SUM('2) Order Form'!V115)</f>
        <v>7048652893574</v>
      </c>
      <c r="B108" s="117">
        <f>SUM('2) Order Form'!I115)</f>
        <v>0</v>
      </c>
      <c r="C108">
        <f t="shared" si="1"/>
        <v>0</v>
      </c>
      <c r="G108">
        <f>_xlfn.XLOOKUP(A108, '2) Order Form'!V:V, '2) Order Form'!O:O, FALSE)</f>
        <v>0</v>
      </c>
    </row>
    <row r="109" spans="1:7">
      <c r="A109" s="116">
        <f>SUM('2) Order Form'!V116)</f>
        <v>7048652893604</v>
      </c>
      <c r="B109" s="117">
        <f>SUM('2) Order Form'!I116)</f>
        <v>0</v>
      </c>
      <c r="C109">
        <f t="shared" si="1"/>
        <v>0</v>
      </c>
      <c r="G109">
        <f>_xlfn.XLOOKUP(A109, '2) Order Form'!V:V, '2) Order Form'!O:O, FALSE)</f>
        <v>0</v>
      </c>
    </row>
    <row r="110" spans="1:7">
      <c r="A110" s="116">
        <f>SUM('2) Order Form'!V117)</f>
        <v>7048652893598</v>
      </c>
      <c r="B110" s="117">
        <f>SUM('2) Order Form'!I117)</f>
        <v>0</v>
      </c>
      <c r="C110">
        <f t="shared" si="1"/>
        <v>0</v>
      </c>
      <c r="G110">
        <f>_xlfn.XLOOKUP(A110, '2) Order Form'!V:V, '2) Order Form'!O:O, FALSE)</f>
        <v>0</v>
      </c>
    </row>
    <row r="111" spans="1:7">
      <c r="A111" s="116">
        <f>SUM('2) Order Form'!V118)</f>
        <v>7048652893628</v>
      </c>
      <c r="B111" s="117">
        <f>SUM('2) Order Form'!I118)</f>
        <v>0</v>
      </c>
      <c r="C111">
        <f t="shared" si="1"/>
        <v>0</v>
      </c>
      <c r="G111">
        <f>_xlfn.XLOOKUP(A111, '2) Order Form'!V:V, '2) Order Form'!O:O, FALSE)</f>
        <v>0</v>
      </c>
    </row>
    <row r="112" spans="1:7">
      <c r="A112" s="116">
        <f>SUM('2) Order Form'!V119)</f>
        <v>7048652893611</v>
      </c>
      <c r="B112" s="117">
        <f>SUM('2) Order Form'!I119)</f>
        <v>0</v>
      </c>
      <c r="C112">
        <f t="shared" si="1"/>
        <v>0</v>
      </c>
      <c r="G112">
        <f>_xlfn.XLOOKUP(A112, '2) Order Form'!V:V, '2) Order Form'!O:O, FALSE)</f>
        <v>0</v>
      </c>
    </row>
    <row r="113" spans="1:7">
      <c r="A113" s="116">
        <f>SUM('2) Order Form'!V120)</f>
        <v>7048652903013</v>
      </c>
      <c r="B113" s="117">
        <f>SUM('2) Order Form'!I120)</f>
        <v>0</v>
      </c>
      <c r="C113">
        <f t="shared" si="1"/>
        <v>0</v>
      </c>
      <c r="G113">
        <f>_xlfn.XLOOKUP(A113, '2) Order Form'!V:V, '2) Order Form'!O:O, FALSE)</f>
        <v>0</v>
      </c>
    </row>
    <row r="114" spans="1:7">
      <c r="A114" s="116">
        <f>SUM('2) Order Form'!V121)</f>
        <v>7048652903020</v>
      </c>
      <c r="B114" s="117">
        <f>SUM('2) Order Form'!I121)</f>
        <v>0</v>
      </c>
      <c r="C114">
        <f t="shared" si="1"/>
        <v>0</v>
      </c>
      <c r="G114">
        <f>_xlfn.XLOOKUP(A114, '2) Order Form'!V:V, '2) Order Form'!O:O, FALSE)</f>
        <v>0</v>
      </c>
    </row>
    <row r="115" spans="1:7">
      <c r="A115" s="116">
        <f>SUM('2) Order Form'!V122)</f>
        <v>7048652540836</v>
      </c>
      <c r="B115" s="117">
        <f>SUM('2) Order Form'!I122)</f>
        <v>0</v>
      </c>
      <c r="C115">
        <f t="shared" si="1"/>
        <v>0</v>
      </c>
      <c r="G115">
        <f>_xlfn.XLOOKUP(A115, '2) Order Form'!V:V, '2) Order Form'!O:O, FALSE)</f>
        <v>0</v>
      </c>
    </row>
    <row r="116" spans="1:7">
      <c r="A116" s="116">
        <f>SUM('2) Order Form'!V123)</f>
        <v>7048652767738</v>
      </c>
      <c r="B116" s="117">
        <f>SUM('2) Order Form'!I123)</f>
        <v>0</v>
      </c>
      <c r="C116">
        <f t="shared" si="1"/>
        <v>0</v>
      </c>
      <c r="G116">
        <f>_xlfn.XLOOKUP(A116, '2) Order Form'!V:V, '2) Order Form'!O:O, FALSE)</f>
        <v>0</v>
      </c>
    </row>
    <row r="117" spans="1:7">
      <c r="A117" s="116">
        <f>SUM('2) Order Form'!V124)</f>
        <v>7048652540874</v>
      </c>
      <c r="B117" s="117">
        <f>SUM('2) Order Form'!I124)</f>
        <v>0</v>
      </c>
      <c r="C117">
        <f t="shared" si="1"/>
        <v>0</v>
      </c>
      <c r="G117">
        <f>_xlfn.XLOOKUP(A117, '2) Order Form'!V:V, '2) Order Form'!O:O, FALSE)</f>
        <v>0</v>
      </c>
    </row>
    <row r="118" spans="1:7">
      <c r="A118" s="116">
        <f>SUM('2) Order Form'!V125)</f>
        <v>7048652767769</v>
      </c>
      <c r="B118" s="117">
        <f>SUM('2) Order Form'!I125)</f>
        <v>0</v>
      </c>
      <c r="C118">
        <f t="shared" si="1"/>
        <v>0</v>
      </c>
      <c r="G118">
        <f>_xlfn.XLOOKUP(A118, '2) Order Form'!V:V, '2) Order Form'!O:O, FALSE)</f>
        <v>0</v>
      </c>
    </row>
    <row r="119" spans="1:7">
      <c r="A119" s="116">
        <f>SUM('2) Order Form'!V126)</f>
        <v>7048652903037</v>
      </c>
      <c r="B119" s="117">
        <f>SUM('2) Order Form'!I126)</f>
        <v>0</v>
      </c>
      <c r="C119">
        <f t="shared" si="1"/>
        <v>0</v>
      </c>
      <c r="G119">
        <f>_xlfn.XLOOKUP(A119, '2) Order Form'!V:V, '2) Order Form'!O:O, FALSE)</f>
        <v>0</v>
      </c>
    </row>
    <row r="120" spans="1:7">
      <c r="A120" s="116">
        <f>SUM('2) Order Form'!V127)</f>
        <v>7048652903044</v>
      </c>
      <c r="B120" s="117">
        <f>SUM('2) Order Form'!I127)</f>
        <v>0</v>
      </c>
      <c r="C120">
        <f t="shared" si="1"/>
        <v>0</v>
      </c>
      <c r="G120">
        <f>_xlfn.XLOOKUP(A120, '2) Order Form'!V:V, '2) Order Form'!O:O, FALSE)</f>
        <v>0</v>
      </c>
    </row>
    <row r="121" spans="1:7">
      <c r="A121" s="116">
        <f>SUM('2) Order Form'!V128)</f>
        <v>7048652903051</v>
      </c>
      <c r="B121" s="117">
        <f>SUM('2) Order Form'!I128)</f>
        <v>0</v>
      </c>
      <c r="C121">
        <f t="shared" si="1"/>
        <v>0</v>
      </c>
      <c r="G121">
        <f>_xlfn.XLOOKUP(A121, '2) Order Form'!V:V, '2) Order Form'!O:O, FALSE)</f>
        <v>0</v>
      </c>
    </row>
    <row r="122" spans="1:7">
      <c r="A122" s="116">
        <f>SUM('2) Order Form'!V129)</f>
        <v>7048652903068</v>
      </c>
      <c r="B122" s="117">
        <f>SUM('2) Order Form'!I129)</f>
        <v>0</v>
      </c>
      <c r="C122">
        <f t="shared" si="1"/>
        <v>0</v>
      </c>
      <c r="G122">
        <f>_xlfn.XLOOKUP(A122, '2) Order Form'!V:V, '2) Order Form'!O:O, FALSE)</f>
        <v>0</v>
      </c>
    </row>
    <row r="123" spans="1:7">
      <c r="A123" s="116">
        <f>SUM('2) Order Form'!V130)</f>
        <v>7048652540881</v>
      </c>
      <c r="B123" s="117">
        <f>SUM('2) Order Form'!I130)</f>
        <v>0</v>
      </c>
      <c r="C123">
        <f t="shared" si="1"/>
        <v>0</v>
      </c>
      <c r="G123">
        <f>_xlfn.XLOOKUP(A123, '2) Order Form'!V:V, '2) Order Form'!O:O, FALSE)</f>
        <v>0</v>
      </c>
    </row>
    <row r="124" spans="1:7">
      <c r="A124" s="116">
        <f>SUM('2) Order Form'!V131)</f>
        <v>7048652767790</v>
      </c>
      <c r="B124" s="117">
        <f>SUM('2) Order Form'!I131)</f>
        <v>0</v>
      </c>
      <c r="C124">
        <f t="shared" si="1"/>
        <v>0</v>
      </c>
      <c r="G124">
        <f>_xlfn.XLOOKUP(A124, '2) Order Form'!V:V, '2) Order Form'!O:O, FALSE)</f>
        <v>0</v>
      </c>
    </row>
    <row r="125" spans="1:7">
      <c r="A125" s="116">
        <f>SUM('2) Order Form'!V132)</f>
        <v>7048652540928</v>
      </c>
      <c r="B125" s="117">
        <f>SUM('2) Order Form'!I132)</f>
        <v>0</v>
      </c>
      <c r="C125">
        <f t="shared" si="1"/>
        <v>0</v>
      </c>
      <c r="G125">
        <f>_xlfn.XLOOKUP(A125, '2) Order Form'!V:V, '2) Order Form'!O:O, FALSE)</f>
        <v>0</v>
      </c>
    </row>
    <row r="126" spans="1:7">
      <c r="A126" s="116">
        <f>SUM('2) Order Form'!V133)</f>
        <v>7048652767820</v>
      </c>
      <c r="B126" s="117">
        <f>SUM('2) Order Form'!I133)</f>
        <v>0</v>
      </c>
      <c r="C126">
        <f t="shared" si="1"/>
        <v>0</v>
      </c>
      <c r="G126">
        <f>_xlfn.XLOOKUP(A126, '2) Order Form'!V:V, '2) Order Form'!O:O, FALSE)</f>
        <v>0</v>
      </c>
    </row>
    <row r="127" spans="1:7">
      <c r="A127" s="116">
        <f>SUM('2) Order Form'!V134)</f>
        <v>7048652903075</v>
      </c>
      <c r="B127" s="117">
        <f>SUM('2) Order Form'!I134)</f>
        <v>0</v>
      </c>
      <c r="C127">
        <f t="shared" si="1"/>
        <v>0</v>
      </c>
      <c r="G127">
        <f>_xlfn.XLOOKUP(A127, '2) Order Form'!V:V, '2) Order Form'!O:O, FALSE)</f>
        <v>0</v>
      </c>
    </row>
    <row r="128" spans="1:7">
      <c r="A128" s="116">
        <f>SUM('2) Order Form'!V135)</f>
        <v>7048652903082</v>
      </c>
      <c r="B128" s="117">
        <f>SUM('2) Order Form'!I135)</f>
        <v>0</v>
      </c>
      <c r="C128">
        <f t="shared" si="1"/>
        <v>0</v>
      </c>
      <c r="G128">
        <f>_xlfn.XLOOKUP(A128, '2) Order Form'!V:V, '2) Order Form'!O:O, FALSE)</f>
        <v>0</v>
      </c>
    </row>
    <row r="129" spans="1:7">
      <c r="A129" s="116">
        <f>SUM('2) Order Form'!V136)</f>
        <v>7048652893031</v>
      </c>
      <c r="B129" s="117">
        <f>SUM('2) Order Form'!I136)</f>
        <v>0</v>
      </c>
      <c r="C129">
        <f t="shared" si="1"/>
        <v>0</v>
      </c>
      <c r="G129">
        <f>_xlfn.XLOOKUP(A129, '2) Order Form'!V:V, '2) Order Form'!O:O, FALSE)</f>
        <v>0</v>
      </c>
    </row>
    <row r="130" spans="1:7">
      <c r="A130" s="116">
        <f>SUM('2) Order Form'!V137)</f>
        <v>7048652893024</v>
      </c>
      <c r="B130" s="117">
        <f>SUM('2) Order Form'!I137)</f>
        <v>0</v>
      </c>
      <c r="C130">
        <f t="shared" si="1"/>
        <v>0</v>
      </c>
      <c r="G130">
        <f>_xlfn.XLOOKUP(A130, '2) Order Form'!V:V, '2) Order Form'!O:O, FALSE)</f>
        <v>0</v>
      </c>
    </row>
    <row r="131" spans="1:7">
      <c r="A131" s="116">
        <f>SUM('2) Order Form'!V138)</f>
        <v>7048652893017</v>
      </c>
      <c r="B131" s="117">
        <f>SUM('2) Order Form'!I138)</f>
        <v>0</v>
      </c>
      <c r="C131">
        <f t="shared" ref="C131:C194" si="2">G131*100</f>
        <v>0</v>
      </c>
      <c r="G131">
        <f>_xlfn.XLOOKUP(A131, '2) Order Form'!V:V, '2) Order Form'!O:O, FALSE)</f>
        <v>0</v>
      </c>
    </row>
    <row r="132" spans="1:7">
      <c r="A132" s="116">
        <f>SUM('2) Order Form'!V139)</f>
        <v>7048652893062</v>
      </c>
      <c r="B132" s="117">
        <f>SUM('2) Order Form'!I139)</f>
        <v>0</v>
      </c>
      <c r="C132">
        <f t="shared" si="2"/>
        <v>0</v>
      </c>
      <c r="G132">
        <f>_xlfn.XLOOKUP(A132, '2) Order Form'!V:V, '2) Order Form'!O:O, FALSE)</f>
        <v>0</v>
      </c>
    </row>
    <row r="133" spans="1:7">
      <c r="A133" s="116">
        <f>SUM('2) Order Form'!V140)</f>
        <v>7048652893055</v>
      </c>
      <c r="B133" s="117">
        <f>SUM('2) Order Form'!I140)</f>
        <v>0</v>
      </c>
      <c r="C133">
        <f t="shared" si="2"/>
        <v>0</v>
      </c>
      <c r="G133">
        <f>_xlfn.XLOOKUP(A133, '2) Order Form'!V:V, '2) Order Form'!O:O, FALSE)</f>
        <v>0</v>
      </c>
    </row>
    <row r="134" spans="1:7">
      <c r="A134" s="116">
        <f>SUM('2) Order Form'!V141)</f>
        <v>7048652893048</v>
      </c>
      <c r="B134" s="117">
        <f>SUM('2) Order Form'!I141)</f>
        <v>0</v>
      </c>
      <c r="C134">
        <f t="shared" si="2"/>
        <v>0</v>
      </c>
      <c r="G134">
        <f>_xlfn.XLOOKUP(A134, '2) Order Form'!V:V, '2) Order Form'!O:O, FALSE)</f>
        <v>0</v>
      </c>
    </row>
    <row r="135" spans="1:7">
      <c r="A135" s="116">
        <f>SUM('2) Order Form'!V142)</f>
        <v>7048652893123</v>
      </c>
      <c r="B135" s="117">
        <f>SUM('2) Order Form'!I142)</f>
        <v>0</v>
      </c>
      <c r="C135">
        <f t="shared" si="2"/>
        <v>0</v>
      </c>
      <c r="G135">
        <f>_xlfn.XLOOKUP(A135, '2) Order Form'!V:V, '2) Order Form'!O:O, FALSE)</f>
        <v>0</v>
      </c>
    </row>
    <row r="136" spans="1:7">
      <c r="A136" s="116">
        <f>SUM('2) Order Form'!V143)</f>
        <v>7048652893116</v>
      </c>
      <c r="B136" s="117">
        <f>SUM('2) Order Form'!I143)</f>
        <v>0</v>
      </c>
      <c r="C136">
        <f t="shared" si="2"/>
        <v>0</v>
      </c>
      <c r="G136">
        <f>_xlfn.XLOOKUP(A136, '2) Order Form'!V:V, '2) Order Form'!O:O, FALSE)</f>
        <v>0</v>
      </c>
    </row>
    <row r="137" spans="1:7">
      <c r="A137" s="116">
        <f>SUM('2) Order Form'!V144)</f>
        <v>7048652893109</v>
      </c>
      <c r="B137" s="117">
        <f>SUM('2) Order Form'!I144)</f>
        <v>0</v>
      </c>
      <c r="C137">
        <f t="shared" si="2"/>
        <v>0</v>
      </c>
      <c r="G137">
        <f>_xlfn.XLOOKUP(A137, '2) Order Form'!V:V, '2) Order Form'!O:O, FALSE)</f>
        <v>0</v>
      </c>
    </row>
    <row r="138" spans="1:7">
      <c r="A138" s="116">
        <f>SUM('2) Order Form'!V145)</f>
        <v>7048652893154</v>
      </c>
      <c r="B138" s="117">
        <f>SUM('2) Order Form'!I145)</f>
        <v>0</v>
      </c>
      <c r="C138">
        <f t="shared" si="2"/>
        <v>0</v>
      </c>
      <c r="G138">
        <f>_xlfn.XLOOKUP(A138, '2) Order Form'!V:V, '2) Order Form'!O:O, FALSE)</f>
        <v>0</v>
      </c>
    </row>
    <row r="139" spans="1:7">
      <c r="A139" s="116">
        <f>SUM('2) Order Form'!V146)</f>
        <v>7048652893147</v>
      </c>
      <c r="B139" s="117">
        <f>SUM('2) Order Form'!I146)</f>
        <v>0</v>
      </c>
      <c r="C139">
        <f t="shared" si="2"/>
        <v>0</v>
      </c>
      <c r="G139">
        <f>_xlfn.XLOOKUP(A139, '2) Order Form'!V:V, '2) Order Form'!O:O, FALSE)</f>
        <v>0</v>
      </c>
    </row>
    <row r="140" spans="1:7">
      <c r="A140" s="116">
        <f>SUM('2) Order Form'!V147)</f>
        <v>7048652893130</v>
      </c>
      <c r="B140" s="117">
        <f>SUM('2) Order Form'!I147)</f>
        <v>0</v>
      </c>
      <c r="C140">
        <f t="shared" si="2"/>
        <v>0</v>
      </c>
      <c r="G140">
        <f>_xlfn.XLOOKUP(A140, '2) Order Form'!V:V, '2) Order Form'!O:O, FALSE)</f>
        <v>0</v>
      </c>
    </row>
    <row r="141" spans="1:7">
      <c r="A141" s="116">
        <f>SUM('2) Order Form'!V148)</f>
        <v>7048652893185</v>
      </c>
      <c r="B141" s="117">
        <f>SUM('2) Order Form'!I148)</f>
        <v>0</v>
      </c>
      <c r="C141">
        <f t="shared" si="2"/>
        <v>0</v>
      </c>
      <c r="G141">
        <f>_xlfn.XLOOKUP(A141, '2) Order Form'!V:V, '2) Order Form'!O:O, FALSE)</f>
        <v>0</v>
      </c>
    </row>
    <row r="142" spans="1:7">
      <c r="A142" s="116">
        <f>SUM('2) Order Form'!V149)</f>
        <v>7048652893178</v>
      </c>
      <c r="B142" s="117">
        <f>SUM('2) Order Form'!I149)</f>
        <v>0</v>
      </c>
      <c r="C142">
        <f t="shared" si="2"/>
        <v>0</v>
      </c>
      <c r="G142">
        <f>_xlfn.XLOOKUP(A142, '2) Order Form'!V:V, '2) Order Form'!O:O, FALSE)</f>
        <v>0</v>
      </c>
    </row>
    <row r="143" spans="1:7">
      <c r="A143" s="116">
        <f>SUM('2) Order Form'!V150)</f>
        <v>7048652893161</v>
      </c>
      <c r="B143" s="117">
        <f>SUM('2) Order Form'!I150)</f>
        <v>0</v>
      </c>
      <c r="C143">
        <f t="shared" si="2"/>
        <v>0</v>
      </c>
      <c r="G143">
        <f>_xlfn.XLOOKUP(A143, '2) Order Form'!V:V, '2) Order Form'!O:O, FALSE)</f>
        <v>0</v>
      </c>
    </row>
    <row r="144" spans="1:7">
      <c r="A144" s="116">
        <f>SUM('2) Order Form'!V151)</f>
        <v>7048652893246</v>
      </c>
      <c r="B144" s="117">
        <f>SUM('2) Order Form'!I151)</f>
        <v>0</v>
      </c>
      <c r="C144">
        <f t="shared" si="2"/>
        <v>0</v>
      </c>
      <c r="G144">
        <f>_xlfn.XLOOKUP(A144, '2) Order Form'!V:V, '2) Order Form'!O:O, FALSE)</f>
        <v>0</v>
      </c>
    </row>
    <row r="145" spans="1:7">
      <c r="A145" s="116">
        <f>SUM('2) Order Form'!V152)</f>
        <v>7048652893239</v>
      </c>
      <c r="B145" s="117">
        <f>SUM('2) Order Form'!I152)</f>
        <v>0</v>
      </c>
      <c r="C145">
        <f t="shared" si="2"/>
        <v>0</v>
      </c>
      <c r="G145">
        <f>_xlfn.XLOOKUP(A145, '2) Order Form'!V:V, '2) Order Form'!O:O, FALSE)</f>
        <v>0</v>
      </c>
    </row>
    <row r="146" spans="1:7">
      <c r="A146" s="116">
        <f>SUM('2) Order Form'!V153)</f>
        <v>7048652893222</v>
      </c>
      <c r="B146" s="117">
        <f>SUM('2) Order Form'!I153)</f>
        <v>0</v>
      </c>
      <c r="C146">
        <f t="shared" si="2"/>
        <v>0</v>
      </c>
      <c r="G146">
        <f>_xlfn.XLOOKUP(A146, '2) Order Form'!V:V, '2) Order Form'!O:O, FALSE)</f>
        <v>0</v>
      </c>
    </row>
    <row r="147" spans="1:7">
      <c r="A147" s="116">
        <f>SUM('2) Order Form'!V154)</f>
        <v>7048652893277</v>
      </c>
      <c r="B147" s="117">
        <f>SUM('2) Order Form'!I154)</f>
        <v>0</v>
      </c>
      <c r="C147">
        <f t="shared" si="2"/>
        <v>0</v>
      </c>
      <c r="G147">
        <f>_xlfn.XLOOKUP(A147, '2) Order Form'!V:V, '2) Order Form'!O:O, FALSE)</f>
        <v>0</v>
      </c>
    </row>
    <row r="148" spans="1:7">
      <c r="A148" s="116">
        <f>SUM('2) Order Form'!V155)</f>
        <v>7048652893260</v>
      </c>
      <c r="B148" s="117">
        <f>SUM('2) Order Form'!I155)</f>
        <v>0</v>
      </c>
      <c r="C148">
        <f t="shared" si="2"/>
        <v>0</v>
      </c>
      <c r="G148">
        <f>_xlfn.XLOOKUP(A148, '2) Order Form'!V:V, '2) Order Form'!O:O, FALSE)</f>
        <v>0</v>
      </c>
    </row>
    <row r="149" spans="1:7">
      <c r="A149" s="116">
        <f>SUM('2) Order Form'!V156)</f>
        <v>7048652893253</v>
      </c>
      <c r="B149" s="117">
        <f>SUM('2) Order Form'!I156)</f>
        <v>0</v>
      </c>
      <c r="C149">
        <f t="shared" si="2"/>
        <v>0</v>
      </c>
      <c r="G149">
        <f>_xlfn.XLOOKUP(A149, '2) Order Form'!V:V, '2) Order Form'!O:O, FALSE)</f>
        <v>0</v>
      </c>
    </row>
    <row r="150" spans="1:7">
      <c r="A150" s="116">
        <f>SUM('2) Order Form'!V157)</f>
        <v>7048652893307</v>
      </c>
      <c r="B150" s="117">
        <f>SUM('2) Order Form'!I157)</f>
        <v>0</v>
      </c>
      <c r="C150">
        <f t="shared" si="2"/>
        <v>0</v>
      </c>
      <c r="G150">
        <f>_xlfn.XLOOKUP(A150, '2) Order Form'!V:V, '2) Order Form'!O:O, FALSE)</f>
        <v>0</v>
      </c>
    </row>
    <row r="151" spans="1:7">
      <c r="A151" s="116">
        <f>SUM('2) Order Form'!V158)</f>
        <v>7048652893291</v>
      </c>
      <c r="B151" s="117">
        <f>SUM('2) Order Form'!I158)</f>
        <v>0</v>
      </c>
      <c r="C151">
        <f t="shared" si="2"/>
        <v>0</v>
      </c>
      <c r="G151">
        <f>_xlfn.XLOOKUP(A151, '2) Order Form'!V:V, '2) Order Form'!O:O, FALSE)</f>
        <v>0</v>
      </c>
    </row>
    <row r="152" spans="1:7">
      <c r="A152" s="116">
        <f>SUM('2) Order Form'!V159)</f>
        <v>7048652893284</v>
      </c>
      <c r="B152" s="117">
        <f>SUM('2) Order Form'!I159)</f>
        <v>0</v>
      </c>
      <c r="C152">
        <f t="shared" si="2"/>
        <v>0</v>
      </c>
      <c r="G152">
        <f>_xlfn.XLOOKUP(A152, '2) Order Form'!V:V, '2) Order Form'!O:O, FALSE)</f>
        <v>0</v>
      </c>
    </row>
    <row r="153" spans="1:7">
      <c r="A153" s="116">
        <f>SUM('2) Order Form'!V160)</f>
        <v>7048652893338</v>
      </c>
      <c r="B153" s="117">
        <f>SUM('2) Order Form'!I160)</f>
        <v>0</v>
      </c>
      <c r="C153">
        <f t="shared" si="2"/>
        <v>0</v>
      </c>
      <c r="G153">
        <f>_xlfn.XLOOKUP(A153, '2) Order Form'!V:V, '2) Order Form'!O:O, FALSE)</f>
        <v>0</v>
      </c>
    </row>
    <row r="154" spans="1:7">
      <c r="A154" s="116">
        <f>SUM('2) Order Form'!V161)</f>
        <v>7048652893321</v>
      </c>
      <c r="B154" s="117">
        <f>SUM('2) Order Form'!I161)</f>
        <v>0</v>
      </c>
      <c r="C154">
        <f t="shared" si="2"/>
        <v>0</v>
      </c>
      <c r="G154">
        <f>_xlfn.XLOOKUP(A154, '2) Order Form'!V:V, '2) Order Form'!O:O, FALSE)</f>
        <v>0</v>
      </c>
    </row>
    <row r="155" spans="1:7">
      <c r="A155" s="116">
        <f>SUM('2) Order Form'!V162)</f>
        <v>7048652893314</v>
      </c>
      <c r="B155" s="117">
        <f>SUM('2) Order Form'!I162)</f>
        <v>0</v>
      </c>
      <c r="C155">
        <f t="shared" si="2"/>
        <v>0</v>
      </c>
      <c r="G155">
        <f>_xlfn.XLOOKUP(A155, '2) Order Form'!V:V, '2) Order Form'!O:O, FALSE)</f>
        <v>0</v>
      </c>
    </row>
    <row r="156" spans="1:7">
      <c r="A156" s="116">
        <f>SUM('2) Order Form'!V163)</f>
        <v>7048652895295</v>
      </c>
      <c r="B156" s="117">
        <f>SUM('2) Order Form'!I163)</f>
        <v>0</v>
      </c>
      <c r="C156">
        <f t="shared" si="2"/>
        <v>0</v>
      </c>
      <c r="G156">
        <f>_xlfn.XLOOKUP(A156, '2) Order Form'!V:V, '2) Order Form'!O:O, FALSE)</f>
        <v>0</v>
      </c>
    </row>
    <row r="157" spans="1:7">
      <c r="A157" s="116">
        <f>SUM('2) Order Form'!V164)</f>
        <v>7048652895288</v>
      </c>
      <c r="B157" s="117">
        <f>SUM('2) Order Form'!I164)</f>
        <v>0</v>
      </c>
      <c r="C157">
        <f t="shared" si="2"/>
        <v>0</v>
      </c>
      <c r="G157">
        <f>_xlfn.XLOOKUP(A157, '2) Order Form'!V:V, '2) Order Form'!O:O, FALSE)</f>
        <v>0</v>
      </c>
    </row>
    <row r="158" spans="1:7">
      <c r="A158" s="116">
        <f>SUM('2) Order Form'!V165)</f>
        <v>7048652895271</v>
      </c>
      <c r="B158" s="117">
        <f>SUM('2) Order Form'!I165)</f>
        <v>0</v>
      </c>
      <c r="C158">
        <f t="shared" si="2"/>
        <v>0</v>
      </c>
      <c r="G158">
        <f>_xlfn.XLOOKUP(A158, '2) Order Form'!V:V, '2) Order Form'!O:O, FALSE)</f>
        <v>0</v>
      </c>
    </row>
    <row r="159" spans="1:7">
      <c r="A159" s="116">
        <f>SUM('2) Order Form'!V166)</f>
        <v>7048652893369</v>
      </c>
      <c r="B159" s="117">
        <f>SUM('2) Order Form'!I166)</f>
        <v>0</v>
      </c>
      <c r="C159">
        <f t="shared" si="2"/>
        <v>0</v>
      </c>
      <c r="G159">
        <f>_xlfn.XLOOKUP(A159, '2) Order Form'!V:V, '2) Order Form'!O:O, FALSE)</f>
        <v>0</v>
      </c>
    </row>
    <row r="160" spans="1:7">
      <c r="A160" s="116">
        <f>SUM('2) Order Form'!V167)</f>
        <v>7048652893352</v>
      </c>
      <c r="B160" s="117">
        <f>SUM('2) Order Form'!I167)</f>
        <v>0</v>
      </c>
      <c r="C160">
        <f t="shared" si="2"/>
        <v>0</v>
      </c>
      <c r="G160">
        <f>_xlfn.XLOOKUP(A160, '2) Order Form'!V:V, '2) Order Form'!O:O, FALSE)</f>
        <v>0</v>
      </c>
    </row>
    <row r="161" spans="1:7">
      <c r="A161" s="116">
        <f>SUM('2) Order Form'!V168)</f>
        <v>7048652893345</v>
      </c>
      <c r="B161" s="117">
        <f>SUM('2) Order Form'!I168)</f>
        <v>0</v>
      </c>
      <c r="C161">
        <f t="shared" si="2"/>
        <v>0</v>
      </c>
      <c r="G161">
        <f>_xlfn.XLOOKUP(A161, '2) Order Form'!V:V, '2) Order Form'!O:O, FALSE)</f>
        <v>0</v>
      </c>
    </row>
    <row r="162" spans="1:7">
      <c r="A162" s="116">
        <f>SUM('2) Order Form'!V169)</f>
        <v>7048652893390</v>
      </c>
      <c r="B162" s="117">
        <f>SUM('2) Order Form'!I169)</f>
        <v>0</v>
      </c>
      <c r="C162">
        <f t="shared" si="2"/>
        <v>0</v>
      </c>
      <c r="G162">
        <f>_xlfn.XLOOKUP(A162, '2) Order Form'!V:V, '2) Order Form'!O:O, FALSE)</f>
        <v>0</v>
      </c>
    </row>
    <row r="163" spans="1:7">
      <c r="A163" s="116">
        <f>SUM('2) Order Form'!V170)</f>
        <v>7048652893383</v>
      </c>
      <c r="B163" s="117">
        <f>SUM('2) Order Form'!I170)</f>
        <v>0</v>
      </c>
      <c r="C163">
        <f t="shared" si="2"/>
        <v>0</v>
      </c>
      <c r="G163">
        <f>_xlfn.XLOOKUP(A163, '2) Order Form'!V:V, '2) Order Form'!O:O, FALSE)</f>
        <v>0</v>
      </c>
    </row>
    <row r="164" spans="1:7">
      <c r="A164" s="116">
        <f>SUM('2) Order Form'!V171)</f>
        <v>7048652893376</v>
      </c>
      <c r="B164" s="117">
        <f>SUM('2) Order Form'!I171)</f>
        <v>0</v>
      </c>
      <c r="C164">
        <f t="shared" si="2"/>
        <v>0</v>
      </c>
      <c r="G164">
        <f>_xlfn.XLOOKUP(A164, '2) Order Form'!V:V, '2) Order Form'!O:O, FALSE)</f>
        <v>0</v>
      </c>
    </row>
    <row r="165" spans="1:7">
      <c r="A165" s="116">
        <f>SUM('2) Order Form'!V172)</f>
        <v>7048652893451</v>
      </c>
      <c r="B165" s="117">
        <f>SUM('2) Order Form'!I172)</f>
        <v>0</v>
      </c>
      <c r="C165">
        <f t="shared" si="2"/>
        <v>0</v>
      </c>
      <c r="G165">
        <f>_xlfn.XLOOKUP(A165, '2) Order Form'!V:V, '2) Order Form'!O:O, FALSE)</f>
        <v>0</v>
      </c>
    </row>
    <row r="166" spans="1:7">
      <c r="A166" s="116">
        <f>SUM('2) Order Form'!V173)</f>
        <v>7048652893444</v>
      </c>
      <c r="B166" s="117">
        <f>SUM('2) Order Form'!I173)</f>
        <v>0</v>
      </c>
      <c r="C166">
        <f t="shared" si="2"/>
        <v>0</v>
      </c>
      <c r="G166">
        <f>_xlfn.XLOOKUP(A166, '2) Order Form'!V:V, '2) Order Form'!O:O, FALSE)</f>
        <v>0</v>
      </c>
    </row>
    <row r="167" spans="1:7">
      <c r="A167" s="116">
        <f>SUM('2) Order Form'!V174)</f>
        <v>7048652893437</v>
      </c>
      <c r="B167" s="117">
        <f>SUM('2) Order Form'!I174)</f>
        <v>0</v>
      </c>
      <c r="C167">
        <f t="shared" si="2"/>
        <v>0</v>
      </c>
      <c r="G167">
        <f>_xlfn.XLOOKUP(A167, '2) Order Form'!V:V, '2) Order Form'!O:O, FALSE)</f>
        <v>0</v>
      </c>
    </row>
    <row r="168" spans="1:7">
      <c r="A168" s="116">
        <f>SUM('2) Order Form'!V175)</f>
        <v>7048652893482</v>
      </c>
      <c r="B168" s="117">
        <f>SUM('2) Order Form'!I175)</f>
        <v>0</v>
      </c>
      <c r="C168">
        <f t="shared" si="2"/>
        <v>0</v>
      </c>
      <c r="G168">
        <f>_xlfn.XLOOKUP(A168, '2) Order Form'!V:V, '2) Order Form'!O:O, FALSE)</f>
        <v>0</v>
      </c>
    </row>
    <row r="169" spans="1:7">
      <c r="A169" s="116">
        <f>SUM('2) Order Form'!V176)</f>
        <v>7048652893475</v>
      </c>
      <c r="B169" s="117">
        <f>SUM('2) Order Form'!I176)</f>
        <v>0</v>
      </c>
      <c r="C169">
        <f t="shared" si="2"/>
        <v>0</v>
      </c>
      <c r="G169">
        <f>_xlfn.XLOOKUP(A169, '2) Order Form'!V:V, '2) Order Form'!O:O, FALSE)</f>
        <v>0</v>
      </c>
    </row>
    <row r="170" spans="1:7">
      <c r="A170" s="116">
        <f>SUM('2) Order Form'!V177)</f>
        <v>7048652893468</v>
      </c>
      <c r="B170" s="117">
        <f>SUM('2) Order Form'!I177)</f>
        <v>0</v>
      </c>
      <c r="C170">
        <f t="shared" si="2"/>
        <v>0</v>
      </c>
      <c r="G170">
        <f>_xlfn.XLOOKUP(A170, '2) Order Form'!V:V, '2) Order Form'!O:O, FALSE)</f>
        <v>0</v>
      </c>
    </row>
    <row r="171" spans="1:7">
      <c r="A171" s="116">
        <f>SUM('2) Order Form'!V178)</f>
        <v>7048652893895</v>
      </c>
      <c r="B171" s="117">
        <f>SUM('2) Order Form'!I178)</f>
        <v>0</v>
      </c>
      <c r="C171">
        <f t="shared" si="2"/>
        <v>0</v>
      </c>
      <c r="G171">
        <f>_xlfn.XLOOKUP(A171, '2) Order Form'!V:V, '2) Order Form'!O:O, FALSE)</f>
        <v>0</v>
      </c>
    </row>
    <row r="172" spans="1:7">
      <c r="A172" s="116">
        <f>SUM('2) Order Form'!V179)</f>
        <v>7048652893888</v>
      </c>
      <c r="B172" s="117">
        <f>SUM('2) Order Form'!I179)</f>
        <v>0</v>
      </c>
      <c r="C172">
        <f t="shared" si="2"/>
        <v>0</v>
      </c>
      <c r="G172">
        <f>_xlfn.XLOOKUP(A172, '2) Order Form'!V:V, '2) Order Form'!O:O, FALSE)</f>
        <v>0</v>
      </c>
    </row>
    <row r="173" spans="1:7">
      <c r="A173" s="116">
        <f>SUM('2) Order Form'!V180)</f>
        <v>7048652893871</v>
      </c>
      <c r="B173" s="117">
        <f>SUM('2) Order Form'!I180)</f>
        <v>0</v>
      </c>
      <c r="C173">
        <f t="shared" si="2"/>
        <v>0</v>
      </c>
      <c r="G173">
        <f>_xlfn.XLOOKUP(A173, '2) Order Form'!V:V, '2) Order Form'!O:O, FALSE)</f>
        <v>0</v>
      </c>
    </row>
    <row r="174" spans="1:7">
      <c r="A174" s="116">
        <f>SUM('2) Order Form'!V181)</f>
        <v>7048652893925</v>
      </c>
      <c r="B174" s="117">
        <f>SUM('2) Order Form'!I181)</f>
        <v>0</v>
      </c>
      <c r="C174">
        <f t="shared" si="2"/>
        <v>0</v>
      </c>
      <c r="G174">
        <f>_xlfn.XLOOKUP(A174, '2) Order Form'!V:V, '2) Order Form'!O:O, FALSE)</f>
        <v>0</v>
      </c>
    </row>
    <row r="175" spans="1:7">
      <c r="A175" s="116">
        <f>SUM('2) Order Form'!V182)</f>
        <v>7048652893918</v>
      </c>
      <c r="B175" s="117">
        <f>SUM('2) Order Form'!I182)</f>
        <v>0</v>
      </c>
      <c r="C175">
        <f t="shared" si="2"/>
        <v>0</v>
      </c>
      <c r="G175">
        <f>_xlfn.XLOOKUP(A175, '2) Order Form'!V:V, '2) Order Form'!O:O, FALSE)</f>
        <v>0</v>
      </c>
    </row>
    <row r="176" spans="1:7">
      <c r="A176" s="116">
        <f>SUM('2) Order Form'!V183)</f>
        <v>7048652893901</v>
      </c>
      <c r="B176" s="117">
        <f>SUM('2) Order Form'!I183)</f>
        <v>0</v>
      </c>
      <c r="C176">
        <f t="shared" si="2"/>
        <v>0</v>
      </c>
      <c r="G176">
        <f>_xlfn.XLOOKUP(A176, '2) Order Form'!V:V, '2) Order Form'!O:O, FALSE)</f>
        <v>0</v>
      </c>
    </row>
    <row r="177" spans="1:7">
      <c r="A177" s="116">
        <f>SUM('2) Order Form'!V184)</f>
        <v>7048652902887</v>
      </c>
      <c r="B177" s="117">
        <f>SUM('2) Order Form'!I184)</f>
        <v>0</v>
      </c>
      <c r="C177">
        <f t="shared" si="2"/>
        <v>0</v>
      </c>
      <c r="G177">
        <f>_xlfn.XLOOKUP(A177, '2) Order Form'!V:V, '2) Order Form'!O:O, FALSE)</f>
        <v>0</v>
      </c>
    </row>
    <row r="178" spans="1:7">
      <c r="A178" s="116">
        <f>SUM('2) Order Form'!V185)</f>
        <v>7048652902870</v>
      </c>
      <c r="B178" s="117">
        <f>SUM('2) Order Form'!I185)</f>
        <v>0</v>
      </c>
      <c r="C178">
        <f t="shared" si="2"/>
        <v>0</v>
      </c>
      <c r="G178">
        <f>_xlfn.XLOOKUP(A178, '2) Order Form'!V:V, '2) Order Form'!O:O, FALSE)</f>
        <v>0</v>
      </c>
    </row>
    <row r="179" spans="1:7">
      <c r="A179" s="116">
        <f>SUM('2) Order Form'!V186)</f>
        <v>7048652902863</v>
      </c>
      <c r="B179" s="117">
        <f>SUM('2) Order Form'!I186)</f>
        <v>0</v>
      </c>
      <c r="C179">
        <f t="shared" si="2"/>
        <v>0</v>
      </c>
      <c r="G179">
        <f>_xlfn.XLOOKUP(A179, '2) Order Form'!V:V, '2) Order Form'!O:O, FALSE)</f>
        <v>0</v>
      </c>
    </row>
    <row r="180" spans="1:7">
      <c r="A180" s="116">
        <f>SUM('2) Order Form'!V187)</f>
        <v>7048652894137</v>
      </c>
      <c r="B180" s="117">
        <f>SUM('2) Order Form'!I187)</f>
        <v>0</v>
      </c>
      <c r="C180">
        <f t="shared" si="2"/>
        <v>0</v>
      </c>
      <c r="G180">
        <f>_xlfn.XLOOKUP(A180, '2) Order Form'!V:V, '2) Order Form'!O:O, FALSE)</f>
        <v>0</v>
      </c>
    </row>
    <row r="181" spans="1:7">
      <c r="A181" s="116">
        <f>SUM('2) Order Form'!V188)</f>
        <v>7048652894120</v>
      </c>
      <c r="B181" s="117">
        <f>SUM('2) Order Form'!I188)</f>
        <v>0</v>
      </c>
      <c r="C181">
        <f t="shared" si="2"/>
        <v>0</v>
      </c>
      <c r="G181">
        <f>_xlfn.XLOOKUP(A181, '2) Order Form'!V:V, '2) Order Form'!O:O, FALSE)</f>
        <v>0</v>
      </c>
    </row>
    <row r="182" spans="1:7">
      <c r="A182" s="116">
        <f>SUM('2) Order Form'!V189)</f>
        <v>7048652894113</v>
      </c>
      <c r="B182" s="117">
        <f>SUM('2) Order Form'!I189)</f>
        <v>0</v>
      </c>
      <c r="C182">
        <f t="shared" si="2"/>
        <v>0</v>
      </c>
      <c r="G182">
        <f>_xlfn.XLOOKUP(A182, '2) Order Form'!V:V, '2) Order Form'!O:O, FALSE)</f>
        <v>0</v>
      </c>
    </row>
    <row r="183" spans="1:7">
      <c r="A183" s="116">
        <f>SUM('2) Order Form'!V190)</f>
        <v>7048652894168</v>
      </c>
      <c r="B183" s="117">
        <f>SUM('2) Order Form'!I190)</f>
        <v>0</v>
      </c>
      <c r="C183">
        <f t="shared" si="2"/>
        <v>0</v>
      </c>
      <c r="G183">
        <f>_xlfn.XLOOKUP(A183, '2) Order Form'!V:V, '2) Order Form'!O:O, FALSE)</f>
        <v>0</v>
      </c>
    </row>
    <row r="184" spans="1:7">
      <c r="A184" s="116">
        <f>SUM('2) Order Form'!V191)</f>
        <v>7048652894151</v>
      </c>
      <c r="B184" s="117">
        <f>SUM('2) Order Form'!I191)</f>
        <v>0</v>
      </c>
      <c r="C184">
        <f t="shared" si="2"/>
        <v>0</v>
      </c>
      <c r="G184">
        <f>_xlfn.XLOOKUP(A184, '2) Order Form'!V:V, '2) Order Form'!O:O, FALSE)</f>
        <v>0</v>
      </c>
    </row>
    <row r="185" spans="1:7">
      <c r="A185" s="116">
        <f>SUM('2) Order Form'!V192)</f>
        <v>7048652894144</v>
      </c>
      <c r="B185" s="117">
        <f>SUM('2) Order Form'!I192)</f>
        <v>0</v>
      </c>
      <c r="C185">
        <f t="shared" si="2"/>
        <v>0</v>
      </c>
      <c r="G185">
        <f>_xlfn.XLOOKUP(A185, '2) Order Form'!V:V, '2) Order Form'!O:O, FALSE)</f>
        <v>0</v>
      </c>
    </row>
    <row r="186" spans="1:7">
      <c r="A186" s="116">
        <f>SUM('2) Order Form'!V193)</f>
        <v>7048652894199</v>
      </c>
      <c r="B186" s="117">
        <f>SUM('2) Order Form'!I193)</f>
        <v>0</v>
      </c>
      <c r="C186">
        <f t="shared" si="2"/>
        <v>0</v>
      </c>
      <c r="G186">
        <f>_xlfn.XLOOKUP(A186, '2) Order Form'!V:V, '2) Order Form'!O:O, FALSE)</f>
        <v>0</v>
      </c>
    </row>
    <row r="187" spans="1:7">
      <c r="A187" s="116">
        <f>SUM('2) Order Form'!V194)</f>
        <v>7048652894182</v>
      </c>
      <c r="B187" s="117">
        <f>SUM('2) Order Form'!I194)</f>
        <v>0</v>
      </c>
      <c r="C187">
        <f t="shared" si="2"/>
        <v>0</v>
      </c>
      <c r="G187">
        <f>_xlfn.XLOOKUP(A187, '2) Order Form'!V:V, '2) Order Form'!O:O, FALSE)</f>
        <v>0</v>
      </c>
    </row>
    <row r="188" spans="1:7">
      <c r="A188" s="116">
        <f>SUM('2) Order Form'!V195)</f>
        <v>7048652894175</v>
      </c>
      <c r="B188" s="117">
        <f>SUM('2) Order Form'!I195)</f>
        <v>0</v>
      </c>
      <c r="C188">
        <f t="shared" si="2"/>
        <v>0</v>
      </c>
      <c r="G188">
        <f>_xlfn.XLOOKUP(A188, '2) Order Form'!V:V, '2) Order Form'!O:O, FALSE)</f>
        <v>0</v>
      </c>
    </row>
    <row r="189" spans="1:7">
      <c r="A189" s="116">
        <f>SUM('2) Order Form'!V196)</f>
        <v>7048652894250</v>
      </c>
      <c r="B189" s="117">
        <f>SUM('2) Order Form'!I196)</f>
        <v>0</v>
      </c>
      <c r="C189">
        <f t="shared" si="2"/>
        <v>0</v>
      </c>
      <c r="G189">
        <f>_xlfn.XLOOKUP(A189, '2) Order Form'!V:V, '2) Order Form'!O:O, FALSE)</f>
        <v>0</v>
      </c>
    </row>
    <row r="190" spans="1:7">
      <c r="A190" s="116">
        <f>SUM('2) Order Form'!V197)</f>
        <v>7048652894243</v>
      </c>
      <c r="B190" s="117">
        <f>SUM('2) Order Form'!I197)</f>
        <v>0</v>
      </c>
      <c r="C190">
        <f t="shared" si="2"/>
        <v>0</v>
      </c>
      <c r="G190">
        <f>_xlfn.XLOOKUP(A190, '2) Order Form'!V:V, '2) Order Form'!O:O, FALSE)</f>
        <v>0</v>
      </c>
    </row>
    <row r="191" spans="1:7">
      <c r="A191" s="116">
        <f>SUM('2) Order Form'!V198)</f>
        <v>7048652894236</v>
      </c>
      <c r="B191" s="117">
        <f>SUM('2) Order Form'!I198)</f>
        <v>0</v>
      </c>
      <c r="C191">
        <f t="shared" si="2"/>
        <v>0</v>
      </c>
      <c r="G191">
        <f>_xlfn.XLOOKUP(A191, '2) Order Form'!V:V, '2) Order Form'!O:O, FALSE)</f>
        <v>0</v>
      </c>
    </row>
    <row r="192" spans="1:7">
      <c r="A192" s="116">
        <f>SUM('2) Order Form'!V199)</f>
        <v>7048652893987</v>
      </c>
      <c r="B192" s="117">
        <f>SUM('2) Order Form'!I199)</f>
        <v>0</v>
      </c>
      <c r="C192">
        <f t="shared" si="2"/>
        <v>0</v>
      </c>
      <c r="G192">
        <f>_xlfn.XLOOKUP(A192, '2) Order Form'!V:V, '2) Order Form'!O:O, FALSE)</f>
        <v>0</v>
      </c>
    </row>
    <row r="193" spans="1:7">
      <c r="A193" s="116">
        <f>SUM('2) Order Form'!V200)</f>
        <v>7048652893970</v>
      </c>
      <c r="B193" s="117">
        <f>SUM('2) Order Form'!I200)</f>
        <v>0</v>
      </c>
      <c r="C193">
        <f t="shared" si="2"/>
        <v>0</v>
      </c>
      <c r="G193">
        <f>_xlfn.XLOOKUP(A193, '2) Order Form'!V:V, '2) Order Form'!O:O, FALSE)</f>
        <v>0</v>
      </c>
    </row>
    <row r="194" spans="1:7">
      <c r="A194" s="116">
        <f>SUM('2) Order Form'!V201)</f>
        <v>7048652893963</v>
      </c>
      <c r="B194" s="117">
        <f>SUM('2) Order Form'!I201)</f>
        <v>0</v>
      </c>
      <c r="C194">
        <f t="shared" si="2"/>
        <v>0</v>
      </c>
      <c r="G194">
        <f>_xlfn.XLOOKUP(A194, '2) Order Form'!V:V, '2) Order Form'!O:O, FALSE)</f>
        <v>0</v>
      </c>
    </row>
    <row r="195" spans="1:7">
      <c r="A195" s="116">
        <f>SUM('2) Order Form'!V202)</f>
        <v>7048652894014</v>
      </c>
      <c r="B195" s="117">
        <f>SUM('2) Order Form'!I202)</f>
        <v>0</v>
      </c>
      <c r="C195">
        <f t="shared" ref="C195:C258" si="3">G195*100</f>
        <v>0</v>
      </c>
      <c r="G195">
        <f>_xlfn.XLOOKUP(A195, '2) Order Form'!V:V, '2) Order Form'!O:O, FALSE)</f>
        <v>0</v>
      </c>
    </row>
    <row r="196" spans="1:7">
      <c r="A196" s="116">
        <f>SUM('2) Order Form'!V203)</f>
        <v>7048652894007</v>
      </c>
      <c r="B196" s="117">
        <f>SUM('2) Order Form'!I203)</f>
        <v>0</v>
      </c>
      <c r="C196">
        <f t="shared" si="3"/>
        <v>0</v>
      </c>
      <c r="G196">
        <f>_xlfn.XLOOKUP(A196, '2) Order Form'!V:V, '2) Order Form'!O:O, FALSE)</f>
        <v>0</v>
      </c>
    </row>
    <row r="197" spans="1:7">
      <c r="A197" s="116">
        <f>SUM('2) Order Form'!V204)</f>
        <v>7048652893994</v>
      </c>
      <c r="B197" s="117">
        <f>SUM('2) Order Form'!I204)</f>
        <v>0</v>
      </c>
      <c r="C197">
        <f t="shared" si="3"/>
        <v>0</v>
      </c>
      <c r="G197">
        <f>_xlfn.XLOOKUP(A197, '2) Order Form'!V:V, '2) Order Form'!O:O, FALSE)</f>
        <v>0</v>
      </c>
    </row>
    <row r="198" spans="1:7">
      <c r="A198" s="116">
        <f>SUM('2) Order Form'!V205)</f>
        <v>7048652894045</v>
      </c>
      <c r="B198" s="117">
        <f>SUM('2) Order Form'!I205)</f>
        <v>0</v>
      </c>
      <c r="C198">
        <f t="shared" si="3"/>
        <v>0</v>
      </c>
      <c r="G198">
        <f>_xlfn.XLOOKUP(A198, '2) Order Form'!V:V, '2) Order Form'!O:O, FALSE)</f>
        <v>0</v>
      </c>
    </row>
    <row r="199" spans="1:7">
      <c r="A199" s="116">
        <f>SUM('2) Order Form'!V206)</f>
        <v>7048652894038</v>
      </c>
      <c r="B199" s="117">
        <f>SUM('2) Order Form'!I206)</f>
        <v>0</v>
      </c>
      <c r="C199">
        <f t="shared" si="3"/>
        <v>0</v>
      </c>
      <c r="G199">
        <f>_xlfn.XLOOKUP(A199, '2) Order Form'!V:V, '2) Order Form'!O:O, FALSE)</f>
        <v>0</v>
      </c>
    </row>
    <row r="200" spans="1:7">
      <c r="A200" s="116">
        <f>SUM('2) Order Form'!V207)</f>
        <v>7048652894021</v>
      </c>
      <c r="B200" s="117">
        <f>SUM('2) Order Form'!I207)</f>
        <v>0</v>
      </c>
      <c r="C200">
        <f t="shared" si="3"/>
        <v>0</v>
      </c>
      <c r="G200">
        <f>_xlfn.XLOOKUP(A200, '2) Order Form'!V:V, '2) Order Form'!O:O, FALSE)</f>
        <v>0</v>
      </c>
    </row>
    <row r="201" spans="1:7">
      <c r="A201" s="116">
        <f>SUM('2) Order Form'!V208)</f>
        <v>7048652894106</v>
      </c>
      <c r="B201" s="117">
        <f>SUM('2) Order Form'!I208)</f>
        <v>0</v>
      </c>
      <c r="C201">
        <f t="shared" si="3"/>
        <v>0</v>
      </c>
      <c r="G201">
        <f>_xlfn.XLOOKUP(A201, '2) Order Form'!V:V, '2) Order Form'!O:O, FALSE)</f>
        <v>0</v>
      </c>
    </row>
    <row r="202" spans="1:7">
      <c r="A202" s="116">
        <f>SUM('2) Order Form'!V209)</f>
        <v>7048652894090</v>
      </c>
      <c r="B202" s="117">
        <f>SUM('2) Order Form'!I209)</f>
        <v>0</v>
      </c>
      <c r="C202">
        <f t="shared" si="3"/>
        <v>0</v>
      </c>
      <c r="G202">
        <f>_xlfn.XLOOKUP(A202, '2) Order Form'!V:V, '2) Order Form'!O:O, FALSE)</f>
        <v>0</v>
      </c>
    </row>
    <row r="203" spans="1:7">
      <c r="A203" s="116">
        <f>SUM('2) Order Form'!V210)</f>
        <v>7048652894083</v>
      </c>
      <c r="B203" s="117">
        <f>SUM('2) Order Form'!I210)</f>
        <v>0</v>
      </c>
      <c r="C203">
        <f t="shared" si="3"/>
        <v>0</v>
      </c>
      <c r="G203">
        <f>_xlfn.XLOOKUP(A203, '2) Order Form'!V:V, '2) Order Form'!O:O, FALSE)</f>
        <v>0</v>
      </c>
    </row>
    <row r="204" spans="1:7">
      <c r="A204" s="116">
        <f>SUM('2) Order Form'!V211)</f>
        <v>7048652895622</v>
      </c>
      <c r="B204" s="117">
        <f>SUM('2) Order Form'!I211)</f>
        <v>0</v>
      </c>
      <c r="C204">
        <f t="shared" si="3"/>
        <v>0</v>
      </c>
      <c r="G204">
        <f>_xlfn.XLOOKUP(A204, '2) Order Form'!V:V, '2) Order Form'!O:O, FALSE)</f>
        <v>0</v>
      </c>
    </row>
    <row r="205" spans="1:7">
      <c r="A205" s="116">
        <f>SUM('2) Order Form'!V212)</f>
        <v>7048652895615</v>
      </c>
      <c r="B205" s="117">
        <f>SUM('2) Order Form'!I212)</f>
        <v>0</v>
      </c>
      <c r="C205">
        <f t="shared" si="3"/>
        <v>0</v>
      </c>
      <c r="G205">
        <f>_xlfn.XLOOKUP(A205, '2) Order Form'!V:V, '2) Order Form'!O:O, FALSE)</f>
        <v>0</v>
      </c>
    </row>
    <row r="206" spans="1:7">
      <c r="A206" s="116">
        <f>SUM('2) Order Form'!V213)</f>
        <v>7048652895608</v>
      </c>
      <c r="B206" s="117">
        <f>SUM('2) Order Form'!I213)</f>
        <v>0</v>
      </c>
      <c r="C206">
        <f t="shared" si="3"/>
        <v>0</v>
      </c>
      <c r="G206">
        <f>_xlfn.XLOOKUP(A206, '2) Order Form'!V:V, '2) Order Form'!O:O, FALSE)</f>
        <v>0</v>
      </c>
    </row>
    <row r="207" spans="1:7">
      <c r="A207" s="116">
        <f>SUM('2) Order Form'!V214)</f>
        <v>7048652895653</v>
      </c>
      <c r="B207" s="117">
        <f>SUM('2) Order Form'!I214)</f>
        <v>0</v>
      </c>
      <c r="C207">
        <f t="shared" si="3"/>
        <v>0</v>
      </c>
      <c r="G207">
        <f>_xlfn.XLOOKUP(A207, '2) Order Form'!V:V, '2) Order Form'!O:O, FALSE)</f>
        <v>0</v>
      </c>
    </row>
    <row r="208" spans="1:7">
      <c r="A208" s="116">
        <f>SUM('2) Order Form'!V215)</f>
        <v>7048652895646</v>
      </c>
      <c r="B208" s="117">
        <f>SUM('2) Order Form'!I215)</f>
        <v>0</v>
      </c>
      <c r="C208">
        <f t="shared" si="3"/>
        <v>0</v>
      </c>
      <c r="G208">
        <f>_xlfn.XLOOKUP(A208, '2) Order Form'!V:V, '2) Order Form'!O:O, FALSE)</f>
        <v>0</v>
      </c>
    </row>
    <row r="209" spans="1:7">
      <c r="A209" s="116">
        <f>SUM('2) Order Form'!V216)</f>
        <v>7048652895639</v>
      </c>
      <c r="B209" s="117">
        <f>SUM('2) Order Form'!I216)</f>
        <v>0</v>
      </c>
      <c r="C209">
        <f t="shared" si="3"/>
        <v>0</v>
      </c>
      <c r="G209">
        <f>_xlfn.XLOOKUP(A209, '2) Order Form'!V:V, '2) Order Form'!O:O, FALSE)</f>
        <v>0</v>
      </c>
    </row>
    <row r="210" spans="1:7">
      <c r="A210" s="116">
        <f>SUM('2) Order Form'!V217)</f>
        <v>7048652895684</v>
      </c>
      <c r="B210" s="117">
        <f>SUM('2) Order Form'!I217)</f>
        <v>0</v>
      </c>
      <c r="C210">
        <f t="shared" si="3"/>
        <v>0</v>
      </c>
      <c r="G210">
        <f>_xlfn.XLOOKUP(A210, '2) Order Form'!V:V, '2) Order Form'!O:O, FALSE)</f>
        <v>0</v>
      </c>
    </row>
    <row r="211" spans="1:7">
      <c r="A211" s="116">
        <f>SUM('2) Order Form'!V218)</f>
        <v>7048652895677</v>
      </c>
      <c r="B211" s="117">
        <f>SUM('2) Order Form'!I218)</f>
        <v>0</v>
      </c>
      <c r="C211">
        <f t="shared" si="3"/>
        <v>0</v>
      </c>
      <c r="G211">
        <f>_xlfn.XLOOKUP(A211, '2) Order Form'!V:V, '2) Order Form'!O:O, FALSE)</f>
        <v>0</v>
      </c>
    </row>
    <row r="212" spans="1:7">
      <c r="A212" s="116">
        <f>SUM('2) Order Form'!V219)</f>
        <v>7048652895660</v>
      </c>
      <c r="B212" s="117">
        <f>SUM('2) Order Form'!I219)</f>
        <v>0</v>
      </c>
      <c r="C212">
        <f t="shared" si="3"/>
        <v>0</v>
      </c>
      <c r="G212">
        <f>_xlfn.XLOOKUP(A212, '2) Order Form'!V:V, '2) Order Form'!O:O, FALSE)</f>
        <v>0</v>
      </c>
    </row>
    <row r="213" spans="1:7">
      <c r="A213" s="116">
        <f>SUM('2) Order Form'!V220)</f>
        <v>7048652895714</v>
      </c>
      <c r="B213" s="117">
        <f>SUM('2) Order Form'!I220)</f>
        <v>0</v>
      </c>
      <c r="C213">
        <f t="shared" si="3"/>
        <v>0</v>
      </c>
      <c r="G213">
        <f>_xlfn.XLOOKUP(A213, '2) Order Form'!V:V, '2) Order Form'!O:O, FALSE)</f>
        <v>0</v>
      </c>
    </row>
    <row r="214" spans="1:7">
      <c r="A214" s="116">
        <f>SUM('2) Order Form'!V221)</f>
        <v>7048652895707</v>
      </c>
      <c r="B214" s="117">
        <f>SUM('2) Order Form'!I221)</f>
        <v>0</v>
      </c>
      <c r="C214">
        <f t="shared" si="3"/>
        <v>0</v>
      </c>
      <c r="G214">
        <f>_xlfn.XLOOKUP(A214, '2) Order Form'!V:V, '2) Order Form'!O:O, FALSE)</f>
        <v>0</v>
      </c>
    </row>
    <row r="215" spans="1:7">
      <c r="A215" s="116">
        <f>SUM('2) Order Form'!V222)</f>
        <v>7048652895691</v>
      </c>
      <c r="B215" s="117">
        <f>SUM('2) Order Form'!I222)</f>
        <v>0</v>
      </c>
      <c r="C215">
        <f t="shared" si="3"/>
        <v>0</v>
      </c>
      <c r="G215">
        <f>_xlfn.XLOOKUP(A215, '2) Order Form'!V:V, '2) Order Form'!O:O, FALSE)</f>
        <v>0</v>
      </c>
    </row>
    <row r="216" spans="1:7">
      <c r="A216" s="116">
        <f>SUM('2) Order Form'!V223)</f>
        <v>7048652274236</v>
      </c>
      <c r="B216" s="117">
        <f>SUM('2) Order Form'!I223)</f>
        <v>0</v>
      </c>
      <c r="C216">
        <f t="shared" si="3"/>
        <v>0</v>
      </c>
      <c r="G216">
        <f>_xlfn.XLOOKUP(A216, '2) Order Form'!V:V, '2) Order Form'!O:O, FALSE)</f>
        <v>0</v>
      </c>
    </row>
    <row r="217" spans="1:7">
      <c r="A217" s="116">
        <f>SUM('2) Order Form'!V224)</f>
        <v>7048652274229</v>
      </c>
      <c r="B217" s="117">
        <f>SUM('2) Order Form'!I224)</f>
        <v>0</v>
      </c>
      <c r="C217">
        <f t="shared" si="3"/>
        <v>0</v>
      </c>
      <c r="G217">
        <f>_xlfn.XLOOKUP(A217, '2) Order Form'!V:V, '2) Order Form'!O:O, FALSE)</f>
        <v>0</v>
      </c>
    </row>
    <row r="218" spans="1:7">
      <c r="A218" s="116">
        <f>SUM('2) Order Form'!V225)</f>
        <v>7048652274212</v>
      </c>
      <c r="B218" s="117">
        <f>SUM('2) Order Form'!I225)</f>
        <v>0</v>
      </c>
      <c r="C218">
        <f t="shared" si="3"/>
        <v>0</v>
      </c>
      <c r="G218">
        <f>_xlfn.XLOOKUP(A218, '2) Order Form'!V:V, '2) Order Form'!O:O, FALSE)</f>
        <v>0</v>
      </c>
    </row>
    <row r="219" spans="1:7">
      <c r="A219" s="116">
        <f>SUM('2) Order Form'!V226)</f>
        <v>7048652555496</v>
      </c>
      <c r="B219" s="117">
        <f>SUM('2) Order Form'!I226)</f>
        <v>0</v>
      </c>
      <c r="C219">
        <f t="shared" si="3"/>
        <v>0</v>
      </c>
      <c r="G219">
        <f>_xlfn.XLOOKUP(A219, '2) Order Form'!V:V, '2) Order Form'!O:O, FALSE)</f>
        <v>0</v>
      </c>
    </row>
    <row r="220" spans="1:7">
      <c r="A220" s="116">
        <f>SUM('2) Order Form'!V227)</f>
        <v>7048652555489</v>
      </c>
      <c r="B220" s="117">
        <f>SUM('2) Order Form'!I227)</f>
        <v>0</v>
      </c>
      <c r="C220">
        <f t="shared" si="3"/>
        <v>0</v>
      </c>
      <c r="G220">
        <f>_xlfn.XLOOKUP(A220, '2) Order Form'!V:V, '2) Order Form'!O:O, FALSE)</f>
        <v>0</v>
      </c>
    </row>
    <row r="221" spans="1:7">
      <c r="A221" s="116">
        <f>SUM('2) Order Form'!V228)</f>
        <v>7048652555472</v>
      </c>
      <c r="B221" s="117">
        <f>SUM('2) Order Form'!I228)</f>
        <v>0</v>
      </c>
      <c r="C221">
        <f t="shared" si="3"/>
        <v>0</v>
      </c>
      <c r="G221">
        <f>_xlfn.XLOOKUP(A221, '2) Order Form'!V:V, '2) Order Form'!O:O, FALSE)</f>
        <v>0</v>
      </c>
    </row>
    <row r="222" spans="1:7">
      <c r="A222" s="116">
        <f>SUM('2) Order Form'!V229)</f>
        <v>7048652895776</v>
      </c>
      <c r="B222" s="117">
        <f>SUM('2) Order Form'!I229)</f>
        <v>0</v>
      </c>
      <c r="C222">
        <f t="shared" si="3"/>
        <v>0</v>
      </c>
      <c r="G222">
        <f>_xlfn.XLOOKUP(A222, '2) Order Form'!V:V, '2) Order Form'!O:O, FALSE)</f>
        <v>0</v>
      </c>
    </row>
    <row r="223" spans="1:7">
      <c r="A223" s="116">
        <f>SUM('2) Order Form'!V230)</f>
        <v>7048652895769</v>
      </c>
      <c r="B223" s="117">
        <f>SUM('2) Order Form'!I230)</f>
        <v>0</v>
      </c>
      <c r="C223">
        <f t="shared" si="3"/>
        <v>0</v>
      </c>
      <c r="G223">
        <f>_xlfn.XLOOKUP(A223, '2) Order Form'!V:V, '2) Order Form'!O:O, FALSE)</f>
        <v>0</v>
      </c>
    </row>
    <row r="224" spans="1:7">
      <c r="A224" s="116">
        <f>SUM('2) Order Form'!V231)</f>
        <v>7048652895752</v>
      </c>
      <c r="B224" s="117">
        <f>SUM('2) Order Form'!I231)</f>
        <v>0</v>
      </c>
      <c r="C224">
        <f t="shared" si="3"/>
        <v>0</v>
      </c>
      <c r="G224">
        <f>_xlfn.XLOOKUP(A224, '2) Order Form'!V:V, '2) Order Form'!O:O, FALSE)</f>
        <v>0</v>
      </c>
    </row>
    <row r="225" spans="1:7">
      <c r="A225" s="116">
        <f>SUM('2) Order Form'!V232)</f>
        <v>7048652893741</v>
      </c>
      <c r="B225" s="117">
        <f>SUM('2) Order Form'!I232)</f>
        <v>0</v>
      </c>
      <c r="C225">
        <f t="shared" si="3"/>
        <v>0</v>
      </c>
      <c r="G225">
        <f>_xlfn.XLOOKUP(A225, '2) Order Form'!V:V, '2) Order Form'!O:O, FALSE)</f>
        <v>0</v>
      </c>
    </row>
    <row r="226" spans="1:7">
      <c r="A226" s="116">
        <f>SUM('2) Order Form'!V233)</f>
        <v>7048652893734</v>
      </c>
      <c r="B226" s="117">
        <f>SUM('2) Order Form'!I233)</f>
        <v>0</v>
      </c>
      <c r="C226">
        <f t="shared" si="3"/>
        <v>0</v>
      </c>
      <c r="G226">
        <f>_xlfn.XLOOKUP(A226, '2) Order Form'!V:V, '2) Order Form'!O:O, FALSE)</f>
        <v>0</v>
      </c>
    </row>
    <row r="227" spans="1:7">
      <c r="A227" s="116">
        <f>SUM('2) Order Form'!V234)</f>
        <v>7048652893727</v>
      </c>
      <c r="B227" s="117">
        <f>SUM('2) Order Form'!I234)</f>
        <v>0</v>
      </c>
      <c r="C227">
        <f t="shared" si="3"/>
        <v>0</v>
      </c>
      <c r="G227">
        <f>_xlfn.XLOOKUP(A227, '2) Order Form'!V:V, '2) Order Form'!O:O, FALSE)</f>
        <v>0</v>
      </c>
    </row>
    <row r="228" spans="1:7">
      <c r="A228" s="116">
        <f>SUM('2) Order Form'!V235)</f>
        <v>7048652893772</v>
      </c>
      <c r="B228" s="117">
        <f>SUM('2) Order Form'!I235)</f>
        <v>0</v>
      </c>
      <c r="C228">
        <f t="shared" si="3"/>
        <v>0</v>
      </c>
      <c r="G228">
        <f>_xlfn.XLOOKUP(A228, '2) Order Form'!V:V, '2) Order Form'!O:O, FALSE)</f>
        <v>0</v>
      </c>
    </row>
    <row r="229" spans="1:7">
      <c r="A229" s="116">
        <f>SUM('2) Order Form'!V236)</f>
        <v>7048652893765</v>
      </c>
      <c r="B229" s="117">
        <f>SUM('2) Order Form'!I236)</f>
        <v>0</v>
      </c>
      <c r="C229">
        <f t="shared" si="3"/>
        <v>0</v>
      </c>
      <c r="G229">
        <f>_xlfn.XLOOKUP(A229, '2) Order Form'!V:V, '2) Order Form'!O:O, FALSE)</f>
        <v>0</v>
      </c>
    </row>
    <row r="230" spans="1:7">
      <c r="A230" s="116">
        <f>SUM('2) Order Form'!V237)</f>
        <v>7048652893758</v>
      </c>
      <c r="B230" s="117">
        <f>SUM('2) Order Form'!I237)</f>
        <v>0</v>
      </c>
      <c r="C230">
        <f t="shared" si="3"/>
        <v>0</v>
      </c>
      <c r="G230">
        <f>_xlfn.XLOOKUP(A230, '2) Order Form'!V:V, '2) Order Form'!O:O, FALSE)</f>
        <v>0</v>
      </c>
    </row>
    <row r="231" spans="1:7">
      <c r="A231" s="116">
        <f>SUM('2) Order Form'!V238)</f>
        <v>7048652893802</v>
      </c>
      <c r="B231" s="117">
        <f>SUM('2) Order Form'!I238)</f>
        <v>0</v>
      </c>
      <c r="C231">
        <f t="shared" si="3"/>
        <v>0</v>
      </c>
      <c r="G231">
        <f>_xlfn.XLOOKUP(A231, '2) Order Form'!V:V, '2) Order Form'!O:O, FALSE)</f>
        <v>0</v>
      </c>
    </row>
    <row r="232" spans="1:7">
      <c r="A232" s="116">
        <f>SUM('2) Order Form'!V239)</f>
        <v>7048652893796</v>
      </c>
      <c r="B232" s="117">
        <f>SUM('2) Order Form'!I239)</f>
        <v>0</v>
      </c>
      <c r="C232">
        <f t="shared" si="3"/>
        <v>0</v>
      </c>
      <c r="G232">
        <f>_xlfn.XLOOKUP(A232, '2) Order Form'!V:V, '2) Order Form'!O:O, FALSE)</f>
        <v>0</v>
      </c>
    </row>
    <row r="233" spans="1:7">
      <c r="A233" s="116">
        <f>SUM('2) Order Form'!V240)</f>
        <v>7048652893789</v>
      </c>
      <c r="B233" s="117">
        <f>SUM('2) Order Form'!I240)</f>
        <v>0</v>
      </c>
      <c r="C233">
        <f t="shared" si="3"/>
        <v>0</v>
      </c>
      <c r="G233">
        <f>_xlfn.XLOOKUP(A233, '2) Order Form'!V:V, '2) Order Form'!O:O, FALSE)</f>
        <v>0</v>
      </c>
    </row>
    <row r="234" spans="1:7">
      <c r="A234" s="116">
        <f>SUM('2) Order Form'!V241)</f>
        <v>7048652893833</v>
      </c>
      <c r="B234" s="117">
        <f>SUM('2) Order Form'!I241)</f>
        <v>0</v>
      </c>
      <c r="C234">
        <f t="shared" si="3"/>
        <v>0</v>
      </c>
      <c r="G234">
        <f>_xlfn.XLOOKUP(A234, '2) Order Form'!V:V, '2) Order Form'!O:O, FALSE)</f>
        <v>0</v>
      </c>
    </row>
    <row r="235" spans="1:7">
      <c r="A235" s="116">
        <f>SUM('2) Order Form'!V242)</f>
        <v>7048652893826</v>
      </c>
      <c r="B235" s="117">
        <f>SUM('2) Order Form'!I242)</f>
        <v>0</v>
      </c>
      <c r="C235">
        <f t="shared" si="3"/>
        <v>0</v>
      </c>
      <c r="G235">
        <f>_xlfn.XLOOKUP(A235, '2) Order Form'!V:V, '2) Order Form'!O:O, FALSE)</f>
        <v>0</v>
      </c>
    </row>
    <row r="236" spans="1:7">
      <c r="A236" s="116">
        <f>SUM('2) Order Form'!V243)</f>
        <v>7048652893819</v>
      </c>
      <c r="B236" s="117">
        <f>SUM('2) Order Form'!I243)</f>
        <v>0</v>
      </c>
      <c r="C236">
        <f t="shared" si="3"/>
        <v>0</v>
      </c>
      <c r="G236">
        <f>_xlfn.XLOOKUP(A236, '2) Order Form'!V:V, '2) Order Form'!O:O, FALSE)</f>
        <v>0</v>
      </c>
    </row>
    <row r="237" spans="1:7">
      <c r="A237" s="116">
        <f>SUM('2) Order Form'!V244)</f>
        <v>7048652555526</v>
      </c>
      <c r="B237" s="117">
        <f>SUM('2) Order Form'!I244)</f>
        <v>0</v>
      </c>
      <c r="C237">
        <f t="shared" si="3"/>
        <v>0</v>
      </c>
      <c r="G237">
        <f>_xlfn.XLOOKUP(A237, '2) Order Form'!V:V, '2) Order Form'!O:O, FALSE)</f>
        <v>0</v>
      </c>
    </row>
    <row r="238" spans="1:7">
      <c r="A238" s="116">
        <f>SUM('2) Order Form'!V245)</f>
        <v>7048652555519</v>
      </c>
      <c r="B238" s="117">
        <f>SUM('2) Order Form'!I245)</f>
        <v>0</v>
      </c>
      <c r="C238">
        <f t="shared" si="3"/>
        <v>0</v>
      </c>
      <c r="G238">
        <f>_xlfn.XLOOKUP(A238, '2) Order Form'!V:V, '2) Order Form'!O:O, FALSE)</f>
        <v>0</v>
      </c>
    </row>
    <row r="239" spans="1:7">
      <c r="A239" s="116">
        <f>SUM('2) Order Form'!V246)</f>
        <v>7048652555502</v>
      </c>
      <c r="B239" s="117">
        <f>SUM('2) Order Form'!I246)</f>
        <v>0</v>
      </c>
      <c r="C239">
        <f t="shared" si="3"/>
        <v>0</v>
      </c>
      <c r="G239">
        <f>_xlfn.XLOOKUP(A239, '2) Order Form'!V:V, '2) Order Form'!O:O, FALSE)</f>
        <v>0</v>
      </c>
    </row>
    <row r="240" spans="1:7">
      <c r="A240" s="116">
        <f>SUM('2) Order Form'!V247)</f>
        <v>7048652274502</v>
      </c>
      <c r="B240" s="117">
        <f>SUM('2) Order Form'!I247)</f>
        <v>0</v>
      </c>
      <c r="C240">
        <f t="shared" si="3"/>
        <v>0</v>
      </c>
      <c r="G240">
        <f>_xlfn.XLOOKUP(A240, '2) Order Form'!V:V, '2) Order Form'!O:O, FALSE)</f>
        <v>0</v>
      </c>
    </row>
    <row r="241" spans="1:7">
      <c r="A241" s="116">
        <f>SUM('2) Order Form'!V248)</f>
        <v>7048652274496</v>
      </c>
      <c r="B241" s="117">
        <f>SUM('2) Order Form'!I248)</f>
        <v>0</v>
      </c>
      <c r="C241">
        <f t="shared" si="3"/>
        <v>0</v>
      </c>
      <c r="G241">
        <f>_xlfn.XLOOKUP(A241, '2) Order Form'!V:V, '2) Order Form'!O:O, FALSE)</f>
        <v>0</v>
      </c>
    </row>
    <row r="242" spans="1:7">
      <c r="A242" s="116">
        <f>SUM('2) Order Form'!V249)</f>
        <v>7048652274489</v>
      </c>
      <c r="B242" s="117">
        <f>SUM('2) Order Form'!I249)</f>
        <v>0</v>
      </c>
      <c r="C242">
        <f t="shared" si="3"/>
        <v>0</v>
      </c>
      <c r="G242">
        <f>_xlfn.XLOOKUP(A242, '2) Order Form'!V:V, '2) Order Form'!O:O, FALSE)</f>
        <v>0</v>
      </c>
    </row>
    <row r="243" spans="1:7">
      <c r="A243" s="116">
        <f>SUM('2) Order Form'!V250)</f>
        <v>7048652893864</v>
      </c>
      <c r="B243" s="117">
        <f>SUM('2) Order Form'!I250)</f>
        <v>0</v>
      </c>
      <c r="C243">
        <f t="shared" si="3"/>
        <v>0</v>
      </c>
      <c r="G243">
        <f>_xlfn.XLOOKUP(A243, '2) Order Form'!V:V, '2) Order Form'!O:O, FALSE)</f>
        <v>0</v>
      </c>
    </row>
    <row r="244" spans="1:7">
      <c r="A244" s="116">
        <f>SUM('2) Order Form'!V251)</f>
        <v>7048652893857</v>
      </c>
      <c r="B244" s="117">
        <f>SUM('2) Order Form'!I251)</f>
        <v>0</v>
      </c>
      <c r="C244">
        <f t="shared" si="3"/>
        <v>0</v>
      </c>
      <c r="G244">
        <f>_xlfn.XLOOKUP(A244, '2) Order Form'!V:V, '2) Order Form'!O:O, FALSE)</f>
        <v>0</v>
      </c>
    </row>
    <row r="245" spans="1:7">
      <c r="A245" s="116">
        <f>SUM('2) Order Form'!V252)</f>
        <v>7048652893840</v>
      </c>
      <c r="B245" s="117">
        <f>SUM('2) Order Form'!I252)</f>
        <v>0</v>
      </c>
      <c r="C245">
        <f t="shared" si="3"/>
        <v>0</v>
      </c>
      <c r="G245">
        <f>_xlfn.XLOOKUP(A245, '2) Order Form'!V:V, '2) Order Form'!O:O, FALSE)</f>
        <v>0</v>
      </c>
    </row>
    <row r="246" spans="1:7">
      <c r="A246" s="116">
        <f>SUM('2) Order Form'!V253)</f>
        <v>7048652274564</v>
      </c>
      <c r="B246" s="117">
        <f>SUM('2) Order Form'!I253)</f>
        <v>0</v>
      </c>
      <c r="C246">
        <f t="shared" si="3"/>
        <v>0</v>
      </c>
      <c r="G246">
        <f>_xlfn.XLOOKUP(A246, '2) Order Form'!V:V, '2) Order Form'!O:O, FALSE)</f>
        <v>0</v>
      </c>
    </row>
    <row r="247" spans="1:7">
      <c r="A247" s="116">
        <f>SUM('2) Order Form'!V254)</f>
        <v>7048652274557</v>
      </c>
      <c r="B247" s="117">
        <f>SUM('2) Order Form'!I254)</f>
        <v>0</v>
      </c>
      <c r="C247">
        <f t="shared" si="3"/>
        <v>0</v>
      </c>
      <c r="G247">
        <f>_xlfn.XLOOKUP(A247, '2) Order Form'!V:V, '2) Order Form'!O:O, FALSE)</f>
        <v>0</v>
      </c>
    </row>
    <row r="248" spans="1:7">
      <c r="A248" s="116">
        <f>SUM('2) Order Form'!V255)</f>
        <v>7048652274601</v>
      </c>
      <c r="B248" s="117">
        <f>SUM('2) Order Form'!I255)</f>
        <v>0</v>
      </c>
      <c r="C248">
        <f t="shared" si="3"/>
        <v>0</v>
      </c>
      <c r="G248">
        <f>_xlfn.XLOOKUP(A248, '2) Order Form'!V:V, '2) Order Form'!O:O, FALSE)</f>
        <v>0</v>
      </c>
    </row>
    <row r="249" spans="1:7">
      <c r="A249" s="116">
        <f>SUM('2) Order Form'!V256)</f>
        <v>7048652274595</v>
      </c>
      <c r="B249" s="117">
        <f>SUM('2) Order Form'!I256)</f>
        <v>0</v>
      </c>
      <c r="C249">
        <f t="shared" si="3"/>
        <v>0</v>
      </c>
      <c r="G249">
        <f>_xlfn.XLOOKUP(A249, '2) Order Form'!V:V, '2) Order Form'!O:O, FALSE)</f>
        <v>0</v>
      </c>
    </row>
    <row r="250" spans="1:7">
      <c r="A250" s="116">
        <f>SUM('2) Order Form'!V257)</f>
        <v>7048652911629</v>
      </c>
      <c r="B250" s="117">
        <f>SUM('2) Order Form'!I257)</f>
        <v>0</v>
      </c>
      <c r="C250">
        <f t="shared" si="3"/>
        <v>0</v>
      </c>
      <c r="G250">
        <f>_xlfn.XLOOKUP(A250, '2) Order Form'!V:V, '2) Order Form'!O:O, FALSE)</f>
        <v>0</v>
      </c>
    </row>
    <row r="251" spans="1:7">
      <c r="A251" s="116">
        <f>SUM('2) Order Form'!V258)</f>
        <v>7048652903099</v>
      </c>
      <c r="B251" s="117">
        <f>SUM('2) Order Form'!I258)</f>
        <v>0</v>
      </c>
      <c r="C251">
        <f t="shared" si="3"/>
        <v>0</v>
      </c>
      <c r="G251">
        <f>_xlfn.XLOOKUP(A251, '2) Order Form'!V:V, '2) Order Form'!O:O, FALSE)</f>
        <v>0</v>
      </c>
    </row>
    <row r="252" spans="1:7">
      <c r="A252" s="116">
        <f>SUM('2) Order Form'!V259)</f>
        <v>7048652911643</v>
      </c>
      <c r="B252" s="117">
        <f>SUM('2) Order Form'!I259)</f>
        <v>0</v>
      </c>
      <c r="C252">
        <f t="shared" si="3"/>
        <v>0</v>
      </c>
      <c r="G252">
        <f>_xlfn.XLOOKUP(A252, '2) Order Form'!V:V, '2) Order Form'!O:O, FALSE)</f>
        <v>0</v>
      </c>
    </row>
    <row r="253" spans="1:7">
      <c r="A253" s="116">
        <f>SUM('2) Order Form'!V260)</f>
        <v>7048652903105</v>
      </c>
      <c r="B253" s="117">
        <f>SUM('2) Order Form'!I260)</f>
        <v>0</v>
      </c>
      <c r="C253">
        <f t="shared" si="3"/>
        <v>0</v>
      </c>
      <c r="G253">
        <f>_xlfn.XLOOKUP(A253, '2) Order Form'!V:V, '2) Order Form'!O:O, FALSE)</f>
        <v>0</v>
      </c>
    </row>
    <row r="254" spans="1:7">
      <c r="A254" s="116">
        <f>SUM('2) Order Form'!V261)</f>
        <v>7048652911667</v>
      </c>
      <c r="B254" s="117">
        <f>SUM('2) Order Form'!I261)</f>
        <v>0</v>
      </c>
      <c r="C254">
        <f t="shared" si="3"/>
        <v>0</v>
      </c>
      <c r="G254">
        <f>_xlfn.XLOOKUP(A254, '2) Order Form'!V:V, '2) Order Form'!O:O, FALSE)</f>
        <v>0</v>
      </c>
    </row>
    <row r="255" spans="1:7">
      <c r="A255" s="116">
        <f>SUM('2) Order Form'!V262)</f>
        <v>7048652903112</v>
      </c>
      <c r="B255" s="117">
        <f>SUM('2) Order Form'!I262)</f>
        <v>0</v>
      </c>
      <c r="C255">
        <f t="shared" si="3"/>
        <v>0</v>
      </c>
      <c r="G255">
        <f>_xlfn.XLOOKUP(A255, '2) Order Form'!V:V, '2) Order Form'!O:O, FALSE)</f>
        <v>0</v>
      </c>
    </row>
    <row r="256" spans="1:7">
      <c r="A256" s="116">
        <f>SUM('2) Order Form'!V263)</f>
        <v>7048652911681</v>
      </c>
      <c r="B256" s="117">
        <f>SUM('2) Order Form'!I263)</f>
        <v>0</v>
      </c>
      <c r="C256">
        <f t="shared" si="3"/>
        <v>0</v>
      </c>
      <c r="G256">
        <f>_xlfn.XLOOKUP(A256, '2) Order Form'!V:V, '2) Order Form'!O:O, FALSE)</f>
        <v>0</v>
      </c>
    </row>
    <row r="257" spans="1:7">
      <c r="A257" s="116">
        <f>SUM('2) Order Form'!V264)</f>
        <v>7048652768148</v>
      </c>
      <c r="B257" s="117">
        <f>SUM('2) Order Form'!I264)</f>
        <v>0</v>
      </c>
      <c r="C257">
        <f t="shared" si="3"/>
        <v>0</v>
      </c>
      <c r="G257">
        <f>_xlfn.XLOOKUP(A257, '2) Order Form'!V:V, '2) Order Form'!O:O, FALSE)</f>
        <v>0</v>
      </c>
    </row>
    <row r="258" spans="1:7">
      <c r="A258" s="116">
        <f>SUM('2) Order Form'!V265)</f>
        <v>7048652911704</v>
      </c>
      <c r="B258" s="117">
        <f>SUM('2) Order Form'!I265)</f>
        <v>0</v>
      </c>
      <c r="C258">
        <f t="shared" si="3"/>
        <v>0</v>
      </c>
      <c r="G258">
        <f>_xlfn.XLOOKUP(A258, '2) Order Form'!V:V, '2) Order Form'!O:O, FALSE)</f>
        <v>0</v>
      </c>
    </row>
    <row r="259" spans="1:7">
      <c r="A259" s="116">
        <f>SUM('2) Order Form'!V266)</f>
        <v>7048652768186</v>
      </c>
      <c r="B259" s="117">
        <f>SUM('2) Order Form'!I266)</f>
        <v>0</v>
      </c>
      <c r="C259">
        <f t="shared" ref="C259:C322" si="4">G259*100</f>
        <v>0</v>
      </c>
      <c r="G259">
        <f>_xlfn.XLOOKUP(A259, '2) Order Form'!V:V, '2) Order Form'!O:O, FALSE)</f>
        <v>0</v>
      </c>
    </row>
    <row r="260" spans="1:7">
      <c r="A260" s="116">
        <f>SUM('2) Order Form'!V267)</f>
        <v>7048652911728</v>
      </c>
      <c r="B260" s="117">
        <f>SUM('2) Order Form'!I267)</f>
        <v>0</v>
      </c>
      <c r="C260">
        <f t="shared" si="4"/>
        <v>0</v>
      </c>
      <c r="G260">
        <f>_xlfn.XLOOKUP(A260, '2) Order Form'!V:V, '2) Order Form'!O:O, FALSE)</f>
        <v>0</v>
      </c>
    </row>
    <row r="261" spans="1:7">
      <c r="A261" s="116">
        <f>SUM('2) Order Form'!V268)</f>
        <v>7048652903129</v>
      </c>
      <c r="B261" s="117">
        <f>SUM('2) Order Form'!I268)</f>
        <v>0</v>
      </c>
      <c r="C261">
        <f t="shared" si="4"/>
        <v>0</v>
      </c>
      <c r="G261">
        <f>_xlfn.XLOOKUP(A261, '2) Order Form'!V:V, '2) Order Form'!O:O, FALSE)</f>
        <v>0</v>
      </c>
    </row>
    <row r="262" spans="1:7">
      <c r="A262" s="116">
        <f>SUM('2) Order Form'!V269)</f>
        <v>7048652911742</v>
      </c>
      <c r="B262" s="117">
        <f>SUM('2) Order Form'!I269)</f>
        <v>0</v>
      </c>
      <c r="C262">
        <f t="shared" si="4"/>
        <v>0</v>
      </c>
      <c r="G262">
        <f>_xlfn.XLOOKUP(A262, '2) Order Form'!V:V, '2) Order Form'!O:O, FALSE)</f>
        <v>0</v>
      </c>
    </row>
    <row r="263" spans="1:7">
      <c r="A263" s="116">
        <f>SUM('2) Order Form'!V270)</f>
        <v>7048652903136</v>
      </c>
      <c r="B263" s="117">
        <f>SUM('2) Order Form'!I270)</f>
        <v>0</v>
      </c>
      <c r="C263">
        <f t="shared" si="4"/>
        <v>0</v>
      </c>
      <c r="G263">
        <f>_xlfn.XLOOKUP(A263, '2) Order Form'!V:V, '2) Order Form'!O:O, FALSE)</f>
        <v>0</v>
      </c>
    </row>
    <row r="264" spans="1:7">
      <c r="A264" s="116">
        <f>SUM('2) Order Form'!V271)</f>
        <v>7048652911766</v>
      </c>
      <c r="B264" s="117">
        <f>SUM('2) Order Form'!I271)</f>
        <v>0</v>
      </c>
      <c r="C264">
        <f t="shared" si="4"/>
        <v>0</v>
      </c>
      <c r="G264">
        <f>_xlfn.XLOOKUP(A264, '2) Order Form'!V:V, '2) Order Form'!O:O, FALSE)</f>
        <v>0</v>
      </c>
    </row>
    <row r="265" spans="1:7">
      <c r="A265" s="116">
        <f>SUM('2) Order Form'!V272)</f>
        <v>7048652903143</v>
      </c>
      <c r="B265" s="117">
        <f>SUM('2) Order Form'!I272)</f>
        <v>0</v>
      </c>
      <c r="C265">
        <f t="shared" si="4"/>
        <v>0</v>
      </c>
      <c r="G265">
        <f>_xlfn.XLOOKUP(A265, '2) Order Form'!V:V, '2) Order Form'!O:O, FALSE)</f>
        <v>0</v>
      </c>
    </row>
    <row r="266" spans="1:7">
      <c r="A266" s="116">
        <f>SUM('2) Order Form'!V273)</f>
        <v>7048652911780</v>
      </c>
      <c r="B266" s="117">
        <f>SUM('2) Order Form'!I273)</f>
        <v>0</v>
      </c>
      <c r="C266">
        <f t="shared" si="4"/>
        <v>0</v>
      </c>
      <c r="G266">
        <f>_xlfn.XLOOKUP(A266, '2) Order Form'!V:V, '2) Order Form'!O:O, FALSE)</f>
        <v>0</v>
      </c>
    </row>
    <row r="267" spans="1:7">
      <c r="A267" s="116">
        <f>SUM('2) Order Form'!V274)</f>
        <v>7048652903150</v>
      </c>
      <c r="B267" s="117">
        <f>SUM('2) Order Form'!I274)</f>
        <v>0</v>
      </c>
      <c r="C267">
        <f t="shared" si="4"/>
        <v>0</v>
      </c>
      <c r="G267">
        <f>_xlfn.XLOOKUP(A267, '2) Order Form'!V:V, '2) Order Form'!O:O, FALSE)</f>
        <v>0</v>
      </c>
    </row>
    <row r="268" spans="1:7">
      <c r="A268" s="116">
        <f>SUM('2) Order Form'!V275)</f>
        <v>7048652911803</v>
      </c>
      <c r="B268" s="117">
        <f>SUM('2) Order Form'!I275)</f>
        <v>0</v>
      </c>
      <c r="C268">
        <f t="shared" si="4"/>
        <v>0</v>
      </c>
      <c r="G268">
        <f>_xlfn.XLOOKUP(A268, '2) Order Form'!V:V, '2) Order Form'!O:O, FALSE)</f>
        <v>0</v>
      </c>
    </row>
    <row r="269" spans="1:7">
      <c r="A269" s="116">
        <f>SUM('2) Order Form'!V276)</f>
        <v>7048652768223</v>
      </c>
      <c r="B269" s="117">
        <f>SUM('2) Order Form'!I276)</f>
        <v>0</v>
      </c>
      <c r="C269">
        <f t="shared" si="4"/>
        <v>0</v>
      </c>
      <c r="G269">
        <f>_xlfn.XLOOKUP(A269, '2) Order Form'!V:V, '2) Order Form'!O:O, FALSE)</f>
        <v>0</v>
      </c>
    </row>
    <row r="270" spans="1:7">
      <c r="A270" s="116">
        <f>SUM('2) Order Form'!V277)</f>
        <v>7048652911827</v>
      </c>
      <c r="B270" s="117">
        <f>SUM('2) Order Form'!I277)</f>
        <v>0</v>
      </c>
      <c r="C270">
        <f t="shared" si="4"/>
        <v>0</v>
      </c>
      <c r="G270">
        <f>_xlfn.XLOOKUP(A270, '2) Order Form'!V:V, '2) Order Form'!O:O, FALSE)</f>
        <v>0</v>
      </c>
    </row>
    <row r="271" spans="1:7">
      <c r="A271" s="116">
        <f>SUM('2) Order Form'!V278)</f>
        <v>7048652768247</v>
      </c>
      <c r="B271" s="117">
        <f>SUM('2) Order Form'!I278)</f>
        <v>0</v>
      </c>
      <c r="C271">
        <f t="shared" si="4"/>
        <v>0</v>
      </c>
      <c r="G271">
        <f>_xlfn.XLOOKUP(A271, '2) Order Form'!V:V, '2) Order Form'!O:O, FALSE)</f>
        <v>0</v>
      </c>
    </row>
    <row r="272" spans="1:7">
      <c r="A272" s="116">
        <f>SUM('2) Order Form'!V279)</f>
        <v>7048652911841</v>
      </c>
      <c r="B272" s="117">
        <f>SUM('2) Order Form'!I279)</f>
        <v>0</v>
      </c>
      <c r="C272">
        <f t="shared" si="4"/>
        <v>0</v>
      </c>
      <c r="G272">
        <f>_xlfn.XLOOKUP(A272, '2) Order Form'!V:V, '2) Order Form'!O:O, FALSE)</f>
        <v>0</v>
      </c>
    </row>
    <row r="273" spans="1:7">
      <c r="A273" s="116">
        <f>SUM('2) Order Form'!V280)</f>
        <v>7048652903167</v>
      </c>
      <c r="B273" s="117">
        <f>SUM('2) Order Form'!I280)</f>
        <v>0</v>
      </c>
      <c r="C273">
        <f t="shared" si="4"/>
        <v>0</v>
      </c>
      <c r="G273">
        <f>_xlfn.XLOOKUP(A273, '2) Order Form'!V:V, '2) Order Form'!O:O, FALSE)</f>
        <v>0</v>
      </c>
    </row>
    <row r="274" spans="1:7">
      <c r="A274" s="116">
        <f>SUM('2) Order Form'!V281)</f>
        <v>7048652327543</v>
      </c>
      <c r="B274" s="117">
        <f>SUM('2) Order Form'!I281)</f>
        <v>0</v>
      </c>
      <c r="C274">
        <f t="shared" si="4"/>
        <v>0</v>
      </c>
      <c r="G274">
        <f>_xlfn.XLOOKUP(A274, '2) Order Form'!V:V, '2) Order Form'!O:O, FALSE)</f>
        <v>0</v>
      </c>
    </row>
    <row r="275" spans="1:7">
      <c r="A275" s="116">
        <f>SUM('2) Order Form'!V282)</f>
        <v>7048652327277</v>
      </c>
      <c r="B275" s="117">
        <f>SUM('2) Order Form'!I282)</f>
        <v>0</v>
      </c>
      <c r="C275">
        <f t="shared" si="4"/>
        <v>0</v>
      </c>
      <c r="G275">
        <f>_xlfn.XLOOKUP(A275, '2) Order Form'!V:V, '2) Order Form'!O:O, FALSE)</f>
        <v>0</v>
      </c>
    </row>
    <row r="276" spans="1:7">
      <c r="A276" s="116">
        <f>SUM('2) Order Form'!V283)</f>
        <v>7048652327260</v>
      </c>
      <c r="B276" s="117">
        <f>SUM('2) Order Form'!I283)</f>
        <v>0</v>
      </c>
      <c r="C276">
        <f t="shared" si="4"/>
        <v>0</v>
      </c>
      <c r="G276">
        <f>_xlfn.XLOOKUP(A276, '2) Order Form'!V:V, '2) Order Form'!O:O, FALSE)</f>
        <v>0</v>
      </c>
    </row>
    <row r="277" spans="1:7">
      <c r="A277" s="116">
        <f>SUM('2) Order Form'!V284)</f>
        <v>7048652327284</v>
      </c>
      <c r="B277" s="117">
        <f>SUM('2) Order Form'!I284)</f>
        <v>0</v>
      </c>
      <c r="C277">
        <f t="shared" si="4"/>
        <v>0</v>
      </c>
      <c r="G277">
        <f>_xlfn.XLOOKUP(A277, '2) Order Form'!V:V, '2) Order Form'!O:O, FALSE)</f>
        <v>0</v>
      </c>
    </row>
    <row r="278" spans="1:7">
      <c r="A278" s="116">
        <f>SUM('2) Order Form'!V285)</f>
        <v>7048652891938</v>
      </c>
      <c r="B278" s="117">
        <f>SUM('2) Order Form'!I285)</f>
        <v>0</v>
      </c>
      <c r="C278">
        <f t="shared" si="4"/>
        <v>0</v>
      </c>
      <c r="G278">
        <f>_xlfn.XLOOKUP(A278, '2) Order Form'!V:V, '2) Order Form'!O:O, FALSE)</f>
        <v>0</v>
      </c>
    </row>
    <row r="279" spans="1:7">
      <c r="A279" s="116">
        <f>SUM('2) Order Form'!V286)</f>
        <v>7048652891921</v>
      </c>
      <c r="B279" s="117">
        <f>SUM('2) Order Form'!I286)</f>
        <v>0</v>
      </c>
      <c r="C279">
        <f t="shared" si="4"/>
        <v>0</v>
      </c>
      <c r="G279">
        <f>_xlfn.XLOOKUP(A279, '2) Order Form'!V:V, '2) Order Form'!O:O, FALSE)</f>
        <v>0</v>
      </c>
    </row>
    <row r="280" spans="1:7">
      <c r="A280" s="116">
        <f>SUM('2) Order Form'!V287)</f>
        <v>7048652891914</v>
      </c>
      <c r="B280" s="117">
        <f>SUM('2) Order Form'!I287)</f>
        <v>0</v>
      </c>
      <c r="C280">
        <f t="shared" si="4"/>
        <v>0</v>
      </c>
      <c r="G280">
        <f>_xlfn.XLOOKUP(A280, '2) Order Form'!V:V, '2) Order Form'!O:O, FALSE)</f>
        <v>0</v>
      </c>
    </row>
    <row r="281" spans="1:7">
      <c r="A281" s="116">
        <f>SUM('2) Order Form'!V288)</f>
        <v>7048652891945</v>
      </c>
      <c r="B281" s="117">
        <f>SUM('2) Order Form'!I288)</f>
        <v>0</v>
      </c>
      <c r="C281">
        <f t="shared" si="4"/>
        <v>0</v>
      </c>
      <c r="G281">
        <f>_xlfn.XLOOKUP(A281, '2) Order Form'!V:V, '2) Order Form'!O:O, FALSE)</f>
        <v>0</v>
      </c>
    </row>
    <row r="282" spans="1:7">
      <c r="A282" s="116">
        <f>SUM('2) Order Form'!V289)</f>
        <v>7048652891983</v>
      </c>
      <c r="B282" s="117">
        <f>SUM('2) Order Form'!I289)</f>
        <v>0</v>
      </c>
      <c r="C282">
        <f t="shared" si="4"/>
        <v>0</v>
      </c>
      <c r="G282">
        <f>_xlfn.XLOOKUP(A282, '2) Order Form'!V:V, '2) Order Form'!O:O, FALSE)</f>
        <v>0</v>
      </c>
    </row>
    <row r="283" spans="1:7">
      <c r="A283" s="116">
        <f>SUM('2) Order Form'!V290)</f>
        <v>7048652891976</v>
      </c>
      <c r="B283" s="117">
        <f>SUM('2) Order Form'!I290)</f>
        <v>0</v>
      </c>
      <c r="C283">
        <f t="shared" si="4"/>
        <v>0</v>
      </c>
      <c r="G283">
        <f>_xlfn.XLOOKUP(A283, '2) Order Form'!V:V, '2) Order Form'!O:O, FALSE)</f>
        <v>0</v>
      </c>
    </row>
    <row r="284" spans="1:7">
      <c r="A284" s="116">
        <f>SUM('2) Order Form'!V291)</f>
        <v>7048652891969</v>
      </c>
      <c r="B284" s="117">
        <f>SUM('2) Order Form'!I291)</f>
        <v>0</v>
      </c>
      <c r="C284">
        <f t="shared" si="4"/>
        <v>0</v>
      </c>
      <c r="G284">
        <f>_xlfn.XLOOKUP(A284, '2) Order Form'!V:V, '2) Order Form'!O:O, FALSE)</f>
        <v>0</v>
      </c>
    </row>
    <row r="285" spans="1:7">
      <c r="A285" s="116">
        <f>SUM('2) Order Form'!V292)</f>
        <v>7048652891990</v>
      </c>
      <c r="B285" s="117">
        <f>SUM('2) Order Form'!I292)</f>
        <v>0</v>
      </c>
      <c r="C285">
        <f t="shared" si="4"/>
        <v>0</v>
      </c>
      <c r="G285">
        <f>_xlfn.XLOOKUP(A285, '2) Order Form'!V:V, '2) Order Form'!O:O, FALSE)</f>
        <v>0</v>
      </c>
    </row>
    <row r="286" spans="1:7">
      <c r="A286" s="116">
        <f>SUM('2) Order Form'!V293)</f>
        <v>7048652891846</v>
      </c>
      <c r="B286" s="117">
        <f>SUM('2) Order Form'!I293)</f>
        <v>0</v>
      </c>
      <c r="C286">
        <f t="shared" si="4"/>
        <v>0</v>
      </c>
      <c r="G286">
        <f>_xlfn.XLOOKUP(A286, '2) Order Form'!V:V, '2) Order Form'!O:O, FALSE)</f>
        <v>0</v>
      </c>
    </row>
    <row r="287" spans="1:7">
      <c r="A287" s="116">
        <f>SUM('2) Order Form'!V294)</f>
        <v>7048652891839</v>
      </c>
      <c r="B287" s="117">
        <f>SUM('2) Order Form'!I294)</f>
        <v>0</v>
      </c>
      <c r="C287">
        <f t="shared" si="4"/>
        <v>0</v>
      </c>
      <c r="G287">
        <f>_xlfn.XLOOKUP(A287, '2) Order Form'!V:V, '2) Order Form'!O:O, FALSE)</f>
        <v>0</v>
      </c>
    </row>
    <row r="288" spans="1:7">
      <c r="A288" s="116">
        <f>SUM('2) Order Form'!V295)</f>
        <v>7048652891822</v>
      </c>
      <c r="B288" s="117">
        <f>SUM('2) Order Form'!I295)</f>
        <v>0</v>
      </c>
      <c r="C288">
        <f t="shared" si="4"/>
        <v>0</v>
      </c>
      <c r="G288">
        <f>_xlfn.XLOOKUP(A288, '2) Order Form'!V:V, '2) Order Form'!O:O, FALSE)</f>
        <v>0</v>
      </c>
    </row>
    <row r="289" spans="1:7">
      <c r="A289" s="116">
        <f>SUM('2) Order Form'!V296)</f>
        <v>7048652891853</v>
      </c>
      <c r="B289" s="117">
        <f>SUM('2) Order Form'!I296)</f>
        <v>0</v>
      </c>
      <c r="C289">
        <f t="shared" si="4"/>
        <v>0</v>
      </c>
      <c r="G289">
        <f>_xlfn.XLOOKUP(A289, '2) Order Form'!V:V, '2) Order Form'!O:O, FALSE)</f>
        <v>0</v>
      </c>
    </row>
    <row r="290" spans="1:7">
      <c r="A290" s="116">
        <f>SUM('2) Order Form'!V297)</f>
        <v>7048652892140</v>
      </c>
      <c r="B290" s="117">
        <f>SUM('2) Order Form'!I297)</f>
        <v>0</v>
      </c>
      <c r="C290">
        <f t="shared" si="4"/>
        <v>0</v>
      </c>
      <c r="G290">
        <f>_xlfn.XLOOKUP(A290, '2) Order Form'!V:V, '2) Order Form'!O:O, FALSE)</f>
        <v>0</v>
      </c>
    </row>
    <row r="291" spans="1:7">
      <c r="A291" s="116">
        <f>SUM('2) Order Form'!V298)</f>
        <v>7048652892126</v>
      </c>
      <c r="B291" s="117">
        <f>SUM('2) Order Form'!I298)</f>
        <v>0</v>
      </c>
      <c r="C291">
        <f t="shared" si="4"/>
        <v>0</v>
      </c>
      <c r="G291">
        <f>_xlfn.XLOOKUP(A291, '2) Order Form'!V:V, '2) Order Form'!O:O, FALSE)</f>
        <v>0</v>
      </c>
    </row>
    <row r="292" spans="1:7">
      <c r="A292" s="116">
        <f>SUM('2) Order Form'!V299)</f>
        <v>7048652892119</v>
      </c>
      <c r="B292" s="117">
        <f>SUM('2) Order Form'!I299)</f>
        <v>0</v>
      </c>
      <c r="C292">
        <f t="shared" si="4"/>
        <v>0</v>
      </c>
      <c r="G292">
        <f>_xlfn.XLOOKUP(A292, '2) Order Form'!V:V, '2) Order Form'!O:O, FALSE)</f>
        <v>0</v>
      </c>
    </row>
    <row r="293" spans="1:7">
      <c r="A293" s="116">
        <f>SUM('2) Order Form'!V300)</f>
        <v>7048652892102</v>
      </c>
      <c r="B293" s="117">
        <f>SUM('2) Order Form'!I300)</f>
        <v>0</v>
      </c>
      <c r="C293">
        <f t="shared" si="4"/>
        <v>0</v>
      </c>
      <c r="G293">
        <f>_xlfn.XLOOKUP(A293, '2) Order Form'!V:V, '2) Order Form'!O:O, FALSE)</f>
        <v>0</v>
      </c>
    </row>
    <row r="294" spans="1:7">
      <c r="A294" s="116">
        <f>SUM('2) Order Form'!V301)</f>
        <v>7048652892133</v>
      </c>
      <c r="B294" s="117">
        <f>SUM('2) Order Form'!I301)</f>
        <v>0</v>
      </c>
      <c r="C294">
        <f t="shared" si="4"/>
        <v>0</v>
      </c>
      <c r="G294">
        <f>_xlfn.XLOOKUP(A294, '2) Order Form'!V:V, '2) Order Form'!O:O, FALSE)</f>
        <v>0</v>
      </c>
    </row>
    <row r="295" spans="1:7">
      <c r="A295" s="116">
        <f>SUM('2) Order Form'!V302)</f>
        <v>7048652892096</v>
      </c>
      <c r="B295" s="117">
        <f>SUM('2) Order Form'!I302)</f>
        <v>0</v>
      </c>
      <c r="C295">
        <f t="shared" si="4"/>
        <v>0</v>
      </c>
      <c r="G295">
        <f>_xlfn.XLOOKUP(A295, '2) Order Form'!V:V, '2) Order Form'!O:O, FALSE)</f>
        <v>0</v>
      </c>
    </row>
    <row r="296" spans="1:7">
      <c r="A296" s="116">
        <f>SUM('2) Order Form'!V303)</f>
        <v>7048652892072</v>
      </c>
      <c r="B296" s="117">
        <f>SUM('2) Order Form'!I303)</f>
        <v>0</v>
      </c>
      <c r="C296">
        <f t="shared" si="4"/>
        <v>0</v>
      </c>
      <c r="G296">
        <f>_xlfn.XLOOKUP(A296, '2) Order Form'!V:V, '2) Order Form'!O:O, FALSE)</f>
        <v>0</v>
      </c>
    </row>
    <row r="297" spans="1:7">
      <c r="A297" s="116">
        <f>SUM('2) Order Form'!V304)</f>
        <v>7048652892065</v>
      </c>
      <c r="B297" s="117">
        <f>SUM('2) Order Form'!I304)</f>
        <v>0</v>
      </c>
      <c r="C297">
        <f t="shared" si="4"/>
        <v>0</v>
      </c>
      <c r="G297">
        <f>_xlfn.XLOOKUP(A297, '2) Order Form'!V:V, '2) Order Form'!O:O, FALSE)</f>
        <v>0</v>
      </c>
    </row>
    <row r="298" spans="1:7">
      <c r="A298" s="116">
        <f>SUM('2) Order Form'!V305)</f>
        <v>7048652892058</v>
      </c>
      <c r="B298" s="117">
        <f>SUM('2) Order Form'!I305)</f>
        <v>0</v>
      </c>
      <c r="C298">
        <f t="shared" si="4"/>
        <v>0</v>
      </c>
      <c r="G298">
        <f>_xlfn.XLOOKUP(A298, '2) Order Form'!V:V, '2) Order Form'!O:O, FALSE)</f>
        <v>0</v>
      </c>
    </row>
    <row r="299" spans="1:7">
      <c r="A299" s="116">
        <f>SUM('2) Order Form'!V306)</f>
        <v>7048652892089</v>
      </c>
      <c r="B299" s="117">
        <f>SUM('2) Order Form'!I306)</f>
        <v>0</v>
      </c>
      <c r="C299">
        <f t="shared" si="4"/>
        <v>0</v>
      </c>
      <c r="G299">
        <f>_xlfn.XLOOKUP(A299, '2) Order Form'!V:V, '2) Order Form'!O:O, FALSE)</f>
        <v>0</v>
      </c>
    </row>
    <row r="300" spans="1:7">
      <c r="A300" s="116">
        <f>SUM('2) Order Form'!V307)</f>
        <v>7048652891891</v>
      </c>
      <c r="B300" s="117">
        <f>SUM('2) Order Form'!I307)</f>
        <v>0</v>
      </c>
      <c r="C300">
        <f t="shared" si="4"/>
        <v>0</v>
      </c>
      <c r="G300">
        <f>_xlfn.XLOOKUP(A300, '2) Order Form'!V:V, '2) Order Form'!O:O, FALSE)</f>
        <v>0</v>
      </c>
    </row>
    <row r="301" spans="1:7">
      <c r="A301" s="116">
        <f>SUM('2) Order Form'!V308)</f>
        <v>7048652891884</v>
      </c>
      <c r="B301" s="117">
        <f>SUM('2) Order Form'!I308)</f>
        <v>0</v>
      </c>
      <c r="C301">
        <f t="shared" si="4"/>
        <v>0</v>
      </c>
      <c r="G301">
        <f>_xlfn.XLOOKUP(A301, '2) Order Form'!V:V, '2) Order Form'!O:O, FALSE)</f>
        <v>0</v>
      </c>
    </row>
    <row r="302" spans="1:7">
      <c r="A302" s="116">
        <f>SUM('2) Order Form'!V309)</f>
        <v>7048652891877</v>
      </c>
      <c r="B302" s="117">
        <f>SUM('2) Order Form'!I309)</f>
        <v>0</v>
      </c>
      <c r="C302">
        <f t="shared" si="4"/>
        <v>0</v>
      </c>
      <c r="G302">
        <f>_xlfn.XLOOKUP(A302, '2) Order Form'!V:V, '2) Order Form'!O:O, FALSE)</f>
        <v>0</v>
      </c>
    </row>
    <row r="303" spans="1:7">
      <c r="A303" s="116">
        <f>SUM('2) Order Form'!V310)</f>
        <v>7048652891907</v>
      </c>
      <c r="B303" s="117">
        <f>SUM('2) Order Form'!I310)</f>
        <v>0</v>
      </c>
      <c r="C303">
        <f t="shared" si="4"/>
        <v>0</v>
      </c>
      <c r="G303">
        <f>_xlfn.XLOOKUP(A303, '2) Order Form'!V:V, '2) Order Form'!O:O, FALSE)</f>
        <v>0</v>
      </c>
    </row>
    <row r="304" spans="1:7">
      <c r="A304" s="116">
        <f>SUM('2) Order Form'!V311)</f>
        <v>7048652892041</v>
      </c>
      <c r="B304" s="117">
        <f>SUM('2) Order Form'!I311)</f>
        <v>0</v>
      </c>
      <c r="C304">
        <f t="shared" si="4"/>
        <v>0</v>
      </c>
      <c r="G304">
        <f>_xlfn.XLOOKUP(A304, '2) Order Form'!V:V, '2) Order Form'!O:O, FALSE)</f>
        <v>0</v>
      </c>
    </row>
    <row r="305" spans="1:7">
      <c r="A305" s="116">
        <f>SUM('2) Order Form'!V312)</f>
        <v>7048652892034</v>
      </c>
      <c r="B305" s="117">
        <f>SUM('2) Order Form'!I312)</f>
        <v>0</v>
      </c>
      <c r="C305">
        <f t="shared" si="4"/>
        <v>0</v>
      </c>
      <c r="G305">
        <f>_xlfn.XLOOKUP(A305, '2) Order Form'!V:V, '2) Order Form'!O:O, FALSE)</f>
        <v>0</v>
      </c>
    </row>
    <row r="306" spans="1:7">
      <c r="A306" s="116">
        <f>SUM('2) Order Form'!V313)</f>
        <v>7048652892027</v>
      </c>
      <c r="B306" s="117">
        <f>SUM('2) Order Form'!I313)</f>
        <v>0</v>
      </c>
      <c r="C306">
        <f t="shared" si="4"/>
        <v>0</v>
      </c>
      <c r="G306">
        <f>_xlfn.XLOOKUP(A306, '2) Order Form'!V:V, '2) Order Form'!O:O, FALSE)</f>
        <v>0</v>
      </c>
    </row>
    <row r="307" spans="1:7">
      <c r="A307" s="116">
        <f>SUM('2) Order Form'!V314)</f>
        <v>7048652892010</v>
      </c>
      <c r="B307" s="117">
        <f>SUM('2) Order Form'!I314)</f>
        <v>0</v>
      </c>
      <c r="C307">
        <f t="shared" si="4"/>
        <v>0</v>
      </c>
      <c r="G307">
        <f>_xlfn.XLOOKUP(A307, '2) Order Form'!V:V, '2) Order Form'!O:O, FALSE)</f>
        <v>0</v>
      </c>
    </row>
    <row r="308" spans="1:7">
      <c r="A308" s="116">
        <f>SUM('2) Order Form'!V315)</f>
        <v>7048652894458</v>
      </c>
      <c r="B308" s="117">
        <f>SUM('2) Order Form'!I315)</f>
        <v>0</v>
      </c>
      <c r="C308">
        <f t="shared" si="4"/>
        <v>0</v>
      </c>
      <c r="G308">
        <f>_xlfn.XLOOKUP(A308, '2) Order Form'!V:V, '2) Order Form'!O:O, FALSE)</f>
        <v>0</v>
      </c>
    </row>
    <row r="309" spans="1:7">
      <c r="A309" s="116">
        <f>SUM('2) Order Form'!V316)</f>
        <v>7048652894434</v>
      </c>
      <c r="B309" s="117">
        <f>SUM('2) Order Form'!I316)</f>
        <v>0</v>
      </c>
      <c r="C309">
        <f t="shared" si="4"/>
        <v>0</v>
      </c>
      <c r="G309">
        <f>_xlfn.XLOOKUP(A309, '2) Order Form'!V:V, '2) Order Form'!O:O, FALSE)</f>
        <v>0</v>
      </c>
    </row>
    <row r="310" spans="1:7">
      <c r="A310" s="116">
        <f>SUM('2) Order Form'!V317)</f>
        <v>7048652894441</v>
      </c>
      <c r="B310" s="117">
        <f>SUM('2) Order Form'!I317)</f>
        <v>0</v>
      </c>
      <c r="C310">
        <f t="shared" si="4"/>
        <v>0</v>
      </c>
      <c r="G310">
        <f>_xlfn.XLOOKUP(A310, '2) Order Form'!V:V, '2) Order Form'!O:O, FALSE)</f>
        <v>0</v>
      </c>
    </row>
    <row r="311" spans="1:7">
      <c r="A311" s="116">
        <f>SUM('2) Order Form'!V318)</f>
        <v>7048652662194</v>
      </c>
      <c r="B311" s="117">
        <f>SUM('2) Order Form'!I318)</f>
        <v>0</v>
      </c>
      <c r="C311">
        <f t="shared" si="4"/>
        <v>0</v>
      </c>
      <c r="G311">
        <f>_xlfn.XLOOKUP(A311, '2) Order Form'!V:V, '2) Order Form'!O:O, FALSE)</f>
        <v>0</v>
      </c>
    </row>
    <row r="312" spans="1:7">
      <c r="A312" s="116">
        <f>SUM('2) Order Form'!V319)</f>
        <v>7048652895905</v>
      </c>
      <c r="B312" s="117">
        <f>SUM('2) Order Form'!I319)</f>
        <v>0</v>
      </c>
      <c r="C312">
        <f t="shared" si="4"/>
        <v>0</v>
      </c>
      <c r="G312">
        <f>_xlfn.XLOOKUP(A312, '2) Order Form'!V:V, '2) Order Form'!O:O, FALSE)</f>
        <v>0</v>
      </c>
    </row>
    <row r="313" spans="1:7">
      <c r="A313" s="116">
        <f>SUM('2) Order Form'!V320)</f>
        <v>7048652894472</v>
      </c>
      <c r="B313" s="117">
        <f>SUM('2) Order Form'!I320)</f>
        <v>0</v>
      </c>
      <c r="C313">
        <f t="shared" si="4"/>
        <v>0</v>
      </c>
      <c r="G313">
        <f>_xlfn.XLOOKUP(A313, '2) Order Form'!V:V, '2) Order Form'!O:O, FALSE)</f>
        <v>0</v>
      </c>
    </row>
    <row r="314" spans="1:7">
      <c r="A314" s="116">
        <f>SUM('2) Order Form'!V321)</f>
        <v>7048652762313</v>
      </c>
      <c r="B314" s="117">
        <f>SUM('2) Order Form'!I321)</f>
        <v>0</v>
      </c>
      <c r="C314">
        <f t="shared" si="4"/>
        <v>0</v>
      </c>
      <c r="G314">
        <f>_xlfn.XLOOKUP(A314, '2) Order Form'!V:V, '2) Order Form'!O:O, FALSE)</f>
        <v>0</v>
      </c>
    </row>
    <row r="315" spans="1:7">
      <c r="A315" s="116">
        <f>SUM('2) Order Form'!V322)</f>
        <v>7048652894489</v>
      </c>
      <c r="B315" s="117">
        <f>SUM('2) Order Form'!I322)</f>
        <v>0</v>
      </c>
      <c r="C315">
        <f t="shared" si="4"/>
        <v>0</v>
      </c>
      <c r="G315">
        <f>_xlfn.XLOOKUP(A315, '2) Order Form'!V:V, '2) Order Form'!O:O, FALSE)</f>
        <v>0</v>
      </c>
    </row>
    <row r="316" spans="1:7">
      <c r="A316" s="116">
        <f>SUM('2) Order Form'!V323)</f>
        <v>7048652762368</v>
      </c>
      <c r="B316" s="117">
        <f>SUM('2) Order Form'!I323)</f>
        <v>0</v>
      </c>
      <c r="C316">
        <f t="shared" si="4"/>
        <v>0</v>
      </c>
      <c r="G316">
        <f>_xlfn.XLOOKUP(A316, '2) Order Form'!V:V, '2) Order Form'!O:O, FALSE)</f>
        <v>0</v>
      </c>
    </row>
    <row r="317" spans="1:7">
      <c r="A317" s="116">
        <f>SUM('2) Order Form'!V324)</f>
        <v>7048652762351</v>
      </c>
      <c r="B317" s="117">
        <f>SUM('2) Order Form'!I324)</f>
        <v>0</v>
      </c>
      <c r="C317">
        <f t="shared" si="4"/>
        <v>0</v>
      </c>
      <c r="G317">
        <f>_xlfn.XLOOKUP(A317, '2) Order Form'!V:V, '2) Order Form'!O:O, FALSE)</f>
        <v>0</v>
      </c>
    </row>
    <row r="318" spans="1:7">
      <c r="A318" s="116">
        <f>SUM('2) Order Form'!V325)</f>
        <v>7048652762412</v>
      </c>
      <c r="B318" s="117">
        <f>SUM('2) Order Form'!I325)</f>
        <v>0</v>
      </c>
      <c r="C318">
        <f t="shared" si="4"/>
        <v>0</v>
      </c>
      <c r="G318">
        <f>_xlfn.XLOOKUP(A318, '2) Order Form'!V:V, '2) Order Form'!O:O, FALSE)</f>
        <v>0</v>
      </c>
    </row>
    <row r="319" spans="1:7">
      <c r="A319" s="116">
        <f>SUM('2) Order Form'!V326)</f>
        <v>7048652762382</v>
      </c>
      <c r="B319" s="117">
        <f>SUM('2) Order Form'!I326)</f>
        <v>0</v>
      </c>
      <c r="C319">
        <f t="shared" si="4"/>
        <v>0</v>
      </c>
      <c r="G319">
        <f>_xlfn.XLOOKUP(A319, '2) Order Form'!V:V, '2) Order Form'!O:O, FALSE)</f>
        <v>0</v>
      </c>
    </row>
    <row r="320" spans="1:7">
      <c r="A320" s="116">
        <f>SUM('2) Order Form'!V327)</f>
        <v>7048652661944</v>
      </c>
      <c r="B320" s="117">
        <f>SUM('2) Order Form'!I327)</f>
        <v>0</v>
      </c>
      <c r="C320">
        <f t="shared" si="4"/>
        <v>0</v>
      </c>
      <c r="G320">
        <f>_xlfn.XLOOKUP(A320, '2) Order Form'!V:V, '2) Order Form'!O:O, FALSE)</f>
        <v>0</v>
      </c>
    </row>
    <row r="321" spans="1:7">
      <c r="A321" s="116">
        <f>SUM('2) Order Form'!V328)</f>
        <v>7048652894601</v>
      </c>
      <c r="B321" s="117">
        <f>SUM('2) Order Form'!I328)</f>
        <v>0</v>
      </c>
      <c r="C321">
        <f t="shared" si="4"/>
        <v>0</v>
      </c>
      <c r="G321">
        <f>_xlfn.XLOOKUP(A321, '2) Order Form'!V:V, '2) Order Form'!O:O, FALSE)</f>
        <v>0</v>
      </c>
    </row>
    <row r="322" spans="1:7">
      <c r="A322" s="116">
        <f>SUM('2) Order Form'!V329)</f>
        <v>7048652762740</v>
      </c>
      <c r="B322" s="117">
        <f>SUM('2) Order Form'!I329)</f>
        <v>0</v>
      </c>
      <c r="C322">
        <f t="shared" si="4"/>
        <v>0</v>
      </c>
      <c r="G322">
        <f>_xlfn.XLOOKUP(A322, '2) Order Form'!V:V, '2) Order Form'!O:O, FALSE)</f>
        <v>0</v>
      </c>
    </row>
    <row r="323" spans="1:7">
      <c r="A323" s="116">
        <f>SUM('2) Order Form'!V330)</f>
        <v>7048652710185</v>
      </c>
      <c r="B323" s="117">
        <f>SUM('2) Order Form'!I330)</f>
        <v>0</v>
      </c>
      <c r="C323">
        <f t="shared" ref="C323:C386" si="5">G323*100</f>
        <v>0</v>
      </c>
      <c r="G323">
        <f>_xlfn.XLOOKUP(A323, '2) Order Form'!V:V, '2) Order Form'!O:O, FALSE)</f>
        <v>0</v>
      </c>
    </row>
    <row r="324" spans="1:7">
      <c r="A324" s="116">
        <f>SUM('2) Order Form'!V331)</f>
        <v>7048652615510</v>
      </c>
      <c r="B324" s="117">
        <f>SUM('2) Order Form'!I331)</f>
        <v>0</v>
      </c>
      <c r="C324">
        <f t="shared" si="5"/>
        <v>0</v>
      </c>
      <c r="G324">
        <f>_xlfn.XLOOKUP(A324, '2) Order Form'!V:V, '2) Order Form'!O:O, FALSE)</f>
        <v>0</v>
      </c>
    </row>
    <row r="325" spans="1:7">
      <c r="A325" s="116">
        <f>SUM('2) Order Form'!V332)</f>
        <v>7048652894618</v>
      </c>
      <c r="B325" s="117">
        <f>SUM('2) Order Form'!I332)</f>
        <v>0</v>
      </c>
      <c r="C325">
        <f t="shared" si="5"/>
        <v>0</v>
      </c>
      <c r="G325">
        <f>_xlfn.XLOOKUP(A325, '2) Order Form'!V:V, '2) Order Form'!O:O, FALSE)</f>
        <v>0</v>
      </c>
    </row>
    <row r="326" spans="1:7">
      <c r="A326" s="116">
        <f>SUM('2) Order Form'!V333)</f>
        <v>7048652615565</v>
      </c>
      <c r="B326" s="117">
        <f>SUM('2) Order Form'!I333)</f>
        <v>0</v>
      </c>
      <c r="C326">
        <f t="shared" si="5"/>
        <v>0</v>
      </c>
      <c r="G326">
        <f>_xlfn.XLOOKUP(A326, '2) Order Form'!V:V, '2) Order Form'!O:O, FALSE)</f>
        <v>0</v>
      </c>
    </row>
    <row r="327" spans="1:7">
      <c r="A327" s="116">
        <f>SUM('2) Order Form'!V334)</f>
        <v>7048652710215</v>
      </c>
      <c r="B327" s="117">
        <f>SUM('2) Order Form'!I334)</f>
        <v>0</v>
      </c>
      <c r="C327">
        <f t="shared" si="5"/>
        <v>0</v>
      </c>
      <c r="G327">
        <f>_xlfn.XLOOKUP(A327, '2) Order Form'!V:V, '2) Order Form'!O:O, FALSE)</f>
        <v>0</v>
      </c>
    </row>
    <row r="328" spans="1:7">
      <c r="A328" s="116">
        <f>SUM('2) Order Form'!V335)</f>
        <v>7048652710222</v>
      </c>
      <c r="B328" s="117">
        <f>SUM('2) Order Form'!I335)</f>
        <v>0</v>
      </c>
      <c r="C328">
        <f t="shared" si="5"/>
        <v>0</v>
      </c>
      <c r="G328">
        <f>_xlfn.XLOOKUP(A328, '2) Order Form'!V:V, '2) Order Form'!O:O, FALSE)</f>
        <v>0</v>
      </c>
    </row>
    <row r="329" spans="1:7">
      <c r="A329" s="116">
        <f>SUM('2) Order Form'!V336)</f>
        <v>7048652661982</v>
      </c>
      <c r="B329" s="117">
        <f>SUM('2) Order Form'!I336)</f>
        <v>0</v>
      </c>
      <c r="C329">
        <f t="shared" si="5"/>
        <v>0</v>
      </c>
      <c r="G329">
        <f>_xlfn.XLOOKUP(A329, '2) Order Form'!V:V, '2) Order Form'!O:O, FALSE)</f>
        <v>0</v>
      </c>
    </row>
    <row r="330" spans="1:7">
      <c r="A330" s="116">
        <f>SUM('2) Order Form'!V337)</f>
        <v>7048652762689</v>
      </c>
      <c r="B330" s="117">
        <f>SUM('2) Order Form'!I337)</f>
        <v>0</v>
      </c>
      <c r="C330">
        <f t="shared" si="5"/>
        <v>0</v>
      </c>
      <c r="G330">
        <f>_xlfn.XLOOKUP(A330, '2) Order Form'!V:V, '2) Order Form'!O:O, FALSE)</f>
        <v>0</v>
      </c>
    </row>
    <row r="331" spans="1:7">
      <c r="A331" s="116">
        <f>SUM('2) Order Form'!V338)</f>
        <v>7048652710253</v>
      </c>
      <c r="B331" s="117">
        <f>SUM('2) Order Form'!I338)</f>
        <v>0</v>
      </c>
      <c r="C331">
        <f t="shared" si="5"/>
        <v>0</v>
      </c>
      <c r="G331">
        <f>_xlfn.XLOOKUP(A331, '2) Order Form'!V:V, '2) Order Form'!O:O, FALSE)</f>
        <v>0</v>
      </c>
    </row>
    <row r="332" spans="1:7">
      <c r="A332" s="116">
        <f>SUM('2) Order Form'!V339)</f>
        <v>7048652615343</v>
      </c>
      <c r="B332" s="117">
        <f>SUM('2) Order Form'!I339)</f>
        <v>0</v>
      </c>
      <c r="C332">
        <f t="shared" si="5"/>
        <v>0</v>
      </c>
      <c r="G332">
        <f>_xlfn.XLOOKUP(A332, '2) Order Form'!V:V, '2) Order Form'!O:O, FALSE)</f>
        <v>0</v>
      </c>
    </row>
    <row r="333" spans="1:7">
      <c r="A333" s="116">
        <f>SUM('2) Order Form'!V340)</f>
        <v>7048652894588</v>
      </c>
      <c r="B333" s="117">
        <f>SUM('2) Order Form'!I340)</f>
        <v>0</v>
      </c>
      <c r="C333">
        <f t="shared" si="5"/>
        <v>0</v>
      </c>
      <c r="G333">
        <f>_xlfn.XLOOKUP(A333, '2) Order Form'!V:V, '2) Order Form'!O:O, FALSE)</f>
        <v>0</v>
      </c>
    </row>
    <row r="334" spans="1:7">
      <c r="A334" s="116">
        <f>SUM('2) Order Form'!V341)</f>
        <v>7048652615350</v>
      </c>
      <c r="B334" s="117">
        <f>SUM('2) Order Form'!I341)</f>
        <v>0</v>
      </c>
      <c r="C334">
        <f t="shared" si="5"/>
        <v>0</v>
      </c>
      <c r="G334">
        <f>_xlfn.XLOOKUP(A334, '2) Order Form'!V:V, '2) Order Form'!O:O, FALSE)</f>
        <v>0</v>
      </c>
    </row>
    <row r="335" spans="1:7">
      <c r="A335" s="116">
        <f>SUM('2) Order Form'!V342)</f>
        <v>7048652710260</v>
      </c>
      <c r="B335" s="117">
        <f>SUM('2) Order Form'!I342)</f>
        <v>0</v>
      </c>
      <c r="C335">
        <f t="shared" si="5"/>
        <v>0</v>
      </c>
      <c r="G335">
        <f>_xlfn.XLOOKUP(A335, '2) Order Form'!V:V, '2) Order Form'!O:O, FALSE)</f>
        <v>0</v>
      </c>
    </row>
    <row r="336" spans="1:7">
      <c r="A336" s="116">
        <f>SUM('2) Order Form'!V343)</f>
        <v>7048652894519</v>
      </c>
      <c r="B336" s="117">
        <f>SUM('2) Order Form'!I343)</f>
        <v>0</v>
      </c>
      <c r="C336">
        <f t="shared" si="5"/>
        <v>0</v>
      </c>
      <c r="G336">
        <f>_xlfn.XLOOKUP(A336, '2) Order Form'!V:V, '2) Order Form'!O:O, FALSE)</f>
        <v>0</v>
      </c>
    </row>
    <row r="337" spans="1:7">
      <c r="A337" s="116">
        <f>SUM('2) Order Form'!V344)</f>
        <v>7048652762542</v>
      </c>
      <c r="B337" s="117">
        <f>SUM('2) Order Form'!I344)</f>
        <v>0</v>
      </c>
      <c r="C337">
        <f t="shared" si="5"/>
        <v>0</v>
      </c>
      <c r="G337">
        <f>_xlfn.XLOOKUP(A337, '2) Order Form'!V:V, '2) Order Form'!O:O, FALSE)</f>
        <v>0</v>
      </c>
    </row>
    <row r="338" spans="1:7">
      <c r="A338" s="116">
        <f>SUM('2) Order Form'!V345)</f>
        <v>7048652894533</v>
      </c>
      <c r="B338" s="117">
        <f>SUM('2) Order Form'!I345)</f>
        <v>0</v>
      </c>
      <c r="C338">
        <f t="shared" si="5"/>
        <v>0</v>
      </c>
      <c r="G338">
        <f>_xlfn.XLOOKUP(A338, '2) Order Form'!V:V, '2) Order Form'!O:O, FALSE)</f>
        <v>0</v>
      </c>
    </row>
    <row r="339" spans="1:7">
      <c r="A339" s="116">
        <f>SUM('2) Order Form'!V346)</f>
        <v>7048652894540</v>
      </c>
      <c r="B339" s="117">
        <f>SUM('2) Order Form'!I346)</f>
        <v>0</v>
      </c>
      <c r="C339">
        <f t="shared" si="5"/>
        <v>0</v>
      </c>
      <c r="G339">
        <f>_xlfn.XLOOKUP(A339, '2) Order Form'!V:V, '2) Order Form'!O:O, FALSE)</f>
        <v>0</v>
      </c>
    </row>
    <row r="340" spans="1:7">
      <c r="A340" s="116">
        <f>SUM('2) Order Form'!V347)</f>
        <v>7048652762597</v>
      </c>
      <c r="B340" s="117">
        <f>SUM('2) Order Form'!I347)</f>
        <v>0</v>
      </c>
      <c r="C340">
        <f t="shared" si="5"/>
        <v>0</v>
      </c>
      <c r="G340">
        <f>_xlfn.XLOOKUP(A340, '2) Order Form'!V:V, '2) Order Form'!O:O, FALSE)</f>
        <v>0</v>
      </c>
    </row>
    <row r="341" spans="1:7">
      <c r="A341" s="116">
        <f>SUM('2) Order Form'!V348)</f>
        <v>7048652894557</v>
      </c>
      <c r="B341" s="117">
        <f>SUM('2) Order Form'!I348)</f>
        <v>0</v>
      </c>
      <c r="C341">
        <f t="shared" si="5"/>
        <v>0</v>
      </c>
      <c r="G341">
        <f>_xlfn.XLOOKUP(A341, '2) Order Form'!V:V, '2) Order Form'!O:O, FALSE)</f>
        <v>0</v>
      </c>
    </row>
    <row r="342" spans="1:7">
      <c r="A342" s="116">
        <f>SUM('2) Order Form'!V349)</f>
        <v>7048652762481</v>
      </c>
      <c r="B342" s="117">
        <f>SUM('2) Order Form'!I349)</f>
        <v>0</v>
      </c>
      <c r="C342">
        <f t="shared" si="5"/>
        <v>0</v>
      </c>
      <c r="G342">
        <f>_xlfn.XLOOKUP(A342, '2) Order Form'!V:V, '2) Order Form'!O:O, FALSE)</f>
        <v>0</v>
      </c>
    </row>
    <row r="343" spans="1:7">
      <c r="A343" s="116">
        <f>SUM('2) Order Form'!V350)</f>
        <v>7048652762504</v>
      </c>
      <c r="B343" s="117">
        <f>SUM('2) Order Form'!I350)</f>
        <v>0</v>
      </c>
      <c r="C343">
        <f t="shared" si="5"/>
        <v>0</v>
      </c>
      <c r="G343">
        <f>_xlfn.XLOOKUP(A343, '2) Order Form'!V:V, '2) Order Form'!O:O, FALSE)</f>
        <v>0</v>
      </c>
    </row>
    <row r="344" spans="1:7">
      <c r="A344" s="116">
        <f>SUM('2) Order Form'!V351)</f>
        <v>7048652833754</v>
      </c>
      <c r="B344" s="117">
        <f>SUM('2) Order Form'!I351)</f>
        <v>0</v>
      </c>
      <c r="C344">
        <f t="shared" si="5"/>
        <v>0</v>
      </c>
      <c r="G344">
        <f>_xlfn.XLOOKUP(A344, '2) Order Form'!V:V, '2) Order Form'!O:O, FALSE)</f>
        <v>0</v>
      </c>
    </row>
    <row r="345" spans="1:7">
      <c r="A345" s="116">
        <f>SUM('2) Order Form'!V352)</f>
        <v>7048652833785</v>
      </c>
      <c r="B345" s="117">
        <f>SUM('2) Order Form'!I352)</f>
        <v>0</v>
      </c>
      <c r="C345">
        <f t="shared" si="5"/>
        <v>0</v>
      </c>
      <c r="G345">
        <f>_xlfn.XLOOKUP(A345, '2) Order Form'!V:V, '2) Order Form'!O:O, FALSE)</f>
        <v>0</v>
      </c>
    </row>
    <row r="346" spans="1:7">
      <c r="A346" s="116">
        <f>SUM('2) Order Form'!V353)</f>
        <v>7048652895844</v>
      </c>
      <c r="B346" s="117">
        <f>SUM('2) Order Form'!I353)</f>
        <v>0</v>
      </c>
      <c r="C346">
        <f t="shared" si="5"/>
        <v>0</v>
      </c>
      <c r="G346">
        <f>_xlfn.XLOOKUP(A346, '2) Order Form'!V:V, '2) Order Form'!O:O, FALSE)</f>
        <v>0</v>
      </c>
    </row>
    <row r="347" spans="1:7">
      <c r="A347" s="116">
        <f>SUM('2) Order Form'!V354)</f>
        <v>7048652833761</v>
      </c>
      <c r="B347" s="117">
        <f>SUM('2) Order Form'!I354)</f>
        <v>0</v>
      </c>
      <c r="C347">
        <f t="shared" si="5"/>
        <v>0</v>
      </c>
      <c r="G347">
        <f>_xlfn.XLOOKUP(A347, '2) Order Form'!V:V, '2) Order Form'!O:O, FALSE)</f>
        <v>0</v>
      </c>
    </row>
    <row r="348" spans="1:7">
      <c r="A348" s="116">
        <f>SUM('2) Order Form'!V355)</f>
        <v>7048652833792</v>
      </c>
      <c r="B348" s="117">
        <f>SUM('2) Order Form'!I355)</f>
        <v>0</v>
      </c>
      <c r="C348">
        <f t="shared" si="5"/>
        <v>0</v>
      </c>
      <c r="G348">
        <f>_xlfn.XLOOKUP(A348, '2) Order Form'!V:V, '2) Order Form'!O:O, FALSE)</f>
        <v>0</v>
      </c>
    </row>
    <row r="349" spans="1:7">
      <c r="A349" s="116">
        <f>SUM('2) Order Form'!V356)</f>
        <v>7048652833747</v>
      </c>
      <c r="B349" s="117">
        <f>SUM('2) Order Form'!I356)</f>
        <v>0</v>
      </c>
      <c r="C349">
        <f t="shared" si="5"/>
        <v>0</v>
      </c>
      <c r="G349">
        <f>_xlfn.XLOOKUP(A349, '2) Order Form'!V:V, '2) Order Form'!O:O, FALSE)</f>
        <v>0</v>
      </c>
    </row>
    <row r="350" spans="1:7">
      <c r="A350" s="116">
        <f>SUM('2) Order Form'!V357)</f>
        <v>7048652894625</v>
      </c>
      <c r="B350" s="117">
        <f>SUM('2) Order Form'!I357)</f>
        <v>0</v>
      </c>
      <c r="C350">
        <f t="shared" si="5"/>
        <v>0</v>
      </c>
      <c r="G350">
        <f>_xlfn.XLOOKUP(A350, '2) Order Form'!V:V, '2) Order Form'!O:O, FALSE)</f>
        <v>0</v>
      </c>
    </row>
    <row r="351" spans="1:7">
      <c r="A351" s="116">
        <f>SUM('2) Order Form'!V358)</f>
        <v>7048652833730</v>
      </c>
      <c r="B351" s="117">
        <f>SUM('2) Order Form'!I358)</f>
        <v>0</v>
      </c>
      <c r="C351">
        <f t="shared" si="5"/>
        <v>0</v>
      </c>
      <c r="G351">
        <f>_xlfn.XLOOKUP(A351, '2) Order Form'!V:V, '2) Order Form'!O:O, FALSE)</f>
        <v>0</v>
      </c>
    </row>
    <row r="352" spans="1:7">
      <c r="A352" s="116">
        <f>SUM('2) Order Form'!V359)</f>
        <v>7048652616456</v>
      </c>
      <c r="B352" s="117">
        <f>SUM('2) Order Form'!I359)</f>
        <v>0</v>
      </c>
      <c r="C352">
        <f t="shared" si="5"/>
        <v>0</v>
      </c>
      <c r="G352">
        <f>_xlfn.XLOOKUP(A352, '2) Order Form'!V:V, '2) Order Form'!O:O, FALSE)</f>
        <v>0</v>
      </c>
    </row>
    <row r="353" spans="1:7">
      <c r="A353" s="116">
        <f>SUM('2) Order Form'!V360)</f>
        <v>7048652894632</v>
      </c>
      <c r="B353" s="117">
        <f>SUM('2) Order Form'!I360)</f>
        <v>0</v>
      </c>
      <c r="C353">
        <f t="shared" si="5"/>
        <v>0</v>
      </c>
      <c r="G353">
        <f>_xlfn.XLOOKUP(A353, '2) Order Form'!V:V, '2) Order Form'!O:O, FALSE)</f>
        <v>0</v>
      </c>
    </row>
    <row r="354" spans="1:7">
      <c r="A354" s="116">
        <f>SUM('2) Order Form'!V361)</f>
        <v>7048652616463</v>
      </c>
      <c r="B354" s="117">
        <f>SUM('2) Order Form'!I361)</f>
        <v>0</v>
      </c>
      <c r="C354">
        <f t="shared" si="5"/>
        <v>0</v>
      </c>
      <c r="G354">
        <f>_xlfn.XLOOKUP(A354, '2) Order Form'!V:V, '2) Order Form'!O:O, FALSE)</f>
        <v>0</v>
      </c>
    </row>
    <row r="355" spans="1:7">
      <c r="A355" s="116">
        <f>SUM('2) Order Form'!V362)</f>
        <v>7048652710123</v>
      </c>
      <c r="B355" s="117">
        <f>SUM('2) Order Form'!I362)</f>
        <v>0</v>
      </c>
      <c r="C355">
        <f t="shared" si="5"/>
        <v>0</v>
      </c>
      <c r="G355">
        <f>_xlfn.XLOOKUP(A355, '2) Order Form'!V:V, '2) Order Form'!O:O, FALSE)</f>
        <v>0</v>
      </c>
    </row>
    <row r="356" spans="1:7">
      <c r="A356" s="116">
        <f>SUM('2) Order Form'!V363)</f>
        <v>7048652710147</v>
      </c>
      <c r="B356" s="117">
        <f>SUM('2) Order Form'!I363)</f>
        <v>0</v>
      </c>
      <c r="C356">
        <f t="shared" si="5"/>
        <v>0</v>
      </c>
      <c r="G356">
        <f>_xlfn.XLOOKUP(A356, '2) Order Form'!V:V, '2) Order Form'!O:O, FALSE)</f>
        <v>0</v>
      </c>
    </row>
    <row r="357" spans="1:7">
      <c r="A357" s="116">
        <f>SUM('2) Order Form'!V364)</f>
        <v>7048652894656</v>
      </c>
      <c r="B357" s="117">
        <f>SUM('2) Order Form'!I364)</f>
        <v>0</v>
      </c>
      <c r="C357">
        <f t="shared" si="5"/>
        <v>0</v>
      </c>
      <c r="G357">
        <f>_xlfn.XLOOKUP(A357, '2) Order Form'!V:V, '2) Order Form'!O:O, FALSE)</f>
        <v>0</v>
      </c>
    </row>
    <row r="358" spans="1:7">
      <c r="A358" s="116">
        <f>SUM('2) Order Form'!V365)</f>
        <v>7048652762450</v>
      </c>
      <c r="B358" s="117">
        <f>SUM('2) Order Form'!I365)</f>
        <v>0</v>
      </c>
      <c r="C358">
        <f t="shared" si="5"/>
        <v>0</v>
      </c>
      <c r="G358">
        <f>_xlfn.XLOOKUP(A358, '2) Order Form'!V:V, '2) Order Form'!O:O, FALSE)</f>
        <v>0</v>
      </c>
    </row>
    <row r="359" spans="1:7">
      <c r="A359" s="116">
        <f>SUM('2) Order Form'!V366)</f>
        <v>7048652775078</v>
      </c>
      <c r="B359" s="117">
        <f>SUM('2) Order Form'!I366)</f>
        <v>0</v>
      </c>
      <c r="C359">
        <f t="shared" si="5"/>
        <v>0</v>
      </c>
      <c r="G359">
        <f>_xlfn.XLOOKUP(A359, '2) Order Form'!V:V, '2) Order Form'!O:O, FALSE)</f>
        <v>0</v>
      </c>
    </row>
    <row r="360" spans="1:7">
      <c r="A360" s="116">
        <f>SUM('2) Order Form'!V367)</f>
        <v>7048652616449</v>
      </c>
      <c r="B360" s="117">
        <f>SUM('2) Order Form'!I367)</f>
        <v>0</v>
      </c>
      <c r="C360">
        <f t="shared" si="5"/>
        <v>0</v>
      </c>
      <c r="G360">
        <f>_xlfn.XLOOKUP(A360, '2) Order Form'!V:V, '2) Order Form'!O:O, FALSE)</f>
        <v>0</v>
      </c>
    </row>
    <row r="361" spans="1:7">
      <c r="A361" s="116">
        <f>SUM('2) Order Form'!V368)</f>
        <v>7048652762436</v>
      </c>
      <c r="B361" s="117">
        <f>SUM('2) Order Form'!I368)</f>
        <v>0</v>
      </c>
      <c r="C361">
        <f t="shared" si="5"/>
        <v>0</v>
      </c>
      <c r="G361">
        <f>_xlfn.XLOOKUP(A361, '2) Order Form'!V:V, '2) Order Form'!O:O, FALSE)</f>
        <v>0</v>
      </c>
    </row>
    <row r="362" spans="1:7">
      <c r="A362" s="116">
        <f>SUM('2) Order Form'!V369)</f>
        <v>7048652894779</v>
      </c>
      <c r="B362" s="117">
        <f>SUM('2) Order Form'!I369)</f>
        <v>0</v>
      </c>
      <c r="C362">
        <f t="shared" si="5"/>
        <v>0</v>
      </c>
      <c r="G362">
        <f>_xlfn.XLOOKUP(A362, '2) Order Form'!V:V, '2) Order Form'!O:O, FALSE)</f>
        <v>0</v>
      </c>
    </row>
    <row r="363" spans="1:7">
      <c r="A363" s="116">
        <f>SUM('2) Order Form'!V370)</f>
        <v>7048652894786</v>
      </c>
      <c r="B363" s="117">
        <f>SUM('2) Order Form'!I370)</f>
        <v>0</v>
      </c>
      <c r="C363">
        <f t="shared" si="5"/>
        <v>0</v>
      </c>
      <c r="G363">
        <f>_xlfn.XLOOKUP(A363, '2) Order Form'!V:V, '2) Order Form'!O:O, FALSE)</f>
        <v>0</v>
      </c>
    </row>
    <row r="364" spans="1:7">
      <c r="A364" s="116">
        <f>SUM('2) Order Form'!V371)</f>
        <v>7048652894410</v>
      </c>
      <c r="B364" s="117">
        <f>SUM('2) Order Form'!I371)</f>
        <v>0</v>
      </c>
      <c r="C364">
        <f t="shared" si="5"/>
        <v>0</v>
      </c>
      <c r="G364">
        <f>_xlfn.XLOOKUP(A364, '2) Order Form'!V:V, '2) Order Form'!O:O, FALSE)</f>
        <v>0</v>
      </c>
    </row>
    <row r="365" spans="1:7">
      <c r="A365" s="116">
        <f>SUM('2) Order Form'!V372)</f>
        <v>7048652662118</v>
      </c>
      <c r="B365" s="117">
        <f>SUM('2) Order Form'!I372)</f>
        <v>0</v>
      </c>
      <c r="C365">
        <f t="shared" si="5"/>
        <v>0</v>
      </c>
      <c r="G365">
        <f>_xlfn.XLOOKUP(A365, '2) Order Form'!V:V, '2) Order Form'!O:O, FALSE)</f>
        <v>0</v>
      </c>
    </row>
    <row r="366" spans="1:7">
      <c r="A366" s="116">
        <f>SUM('2) Order Form'!V373)</f>
        <v>7048652662217</v>
      </c>
      <c r="B366" s="117">
        <f>SUM('2) Order Form'!I373)</f>
        <v>0</v>
      </c>
      <c r="C366">
        <f t="shared" si="5"/>
        <v>0</v>
      </c>
      <c r="G366">
        <f>_xlfn.XLOOKUP(A366, '2) Order Form'!V:V, '2) Order Form'!O:O, FALSE)</f>
        <v>0</v>
      </c>
    </row>
    <row r="367" spans="1:7">
      <c r="A367" s="116">
        <f>SUM('2) Order Form'!V374)</f>
        <v>7048652662101</v>
      </c>
      <c r="B367" s="117">
        <f>SUM('2) Order Form'!I374)</f>
        <v>0</v>
      </c>
      <c r="C367">
        <f t="shared" si="5"/>
        <v>0</v>
      </c>
      <c r="G367">
        <f>_xlfn.XLOOKUP(A367, '2) Order Form'!V:V, '2) Order Form'!O:O, FALSE)</f>
        <v>0</v>
      </c>
    </row>
    <row r="368" spans="1:7">
      <c r="A368" s="116">
        <f>SUM('2) Order Form'!V375)</f>
        <v>7048652615299</v>
      </c>
      <c r="B368" s="117">
        <f>SUM('2) Order Form'!I375)</f>
        <v>0</v>
      </c>
      <c r="C368">
        <f t="shared" si="5"/>
        <v>0</v>
      </c>
      <c r="G368">
        <f>_xlfn.XLOOKUP(A368, '2) Order Form'!V:V, '2) Order Form'!O:O, FALSE)</f>
        <v>0</v>
      </c>
    </row>
    <row r="369" spans="1:7">
      <c r="A369" s="116">
        <f>SUM('2) Order Form'!V376)</f>
        <v>7048652662156</v>
      </c>
      <c r="B369" s="117">
        <f>SUM('2) Order Form'!I376)</f>
        <v>0</v>
      </c>
      <c r="C369">
        <f t="shared" si="5"/>
        <v>0</v>
      </c>
      <c r="G369">
        <f>_xlfn.XLOOKUP(A369, '2) Order Form'!V:V, '2) Order Form'!O:O, FALSE)</f>
        <v>0</v>
      </c>
    </row>
    <row r="370" spans="1:7">
      <c r="A370" s="116">
        <f>SUM('2) Order Form'!V377)</f>
        <v>7048652615251</v>
      </c>
      <c r="B370" s="117">
        <f>SUM('2) Order Form'!I377)</f>
        <v>0</v>
      </c>
      <c r="C370">
        <f t="shared" si="5"/>
        <v>0</v>
      </c>
      <c r="G370">
        <f>_xlfn.XLOOKUP(A370, '2) Order Form'!V:V, '2) Order Form'!O:O, FALSE)</f>
        <v>0</v>
      </c>
    </row>
    <row r="371" spans="1:7">
      <c r="A371" s="116">
        <f>SUM('2) Order Form'!V378)</f>
        <v>7048652710154</v>
      </c>
      <c r="B371" s="117">
        <f>SUM('2) Order Form'!I378)</f>
        <v>0</v>
      </c>
      <c r="C371">
        <f t="shared" si="5"/>
        <v>0</v>
      </c>
      <c r="G371">
        <f>_xlfn.XLOOKUP(A371, '2) Order Form'!V:V, '2) Order Form'!O:O, FALSE)</f>
        <v>0</v>
      </c>
    </row>
    <row r="372" spans="1:7">
      <c r="A372" s="116">
        <f>SUM('2) Order Form'!V379)</f>
        <v>7048652615268</v>
      </c>
      <c r="B372" s="117">
        <f>SUM('2) Order Form'!I379)</f>
        <v>0</v>
      </c>
      <c r="C372">
        <f t="shared" si="5"/>
        <v>0</v>
      </c>
      <c r="G372">
        <f>_xlfn.XLOOKUP(A372, '2) Order Form'!V:V, '2) Order Form'!O:O, FALSE)</f>
        <v>0</v>
      </c>
    </row>
    <row r="373" spans="1:7">
      <c r="A373" s="116">
        <f>SUM('2) Order Form'!V380)</f>
        <v>7048652615275</v>
      </c>
      <c r="B373" s="117">
        <f>SUM('2) Order Form'!I380)</f>
        <v>0</v>
      </c>
      <c r="C373">
        <f t="shared" si="5"/>
        <v>0</v>
      </c>
      <c r="G373">
        <f>_xlfn.XLOOKUP(A373, '2) Order Form'!V:V, '2) Order Form'!O:O, FALSE)</f>
        <v>0</v>
      </c>
    </row>
    <row r="374" spans="1:7">
      <c r="A374" s="116">
        <f>SUM('2) Order Form'!V381)</f>
        <v>7048652762788</v>
      </c>
      <c r="B374" s="117">
        <f>SUM('2) Order Form'!I381)</f>
        <v>0</v>
      </c>
      <c r="C374">
        <f t="shared" si="5"/>
        <v>0</v>
      </c>
      <c r="G374">
        <f>_xlfn.XLOOKUP(A374, '2) Order Form'!V:V, '2) Order Form'!O:O, FALSE)</f>
        <v>0</v>
      </c>
    </row>
    <row r="375" spans="1:7">
      <c r="A375" s="116">
        <f>SUM('2) Order Form'!V382)</f>
        <v>7048652615282</v>
      </c>
      <c r="B375" s="117">
        <f>SUM('2) Order Form'!I382)</f>
        <v>0</v>
      </c>
      <c r="C375">
        <f t="shared" si="5"/>
        <v>0</v>
      </c>
      <c r="G375">
        <f>_xlfn.XLOOKUP(A375, '2) Order Form'!V:V, '2) Order Form'!O:O, FALSE)</f>
        <v>0</v>
      </c>
    </row>
    <row r="376" spans="1:7">
      <c r="A376" s="116">
        <f>SUM('2) Order Form'!V383)</f>
        <v>7048652762771</v>
      </c>
      <c r="B376" s="117">
        <f>SUM('2) Order Form'!I383)</f>
        <v>0</v>
      </c>
      <c r="C376">
        <f t="shared" si="5"/>
        <v>0</v>
      </c>
      <c r="G376">
        <f>_xlfn.XLOOKUP(A376, '2) Order Form'!V:V, '2) Order Form'!O:O, FALSE)</f>
        <v>0</v>
      </c>
    </row>
    <row r="377" spans="1:7">
      <c r="A377" s="116">
        <f>SUM('2) Order Form'!V384)</f>
        <v>7048652614919</v>
      </c>
      <c r="B377" s="117">
        <f>SUM('2) Order Form'!I384)</f>
        <v>0</v>
      </c>
      <c r="C377">
        <f t="shared" si="5"/>
        <v>0</v>
      </c>
      <c r="G377">
        <f>_xlfn.XLOOKUP(A377, '2) Order Form'!V:V, '2) Order Form'!O:O, FALSE)</f>
        <v>0</v>
      </c>
    </row>
    <row r="378" spans="1:7">
      <c r="A378" s="116">
        <f>SUM('2) Order Form'!V385)</f>
        <v>7048652615138</v>
      </c>
      <c r="B378" s="117">
        <f>SUM('2) Order Form'!I385)</f>
        <v>0</v>
      </c>
      <c r="C378">
        <f t="shared" si="5"/>
        <v>0</v>
      </c>
      <c r="G378">
        <f>_xlfn.XLOOKUP(A378, '2) Order Form'!V:V, '2) Order Form'!O:O, FALSE)</f>
        <v>0</v>
      </c>
    </row>
    <row r="379" spans="1:7">
      <c r="A379" s="116">
        <f>SUM('2) Order Form'!V386)</f>
        <v>7048652615121</v>
      </c>
      <c r="B379" s="117">
        <f>SUM('2) Order Form'!I386)</f>
        <v>0</v>
      </c>
      <c r="C379">
        <f t="shared" si="5"/>
        <v>0</v>
      </c>
      <c r="G379">
        <f>_xlfn.XLOOKUP(A379, '2) Order Form'!V:V, '2) Order Form'!O:O, FALSE)</f>
        <v>0</v>
      </c>
    </row>
    <row r="380" spans="1:7">
      <c r="A380" s="116">
        <f>SUM('2) Order Form'!V387)</f>
        <v>7048652662163</v>
      </c>
      <c r="B380" s="117">
        <f>SUM('2) Order Form'!I387)</f>
        <v>0</v>
      </c>
      <c r="C380">
        <f t="shared" si="5"/>
        <v>0</v>
      </c>
      <c r="G380">
        <f>_xlfn.XLOOKUP(A380, '2) Order Form'!V:V, '2) Order Form'!O:O, FALSE)</f>
        <v>0</v>
      </c>
    </row>
    <row r="381" spans="1:7">
      <c r="A381" s="116">
        <f>SUM('2) Order Form'!V388)</f>
        <v>7048652615084</v>
      </c>
      <c r="B381" s="117">
        <f>SUM('2) Order Form'!I388)</f>
        <v>0</v>
      </c>
      <c r="C381">
        <f t="shared" si="5"/>
        <v>0</v>
      </c>
      <c r="G381">
        <f>_xlfn.XLOOKUP(A381, '2) Order Form'!V:V, '2) Order Form'!O:O, FALSE)</f>
        <v>0</v>
      </c>
    </row>
    <row r="382" spans="1:7">
      <c r="A382" s="116">
        <f>SUM('2) Order Form'!V389)</f>
        <v>7048652710239</v>
      </c>
      <c r="B382" s="117">
        <f>SUM('2) Order Form'!I389)</f>
        <v>0</v>
      </c>
      <c r="C382">
        <f t="shared" si="5"/>
        <v>0</v>
      </c>
      <c r="G382">
        <f>_xlfn.XLOOKUP(A382, '2) Order Form'!V:V, '2) Order Form'!O:O, FALSE)</f>
        <v>0</v>
      </c>
    </row>
    <row r="383" spans="1:7">
      <c r="A383" s="116">
        <f>SUM('2) Order Form'!V390)</f>
        <v>7048652615091</v>
      </c>
      <c r="B383" s="117">
        <f>SUM('2) Order Form'!I390)</f>
        <v>0</v>
      </c>
      <c r="C383">
        <f t="shared" si="5"/>
        <v>0</v>
      </c>
      <c r="G383">
        <f>_xlfn.XLOOKUP(A383, '2) Order Form'!V:V, '2) Order Form'!O:O, FALSE)</f>
        <v>0</v>
      </c>
    </row>
    <row r="384" spans="1:7">
      <c r="A384" s="116">
        <f>SUM('2) Order Form'!V391)</f>
        <v>7048652615107</v>
      </c>
      <c r="B384" s="117">
        <f>SUM('2) Order Form'!I391)</f>
        <v>0</v>
      </c>
      <c r="C384">
        <f t="shared" si="5"/>
        <v>0</v>
      </c>
      <c r="G384">
        <f>_xlfn.XLOOKUP(A384, '2) Order Form'!V:V, '2) Order Form'!O:O, FALSE)</f>
        <v>0</v>
      </c>
    </row>
    <row r="385" spans="1:7">
      <c r="A385" s="116">
        <f>SUM('2) Order Form'!V392)</f>
        <v>7048652762726</v>
      </c>
      <c r="B385" s="117">
        <f>SUM('2) Order Form'!I392)</f>
        <v>0</v>
      </c>
      <c r="C385">
        <f t="shared" si="5"/>
        <v>0</v>
      </c>
      <c r="G385">
        <f>_xlfn.XLOOKUP(A385, '2) Order Form'!V:V, '2) Order Form'!O:O, FALSE)</f>
        <v>0</v>
      </c>
    </row>
    <row r="386" spans="1:7">
      <c r="A386" s="116">
        <f>SUM('2) Order Form'!V393)</f>
        <v>7048652615114</v>
      </c>
      <c r="B386" s="117">
        <f>SUM('2) Order Form'!I393)</f>
        <v>0</v>
      </c>
      <c r="C386">
        <f t="shared" si="5"/>
        <v>0</v>
      </c>
      <c r="G386">
        <f>_xlfn.XLOOKUP(A386, '2) Order Form'!V:V, '2) Order Form'!O:O, FALSE)</f>
        <v>0</v>
      </c>
    </row>
    <row r="387" spans="1:7">
      <c r="A387" s="116">
        <f>SUM('2) Order Form'!V394)</f>
        <v>7048652762719</v>
      </c>
      <c r="B387" s="117">
        <f>SUM('2) Order Form'!I394)</f>
        <v>0</v>
      </c>
      <c r="C387">
        <f t="shared" ref="C387:C450" si="6">G387*100</f>
        <v>0</v>
      </c>
      <c r="G387">
        <f>_xlfn.XLOOKUP(A387, '2) Order Form'!V:V, '2) Order Form'!O:O, FALSE)</f>
        <v>0</v>
      </c>
    </row>
    <row r="388" spans="1:7">
      <c r="A388" s="116">
        <f>SUM('2) Order Form'!V395)</f>
        <v>7048652614896</v>
      </c>
      <c r="B388" s="117">
        <f>SUM('2) Order Form'!I395)</f>
        <v>0</v>
      </c>
      <c r="C388">
        <f t="shared" si="6"/>
        <v>0</v>
      </c>
      <c r="G388">
        <f>_xlfn.XLOOKUP(A388, '2) Order Form'!V:V, '2) Order Form'!O:O, FALSE)</f>
        <v>0</v>
      </c>
    </row>
    <row r="389" spans="1:7">
      <c r="A389" s="116">
        <f>SUM('2) Order Form'!V396)</f>
        <v>7048652615077</v>
      </c>
      <c r="B389" s="117">
        <f>SUM('2) Order Form'!I396)</f>
        <v>0</v>
      </c>
      <c r="C389">
        <f t="shared" si="6"/>
        <v>0</v>
      </c>
      <c r="G389">
        <f>_xlfn.XLOOKUP(A389, '2) Order Form'!V:V, '2) Order Form'!O:O, FALSE)</f>
        <v>0</v>
      </c>
    </row>
    <row r="390" spans="1:7">
      <c r="A390" s="116">
        <f>SUM('2) Order Form'!V397)</f>
        <v>7048652777867</v>
      </c>
      <c r="B390" s="117">
        <f>SUM('2) Order Form'!I397)</f>
        <v>0</v>
      </c>
      <c r="C390">
        <f t="shared" si="6"/>
        <v>0</v>
      </c>
      <c r="G390">
        <f>_xlfn.XLOOKUP(A390, '2) Order Form'!V:V, '2) Order Form'!O:O, FALSE)</f>
        <v>0</v>
      </c>
    </row>
    <row r="391" spans="1:7">
      <c r="A391" s="116">
        <f>SUM('2) Order Form'!V398)</f>
        <v>7048652762610</v>
      </c>
      <c r="B391" s="117">
        <f>SUM('2) Order Form'!I398)</f>
        <v>0</v>
      </c>
      <c r="C391">
        <f t="shared" si="6"/>
        <v>0</v>
      </c>
      <c r="G391">
        <f>_xlfn.XLOOKUP(A391, '2) Order Form'!V:V, '2) Order Form'!O:O, FALSE)</f>
        <v>0</v>
      </c>
    </row>
    <row r="392" spans="1:7">
      <c r="A392" s="116">
        <f>SUM('2) Order Form'!V399)</f>
        <v>7048652762627</v>
      </c>
      <c r="B392" s="117">
        <f>SUM('2) Order Form'!I399)</f>
        <v>0</v>
      </c>
      <c r="C392">
        <f t="shared" si="6"/>
        <v>0</v>
      </c>
      <c r="G392">
        <f>_xlfn.XLOOKUP(A392, '2) Order Form'!V:V, '2) Order Form'!O:O, FALSE)</f>
        <v>0</v>
      </c>
    </row>
    <row r="393" spans="1:7">
      <c r="A393" s="116">
        <f>SUM('2) Order Form'!V400)</f>
        <v>7048652762634</v>
      </c>
      <c r="B393" s="117">
        <f>SUM('2) Order Form'!I400)</f>
        <v>0</v>
      </c>
      <c r="C393">
        <f t="shared" si="6"/>
        <v>0</v>
      </c>
      <c r="G393">
        <f>_xlfn.XLOOKUP(A393, '2) Order Form'!V:V, '2) Order Form'!O:O, FALSE)</f>
        <v>0</v>
      </c>
    </row>
    <row r="394" spans="1:7">
      <c r="A394" s="116">
        <f>SUM('2) Order Form'!V401)</f>
        <v>7048652762641</v>
      </c>
      <c r="B394" s="117">
        <f>SUM('2) Order Form'!I401)</f>
        <v>0</v>
      </c>
      <c r="C394">
        <f t="shared" si="6"/>
        <v>0</v>
      </c>
      <c r="G394">
        <f>_xlfn.XLOOKUP(A394, '2) Order Form'!V:V, '2) Order Form'!O:O, FALSE)</f>
        <v>0</v>
      </c>
    </row>
    <row r="395" spans="1:7">
      <c r="A395" s="116">
        <f>SUM('2) Order Form'!V402)</f>
        <v>7048652762658</v>
      </c>
      <c r="B395" s="117">
        <f>SUM('2) Order Form'!I402)</f>
        <v>0</v>
      </c>
      <c r="C395">
        <f t="shared" si="6"/>
        <v>0</v>
      </c>
      <c r="G395">
        <f>_xlfn.XLOOKUP(A395, '2) Order Form'!V:V, '2) Order Form'!O:O, FALSE)</f>
        <v>0</v>
      </c>
    </row>
    <row r="396" spans="1:7">
      <c r="A396" s="116">
        <f>SUM('2) Order Form'!V403)</f>
        <v>7048652762665</v>
      </c>
      <c r="B396" s="117">
        <f>SUM('2) Order Form'!I403)</f>
        <v>0</v>
      </c>
      <c r="C396">
        <f t="shared" si="6"/>
        <v>0</v>
      </c>
      <c r="G396">
        <f>_xlfn.XLOOKUP(A396, '2) Order Form'!V:V, '2) Order Form'!O:O, FALSE)</f>
        <v>0</v>
      </c>
    </row>
    <row r="397" spans="1:7">
      <c r="A397" s="116">
        <f>SUM('2) Order Form'!V404)</f>
        <v>7048652762498</v>
      </c>
      <c r="B397" s="117">
        <f>SUM('2) Order Form'!I404)</f>
        <v>0</v>
      </c>
      <c r="C397">
        <f t="shared" si="6"/>
        <v>0</v>
      </c>
      <c r="G397">
        <f>_xlfn.XLOOKUP(A397, '2) Order Form'!V:V, '2) Order Form'!O:O, FALSE)</f>
        <v>0</v>
      </c>
    </row>
    <row r="398" spans="1:7">
      <c r="A398" s="116">
        <f>SUM('2) Order Form'!V405)</f>
        <v>7048652762528</v>
      </c>
      <c r="B398" s="117">
        <f>SUM('2) Order Form'!I405)</f>
        <v>0</v>
      </c>
      <c r="C398">
        <f t="shared" si="6"/>
        <v>0</v>
      </c>
      <c r="G398">
        <f>_xlfn.XLOOKUP(A398, '2) Order Form'!V:V, '2) Order Form'!O:O, FALSE)</f>
        <v>0</v>
      </c>
    </row>
    <row r="399" spans="1:7">
      <c r="A399" s="116">
        <f>SUM('2) Order Form'!V406)</f>
        <v>7048652777850</v>
      </c>
      <c r="B399" s="117">
        <f>SUM('2) Order Form'!I406)</f>
        <v>0</v>
      </c>
      <c r="C399">
        <f t="shared" si="6"/>
        <v>0</v>
      </c>
      <c r="G399">
        <f>_xlfn.XLOOKUP(A399, '2) Order Form'!V:V, '2) Order Form'!O:O, FALSE)</f>
        <v>0</v>
      </c>
    </row>
    <row r="400" spans="1:7">
      <c r="A400" s="116">
        <f>SUM('2) Order Form'!V407)</f>
        <v>7048652762245</v>
      </c>
      <c r="B400" s="117">
        <f>SUM('2) Order Form'!I407)</f>
        <v>0</v>
      </c>
      <c r="C400">
        <f t="shared" si="6"/>
        <v>0</v>
      </c>
      <c r="G400">
        <f>_xlfn.XLOOKUP(A400, '2) Order Form'!V:V, '2) Order Form'!O:O, FALSE)</f>
        <v>0</v>
      </c>
    </row>
    <row r="401" spans="1:7">
      <c r="A401" s="116">
        <f>SUM('2) Order Form'!V408)</f>
        <v>7048652762252</v>
      </c>
      <c r="B401" s="117">
        <f>SUM('2) Order Form'!I408)</f>
        <v>0</v>
      </c>
      <c r="C401">
        <f t="shared" si="6"/>
        <v>0</v>
      </c>
      <c r="G401">
        <f>_xlfn.XLOOKUP(A401, '2) Order Form'!V:V, '2) Order Form'!O:O, FALSE)</f>
        <v>0</v>
      </c>
    </row>
    <row r="402" spans="1:7">
      <c r="A402" s="116">
        <f>SUM('2) Order Form'!V409)</f>
        <v>7048652762269</v>
      </c>
      <c r="B402" s="117">
        <f>SUM('2) Order Form'!I409)</f>
        <v>0</v>
      </c>
      <c r="C402">
        <f t="shared" si="6"/>
        <v>0</v>
      </c>
      <c r="G402">
        <f>_xlfn.XLOOKUP(A402, '2) Order Form'!V:V, '2) Order Form'!O:O, FALSE)</f>
        <v>0</v>
      </c>
    </row>
    <row r="403" spans="1:7">
      <c r="A403" s="116">
        <f>SUM('2) Order Form'!V410)</f>
        <v>7048652762276</v>
      </c>
      <c r="B403" s="117">
        <f>SUM('2) Order Form'!I410)</f>
        <v>0</v>
      </c>
      <c r="C403">
        <f t="shared" si="6"/>
        <v>0</v>
      </c>
      <c r="G403">
        <f>_xlfn.XLOOKUP(A403, '2) Order Form'!V:V, '2) Order Form'!O:O, FALSE)</f>
        <v>0</v>
      </c>
    </row>
    <row r="404" spans="1:7">
      <c r="A404" s="116">
        <f>SUM('2) Order Form'!V411)</f>
        <v>7048652762283</v>
      </c>
      <c r="B404" s="117">
        <f>SUM('2) Order Form'!I411)</f>
        <v>0</v>
      </c>
      <c r="C404">
        <f t="shared" si="6"/>
        <v>0</v>
      </c>
      <c r="G404">
        <f>_xlfn.XLOOKUP(A404, '2) Order Form'!V:V, '2) Order Form'!O:O, FALSE)</f>
        <v>0</v>
      </c>
    </row>
    <row r="405" spans="1:7">
      <c r="A405" s="116">
        <f>SUM('2) Order Form'!V412)</f>
        <v>7048652762290</v>
      </c>
      <c r="B405" s="117">
        <f>SUM('2) Order Form'!I412)</f>
        <v>0</v>
      </c>
      <c r="C405">
        <f t="shared" si="6"/>
        <v>0</v>
      </c>
      <c r="G405">
        <f>_xlfn.XLOOKUP(A405, '2) Order Form'!V:V, '2) Order Form'!O:O, FALSE)</f>
        <v>0</v>
      </c>
    </row>
    <row r="406" spans="1:7">
      <c r="A406" s="116">
        <f>SUM('2) Order Form'!V413)</f>
        <v>7048652762405</v>
      </c>
      <c r="B406" s="117">
        <f>SUM('2) Order Form'!I413)</f>
        <v>0</v>
      </c>
      <c r="C406">
        <f t="shared" si="6"/>
        <v>0</v>
      </c>
      <c r="G406">
        <f>_xlfn.XLOOKUP(A406, '2) Order Form'!V:V, '2) Order Form'!O:O, FALSE)</f>
        <v>0</v>
      </c>
    </row>
    <row r="407" spans="1:7">
      <c r="A407" s="116">
        <f>SUM('2) Order Form'!V414)</f>
        <v>7048652762375</v>
      </c>
      <c r="B407" s="117">
        <f>SUM('2) Order Form'!I414)</f>
        <v>0</v>
      </c>
      <c r="C407">
        <f t="shared" si="6"/>
        <v>0</v>
      </c>
      <c r="G407">
        <f>_xlfn.XLOOKUP(A407, '2) Order Form'!V:V, '2) Order Form'!O:O, FALSE)</f>
        <v>0</v>
      </c>
    </row>
    <row r="408" spans="1:7">
      <c r="A408" s="116">
        <f>SUM('2) Order Form'!V415)</f>
        <v>7048652475442</v>
      </c>
      <c r="B408" s="117">
        <f>SUM('2) Order Form'!I415)</f>
        <v>0</v>
      </c>
      <c r="C408">
        <f t="shared" si="6"/>
        <v>0</v>
      </c>
      <c r="G408">
        <f>_xlfn.XLOOKUP(A408, '2) Order Form'!V:V, '2) Order Form'!O:O, FALSE)</f>
        <v>0</v>
      </c>
    </row>
    <row r="409" spans="1:7">
      <c r="A409" s="116">
        <f>SUM('2) Order Form'!V416)</f>
        <v>7048652617606</v>
      </c>
      <c r="B409" s="117">
        <f>SUM('2) Order Form'!I416)</f>
        <v>0</v>
      </c>
      <c r="C409">
        <f t="shared" si="6"/>
        <v>0</v>
      </c>
      <c r="G409">
        <f>_xlfn.XLOOKUP(A409, '2) Order Form'!V:V, '2) Order Form'!O:O, FALSE)</f>
        <v>0</v>
      </c>
    </row>
    <row r="410" spans="1:7">
      <c r="A410" s="116">
        <f>SUM('2) Order Form'!V417)</f>
        <v>7048652617590</v>
      </c>
      <c r="B410" s="117">
        <f>SUM('2) Order Form'!I417)</f>
        <v>0</v>
      </c>
      <c r="C410">
        <f t="shared" si="6"/>
        <v>0</v>
      </c>
      <c r="G410">
        <f>_xlfn.XLOOKUP(A410, '2) Order Form'!V:V, '2) Order Form'!O:O, FALSE)</f>
        <v>0</v>
      </c>
    </row>
    <row r="411" spans="1:7">
      <c r="A411" s="116">
        <f>SUM('2) Order Form'!V418)</f>
        <v>7048652897107</v>
      </c>
      <c r="B411" s="117">
        <f>SUM('2) Order Form'!I418)</f>
        <v>0</v>
      </c>
      <c r="C411">
        <f t="shared" si="6"/>
        <v>0</v>
      </c>
      <c r="G411">
        <f>_xlfn.XLOOKUP(A411, '2) Order Form'!V:V, '2) Order Form'!O:O, FALSE)</f>
        <v>0</v>
      </c>
    </row>
    <row r="412" spans="1:7">
      <c r="A412" s="116">
        <f>SUM('2) Order Form'!V419)</f>
        <v>7048652897091</v>
      </c>
      <c r="B412" s="117">
        <f>SUM('2) Order Form'!I419)</f>
        <v>0</v>
      </c>
      <c r="C412">
        <f t="shared" si="6"/>
        <v>0</v>
      </c>
      <c r="G412">
        <f>_xlfn.XLOOKUP(A412, '2) Order Form'!V:V, '2) Order Form'!O:O, FALSE)</f>
        <v>0</v>
      </c>
    </row>
    <row r="413" spans="1:7">
      <c r="A413" s="116">
        <f>SUM('2) Order Form'!V420)</f>
        <v>7048652897084</v>
      </c>
      <c r="B413" s="117">
        <f>SUM('2) Order Form'!I420)</f>
        <v>0</v>
      </c>
      <c r="C413">
        <f t="shared" si="6"/>
        <v>0</v>
      </c>
      <c r="G413">
        <f>_xlfn.XLOOKUP(A413, '2) Order Form'!V:V, '2) Order Form'!O:O, FALSE)</f>
        <v>0</v>
      </c>
    </row>
    <row r="414" spans="1:7">
      <c r="A414" s="116">
        <f>SUM('2) Order Form'!V421)</f>
        <v>7048652897114</v>
      </c>
      <c r="B414" s="117">
        <f>SUM('2) Order Form'!I421)</f>
        <v>0</v>
      </c>
      <c r="C414">
        <f t="shared" si="6"/>
        <v>0</v>
      </c>
      <c r="G414">
        <f>_xlfn.XLOOKUP(A414, '2) Order Form'!V:V, '2) Order Form'!O:O, FALSE)</f>
        <v>0</v>
      </c>
    </row>
    <row r="415" spans="1:7">
      <c r="A415" s="116">
        <f>SUM('2) Order Form'!V422)</f>
        <v>7048652897145</v>
      </c>
      <c r="B415" s="117">
        <f>SUM('2) Order Form'!I422)</f>
        <v>0</v>
      </c>
      <c r="C415">
        <f t="shared" si="6"/>
        <v>0</v>
      </c>
      <c r="G415">
        <f>_xlfn.XLOOKUP(A415, '2) Order Form'!V:V, '2) Order Form'!O:O, FALSE)</f>
        <v>0</v>
      </c>
    </row>
    <row r="416" spans="1:7">
      <c r="A416" s="116">
        <f>SUM('2) Order Form'!V423)</f>
        <v>7048652897138</v>
      </c>
      <c r="B416" s="117">
        <f>SUM('2) Order Form'!I423)</f>
        <v>0</v>
      </c>
      <c r="C416">
        <f t="shared" si="6"/>
        <v>0</v>
      </c>
      <c r="G416">
        <f>_xlfn.XLOOKUP(A416, '2) Order Form'!V:V, '2) Order Form'!O:O, FALSE)</f>
        <v>0</v>
      </c>
    </row>
    <row r="417" spans="1:7">
      <c r="A417" s="116">
        <f>SUM('2) Order Form'!V424)</f>
        <v>7048652897121</v>
      </c>
      <c r="B417" s="117">
        <f>SUM('2) Order Form'!I424)</f>
        <v>0</v>
      </c>
      <c r="C417">
        <f t="shared" si="6"/>
        <v>0</v>
      </c>
      <c r="G417">
        <f>_xlfn.XLOOKUP(A417, '2) Order Form'!V:V, '2) Order Form'!O:O, FALSE)</f>
        <v>0</v>
      </c>
    </row>
    <row r="418" spans="1:7">
      <c r="A418" s="116">
        <f>SUM('2) Order Form'!V425)</f>
        <v>7048652897152</v>
      </c>
      <c r="B418" s="117">
        <f>SUM('2) Order Form'!I425)</f>
        <v>0</v>
      </c>
      <c r="C418">
        <f t="shared" si="6"/>
        <v>0</v>
      </c>
      <c r="G418">
        <f>_xlfn.XLOOKUP(A418, '2) Order Form'!V:V, '2) Order Form'!O:O, FALSE)</f>
        <v>0</v>
      </c>
    </row>
    <row r="419" spans="1:7">
      <c r="A419" s="116">
        <f>SUM('2) Order Form'!V426)</f>
        <v>7048652897183</v>
      </c>
      <c r="B419" s="117">
        <f>SUM('2) Order Form'!I426)</f>
        <v>0</v>
      </c>
      <c r="C419">
        <f t="shared" si="6"/>
        <v>0</v>
      </c>
      <c r="G419">
        <f>_xlfn.XLOOKUP(A419, '2) Order Form'!V:V, '2) Order Form'!O:O, FALSE)</f>
        <v>0</v>
      </c>
    </row>
    <row r="420" spans="1:7">
      <c r="A420" s="116">
        <f>SUM('2) Order Form'!V427)</f>
        <v>7048652897176</v>
      </c>
      <c r="B420" s="117">
        <f>SUM('2) Order Form'!I427)</f>
        <v>0</v>
      </c>
      <c r="C420">
        <f t="shared" si="6"/>
        <v>0</v>
      </c>
      <c r="G420">
        <f>_xlfn.XLOOKUP(A420, '2) Order Form'!V:V, '2) Order Form'!O:O, FALSE)</f>
        <v>0</v>
      </c>
    </row>
    <row r="421" spans="1:7">
      <c r="A421" s="116">
        <f>SUM('2) Order Form'!V428)</f>
        <v>7048652897169</v>
      </c>
      <c r="B421" s="117">
        <f>SUM('2) Order Form'!I428)</f>
        <v>0</v>
      </c>
      <c r="C421">
        <f t="shared" si="6"/>
        <v>0</v>
      </c>
      <c r="G421">
        <f>_xlfn.XLOOKUP(A421, '2) Order Form'!V:V, '2) Order Form'!O:O, FALSE)</f>
        <v>0</v>
      </c>
    </row>
    <row r="422" spans="1:7">
      <c r="A422" s="116">
        <f>SUM('2) Order Form'!V429)</f>
        <v>7048652897190</v>
      </c>
      <c r="B422" s="117">
        <f>SUM('2) Order Form'!I429)</f>
        <v>0</v>
      </c>
      <c r="C422">
        <f t="shared" si="6"/>
        <v>0</v>
      </c>
      <c r="G422">
        <f>_xlfn.XLOOKUP(A422, '2) Order Form'!V:V, '2) Order Form'!O:O, FALSE)</f>
        <v>0</v>
      </c>
    </row>
    <row r="423" spans="1:7">
      <c r="A423" s="116">
        <f>SUM('2) Order Form'!V430)</f>
        <v>7048652897060</v>
      </c>
      <c r="B423" s="117">
        <f>SUM('2) Order Form'!I430)</f>
        <v>0</v>
      </c>
      <c r="C423">
        <f t="shared" si="6"/>
        <v>0</v>
      </c>
      <c r="G423">
        <f>_xlfn.XLOOKUP(A423, '2) Order Form'!V:V, '2) Order Form'!O:O, FALSE)</f>
        <v>0</v>
      </c>
    </row>
    <row r="424" spans="1:7">
      <c r="A424" s="116">
        <f>SUM('2) Order Form'!V431)</f>
        <v>7048652897053</v>
      </c>
      <c r="B424" s="117">
        <f>SUM('2) Order Form'!I431)</f>
        <v>0</v>
      </c>
      <c r="C424">
        <f t="shared" si="6"/>
        <v>0</v>
      </c>
      <c r="G424">
        <f>_xlfn.XLOOKUP(A424, '2) Order Form'!V:V, '2) Order Form'!O:O, FALSE)</f>
        <v>0</v>
      </c>
    </row>
    <row r="425" spans="1:7">
      <c r="A425" s="116">
        <f>SUM('2) Order Form'!V432)</f>
        <v>7048652897046</v>
      </c>
      <c r="B425" s="117">
        <f>SUM('2) Order Form'!I432)</f>
        <v>0</v>
      </c>
      <c r="C425">
        <f t="shared" si="6"/>
        <v>0</v>
      </c>
      <c r="G425">
        <f>_xlfn.XLOOKUP(A425, '2) Order Form'!V:V, '2) Order Form'!O:O, FALSE)</f>
        <v>0</v>
      </c>
    </row>
    <row r="426" spans="1:7">
      <c r="A426" s="116">
        <f>SUM('2) Order Form'!V433)</f>
        <v>7048652897077</v>
      </c>
      <c r="B426" s="117">
        <f>SUM('2) Order Form'!I433)</f>
        <v>0</v>
      </c>
      <c r="C426">
        <f t="shared" si="6"/>
        <v>0</v>
      </c>
      <c r="G426">
        <f>_xlfn.XLOOKUP(A426, '2) Order Form'!V:V, '2) Order Form'!O:O, FALSE)</f>
        <v>0</v>
      </c>
    </row>
    <row r="427" spans="1:7">
      <c r="A427" s="116">
        <f>SUM('2) Order Form'!V434)</f>
        <v>7048652896346</v>
      </c>
      <c r="B427" s="117">
        <f>SUM('2) Order Form'!I434)</f>
        <v>0</v>
      </c>
      <c r="C427">
        <f t="shared" si="6"/>
        <v>0</v>
      </c>
      <c r="G427">
        <f>_xlfn.XLOOKUP(A427, '2) Order Form'!V:V, '2) Order Form'!O:O, FALSE)</f>
        <v>0</v>
      </c>
    </row>
    <row r="428" spans="1:7">
      <c r="A428" s="116">
        <f>SUM('2) Order Form'!V435)</f>
        <v>7048652896339</v>
      </c>
      <c r="B428" s="117">
        <f>SUM('2) Order Form'!I435)</f>
        <v>0</v>
      </c>
      <c r="C428">
        <f t="shared" si="6"/>
        <v>0</v>
      </c>
      <c r="G428">
        <f>_xlfn.XLOOKUP(A428, '2) Order Form'!V:V, '2) Order Form'!O:O, FALSE)</f>
        <v>0</v>
      </c>
    </row>
    <row r="429" spans="1:7">
      <c r="A429" s="116">
        <f>SUM('2) Order Form'!V436)</f>
        <v>7048652896322</v>
      </c>
      <c r="B429" s="117">
        <f>SUM('2) Order Form'!I436)</f>
        <v>0</v>
      </c>
      <c r="C429">
        <f t="shared" si="6"/>
        <v>0</v>
      </c>
      <c r="G429">
        <f>_xlfn.XLOOKUP(A429, '2) Order Form'!V:V, '2) Order Form'!O:O, FALSE)</f>
        <v>0</v>
      </c>
    </row>
    <row r="430" spans="1:7">
      <c r="A430" s="116">
        <f>SUM('2) Order Form'!V437)</f>
        <v>7048652896353</v>
      </c>
      <c r="B430" s="117">
        <f>SUM('2) Order Form'!I437)</f>
        <v>0</v>
      </c>
      <c r="C430">
        <f t="shared" si="6"/>
        <v>0</v>
      </c>
      <c r="G430">
        <f>_xlfn.XLOOKUP(A430, '2) Order Form'!V:V, '2) Order Form'!O:O, FALSE)</f>
        <v>0</v>
      </c>
    </row>
    <row r="431" spans="1:7">
      <c r="A431" s="116">
        <f>SUM('2) Order Form'!V438)</f>
        <v>7048652896384</v>
      </c>
      <c r="B431" s="117">
        <f>SUM('2) Order Form'!I438)</f>
        <v>0</v>
      </c>
      <c r="C431">
        <f t="shared" si="6"/>
        <v>0</v>
      </c>
      <c r="G431">
        <f>_xlfn.XLOOKUP(A431, '2) Order Form'!V:V, '2) Order Form'!O:O, FALSE)</f>
        <v>0</v>
      </c>
    </row>
    <row r="432" spans="1:7">
      <c r="A432" s="116">
        <f>SUM('2) Order Form'!V439)</f>
        <v>7048652896377</v>
      </c>
      <c r="B432" s="117">
        <f>SUM('2) Order Form'!I439)</f>
        <v>0</v>
      </c>
      <c r="C432">
        <f t="shared" si="6"/>
        <v>0</v>
      </c>
      <c r="G432">
        <f>_xlfn.XLOOKUP(A432, '2) Order Form'!V:V, '2) Order Form'!O:O, FALSE)</f>
        <v>0</v>
      </c>
    </row>
    <row r="433" spans="1:7">
      <c r="A433" s="116">
        <f>SUM('2) Order Form'!V440)</f>
        <v>7048652896360</v>
      </c>
      <c r="B433" s="117">
        <f>SUM('2) Order Form'!I440)</f>
        <v>0</v>
      </c>
      <c r="C433">
        <f t="shared" si="6"/>
        <v>0</v>
      </c>
      <c r="G433">
        <f>_xlfn.XLOOKUP(A433, '2) Order Form'!V:V, '2) Order Form'!O:O, FALSE)</f>
        <v>0</v>
      </c>
    </row>
    <row r="434" spans="1:7">
      <c r="A434" s="116">
        <f>SUM('2) Order Form'!V441)</f>
        <v>7048652896391</v>
      </c>
      <c r="B434" s="117">
        <f>SUM('2) Order Form'!I441)</f>
        <v>0</v>
      </c>
      <c r="C434">
        <f t="shared" si="6"/>
        <v>0</v>
      </c>
      <c r="G434">
        <f>_xlfn.XLOOKUP(A434, '2) Order Form'!V:V, '2) Order Form'!O:O, FALSE)</f>
        <v>0</v>
      </c>
    </row>
    <row r="435" spans="1:7">
      <c r="A435" s="116">
        <f>SUM('2) Order Form'!V442)</f>
        <v>7048652903648</v>
      </c>
      <c r="B435" s="117">
        <f>SUM('2) Order Form'!I442)</f>
        <v>0</v>
      </c>
      <c r="C435">
        <f t="shared" si="6"/>
        <v>0</v>
      </c>
      <c r="G435">
        <f>_xlfn.XLOOKUP(A435, '2) Order Form'!V:V, '2) Order Form'!O:O, FALSE)</f>
        <v>0</v>
      </c>
    </row>
    <row r="436" spans="1:7">
      <c r="A436" s="116">
        <f>SUM('2) Order Form'!V443)</f>
        <v>7048652903631</v>
      </c>
      <c r="B436" s="117">
        <f>SUM('2) Order Form'!I443)</f>
        <v>0</v>
      </c>
      <c r="C436">
        <f t="shared" si="6"/>
        <v>0</v>
      </c>
      <c r="G436">
        <f>_xlfn.XLOOKUP(A436, '2) Order Form'!V:V, '2) Order Form'!O:O, FALSE)</f>
        <v>0</v>
      </c>
    </row>
    <row r="437" spans="1:7">
      <c r="A437" s="116">
        <f>SUM('2) Order Form'!V444)</f>
        <v>7048652903624</v>
      </c>
      <c r="B437" s="117">
        <f>SUM('2) Order Form'!I444)</f>
        <v>0</v>
      </c>
      <c r="C437">
        <f t="shared" si="6"/>
        <v>0</v>
      </c>
      <c r="G437">
        <f>_xlfn.XLOOKUP(A437, '2) Order Form'!V:V, '2) Order Form'!O:O, FALSE)</f>
        <v>0</v>
      </c>
    </row>
    <row r="438" spans="1:7">
      <c r="A438" s="116">
        <f>SUM('2) Order Form'!V445)</f>
        <v>7048652903655</v>
      </c>
      <c r="B438" s="117">
        <f>SUM('2) Order Form'!I445)</f>
        <v>0</v>
      </c>
      <c r="C438">
        <f t="shared" si="6"/>
        <v>0</v>
      </c>
      <c r="G438">
        <f>_xlfn.XLOOKUP(A438, '2) Order Form'!V:V, '2) Order Form'!O:O, FALSE)</f>
        <v>0</v>
      </c>
    </row>
    <row r="439" spans="1:7">
      <c r="A439" s="116">
        <f>SUM('2) Order Form'!V446)</f>
        <v>7048652896261</v>
      </c>
      <c r="B439" s="117">
        <f>SUM('2) Order Form'!I446)</f>
        <v>0</v>
      </c>
      <c r="C439">
        <f t="shared" si="6"/>
        <v>0</v>
      </c>
      <c r="G439">
        <f>_xlfn.XLOOKUP(A439, '2) Order Form'!V:V, '2) Order Form'!O:O, FALSE)</f>
        <v>0</v>
      </c>
    </row>
    <row r="440" spans="1:7">
      <c r="A440" s="116">
        <f>SUM('2) Order Form'!V447)</f>
        <v>7048652896254</v>
      </c>
      <c r="B440" s="117">
        <f>SUM('2) Order Form'!I447)</f>
        <v>0</v>
      </c>
      <c r="C440">
        <f t="shared" si="6"/>
        <v>0</v>
      </c>
      <c r="G440">
        <f>_xlfn.XLOOKUP(A440, '2) Order Form'!V:V, '2) Order Form'!O:O, FALSE)</f>
        <v>0</v>
      </c>
    </row>
    <row r="441" spans="1:7">
      <c r="A441" s="116">
        <f>SUM('2) Order Form'!V448)</f>
        <v>7048652896247</v>
      </c>
      <c r="B441" s="117">
        <f>SUM('2) Order Form'!I448)</f>
        <v>0</v>
      </c>
      <c r="C441">
        <f t="shared" si="6"/>
        <v>0</v>
      </c>
      <c r="G441">
        <f>_xlfn.XLOOKUP(A441, '2) Order Form'!V:V, '2) Order Form'!O:O, FALSE)</f>
        <v>0</v>
      </c>
    </row>
    <row r="442" spans="1:7">
      <c r="A442" s="116">
        <f>SUM('2) Order Form'!V449)</f>
        <v>7048652896278</v>
      </c>
      <c r="B442" s="117">
        <f>SUM('2) Order Form'!I449)</f>
        <v>0</v>
      </c>
      <c r="C442">
        <f t="shared" si="6"/>
        <v>0</v>
      </c>
      <c r="G442">
        <f>_xlfn.XLOOKUP(A442, '2) Order Form'!V:V, '2) Order Form'!O:O, FALSE)</f>
        <v>0</v>
      </c>
    </row>
    <row r="443" spans="1:7">
      <c r="A443" s="116">
        <f>SUM('2) Order Form'!V450)</f>
        <v>7048652896308</v>
      </c>
      <c r="B443" s="117">
        <f>SUM('2) Order Form'!I450)</f>
        <v>0</v>
      </c>
      <c r="C443">
        <f t="shared" si="6"/>
        <v>0</v>
      </c>
      <c r="G443">
        <f>_xlfn.XLOOKUP(A443, '2) Order Form'!V:V, '2) Order Form'!O:O, FALSE)</f>
        <v>0</v>
      </c>
    </row>
    <row r="444" spans="1:7">
      <c r="A444" s="116">
        <f>SUM('2) Order Form'!V451)</f>
        <v>7048652896292</v>
      </c>
      <c r="B444" s="117">
        <f>SUM('2) Order Form'!I451)</f>
        <v>0</v>
      </c>
      <c r="C444">
        <f t="shared" si="6"/>
        <v>0</v>
      </c>
      <c r="G444">
        <f>_xlfn.XLOOKUP(A444, '2) Order Form'!V:V, '2) Order Form'!O:O, FALSE)</f>
        <v>0</v>
      </c>
    </row>
    <row r="445" spans="1:7">
      <c r="A445" s="116">
        <f>SUM('2) Order Form'!V452)</f>
        <v>7048652896285</v>
      </c>
      <c r="B445" s="117">
        <f>SUM('2) Order Form'!I452)</f>
        <v>0</v>
      </c>
      <c r="C445">
        <f t="shared" si="6"/>
        <v>0</v>
      </c>
      <c r="G445">
        <f>_xlfn.XLOOKUP(A445, '2) Order Form'!V:V, '2) Order Form'!O:O, FALSE)</f>
        <v>0</v>
      </c>
    </row>
    <row r="446" spans="1:7">
      <c r="A446" s="116">
        <f>SUM('2) Order Form'!V453)</f>
        <v>7048652896315</v>
      </c>
      <c r="B446" s="117">
        <f>SUM('2) Order Form'!I453)</f>
        <v>0</v>
      </c>
      <c r="C446">
        <f t="shared" si="6"/>
        <v>0</v>
      </c>
      <c r="G446">
        <f>_xlfn.XLOOKUP(A446, '2) Order Form'!V:V, '2) Order Form'!O:O, FALSE)</f>
        <v>0</v>
      </c>
    </row>
    <row r="447" spans="1:7">
      <c r="A447" s="116">
        <f>SUM('2) Order Form'!V454)</f>
        <v>7048652899453</v>
      </c>
      <c r="B447" s="117">
        <f>SUM('2) Order Form'!I454)</f>
        <v>0</v>
      </c>
      <c r="C447">
        <f t="shared" si="6"/>
        <v>0</v>
      </c>
      <c r="G447">
        <f>_xlfn.XLOOKUP(A447, '2) Order Form'!V:V, '2) Order Form'!O:O, FALSE)</f>
        <v>0</v>
      </c>
    </row>
    <row r="448" spans="1:7">
      <c r="A448" s="116">
        <f>SUM('2) Order Form'!V455)</f>
        <v>7048652899446</v>
      </c>
      <c r="B448" s="117">
        <f>SUM('2) Order Form'!I455)</f>
        <v>0</v>
      </c>
      <c r="C448">
        <f t="shared" si="6"/>
        <v>0</v>
      </c>
      <c r="G448">
        <f>_xlfn.XLOOKUP(A448, '2) Order Form'!V:V, '2) Order Form'!O:O, FALSE)</f>
        <v>0</v>
      </c>
    </row>
    <row r="449" spans="1:7">
      <c r="A449" s="116">
        <f>SUM('2) Order Form'!V456)</f>
        <v>7048652899439</v>
      </c>
      <c r="B449" s="117">
        <f>SUM('2) Order Form'!I456)</f>
        <v>0</v>
      </c>
      <c r="C449">
        <f t="shared" si="6"/>
        <v>0</v>
      </c>
      <c r="G449">
        <f>_xlfn.XLOOKUP(A449, '2) Order Form'!V:V, '2) Order Form'!O:O, FALSE)</f>
        <v>0</v>
      </c>
    </row>
    <row r="450" spans="1:7">
      <c r="A450" s="116">
        <f>SUM('2) Order Form'!V457)</f>
        <v>7048652899460</v>
      </c>
      <c r="B450" s="117">
        <f>SUM('2) Order Form'!I457)</f>
        <v>0</v>
      </c>
      <c r="C450">
        <f t="shared" si="6"/>
        <v>0</v>
      </c>
      <c r="G450">
        <f>_xlfn.XLOOKUP(A450, '2) Order Form'!V:V, '2) Order Form'!O:O, FALSE)</f>
        <v>0</v>
      </c>
    </row>
    <row r="451" spans="1:7">
      <c r="A451" s="116">
        <f>SUM('2) Order Form'!V458)</f>
        <v>7048652899491</v>
      </c>
      <c r="B451" s="117">
        <f>SUM('2) Order Form'!I458)</f>
        <v>0</v>
      </c>
      <c r="C451">
        <f t="shared" ref="C451:C494" si="7">G451*100</f>
        <v>0</v>
      </c>
      <c r="G451">
        <f>_xlfn.XLOOKUP(A451, '2) Order Form'!V:V, '2) Order Form'!O:O, FALSE)</f>
        <v>0</v>
      </c>
    </row>
    <row r="452" spans="1:7">
      <c r="A452" s="116">
        <f>SUM('2) Order Form'!V459)</f>
        <v>7048652899484</v>
      </c>
      <c r="B452" s="117">
        <f>SUM('2) Order Form'!I459)</f>
        <v>0</v>
      </c>
      <c r="C452">
        <f t="shared" si="7"/>
        <v>0</v>
      </c>
      <c r="G452">
        <f>_xlfn.XLOOKUP(A452, '2) Order Form'!V:V, '2) Order Form'!O:O, FALSE)</f>
        <v>0</v>
      </c>
    </row>
    <row r="453" spans="1:7">
      <c r="A453" s="116">
        <f>SUM('2) Order Form'!V460)</f>
        <v>7048652899477</v>
      </c>
      <c r="B453" s="117">
        <f>SUM('2) Order Form'!I460)</f>
        <v>0</v>
      </c>
      <c r="C453">
        <f t="shared" si="7"/>
        <v>0</v>
      </c>
      <c r="G453">
        <f>_xlfn.XLOOKUP(A453, '2) Order Form'!V:V, '2) Order Form'!O:O, FALSE)</f>
        <v>0</v>
      </c>
    </row>
    <row r="454" spans="1:7">
      <c r="A454" s="116">
        <f>SUM('2) Order Form'!V461)</f>
        <v>7048652899507</v>
      </c>
      <c r="B454" s="117">
        <f>SUM('2) Order Form'!I461)</f>
        <v>0</v>
      </c>
      <c r="C454">
        <f t="shared" si="7"/>
        <v>0</v>
      </c>
      <c r="G454">
        <f>_xlfn.XLOOKUP(A454, '2) Order Form'!V:V, '2) Order Form'!O:O, FALSE)</f>
        <v>0</v>
      </c>
    </row>
    <row r="455" spans="1:7">
      <c r="A455" s="116">
        <f>SUM('2) Order Form'!V462)</f>
        <v>7048652896186</v>
      </c>
      <c r="B455" s="117">
        <f>SUM('2) Order Form'!I462)</f>
        <v>0</v>
      </c>
      <c r="C455">
        <f t="shared" si="7"/>
        <v>0</v>
      </c>
      <c r="G455">
        <f>_xlfn.XLOOKUP(A455, '2) Order Form'!V:V, '2) Order Form'!O:O, FALSE)</f>
        <v>0</v>
      </c>
    </row>
    <row r="456" spans="1:7">
      <c r="A456" s="116">
        <f>SUM('2) Order Form'!V463)</f>
        <v>7048652896179</v>
      </c>
      <c r="B456" s="117">
        <f>SUM('2) Order Form'!I463)</f>
        <v>0</v>
      </c>
      <c r="C456">
        <f t="shared" si="7"/>
        <v>0</v>
      </c>
      <c r="G456">
        <f>_xlfn.XLOOKUP(A456, '2) Order Form'!V:V, '2) Order Form'!O:O, FALSE)</f>
        <v>0</v>
      </c>
    </row>
    <row r="457" spans="1:7">
      <c r="A457" s="116">
        <f>SUM('2) Order Form'!V464)</f>
        <v>7048652896162</v>
      </c>
      <c r="B457" s="117">
        <f>SUM('2) Order Form'!I464)</f>
        <v>0</v>
      </c>
      <c r="C457">
        <f t="shared" si="7"/>
        <v>0</v>
      </c>
      <c r="G457">
        <f>_xlfn.XLOOKUP(A457, '2) Order Form'!V:V, '2) Order Form'!O:O, FALSE)</f>
        <v>0</v>
      </c>
    </row>
    <row r="458" spans="1:7">
      <c r="A458" s="116">
        <f>SUM('2) Order Form'!V465)</f>
        <v>7048652896193</v>
      </c>
      <c r="B458" s="117">
        <f>SUM('2) Order Form'!I465)</f>
        <v>0</v>
      </c>
      <c r="C458">
        <f t="shared" si="7"/>
        <v>0</v>
      </c>
      <c r="G458">
        <f>_xlfn.XLOOKUP(A458, '2) Order Form'!V:V, '2) Order Form'!O:O, FALSE)</f>
        <v>0</v>
      </c>
    </row>
    <row r="459" spans="1:7">
      <c r="A459" s="116">
        <f>SUM('2) Order Form'!V466)</f>
        <v>7048652765727</v>
      </c>
      <c r="B459" s="117">
        <f>SUM('2) Order Form'!I466)</f>
        <v>0</v>
      </c>
      <c r="C459">
        <f t="shared" si="7"/>
        <v>0</v>
      </c>
      <c r="G459">
        <f>_xlfn.XLOOKUP(A459, '2) Order Form'!V:V, '2) Order Form'!O:O, FALSE)</f>
        <v>0</v>
      </c>
    </row>
    <row r="460" spans="1:7">
      <c r="A460" s="116">
        <f>SUM('2) Order Form'!V467)</f>
        <v>7048652765710</v>
      </c>
      <c r="B460" s="117">
        <f>SUM('2) Order Form'!I467)</f>
        <v>0</v>
      </c>
      <c r="C460">
        <f t="shared" si="7"/>
        <v>0</v>
      </c>
      <c r="G460">
        <f>_xlfn.XLOOKUP(A460, '2) Order Form'!V:V, '2) Order Form'!O:O, FALSE)</f>
        <v>0</v>
      </c>
    </row>
    <row r="461" spans="1:7">
      <c r="A461" s="116">
        <f>SUM('2) Order Form'!V468)</f>
        <v>7048652765703</v>
      </c>
      <c r="B461" s="117">
        <f>SUM('2) Order Form'!I468)</f>
        <v>0</v>
      </c>
      <c r="C461">
        <f t="shared" si="7"/>
        <v>0</v>
      </c>
      <c r="G461">
        <f>_xlfn.XLOOKUP(A461, '2) Order Form'!V:V, '2) Order Form'!O:O, FALSE)</f>
        <v>0</v>
      </c>
    </row>
    <row r="462" spans="1:7">
      <c r="A462" s="116">
        <f>SUM('2) Order Form'!V469)</f>
        <v>7048652765734</v>
      </c>
      <c r="B462" s="117">
        <f>SUM('2) Order Form'!I469)</f>
        <v>0</v>
      </c>
      <c r="C462">
        <f t="shared" si="7"/>
        <v>0</v>
      </c>
      <c r="G462">
        <f>_xlfn.XLOOKUP(A462, '2) Order Form'!V:V, '2) Order Form'!O:O, FALSE)</f>
        <v>0</v>
      </c>
    </row>
    <row r="463" spans="1:7">
      <c r="A463" s="116">
        <f>SUM('2) Order Form'!V470)</f>
        <v>7048652537157</v>
      </c>
      <c r="B463" s="117">
        <f>SUM('2) Order Form'!I470)</f>
        <v>0</v>
      </c>
      <c r="C463">
        <f t="shared" si="7"/>
        <v>0</v>
      </c>
      <c r="G463">
        <f>_xlfn.XLOOKUP(A463, '2) Order Form'!V:V, '2) Order Form'!O:O, FALSE)</f>
        <v>0</v>
      </c>
    </row>
    <row r="464" spans="1:7">
      <c r="A464" s="116">
        <f>SUM('2) Order Form'!V471)</f>
        <v>7048652537140</v>
      </c>
      <c r="B464" s="117">
        <f>SUM('2) Order Form'!I471)</f>
        <v>0</v>
      </c>
      <c r="C464">
        <f t="shared" si="7"/>
        <v>0</v>
      </c>
      <c r="G464">
        <f>_xlfn.XLOOKUP(A464, '2) Order Form'!V:V, '2) Order Form'!O:O, FALSE)</f>
        <v>0</v>
      </c>
    </row>
    <row r="465" spans="1:7">
      <c r="A465" s="116">
        <f>SUM('2) Order Form'!V472)</f>
        <v>7048652537133</v>
      </c>
      <c r="B465" s="117">
        <f>SUM('2) Order Form'!I472)</f>
        <v>0</v>
      </c>
      <c r="C465">
        <f t="shared" si="7"/>
        <v>0</v>
      </c>
      <c r="G465">
        <f>_xlfn.XLOOKUP(A465, '2) Order Form'!V:V, '2) Order Form'!O:O, FALSE)</f>
        <v>0</v>
      </c>
    </row>
    <row r="466" spans="1:7">
      <c r="A466" s="116">
        <f>SUM('2) Order Form'!V473)</f>
        <v>7048652537164</v>
      </c>
      <c r="B466" s="117">
        <f>SUM('2) Order Form'!I473)</f>
        <v>0</v>
      </c>
      <c r="C466">
        <f t="shared" si="7"/>
        <v>0</v>
      </c>
      <c r="G466">
        <f>_xlfn.XLOOKUP(A466, '2) Order Form'!V:V, '2) Order Form'!O:O, FALSE)</f>
        <v>0</v>
      </c>
    </row>
    <row r="467" spans="1:7">
      <c r="A467" s="116">
        <f>SUM('2) Order Form'!V474)</f>
        <v>7048652897947</v>
      </c>
      <c r="B467" s="117">
        <f>SUM('2) Order Form'!I474)</f>
        <v>0</v>
      </c>
      <c r="C467">
        <f t="shared" si="7"/>
        <v>0</v>
      </c>
      <c r="G467">
        <f>_xlfn.XLOOKUP(A467, '2) Order Form'!V:V, '2) Order Form'!O:O, FALSE)</f>
        <v>0</v>
      </c>
    </row>
    <row r="468" spans="1:7">
      <c r="A468" s="116">
        <f>SUM('2) Order Form'!V475)</f>
        <v>7048652897930</v>
      </c>
      <c r="B468" s="117">
        <f>SUM('2) Order Form'!I475)</f>
        <v>0</v>
      </c>
      <c r="C468">
        <f t="shared" si="7"/>
        <v>0</v>
      </c>
      <c r="G468">
        <f>_xlfn.XLOOKUP(A468, '2) Order Form'!V:V, '2) Order Form'!O:O, FALSE)</f>
        <v>0</v>
      </c>
    </row>
    <row r="469" spans="1:7">
      <c r="A469" s="116">
        <f>SUM('2) Order Form'!V476)</f>
        <v>7048652897923</v>
      </c>
      <c r="B469" s="117">
        <f>SUM('2) Order Form'!I476)</f>
        <v>0</v>
      </c>
      <c r="C469">
        <f t="shared" si="7"/>
        <v>0</v>
      </c>
      <c r="G469">
        <f>_xlfn.XLOOKUP(A469, '2) Order Form'!V:V, '2) Order Form'!O:O, FALSE)</f>
        <v>0</v>
      </c>
    </row>
    <row r="470" spans="1:7">
      <c r="A470" s="116">
        <f>SUM('2) Order Form'!V477)</f>
        <v>7048652897954</v>
      </c>
      <c r="B470" s="117">
        <f>SUM('2) Order Form'!I477)</f>
        <v>0</v>
      </c>
      <c r="C470">
        <f t="shared" si="7"/>
        <v>0</v>
      </c>
      <c r="G470">
        <f>_xlfn.XLOOKUP(A470, '2) Order Form'!V:V, '2) Order Form'!O:O, FALSE)</f>
        <v>0</v>
      </c>
    </row>
    <row r="471" spans="1:7">
      <c r="A471" s="116">
        <f>SUM('2) Order Form'!V478)</f>
        <v>7048652896865</v>
      </c>
      <c r="B471" s="117">
        <f>SUM('2) Order Form'!I478)</f>
        <v>0</v>
      </c>
      <c r="C471">
        <f t="shared" si="7"/>
        <v>0</v>
      </c>
      <c r="G471">
        <f>_xlfn.XLOOKUP(A471, '2) Order Form'!V:V, '2) Order Form'!O:O, FALSE)</f>
        <v>0</v>
      </c>
    </row>
    <row r="472" spans="1:7">
      <c r="A472" s="116">
        <f>SUM('2) Order Form'!V479)</f>
        <v>7048652896858</v>
      </c>
      <c r="B472" s="117">
        <f>SUM('2) Order Form'!I479)</f>
        <v>0</v>
      </c>
      <c r="C472">
        <f t="shared" si="7"/>
        <v>0</v>
      </c>
      <c r="G472">
        <f>_xlfn.XLOOKUP(A472, '2) Order Form'!V:V, '2) Order Form'!O:O, FALSE)</f>
        <v>0</v>
      </c>
    </row>
    <row r="473" spans="1:7">
      <c r="A473" s="116">
        <f>SUM('2) Order Form'!V480)</f>
        <v>7048652896841</v>
      </c>
      <c r="B473" s="117">
        <f>SUM('2) Order Form'!I480)</f>
        <v>0</v>
      </c>
      <c r="C473">
        <f t="shared" si="7"/>
        <v>0</v>
      </c>
      <c r="G473">
        <f>_xlfn.XLOOKUP(A473, '2) Order Form'!V:V, '2) Order Form'!O:O, FALSE)</f>
        <v>0</v>
      </c>
    </row>
    <row r="474" spans="1:7">
      <c r="A474" s="116">
        <f>SUM('2) Order Form'!V481)</f>
        <v>7048652896872</v>
      </c>
      <c r="B474" s="117">
        <f>SUM('2) Order Form'!I481)</f>
        <v>0</v>
      </c>
      <c r="C474">
        <f t="shared" si="7"/>
        <v>0</v>
      </c>
      <c r="G474">
        <f>_xlfn.XLOOKUP(A474, '2) Order Form'!V:V, '2) Order Form'!O:O, FALSE)</f>
        <v>0</v>
      </c>
    </row>
    <row r="475" spans="1:7">
      <c r="A475" s="116">
        <f>SUM('2) Order Form'!V482)</f>
        <v>7048652896902</v>
      </c>
      <c r="B475" s="117">
        <f>SUM('2) Order Form'!I482)</f>
        <v>0</v>
      </c>
      <c r="C475">
        <f t="shared" si="7"/>
        <v>0</v>
      </c>
      <c r="G475">
        <f>_xlfn.XLOOKUP(A475, '2) Order Form'!V:V, '2) Order Form'!O:O, FALSE)</f>
        <v>0</v>
      </c>
    </row>
    <row r="476" spans="1:7">
      <c r="A476" s="116">
        <f>SUM('2) Order Form'!V483)</f>
        <v>7048652896896</v>
      </c>
      <c r="B476" s="117">
        <f>SUM('2) Order Form'!I483)</f>
        <v>0</v>
      </c>
      <c r="C476">
        <f t="shared" si="7"/>
        <v>0</v>
      </c>
      <c r="G476">
        <f>_xlfn.XLOOKUP(A476, '2) Order Form'!V:V, '2) Order Form'!O:O, FALSE)</f>
        <v>0</v>
      </c>
    </row>
    <row r="477" spans="1:7">
      <c r="A477" s="116">
        <f>SUM('2) Order Form'!V484)</f>
        <v>7048652896889</v>
      </c>
      <c r="B477" s="117">
        <f>SUM('2) Order Form'!I484)</f>
        <v>0</v>
      </c>
      <c r="C477">
        <f t="shared" si="7"/>
        <v>0</v>
      </c>
      <c r="G477">
        <f>_xlfn.XLOOKUP(A477, '2) Order Form'!V:V, '2) Order Form'!O:O, FALSE)</f>
        <v>0</v>
      </c>
    </row>
    <row r="478" spans="1:7">
      <c r="A478" s="116">
        <f>SUM('2) Order Form'!V485)</f>
        <v>7048652896919</v>
      </c>
      <c r="B478" s="117">
        <f>SUM('2) Order Form'!I485)</f>
        <v>0</v>
      </c>
      <c r="C478">
        <f t="shared" si="7"/>
        <v>0</v>
      </c>
      <c r="G478">
        <f>_xlfn.XLOOKUP(A478, '2) Order Form'!V:V, '2) Order Form'!O:O, FALSE)</f>
        <v>0</v>
      </c>
    </row>
    <row r="479" spans="1:7">
      <c r="A479" s="116">
        <f>SUM('2) Order Form'!V486)</f>
        <v>7048652896940</v>
      </c>
      <c r="B479" s="117">
        <f>SUM('2) Order Form'!I486)</f>
        <v>0</v>
      </c>
      <c r="C479">
        <f t="shared" si="7"/>
        <v>0</v>
      </c>
      <c r="G479">
        <f>_xlfn.XLOOKUP(A479, '2) Order Form'!V:V, '2) Order Form'!O:O, FALSE)</f>
        <v>0</v>
      </c>
    </row>
    <row r="480" spans="1:7">
      <c r="A480" s="116">
        <f>SUM('2) Order Form'!V487)</f>
        <v>7048652896933</v>
      </c>
      <c r="B480" s="117">
        <f>SUM('2) Order Form'!I487)</f>
        <v>0</v>
      </c>
      <c r="C480">
        <f t="shared" si="7"/>
        <v>0</v>
      </c>
      <c r="G480">
        <f>_xlfn.XLOOKUP(A480, '2) Order Form'!V:V, '2) Order Form'!O:O, FALSE)</f>
        <v>0</v>
      </c>
    </row>
    <row r="481" spans="1:7">
      <c r="A481" s="116">
        <f>SUM('2) Order Form'!V488)</f>
        <v>7048652896926</v>
      </c>
      <c r="B481" s="117">
        <f>SUM('2) Order Form'!I488)</f>
        <v>0</v>
      </c>
      <c r="C481">
        <f t="shared" si="7"/>
        <v>0</v>
      </c>
      <c r="G481">
        <f>_xlfn.XLOOKUP(A481, '2) Order Form'!V:V, '2) Order Form'!O:O, FALSE)</f>
        <v>0</v>
      </c>
    </row>
    <row r="482" spans="1:7">
      <c r="A482" s="116">
        <f>SUM('2) Order Form'!V489)</f>
        <v>7048652896957</v>
      </c>
      <c r="B482" s="117">
        <f>SUM('2) Order Form'!I489)</f>
        <v>0</v>
      </c>
      <c r="C482">
        <f t="shared" si="7"/>
        <v>0</v>
      </c>
      <c r="G482">
        <f>_xlfn.XLOOKUP(A482, '2) Order Form'!V:V, '2) Order Form'!O:O, FALSE)</f>
        <v>0</v>
      </c>
    </row>
    <row r="483" spans="1:7">
      <c r="A483" s="116">
        <f>SUM('2) Order Form'!V490)</f>
        <v>7048652896742</v>
      </c>
      <c r="B483" s="117">
        <f>SUM('2) Order Form'!I490)</f>
        <v>0</v>
      </c>
      <c r="C483">
        <f t="shared" si="7"/>
        <v>0</v>
      </c>
      <c r="G483">
        <f>_xlfn.XLOOKUP(A483, '2) Order Form'!V:V, '2) Order Form'!O:O, FALSE)</f>
        <v>0</v>
      </c>
    </row>
    <row r="484" spans="1:7">
      <c r="A484" s="116">
        <f>SUM('2) Order Form'!V491)</f>
        <v>7048652896735</v>
      </c>
      <c r="B484" s="117">
        <f>SUM('2) Order Form'!I491)</f>
        <v>0</v>
      </c>
      <c r="C484">
        <f t="shared" si="7"/>
        <v>0</v>
      </c>
      <c r="G484">
        <f>_xlfn.XLOOKUP(A484, '2) Order Form'!V:V, '2) Order Form'!O:O, FALSE)</f>
        <v>0</v>
      </c>
    </row>
    <row r="485" spans="1:7">
      <c r="A485" s="116">
        <f>SUM('2) Order Form'!V492)</f>
        <v>7048652896728</v>
      </c>
      <c r="B485" s="117">
        <f>SUM('2) Order Form'!I492)</f>
        <v>0</v>
      </c>
      <c r="C485">
        <f t="shared" si="7"/>
        <v>0</v>
      </c>
      <c r="G485">
        <f>_xlfn.XLOOKUP(A485, '2) Order Form'!V:V, '2) Order Form'!O:O, FALSE)</f>
        <v>0</v>
      </c>
    </row>
    <row r="486" spans="1:7">
      <c r="A486" s="116">
        <f>SUM('2) Order Form'!V493)</f>
        <v>7048652896759</v>
      </c>
      <c r="B486" s="117">
        <f>SUM('2) Order Form'!I493)</f>
        <v>0</v>
      </c>
      <c r="C486">
        <f t="shared" si="7"/>
        <v>0</v>
      </c>
      <c r="G486">
        <f>_xlfn.XLOOKUP(A486, '2) Order Form'!V:V, '2) Order Form'!O:O, FALSE)</f>
        <v>0</v>
      </c>
    </row>
    <row r="487" spans="1:7">
      <c r="A487" s="116">
        <f>SUM('2) Order Form'!V494)</f>
        <v>7048652896780</v>
      </c>
      <c r="B487" s="117">
        <f>SUM('2) Order Form'!I494)</f>
        <v>0</v>
      </c>
      <c r="C487">
        <f t="shared" si="7"/>
        <v>0</v>
      </c>
      <c r="G487">
        <f>_xlfn.XLOOKUP(A487, '2) Order Form'!V:V, '2) Order Form'!O:O, FALSE)</f>
        <v>0</v>
      </c>
    </row>
    <row r="488" spans="1:7">
      <c r="A488" s="116">
        <f>SUM('2) Order Form'!V495)</f>
        <v>7048652896773</v>
      </c>
      <c r="B488" s="117">
        <f>SUM('2) Order Form'!I495)</f>
        <v>0</v>
      </c>
      <c r="C488">
        <f t="shared" si="7"/>
        <v>0</v>
      </c>
      <c r="G488">
        <f>_xlfn.XLOOKUP(A488, '2) Order Form'!V:V, '2) Order Form'!O:O, FALSE)</f>
        <v>0</v>
      </c>
    </row>
    <row r="489" spans="1:7">
      <c r="A489" s="116">
        <f>SUM('2) Order Form'!V496)</f>
        <v>7048652896766</v>
      </c>
      <c r="B489" s="117">
        <f>SUM('2) Order Form'!I496)</f>
        <v>0</v>
      </c>
      <c r="C489">
        <f t="shared" si="7"/>
        <v>0</v>
      </c>
      <c r="G489">
        <f>_xlfn.XLOOKUP(A489, '2) Order Form'!V:V, '2) Order Form'!O:O, FALSE)</f>
        <v>0</v>
      </c>
    </row>
    <row r="490" spans="1:7">
      <c r="A490" s="116">
        <f>SUM('2) Order Form'!V497)</f>
        <v>7048652896797</v>
      </c>
      <c r="B490" s="117">
        <f>SUM('2) Order Form'!I497)</f>
        <v>0</v>
      </c>
      <c r="C490">
        <f t="shared" si="7"/>
        <v>0</v>
      </c>
      <c r="G490">
        <f>_xlfn.XLOOKUP(A490, '2) Order Form'!V:V, '2) Order Form'!O:O, FALSE)</f>
        <v>0</v>
      </c>
    </row>
    <row r="491" spans="1:7">
      <c r="A491" s="116">
        <f>SUM('2) Order Form'!V498)</f>
        <v>7048652896827</v>
      </c>
      <c r="B491" s="117">
        <f>SUM('2) Order Form'!I498)</f>
        <v>0</v>
      </c>
      <c r="C491">
        <f t="shared" si="7"/>
        <v>0</v>
      </c>
      <c r="G491">
        <f>_xlfn.XLOOKUP(A491, '2) Order Form'!V:V, '2) Order Form'!O:O, FALSE)</f>
        <v>0</v>
      </c>
    </row>
    <row r="492" spans="1:7">
      <c r="A492" s="116">
        <f>SUM('2) Order Form'!V499)</f>
        <v>7048652896810</v>
      </c>
      <c r="B492" s="117">
        <f>SUM('2) Order Form'!I499)</f>
        <v>0</v>
      </c>
      <c r="C492">
        <f t="shared" si="7"/>
        <v>0</v>
      </c>
      <c r="G492">
        <f>_xlfn.XLOOKUP(A492, '2) Order Form'!V:V, '2) Order Form'!O:O, FALSE)</f>
        <v>0</v>
      </c>
    </row>
    <row r="493" spans="1:7">
      <c r="A493" s="116">
        <f>SUM('2) Order Form'!V500)</f>
        <v>7048652896803</v>
      </c>
      <c r="B493" s="117">
        <f>SUM('2) Order Form'!I500)</f>
        <v>0</v>
      </c>
      <c r="C493">
        <f t="shared" si="7"/>
        <v>0</v>
      </c>
      <c r="G493">
        <f>_xlfn.XLOOKUP(A493, '2) Order Form'!V:V, '2) Order Form'!O:O, FALSE)</f>
        <v>0</v>
      </c>
    </row>
    <row r="494" spans="1:7">
      <c r="A494" s="116">
        <f>SUM('2) Order Form'!V501)</f>
        <v>7048652896834</v>
      </c>
      <c r="B494" s="117">
        <f>SUM('2) Order Form'!I501)</f>
        <v>0</v>
      </c>
      <c r="C494">
        <f t="shared" si="7"/>
        <v>0</v>
      </c>
      <c r="G494">
        <f>_xlfn.XLOOKUP(A494, '2) Order Form'!V:V, '2) Order Form'!O:O, FALSE)</f>
        <v>0</v>
      </c>
    </row>
    <row r="495" spans="1:7">
      <c r="A495" s="116">
        <f>SUM('2) Order Form'!V502)</f>
        <v>7048652896582</v>
      </c>
      <c r="B495" s="117">
        <f>SUM('2) Order Form'!I502)</f>
        <v>0</v>
      </c>
      <c r="C495">
        <f t="shared" ref="C495:C558" si="8">G495*100</f>
        <v>0</v>
      </c>
      <c r="G495">
        <f>_xlfn.XLOOKUP(A495, '2) Order Form'!V:V, '2) Order Form'!O:O, FALSE)</f>
        <v>0</v>
      </c>
    </row>
    <row r="496" spans="1:7">
      <c r="A496" s="116">
        <f>SUM('2) Order Form'!V503)</f>
        <v>7048652896575</v>
      </c>
      <c r="B496" s="117">
        <f>SUM('2) Order Form'!I503)</f>
        <v>0</v>
      </c>
      <c r="C496">
        <f t="shared" si="8"/>
        <v>0</v>
      </c>
      <c r="G496">
        <f>_xlfn.XLOOKUP(A496, '2) Order Form'!V:V, '2) Order Form'!O:O, FALSE)</f>
        <v>0</v>
      </c>
    </row>
    <row r="497" spans="1:7">
      <c r="A497" s="116">
        <f>SUM('2) Order Form'!V504)</f>
        <v>7048652896568</v>
      </c>
      <c r="B497" s="117">
        <f>SUM('2) Order Form'!I504)</f>
        <v>0</v>
      </c>
      <c r="C497">
        <f t="shared" si="8"/>
        <v>0</v>
      </c>
      <c r="G497">
        <f>_xlfn.XLOOKUP(A497, '2) Order Form'!V:V, '2) Order Form'!O:O, FALSE)</f>
        <v>0</v>
      </c>
    </row>
    <row r="498" spans="1:7">
      <c r="A498" s="116">
        <f>SUM('2) Order Form'!V505)</f>
        <v>7048652896599</v>
      </c>
      <c r="B498" s="117">
        <f>SUM('2) Order Form'!I505)</f>
        <v>0</v>
      </c>
      <c r="C498">
        <f t="shared" si="8"/>
        <v>0</v>
      </c>
      <c r="G498">
        <f>_xlfn.XLOOKUP(A498, '2) Order Form'!V:V, '2) Order Form'!O:O, FALSE)</f>
        <v>0</v>
      </c>
    </row>
    <row r="499" spans="1:7">
      <c r="A499" s="116">
        <f>SUM('2) Order Form'!V506)</f>
        <v>7048652896629</v>
      </c>
      <c r="B499" s="117">
        <f>SUM('2) Order Form'!I506)</f>
        <v>0</v>
      </c>
      <c r="C499">
        <f t="shared" si="8"/>
        <v>0</v>
      </c>
      <c r="G499">
        <f>_xlfn.XLOOKUP(A499, '2) Order Form'!V:V, '2) Order Form'!O:O, FALSE)</f>
        <v>0</v>
      </c>
    </row>
    <row r="500" spans="1:7">
      <c r="A500" s="116">
        <f>SUM('2) Order Form'!V507)</f>
        <v>7048652896612</v>
      </c>
      <c r="B500" s="117">
        <f>SUM('2) Order Form'!I507)</f>
        <v>0</v>
      </c>
      <c r="C500">
        <f t="shared" si="8"/>
        <v>0</v>
      </c>
      <c r="G500">
        <f>_xlfn.XLOOKUP(A500, '2) Order Form'!V:V, '2) Order Form'!O:O, FALSE)</f>
        <v>0</v>
      </c>
    </row>
    <row r="501" spans="1:7">
      <c r="A501" s="116">
        <f>SUM('2) Order Form'!V508)</f>
        <v>7048652896605</v>
      </c>
      <c r="B501" s="117">
        <f>SUM('2) Order Form'!I508)</f>
        <v>0</v>
      </c>
      <c r="C501">
        <f t="shared" si="8"/>
        <v>0</v>
      </c>
      <c r="G501">
        <f>_xlfn.XLOOKUP(A501, '2) Order Form'!V:V, '2) Order Form'!O:O, FALSE)</f>
        <v>0</v>
      </c>
    </row>
    <row r="502" spans="1:7">
      <c r="A502" s="116">
        <f>SUM('2) Order Form'!V509)</f>
        <v>7048652896636</v>
      </c>
      <c r="B502" s="117">
        <f>SUM('2) Order Form'!I509)</f>
        <v>0</v>
      </c>
      <c r="C502">
        <f t="shared" si="8"/>
        <v>0</v>
      </c>
      <c r="G502">
        <f>_xlfn.XLOOKUP(A502, '2) Order Form'!V:V, '2) Order Form'!O:O, FALSE)</f>
        <v>0</v>
      </c>
    </row>
    <row r="503" spans="1:7">
      <c r="A503" s="116">
        <f>SUM('2) Order Form'!V510)</f>
        <v>7048652896667</v>
      </c>
      <c r="B503" s="117">
        <f>SUM('2) Order Form'!I510)</f>
        <v>0</v>
      </c>
      <c r="C503">
        <f t="shared" si="8"/>
        <v>0</v>
      </c>
      <c r="G503">
        <f>_xlfn.XLOOKUP(A503, '2) Order Form'!V:V, '2) Order Form'!O:O, FALSE)</f>
        <v>0</v>
      </c>
    </row>
    <row r="504" spans="1:7">
      <c r="A504" s="116">
        <f>SUM('2) Order Form'!V511)</f>
        <v>7048652896650</v>
      </c>
      <c r="B504" s="117">
        <f>SUM('2) Order Form'!I511)</f>
        <v>0</v>
      </c>
      <c r="C504">
        <f t="shared" si="8"/>
        <v>0</v>
      </c>
      <c r="G504">
        <f>_xlfn.XLOOKUP(A504, '2) Order Form'!V:V, '2) Order Form'!O:O, FALSE)</f>
        <v>0</v>
      </c>
    </row>
    <row r="505" spans="1:7">
      <c r="A505" s="116">
        <f>SUM('2) Order Form'!V512)</f>
        <v>7048652896643</v>
      </c>
      <c r="B505" s="117">
        <f>SUM('2) Order Form'!I512)</f>
        <v>0</v>
      </c>
      <c r="C505">
        <f t="shared" si="8"/>
        <v>0</v>
      </c>
      <c r="G505">
        <f>_xlfn.XLOOKUP(A505, '2) Order Form'!V:V, '2) Order Form'!O:O, FALSE)</f>
        <v>0</v>
      </c>
    </row>
    <row r="506" spans="1:7">
      <c r="A506" s="116">
        <f>SUM('2) Order Form'!V513)</f>
        <v>7048652896674</v>
      </c>
      <c r="B506" s="117">
        <f>SUM('2) Order Form'!I513)</f>
        <v>0</v>
      </c>
      <c r="C506">
        <f t="shared" si="8"/>
        <v>0</v>
      </c>
      <c r="G506">
        <f>_xlfn.XLOOKUP(A506, '2) Order Form'!V:V, '2) Order Form'!O:O, FALSE)</f>
        <v>0</v>
      </c>
    </row>
    <row r="507" spans="1:7">
      <c r="A507" s="116">
        <f>SUM('2) Order Form'!V514)</f>
        <v>7048652896704</v>
      </c>
      <c r="B507" s="117">
        <f>SUM('2) Order Form'!I514)</f>
        <v>0</v>
      </c>
      <c r="C507">
        <f t="shared" si="8"/>
        <v>0</v>
      </c>
      <c r="G507">
        <f>_xlfn.XLOOKUP(A507, '2) Order Form'!V:V, '2) Order Form'!O:O, FALSE)</f>
        <v>0</v>
      </c>
    </row>
    <row r="508" spans="1:7">
      <c r="A508" s="116">
        <f>SUM('2) Order Form'!V515)</f>
        <v>7048652896698</v>
      </c>
      <c r="B508" s="117">
        <f>SUM('2) Order Form'!I515)</f>
        <v>0</v>
      </c>
      <c r="C508">
        <f t="shared" si="8"/>
        <v>0</v>
      </c>
      <c r="G508">
        <f>_xlfn.XLOOKUP(A508, '2) Order Form'!V:V, '2) Order Form'!O:O, FALSE)</f>
        <v>0</v>
      </c>
    </row>
    <row r="509" spans="1:7">
      <c r="A509" s="116">
        <f>SUM('2) Order Form'!V516)</f>
        <v>7048652896681</v>
      </c>
      <c r="B509" s="117">
        <f>SUM('2) Order Form'!I516)</f>
        <v>0</v>
      </c>
      <c r="C509">
        <f t="shared" si="8"/>
        <v>0</v>
      </c>
      <c r="G509">
        <f>_xlfn.XLOOKUP(A509, '2) Order Form'!V:V, '2) Order Form'!O:O, FALSE)</f>
        <v>0</v>
      </c>
    </row>
    <row r="510" spans="1:7">
      <c r="A510" s="116">
        <f>SUM('2) Order Form'!V517)</f>
        <v>7048652896711</v>
      </c>
      <c r="B510" s="117">
        <f>SUM('2) Order Form'!I517)</f>
        <v>0</v>
      </c>
      <c r="C510">
        <f t="shared" si="8"/>
        <v>0</v>
      </c>
      <c r="G510">
        <f>_xlfn.XLOOKUP(A510, '2) Order Form'!V:V, '2) Order Form'!O:O, FALSE)</f>
        <v>0</v>
      </c>
    </row>
    <row r="511" spans="1:7">
      <c r="A511" s="116">
        <f>SUM('2) Order Form'!V518)</f>
        <v>7048652896421</v>
      </c>
      <c r="B511" s="117">
        <f>SUM('2) Order Form'!I518)</f>
        <v>0</v>
      </c>
      <c r="C511">
        <f t="shared" si="8"/>
        <v>0</v>
      </c>
      <c r="G511">
        <f>_xlfn.XLOOKUP(A511, '2) Order Form'!V:V, '2) Order Form'!O:O, FALSE)</f>
        <v>0</v>
      </c>
    </row>
    <row r="512" spans="1:7">
      <c r="A512" s="116">
        <f>SUM('2) Order Form'!V519)</f>
        <v>7048652896414</v>
      </c>
      <c r="B512" s="117">
        <f>SUM('2) Order Form'!I519)</f>
        <v>0</v>
      </c>
      <c r="C512">
        <f t="shared" si="8"/>
        <v>0</v>
      </c>
      <c r="G512">
        <f>_xlfn.XLOOKUP(A512, '2) Order Form'!V:V, '2) Order Form'!O:O, FALSE)</f>
        <v>0</v>
      </c>
    </row>
    <row r="513" spans="1:7">
      <c r="A513" s="116">
        <f>SUM('2) Order Form'!V520)</f>
        <v>7048652896407</v>
      </c>
      <c r="B513" s="117">
        <f>SUM('2) Order Form'!I520)</f>
        <v>0</v>
      </c>
      <c r="C513">
        <f t="shared" si="8"/>
        <v>0</v>
      </c>
      <c r="G513">
        <f>_xlfn.XLOOKUP(A513, '2) Order Form'!V:V, '2) Order Form'!O:O, FALSE)</f>
        <v>0</v>
      </c>
    </row>
    <row r="514" spans="1:7">
      <c r="A514" s="116">
        <f>SUM('2) Order Form'!V521)</f>
        <v>7048652896438</v>
      </c>
      <c r="B514" s="117">
        <f>SUM('2) Order Form'!I521)</f>
        <v>0</v>
      </c>
      <c r="C514">
        <f t="shared" si="8"/>
        <v>0</v>
      </c>
      <c r="G514">
        <f>_xlfn.XLOOKUP(A514, '2) Order Form'!V:V, '2) Order Form'!O:O, FALSE)</f>
        <v>0</v>
      </c>
    </row>
    <row r="515" spans="1:7">
      <c r="A515" s="116">
        <f>SUM('2) Order Form'!V522)</f>
        <v>7048652896469</v>
      </c>
      <c r="B515" s="117">
        <f>SUM('2) Order Form'!I522)</f>
        <v>0</v>
      </c>
      <c r="C515">
        <f t="shared" si="8"/>
        <v>0</v>
      </c>
      <c r="G515">
        <f>_xlfn.XLOOKUP(A515, '2) Order Form'!V:V, '2) Order Form'!O:O, FALSE)</f>
        <v>0</v>
      </c>
    </row>
    <row r="516" spans="1:7">
      <c r="A516" s="116">
        <f>SUM('2) Order Form'!V523)</f>
        <v>7048652896452</v>
      </c>
      <c r="B516" s="117">
        <f>SUM('2) Order Form'!I523)</f>
        <v>0</v>
      </c>
      <c r="C516">
        <f t="shared" si="8"/>
        <v>0</v>
      </c>
      <c r="G516">
        <f>_xlfn.XLOOKUP(A516, '2) Order Form'!V:V, '2) Order Form'!O:O, FALSE)</f>
        <v>0</v>
      </c>
    </row>
    <row r="517" spans="1:7">
      <c r="A517" s="116">
        <f>SUM('2) Order Form'!V524)</f>
        <v>7048652896445</v>
      </c>
      <c r="B517" s="117">
        <f>SUM('2) Order Form'!I524)</f>
        <v>0</v>
      </c>
      <c r="C517">
        <f t="shared" si="8"/>
        <v>0</v>
      </c>
      <c r="G517">
        <f>_xlfn.XLOOKUP(A517, '2) Order Form'!V:V, '2) Order Form'!O:O, FALSE)</f>
        <v>0</v>
      </c>
    </row>
    <row r="518" spans="1:7">
      <c r="A518" s="116">
        <f>SUM('2) Order Form'!V525)</f>
        <v>7048652896476</v>
      </c>
      <c r="B518" s="117">
        <f>SUM('2) Order Form'!I525)</f>
        <v>0</v>
      </c>
      <c r="C518">
        <f t="shared" si="8"/>
        <v>0</v>
      </c>
      <c r="G518">
        <f>_xlfn.XLOOKUP(A518, '2) Order Form'!V:V, '2) Order Form'!O:O, FALSE)</f>
        <v>0</v>
      </c>
    </row>
    <row r="519" spans="1:7">
      <c r="A519" s="116">
        <f>SUM('2) Order Form'!V526)</f>
        <v>7048652896506</v>
      </c>
      <c r="B519" s="117">
        <f>SUM('2) Order Form'!I526)</f>
        <v>0</v>
      </c>
      <c r="C519">
        <f t="shared" si="8"/>
        <v>0</v>
      </c>
      <c r="G519">
        <f>_xlfn.XLOOKUP(A519, '2) Order Form'!V:V, '2) Order Form'!O:O, FALSE)</f>
        <v>0</v>
      </c>
    </row>
    <row r="520" spans="1:7">
      <c r="A520" s="116">
        <f>SUM('2) Order Form'!V527)</f>
        <v>7048652896490</v>
      </c>
      <c r="B520" s="117">
        <f>SUM('2) Order Form'!I527)</f>
        <v>0</v>
      </c>
      <c r="C520">
        <f t="shared" si="8"/>
        <v>0</v>
      </c>
      <c r="G520">
        <f>_xlfn.XLOOKUP(A520, '2) Order Form'!V:V, '2) Order Form'!O:O, FALSE)</f>
        <v>0</v>
      </c>
    </row>
    <row r="521" spans="1:7">
      <c r="A521" s="116">
        <f>SUM('2) Order Form'!V528)</f>
        <v>7048652896483</v>
      </c>
      <c r="B521" s="117">
        <f>SUM('2) Order Form'!I528)</f>
        <v>0</v>
      </c>
      <c r="C521">
        <f t="shared" si="8"/>
        <v>0</v>
      </c>
      <c r="G521">
        <f>_xlfn.XLOOKUP(A521, '2) Order Form'!V:V, '2) Order Form'!O:O, FALSE)</f>
        <v>0</v>
      </c>
    </row>
    <row r="522" spans="1:7">
      <c r="A522" s="116">
        <f>SUM('2) Order Form'!V529)</f>
        <v>7048652896513</v>
      </c>
      <c r="B522" s="117">
        <f>SUM('2) Order Form'!I529)</f>
        <v>0</v>
      </c>
      <c r="C522">
        <f t="shared" si="8"/>
        <v>0</v>
      </c>
      <c r="G522">
        <f>_xlfn.XLOOKUP(A522, '2) Order Form'!V:V, '2) Order Form'!O:O, FALSE)</f>
        <v>0</v>
      </c>
    </row>
    <row r="523" spans="1:7">
      <c r="A523" s="116">
        <f>SUM('2) Order Form'!V530)</f>
        <v>7048652896544</v>
      </c>
      <c r="B523" s="117">
        <f>SUM('2) Order Form'!I530)</f>
        <v>0</v>
      </c>
      <c r="C523">
        <f t="shared" si="8"/>
        <v>0</v>
      </c>
      <c r="G523">
        <f>_xlfn.XLOOKUP(A523, '2) Order Form'!V:V, '2) Order Form'!O:O, FALSE)</f>
        <v>0</v>
      </c>
    </row>
    <row r="524" spans="1:7">
      <c r="A524" s="116">
        <f>SUM('2) Order Form'!V531)</f>
        <v>7048652896537</v>
      </c>
      <c r="B524" s="117">
        <f>SUM('2) Order Form'!I531)</f>
        <v>0</v>
      </c>
      <c r="C524">
        <f t="shared" si="8"/>
        <v>0</v>
      </c>
      <c r="G524">
        <f>_xlfn.XLOOKUP(A524, '2) Order Form'!V:V, '2) Order Form'!O:O, FALSE)</f>
        <v>0</v>
      </c>
    </row>
    <row r="525" spans="1:7">
      <c r="A525" s="116">
        <f>SUM('2) Order Form'!V532)</f>
        <v>7048652896520</v>
      </c>
      <c r="B525" s="117">
        <f>SUM('2) Order Form'!I532)</f>
        <v>0</v>
      </c>
      <c r="C525">
        <f t="shared" si="8"/>
        <v>0</v>
      </c>
      <c r="G525">
        <f>_xlfn.XLOOKUP(A525, '2) Order Form'!V:V, '2) Order Form'!O:O, FALSE)</f>
        <v>0</v>
      </c>
    </row>
    <row r="526" spans="1:7">
      <c r="A526" s="116">
        <f>SUM('2) Order Form'!V533)</f>
        <v>7048652896551</v>
      </c>
      <c r="B526" s="117">
        <f>SUM('2) Order Form'!I533)</f>
        <v>0</v>
      </c>
      <c r="C526">
        <f t="shared" si="8"/>
        <v>0</v>
      </c>
      <c r="G526">
        <f>_xlfn.XLOOKUP(A526, '2) Order Form'!V:V, '2) Order Form'!O:O, FALSE)</f>
        <v>0</v>
      </c>
    </row>
    <row r="527" spans="1:7">
      <c r="A527" s="116">
        <f>SUM('2) Order Form'!V534)</f>
        <v>7048652913937</v>
      </c>
      <c r="B527" s="117">
        <f>SUM('2) Order Form'!I534)</f>
        <v>0</v>
      </c>
      <c r="C527">
        <f t="shared" si="8"/>
        <v>0</v>
      </c>
      <c r="G527">
        <f>_xlfn.XLOOKUP(A527, '2) Order Form'!V:V, '2) Order Form'!O:O, FALSE)</f>
        <v>0</v>
      </c>
    </row>
    <row r="528" spans="1:7">
      <c r="A528" s="116">
        <f>SUM('2) Order Form'!V535)</f>
        <v>7048652913920</v>
      </c>
      <c r="B528" s="117">
        <f>SUM('2) Order Form'!I535)</f>
        <v>0</v>
      </c>
      <c r="C528">
        <f t="shared" si="8"/>
        <v>0</v>
      </c>
      <c r="G528">
        <f>_xlfn.XLOOKUP(A528, '2) Order Form'!V:V, '2) Order Form'!O:O, FALSE)</f>
        <v>0</v>
      </c>
    </row>
    <row r="529" spans="1:7">
      <c r="A529" s="116">
        <f>SUM('2) Order Form'!V536)</f>
        <v>7048652913913</v>
      </c>
      <c r="B529" s="117">
        <f>SUM('2) Order Form'!I536)</f>
        <v>0</v>
      </c>
      <c r="C529">
        <f t="shared" si="8"/>
        <v>0</v>
      </c>
      <c r="G529">
        <f>_xlfn.XLOOKUP(A529, '2) Order Form'!V:V, '2) Order Form'!O:O, FALSE)</f>
        <v>0</v>
      </c>
    </row>
    <row r="530" spans="1:7">
      <c r="A530" s="116">
        <f>SUM('2) Order Form'!V537)</f>
        <v>7048652913944</v>
      </c>
      <c r="B530" s="117">
        <f>SUM('2) Order Form'!I537)</f>
        <v>0</v>
      </c>
      <c r="C530">
        <f t="shared" si="8"/>
        <v>0</v>
      </c>
      <c r="G530">
        <f>_xlfn.XLOOKUP(A530, '2) Order Form'!V:V, '2) Order Form'!O:O, FALSE)</f>
        <v>0</v>
      </c>
    </row>
    <row r="531" spans="1:7">
      <c r="A531" s="116">
        <f>SUM('2) Order Form'!V538)</f>
        <v>7048652914576</v>
      </c>
      <c r="B531" s="117">
        <f>SUM('2) Order Form'!I538)</f>
        <v>0</v>
      </c>
      <c r="C531">
        <f t="shared" si="8"/>
        <v>0</v>
      </c>
      <c r="G531">
        <f>_xlfn.XLOOKUP(A531, '2) Order Form'!V:V, '2) Order Form'!O:O, FALSE)</f>
        <v>0</v>
      </c>
    </row>
    <row r="532" spans="1:7">
      <c r="A532" s="116">
        <f>SUM('2) Order Form'!V539)</f>
        <v>7048652914569</v>
      </c>
      <c r="B532" s="117">
        <f>SUM('2) Order Form'!I539)</f>
        <v>0</v>
      </c>
      <c r="C532">
        <f t="shared" si="8"/>
        <v>0</v>
      </c>
      <c r="G532">
        <f>_xlfn.XLOOKUP(A532, '2) Order Form'!V:V, '2) Order Form'!O:O, FALSE)</f>
        <v>0</v>
      </c>
    </row>
    <row r="533" spans="1:7">
      <c r="A533" s="116">
        <f>SUM('2) Order Form'!V540)</f>
        <v>7048652914552</v>
      </c>
      <c r="B533" s="117">
        <f>SUM('2) Order Form'!I540)</f>
        <v>0</v>
      </c>
      <c r="C533">
        <f t="shared" si="8"/>
        <v>0</v>
      </c>
      <c r="G533">
        <f>_xlfn.XLOOKUP(A533, '2) Order Form'!V:V, '2) Order Form'!O:O, FALSE)</f>
        <v>0</v>
      </c>
    </row>
    <row r="534" spans="1:7">
      <c r="A534" s="116">
        <f>SUM('2) Order Form'!V541)</f>
        <v>7048652914583</v>
      </c>
      <c r="B534" s="117">
        <f>SUM('2) Order Form'!I541)</f>
        <v>0</v>
      </c>
      <c r="C534">
        <f t="shared" si="8"/>
        <v>0</v>
      </c>
      <c r="G534">
        <f>_xlfn.XLOOKUP(A534, '2) Order Form'!V:V, '2) Order Form'!O:O, FALSE)</f>
        <v>0</v>
      </c>
    </row>
    <row r="535" spans="1:7">
      <c r="A535" s="116">
        <f>SUM('2) Order Form'!V542)</f>
        <v>7048652914613</v>
      </c>
      <c r="B535" s="117">
        <f>SUM('2) Order Form'!I542)</f>
        <v>0</v>
      </c>
      <c r="C535">
        <f t="shared" si="8"/>
        <v>0</v>
      </c>
      <c r="G535">
        <f>_xlfn.XLOOKUP(A535, '2) Order Form'!V:V, '2) Order Form'!O:O, FALSE)</f>
        <v>0</v>
      </c>
    </row>
    <row r="536" spans="1:7">
      <c r="A536" s="116">
        <f>SUM('2) Order Form'!V543)</f>
        <v>7048652914606</v>
      </c>
      <c r="B536" s="117">
        <f>SUM('2) Order Form'!I543)</f>
        <v>0</v>
      </c>
      <c r="C536">
        <f t="shared" si="8"/>
        <v>0</v>
      </c>
      <c r="G536">
        <f>_xlfn.XLOOKUP(A536, '2) Order Form'!V:V, '2) Order Form'!O:O, FALSE)</f>
        <v>0</v>
      </c>
    </row>
    <row r="537" spans="1:7">
      <c r="A537" s="116">
        <f>SUM('2) Order Form'!V544)</f>
        <v>7048652914590</v>
      </c>
      <c r="B537" s="117">
        <f>SUM('2) Order Form'!I544)</f>
        <v>0</v>
      </c>
      <c r="C537">
        <f t="shared" si="8"/>
        <v>0</v>
      </c>
      <c r="G537">
        <f>_xlfn.XLOOKUP(A537, '2) Order Form'!V:V, '2) Order Form'!O:O, FALSE)</f>
        <v>0</v>
      </c>
    </row>
    <row r="538" spans="1:7">
      <c r="A538" s="116">
        <f>SUM('2) Order Form'!V545)</f>
        <v>7048652914620</v>
      </c>
      <c r="B538" s="117">
        <f>SUM('2) Order Form'!I545)</f>
        <v>0</v>
      </c>
      <c r="C538">
        <f t="shared" si="8"/>
        <v>0</v>
      </c>
      <c r="G538">
        <f>_xlfn.XLOOKUP(A538, '2) Order Form'!V:V, '2) Order Form'!O:O, FALSE)</f>
        <v>0</v>
      </c>
    </row>
    <row r="539" spans="1:7">
      <c r="A539" s="116">
        <f>SUM('2) Order Form'!V546)</f>
        <v>7048652913975</v>
      </c>
      <c r="B539" s="117">
        <f>SUM('2) Order Form'!I546)</f>
        <v>0</v>
      </c>
      <c r="C539">
        <f t="shared" si="8"/>
        <v>0</v>
      </c>
      <c r="G539">
        <f>_xlfn.XLOOKUP(A539, '2) Order Form'!V:V, '2) Order Form'!O:O, FALSE)</f>
        <v>0</v>
      </c>
    </row>
    <row r="540" spans="1:7">
      <c r="A540" s="116">
        <f>SUM('2) Order Form'!V547)</f>
        <v>7048652913968</v>
      </c>
      <c r="B540" s="117">
        <f>SUM('2) Order Form'!I547)</f>
        <v>0</v>
      </c>
      <c r="C540">
        <f t="shared" si="8"/>
        <v>0</v>
      </c>
      <c r="G540">
        <f>_xlfn.XLOOKUP(A540, '2) Order Form'!V:V, '2) Order Form'!O:O, FALSE)</f>
        <v>0</v>
      </c>
    </row>
    <row r="541" spans="1:7">
      <c r="A541" s="116">
        <f>SUM('2) Order Form'!V548)</f>
        <v>7048652913951</v>
      </c>
      <c r="B541" s="117">
        <f>SUM('2) Order Form'!I548)</f>
        <v>0</v>
      </c>
      <c r="C541">
        <f t="shared" si="8"/>
        <v>0</v>
      </c>
      <c r="G541">
        <f>_xlfn.XLOOKUP(A541, '2) Order Form'!V:V, '2) Order Form'!O:O, FALSE)</f>
        <v>0</v>
      </c>
    </row>
    <row r="542" spans="1:7">
      <c r="A542" s="116">
        <f>SUM('2) Order Form'!V549)</f>
        <v>7048652913982</v>
      </c>
      <c r="B542" s="117">
        <f>SUM('2) Order Form'!I549)</f>
        <v>0</v>
      </c>
      <c r="C542">
        <f t="shared" si="8"/>
        <v>0</v>
      </c>
      <c r="G542">
        <f>_xlfn.XLOOKUP(A542, '2) Order Form'!V:V, '2) Order Form'!O:O, FALSE)</f>
        <v>0</v>
      </c>
    </row>
    <row r="543" spans="1:7">
      <c r="A543" s="116">
        <f>SUM('2) Order Form'!V550)</f>
        <v>7048652914019</v>
      </c>
      <c r="B543" s="117">
        <f>SUM('2) Order Form'!I550)</f>
        <v>0</v>
      </c>
      <c r="C543">
        <f t="shared" si="8"/>
        <v>0</v>
      </c>
      <c r="G543">
        <f>_xlfn.XLOOKUP(A543, '2) Order Form'!V:V, '2) Order Form'!O:O, FALSE)</f>
        <v>0</v>
      </c>
    </row>
    <row r="544" spans="1:7">
      <c r="A544" s="116">
        <f>SUM('2) Order Form'!V551)</f>
        <v>7048652914002</v>
      </c>
      <c r="B544" s="117">
        <f>SUM('2) Order Form'!I551)</f>
        <v>0</v>
      </c>
      <c r="C544">
        <f t="shared" si="8"/>
        <v>0</v>
      </c>
      <c r="G544">
        <f>_xlfn.XLOOKUP(A544, '2) Order Form'!V:V, '2) Order Form'!O:O, FALSE)</f>
        <v>0</v>
      </c>
    </row>
    <row r="545" spans="1:7">
      <c r="A545" s="116">
        <f>SUM('2) Order Form'!V552)</f>
        <v>7048652913999</v>
      </c>
      <c r="B545" s="117">
        <f>SUM('2) Order Form'!I552)</f>
        <v>0</v>
      </c>
      <c r="C545">
        <f t="shared" si="8"/>
        <v>0</v>
      </c>
      <c r="G545">
        <f>_xlfn.XLOOKUP(A545, '2) Order Form'!V:V, '2) Order Form'!O:O, FALSE)</f>
        <v>0</v>
      </c>
    </row>
    <row r="546" spans="1:7">
      <c r="A546" s="116">
        <f>SUM('2) Order Form'!V553)</f>
        <v>7048652914026</v>
      </c>
      <c r="B546" s="117">
        <f>SUM('2) Order Form'!I553)</f>
        <v>0</v>
      </c>
      <c r="C546">
        <f t="shared" si="8"/>
        <v>0</v>
      </c>
      <c r="G546">
        <f>_xlfn.XLOOKUP(A546, '2) Order Form'!V:V, '2) Order Form'!O:O, FALSE)</f>
        <v>0</v>
      </c>
    </row>
    <row r="547" spans="1:7">
      <c r="A547" s="116">
        <f>SUM('2) Order Form'!V554)</f>
        <v>7048652914057</v>
      </c>
      <c r="B547" s="117">
        <f>SUM('2) Order Form'!I554)</f>
        <v>0</v>
      </c>
      <c r="C547">
        <f t="shared" si="8"/>
        <v>0</v>
      </c>
      <c r="G547">
        <f>_xlfn.XLOOKUP(A547, '2) Order Form'!V:V, '2) Order Form'!O:O, FALSE)</f>
        <v>0</v>
      </c>
    </row>
    <row r="548" spans="1:7">
      <c r="A548" s="116">
        <f>SUM('2) Order Form'!V555)</f>
        <v>7048652914040</v>
      </c>
      <c r="B548" s="117">
        <f>SUM('2) Order Form'!I555)</f>
        <v>0</v>
      </c>
      <c r="C548">
        <f t="shared" si="8"/>
        <v>0</v>
      </c>
      <c r="G548">
        <f>_xlfn.XLOOKUP(A548, '2) Order Form'!V:V, '2) Order Form'!O:O, FALSE)</f>
        <v>0</v>
      </c>
    </row>
    <row r="549" spans="1:7">
      <c r="A549" s="116">
        <f>SUM('2) Order Form'!V556)</f>
        <v>7048652914033</v>
      </c>
      <c r="B549" s="117">
        <f>SUM('2) Order Form'!I556)</f>
        <v>0</v>
      </c>
      <c r="C549">
        <f t="shared" si="8"/>
        <v>0</v>
      </c>
      <c r="G549">
        <f>_xlfn.XLOOKUP(A549, '2) Order Form'!V:V, '2) Order Form'!O:O, FALSE)</f>
        <v>0</v>
      </c>
    </row>
    <row r="550" spans="1:7">
      <c r="A550" s="116">
        <f>SUM('2) Order Form'!V557)</f>
        <v>7048652914064</v>
      </c>
      <c r="B550" s="117">
        <f>SUM('2) Order Form'!I557)</f>
        <v>0</v>
      </c>
      <c r="C550">
        <f t="shared" si="8"/>
        <v>0</v>
      </c>
      <c r="G550">
        <f>_xlfn.XLOOKUP(A550, '2) Order Form'!V:V, '2) Order Form'!O:O, FALSE)</f>
        <v>0</v>
      </c>
    </row>
    <row r="551" spans="1:7">
      <c r="A551" s="116">
        <f>SUM('2) Order Form'!V558)</f>
        <v>7048652914095</v>
      </c>
      <c r="B551" s="117">
        <f>SUM('2) Order Form'!I558)</f>
        <v>0</v>
      </c>
      <c r="C551">
        <f t="shared" si="8"/>
        <v>0</v>
      </c>
      <c r="G551">
        <f>_xlfn.XLOOKUP(A551, '2) Order Form'!V:V, '2) Order Form'!O:O, FALSE)</f>
        <v>0</v>
      </c>
    </row>
    <row r="552" spans="1:7">
      <c r="A552" s="116">
        <f>SUM('2) Order Form'!V559)</f>
        <v>7048652914088</v>
      </c>
      <c r="B552" s="117">
        <f>SUM('2) Order Form'!I559)</f>
        <v>0</v>
      </c>
      <c r="C552">
        <f t="shared" si="8"/>
        <v>0</v>
      </c>
      <c r="G552">
        <f>_xlfn.XLOOKUP(A552, '2) Order Form'!V:V, '2) Order Form'!O:O, FALSE)</f>
        <v>0</v>
      </c>
    </row>
    <row r="553" spans="1:7">
      <c r="A553" s="116">
        <f>SUM('2) Order Form'!V560)</f>
        <v>7048652914071</v>
      </c>
      <c r="B553" s="117">
        <f>SUM('2) Order Form'!I560)</f>
        <v>0</v>
      </c>
      <c r="C553">
        <f t="shared" si="8"/>
        <v>0</v>
      </c>
      <c r="G553">
        <f>_xlfn.XLOOKUP(A553, '2) Order Form'!V:V, '2) Order Form'!O:O, FALSE)</f>
        <v>0</v>
      </c>
    </row>
    <row r="554" spans="1:7">
      <c r="A554" s="116">
        <f>SUM('2) Order Form'!V561)</f>
        <v>7048652914101</v>
      </c>
      <c r="B554" s="117">
        <f>SUM('2) Order Form'!I561)</f>
        <v>0</v>
      </c>
      <c r="C554">
        <f t="shared" si="8"/>
        <v>0</v>
      </c>
      <c r="G554">
        <f>_xlfn.XLOOKUP(A554, '2) Order Form'!V:V, '2) Order Form'!O:O, FALSE)</f>
        <v>0</v>
      </c>
    </row>
    <row r="555" spans="1:7">
      <c r="A555" s="116">
        <f>SUM('2) Order Form'!V562)</f>
        <v>7048652914255</v>
      </c>
      <c r="B555" s="117">
        <f>SUM('2) Order Form'!I562)</f>
        <v>0</v>
      </c>
      <c r="C555">
        <f t="shared" si="8"/>
        <v>0</v>
      </c>
      <c r="G555">
        <f>_xlfn.XLOOKUP(A555, '2) Order Form'!V:V, '2) Order Form'!O:O, FALSE)</f>
        <v>0</v>
      </c>
    </row>
    <row r="556" spans="1:7">
      <c r="A556" s="116">
        <f>SUM('2) Order Form'!V563)</f>
        <v>7048652914248</v>
      </c>
      <c r="B556" s="117">
        <f>SUM('2) Order Form'!I563)</f>
        <v>0</v>
      </c>
      <c r="C556">
        <f t="shared" si="8"/>
        <v>0</v>
      </c>
      <c r="G556">
        <f>_xlfn.XLOOKUP(A556, '2) Order Form'!V:V, '2) Order Form'!O:O, FALSE)</f>
        <v>0</v>
      </c>
    </row>
    <row r="557" spans="1:7">
      <c r="A557" s="116">
        <f>SUM('2) Order Form'!V564)</f>
        <v>7048652914231</v>
      </c>
      <c r="B557" s="117">
        <f>SUM('2) Order Form'!I564)</f>
        <v>0</v>
      </c>
      <c r="C557">
        <f t="shared" si="8"/>
        <v>0</v>
      </c>
      <c r="G557">
        <f>_xlfn.XLOOKUP(A557, '2) Order Form'!V:V, '2) Order Form'!O:O, FALSE)</f>
        <v>0</v>
      </c>
    </row>
    <row r="558" spans="1:7">
      <c r="A558" s="116">
        <f>SUM('2) Order Form'!V565)</f>
        <v>7048652914262</v>
      </c>
      <c r="B558" s="117">
        <f>SUM('2) Order Form'!I565)</f>
        <v>0</v>
      </c>
      <c r="C558">
        <f t="shared" si="8"/>
        <v>0</v>
      </c>
      <c r="G558">
        <f>_xlfn.XLOOKUP(A558, '2) Order Form'!V:V, '2) Order Form'!O:O, FALSE)</f>
        <v>0</v>
      </c>
    </row>
    <row r="559" spans="1:7">
      <c r="A559" s="116">
        <f>SUM('2) Order Form'!V566)</f>
        <v>7048652914293</v>
      </c>
      <c r="B559" s="117">
        <f>SUM('2) Order Form'!I566)</f>
        <v>0</v>
      </c>
      <c r="C559">
        <f t="shared" ref="C559:C606" si="9">G559*100</f>
        <v>0</v>
      </c>
      <c r="G559">
        <f>_xlfn.XLOOKUP(A559, '2) Order Form'!V:V, '2) Order Form'!O:O, FALSE)</f>
        <v>0</v>
      </c>
    </row>
    <row r="560" spans="1:7">
      <c r="A560" s="116">
        <f>SUM('2) Order Form'!V567)</f>
        <v>7048652914286</v>
      </c>
      <c r="B560" s="117">
        <f>SUM('2) Order Form'!I567)</f>
        <v>0</v>
      </c>
      <c r="C560">
        <f t="shared" si="9"/>
        <v>0</v>
      </c>
      <c r="G560">
        <f>_xlfn.XLOOKUP(A560, '2) Order Form'!V:V, '2) Order Form'!O:O, FALSE)</f>
        <v>0</v>
      </c>
    </row>
    <row r="561" spans="1:7">
      <c r="A561" s="116">
        <f>SUM('2) Order Form'!V568)</f>
        <v>7048652914279</v>
      </c>
      <c r="B561" s="117">
        <f>SUM('2) Order Form'!I568)</f>
        <v>0</v>
      </c>
      <c r="C561">
        <f t="shared" si="9"/>
        <v>0</v>
      </c>
      <c r="G561">
        <f>_xlfn.XLOOKUP(A561, '2) Order Form'!V:V, '2) Order Form'!O:O, FALSE)</f>
        <v>0</v>
      </c>
    </row>
    <row r="562" spans="1:7">
      <c r="A562" s="116">
        <f>SUM('2) Order Form'!V569)</f>
        <v>7048652914309</v>
      </c>
      <c r="B562" s="117">
        <f>SUM('2) Order Form'!I569)</f>
        <v>0</v>
      </c>
      <c r="C562">
        <f t="shared" si="9"/>
        <v>0</v>
      </c>
      <c r="G562">
        <f>_xlfn.XLOOKUP(A562, '2) Order Form'!V:V, '2) Order Form'!O:O, FALSE)</f>
        <v>0</v>
      </c>
    </row>
    <row r="563" spans="1:7">
      <c r="A563" s="116">
        <f>SUM('2) Order Form'!V570)</f>
        <v>7048652914330</v>
      </c>
      <c r="B563" s="117">
        <f>SUM('2) Order Form'!I570)</f>
        <v>0</v>
      </c>
      <c r="C563">
        <f t="shared" si="9"/>
        <v>0</v>
      </c>
      <c r="G563">
        <f>_xlfn.XLOOKUP(A563, '2) Order Form'!V:V, '2) Order Form'!O:O, FALSE)</f>
        <v>0</v>
      </c>
    </row>
    <row r="564" spans="1:7">
      <c r="A564" s="116">
        <f>SUM('2) Order Form'!V571)</f>
        <v>7048652914323</v>
      </c>
      <c r="B564" s="117">
        <f>SUM('2) Order Form'!I571)</f>
        <v>0</v>
      </c>
      <c r="C564">
        <f t="shared" si="9"/>
        <v>0</v>
      </c>
      <c r="G564">
        <f>_xlfn.XLOOKUP(A564, '2) Order Form'!V:V, '2) Order Form'!O:O, FALSE)</f>
        <v>0</v>
      </c>
    </row>
    <row r="565" spans="1:7">
      <c r="A565" s="116">
        <f>SUM('2) Order Form'!V572)</f>
        <v>7048652914316</v>
      </c>
      <c r="B565" s="117">
        <f>SUM('2) Order Form'!I572)</f>
        <v>0</v>
      </c>
      <c r="C565">
        <f t="shared" si="9"/>
        <v>0</v>
      </c>
      <c r="G565">
        <f>_xlfn.XLOOKUP(A565, '2) Order Form'!V:V, '2) Order Form'!O:O, FALSE)</f>
        <v>0</v>
      </c>
    </row>
    <row r="566" spans="1:7">
      <c r="A566" s="116">
        <f>SUM('2) Order Form'!V573)</f>
        <v>7048652914347</v>
      </c>
      <c r="B566" s="117">
        <f>SUM('2) Order Form'!I573)</f>
        <v>0</v>
      </c>
      <c r="C566">
        <f t="shared" si="9"/>
        <v>0</v>
      </c>
      <c r="G566">
        <f>_xlfn.XLOOKUP(A566, '2) Order Form'!V:V, '2) Order Form'!O:O, FALSE)</f>
        <v>0</v>
      </c>
    </row>
    <row r="567" spans="1:7">
      <c r="A567" s="116">
        <f>SUM('2) Order Form'!V574)</f>
        <v>7048652914378</v>
      </c>
      <c r="B567" s="117">
        <f>SUM('2) Order Form'!I574)</f>
        <v>0</v>
      </c>
      <c r="C567">
        <f t="shared" si="9"/>
        <v>0</v>
      </c>
      <c r="G567">
        <f>_xlfn.XLOOKUP(A567, '2) Order Form'!V:V, '2) Order Form'!O:O, FALSE)</f>
        <v>0</v>
      </c>
    </row>
    <row r="568" spans="1:7">
      <c r="A568" s="116">
        <f>SUM('2) Order Form'!V575)</f>
        <v>7048652914361</v>
      </c>
      <c r="B568" s="117">
        <f>SUM('2) Order Form'!I575)</f>
        <v>0</v>
      </c>
      <c r="C568">
        <f t="shared" si="9"/>
        <v>0</v>
      </c>
      <c r="G568">
        <f>_xlfn.XLOOKUP(A568, '2) Order Form'!V:V, '2) Order Form'!O:O, FALSE)</f>
        <v>0</v>
      </c>
    </row>
    <row r="569" spans="1:7">
      <c r="A569" s="116">
        <f>SUM('2) Order Form'!V576)</f>
        <v>7048652914354</v>
      </c>
      <c r="B569" s="117">
        <f>SUM('2) Order Form'!I576)</f>
        <v>0</v>
      </c>
      <c r="C569">
        <f t="shared" si="9"/>
        <v>0</v>
      </c>
      <c r="G569">
        <f>_xlfn.XLOOKUP(A569, '2) Order Form'!V:V, '2) Order Form'!O:O, FALSE)</f>
        <v>0</v>
      </c>
    </row>
    <row r="570" spans="1:7">
      <c r="A570" s="116">
        <f>SUM('2) Order Form'!V577)</f>
        <v>7048652914385</v>
      </c>
      <c r="B570" s="117">
        <f>SUM('2) Order Form'!I577)</f>
        <v>0</v>
      </c>
      <c r="C570">
        <f t="shared" si="9"/>
        <v>0</v>
      </c>
      <c r="G570">
        <f>_xlfn.XLOOKUP(A570, '2) Order Form'!V:V, '2) Order Form'!O:O, FALSE)</f>
        <v>0</v>
      </c>
    </row>
    <row r="571" spans="1:7">
      <c r="A571" s="116">
        <f>SUM('2) Order Form'!V578)</f>
        <v>7048652899781</v>
      </c>
      <c r="B571" s="117">
        <f>SUM('2) Order Form'!I578)</f>
        <v>0</v>
      </c>
      <c r="C571">
        <f t="shared" si="9"/>
        <v>0</v>
      </c>
      <c r="G571">
        <f>_xlfn.XLOOKUP(A571, '2) Order Form'!V:V, '2) Order Form'!O:O, FALSE)</f>
        <v>0</v>
      </c>
    </row>
    <row r="572" spans="1:7">
      <c r="A572" s="116">
        <f>SUM('2) Order Form'!V579)</f>
        <v>7048652899774</v>
      </c>
      <c r="B572" s="117">
        <f>SUM('2) Order Form'!I579)</f>
        <v>0</v>
      </c>
      <c r="C572">
        <f t="shared" si="9"/>
        <v>0</v>
      </c>
      <c r="G572">
        <f>_xlfn.XLOOKUP(A572, '2) Order Form'!V:V, '2) Order Form'!O:O, FALSE)</f>
        <v>0</v>
      </c>
    </row>
    <row r="573" spans="1:7">
      <c r="A573" s="116">
        <f>SUM('2) Order Form'!V580)</f>
        <v>7048652899767</v>
      </c>
      <c r="B573" s="117">
        <f>SUM('2) Order Form'!I580)</f>
        <v>0</v>
      </c>
      <c r="C573">
        <f t="shared" si="9"/>
        <v>0</v>
      </c>
      <c r="G573">
        <f>_xlfn.XLOOKUP(A573, '2) Order Form'!V:V, '2) Order Form'!O:O, FALSE)</f>
        <v>0</v>
      </c>
    </row>
    <row r="574" spans="1:7">
      <c r="A574" s="116">
        <f>SUM('2) Order Form'!V581)</f>
        <v>7048652899750</v>
      </c>
      <c r="B574" s="117">
        <f>SUM('2) Order Form'!I581)</f>
        <v>0</v>
      </c>
      <c r="C574">
        <f t="shared" si="9"/>
        <v>0</v>
      </c>
      <c r="G574">
        <f>_xlfn.XLOOKUP(A574, '2) Order Form'!V:V, '2) Order Form'!O:O, FALSE)</f>
        <v>0</v>
      </c>
    </row>
    <row r="575" spans="1:7">
      <c r="A575" s="116">
        <f>SUM('2) Order Form'!V582)</f>
        <v>7048652903693</v>
      </c>
      <c r="B575" s="117">
        <f>SUM('2) Order Form'!I582)</f>
        <v>0</v>
      </c>
      <c r="C575">
        <f t="shared" si="9"/>
        <v>0</v>
      </c>
      <c r="G575">
        <f>_xlfn.XLOOKUP(A575, '2) Order Form'!V:V, '2) Order Form'!O:O, FALSE)</f>
        <v>0</v>
      </c>
    </row>
    <row r="576" spans="1:7">
      <c r="A576" s="116">
        <f>SUM('2) Order Form'!V583)</f>
        <v>7048652903686</v>
      </c>
      <c r="B576" s="117">
        <f>SUM('2) Order Form'!I583)</f>
        <v>0</v>
      </c>
      <c r="C576">
        <f t="shared" si="9"/>
        <v>0</v>
      </c>
      <c r="G576">
        <f>_xlfn.XLOOKUP(A576, '2) Order Form'!V:V, '2) Order Form'!O:O, FALSE)</f>
        <v>0</v>
      </c>
    </row>
    <row r="577" spans="1:7">
      <c r="A577" s="116">
        <f>SUM('2) Order Form'!V584)</f>
        <v>7048652903679</v>
      </c>
      <c r="B577" s="117">
        <f>SUM('2) Order Form'!I584)</f>
        <v>0</v>
      </c>
      <c r="C577">
        <f t="shared" si="9"/>
        <v>0</v>
      </c>
      <c r="G577">
        <f>_xlfn.XLOOKUP(A577, '2) Order Form'!V:V, '2) Order Form'!O:O, FALSE)</f>
        <v>0</v>
      </c>
    </row>
    <row r="578" spans="1:7">
      <c r="A578" s="116">
        <f>SUM('2) Order Form'!V585)</f>
        <v>7048652903662</v>
      </c>
      <c r="B578" s="117">
        <f>SUM('2) Order Form'!I585)</f>
        <v>0</v>
      </c>
      <c r="C578">
        <f t="shared" si="9"/>
        <v>0</v>
      </c>
      <c r="G578">
        <f>_xlfn.XLOOKUP(A578, '2) Order Form'!V:V, '2) Order Form'!O:O, FALSE)</f>
        <v>0</v>
      </c>
    </row>
    <row r="579" spans="1:7">
      <c r="A579" s="116">
        <f>SUM('2) Order Form'!V586)</f>
        <v>7048652898784</v>
      </c>
      <c r="B579" s="117">
        <f>SUM('2) Order Form'!I586)</f>
        <v>0</v>
      </c>
      <c r="C579">
        <f t="shared" si="9"/>
        <v>0</v>
      </c>
      <c r="G579">
        <f>_xlfn.XLOOKUP(A579, '2) Order Form'!V:V, '2) Order Form'!O:O, FALSE)</f>
        <v>0</v>
      </c>
    </row>
    <row r="580" spans="1:7">
      <c r="A580" s="116">
        <f>SUM('2) Order Form'!V587)</f>
        <v>7048652898777</v>
      </c>
      <c r="B580" s="117">
        <f>SUM('2) Order Form'!I587)</f>
        <v>0</v>
      </c>
      <c r="C580">
        <f t="shared" si="9"/>
        <v>0</v>
      </c>
      <c r="G580">
        <f>_xlfn.XLOOKUP(A580, '2) Order Form'!V:V, '2) Order Form'!O:O, FALSE)</f>
        <v>0</v>
      </c>
    </row>
    <row r="581" spans="1:7">
      <c r="A581" s="116">
        <f>SUM('2) Order Form'!V588)</f>
        <v>7048652898760</v>
      </c>
      <c r="B581" s="117">
        <f>SUM('2) Order Form'!I588)</f>
        <v>0</v>
      </c>
      <c r="C581">
        <f t="shared" si="9"/>
        <v>0</v>
      </c>
      <c r="G581">
        <f>_xlfn.XLOOKUP(A581, '2) Order Form'!V:V, '2) Order Form'!O:O, FALSE)</f>
        <v>0</v>
      </c>
    </row>
    <row r="582" spans="1:7">
      <c r="A582" s="116">
        <f>SUM('2) Order Form'!V589)</f>
        <v>7048652898753</v>
      </c>
      <c r="B582" s="117">
        <f>SUM('2) Order Form'!I589)</f>
        <v>0</v>
      </c>
      <c r="C582">
        <f t="shared" si="9"/>
        <v>0</v>
      </c>
      <c r="G582">
        <f>_xlfn.XLOOKUP(A582, '2) Order Form'!V:V, '2) Order Form'!O:O, FALSE)</f>
        <v>0</v>
      </c>
    </row>
    <row r="583" spans="1:7">
      <c r="A583" s="116">
        <f>SUM('2) Order Form'!V590)</f>
        <v>7048652898821</v>
      </c>
      <c r="B583" s="117">
        <f>SUM('2) Order Form'!I590)</f>
        <v>0</v>
      </c>
      <c r="C583">
        <f t="shared" si="9"/>
        <v>0</v>
      </c>
      <c r="G583">
        <f>_xlfn.XLOOKUP(A583, '2) Order Form'!V:V, '2) Order Form'!O:O, FALSE)</f>
        <v>0</v>
      </c>
    </row>
    <row r="584" spans="1:7">
      <c r="A584" s="116">
        <f>SUM('2) Order Form'!V591)</f>
        <v>7048652898814</v>
      </c>
      <c r="B584" s="117">
        <f>SUM('2) Order Form'!I591)</f>
        <v>0</v>
      </c>
      <c r="C584">
        <f t="shared" si="9"/>
        <v>0</v>
      </c>
      <c r="G584">
        <f>_xlfn.XLOOKUP(A584, '2) Order Form'!V:V, '2) Order Form'!O:O, FALSE)</f>
        <v>0</v>
      </c>
    </row>
    <row r="585" spans="1:7">
      <c r="A585" s="116">
        <f>SUM('2) Order Form'!V592)</f>
        <v>7048652898807</v>
      </c>
      <c r="B585" s="117">
        <f>SUM('2) Order Form'!I592)</f>
        <v>0</v>
      </c>
      <c r="C585">
        <f t="shared" si="9"/>
        <v>0</v>
      </c>
      <c r="G585">
        <f>_xlfn.XLOOKUP(A585, '2) Order Form'!V:V, '2) Order Form'!O:O, FALSE)</f>
        <v>0</v>
      </c>
    </row>
    <row r="586" spans="1:7">
      <c r="A586" s="116">
        <f>SUM('2) Order Form'!V593)</f>
        <v>7048652898791</v>
      </c>
      <c r="B586" s="117">
        <f>SUM('2) Order Form'!I593)</f>
        <v>0</v>
      </c>
      <c r="C586">
        <f t="shared" si="9"/>
        <v>0</v>
      </c>
      <c r="G586">
        <f>_xlfn.XLOOKUP(A586, '2) Order Form'!V:V, '2) Order Form'!O:O, FALSE)</f>
        <v>0</v>
      </c>
    </row>
    <row r="587" spans="1:7">
      <c r="A587" s="116">
        <f>SUM('2) Order Form'!V594)</f>
        <v>7048652898746</v>
      </c>
      <c r="B587" s="117">
        <f>SUM('2) Order Form'!I594)</f>
        <v>0</v>
      </c>
      <c r="C587">
        <f t="shared" si="9"/>
        <v>0</v>
      </c>
      <c r="G587">
        <f>_xlfn.XLOOKUP(A587, '2) Order Form'!V:V, '2) Order Form'!O:O, FALSE)</f>
        <v>0</v>
      </c>
    </row>
    <row r="588" spans="1:7">
      <c r="A588" s="116">
        <f>SUM('2) Order Form'!V595)</f>
        <v>7048652898739</v>
      </c>
      <c r="B588" s="117">
        <f>SUM('2) Order Form'!I595)</f>
        <v>0</v>
      </c>
      <c r="C588">
        <f t="shared" si="9"/>
        <v>0</v>
      </c>
      <c r="G588">
        <f>_xlfn.XLOOKUP(A588, '2) Order Form'!V:V, '2) Order Form'!O:O, FALSE)</f>
        <v>0</v>
      </c>
    </row>
    <row r="589" spans="1:7">
      <c r="A589" s="116">
        <f>SUM('2) Order Form'!V596)</f>
        <v>7048652898722</v>
      </c>
      <c r="B589" s="117">
        <f>SUM('2) Order Form'!I596)</f>
        <v>0</v>
      </c>
      <c r="C589">
        <f t="shared" si="9"/>
        <v>0</v>
      </c>
      <c r="G589">
        <f>_xlfn.XLOOKUP(A589, '2) Order Form'!V:V, '2) Order Form'!O:O, FALSE)</f>
        <v>0</v>
      </c>
    </row>
    <row r="590" spans="1:7">
      <c r="A590" s="116">
        <f>SUM('2) Order Form'!V597)</f>
        <v>7048652898715</v>
      </c>
      <c r="B590" s="117">
        <f>SUM('2) Order Form'!I597)</f>
        <v>0</v>
      </c>
      <c r="C590">
        <f t="shared" si="9"/>
        <v>0</v>
      </c>
      <c r="G590">
        <f>_xlfn.XLOOKUP(A590, '2) Order Form'!V:V, '2) Order Form'!O:O, FALSE)</f>
        <v>0</v>
      </c>
    </row>
    <row r="591" spans="1:7">
      <c r="A591" s="116">
        <f>SUM('2) Order Form'!V598)</f>
        <v>7048652898623</v>
      </c>
      <c r="B591" s="117">
        <f>SUM('2) Order Form'!I598)</f>
        <v>0</v>
      </c>
      <c r="C591">
        <f t="shared" si="9"/>
        <v>0</v>
      </c>
      <c r="G591">
        <f>_xlfn.XLOOKUP(A591, '2) Order Form'!V:V, '2) Order Form'!O:O, FALSE)</f>
        <v>0</v>
      </c>
    </row>
    <row r="592" spans="1:7">
      <c r="A592" s="116">
        <f>SUM('2) Order Form'!V599)</f>
        <v>7048652898616</v>
      </c>
      <c r="B592" s="117">
        <f>SUM('2) Order Form'!I599)</f>
        <v>0</v>
      </c>
      <c r="C592">
        <f t="shared" si="9"/>
        <v>0</v>
      </c>
      <c r="G592">
        <f>_xlfn.XLOOKUP(A592, '2) Order Form'!V:V, '2) Order Form'!O:O, FALSE)</f>
        <v>0</v>
      </c>
    </row>
    <row r="593" spans="1:7">
      <c r="A593" s="116">
        <f>SUM('2) Order Form'!V600)</f>
        <v>7048652898609</v>
      </c>
      <c r="B593" s="117">
        <f>SUM('2) Order Form'!I600)</f>
        <v>0</v>
      </c>
      <c r="C593">
        <f t="shared" si="9"/>
        <v>0</v>
      </c>
      <c r="G593">
        <f>_xlfn.XLOOKUP(A593, '2) Order Form'!V:V, '2) Order Form'!O:O, FALSE)</f>
        <v>0</v>
      </c>
    </row>
    <row r="594" spans="1:7">
      <c r="A594" s="116">
        <f>SUM('2) Order Form'!V601)</f>
        <v>7048652898593</v>
      </c>
      <c r="B594" s="117">
        <f>SUM('2) Order Form'!I601)</f>
        <v>0</v>
      </c>
      <c r="C594">
        <f t="shared" si="9"/>
        <v>0</v>
      </c>
      <c r="G594">
        <f>_xlfn.XLOOKUP(A594, '2) Order Form'!V:V, '2) Order Form'!O:O, FALSE)</f>
        <v>0</v>
      </c>
    </row>
    <row r="595" spans="1:7">
      <c r="A595" s="116">
        <f>SUM('2) Order Form'!V602)</f>
        <v>7048652899903</v>
      </c>
      <c r="B595" s="117">
        <f>SUM('2) Order Form'!I602)</f>
        <v>0</v>
      </c>
      <c r="C595">
        <f t="shared" si="9"/>
        <v>0</v>
      </c>
      <c r="G595">
        <f>_xlfn.XLOOKUP(A595, '2) Order Form'!V:V, '2) Order Form'!O:O, FALSE)</f>
        <v>0</v>
      </c>
    </row>
    <row r="596" spans="1:7">
      <c r="A596" s="116">
        <f>SUM('2) Order Form'!V603)</f>
        <v>7048652899897</v>
      </c>
      <c r="B596" s="117">
        <f>SUM('2) Order Form'!I603)</f>
        <v>0</v>
      </c>
      <c r="C596">
        <f t="shared" si="9"/>
        <v>0</v>
      </c>
      <c r="G596">
        <f>_xlfn.XLOOKUP(A596, '2) Order Form'!V:V, '2) Order Form'!O:O, FALSE)</f>
        <v>0</v>
      </c>
    </row>
    <row r="597" spans="1:7">
      <c r="A597" s="116">
        <f>SUM('2) Order Form'!V604)</f>
        <v>7048652899880</v>
      </c>
      <c r="B597" s="117">
        <f>SUM('2) Order Form'!I604)</f>
        <v>0</v>
      </c>
      <c r="C597">
        <f t="shared" si="9"/>
        <v>0</v>
      </c>
      <c r="G597">
        <f>_xlfn.XLOOKUP(A597, '2) Order Form'!V:V, '2) Order Form'!O:O, FALSE)</f>
        <v>0</v>
      </c>
    </row>
    <row r="598" spans="1:7">
      <c r="A598" s="116">
        <f>SUM('2) Order Form'!V605)</f>
        <v>7048652899873</v>
      </c>
      <c r="B598" s="117">
        <f>SUM('2) Order Form'!I605)</f>
        <v>0</v>
      </c>
      <c r="C598">
        <f t="shared" si="9"/>
        <v>0</v>
      </c>
      <c r="G598">
        <f>_xlfn.XLOOKUP(A598, '2) Order Form'!V:V, '2) Order Form'!O:O, FALSE)</f>
        <v>0</v>
      </c>
    </row>
    <row r="599" spans="1:7">
      <c r="A599" s="116">
        <f>SUM('2) Order Form'!V606)</f>
        <v>7048652899941</v>
      </c>
      <c r="B599" s="117">
        <f>SUM('2) Order Form'!I606)</f>
        <v>0</v>
      </c>
      <c r="C599">
        <f t="shared" si="9"/>
        <v>0</v>
      </c>
      <c r="G599">
        <f>_xlfn.XLOOKUP(A599, '2) Order Form'!V:V, '2) Order Form'!O:O, FALSE)</f>
        <v>0</v>
      </c>
    </row>
    <row r="600" spans="1:7">
      <c r="A600" s="116">
        <f>SUM('2) Order Form'!V607)</f>
        <v>7048652899934</v>
      </c>
      <c r="B600" s="117">
        <f>SUM('2) Order Form'!I607)</f>
        <v>0</v>
      </c>
      <c r="C600">
        <f t="shared" si="9"/>
        <v>0</v>
      </c>
      <c r="G600">
        <f>_xlfn.XLOOKUP(A600, '2) Order Form'!V:V, '2) Order Form'!O:O, FALSE)</f>
        <v>0</v>
      </c>
    </row>
    <row r="601" spans="1:7">
      <c r="A601" s="116">
        <f>SUM('2) Order Form'!V608)</f>
        <v>7048652899927</v>
      </c>
      <c r="B601" s="117">
        <f>SUM('2) Order Form'!I608)</f>
        <v>0</v>
      </c>
      <c r="C601">
        <f t="shared" si="9"/>
        <v>0</v>
      </c>
      <c r="G601">
        <f>_xlfn.XLOOKUP(A601, '2) Order Form'!V:V, '2) Order Form'!O:O, FALSE)</f>
        <v>0</v>
      </c>
    </row>
    <row r="602" spans="1:7">
      <c r="A602" s="116">
        <f>SUM('2) Order Form'!V609)</f>
        <v>7048652899910</v>
      </c>
      <c r="B602" s="117">
        <f>SUM('2) Order Form'!I609)</f>
        <v>0</v>
      </c>
      <c r="C602">
        <f t="shared" si="9"/>
        <v>0</v>
      </c>
      <c r="G602">
        <f>_xlfn.XLOOKUP(A602, '2) Order Form'!V:V, '2) Order Form'!O:O, FALSE)</f>
        <v>0</v>
      </c>
    </row>
    <row r="603" spans="1:7">
      <c r="A603" s="116">
        <f>SUM('2) Order Form'!V610)</f>
        <v>7048652899828</v>
      </c>
      <c r="B603" s="117">
        <f>SUM('2) Order Form'!I610)</f>
        <v>0</v>
      </c>
      <c r="C603">
        <f t="shared" si="9"/>
        <v>0</v>
      </c>
      <c r="G603">
        <f>_xlfn.XLOOKUP(A603, '2) Order Form'!V:V, '2) Order Form'!O:O, FALSE)</f>
        <v>0</v>
      </c>
    </row>
    <row r="604" spans="1:7">
      <c r="A604" s="116">
        <f>SUM('2) Order Form'!V611)</f>
        <v>7048652899811</v>
      </c>
      <c r="B604" s="117">
        <f>SUM('2) Order Form'!I611)</f>
        <v>0</v>
      </c>
      <c r="C604">
        <f t="shared" si="9"/>
        <v>0</v>
      </c>
      <c r="G604">
        <f>_xlfn.XLOOKUP(A604, '2) Order Form'!V:V, '2) Order Form'!O:O, FALSE)</f>
        <v>0</v>
      </c>
    </row>
    <row r="605" spans="1:7">
      <c r="A605" s="116">
        <f>SUM('2) Order Form'!V612)</f>
        <v>7048652899804</v>
      </c>
      <c r="B605" s="117">
        <f>SUM('2) Order Form'!I612)</f>
        <v>0</v>
      </c>
      <c r="C605">
        <f t="shared" si="9"/>
        <v>0</v>
      </c>
      <c r="G605">
        <f>_xlfn.XLOOKUP(A605, '2) Order Form'!V:V, '2) Order Form'!O:O, FALSE)</f>
        <v>0</v>
      </c>
    </row>
    <row r="606" spans="1:7">
      <c r="A606" s="116">
        <f>SUM('2) Order Form'!V613)</f>
        <v>7048652899798</v>
      </c>
      <c r="B606" s="117">
        <f>SUM('2) Order Form'!I613)</f>
        <v>0</v>
      </c>
      <c r="C606">
        <f t="shared" si="9"/>
        <v>0</v>
      </c>
      <c r="G606">
        <f>_xlfn.XLOOKUP(A606, '2) Order Form'!V:V, '2) Order Form'!O:O, FALSE)</f>
        <v>0</v>
      </c>
    </row>
    <row r="607" spans="1:7">
      <c r="A607" s="116">
        <f>SUM('2) Order Form'!V614)</f>
        <v>7048652899866</v>
      </c>
      <c r="B607" s="117">
        <f>SUM('2) Order Form'!I614)</f>
        <v>0</v>
      </c>
      <c r="C607">
        <f t="shared" ref="C607:C666" si="10">G607*100</f>
        <v>0</v>
      </c>
      <c r="G607">
        <f>_xlfn.XLOOKUP(A607, '2) Order Form'!V:V, '2) Order Form'!O:O, FALSE)</f>
        <v>0</v>
      </c>
    </row>
    <row r="608" spans="1:7">
      <c r="A608" s="116">
        <f>SUM('2) Order Form'!V615)</f>
        <v>7048652899859</v>
      </c>
      <c r="B608" s="117">
        <f>SUM('2) Order Form'!I615)</f>
        <v>0</v>
      </c>
      <c r="C608">
        <f t="shared" si="10"/>
        <v>0</v>
      </c>
      <c r="G608">
        <f>_xlfn.XLOOKUP(A608, '2) Order Form'!V:V, '2) Order Form'!O:O, FALSE)</f>
        <v>0</v>
      </c>
    </row>
    <row r="609" spans="1:7">
      <c r="A609" s="116">
        <f>SUM('2) Order Form'!V616)</f>
        <v>7048652899842</v>
      </c>
      <c r="B609" s="117">
        <f>SUM('2) Order Form'!I616)</f>
        <v>0</v>
      </c>
      <c r="C609">
        <f t="shared" si="10"/>
        <v>0</v>
      </c>
      <c r="G609">
        <f>_xlfn.XLOOKUP(A609, '2) Order Form'!V:V, '2) Order Form'!O:O, FALSE)</f>
        <v>0</v>
      </c>
    </row>
    <row r="610" spans="1:7">
      <c r="A610" s="116">
        <f>SUM('2) Order Form'!V617)</f>
        <v>7048652899835</v>
      </c>
      <c r="B610" s="117">
        <f>SUM('2) Order Form'!I617)</f>
        <v>0</v>
      </c>
      <c r="C610">
        <f t="shared" si="10"/>
        <v>0</v>
      </c>
      <c r="G610">
        <f>_xlfn.XLOOKUP(A610, '2) Order Form'!V:V, '2) Order Form'!O:O, FALSE)</f>
        <v>0</v>
      </c>
    </row>
    <row r="611" spans="1:7">
      <c r="A611" s="116">
        <f>SUM('2) Order Form'!V618)</f>
        <v>7048652899545</v>
      </c>
      <c r="B611" s="117">
        <f>SUM('2) Order Form'!I618)</f>
        <v>0</v>
      </c>
      <c r="C611">
        <f t="shared" si="10"/>
        <v>0</v>
      </c>
      <c r="G611">
        <f>_xlfn.XLOOKUP(A611, '2) Order Form'!V:V, '2) Order Form'!O:O, FALSE)</f>
        <v>0</v>
      </c>
    </row>
    <row r="612" spans="1:7">
      <c r="A612" s="116">
        <f>SUM('2) Order Form'!V619)</f>
        <v>7048652899538</v>
      </c>
      <c r="B612" s="117">
        <f>SUM('2) Order Form'!I619)</f>
        <v>0</v>
      </c>
      <c r="C612">
        <f t="shared" si="10"/>
        <v>0</v>
      </c>
      <c r="G612">
        <f>_xlfn.XLOOKUP(A612, '2) Order Form'!V:V, '2) Order Form'!O:O, FALSE)</f>
        <v>0</v>
      </c>
    </row>
    <row r="613" spans="1:7">
      <c r="A613" s="116">
        <f>SUM('2) Order Form'!V620)</f>
        <v>7048652899521</v>
      </c>
      <c r="B613" s="117">
        <f>SUM('2) Order Form'!I620)</f>
        <v>0</v>
      </c>
      <c r="C613">
        <f t="shared" si="10"/>
        <v>0</v>
      </c>
      <c r="G613">
        <f>_xlfn.XLOOKUP(A613, '2) Order Form'!V:V, '2) Order Form'!O:O, FALSE)</f>
        <v>0</v>
      </c>
    </row>
    <row r="614" spans="1:7">
      <c r="A614" s="116">
        <f>SUM('2) Order Form'!V621)</f>
        <v>7048652899514</v>
      </c>
      <c r="B614" s="117">
        <f>SUM('2) Order Form'!I621)</f>
        <v>0</v>
      </c>
      <c r="C614">
        <f t="shared" si="10"/>
        <v>0</v>
      </c>
      <c r="G614">
        <f>_xlfn.XLOOKUP(A614, '2) Order Form'!V:V, '2) Order Form'!O:O, FALSE)</f>
        <v>0</v>
      </c>
    </row>
    <row r="615" spans="1:7">
      <c r="A615" s="116">
        <f>SUM('2) Order Form'!V622)</f>
        <v>7048652899583</v>
      </c>
      <c r="B615" s="117">
        <f>SUM('2) Order Form'!I622)</f>
        <v>0</v>
      </c>
      <c r="C615">
        <f t="shared" si="10"/>
        <v>0</v>
      </c>
      <c r="G615">
        <f>_xlfn.XLOOKUP(A615, '2) Order Form'!V:V, '2) Order Form'!O:O, FALSE)</f>
        <v>0</v>
      </c>
    </row>
    <row r="616" spans="1:7">
      <c r="A616" s="116">
        <f>SUM('2) Order Form'!V623)</f>
        <v>7048652899576</v>
      </c>
      <c r="B616" s="117">
        <f>SUM('2) Order Form'!I623)</f>
        <v>0</v>
      </c>
      <c r="C616">
        <f t="shared" si="10"/>
        <v>0</v>
      </c>
      <c r="G616">
        <f>_xlfn.XLOOKUP(A616, '2) Order Form'!V:V, '2) Order Form'!O:O, FALSE)</f>
        <v>0</v>
      </c>
    </row>
    <row r="617" spans="1:7">
      <c r="A617" s="116">
        <f>SUM('2) Order Form'!V624)</f>
        <v>7048652899569</v>
      </c>
      <c r="B617" s="117">
        <f>SUM('2) Order Form'!I624)</f>
        <v>0</v>
      </c>
      <c r="C617">
        <f t="shared" si="10"/>
        <v>0</v>
      </c>
      <c r="G617">
        <f>_xlfn.XLOOKUP(A617, '2) Order Form'!V:V, '2) Order Form'!O:O, FALSE)</f>
        <v>0</v>
      </c>
    </row>
    <row r="618" spans="1:7">
      <c r="A618" s="116">
        <f>SUM('2) Order Form'!V625)</f>
        <v>7048652899552</v>
      </c>
      <c r="B618" s="117">
        <f>SUM('2) Order Form'!I625)</f>
        <v>0</v>
      </c>
      <c r="C618">
        <f t="shared" si="10"/>
        <v>0</v>
      </c>
      <c r="G618">
        <f>_xlfn.XLOOKUP(A618, '2) Order Form'!V:V, '2) Order Form'!O:O, FALSE)</f>
        <v>0</v>
      </c>
    </row>
    <row r="619" spans="1:7">
      <c r="A619" s="116">
        <f>SUM('2) Order Form'!V626)</f>
        <v>7048652899620</v>
      </c>
      <c r="B619" s="117">
        <f>SUM('2) Order Form'!I626)</f>
        <v>0</v>
      </c>
      <c r="C619">
        <f t="shared" si="10"/>
        <v>0</v>
      </c>
      <c r="G619">
        <f>_xlfn.XLOOKUP(A619, '2) Order Form'!V:V, '2) Order Form'!O:O, FALSE)</f>
        <v>0</v>
      </c>
    </row>
    <row r="620" spans="1:7">
      <c r="A620" s="116">
        <f>SUM('2) Order Form'!V627)</f>
        <v>7048652899613</v>
      </c>
      <c r="B620" s="117">
        <f>SUM('2) Order Form'!I627)</f>
        <v>0</v>
      </c>
      <c r="C620">
        <f t="shared" si="10"/>
        <v>0</v>
      </c>
      <c r="G620">
        <f>_xlfn.XLOOKUP(A620, '2) Order Form'!V:V, '2) Order Form'!O:O, FALSE)</f>
        <v>0</v>
      </c>
    </row>
    <row r="621" spans="1:7">
      <c r="A621" s="116">
        <f>SUM('2) Order Form'!V628)</f>
        <v>7048652899606</v>
      </c>
      <c r="B621" s="117">
        <f>SUM('2) Order Form'!I628)</f>
        <v>0</v>
      </c>
      <c r="C621">
        <f t="shared" si="10"/>
        <v>0</v>
      </c>
      <c r="G621">
        <f>_xlfn.XLOOKUP(A621, '2) Order Form'!V:V, '2) Order Form'!O:O, FALSE)</f>
        <v>0</v>
      </c>
    </row>
    <row r="622" spans="1:7">
      <c r="A622" s="116">
        <f>SUM('2) Order Form'!V629)</f>
        <v>7048652899590</v>
      </c>
      <c r="B622" s="117">
        <f>SUM('2) Order Form'!I629)</f>
        <v>0</v>
      </c>
      <c r="C622">
        <f t="shared" si="10"/>
        <v>0</v>
      </c>
      <c r="G622">
        <f>_xlfn.XLOOKUP(A622, '2) Order Form'!V:V, '2) Order Form'!O:O, FALSE)</f>
        <v>0</v>
      </c>
    </row>
    <row r="623" spans="1:7">
      <c r="A623" s="116">
        <f>SUM('2) Order Form'!V630)</f>
        <v>7048652899668</v>
      </c>
      <c r="B623" s="117">
        <f>SUM('2) Order Form'!I630)</f>
        <v>0</v>
      </c>
      <c r="C623">
        <f t="shared" si="10"/>
        <v>0</v>
      </c>
      <c r="G623">
        <f>_xlfn.XLOOKUP(A623, '2) Order Form'!V:V, '2) Order Form'!O:O, FALSE)</f>
        <v>0</v>
      </c>
    </row>
    <row r="624" spans="1:7">
      <c r="A624" s="116">
        <f>SUM('2) Order Form'!V631)</f>
        <v>7048652899651</v>
      </c>
      <c r="B624" s="117">
        <f>SUM('2) Order Form'!I631)</f>
        <v>0</v>
      </c>
      <c r="C624">
        <f t="shared" si="10"/>
        <v>0</v>
      </c>
      <c r="G624">
        <f>_xlfn.XLOOKUP(A624, '2) Order Form'!V:V, '2) Order Form'!O:O, FALSE)</f>
        <v>0</v>
      </c>
    </row>
    <row r="625" spans="1:7">
      <c r="A625" s="116">
        <f>SUM('2) Order Form'!V632)</f>
        <v>7048652899644</v>
      </c>
      <c r="B625" s="117">
        <f>SUM('2) Order Form'!I632)</f>
        <v>0</v>
      </c>
      <c r="C625">
        <f t="shared" si="10"/>
        <v>0</v>
      </c>
      <c r="G625">
        <f>_xlfn.XLOOKUP(A625, '2) Order Form'!V:V, '2) Order Form'!O:O, FALSE)</f>
        <v>0</v>
      </c>
    </row>
    <row r="626" spans="1:7">
      <c r="A626" s="116">
        <f>SUM('2) Order Form'!V633)</f>
        <v>7048652899637</v>
      </c>
      <c r="B626" s="117">
        <f>SUM('2) Order Form'!I633)</f>
        <v>0</v>
      </c>
      <c r="C626">
        <f t="shared" si="10"/>
        <v>0</v>
      </c>
      <c r="G626">
        <f>_xlfn.XLOOKUP(A626, '2) Order Form'!V:V, '2) Order Form'!O:O, FALSE)</f>
        <v>0</v>
      </c>
    </row>
    <row r="627" spans="1:7">
      <c r="A627" s="116">
        <f>SUM('2) Order Form'!V634)</f>
        <v>7048652899705</v>
      </c>
      <c r="B627" s="117">
        <f>SUM('2) Order Form'!I634)</f>
        <v>0</v>
      </c>
      <c r="C627">
        <f t="shared" si="10"/>
        <v>0</v>
      </c>
      <c r="G627">
        <f>_xlfn.XLOOKUP(A627, '2) Order Form'!V:V, '2) Order Form'!O:O, FALSE)</f>
        <v>0</v>
      </c>
    </row>
    <row r="628" spans="1:7">
      <c r="A628" s="116">
        <f>SUM('2) Order Form'!V635)</f>
        <v>7048652899699</v>
      </c>
      <c r="B628" s="117">
        <f>SUM('2) Order Form'!I635)</f>
        <v>0</v>
      </c>
      <c r="C628">
        <f t="shared" si="10"/>
        <v>0</v>
      </c>
      <c r="G628">
        <f>_xlfn.XLOOKUP(A628, '2) Order Form'!V:V, '2) Order Form'!O:O, FALSE)</f>
        <v>0</v>
      </c>
    </row>
    <row r="629" spans="1:7">
      <c r="A629" s="116">
        <f>SUM('2) Order Form'!V636)</f>
        <v>7048652899682</v>
      </c>
      <c r="B629" s="117">
        <f>SUM('2) Order Form'!I636)</f>
        <v>0</v>
      </c>
      <c r="C629">
        <f t="shared" si="10"/>
        <v>0</v>
      </c>
      <c r="G629">
        <f>_xlfn.XLOOKUP(A629, '2) Order Form'!V:V, '2) Order Form'!O:O, FALSE)</f>
        <v>0</v>
      </c>
    </row>
    <row r="630" spans="1:7">
      <c r="A630" s="116">
        <f>SUM('2) Order Form'!V637)</f>
        <v>7048652899675</v>
      </c>
      <c r="B630" s="117">
        <f>SUM('2) Order Form'!I637)</f>
        <v>0</v>
      </c>
      <c r="C630">
        <f t="shared" si="10"/>
        <v>0</v>
      </c>
      <c r="G630">
        <f>_xlfn.XLOOKUP(A630, '2) Order Form'!V:V, '2) Order Form'!O:O, FALSE)</f>
        <v>0</v>
      </c>
    </row>
    <row r="631" spans="1:7">
      <c r="A631" s="116">
        <f>SUM('2) Order Form'!V638)</f>
        <v>7048652899743</v>
      </c>
      <c r="B631" s="117">
        <f>SUM('2) Order Form'!I638)</f>
        <v>0</v>
      </c>
      <c r="C631">
        <f t="shared" si="10"/>
        <v>0</v>
      </c>
      <c r="G631">
        <f>_xlfn.XLOOKUP(A631, '2) Order Form'!V:V, '2) Order Form'!O:O, FALSE)</f>
        <v>0</v>
      </c>
    </row>
    <row r="632" spans="1:7">
      <c r="A632" s="116">
        <f>SUM('2) Order Form'!V639)</f>
        <v>7048652899736</v>
      </c>
      <c r="B632" s="117">
        <f>SUM('2) Order Form'!I639)</f>
        <v>0</v>
      </c>
      <c r="C632">
        <f t="shared" si="10"/>
        <v>0</v>
      </c>
      <c r="G632">
        <f>_xlfn.XLOOKUP(A632, '2) Order Form'!V:V, '2) Order Form'!O:O, FALSE)</f>
        <v>0</v>
      </c>
    </row>
    <row r="633" spans="1:7">
      <c r="A633" s="116">
        <f>SUM('2) Order Form'!V640)</f>
        <v>7048652899729</v>
      </c>
      <c r="B633" s="117">
        <f>SUM('2) Order Form'!I640)</f>
        <v>0</v>
      </c>
      <c r="C633">
        <f t="shared" si="10"/>
        <v>0</v>
      </c>
      <c r="G633">
        <f>_xlfn.XLOOKUP(A633, '2) Order Form'!V:V, '2) Order Form'!O:O, FALSE)</f>
        <v>0</v>
      </c>
    </row>
    <row r="634" spans="1:7">
      <c r="A634" s="116">
        <f>SUM('2) Order Form'!V641)</f>
        <v>7048652899712</v>
      </c>
      <c r="B634" s="117">
        <f>SUM('2) Order Form'!I641)</f>
        <v>0</v>
      </c>
      <c r="C634">
        <f t="shared" si="10"/>
        <v>0</v>
      </c>
      <c r="G634">
        <f>_xlfn.XLOOKUP(A634, '2) Order Form'!V:V, '2) Order Form'!O:O, FALSE)</f>
        <v>0</v>
      </c>
    </row>
    <row r="635" spans="1:7">
      <c r="A635" s="116">
        <f>SUM('2) Order Form'!V642)</f>
        <v>7048652914149</v>
      </c>
      <c r="B635" s="117">
        <f>SUM('2) Order Form'!I642)</f>
        <v>0</v>
      </c>
      <c r="C635">
        <f t="shared" si="10"/>
        <v>0</v>
      </c>
      <c r="G635">
        <f>_xlfn.XLOOKUP(A635, '2) Order Form'!V:V, '2) Order Form'!O:O, FALSE)</f>
        <v>0</v>
      </c>
    </row>
    <row r="636" spans="1:7">
      <c r="A636" s="116">
        <f>SUM('2) Order Form'!V643)</f>
        <v>7048652914132</v>
      </c>
      <c r="B636" s="117">
        <f>SUM('2) Order Form'!I643)</f>
        <v>0</v>
      </c>
      <c r="C636">
        <f t="shared" si="10"/>
        <v>0</v>
      </c>
      <c r="G636">
        <f>_xlfn.XLOOKUP(A636, '2) Order Form'!V:V, '2) Order Form'!O:O, FALSE)</f>
        <v>0</v>
      </c>
    </row>
    <row r="637" spans="1:7">
      <c r="A637" s="116">
        <f>SUM('2) Order Form'!V644)</f>
        <v>7048652914125</v>
      </c>
      <c r="B637" s="117">
        <f>SUM('2) Order Form'!I644)</f>
        <v>0</v>
      </c>
      <c r="C637">
        <f t="shared" si="10"/>
        <v>0</v>
      </c>
      <c r="G637">
        <f>_xlfn.XLOOKUP(A637, '2) Order Form'!V:V, '2) Order Form'!O:O, FALSE)</f>
        <v>0</v>
      </c>
    </row>
    <row r="638" spans="1:7">
      <c r="A638" s="116">
        <f>SUM('2) Order Form'!V645)</f>
        <v>7048652914118</v>
      </c>
      <c r="B638" s="117">
        <f>SUM('2) Order Form'!I645)</f>
        <v>0</v>
      </c>
      <c r="C638">
        <f t="shared" si="10"/>
        <v>0</v>
      </c>
      <c r="G638">
        <f>_xlfn.XLOOKUP(A638, '2) Order Form'!V:V, '2) Order Form'!O:O, FALSE)</f>
        <v>0</v>
      </c>
    </row>
    <row r="639" spans="1:7">
      <c r="A639" s="116">
        <f>SUM('2) Order Form'!V646)</f>
        <v>7048652914187</v>
      </c>
      <c r="B639" s="117">
        <f>SUM('2) Order Form'!I646)</f>
        <v>0</v>
      </c>
      <c r="C639">
        <f t="shared" si="10"/>
        <v>0</v>
      </c>
      <c r="G639">
        <f>_xlfn.XLOOKUP(A639, '2) Order Form'!V:V, '2) Order Form'!O:O, FALSE)</f>
        <v>0</v>
      </c>
    </row>
    <row r="640" spans="1:7">
      <c r="A640" s="116">
        <f>SUM('2) Order Form'!V647)</f>
        <v>7048652914170</v>
      </c>
      <c r="B640" s="117">
        <f>SUM('2) Order Form'!I647)</f>
        <v>0</v>
      </c>
      <c r="C640">
        <f t="shared" si="10"/>
        <v>0</v>
      </c>
      <c r="G640">
        <f>_xlfn.XLOOKUP(A640, '2) Order Form'!V:V, '2) Order Form'!O:O, FALSE)</f>
        <v>0</v>
      </c>
    </row>
    <row r="641" spans="1:7">
      <c r="A641" s="116">
        <f>SUM('2) Order Form'!V648)</f>
        <v>7048652914163</v>
      </c>
      <c r="B641" s="117">
        <f>SUM('2) Order Form'!I648)</f>
        <v>0</v>
      </c>
      <c r="C641">
        <f t="shared" si="10"/>
        <v>0</v>
      </c>
      <c r="G641">
        <f>_xlfn.XLOOKUP(A641, '2) Order Form'!V:V, '2) Order Form'!O:O, FALSE)</f>
        <v>0</v>
      </c>
    </row>
    <row r="642" spans="1:7">
      <c r="A642" s="116">
        <f>SUM('2) Order Form'!V649)</f>
        <v>7048652914156</v>
      </c>
      <c r="B642" s="117">
        <f>SUM('2) Order Form'!I649)</f>
        <v>0</v>
      </c>
      <c r="C642">
        <f t="shared" si="10"/>
        <v>0</v>
      </c>
      <c r="G642">
        <f>_xlfn.XLOOKUP(A642, '2) Order Form'!V:V, '2) Order Form'!O:O, FALSE)</f>
        <v>0</v>
      </c>
    </row>
    <row r="643" spans="1:7">
      <c r="A643" s="116">
        <f>SUM('2) Order Form'!V650)</f>
        <v>7048652914224</v>
      </c>
      <c r="B643" s="117">
        <f>SUM('2) Order Form'!I650)</f>
        <v>0</v>
      </c>
      <c r="C643">
        <f t="shared" si="10"/>
        <v>0</v>
      </c>
      <c r="G643">
        <f>_xlfn.XLOOKUP(A643, '2) Order Form'!V:V, '2) Order Form'!O:O, FALSE)</f>
        <v>0</v>
      </c>
    </row>
    <row r="644" spans="1:7">
      <c r="A644" s="116">
        <f>SUM('2) Order Form'!V651)</f>
        <v>7048652914217</v>
      </c>
      <c r="B644" s="117">
        <f>SUM('2) Order Form'!I651)</f>
        <v>0</v>
      </c>
      <c r="C644">
        <f t="shared" si="10"/>
        <v>0</v>
      </c>
      <c r="G644">
        <f>_xlfn.XLOOKUP(A644, '2) Order Form'!V:V, '2) Order Form'!O:O, FALSE)</f>
        <v>0</v>
      </c>
    </row>
    <row r="645" spans="1:7">
      <c r="A645" s="116">
        <f>SUM('2) Order Form'!V652)</f>
        <v>7048652914200</v>
      </c>
      <c r="B645" s="117">
        <f>SUM('2) Order Form'!I652)</f>
        <v>0</v>
      </c>
      <c r="C645">
        <f t="shared" si="10"/>
        <v>0</v>
      </c>
      <c r="G645">
        <f>_xlfn.XLOOKUP(A645, '2) Order Form'!V:V, '2) Order Form'!O:O, FALSE)</f>
        <v>0</v>
      </c>
    </row>
    <row r="646" spans="1:7">
      <c r="A646" s="116">
        <f>SUM('2) Order Form'!V653)</f>
        <v>7048652914194</v>
      </c>
      <c r="B646" s="117">
        <f>SUM('2) Order Form'!I653)</f>
        <v>0</v>
      </c>
      <c r="C646">
        <f t="shared" si="10"/>
        <v>0</v>
      </c>
      <c r="G646">
        <f>_xlfn.XLOOKUP(A646, '2) Order Form'!V:V, '2) Order Form'!O:O, FALSE)</f>
        <v>0</v>
      </c>
    </row>
    <row r="647" spans="1:7">
      <c r="A647" s="116">
        <f>SUM('2) Order Form'!V654)</f>
        <v>7048652914545</v>
      </c>
      <c r="B647" s="117">
        <f>SUM('2) Order Form'!I654)</f>
        <v>0</v>
      </c>
      <c r="C647">
        <f t="shared" si="10"/>
        <v>0</v>
      </c>
      <c r="G647">
        <f>_xlfn.XLOOKUP(A647, '2) Order Form'!V:V, '2) Order Form'!O:O, FALSE)</f>
        <v>0</v>
      </c>
    </row>
    <row r="648" spans="1:7">
      <c r="A648" s="116">
        <f>SUM('2) Order Form'!V655)</f>
        <v>7048652914538</v>
      </c>
      <c r="B648" s="117">
        <f>SUM('2) Order Form'!I655)</f>
        <v>0</v>
      </c>
      <c r="C648">
        <f t="shared" si="10"/>
        <v>0</v>
      </c>
      <c r="G648">
        <f>_xlfn.XLOOKUP(A648, '2) Order Form'!V:V, '2) Order Form'!O:O, FALSE)</f>
        <v>0</v>
      </c>
    </row>
    <row r="649" spans="1:7">
      <c r="A649" s="116">
        <f>SUM('2) Order Form'!V656)</f>
        <v>7048652914521</v>
      </c>
      <c r="B649" s="117">
        <f>SUM('2) Order Form'!I656)</f>
        <v>0</v>
      </c>
      <c r="C649">
        <f t="shared" si="10"/>
        <v>0</v>
      </c>
      <c r="G649">
        <f>_xlfn.XLOOKUP(A649, '2) Order Form'!V:V, '2) Order Form'!O:O, FALSE)</f>
        <v>0</v>
      </c>
    </row>
    <row r="650" spans="1:7">
      <c r="A650" s="116">
        <f>SUM('2) Order Form'!V657)</f>
        <v>7048652914514</v>
      </c>
      <c r="B650" s="117">
        <f>SUM('2) Order Form'!I657)</f>
        <v>0</v>
      </c>
      <c r="C650">
        <f t="shared" si="10"/>
        <v>0</v>
      </c>
      <c r="G650">
        <f>_xlfn.XLOOKUP(A650, '2) Order Form'!V:V, '2) Order Form'!O:O, FALSE)</f>
        <v>0</v>
      </c>
    </row>
    <row r="651" spans="1:7">
      <c r="A651" s="116">
        <f>SUM('2) Order Form'!V658)</f>
        <v>7048652914460</v>
      </c>
      <c r="B651" s="117">
        <f>SUM('2) Order Form'!I658)</f>
        <v>0</v>
      </c>
      <c r="C651">
        <f t="shared" si="10"/>
        <v>0</v>
      </c>
      <c r="G651">
        <f>_xlfn.XLOOKUP(A651, '2) Order Form'!V:V, '2) Order Form'!O:O, FALSE)</f>
        <v>0</v>
      </c>
    </row>
    <row r="652" spans="1:7">
      <c r="A652" s="116">
        <f>SUM('2) Order Form'!V659)</f>
        <v>7048652914453</v>
      </c>
      <c r="B652" s="117">
        <f>SUM('2) Order Form'!I659)</f>
        <v>0</v>
      </c>
      <c r="C652">
        <f t="shared" si="10"/>
        <v>0</v>
      </c>
      <c r="G652">
        <f>_xlfn.XLOOKUP(A652, '2) Order Form'!V:V, '2) Order Form'!O:O, FALSE)</f>
        <v>0</v>
      </c>
    </row>
    <row r="653" spans="1:7">
      <c r="A653" s="116">
        <f>SUM('2) Order Form'!V660)</f>
        <v>7048652914446</v>
      </c>
      <c r="B653" s="117">
        <f>SUM('2) Order Form'!I660)</f>
        <v>0</v>
      </c>
      <c r="C653">
        <f t="shared" si="10"/>
        <v>0</v>
      </c>
      <c r="G653">
        <f>_xlfn.XLOOKUP(A653, '2) Order Form'!V:V, '2) Order Form'!O:O, FALSE)</f>
        <v>0</v>
      </c>
    </row>
    <row r="654" spans="1:7">
      <c r="A654" s="116">
        <f>SUM('2) Order Form'!V661)</f>
        <v>7048652914439</v>
      </c>
      <c r="B654" s="117">
        <f>SUM('2) Order Form'!I661)</f>
        <v>0</v>
      </c>
      <c r="C654">
        <f t="shared" si="10"/>
        <v>0</v>
      </c>
      <c r="G654">
        <f>_xlfn.XLOOKUP(A654, '2) Order Form'!V:V, '2) Order Form'!O:O, FALSE)</f>
        <v>0</v>
      </c>
    </row>
    <row r="655" spans="1:7">
      <c r="A655" s="116">
        <f>SUM('2) Order Form'!V662)</f>
        <v>7048652914507</v>
      </c>
      <c r="B655" s="117">
        <f>SUM('2) Order Form'!I662)</f>
        <v>0</v>
      </c>
      <c r="C655">
        <f t="shared" si="10"/>
        <v>0</v>
      </c>
      <c r="G655">
        <f>_xlfn.XLOOKUP(A655, '2) Order Form'!V:V, '2) Order Form'!O:O, FALSE)</f>
        <v>0</v>
      </c>
    </row>
    <row r="656" spans="1:7">
      <c r="A656" s="116">
        <f>SUM('2) Order Form'!V663)</f>
        <v>7048652914491</v>
      </c>
      <c r="B656" s="117">
        <f>SUM('2) Order Form'!I663)</f>
        <v>0</v>
      </c>
      <c r="C656">
        <f t="shared" si="10"/>
        <v>0</v>
      </c>
      <c r="G656">
        <f>_xlfn.XLOOKUP(A656, '2) Order Form'!V:V, '2) Order Form'!O:O, FALSE)</f>
        <v>0</v>
      </c>
    </row>
    <row r="657" spans="1:7">
      <c r="A657" s="116">
        <f>SUM('2) Order Form'!V664)</f>
        <v>7048652914484</v>
      </c>
      <c r="B657" s="117">
        <f>SUM('2) Order Form'!I664)</f>
        <v>0</v>
      </c>
      <c r="C657">
        <f t="shared" si="10"/>
        <v>0</v>
      </c>
      <c r="G657">
        <f>_xlfn.XLOOKUP(A657, '2) Order Form'!V:V, '2) Order Form'!O:O, FALSE)</f>
        <v>0</v>
      </c>
    </row>
    <row r="658" spans="1:7">
      <c r="A658" s="116">
        <f>SUM('2) Order Form'!V665)</f>
        <v>7048652914477</v>
      </c>
      <c r="B658" s="117">
        <f>SUM('2) Order Form'!I665)</f>
        <v>0</v>
      </c>
      <c r="C658">
        <f t="shared" si="10"/>
        <v>0</v>
      </c>
      <c r="G658">
        <f>_xlfn.XLOOKUP(A658, '2) Order Form'!V:V, '2) Order Form'!O:O, FALSE)</f>
        <v>0</v>
      </c>
    </row>
    <row r="659" spans="1:7">
      <c r="A659" s="116">
        <f>SUM('2) Order Form'!V666)</f>
        <v>7048652901330</v>
      </c>
      <c r="B659" s="117">
        <f>SUM('2) Order Form'!I666)</f>
        <v>0</v>
      </c>
      <c r="C659">
        <f t="shared" si="10"/>
        <v>0</v>
      </c>
      <c r="G659">
        <f>_xlfn.XLOOKUP(A659, '2) Order Form'!V:V, '2) Order Form'!O:O, FALSE)</f>
        <v>0</v>
      </c>
    </row>
    <row r="660" spans="1:7">
      <c r="A660" s="116">
        <f>SUM('2) Order Form'!V667)</f>
        <v>7048652901347</v>
      </c>
      <c r="B660" s="117">
        <f>SUM('2) Order Form'!I667)</f>
        <v>0</v>
      </c>
      <c r="C660">
        <f t="shared" si="10"/>
        <v>0</v>
      </c>
      <c r="G660">
        <f>_xlfn.XLOOKUP(A660, '2) Order Form'!V:V, '2) Order Form'!O:O, FALSE)</f>
        <v>0</v>
      </c>
    </row>
    <row r="661" spans="1:7">
      <c r="A661" s="116">
        <f>SUM('2) Order Form'!V668)</f>
        <v>7048652901354</v>
      </c>
      <c r="B661" s="117">
        <f>SUM('2) Order Form'!I668)</f>
        <v>0</v>
      </c>
      <c r="C661">
        <f t="shared" si="10"/>
        <v>0</v>
      </c>
      <c r="G661">
        <f>_xlfn.XLOOKUP(A661, '2) Order Form'!V:V, '2) Order Form'!O:O, FALSE)</f>
        <v>0</v>
      </c>
    </row>
    <row r="662" spans="1:7">
      <c r="A662" s="116">
        <f>SUM('2) Order Form'!V669)</f>
        <v>7048652901361</v>
      </c>
      <c r="B662" s="117">
        <f>SUM('2) Order Form'!I669)</f>
        <v>0</v>
      </c>
      <c r="C662">
        <f t="shared" si="10"/>
        <v>0</v>
      </c>
      <c r="G662">
        <f>_xlfn.XLOOKUP(A662, '2) Order Form'!V:V, '2) Order Form'!O:O, FALSE)</f>
        <v>0</v>
      </c>
    </row>
    <row r="663" spans="1:7">
      <c r="A663" s="116">
        <f>SUM('2) Order Form'!V670)</f>
        <v>7048652901378</v>
      </c>
      <c r="B663" s="117">
        <f>SUM('2) Order Form'!I670)</f>
        <v>0</v>
      </c>
      <c r="C663">
        <f t="shared" si="10"/>
        <v>0</v>
      </c>
      <c r="G663">
        <f>_xlfn.XLOOKUP(A663, '2) Order Form'!V:V, '2) Order Form'!O:O, FALSE)</f>
        <v>0</v>
      </c>
    </row>
    <row r="664" spans="1:7">
      <c r="A664" s="116">
        <f>SUM('2) Order Form'!V671)</f>
        <v>7048652901385</v>
      </c>
      <c r="B664" s="117">
        <f>SUM('2) Order Form'!I671)</f>
        <v>0</v>
      </c>
      <c r="C664">
        <f t="shared" si="10"/>
        <v>0</v>
      </c>
      <c r="G664">
        <f>_xlfn.XLOOKUP(A664, '2) Order Form'!V:V, '2) Order Form'!O:O, FALSE)</f>
        <v>0</v>
      </c>
    </row>
    <row r="665" spans="1:7">
      <c r="A665" s="116">
        <f>SUM('2) Order Form'!V672)</f>
        <v>7048652901392</v>
      </c>
      <c r="B665" s="117">
        <f>SUM('2) Order Form'!I672)</f>
        <v>0</v>
      </c>
      <c r="C665">
        <f t="shared" si="10"/>
        <v>0</v>
      </c>
      <c r="G665">
        <f>_xlfn.XLOOKUP(A665, '2) Order Form'!V:V, '2) Order Form'!O:O, FALSE)</f>
        <v>0</v>
      </c>
    </row>
    <row r="666" spans="1:7">
      <c r="A666" s="116">
        <f>SUM('2) Order Form'!V673)</f>
        <v>7048652901408</v>
      </c>
      <c r="B666" s="117">
        <f>SUM('2) Order Form'!I673)</f>
        <v>0</v>
      </c>
      <c r="C666">
        <f t="shared" si="10"/>
        <v>0</v>
      </c>
      <c r="G666">
        <f>_xlfn.XLOOKUP(A666, '2) Order Form'!V:V, '2) Order Form'!O:O, FALSE)</f>
        <v>0</v>
      </c>
    </row>
    <row r="667" spans="1:7">
      <c r="A667" s="116">
        <f>SUM('2) Order Form'!V674)</f>
        <v>7048652901415</v>
      </c>
      <c r="B667" s="117">
        <f>SUM('2) Order Form'!I674)</f>
        <v>0</v>
      </c>
      <c r="C667">
        <f t="shared" ref="C667:C706" si="11">G667*100</f>
        <v>0</v>
      </c>
      <c r="G667">
        <f>_xlfn.XLOOKUP(A667, '2) Order Form'!V:V, '2) Order Form'!O:O, FALSE)</f>
        <v>0</v>
      </c>
    </row>
    <row r="668" spans="1:7">
      <c r="A668" s="116">
        <f>SUM('2) Order Form'!V675)</f>
        <v>7048652901422</v>
      </c>
      <c r="B668" s="117">
        <f>SUM('2) Order Form'!I675)</f>
        <v>0</v>
      </c>
      <c r="C668">
        <f t="shared" si="11"/>
        <v>0</v>
      </c>
      <c r="G668">
        <f>_xlfn.XLOOKUP(A668, '2) Order Form'!V:V, '2) Order Form'!O:O, FALSE)</f>
        <v>0</v>
      </c>
    </row>
    <row r="669" spans="1:7">
      <c r="A669" s="116">
        <f>SUM('2) Order Form'!V676)</f>
        <v>7048652901439</v>
      </c>
      <c r="B669" s="117">
        <f>SUM('2) Order Form'!I676)</f>
        <v>0</v>
      </c>
      <c r="C669">
        <f t="shared" si="11"/>
        <v>0</v>
      </c>
      <c r="G669">
        <f>_xlfn.XLOOKUP(A669, '2) Order Form'!V:V, '2) Order Form'!O:O, FALSE)</f>
        <v>0</v>
      </c>
    </row>
    <row r="670" spans="1:7">
      <c r="A670" s="116">
        <f>SUM('2) Order Form'!V677)</f>
        <v>7048652901446</v>
      </c>
      <c r="B670" s="117">
        <f>SUM('2) Order Form'!I677)</f>
        <v>0</v>
      </c>
      <c r="C670">
        <f t="shared" si="11"/>
        <v>0</v>
      </c>
      <c r="G670">
        <f>_xlfn.XLOOKUP(A670, '2) Order Form'!V:V, '2) Order Form'!O:O, FALSE)</f>
        <v>0</v>
      </c>
    </row>
    <row r="671" spans="1:7">
      <c r="A671" s="116">
        <f>SUM('2) Order Form'!V678)</f>
        <v>7048652901217</v>
      </c>
      <c r="B671" s="117">
        <f>SUM('2) Order Form'!I678)</f>
        <v>0</v>
      </c>
      <c r="C671">
        <f t="shared" si="11"/>
        <v>0</v>
      </c>
      <c r="G671">
        <f>_xlfn.XLOOKUP(A671, '2) Order Form'!V:V, '2) Order Form'!O:O, FALSE)</f>
        <v>0</v>
      </c>
    </row>
    <row r="672" spans="1:7">
      <c r="A672" s="116">
        <f>SUM('2) Order Form'!V679)</f>
        <v>7048652901224</v>
      </c>
      <c r="B672" s="117">
        <f>SUM('2) Order Form'!I679)</f>
        <v>0</v>
      </c>
      <c r="C672">
        <f t="shared" si="11"/>
        <v>0</v>
      </c>
      <c r="G672">
        <f>_xlfn.XLOOKUP(A672, '2) Order Form'!V:V, '2) Order Form'!O:O, FALSE)</f>
        <v>0</v>
      </c>
    </row>
    <row r="673" spans="1:7">
      <c r="A673" s="116">
        <f>SUM('2) Order Form'!V680)</f>
        <v>7048652901231</v>
      </c>
      <c r="B673" s="117">
        <f>SUM('2) Order Form'!I680)</f>
        <v>0</v>
      </c>
      <c r="C673">
        <f t="shared" si="11"/>
        <v>0</v>
      </c>
      <c r="G673">
        <f>_xlfn.XLOOKUP(A673, '2) Order Form'!V:V, '2) Order Form'!O:O, FALSE)</f>
        <v>0</v>
      </c>
    </row>
    <row r="674" spans="1:7">
      <c r="A674" s="116">
        <f>SUM('2) Order Form'!V681)</f>
        <v>7048652901248</v>
      </c>
      <c r="B674" s="117">
        <f>SUM('2) Order Form'!I681)</f>
        <v>0</v>
      </c>
      <c r="C674">
        <f t="shared" si="11"/>
        <v>0</v>
      </c>
      <c r="G674">
        <f>_xlfn.XLOOKUP(A674, '2) Order Form'!V:V, '2) Order Form'!O:O, FALSE)</f>
        <v>0</v>
      </c>
    </row>
    <row r="675" spans="1:7">
      <c r="A675" s="116">
        <f>SUM('2) Order Form'!V682)</f>
        <v>7048652901293</v>
      </c>
      <c r="B675" s="117">
        <f>SUM('2) Order Form'!I682)</f>
        <v>0</v>
      </c>
      <c r="C675">
        <f t="shared" si="11"/>
        <v>0</v>
      </c>
      <c r="G675">
        <f>_xlfn.XLOOKUP(A675, '2) Order Form'!V:V, '2) Order Form'!O:O, FALSE)</f>
        <v>0</v>
      </c>
    </row>
    <row r="676" spans="1:7">
      <c r="A676" s="116">
        <f>SUM('2) Order Form'!V683)</f>
        <v>7048652901309</v>
      </c>
      <c r="B676" s="117">
        <f>SUM('2) Order Form'!I683)</f>
        <v>0</v>
      </c>
      <c r="C676">
        <f t="shared" si="11"/>
        <v>0</v>
      </c>
      <c r="G676">
        <f>_xlfn.XLOOKUP(A676, '2) Order Form'!V:V, '2) Order Form'!O:O, FALSE)</f>
        <v>0</v>
      </c>
    </row>
    <row r="677" spans="1:7">
      <c r="A677" s="116">
        <f>SUM('2) Order Form'!V684)</f>
        <v>7048652901316</v>
      </c>
      <c r="B677" s="117">
        <f>SUM('2) Order Form'!I684)</f>
        <v>0</v>
      </c>
      <c r="C677">
        <f t="shared" si="11"/>
        <v>0</v>
      </c>
      <c r="G677">
        <f>_xlfn.XLOOKUP(A677, '2) Order Form'!V:V, '2) Order Form'!O:O, FALSE)</f>
        <v>0</v>
      </c>
    </row>
    <row r="678" spans="1:7">
      <c r="A678" s="116">
        <f>SUM('2) Order Form'!V685)</f>
        <v>7048652901323</v>
      </c>
      <c r="B678" s="117">
        <f>SUM('2) Order Form'!I685)</f>
        <v>0</v>
      </c>
      <c r="C678">
        <f t="shared" si="11"/>
        <v>0</v>
      </c>
      <c r="G678">
        <f>_xlfn.XLOOKUP(A678, '2) Order Form'!V:V, '2) Order Form'!O:O, FALSE)</f>
        <v>0</v>
      </c>
    </row>
    <row r="679" spans="1:7">
      <c r="A679" s="116">
        <f>SUM('2) Order Form'!V686)</f>
        <v>7048652900739</v>
      </c>
      <c r="B679" s="117">
        <f>SUM('2) Order Form'!I686)</f>
        <v>0</v>
      </c>
      <c r="C679">
        <f t="shared" si="11"/>
        <v>0</v>
      </c>
      <c r="G679">
        <f>_xlfn.XLOOKUP(A679, '2) Order Form'!V:V, '2) Order Form'!O:O, FALSE)</f>
        <v>0</v>
      </c>
    </row>
    <row r="680" spans="1:7">
      <c r="A680" s="116">
        <f>SUM('2) Order Form'!V687)</f>
        <v>7048652900746</v>
      </c>
      <c r="B680" s="117">
        <f>SUM('2) Order Form'!I687)</f>
        <v>0</v>
      </c>
      <c r="C680">
        <f t="shared" si="11"/>
        <v>0</v>
      </c>
      <c r="G680">
        <f>_xlfn.XLOOKUP(A680, '2) Order Form'!V:V, '2) Order Form'!O:O, FALSE)</f>
        <v>0</v>
      </c>
    </row>
    <row r="681" spans="1:7">
      <c r="A681" s="116">
        <f>SUM('2) Order Form'!V688)</f>
        <v>7048652900753</v>
      </c>
      <c r="B681" s="117">
        <f>SUM('2) Order Form'!I688)</f>
        <v>0</v>
      </c>
      <c r="C681">
        <f t="shared" si="11"/>
        <v>0</v>
      </c>
      <c r="G681">
        <f>_xlfn.XLOOKUP(A681, '2) Order Form'!V:V, '2) Order Form'!O:O, FALSE)</f>
        <v>0</v>
      </c>
    </row>
    <row r="682" spans="1:7">
      <c r="A682" s="116">
        <f>SUM('2) Order Form'!V689)</f>
        <v>7048652912299</v>
      </c>
      <c r="B682" s="117">
        <f>SUM('2) Order Form'!I689)</f>
        <v>0</v>
      </c>
      <c r="C682">
        <f t="shared" si="11"/>
        <v>0</v>
      </c>
      <c r="G682">
        <f>_xlfn.XLOOKUP(A682, '2) Order Form'!V:V, '2) Order Form'!O:O, FALSE)</f>
        <v>0</v>
      </c>
    </row>
    <row r="683" spans="1:7">
      <c r="A683" s="116">
        <f>SUM('2) Order Form'!V690)</f>
        <v>7048652900760</v>
      </c>
      <c r="B683" s="117">
        <f>SUM('2) Order Form'!I690)</f>
        <v>0</v>
      </c>
      <c r="C683">
        <f t="shared" si="11"/>
        <v>0</v>
      </c>
      <c r="G683">
        <f>_xlfn.XLOOKUP(A683, '2) Order Form'!V:V, '2) Order Form'!O:O, FALSE)</f>
        <v>0</v>
      </c>
    </row>
    <row r="684" spans="1:7">
      <c r="A684" s="116">
        <f>SUM('2) Order Form'!V691)</f>
        <v>7048652900777</v>
      </c>
      <c r="B684" s="117">
        <f>SUM('2) Order Form'!I691)</f>
        <v>0</v>
      </c>
      <c r="C684">
        <f t="shared" si="11"/>
        <v>0</v>
      </c>
      <c r="G684">
        <f>_xlfn.XLOOKUP(A684, '2) Order Form'!V:V, '2) Order Form'!O:O, FALSE)</f>
        <v>0</v>
      </c>
    </row>
    <row r="685" spans="1:7">
      <c r="A685" s="116">
        <f>SUM('2) Order Form'!V692)</f>
        <v>7048652900784</v>
      </c>
      <c r="B685" s="117">
        <f>SUM('2) Order Form'!I692)</f>
        <v>0</v>
      </c>
      <c r="C685">
        <f t="shared" si="11"/>
        <v>0</v>
      </c>
      <c r="G685">
        <f>_xlfn.XLOOKUP(A685, '2) Order Form'!V:V, '2) Order Form'!O:O, FALSE)</f>
        <v>0</v>
      </c>
    </row>
    <row r="686" spans="1:7">
      <c r="A686" s="116">
        <f>SUM('2) Order Form'!V693)</f>
        <v>7048652912305</v>
      </c>
      <c r="B686" s="117">
        <f>SUM('2) Order Form'!I693)</f>
        <v>0</v>
      </c>
      <c r="C686">
        <f t="shared" si="11"/>
        <v>0</v>
      </c>
      <c r="G686">
        <f>_xlfn.XLOOKUP(A686, '2) Order Form'!V:V, '2) Order Form'!O:O, FALSE)</f>
        <v>0</v>
      </c>
    </row>
    <row r="687" spans="1:7">
      <c r="A687" s="116">
        <f>SUM('2) Order Form'!V694)</f>
        <v>7048652900647</v>
      </c>
      <c r="B687" s="117">
        <f>SUM('2) Order Form'!I694)</f>
        <v>0</v>
      </c>
      <c r="C687">
        <f t="shared" si="11"/>
        <v>0</v>
      </c>
      <c r="G687">
        <f>_xlfn.XLOOKUP(A687, '2) Order Form'!V:V, '2) Order Form'!O:O, FALSE)</f>
        <v>0</v>
      </c>
    </row>
    <row r="688" spans="1:7">
      <c r="A688" s="116">
        <f>SUM('2) Order Form'!V695)</f>
        <v>7048652900654</v>
      </c>
      <c r="B688" s="117">
        <f>SUM('2) Order Form'!I695)</f>
        <v>0</v>
      </c>
      <c r="C688">
        <f t="shared" si="11"/>
        <v>0</v>
      </c>
      <c r="G688">
        <f>_xlfn.XLOOKUP(A688, '2) Order Form'!V:V, '2) Order Form'!O:O, FALSE)</f>
        <v>0</v>
      </c>
    </row>
    <row r="689" spans="1:7">
      <c r="A689" s="116">
        <f>SUM('2) Order Form'!V696)</f>
        <v>7048652900661</v>
      </c>
      <c r="B689" s="117">
        <f>SUM('2) Order Form'!I696)</f>
        <v>0</v>
      </c>
      <c r="C689">
        <f t="shared" si="11"/>
        <v>0</v>
      </c>
      <c r="G689">
        <f>_xlfn.XLOOKUP(A689, '2) Order Form'!V:V, '2) Order Form'!O:O, FALSE)</f>
        <v>0</v>
      </c>
    </row>
    <row r="690" spans="1:7">
      <c r="A690" s="116">
        <f>SUM('2) Order Form'!V697)</f>
        <v>7048652912312</v>
      </c>
      <c r="B690" s="117">
        <f>SUM('2) Order Form'!I697)</f>
        <v>0</v>
      </c>
      <c r="C690">
        <f t="shared" si="11"/>
        <v>0</v>
      </c>
      <c r="G690">
        <f>_xlfn.XLOOKUP(A690, '2) Order Form'!V:V, '2) Order Form'!O:O, FALSE)</f>
        <v>0</v>
      </c>
    </row>
    <row r="691" spans="1:7">
      <c r="A691" s="116">
        <f>SUM('2) Order Form'!V698)</f>
        <v>7048652900678</v>
      </c>
      <c r="B691" s="117">
        <f>SUM('2) Order Form'!I698)</f>
        <v>0</v>
      </c>
      <c r="C691">
        <f t="shared" si="11"/>
        <v>0</v>
      </c>
      <c r="G691">
        <f>_xlfn.XLOOKUP(A691, '2) Order Form'!V:V, '2) Order Form'!O:O, FALSE)</f>
        <v>0</v>
      </c>
    </row>
    <row r="692" spans="1:7">
      <c r="A692" s="116">
        <f>SUM('2) Order Form'!V699)</f>
        <v>7048652900685</v>
      </c>
      <c r="B692" s="117">
        <f>SUM('2) Order Form'!I699)</f>
        <v>0</v>
      </c>
      <c r="C692">
        <f t="shared" si="11"/>
        <v>0</v>
      </c>
      <c r="G692">
        <f>_xlfn.XLOOKUP(A692, '2) Order Form'!V:V, '2) Order Form'!O:O, FALSE)</f>
        <v>0</v>
      </c>
    </row>
    <row r="693" spans="1:7">
      <c r="A693" s="116">
        <f>SUM('2) Order Form'!V700)</f>
        <v>7048652900692</v>
      </c>
      <c r="B693" s="117">
        <f>SUM('2) Order Form'!I700)</f>
        <v>0</v>
      </c>
      <c r="C693">
        <f t="shared" si="11"/>
        <v>0</v>
      </c>
      <c r="G693">
        <f>_xlfn.XLOOKUP(A693, '2) Order Form'!V:V, '2) Order Form'!O:O, FALSE)</f>
        <v>0</v>
      </c>
    </row>
    <row r="694" spans="1:7">
      <c r="A694" s="116">
        <f>SUM('2) Order Form'!V701)</f>
        <v>7048652912329</v>
      </c>
      <c r="B694" s="117">
        <f>SUM('2) Order Form'!I701)</f>
        <v>0</v>
      </c>
      <c r="C694">
        <f t="shared" si="11"/>
        <v>0</v>
      </c>
      <c r="G694">
        <f>_xlfn.XLOOKUP(A694, '2) Order Form'!V:V, '2) Order Form'!O:O, FALSE)</f>
        <v>0</v>
      </c>
    </row>
    <row r="695" spans="1:7">
      <c r="A695" s="116">
        <f>SUM('2) Order Form'!V702)</f>
        <v>7048652900708</v>
      </c>
      <c r="B695" s="117">
        <f>SUM('2) Order Form'!I702)</f>
        <v>0</v>
      </c>
      <c r="C695">
        <f t="shared" si="11"/>
        <v>0</v>
      </c>
      <c r="G695">
        <f>_xlfn.XLOOKUP(A695, '2) Order Form'!V:V, '2) Order Form'!O:O, FALSE)</f>
        <v>0</v>
      </c>
    </row>
    <row r="696" spans="1:7">
      <c r="A696" s="116">
        <f>SUM('2) Order Form'!V703)</f>
        <v>7048652900715</v>
      </c>
      <c r="B696" s="117">
        <f>SUM('2) Order Form'!I703)</f>
        <v>0</v>
      </c>
      <c r="C696">
        <f t="shared" si="11"/>
        <v>0</v>
      </c>
      <c r="G696">
        <f>_xlfn.XLOOKUP(A696, '2) Order Form'!V:V, '2) Order Form'!O:O, FALSE)</f>
        <v>0</v>
      </c>
    </row>
    <row r="697" spans="1:7">
      <c r="A697" s="116">
        <f>SUM('2) Order Form'!V704)</f>
        <v>7048652900722</v>
      </c>
      <c r="B697" s="117">
        <f>SUM('2) Order Form'!I704)</f>
        <v>0</v>
      </c>
      <c r="C697">
        <f t="shared" si="11"/>
        <v>0</v>
      </c>
      <c r="G697">
        <f>_xlfn.XLOOKUP(A697, '2) Order Form'!V:V, '2) Order Form'!O:O, FALSE)</f>
        <v>0</v>
      </c>
    </row>
    <row r="698" spans="1:7">
      <c r="A698" s="116">
        <f>SUM('2) Order Form'!V705)</f>
        <v>7048652912336</v>
      </c>
      <c r="B698" s="117">
        <f>SUM('2) Order Form'!I705)</f>
        <v>0</v>
      </c>
      <c r="C698">
        <f t="shared" si="11"/>
        <v>0</v>
      </c>
      <c r="G698">
        <f>_xlfn.XLOOKUP(A698, '2) Order Form'!V:V, '2) Order Form'!O:O, FALSE)</f>
        <v>0</v>
      </c>
    </row>
    <row r="699" spans="1:7">
      <c r="A699" s="116">
        <f>SUM('2) Order Form'!V706)</f>
        <v>7048652900975</v>
      </c>
      <c r="B699" s="117">
        <f>SUM('2) Order Form'!I706)</f>
        <v>0</v>
      </c>
      <c r="C699">
        <f t="shared" si="11"/>
        <v>0</v>
      </c>
      <c r="G699">
        <f>_xlfn.XLOOKUP(A699, '2) Order Form'!V:V, '2) Order Form'!O:O, FALSE)</f>
        <v>0</v>
      </c>
    </row>
    <row r="700" spans="1:7">
      <c r="A700" s="116">
        <f>SUM('2) Order Form'!V707)</f>
        <v>7048652900982</v>
      </c>
      <c r="B700" s="117">
        <f>SUM('2) Order Form'!I707)</f>
        <v>0</v>
      </c>
      <c r="C700">
        <f t="shared" si="11"/>
        <v>0</v>
      </c>
      <c r="G700">
        <f>_xlfn.XLOOKUP(A700, '2) Order Form'!V:V, '2) Order Form'!O:O, FALSE)</f>
        <v>0</v>
      </c>
    </row>
    <row r="701" spans="1:7">
      <c r="A701" s="116">
        <f>SUM('2) Order Form'!V708)</f>
        <v>7048652900999</v>
      </c>
      <c r="B701" s="117">
        <f>SUM('2) Order Form'!I708)</f>
        <v>0</v>
      </c>
      <c r="C701">
        <f t="shared" si="11"/>
        <v>0</v>
      </c>
      <c r="G701">
        <f>_xlfn.XLOOKUP(A701, '2) Order Form'!V:V, '2) Order Form'!O:O, FALSE)</f>
        <v>0</v>
      </c>
    </row>
    <row r="702" spans="1:7">
      <c r="A702" s="116">
        <f>SUM('2) Order Form'!V709)</f>
        <v>7048652912343</v>
      </c>
      <c r="B702" s="117">
        <f>SUM('2) Order Form'!I709)</f>
        <v>0</v>
      </c>
      <c r="C702">
        <f t="shared" si="11"/>
        <v>0</v>
      </c>
      <c r="G702">
        <f>_xlfn.XLOOKUP(A702, '2) Order Form'!V:V, '2) Order Form'!O:O, FALSE)</f>
        <v>0</v>
      </c>
    </row>
    <row r="703" spans="1:7">
      <c r="A703" s="116">
        <f>SUM('2) Order Form'!V710)</f>
        <v>7048652901002</v>
      </c>
      <c r="B703" s="117">
        <f>SUM('2) Order Form'!I710)</f>
        <v>0</v>
      </c>
      <c r="C703">
        <f t="shared" si="11"/>
        <v>0</v>
      </c>
      <c r="G703">
        <f>_xlfn.XLOOKUP(A703, '2) Order Form'!V:V, '2) Order Form'!O:O, FALSE)</f>
        <v>0</v>
      </c>
    </row>
    <row r="704" spans="1:7">
      <c r="A704" s="116">
        <f>SUM('2) Order Form'!V711)</f>
        <v>7048652901019</v>
      </c>
      <c r="B704" s="117">
        <f>SUM('2) Order Form'!I711)</f>
        <v>0</v>
      </c>
      <c r="C704">
        <f t="shared" si="11"/>
        <v>0</v>
      </c>
      <c r="G704">
        <f>_xlfn.XLOOKUP(A704, '2) Order Form'!V:V, '2) Order Form'!O:O, FALSE)</f>
        <v>0</v>
      </c>
    </row>
    <row r="705" spans="1:7">
      <c r="A705" s="116">
        <f>SUM('2) Order Form'!V712)</f>
        <v>7048652901026</v>
      </c>
      <c r="B705" s="117">
        <f>SUM('2) Order Form'!I712)</f>
        <v>0</v>
      </c>
      <c r="C705">
        <f t="shared" si="11"/>
        <v>0</v>
      </c>
      <c r="G705">
        <f>_xlfn.XLOOKUP(A705, '2) Order Form'!V:V, '2) Order Form'!O:O, FALSE)</f>
        <v>0</v>
      </c>
    </row>
    <row r="706" spans="1:7">
      <c r="A706" s="116">
        <f>SUM('2) Order Form'!V713)</f>
        <v>7048652912350</v>
      </c>
      <c r="B706" s="117">
        <f>SUM('2) Order Form'!I713)</f>
        <v>0</v>
      </c>
      <c r="C706">
        <f t="shared" si="11"/>
        <v>0</v>
      </c>
      <c r="G706">
        <f>_xlfn.XLOOKUP(A706, '2) Order Form'!V:V, '2) Order Form'!O:O, FALSE)</f>
        <v>0</v>
      </c>
    </row>
    <row r="707" spans="1:7">
      <c r="A707" s="116">
        <f>SUM('2) Order Form'!V714)</f>
        <v>7048652901033</v>
      </c>
      <c r="B707" s="117">
        <f>SUM('2) Order Form'!I714)</f>
        <v>0</v>
      </c>
      <c r="C707">
        <f t="shared" ref="C707:C762" si="12">G707*100</f>
        <v>0</v>
      </c>
      <c r="G707">
        <f>_xlfn.XLOOKUP(A707, '2) Order Form'!V:V, '2) Order Form'!O:O, FALSE)</f>
        <v>0</v>
      </c>
    </row>
    <row r="708" spans="1:7">
      <c r="A708" s="116">
        <f>SUM('2) Order Form'!V715)</f>
        <v>7048652901040</v>
      </c>
      <c r="B708" s="117">
        <f>SUM('2) Order Form'!I715)</f>
        <v>0</v>
      </c>
      <c r="C708">
        <f t="shared" si="12"/>
        <v>0</v>
      </c>
      <c r="G708">
        <f>_xlfn.XLOOKUP(A708, '2) Order Form'!V:V, '2) Order Form'!O:O, FALSE)</f>
        <v>0</v>
      </c>
    </row>
    <row r="709" spans="1:7">
      <c r="A709" s="116">
        <f>SUM('2) Order Form'!V716)</f>
        <v>7048652901057</v>
      </c>
      <c r="B709" s="117">
        <f>SUM('2) Order Form'!I716)</f>
        <v>0</v>
      </c>
      <c r="C709">
        <f t="shared" si="12"/>
        <v>0</v>
      </c>
      <c r="G709">
        <f>_xlfn.XLOOKUP(A709, '2) Order Form'!V:V, '2) Order Form'!O:O, FALSE)</f>
        <v>0</v>
      </c>
    </row>
    <row r="710" spans="1:7">
      <c r="A710" s="116">
        <f>SUM('2) Order Form'!V717)</f>
        <v>7048652912367</v>
      </c>
      <c r="B710" s="117">
        <f>SUM('2) Order Form'!I717)</f>
        <v>0</v>
      </c>
      <c r="C710">
        <f t="shared" si="12"/>
        <v>0</v>
      </c>
      <c r="G710">
        <f>_xlfn.XLOOKUP(A710, '2) Order Form'!V:V, '2) Order Form'!O:O, FALSE)</f>
        <v>0</v>
      </c>
    </row>
    <row r="711" spans="1:7">
      <c r="A711" s="116">
        <f>SUM('2) Order Form'!V718)</f>
        <v>7048652900883</v>
      </c>
      <c r="B711" s="117">
        <f>SUM('2) Order Form'!I718)</f>
        <v>0</v>
      </c>
      <c r="C711">
        <f t="shared" si="12"/>
        <v>0</v>
      </c>
      <c r="G711">
        <f>_xlfn.XLOOKUP(A711, '2) Order Form'!V:V, '2) Order Form'!O:O, FALSE)</f>
        <v>0</v>
      </c>
    </row>
    <row r="712" spans="1:7">
      <c r="A712" s="116">
        <f>SUM('2) Order Form'!V719)</f>
        <v>7048652900890</v>
      </c>
      <c r="B712" s="117">
        <f>SUM('2) Order Form'!I719)</f>
        <v>0</v>
      </c>
      <c r="C712">
        <f t="shared" si="12"/>
        <v>0</v>
      </c>
      <c r="G712">
        <f>_xlfn.XLOOKUP(A712, '2) Order Form'!V:V, '2) Order Form'!O:O, FALSE)</f>
        <v>0</v>
      </c>
    </row>
    <row r="713" spans="1:7">
      <c r="A713" s="116">
        <f>SUM('2) Order Form'!V720)</f>
        <v>7048652900906</v>
      </c>
      <c r="B713" s="117">
        <f>SUM('2) Order Form'!I720)</f>
        <v>0</v>
      </c>
      <c r="C713">
        <f t="shared" si="12"/>
        <v>0</v>
      </c>
      <c r="G713">
        <f>_xlfn.XLOOKUP(A713, '2) Order Form'!V:V, '2) Order Form'!O:O, FALSE)</f>
        <v>0</v>
      </c>
    </row>
    <row r="714" spans="1:7">
      <c r="A714" s="116">
        <f>SUM('2) Order Form'!V721)</f>
        <v>7048652912237</v>
      </c>
      <c r="B714" s="117">
        <f>SUM('2) Order Form'!I721)</f>
        <v>0</v>
      </c>
      <c r="C714">
        <f t="shared" si="12"/>
        <v>0</v>
      </c>
      <c r="G714">
        <f>_xlfn.XLOOKUP(A714, '2) Order Form'!V:V, '2) Order Form'!O:O, FALSE)</f>
        <v>0</v>
      </c>
    </row>
    <row r="715" spans="1:7">
      <c r="A715" s="116">
        <f>SUM('2) Order Form'!V722)</f>
        <v>7048652900913</v>
      </c>
      <c r="B715" s="117">
        <f>SUM('2) Order Form'!I722)</f>
        <v>0</v>
      </c>
      <c r="C715">
        <f t="shared" si="12"/>
        <v>0</v>
      </c>
      <c r="G715">
        <f>_xlfn.XLOOKUP(A715, '2) Order Form'!V:V, '2) Order Form'!O:O, FALSE)</f>
        <v>0</v>
      </c>
    </row>
    <row r="716" spans="1:7">
      <c r="A716" s="116">
        <f>SUM('2) Order Form'!V723)</f>
        <v>7048652900920</v>
      </c>
      <c r="B716" s="117">
        <f>SUM('2) Order Form'!I723)</f>
        <v>0</v>
      </c>
      <c r="C716">
        <f t="shared" si="12"/>
        <v>0</v>
      </c>
      <c r="G716">
        <f>_xlfn.XLOOKUP(A716, '2) Order Form'!V:V, '2) Order Form'!O:O, FALSE)</f>
        <v>0</v>
      </c>
    </row>
    <row r="717" spans="1:7">
      <c r="A717" s="116">
        <f>SUM('2) Order Form'!V724)</f>
        <v>7048652900937</v>
      </c>
      <c r="B717" s="117">
        <f>SUM('2) Order Form'!I724)</f>
        <v>0</v>
      </c>
      <c r="C717">
        <f t="shared" si="12"/>
        <v>0</v>
      </c>
      <c r="G717">
        <f>_xlfn.XLOOKUP(A717, '2) Order Form'!V:V, '2) Order Form'!O:O, FALSE)</f>
        <v>0</v>
      </c>
    </row>
    <row r="718" spans="1:7">
      <c r="A718" s="116">
        <f>SUM('2) Order Form'!V725)</f>
        <v>7048652912244</v>
      </c>
      <c r="B718" s="117">
        <f>SUM('2) Order Form'!I725)</f>
        <v>0</v>
      </c>
      <c r="C718">
        <f t="shared" si="12"/>
        <v>0</v>
      </c>
      <c r="G718">
        <f>_xlfn.XLOOKUP(A718, '2) Order Form'!V:V, '2) Order Form'!O:O, FALSE)</f>
        <v>0</v>
      </c>
    </row>
    <row r="719" spans="1:7">
      <c r="A719" s="116">
        <f>SUM('2) Order Form'!V726)</f>
        <v>7048652900944</v>
      </c>
      <c r="B719" s="117">
        <f>SUM('2) Order Form'!I726)</f>
        <v>0</v>
      </c>
      <c r="C719">
        <f t="shared" si="12"/>
        <v>0</v>
      </c>
      <c r="G719">
        <f>_xlfn.XLOOKUP(A719, '2) Order Form'!V:V, '2) Order Form'!O:O, FALSE)</f>
        <v>0</v>
      </c>
    </row>
    <row r="720" spans="1:7">
      <c r="A720" s="116">
        <f>SUM('2) Order Form'!V727)</f>
        <v>7048652900951</v>
      </c>
      <c r="B720" s="117">
        <f>SUM('2) Order Form'!I727)</f>
        <v>0</v>
      </c>
      <c r="C720">
        <f t="shared" si="12"/>
        <v>0</v>
      </c>
      <c r="G720">
        <f>_xlfn.XLOOKUP(A720, '2) Order Form'!V:V, '2) Order Form'!O:O, FALSE)</f>
        <v>0</v>
      </c>
    </row>
    <row r="721" spans="1:7">
      <c r="A721" s="116">
        <f>SUM('2) Order Form'!V728)</f>
        <v>7048652900968</v>
      </c>
      <c r="B721" s="117">
        <f>SUM('2) Order Form'!I728)</f>
        <v>0</v>
      </c>
      <c r="C721">
        <f t="shared" si="12"/>
        <v>0</v>
      </c>
      <c r="G721">
        <f>_xlfn.XLOOKUP(A721, '2) Order Form'!V:V, '2) Order Form'!O:O, FALSE)</f>
        <v>0</v>
      </c>
    </row>
    <row r="722" spans="1:7">
      <c r="A722" s="116">
        <f>SUM('2) Order Form'!V729)</f>
        <v>7048652912251</v>
      </c>
      <c r="B722" s="117">
        <f>SUM('2) Order Form'!I729)</f>
        <v>0</v>
      </c>
      <c r="C722">
        <f t="shared" si="12"/>
        <v>0</v>
      </c>
      <c r="G722">
        <f>_xlfn.XLOOKUP(A722, '2) Order Form'!V:V, '2) Order Form'!O:O, FALSE)</f>
        <v>0</v>
      </c>
    </row>
    <row r="723" spans="1:7">
      <c r="A723" s="116">
        <f>SUM('2) Order Form'!V730)</f>
        <v>7048652914644</v>
      </c>
      <c r="B723" s="117">
        <f>SUM('2) Order Form'!I730)</f>
        <v>0</v>
      </c>
      <c r="C723">
        <f t="shared" si="12"/>
        <v>0</v>
      </c>
      <c r="G723">
        <f>_xlfn.XLOOKUP(A723, '2) Order Form'!V:V, '2) Order Form'!O:O, FALSE)</f>
        <v>0</v>
      </c>
    </row>
    <row r="724" spans="1:7">
      <c r="A724" s="116">
        <f>SUM('2) Order Form'!V731)</f>
        <v>7048652914637</v>
      </c>
      <c r="B724" s="117">
        <f>SUM('2) Order Form'!I731)</f>
        <v>0</v>
      </c>
      <c r="C724">
        <f t="shared" si="12"/>
        <v>0</v>
      </c>
      <c r="G724">
        <f>_xlfn.XLOOKUP(A724, '2) Order Form'!V:V, '2) Order Form'!O:O, FALSE)</f>
        <v>0</v>
      </c>
    </row>
    <row r="725" spans="1:7">
      <c r="A725" s="116">
        <f>SUM('2) Order Form'!V732)</f>
        <v>7048652914699</v>
      </c>
      <c r="B725" s="117">
        <f>SUM('2) Order Form'!I732)</f>
        <v>0</v>
      </c>
      <c r="C725">
        <f t="shared" si="12"/>
        <v>0</v>
      </c>
      <c r="G725">
        <f>_xlfn.XLOOKUP(A725, '2) Order Form'!V:V, '2) Order Form'!O:O, FALSE)</f>
        <v>0</v>
      </c>
    </row>
    <row r="726" spans="1:7">
      <c r="A726" s="116">
        <f>SUM('2) Order Form'!V733)</f>
        <v>7048652914668</v>
      </c>
      <c r="B726" s="117">
        <f>SUM('2) Order Form'!I733)</f>
        <v>0</v>
      </c>
      <c r="C726">
        <f t="shared" si="12"/>
        <v>0</v>
      </c>
      <c r="G726">
        <f>_xlfn.XLOOKUP(A726, '2) Order Form'!V:V, '2) Order Form'!O:O, FALSE)</f>
        <v>0</v>
      </c>
    </row>
    <row r="727" spans="1:7">
      <c r="A727" s="116">
        <f>SUM('2) Order Form'!V734)</f>
        <v>7048652914651</v>
      </c>
      <c r="B727" s="117">
        <f>SUM('2) Order Form'!I734)</f>
        <v>0</v>
      </c>
      <c r="C727">
        <f t="shared" si="12"/>
        <v>0</v>
      </c>
      <c r="G727">
        <f>_xlfn.XLOOKUP(A727, '2) Order Form'!V:V, '2) Order Form'!O:O, FALSE)</f>
        <v>0</v>
      </c>
    </row>
    <row r="728" spans="1:7">
      <c r="A728" s="116">
        <f>SUM('2) Order Form'!V735)</f>
        <v>7048652914705</v>
      </c>
      <c r="B728" s="117">
        <f>SUM('2) Order Form'!I735)</f>
        <v>0</v>
      </c>
      <c r="C728">
        <f t="shared" si="12"/>
        <v>0</v>
      </c>
      <c r="G728">
        <f>_xlfn.XLOOKUP(A728, '2) Order Form'!V:V, '2) Order Form'!O:O, FALSE)</f>
        <v>0</v>
      </c>
    </row>
    <row r="729" spans="1:7">
      <c r="A729" s="116">
        <f>SUM('2) Order Form'!V736)</f>
        <v>7048652914682</v>
      </c>
      <c r="B729" s="117">
        <f>SUM('2) Order Form'!I736)</f>
        <v>0</v>
      </c>
      <c r="C729">
        <f t="shared" si="12"/>
        <v>0</v>
      </c>
      <c r="G729">
        <f>_xlfn.XLOOKUP(A729, '2) Order Form'!V:V, '2) Order Form'!O:O, FALSE)</f>
        <v>0</v>
      </c>
    </row>
    <row r="730" spans="1:7">
      <c r="A730" s="116">
        <f>SUM('2) Order Form'!V737)</f>
        <v>7048652914675</v>
      </c>
      <c r="B730" s="117">
        <f>SUM('2) Order Form'!I737)</f>
        <v>0</v>
      </c>
      <c r="C730">
        <f t="shared" si="12"/>
        <v>0</v>
      </c>
      <c r="G730">
        <f>_xlfn.XLOOKUP(A730, '2) Order Form'!V:V, '2) Order Form'!O:O, FALSE)</f>
        <v>0</v>
      </c>
    </row>
    <row r="731" spans="1:7">
      <c r="A731" s="116">
        <f>SUM('2) Order Form'!V738)</f>
        <v>7048652914712</v>
      </c>
      <c r="B731" s="117">
        <f>SUM('2) Order Form'!I738)</f>
        <v>0</v>
      </c>
      <c r="C731">
        <f t="shared" si="12"/>
        <v>0</v>
      </c>
      <c r="G731">
        <f>_xlfn.XLOOKUP(A731, '2) Order Form'!V:V, '2) Order Form'!O:O, FALSE)</f>
        <v>0</v>
      </c>
    </row>
    <row r="732" spans="1:7">
      <c r="A732" s="116">
        <f>SUM('2) Order Form'!V739)</f>
        <v>7048652902832</v>
      </c>
      <c r="B732" s="117">
        <f>SUM('2) Order Form'!I739)</f>
        <v>0</v>
      </c>
      <c r="C732">
        <f t="shared" si="12"/>
        <v>0</v>
      </c>
      <c r="G732">
        <f>_xlfn.XLOOKUP(A732, '2) Order Form'!V:V, '2) Order Form'!O:O, FALSE)</f>
        <v>0</v>
      </c>
    </row>
    <row r="733" spans="1:7">
      <c r="A733" s="116">
        <f>SUM('2) Order Form'!V740)</f>
        <v>7048652902849</v>
      </c>
      <c r="B733" s="117">
        <f>SUM('2) Order Form'!I740)</f>
        <v>0</v>
      </c>
      <c r="C733">
        <f t="shared" si="12"/>
        <v>0</v>
      </c>
      <c r="G733">
        <f>_xlfn.XLOOKUP(A733, '2) Order Form'!V:V, '2) Order Form'!O:O, FALSE)</f>
        <v>0</v>
      </c>
    </row>
    <row r="734" spans="1:7">
      <c r="A734" s="116">
        <f>SUM('2) Order Form'!V741)</f>
        <v>7048652902856</v>
      </c>
      <c r="B734" s="117">
        <f>SUM('2) Order Form'!I741)</f>
        <v>0</v>
      </c>
      <c r="C734">
        <f t="shared" si="12"/>
        <v>0</v>
      </c>
      <c r="G734">
        <f>_xlfn.XLOOKUP(A734, '2) Order Form'!V:V, '2) Order Form'!O:O, FALSE)</f>
        <v>0</v>
      </c>
    </row>
    <row r="735" spans="1:7">
      <c r="A735" s="116">
        <f>SUM('2) Order Form'!V742)</f>
        <v>7048652897664</v>
      </c>
      <c r="B735" s="117">
        <f>SUM('2) Order Form'!I742)</f>
        <v>0</v>
      </c>
      <c r="C735">
        <f t="shared" si="12"/>
        <v>0</v>
      </c>
      <c r="G735">
        <f>_xlfn.XLOOKUP(A735, '2) Order Form'!V:V, '2) Order Form'!O:O, FALSE)</f>
        <v>0</v>
      </c>
    </row>
    <row r="736" spans="1:7">
      <c r="A736" s="116">
        <f>SUM('2) Order Form'!V743)</f>
        <v>7048652897657</v>
      </c>
      <c r="B736" s="117">
        <f>SUM('2) Order Form'!I743)</f>
        <v>0</v>
      </c>
      <c r="C736">
        <f t="shared" si="12"/>
        <v>0</v>
      </c>
      <c r="G736">
        <f>_xlfn.XLOOKUP(A736, '2) Order Form'!V:V, '2) Order Form'!O:O, FALSE)</f>
        <v>0</v>
      </c>
    </row>
    <row r="737" spans="1:7">
      <c r="A737" s="116">
        <f>SUM('2) Order Form'!V744)</f>
        <v>7048652897640</v>
      </c>
      <c r="B737" s="117">
        <f>SUM('2) Order Form'!I744)</f>
        <v>0</v>
      </c>
      <c r="C737">
        <f t="shared" si="12"/>
        <v>0</v>
      </c>
      <c r="G737">
        <f>_xlfn.XLOOKUP(A737, '2) Order Form'!V:V, '2) Order Form'!O:O, FALSE)</f>
        <v>0</v>
      </c>
    </row>
    <row r="738" spans="1:7">
      <c r="A738" s="116">
        <f>SUM('2) Order Form'!V745)</f>
        <v>7048652897671</v>
      </c>
      <c r="B738" s="117">
        <f>SUM('2) Order Form'!I745)</f>
        <v>0</v>
      </c>
      <c r="C738">
        <f t="shared" si="12"/>
        <v>0</v>
      </c>
      <c r="G738">
        <f>_xlfn.XLOOKUP(A738, '2) Order Form'!V:V, '2) Order Form'!O:O, FALSE)</f>
        <v>0</v>
      </c>
    </row>
    <row r="739" spans="1:7">
      <c r="A739" s="116">
        <f>SUM('2) Order Form'!V746)</f>
        <v>7048652897862</v>
      </c>
      <c r="B739" s="117">
        <f>SUM('2) Order Form'!I746)</f>
        <v>0</v>
      </c>
      <c r="C739">
        <f t="shared" si="12"/>
        <v>0</v>
      </c>
      <c r="G739">
        <f>_xlfn.XLOOKUP(A739, '2) Order Form'!V:V, '2) Order Form'!O:O, FALSE)</f>
        <v>0</v>
      </c>
    </row>
    <row r="740" spans="1:7">
      <c r="A740" s="116">
        <f>SUM('2) Order Form'!V747)</f>
        <v>7048652897855</v>
      </c>
      <c r="B740" s="117">
        <f>SUM('2) Order Form'!I747)</f>
        <v>0</v>
      </c>
      <c r="C740">
        <f t="shared" si="12"/>
        <v>0</v>
      </c>
      <c r="G740">
        <f>_xlfn.XLOOKUP(A740, '2) Order Form'!V:V, '2) Order Form'!O:O, FALSE)</f>
        <v>0</v>
      </c>
    </row>
    <row r="741" spans="1:7">
      <c r="A741" s="116">
        <f>SUM('2) Order Form'!V748)</f>
        <v>7048652897848</v>
      </c>
      <c r="B741" s="117">
        <f>SUM('2) Order Form'!I748)</f>
        <v>0</v>
      </c>
      <c r="C741">
        <f t="shared" si="12"/>
        <v>0</v>
      </c>
      <c r="G741">
        <f>_xlfn.XLOOKUP(A741, '2) Order Form'!V:V, '2) Order Form'!O:O, FALSE)</f>
        <v>0</v>
      </c>
    </row>
    <row r="742" spans="1:7">
      <c r="A742" s="116">
        <f>SUM('2) Order Form'!V749)</f>
        <v>7048652897879</v>
      </c>
      <c r="B742" s="117">
        <f>SUM('2) Order Form'!I749)</f>
        <v>0</v>
      </c>
      <c r="C742">
        <f t="shared" si="12"/>
        <v>0</v>
      </c>
      <c r="G742">
        <f>_xlfn.XLOOKUP(A742, '2) Order Form'!V:V, '2) Order Form'!O:O, FALSE)</f>
        <v>0</v>
      </c>
    </row>
    <row r="743" spans="1:7">
      <c r="A743" s="116">
        <f>SUM('2) Order Form'!V750)</f>
        <v>7048652897909</v>
      </c>
      <c r="B743" s="117">
        <f>SUM('2) Order Form'!I750)</f>
        <v>0</v>
      </c>
      <c r="C743">
        <f t="shared" si="12"/>
        <v>0</v>
      </c>
      <c r="G743">
        <f>_xlfn.XLOOKUP(A743, '2) Order Form'!V:V, '2) Order Form'!O:O, FALSE)</f>
        <v>0</v>
      </c>
    </row>
    <row r="744" spans="1:7">
      <c r="A744" s="116">
        <f>SUM('2) Order Form'!V751)</f>
        <v>7048652897893</v>
      </c>
      <c r="B744" s="117">
        <f>SUM('2) Order Form'!I751)</f>
        <v>0</v>
      </c>
      <c r="C744">
        <f t="shared" si="12"/>
        <v>0</v>
      </c>
      <c r="G744">
        <f>_xlfn.XLOOKUP(A744, '2) Order Form'!V:V, '2) Order Form'!O:O, FALSE)</f>
        <v>0</v>
      </c>
    </row>
    <row r="745" spans="1:7">
      <c r="A745" s="116">
        <f>SUM('2) Order Form'!V752)</f>
        <v>7048652897886</v>
      </c>
      <c r="B745" s="117">
        <f>SUM('2) Order Form'!I752)</f>
        <v>0</v>
      </c>
      <c r="C745">
        <f t="shared" si="12"/>
        <v>0</v>
      </c>
      <c r="G745">
        <f>_xlfn.XLOOKUP(A745, '2) Order Form'!V:V, '2) Order Form'!O:O, FALSE)</f>
        <v>0</v>
      </c>
    </row>
    <row r="746" spans="1:7">
      <c r="A746" s="116">
        <f>SUM('2) Order Form'!V753)</f>
        <v>7048652897916</v>
      </c>
      <c r="B746" s="117">
        <f>SUM('2) Order Form'!I753)</f>
        <v>0</v>
      </c>
      <c r="C746">
        <f t="shared" si="12"/>
        <v>0</v>
      </c>
      <c r="G746">
        <f>_xlfn.XLOOKUP(A746, '2) Order Form'!V:V, '2) Order Form'!O:O, FALSE)</f>
        <v>0</v>
      </c>
    </row>
    <row r="747" spans="1:7">
      <c r="A747" s="116">
        <f>SUM('2) Order Form'!V754)</f>
        <v>7048652897701</v>
      </c>
      <c r="B747" s="117">
        <f>SUM('2) Order Form'!I754)</f>
        <v>0</v>
      </c>
      <c r="C747">
        <f t="shared" si="12"/>
        <v>0</v>
      </c>
      <c r="G747">
        <f>_xlfn.XLOOKUP(A747, '2) Order Form'!V:V, '2) Order Form'!O:O, FALSE)</f>
        <v>0</v>
      </c>
    </row>
    <row r="748" spans="1:7">
      <c r="A748" s="116">
        <f>SUM('2) Order Form'!V755)</f>
        <v>7048652897695</v>
      </c>
      <c r="B748" s="117">
        <f>SUM('2) Order Form'!I755)</f>
        <v>0</v>
      </c>
      <c r="C748">
        <f t="shared" si="12"/>
        <v>0</v>
      </c>
      <c r="G748">
        <f>_xlfn.XLOOKUP(A748, '2) Order Form'!V:V, '2) Order Form'!O:O, FALSE)</f>
        <v>0</v>
      </c>
    </row>
    <row r="749" spans="1:7">
      <c r="A749" s="116">
        <f>SUM('2) Order Form'!V756)</f>
        <v>7048652897688</v>
      </c>
      <c r="B749" s="117">
        <f>SUM('2) Order Form'!I756)</f>
        <v>0</v>
      </c>
      <c r="C749">
        <f t="shared" si="12"/>
        <v>0</v>
      </c>
      <c r="G749">
        <f>_xlfn.XLOOKUP(A749, '2) Order Form'!V:V, '2) Order Form'!O:O, FALSE)</f>
        <v>0</v>
      </c>
    </row>
    <row r="750" spans="1:7">
      <c r="A750" s="116">
        <f>SUM('2) Order Form'!V757)</f>
        <v>7048652897718</v>
      </c>
      <c r="B750" s="117">
        <f>SUM('2) Order Form'!I757)</f>
        <v>0</v>
      </c>
      <c r="C750">
        <f t="shared" si="12"/>
        <v>0</v>
      </c>
      <c r="G750">
        <f>_xlfn.XLOOKUP(A750, '2) Order Form'!V:V, '2) Order Form'!O:O, FALSE)</f>
        <v>0</v>
      </c>
    </row>
    <row r="751" spans="1:7">
      <c r="A751" s="116">
        <f>SUM('2) Order Form'!V758)</f>
        <v>7048652897749</v>
      </c>
      <c r="B751" s="117">
        <f>SUM('2) Order Form'!I758)</f>
        <v>0</v>
      </c>
      <c r="C751">
        <f t="shared" si="12"/>
        <v>0</v>
      </c>
      <c r="G751">
        <f>_xlfn.XLOOKUP(A751, '2) Order Form'!V:V, '2) Order Form'!O:O, FALSE)</f>
        <v>0</v>
      </c>
    </row>
    <row r="752" spans="1:7">
      <c r="A752" s="116">
        <f>SUM('2) Order Form'!V759)</f>
        <v>7048652897732</v>
      </c>
      <c r="B752" s="117">
        <f>SUM('2) Order Form'!I759)</f>
        <v>0</v>
      </c>
      <c r="C752">
        <f t="shared" si="12"/>
        <v>0</v>
      </c>
      <c r="G752">
        <f>_xlfn.XLOOKUP(A752, '2) Order Form'!V:V, '2) Order Form'!O:O, FALSE)</f>
        <v>0</v>
      </c>
    </row>
    <row r="753" spans="1:7">
      <c r="A753" s="116">
        <f>SUM('2) Order Form'!V760)</f>
        <v>7048652897725</v>
      </c>
      <c r="B753" s="117">
        <f>SUM('2) Order Form'!I760)</f>
        <v>0</v>
      </c>
      <c r="C753">
        <f t="shared" si="12"/>
        <v>0</v>
      </c>
      <c r="G753">
        <f>_xlfn.XLOOKUP(A753, '2) Order Form'!V:V, '2) Order Form'!O:O, FALSE)</f>
        <v>0</v>
      </c>
    </row>
    <row r="754" spans="1:7">
      <c r="A754" s="116">
        <f>SUM('2) Order Form'!V761)</f>
        <v>7048652897756</v>
      </c>
      <c r="B754" s="117">
        <f>SUM('2) Order Form'!I761)</f>
        <v>0</v>
      </c>
      <c r="C754">
        <f t="shared" si="12"/>
        <v>0</v>
      </c>
      <c r="G754">
        <f>_xlfn.XLOOKUP(A754, '2) Order Form'!V:V, '2) Order Form'!O:O, FALSE)</f>
        <v>0</v>
      </c>
    </row>
    <row r="755" spans="1:7">
      <c r="A755" s="116">
        <f>SUM('2) Order Form'!V762)</f>
        <v>7048652898340</v>
      </c>
      <c r="B755" s="117">
        <f>SUM('2) Order Form'!I762)</f>
        <v>0</v>
      </c>
      <c r="C755">
        <f t="shared" si="12"/>
        <v>0</v>
      </c>
      <c r="G755">
        <f>_xlfn.XLOOKUP(A755, '2) Order Form'!V:V, '2) Order Form'!O:O, FALSE)</f>
        <v>0</v>
      </c>
    </row>
    <row r="756" spans="1:7">
      <c r="A756" s="116">
        <f>SUM('2) Order Form'!V763)</f>
        <v>7048652898333</v>
      </c>
      <c r="B756" s="117">
        <f>SUM('2) Order Form'!I763)</f>
        <v>0</v>
      </c>
      <c r="C756">
        <f t="shared" si="12"/>
        <v>0</v>
      </c>
      <c r="G756">
        <f>_xlfn.XLOOKUP(A756, '2) Order Form'!V:V, '2) Order Form'!O:O, FALSE)</f>
        <v>0</v>
      </c>
    </row>
    <row r="757" spans="1:7">
      <c r="A757" s="116">
        <f>SUM('2) Order Form'!V764)</f>
        <v>7048652898326</v>
      </c>
      <c r="B757" s="117">
        <f>SUM('2) Order Form'!I764)</f>
        <v>0</v>
      </c>
      <c r="C757">
        <f t="shared" si="12"/>
        <v>0</v>
      </c>
      <c r="G757">
        <f>_xlfn.XLOOKUP(A757, '2) Order Form'!V:V, '2) Order Form'!O:O, FALSE)</f>
        <v>0</v>
      </c>
    </row>
    <row r="758" spans="1:7">
      <c r="A758" s="116">
        <f>SUM('2) Order Form'!V765)</f>
        <v>7048652898319</v>
      </c>
      <c r="B758" s="117">
        <f>SUM('2) Order Form'!I765)</f>
        <v>0</v>
      </c>
      <c r="C758">
        <f t="shared" si="12"/>
        <v>0</v>
      </c>
      <c r="G758">
        <f>_xlfn.XLOOKUP(A758, '2) Order Form'!V:V, '2) Order Form'!O:O, FALSE)</f>
        <v>0</v>
      </c>
    </row>
    <row r="759" spans="1:7">
      <c r="A759" s="116">
        <f>SUM('2) Order Form'!V766)</f>
        <v>7048652898548</v>
      </c>
      <c r="B759" s="117">
        <f>SUM('2) Order Form'!I766)</f>
        <v>0</v>
      </c>
      <c r="C759">
        <f t="shared" si="12"/>
        <v>0</v>
      </c>
      <c r="G759">
        <f>_xlfn.XLOOKUP(A759, '2) Order Form'!V:V, '2) Order Form'!O:O, FALSE)</f>
        <v>0</v>
      </c>
    </row>
    <row r="760" spans="1:7">
      <c r="A760" s="116">
        <f>SUM('2) Order Form'!V767)</f>
        <v>7048652898531</v>
      </c>
      <c r="B760" s="117">
        <f>SUM('2) Order Form'!I767)</f>
        <v>0</v>
      </c>
      <c r="C760">
        <f t="shared" si="12"/>
        <v>0</v>
      </c>
      <c r="G760">
        <f>_xlfn.XLOOKUP(A760, '2) Order Form'!V:V, '2) Order Form'!O:O, FALSE)</f>
        <v>0</v>
      </c>
    </row>
    <row r="761" spans="1:7">
      <c r="A761" s="116">
        <f>SUM('2) Order Form'!V768)</f>
        <v>7048652898524</v>
      </c>
      <c r="B761" s="117">
        <f>SUM('2) Order Form'!I768)</f>
        <v>0</v>
      </c>
      <c r="C761">
        <f t="shared" si="12"/>
        <v>0</v>
      </c>
      <c r="G761">
        <f>_xlfn.XLOOKUP(A761, '2) Order Form'!V:V, '2) Order Form'!O:O, FALSE)</f>
        <v>0</v>
      </c>
    </row>
    <row r="762" spans="1:7">
      <c r="A762" s="116">
        <f>SUM('2) Order Form'!V769)</f>
        <v>7048652898517</v>
      </c>
      <c r="B762" s="117">
        <f>SUM('2) Order Form'!I769)</f>
        <v>0</v>
      </c>
      <c r="C762">
        <f t="shared" si="12"/>
        <v>0</v>
      </c>
      <c r="G762">
        <f>_xlfn.XLOOKUP(A762, '2) Order Form'!V:V, '2) Order Form'!O:O, FALSE)</f>
        <v>0</v>
      </c>
    </row>
    <row r="763" spans="1:7">
      <c r="A763" s="116">
        <f>SUM('2) Order Form'!V770)</f>
        <v>7048652898586</v>
      </c>
      <c r="B763" s="117">
        <f>SUM('2) Order Form'!I770)</f>
        <v>0</v>
      </c>
      <c r="C763">
        <f t="shared" ref="C763:C802" si="13">G763*100</f>
        <v>0</v>
      </c>
      <c r="G763">
        <f>_xlfn.XLOOKUP(A763, '2) Order Form'!V:V, '2) Order Form'!O:O, FALSE)</f>
        <v>0</v>
      </c>
    </row>
    <row r="764" spans="1:7">
      <c r="A764" s="116">
        <f>SUM('2) Order Form'!V771)</f>
        <v>7048652898579</v>
      </c>
      <c r="B764" s="117">
        <f>SUM('2) Order Form'!I771)</f>
        <v>0</v>
      </c>
      <c r="C764">
        <f t="shared" si="13"/>
        <v>0</v>
      </c>
      <c r="G764">
        <f>_xlfn.XLOOKUP(A764, '2) Order Form'!V:V, '2) Order Form'!O:O, FALSE)</f>
        <v>0</v>
      </c>
    </row>
    <row r="765" spans="1:7">
      <c r="A765" s="116">
        <f>SUM('2) Order Form'!V772)</f>
        <v>7048652898562</v>
      </c>
      <c r="B765" s="117">
        <f>SUM('2) Order Form'!I772)</f>
        <v>0</v>
      </c>
      <c r="C765">
        <f t="shared" si="13"/>
        <v>0</v>
      </c>
      <c r="G765">
        <f>_xlfn.XLOOKUP(A765, '2) Order Form'!V:V, '2) Order Form'!O:O, FALSE)</f>
        <v>0</v>
      </c>
    </row>
    <row r="766" spans="1:7">
      <c r="A766" s="116">
        <f>SUM('2) Order Form'!V773)</f>
        <v>7048652898555</v>
      </c>
      <c r="B766" s="117">
        <f>SUM('2) Order Form'!I773)</f>
        <v>0</v>
      </c>
      <c r="C766">
        <f t="shared" si="13"/>
        <v>0</v>
      </c>
      <c r="G766">
        <f>_xlfn.XLOOKUP(A766, '2) Order Form'!V:V, '2) Order Form'!O:O, FALSE)</f>
        <v>0</v>
      </c>
    </row>
    <row r="767" spans="1:7">
      <c r="A767" s="116">
        <f>SUM('2) Order Form'!V774)</f>
        <v>7048652898388</v>
      </c>
      <c r="B767" s="117">
        <f>SUM('2) Order Form'!I774)</f>
        <v>0</v>
      </c>
      <c r="C767">
        <f t="shared" si="13"/>
        <v>0</v>
      </c>
      <c r="G767">
        <f>_xlfn.XLOOKUP(A767, '2) Order Form'!V:V, '2) Order Form'!O:O, FALSE)</f>
        <v>0</v>
      </c>
    </row>
    <row r="768" spans="1:7">
      <c r="A768" s="116">
        <f>SUM('2) Order Form'!V775)</f>
        <v>7048652898371</v>
      </c>
      <c r="B768" s="117">
        <f>SUM('2) Order Form'!I775)</f>
        <v>0</v>
      </c>
      <c r="C768">
        <f t="shared" si="13"/>
        <v>0</v>
      </c>
      <c r="G768">
        <f>_xlfn.XLOOKUP(A768, '2) Order Form'!V:V, '2) Order Form'!O:O, FALSE)</f>
        <v>0</v>
      </c>
    </row>
    <row r="769" spans="1:7">
      <c r="A769" s="116">
        <f>SUM('2) Order Form'!V776)</f>
        <v>7048652898364</v>
      </c>
      <c r="B769" s="117">
        <f>SUM('2) Order Form'!I776)</f>
        <v>0</v>
      </c>
      <c r="C769">
        <f t="shared" si="13"/>
        <v>0</v>
      </c>
      <c r="G769">
        <f>_xlfn.XLOOKUP(A769, '2) Order Form'!V:V, '2) Order Form'!O:O, FALSE)</f>
        <v>0</v>
      </c>
    </row>
    <row r="770" spans="1:7">
      <c r="A770" s="116">
        <f>SUM('2) Order Form'!V777)</f>
        <v>7048652898357</v>
      </c>
      <c r="B770" s="117">
        <f>SUM('2) Order Form'!I777)</f>
        <v>0</v>
      </c>
      <c r="C770">
        <f t="shared" si="13"/>
        <v>0</v>
      </c>
      <c r="G770">
        <f>_xlfn.XLOOKUP(A770, '2) Order Form'!V:V, '2) Order Form'!O:O, FALSE)</f>
        <v>0</v>
      </c>
    </row>
    <row r="771" spans="1:7">
      <c r="A771" s="116">
        <f>SUM('2) Order Form'!V778)</f>
        <v>7048652898425</v>
      </c>
      <c r="B771" s="117">
        <f>SUM('2) Order Form'!I778)</f>
        <v>0</v>
      </c>
      <c r="C771">
        <f t="shared" si="13"/>
        <v>0</v>
      </c>
      <c r="G771">
        <f>_xlfn.XLOOKUP(A771, '2) Order Form'!V:V, '2) Order Form'!O:O, FALSE)</f>
        <v>0</v>
      </c>
    </row>
    <row r="772" spans="1:7">
      <c r="A772" s="116">
        <f>SUM('2) Order Form'!V779)</f>
        <v>7048652898418</v>
      </c>
      <c r="B772" s="117">
        <f>SUM('2) Order Form'!I779)</f>
        <v>0</v>
      </c>
      <c r="C772">
        <f t="shared" si="13"/>
        <v>0</v>
      </c>
      <c r="G772">
        <f>_xlfn.XLOOKUP(A772, '2) Order Form'!V:V, '2) Order Form'!O:O, FALSE)</f>
        <v>0</v>
      </c>
    </row>
    <row r="773" spans="1:7">
      <c r="A773" s="116">
        <f>SUM('2) Order Form'!V780)</f>
        <v>7048652898401</v>
      </c>
      <c r="B773" s="117">
        <f>SUM('2) Order Form'!I780)</f>
        <v>0</v>
      </c>
      <c r="C773">
        <f t="shared" si="13"/>
        <v>0</v>
      </c>
      <c r="G773">
        <f>_xlfn.XLOOKUP(A773, '2) Order Form'!V:V, '2) Order Form'!O:O, FALSE)</f>
        <v>0</v>
      </c>
    </row>
    <row r="774" spans="1:7">
      <c r="A774" s="116">
        <f>SUM('2) Order Form'!V781)</f>
        <v>7048652898395</v>
      </c>
      <c r="B774" s="117">
        <f>SUM('2) Order Form'!I781)</f>
        <v>0</v>
      </c>
      <c r="C774">
        <f t="shared" si="13"/>
        <v>0</v>
      </c>
      <c r="G774">
        <f>_xlfn.XLOOKUP(A774, '2) Order Form'!V:V, '2) Order Form'!O:O, FALSE)</f>
        <v>0</v>
      </c>
    </row>
    <row r="775" spans="1:7">
      <c r="A775" s="116">
        <f>SUM('2) Order Form'!V782)</f>
        <v>7048652897589</v>
      </c>
      <c r="B775" s="117">
        <f>SUM('2) Order Form'!I782)</f>
        <v>0</v>
      </c>
      <c r="C775">
        <f t="shared" si="13"/>
        <v>0</v>
      </c>
      <c r="G775">
        <f>_xlfn.XLOOKUP(A775, '2) Order Form'!V:V, '2) Order Form'!O:O, FALSE)</f>
        <v>0</v>
      </c>
    </row>
    <row r="776" spans="1:7">
      <c r="A776" s="116">
        <f>SUM('2) Order Form'!V783)</f>
        <v>7048652897572</v>
      </c>
      <c r="B776" s="117">
        <f>SUM('2) Order Form'!I783)</f>
        <v>0</v>
      </c>
      <c r="C776">
        <f t="shared" si="13"/>
        <v>0</v>
      </c>
      <c r="G776">
        <f>_xlfn.XLOOKUP(A776, '2) Order Form'!V:V, '2) Order Form'!O:O, FALSE)</f>
        <v>0</v>
      </c>
    </row>
    <row r="777" spans="1:7">
      <c r="A777" s="116">
        <f>SUM('2) Order Form'!V784)</f>
        <v>7048652897565</v>
      </c>
      <c r="B777" s="117">
        <f>SUM('2) Order Form'!I784)</f>
        <v>0</v>
      </c>
      <c r="C777">
        <f t="shared" si="13"/>
        <v>0</v>
      </c>
      <c r="G777">
        <f>_xlfn.XLOOKUP(A777, '2) Order Form'!V:V, '2) Order Form'!O:O, FALSE)</f>
        <v>0</v>
      </c>
    </row>
    <row r="778" spans="1:7">
      <c r="A778" s="116">
        <f>SUM('2) Order Form'!V785)</f>
        <v>7048652897596</v>
      </c>
      <c r="B778" s="117">
        <f>SUM('2) Order Form'!I785)</f>
        <v>0</v>
      </c>
      <c r="C778">
        <f t="shared" si="13"/>
        <v>0</v>
      </c>
      <c r="G778">
        <f>_xlfn.XLOOKUP(A778, '2) Order Form'!V:V, '2) Order Form'!O:O, FALSE)</f>
        <v>0</v>
      </c>
    </row>
    <row r="779" spans="1:7">
      <c r="A779" s="116">
        <f>SUM('2) Order Form'!V786)</f>
        <v>7048652897626</v>
      </c>
      <c r="B779" s="117">
        <f>SUM('2) Order Form'!I786)</f>
        <v>0</v>
      </c>
      <c r="C779">
        <f t="shared" si="13"/>
        <v>0</v>
      </c>
      <c r="G779">
        <f>_xlfn.XLOOKUP(A779, '2) Order Form'!V:V, '2) Order Form'!O:O, FALSE)</f>
        <v>0</v>
      </c>
    </row>
    <row r="780" spans="1:7">
      <c r="A780" s="116">
        <f>SUM('2) Order Form'!V787)</f>
        <v>7048652897619</v>
      </c>
      <c r="B780" s="117">
        <f>SUM('2) Order Form'!I787)</f>
        <v>0</v>
      </c>
      <c r="C780">
        <f t="shared" si="13"/>
        <v>0</v>
      </c>
      <c r="G780">
        <f>_xlfn.XLOOKUP(A780, '2) Order Form'!V:V, '2) Order Form'!O:O, FALSE)</f>
        <v>0</v>
      </c>
    </row>
    <row r="781" spans="1:7">
      <c r="A781" s="116">
        <f>SUM('2) Order Form'!V788)</f>
        <v>7048652897602</v>
      </c>
      <c r="B781" s="117">
        <f>SUM('2) Order Form'!I788)</f>
        <v>0</v>
      </c>
      <c r="C781">
        <f t="shared" si="13"/>
        <v>0</v>
      </c>
      <c r="G781">
        <f>_xlfn.XLOOKUP(A781, '2) Order Form'!V:V, '2) Order Form'!O:O, FALSE)</f>
        <v>0</v>
      </c>
    </row>
    <row r="782" spans="1:7">
      <c r="A782" s="116">
        <f>SUM('2) Order Form'!V789)</f>
        <v>7048652897633</v>
      </c>
      <c r="B782" s="117">
        <f>SUM('2) Order Form'!I789)</f>
        <v>0</v>
      </c>
      <c r="C782">
        <f t="shared" si="13"/>
        <v>0</v>
      </c>
      <c r="G782">
        <f>_xlfn.XLOOKUP(A782, '2) Order Form'!V:V, '2) Order Form'!O:O, FALSE)</f>
        <v>0</v>
      </c>
    </row>
    <row r="783" spans="1:7">
      <c r="A783" s="116">
        <f>SUM('2) Order Form'!V790)</f>
        <v>7048652897503</v>
      </c>
      <c r="B783" s="117">
        <f>SUM('2) Order Form'!I790)</f>
        <v>0</v>
      </c>
      <c r="C783">
        <f t="shared" si="13"/>
        <v>0</v>
      </c>
      <c r="G783">
        <f>_xlfn.XLOOKUP(A783, '2) Order Form'!V:V, '2) Order Form'!O:O, FALSE)</f>
        <v>0</v>
      </c>
    </row>
    <row r="784" spans="1:7">
      <c r="A784" s="116">
        <f>SUM('2) Order Form'!V791)</f>
        <v>7048652897497</v>
      </c>
      <c r="B784" s="117">
        <f>SUM('2) Order Form'!I791)</f>
        <v>0</v>
      </c>
      <c r="C784">
        <f t="shared" si="13"/>
        <v>0</v>
      </c>
      <c r="G784">
        <f>_xlfn.XLOOKUP(A784, '2) Order Form'!V:V, '2) Order Form'!O:O, FALSE)</f>
        <v>0</v>
      </c>
    </row>
    <row r="785" spans="1:7">
      <c r="A785" s="116">
        <f>SUM('2) Order Form'!V792)</f>
        <v>7048652897480</v>
      </c>
      <c r="B785" s="117">
        <f>SUM('2) Order Form'!I792)</f>
        <v>0</v>
      </c>
      <c r="C785">
        <f t="shared" si="13"/>
        <v>0</v>
      </c>
      <c r="G785">
        <f>_xlfn.XLOOKUP(A785, '2) Order Form'!V:V, '2) Order Form'!O:O, FALSE)</f>
        <v>0</v>
      </c>
    </row>
    <row r="786" spans="1:7">
      <c r="A786" s="116">
        <f>SUM('2) Order Form'!V793)</f>
        <v>7048652897510</v>
      </c>
      <c r="B786" s="117">
        <f>SUM('2) Order Form'!I793)</f>
        <v>0</v>
      </c>
      <c r="C786">
        <f t="shared" si="13"/>
        <v>0</v>
      </c>
      <c r="G786">
        <f>_xlfn.XLOOKUP(A786, '2) Order Form'!V:V, '2) Order Form'!O:O, FALSE)</f>
        <v>0</v>
      </c>
    </row>
    <row r="787" spans="1:7">
      <c r="A787" s="116">
        <f>SUM('2) Order Form'!V794)</f>
        <v>7048652897268</v>
      </c>
      <c r="B787" s="117">
        <f>SUM('2) Order Form'!I794)</f>
        <v>0</v>
      </c>
      <c r="C787">
        <f t="shared" si="13"/>
        <v>0</v>
      </c>
      <c r="G787">
        <f>_xlfn.XLOOKUP(A787, '2) Order Form'!V:V, '2) Order Form'!O:O, FALSE)</f>
        <v>0</v>
      </c>
    </row>
    <row r="788" spans="1:7">
      <c r="A788" s="116">
        <f>SUM('2) Order Form'!V795)</f>
        <v>7048652897251</v>
      </c>
      <c r="B788" s="117">
        <f>SUM('2) Order Form'!I795)</f>
        <v>0</v>
      </c>
      <c r="C788">
        <f t="shared" si="13"/>
        <v>0</v>
      </c>
      <c r="G788">
        <f>_xlfn.XLOOKUP(A788, '2) Order Form'!V:V, '2) Order Form'!O:O, FALSE)</f>
        <v>0</v>
      </c>
    </row>
    <row r="789" spans="1:7">
      <c r="A789" s="116">
        <f>SUM('2) Order Form'!V796)</f>
        <v>7048652897244</v>
      </c>
      <c r="B789" s="117">
        <f>SUM('2) Order Form'!I796)</f>
        <v>0</v>
      </c>
      <c r="C789">
        <f t="shared" si="13"/>
        <v>0</v>
      </c>
      <c r="G789">
        <f>_xlfn.XLOOKUP(A789, '2) Order Form'!V:V, '2) Order Form'!O:O, FALSE)</f>
        <v>0</v>
      </c>
    </row>
    <row r="790" spans="1:7">
      <c r="A790" s="116">
        <f>SUM('2) Order Form'!V797)</f>
        <v>7048652897275</v>
      </c>
      <c r="B790" s="117">
        <f>SUM('2) Order Form'!I797)</f>
        <v>0</v>
      </c>
      <c r="C790">
        <f t="shared" si="13"/>
        <v>0</v>
      </c>
      <c r="G790">
        <f>_xlfn.XLOOKUP(A790, '2) Order Form'!V:V, '2) Order Form'!O:O, FALSE)</f>
        <v>0</v>
      </c>
    </row>
    <row r="791" spans="1:7">
      <c r="A791" s="116">
        <f>SUM('2) Order Form'!V798)</f>
        <v>7048652897305</v>
      </c>
      <c r="B791" s="117">
        <f>SUM('2) Order Form'!I798)</f>
        <v>0</v>
      </c>
      <c r="C791">
        <f t="shared" si="13"/>
        <v>0</v>
      </c>
      <c r="G791">
        <f>_xlfn.XLOOKUP(A791, '2) Order Form'!V:V, '2) Order Form'!O:O, FALSE)</f>
        <v>0</v>
      </c>
    </row>
    <row r="792" spans="1:7">
      <c r="A792" s="116">
        <f>SUM('2) Order Form'!V799)</f>
        <v>7048652897299</v>
      </c>
      <c r="B792" s="117">
        <f>SUM('2) Order Form'!I799)</f>
        <v>0</v>
      </c>
      <c r="C792">
        <f t="shared" si="13"/>
        <v>0</v>
      </c>
      <c r="G792">
        <f>_xlfn.XLOOKUP(A792, '2) Order Form'!V:V, '2) Order Form'!O:O, FALSE)</f>
        <v>0</v>
      </c>
    </row>
    <row r="793" spans="1:7">
      <c r="A793" s="116">
        <f>SUM('2) Order Form'!V800)</f>
        <v>7048652897282</v>
      </c>
      <c r="B793" s="117">
        <f>SUM('2) Order Form'!I800)</f>
        <v>0</v>
      </c>
      <c r="C793">
        <f t="shared" si="13"/>
        <v>0</v>
      </c>
      <c r="G793">
        <f>_xlfn.XLOOKUP(A793, '2) Order Form'!V:V, '2) Order Form'!O:O, FALSE)</f>
        <v>0</v>
      </c>
    </row>
    <row r="794" spans="1:7">
      <c r="A794" s="116">
        <f>SUM('2) Order Form'!V801)</f>
        <v>7048652897312</v>
      </c>
      <c r="B794" s="117">
        <f>SUM('2) Order Form'!I801)</f>
        <v>0</v>
      </c>
      <c r="C794">
        <f t="shared" si="13"/>
        <v>0</v>
      </c>
      <c r="G794">
        <f>_xlfn.XLOOKUP(A794, '2) Order Form'!V:V, '2) Order Form'!O:O, FALSE)</f>
        <v>0</v>
      </c>
    </row>
    <row r="795" spans="1:7">
      <c r="A795" s="116">
        <f>SUM('2) Order Form'!V802)</f>
        <v>7048652897381</v>
      </c>
      <c r="B795" s="117">
        <f>SUM('2) Order Form'!I802)</f>
        <v>0</v>
      </c>
      <c r="C795">
        <f t="shared" si="13"/>
        <v>0</v>
      </c>
      <c r="G795">
        <f>_xlfn.XLOOKUP(A795, '2) Order Form'!V:V, '2) Order Form'!O:O, FALSE)</f>
        <v>0</v>
      </c>
    </row>
    <row r="796" spans="1:7">
      <c r="A796" s="116">
        <f>SUM('2) Order Form'!V803)</f>
        <v>7048652897374</v>
      </c>
      <c r="B796" s="117">
        <f>SUM('2) Order Form'!I803)</f>
        <v>0</v>
      </c>
      <c r="C796">
        <f t="shared" si="13"/>
        <v>0</v>
      </c>
      <c r="G796">
        <f>_xlfn.XLOOKUP(A796, '2) Order Form'!V:V, '2) Order Form'!O:O, FALSE)</f>
        <v>0</v>
      </c>
    </row>
    <row r="797" spans="1:7">
      <c r="A797" s="116">
        <f>SUM('2) Order Form'!V804)</f>
        <v>7048652897367</v>
      </c>
      <c r="B797" s="117">
        <f>SUM('2) Order Form'!I804)</f>
        <v>0</v>
      </c>
      <c r="C797">
        <f t="shared" si="13"/>
        <v>0</v>
      </c>
      <c r="G797">
        <f>_xlfn.XLOOKUP(A797, '2) Order Form'!V:V, '2) Order Form'!O:O, FALSE)</f>
        <v>0</v>
      </c>
    </row>
    <row r="798" spans="1:7">
      <c r="A798" s="116">
        <f>SUM('2) Order Form'!V805)</f>
        <v>7048652897398</v>
      </c>
      <c r="B798" s="117">
        <f>SUM('2) Order Form'!I805)</f>
        <v>0</v>
      </c>
      <c r="C798">
        <f t="shared" si="13"/>
        <v>0</v>
      </c>
      <c r="G798">
        <f>_xlfn.XLOOKUP(A798, '2) Order Form'!V:V, '2) Order Form'!O:O, FALSE)</f>
        <v>0</v>
      </c>
    </row>
    <row r="799" spans="1:7">
      <c r="A799" s="116">
        <f>SUM('2) Order Form'!V806)</f>
        <v>7048652897428</v>
      </c>
      <c r="B799" s="117">
        <f>SUM('2) Order Form'!I806)</f>
        <v>0</v>
      </c>
      <c r="C799">
        <f t="shared" si="13"/>
        <v>0</v>
      </c>
      <c r="G799">
        <f>_xlfn.XLOOKUP(A799, '2) Order Form'!V:V, '2) Order Form'!O:O, FALSE)</f>
        <v>0</v>
      </c>
    </row>
    <row r="800" spans="1:7">
      <c r="A800" s="116">
        <f>SUM('2) Order Form'!V807)</f>
        <v>7048652897411</v>
      </c>
      <c r="B800" s="117">
        <f>SUM('2) Order Form'!I807)</f>
        <v>0</v>
      </c>
      <c r="C800">
        <f t="shared" si="13"/>
        <v>0</v>
      </c>
      <c r="G800">
        <f>_xlfn.XLOOKUP(A800, '2) Order Form'!V:V, '2) Order Form'!O:O, FALSE)</f>
        <v>0</v>
      </c>
    </row>
    <row r="801" spans="1:7">
      <c r="A801" s="116">
        <f>SUM('2) Order Form'!V808)</f>
        <v>7048652897404</v>
      </c>
      <c r="B801" s="117">
        <f>SUM('2) Order Form'!I808)</f>
        <v>0</v>
      </c>
      <c r="C801">
        <f t="shared" si="13"/>
        <v>0</v>
      </c>
      <c r="G801">
        <f>_xlfn.XLOOKUP(A801, '2) Order Form'!V:V, '2) Order Form'!O:O, FALSE)</f>
        <v>0</v>
      </c>
    </row>
    <row r="802" spans="1:7">
      <c r="A802" s="116">
        <f>SUM('2) Order Form'!V809)</f>
        <v>7048652897435</v>
      </c>
      <c r="B802" s="117">
        <f>SUM('2) Order Form'!I809)</f>
        <v>0</v>
      </c>
      <c r="C802">
        <f t="shared" si="13"/>
        <v>0</v>
      </c>
      <c r="G802">
        <f>_xlfn.XLOOKUP(A802, '2) Order Form'!V:V, '2) Order Form'!O:O, FALSE)</f>
        <v>0</v>
      </c>
    </row>
    <row r="803" spans="1:7">
      <c r="A803" s="116">
        <f>SUM('2) Order Form'!V810)</f>
        <v>7048652898302</v>
      </c>
      <c r="B803" s="117">
        <f>SUM('2) Order Form'!I810)</f>
        <v>0</v>
      </c>
      <c r="C803">
        <f t="shared" ref="C803:C840" si="14">G803*100</f>
        <v>0</v>
      </c>
      <c r="G803">
        <f>_xlfn.XLOOKUP(A803, '2) Order Form'!V:V, '2) Order Form'!O:O, FALSE)</f>
        <v>0</v>
      </c>
    </row>
    <row r="804" spans="1:7">
      <c r="A804" s="116">
        <f>SUM('2) Order Form'!V811)</f>
        <v>7048652898296</v>
      </c>
      <c r="B804" s="117">
        <f>SUM('2) Order Form'!I811)</f>
        <v>0</v>
      </c>
      <c r="C804">
        <f t="shared" si="14"/>
        <v>0</v>
      </c>
      <c r="G804">
        <f>_xlfn.XLOOKUP(A804, '2) Order Form'!V:V, '2) Order Form'!O:O, FALSE)</f>
        <v>0</v>
      </c>
    </row>
    <row r="805" spans="1:7">
      <c r="A805" s="116">
        <f>SUM('2) Order Form'!V812)</f>
        <v>7048652898289</v>
      </c>
      <c r="B805" s="117">
        <f>SUM('2) Order Form'!I812)</f>
        <v>0</v>
      </c>
      <c r="C805">
        <f t="shared" si="14"/>
        <v>0</v>
      </c>
      <c r="G805">
        <f>_xlfn.XLOOKUP(A805, '2) Order Form'!V:V, '2) Order Form'!O:O, FALSE)</f>
        <v>0</v>
      </c>
    </row>
    <row r="806" spans="1:7">
      <c r="A806" s="116">
        <f>SUM('2) Order Form'!V813)</f>
        <v>7048652898272</v>
      </c>
      <c r="B806" s="117">
        <f>SUM('2) Order Form'!I813)</f>
        <v>0</v>
      </c>
      <c r="C806">
        <f t="shared" si="14"/>
        <v>0</v>
      </c>
      <c r="G806">
        <f>_xlfn.XLOOKUP(A806, '2) Order Form'!V:V, '2) Order Form'!O:O, FALSE)</f>
        <v>0</v>
      </c>
    </row>
    <row r="807" spans="1:7">
      <c r="A807" s="116">
        <f>SUM('2) Order Form'!V814)</f>
        <v>7048652898180</v>
      </c>
      <c r="B807" s="117">
        <f>SUM('2) Order Form'!I814)</f>
        <v>0</v>
      </c>
      <c r="C807">
        <f t="shared" si="14"/>
        <v>0</v>
      </c>
      <c r="G807">
        <f>_xlfn.XLOOKUP(A807, '2) Order Form'!V:V, '2) Order Form'!O:O, FALSE)</f>
        <v>0</v>
      </c>
    </row>
    <row r="808" spans="1:7">
      <c r="A808" s="116">
        <f>SUM('2) Order Form'!V815)</f>
        <v>7048652898173</v>
      </c>
      <c r="B808" s="117">
        <f>SUM('2) Order Form'!I815)</f>
        <v>0</v>
      </c>
      <c r="C808">
        <f t="shared" si="14"/>
        <v>0</v>
      </c>
      <c r="G808">
        <f>_xlfn.XLOOKUP(A808, '2) Order Form'!V:V, '2) Order Form'!O:O, FALSE)</f>
        <v>0</v>
      </c>
    </row>
    <row r="809" spans="1:7">
      <c r="A809" s="116">
        <f>SUM('2) Order Form'!V816)</f>
        <v>7048652898166</v>
      </c>
      <c r="B809" s="117">
        <f>SUM('2) Order Form'!I816)</f>
        <v>0</v>
      </c>
      <c r="C809">
        <f t="shared" si="14"/>
        <v>0</v>
      </c>
      <c r="G809">
        <f>_xlfn.XLOOKUP(A809, '2) Order Form'!V:V, '2) Order Form'!O:O, FALSE)</f>
        <v>0</v>
      </c>
    </row>
    <row r="810" spans="1:7">
      <c r="A810" s="116">
        <f>SUM('2) Order Form'!V817)</f>
        <v>7048652898159</v>
      </c>
      <c r="B810" s="117">
        <f>SUM('2) Order Form'!I817)</f>
        <v>0</v>
      </c>
      <c r="C810">
        <f t="shared" si="14"/>
        <v>0</v>
      </c>
      <c r="G810">
        <f>_xlfn.XLOOKUP(A810, '2) Order Form'!V:V, '2) Order Form'!O:O, FALSE)</f>
        <v>0</v>
      </c>
    </row>
    <row r="811" spans="1:7">
      <c r="A811" s="116">
        <f>SUM('2) Order Form'!V818)</f>
        <v>7048652897992</v>
      </c>
      <c r="B811" s="117">
        <f>SUM('2) Order Form'!I818)</f>
        <v>0</v>
      </c>
      <c r="C811">
        <f t="shared" si="14"/>
        <v>0</v>
      </c>
      <c r="G811">
        <f>_xlfn.XLOOKUP(A811, '2) Order Form'!V:V, '2) Order Form'!O:O, FALSE)</f>
        <v>0</v>
      </c>
    </row>
    <row r="812" spans="1:7">
      <c r="A812" s="116">
        <f>SUM('2) Order Form'!V819)</f>
        <v>7048652897985</v>
      </c>
      <c r="B812" s="117">
        <f>SUM('2) Order Form'!I819)</f>
        <v>0</v>
      </c>
      <c r="C812">
        <f t="shared" si="14"/>
        <v>0</v>
      </c>
      <c r="G812">
        <f>_xlfn.XLOOKUP(A812, '2) Order Form'!V:V, '2) Order Form'!O:O, FALSE)</f>
        <v>0</v>
      </c>
    </row>
    <row r="813" spans="1:7">
      <c r="A813" s="116">
        <f>SUM('2) Order Form'!V820)</f>
        <v>7048652897978</v>
      </c>
      <c r="B813" s="117">
        <f>SUM('2) Order Form'!I820)</f>
        <v>0</v>
      </c>
      <c r="C813">
        <f t="shared" si="14"/>
        <v>0</v>
      </c>
      <c r="G813">
        <f>_xlfn.XLOOKUP(A813, '2) Order Form'!V:V, '2) Order Form'!O:O, FALSE)</f>
        <v>0</v>
      </c>
    </row>
    <row r="814" spans="1:7">
      <c r="A814" s="116">
        <f>SUM('2) Order Form'!V821)</f>
        <v>7048652897961</v>
      </c>
      <c r="B814" s="117">
        <f>SUM('2) Order Form'!I821)</f>
        <v>0</v>
      </c>
      <c r="C814">
        <f t="shared" si="14"/>
        <v>0</v>
      </c>
      <c r="G814">
        <f>_xlfn.XLOOKUP(A814, '2) Order Form'!V:V, '2) Order Form'!O:O, FALSE)</f>
        <v>0</v>
      </c>
    </row>
    <row r="815" spans="1:7">
      <c r="A815" s="116">
        <f>SUM('2) Order Form'!V822)</f>
        <v>7048652898098</v>
      </c>
      <c r="B815" s="117">
        <f>SUM('2) Order Form'!I822)</f>
        <v>0</v>
      </c>
      <c r="C815">
        <f t="shared" si="14"/>
        <v>0</v>
      </c>
      <c r="G815">
        <f>_xlfn.XLOOKUP(A815, '2) Order Form'!V:V, '2) Order Form'!O:O, FALSE)</f>
        <v>0</v>
      </c>
    </row>
    <row r="816" spans="1:7">
      <c r="A816" s="116">
        <f>SUM('2) Order Form'!V823)</f>
        <v>7048652898081</v>
      </c>
      <c r="B816" s="117">
        <f>SUM('2) Order Form'!I823)</f>
        <v>0</v>
      </c>
      <c r="C816">
        <f t="shared" si="14"/>
        <v>0</v>
      </c>
      <c r="G816">
        <f>_xlfn.XLOOKUP(A816, '2) Order Form'!V:V, '2) Order Form'!O:O, FALSE)</f>
        <v>0</v>
      </c>
    </row>
    <row r="817" spans="1:7">
      <c r="A817" s="116">
        <f>SUM('2) Order Form'!V824)</f>
        <v>7048652898074</v>
      </c>
      <c r="B817" s="117">
        <f>SUM('2) Order Form'!I824)</f>
        <v>0</v>
      </c>
      <c r="C817">
        <f t="shared" si="14"/>
        <v>0</v>
      </c>
      <c r="G817">
        <f>_xlfn.XLOOKUP(A817, '2) Order Form'!V:V, '2) Order Form'!O:O, FALSE)</f>
        <v>0</v>
      </c>
    </row>
    <row r="818" spans="1:7">
      <c r="A818" s="116">
        <f>SUM('2) Order Form'!V825)</f>
        <v>7048652898067</v>
      </c>
      <c r="B818" s="117">
        <f>SUM('2) Order Form'!I825)</f>
        <v>0</v>
      </c>
      <c r="C818">
        <f t="shared" si="14"/>
        <v>0</v>
      </c>
      <c r="G818">
        <f>_xlfn.XLOOKUP(A818, '2) Order Form'!V:V, '2) Order Form'!O:O, FALSE)</f>
        <v>0</v>
      </c>
    </row>
    <row r="819" spans="1:7">
      <c r="A819" s="116">
        <f>SUM('2) Order Form'!V826)</f>
        <v>7048652900821</v>
      </c>
      <c r="B819" s="117">
        <f>SUM('2) Order Form'!I826)</f>
        <v>0</v>
      </c>
      <c r="C819">
        <f t="shared" si="14"/>
        <v>0</v>
      </c>
      <c r="G819">
        <f>_xlfn.XLOOKUP(A819, '2) Order Form'!V:V, '2) Order Form'!O:O, FALSE)</f>
        <v>0</v>
      </c>
    </row>
    <row r="820" spans="1:7">
      <c r="A820" s="116">
        <f>SUM('2) Order Form'!V827)</f>
        <v>7048652900838</v>
      </c>
      <c r="B820" s="117">
        <f>SUM('2) Order Form'!I827)</f>
        <v>0</v>
      </c>
      <c r="C820">
        <f t="shared" si="14"/>
        <v>0</v>
      </c>
      <c r="G820">
        <f>_xlfn.XLOOKUP(A820, '2) Order Form'!V:V, '2) Order Form'!O:O, FALSE)</f>
        <v>0</v>
      </c>
    </row>
    <row r="821" spans="1:7">
      <c r="A821" s="116">
        <f>SUM('2) Order Form'!V828)</f>
        <v>7048652900845</v>
      </c>
      <c r="B821" s="117">
        <f>SUM('2) Order Form'!I828)</f>
        <v>0</v>
      </c>
      <c r="C821">
        <f t="shared" si="14"/>
        <v>0</v>
      </c>
      <c r="G821">
        <f>_xlfn.XLOOKUP(A821, '2) Order Form'!V:V, '2) Order Form'!O:O, FALSE)</f>
        <v>0</v>
      </c>
    </row>
    <row r="822" spans="1:7">
      <c r="A822" s="116">
        <f>SUM('2) Order Form'!V829)</f>
        <v>7048652912275</v>
      </c>
      <c r="B822" s="117">
        <f>SUM('2) Order Form'!I829)</f>
        <v>0</v>
      </c>
      <c r="C822">
        <f t="shared" si="14"/>
        <v>0</v>
      </c>
      <c r="G822">
        <f>_xlfn.XLOOKUP(A822, '2) Order Form'!V:V, '2) Order Form'!O:O, FALSE)</f>
        <v>0</v>
      </c>
    </row>
    <row r="823" spans="1:7">
      <c r="A823" s="116">
        <f>SUM('2) Order Form'!V830)</f>
        <v>7048652900852</v>
      </c>
      <c r="B823" s="117">
        <f>SUM('2) Order Form'!I830)</f>
        <v>0</v>
      </c>
      <c r="C823">
        <f t="shared" si="14"/>
        <v>0</v>
      </c>
      <c r="G823">
        <f>_xlfn.XLOOKUP(A823, '2) Order Form'!V:V, '2) Order Form'!O:O, FALSE)</f>
        <v>0</v>
      </c>
    </row>
    <row r="824" spans="1:7">
      <c r="A824" s="116">
        <f>SUM('2) Order Form'!V831)</f>
        <v>7048652900869</v>
      </c>
      <c r="B824" s="117">
        <f>SUM('2) Order Form'!I831)</f>
        <v>0</v>
      </c>
      <c r="C824">
        <f t="shared" si="14"/>
        <v>0</v>
      </c>
      <c r="G824">
        <f>_xlfn.XLOOKUP(A824, '2) Order Form'!V:V, '2) Order Form'!O:O, FALSE)</f>
        <v>0</v>
      </c>
    </row>
    <row r="825" spans="1:7">
      <c r="A825" s="116">
        <f>SUM('2) Order Form'!V832)</f>
        <v>7048652900876</v>
      </c>
      <c r="B825" s="117">
        <f>SUM('2) Order Form'!I832)</f>
        <v>0</v>
      </c>
      <c r="C825">
        <f t="shared" si="14"/>
        <v>0</v>
      </c>
      <c r="G825">
        <f>_xlfn.XLOOKUP(A825, '2) Order Form'!V:V, '2) Order Form'!O:O, FALSE)</f>
        <v>0</v>
      </c>
    </row>
    <row r="826" spans="1:7">
      <c r="A826" s="116">
        <f>SUM('2) Order Form'!V833)</f>
        <v>7048652912282</v>
      </c>
      <c r="B826" s="117">
        <f>SUM('2) Order Form'!I833)</f>
        <v>0</v>
      </c>
      <c r="C826">
        <f t="shared" si="14"/>
        <v>0</v>
      </c>
      <c r="G826">
        <f>_xlfn.XLOOKUP(A826, '2) Order Form'!V:V, '2) Order Form'!O:O, FALSE)</f>
        <v>0</v>
      </c>
    </row>
    <row r="827" spans="1:7">
      <c r="A827" s="116">
        <f>SUM('2) Order Form'!V834)</f>
        <v>7048652902603</v>
      </c>
      <c r="B827" s="117">
        <f>SUM('2) Order Form'!I834)</f>
        <v>0</v>
      </c>
      <c r="C827">
        <f t="shared" si="14"/>
        <v>0</v>
      </c>
      <c r="G827">
        <f>_xlfn.XLOOKUP(A827, '2) Order Form'!V:V, '2) Order Form'!O:O, FALSE)</f>
        <v>0</v>
      </c>
    </row>
    <row r="828" spans="1:7">
      <c r="A828" s="116">
        <f>SUM('2) Order Form'!V835)</f>
        <v>7048652902610</v>
      </c>
      <c r="B828" s="117">
        <f>SUM('2) Order Form'!I835)</f>
        <v>0</v>
      </c>
      <c r="C828">
        <f t="shared" si="14"/>
        <v>0</v>
      </c>
      <c r="G828">
        <f>_xlfn.XLOOKUP(A828, '2) Order Form'!V:V, '2) Order Form'!O:O, FALSE)</f>
        <v>0</v>
      </c>
    </row>
    <row r="829" spans="1:7">
      <c r="A829" s="116">
        <f>SUM('2) Order Form'!V836)</f>
        <v>7048652902627</v>
      </c>
      <c r="B829" s="117">
        <f>SUM('2) Order Form'!I836)</f>
        <v>0</v>
      </c>
      <c r="C829">
        <f t="shared" si="14"/>
        <v>0</v>
      </c>
      <c r="G829">
        <f>_xlfn.XLOOKUP(A829, '2) Order Form'!V:V, '2) Order Form'!O:O, FALSE)</f>
        <v>0</v>
      </c>
    </row>
    <row r="830" spans="1:7">
      <c r="A830" s="116">
        <f>SUM('2) Order Form'!V837)</f>
        <v>7048652902634</v>
      </c>
      <c r="B830" s="117">
        <f>SUM('2) Order Form'!I837)</f>
        <v>0</v>
      </c>
      <c r="C830">
        <f t="shared" si="14"/>
        <v>0</v>
      </c>
      <c r="G830">
        <f>_xlfn.XLOOKUP(A830, '2) Order Form'!V:V, '2) Order Form'!O:O, FALSE)</f>
        <v>0</v>
      </c>
    </row>
    <row r="831" spans="1:7">
      <c r="A831" s="116">
        <f>SUM('2) Order Form'!V838)</f>
        <v>7048652902689</v>
      </c>
      <c r="B831" s="117">
        <f>SUM('2) Order Form'!I838)</f>
        <v>0</v>
      </c>
      <c r="C831">
        <f t="shared" si="14"/>
        <v>0</v>
      </c>
      <c r="G831">
        <f>_xlfn.XLOOKUP(A831, '2) Order Form'!V:V, '2) Order Form'!O:O, FALSE)</f>
        <v>0</v>
      </c>
    </row>
    <row r="832" spans="1:7">
      <c r="A832" s="116">
        <f>SUM('2) Order Form'!V839)</f>
        <v>7048652902696</v>
      </c>
      <c r="B832" s="117">
        <f>SUM('2) Order Form'!I839)</f>
        <v>0</v>
      </c>
      <c r="C832">
        <f t="shared" si="14"/>
        <v>0</v>
      </c>
      <c r="G832">
        <f>_xlfn.XLOOKUP(A832, '2) Order Form'!V:V, '2) Order Form'!O:O, FALSE)</f>
        <v>0</v>
      </c>
    </row>
    <row r="833" spans="1:7">
      <c r="A833" s="116">
        <f>SUM('2) Order Form'!V840)</f>
        <v>7048652902702</v>
      </c>
      <c r="B833" s="117">
        <f>SUM('2) Order Form'!I840)</f>
        <v>0</v>
      </c>
      <c r="C833">
        <f t="shared" si="14"/>
        <v>0</v>
      </c>
      <c r="G833">
        <f>_xlfn.XLOOKUP(A833, '2) Order Form'!V:V, '2) Order Form'!O:O, FALSE)</f>
        <v>0</v>
      </c>
    </row>
    <row r="834" spans="1:7">
      <c r="A834" s="116">
        <f>SUM('2) Order Form'!V841)</f>
        <v>7048652902719</v>
      </c>
      <c r="B834" s="117">
        <f>SUM('2) Order Form'!I841)</f>
        <v>0</v>
      </c>
      <c r="C834">
        <f t="shared" si="14"/>
        <v>0</v>
      </c>
      <c r="G834">
        <f>_xlfn.XLOOKUP(A834, '2) Order Form'!V:V, '2) Order Form'!O:O, FALSE)</f>
        <v>0</v>
      </c>
    </row>
    <row r="835" spans="1:7">
      <c r="A835" s="116">
        <f>SUM('2) Order Form'!V842)</f>
        <v>7048652902764</v>
      </c>
      <c r="B835" s="117">
        <f>SUM('2) Order Form'!I842)</f>
        <v>0</v>
      </c>
      <c r="C835">
        <f t="shared" si="14"/>
        <v>0</v>
      </c>
      <c r="G835">
        <f>_xlfn.XLOOKUP(A835, '2) Order Form'!V:V, '2) Order Form'!O:O, FALSE)</f>
        <v>0</v>
      </c>
    </row>
    <row r="836" spans="1:7">
      <c r="A836" s="116">
        <f>SUM('2) Order Form'!V843)</f>
        <v>7048652900074</v>
      </c>
      <c r="B836" s="117">
        <f>SUM('2) Order Form'!I843)</f>
        <v>0</v>
      </c>
      <c r="C836">
        <f t="shared" si="14"/>
        <v>0</v>
      </c>
      <c r="G836">
        <f>_xlfn.XLOOKUP(A836, '2) Order Form'!V:V, '2) Order Form'!O:O, FALSE)</f>
        <v>0</v>
      </c>
    </row>
    <row r="837" spans="1:7">
      <c r="A837" s="116">
        <f>SUM('2) Order Form'!V844)</f>
        <v>7048652813817</v>
      </c>
      <c r="B837" s="117">
        <f>SUM('2) Order Form'!I844)</f>
        <v>0</v>
      </c>
      <c r="C837">
        <f t="shared" si="14"/>
        <v>0</v>
      </c>
      <c r="G837">
        <f>_xlfn.XLOOKUP(A837, '2) Order Form'!V:V, '2) Order Form'!O:O, FALSE)</f>
        <v>0</v>
      </c>
    </row>
    <row r="838" spans="1:7">
      <c r="A838" s="116">
        <f>SUM('2) Order Form'!V845)</f>
        <v>7048652900081</v>
      </c>
      <c r="B838" s="117">
        <f>SUM('2) Order Form'!I845)</f>
        <v>0</v>
      </c>
      <c r="C838">
        <f t="shared" si="14"/>
        <v>0</v>
      </c>
      <c r="G838">
        <f>_xlfn.XLOOKUP(A838, '2) Order Form'!V:V, '2) Order Form'!O:O, FALSE)</f>
        <v>0</v>
      </c>
    </row>
    <row r="839" spans="1:7">
      <c r="A839" s="116">
        <f>SUM('2) Order Form'!V846)</f>
        <v>7048652813824</v>
      </c>
      <c r="B839" s="117">
        <f>SUM('2) Order Form'!I846)</f>
        <v>0</v>
      </c>
      <c r="C839">
        <f t="shared" si="14"/>
        <v>0</v>
      </c>
      <c r="G839">
        <f>_xlfn.XLOOKUP(A839, '2) Order Form'!V:V, '2) Order Form'!O:O, FALSE)</f>
        <v>0</v>
      </c>
    </row>
    <row r="840" spans="1:7">
      <c r="A840" s="116">
        <f>SUM('2) Order Form'!V847)</f>
        <v>7048652193841</v>
      </c>
      <c r="B840" s="117">
        <f>SUM('2) Order Form'!I847)</f>
        <v>0</v>
      </c>
      <c r="C840">
        <f t="shared" si="14"/>
        <v>0</v>
      </c>
      <c r="G840">
        <f>_xlfn.XLOOKUP(A840, '2) Order Form'!V:V, '2) Order Form'!O:O, FALSE)</f>
        <v>0</v>
      </c>
    </row>
    <row r="841" spans="1:7">
      <c r="A841" s="116"/>
      <c r="B841" s="117"/>
    </row>
    <row r="842" spans="1:7">
      <c r="A842" s="116"/>
      <c r="B842" s="117"/>
    </row>
    <row r="843" spans="1:7">
      <c r="A843" s="116"/>
      <c r="B843" s="117"/>
    </row>
    <row r="844" spans="1:7">
      <c r="A844" s="116"/>
      <c r="B844" s="117"/>
    </row>
    <row r="845" spans="1:7">
      <c r="A845" s="116"/>
      <c r="B845" s="117"/>
    </row>
    <row r="846" spans="1:7">
      <c r="A846" s="116"/>
      <c r="B846" s="117"/>
    </row>
    <row r="847" spans="1:7">
      <c r="A847" s="116"/>
      <c r="B847" s="117"/>
    </row>
    <row r="848" spans="1:7">
      <c r="A848" s="116"/>
      <c r="B848" s="117"/>
    </row>
    <row r="849" spans="1:2">
      <c r="A849" s="116"/>
      <c r="B849" s="117"/>
    </row>
    <row r="850" spans="1:2">
      <c r="A850" s="116"/>
      <c r="B850" s="117"/>
    </row>
    <row r="851" spans="1:2">
      <c r="A851" s="116"/>
      <c r="B851" s="117"/>
    </row>
    <row r="852" spans="1:2">
      <c r="A852" s="116"/>
      <c r="B852" s="117"/>
    </row>
    <row r="853" spans="1:2">
      <c r="A853" s="116"/>
      <c r="B853" s="117"/>
    </row>
    <row r="854" spans="1:2">
      <c r="A854" s="116"/>
      <c r="B854" s="117"/>
    </row>
    <row r="855" spans="1:2">
      <c r="A855" s="116"/>
      <c r="B855" s="117"/>
    </row>
    <row r="856" spans="1:2">
      <c r="A856" s="116"/>
      <c r="B856" s="117"/>
    </row>
    <row r="857" spans="1:2">
      <c r="A857" s="116"/>
      <c r="B857" s="117"/>
    </row>
    <row r="858" spans="1:2">
      <c r="A858" s="116"/>
      <c r="B858" s="117"/>
    </row>
    <row r="859" spans="1:2">
      <c r="A859" s="116"/>
      <c r="B859" s="117"/>
    </row>
    <row r="860" spans="1:2">
      <c r="A860" s="116"/>
      <c r="B860" s="117"/>
    </row>
    <row r="861" spans="1:2">
      <c r="A861" s="116"/>
      <c r="B861" s="117"/>
    </row>
    <row r="862" spans="1:2">
      <c r="A862" s="116"/>
      <c r="B862" s="117"/>
    </row>
    <row r="863" spans="1:2">
      <c r="A863" s="116"/>
      <c r="B863" s="117"/>
    </row>
    <row r="864" spans="1:2">
      <c r="A864" s="116"/>
      <c r="B864" s="117"/>
    </row>
    <row r="865" spans="1:2">
      <c r="A865" s="116"/>
      <c r="B865" s="117"/>
    </row>
    <row r="866" spans="1:2">
      <c r="A866" s="116"/>
      <c r="B866" s="117"/>
    </row>
    <row r="867" spans="1:2">
      <c r="A867" s="116"/>
      <c r="B867" s="117"/>
    </row>
    <row r="868" spans="1:2">
      <c r="A868" s="116"/>
      <c r="B868" s="117"/>
    </row>
    <row r="869" spans="1:2">
      <c r="A869" s="116"/>
      <c r="B869" s="117"/>
    </row>
    <row r="870" spans="1:2">
      <c r="A870" s="116"/>
      <c r="B870" s="117"/>
    </row>
    <row r="871" spans="1:2">
      <c r="A871" s="116"/>
      <c r="B871" s="117"/>
    </row>
    <row r="872" spans="1:2">
      <c r="A872" s="116"/>
      <c r="B872" s="117"/>
    </row>
    <row r="873" spans="1:2">
      <c r="A873" s="116"/>
      <c r="B873" s="117"/>
    </row>
    <row r="874" spans="1:2">
      <c r="A874" s="116"/>
      <c r="B874" s="117"/>
    </row>
    <row r="875" spans="1:2">
      <c r="A875" s="116"/>
      <c r="B875" s="117"/>
    </row>
    <row r="876" spans="1:2">
      <c r="A876" s="116"/>
      <c r="B876" s="117"/>
    </row>
    <row r="877" spans="1:2">
      <c r="A877" s="116"/>
      <c r="B877" s="117"/>
    </row>
    <row r="878" spans="1:2">
      <c r="A878" s="116"/>
      <c r="B878" s="117"/>
    </row>
    <row r="879" spans="1:2">
      <c r="A879" s="116"/>
      <c r="B879" s="117"/>
    </row>
    <row r="880" spans="1:2">
      <c r="A880" s="116"/>
      <c r="B880" s="117"/>
    </row>
    <row r="881" spans="1:2">
      <c r="A881" s="116"/>
      <c r="B881" s="117"/>
    </row>
    <row r="882" spans="1:2">
      <c r="A882" s="116"/>
      <c r="B882" s="117"/>
    </row>
    <row r="883" spans="1:2">
      <c r="A883" s="116"/>
      <c r="B883" s="117"/>
    </row>
    <row r="884" spans="1:2">
      <c r="A884" s="116"/>
      <c r="B884" s="117"/>
    </row>
    <row r="885" spans="1:2">
      <c r="A885" s="116"/>
      <c r="B885" s="117"/>
    </row>
    <row r="886" spans="1:2">
      <c r="A886" s="116"/>
      <c r="B886" s="117"/>
    </row>
    <row r="887" spans="1:2">
      <c r="A887" s="116"/>
      <c r="B887" s="117"/>
    </row>
    <row r="888" spans="1:2">
      <c r="A888" s="116"/>
      <c r="B888" s="117"/>
    </row>
    <row r="889" spans="1:2">
      <c r="A889" s="116"/>
      <c r="B889" s="117"/>
    </row>
    <row r="890" spans="1:2">
      <c r="A890" s="116"/>
      <c r="B890" s="117"/>
    </row>
    <row r="891" spans="1:2">
      <c r="A891" s="116"/>
      <c r="B891" s="117"/>
    </row>
    <row r="892" spans="1:2">
      <c r="A892" s="116"/>
      <c r="B892" s="117"/>
    </row>
    <row r="893" spans="1:2">
      <c r="A893" s="116"/>
      <c r="B893" s="117"/>
    </row>
    <row r="894" spans="1:2">
      <c r="A894" s="116"/>
      <c r="B894" s="117"/>
    </row>
    <row r="895" spans="1:2">
      <c r="A895" s="116"/>
      <c r="B895" s="117"/>
    </row>
    <row r="896" spans="1:2">
      <c r="A896" s="116"/>
      <c r="B896" s="117"/>
    </row>
    <row r="897" spans="1:2">
      <c r="A897" s="116"/>
      <c r="B897" s="117"/>
    </row>
    <row r="898" spans="1:2">
      <c r="A898" s="116"/>
      <c r="B898" s="117"/>
    </row>
    <row r="899" spans="1:2">
      <c r="A899" s="116"/>
      <c r="B899" s="117"/>
    </row>
    <row r="900" spans="1:2">
      <c r="A900" s="116"/>
      <c r="B900" s="117"/>
    </row>
    <row r="901" spans="1:2">
      <c r="A901" s="116"/>
      <c r="B901" s="117"/>
    </row>
    <row r="902" spans="1:2">
      <c r="A902" s="116"/>
      <c r="B902" s="117"/>
    </row>
    <row r="903" spans="1:2">
      <c r="A903" s="116"/>
      <c r="B903" s="117"/>
    </row>
    <row r="904" spans="1:2">
      <c r="A904" s="116"/>
      <c r="B904" s="117"/>
    </row>
    <row r="905" spans="1:2">
      <c r="A905" s="116"/>
      <c r="B905" s="117"/>
    </row>
    <row r="906" spans="1:2">
      <c r="A906" s="116"/>
      <c r="B906" s="117"/>
    </row>
    <row r="907" spans="1:2">
      <c r="A907" s="116"/>
      <c r="B907" s="117"/>
    </row>
    <row r="908" spans="1:2">
      <c r="A908" s="116"/>
      <c r="B908" s="117"/>
    </row>
    <row r="909" spans="1:2">
      <c r="A909" s="116"/>
      <c r="B909" s="117"/>
    </row>
    <row r="910" spans="1:2">
      <c r="A910" s="116"/>
      <c r="B910" s="117"/>
    </row>
    <row r="911" spans="1:2">
      <c r="A911" s="116"/>
      <c r="B911" s="117"/>
    </row>
    <row r="912" spans="1:2">
      <c r="A912" s="116"/>
      <c r="B912" s="117"/>
    </row>
    <row r="913" spans="1:2">
      <c r="A913" s="116"/>
      <c r="B913" s="117"/>
    </row>
    <row r="914" spans="1:2">
      <c r="A914" s="116"/>
      <c r="B914" s="117"/>
    </row>
    <row r="915" spans="1:2">
      <c r="A915" s="116"/>
      <c r="B915" s="117"/>
    </row>
    <row r="916" spans="1:2">
      <c r="A916" s="116"/>
      <c r="B916" s="117"/>
    </row>
    <row r="917" spans="1:2">
      <c r="A917" s="116"/>
      <c r="B917" s="117"/>
    </row>
    <row r="918" spans="1:2">
      <c r="A918" s="116"/>
      <c r="B918" s="117"/>
    </row>
    <row r="919" spans="1:2">
      <c r="A919" s="116"/>
      <c r="B919" s="117"/>
    </row>
    <row r="920" spans="1:2">
      <c r="A920" s="116"/>
      <c r="B920" s="117"/>
    </row>
    <row r="921" spans="1:2">
      <c r="A921" s="116"/>
      <c r="B921" s="117"/>
    </row>
    <row r="922" spans="1:2">
      <c r="A922" s="116"/>
      <c r="B922" s="117"/>
    </row>
    <row r="923" spans="1:2">
      <c r="A923" s="116"/>
      <c r="B923" s="117"/>
    </row>
    <row r="924" spans="1:2">
      <c r="A924" s="116"/>
      <c r="B924" s="117"/>
    </row>
    <row r="925" spans="1:2">
      <c r="A925" s="116"/>
      <c r="B925" s="117"/>
    </row>
    <row r="926" spans="1:2">
      <c r="A926" s="116"/>
      <c r="B926" s="117"/>
    </row>
    <row r="927" spans="1:2">
      <c r="A927" s="116"/>
      <c r="B927" s="117"/>
    </row>
    <row r="928" spans="1:2">
      <c r="A928" s="116"/>
      <c r="B928" s="117"/>
    </row>
    <row r="929" spans="1:2">
      <c r="A929" s="116"/>
      <c r="B929" s="117"/>
    </row>
    <row r="930" spans="1:2">
      <c r="A930" s="116"/>
      <c r="B930" s="117"/>
    </row>
    <row r="931" spans="1:2">
      <c r="A931" s="116"/>
      <c r="B931" s="117"/>
    </row>
    <row r="932" spans="1:2">
      <c r="A932" s="116"/>
      <c r="B932" s="117"/>
    </row>
    <row r="933" spans="1:2">
      <c r="A933" s="116"/>
      <c r="B933" s="117"/>
    </row>
    <row r="934" spans="1:2">
      <c r="A934" s="116"/>
      <c r="B934" s="117"/>
    </row>
    <row r="935" spans="1:2">
      <c r="A935" s="116"/>
      <c r="B935" s="117"/>
    </row>
    <row r="936" spans="1:2">
      <c r="A936" s="116"/>
      <c r="B936" s="117"/>
    </row>
    <row r="937" spans="1:2">
      <c r="A937" s="116"/>
      <c r="B937" s="117"/>
    </row>
    <row r="938" spans="1:2">
      <c r="A938" s="116"/>
      <c r="B938" s="117"/>
    </row>
    <row r="939" spans="1:2">
      <c r="A939" s="116"/>
      <c r="B939" s="117"/>
    </row>
    <row r="940" spans="1:2">
      <c r="A940" s="116"/>
      <c r="B940" s="117"/>
    </row>
    <row r="941" spans="1:2">
      <c r="A941" s="116"/>
      <c r="B941" s="117"/>
    </row>
    <row r="942" spans="1:2">
      <c r="A942" s="116"/>
      <c r="B942" s="117"/>
    </row>
    <row r="943" spans="1:2">
      <c r="A943" s="116"/>
      <c r="B943" s="117"/>
    </row>
    <row r="944" spans="1:2">
      <c r="A944" s="116"/>
      <c r="B944" s="117"/>
    </row>
    <row r="945" spans="1:2">
      <c r="A945" s="116"/>
      <c r="B945" s="117"/>
    </row>
    <row r="946" spans="1:2">
      <c r="A946" s="116"/>
      <c r="B946" s="117"/>
    </row>
    <row r="947" spans="1:2">
      <c r="A947" s="116"/>
      <c r="B947" s="117"/>
    </row>
    <row r="948" spans="1:2">
      <c r="A948" s="116"/>
      <c r="B948" s="117"/>
    </row>
    <row r="949" spans="1:2">
      <c r="A949" s="116"/>
      <c r="B949" s="117"/>
    </row>
    <row r="950" spans="1:2">
      <c r="A950" s="116"/>
      <c r="B950" s="117"/>
    </row>
    <row r="951" spans="1:2">
      <c r="A951" s="116"/>
      <c r="B951" s="117"/>
    </row>
    <row r="952" spans="1:2">
      <c r="A952" s="116"/>
      <c r="B952" s="117"/>
    </row>
    <row r="953" spans="1:2">
      <c r="A953" s="116"/>
      <c r="B953" s="117"/>
    </row>
    <row r="954" spans="1:2">
      <c r="A954" s="116"/>
      <c r="B954" s="117"/>
    </row>
    <row r="955" spans="1:2">
      <c r="A955" s="116"/>
      <c r="B955" s="117"/>
    </row>
    <row r="956" spans="1:2">
      <c r="A956" s="116"/>
      <c r="B956" s="117"/>
    </row>
    <row r="957" spans="1:2">
      <c r="A957" s="116"/>
      <c r="B957" s="117"/>
    </row>
    <row r="958" spans="1:2">
      <c r="A958" s="116"/>
      <c r="B958" s="117"/>
    </row>
    <row r="959" spans="1:2">
      <c r="A959" s="116"/>
      <c r="B959" s="117"/>
    </row>
    <row r="960" spans="1:2">
      <c r="A960" s="116"/>
      <c r="B960" s="117"/>
    </row>
    <row r="961" spans="1:2">
      <c r="A961" s="116"/>
      <c r="B961" s="117"/>
    </row>
    <row r="962" spans="1:2">
      <c r="A962" s="116"/>
      <c r="B962" s="117"/>
    </row>
    <row r="963" spans="1:2">
      <c r="A963" s="116"/>
      <c r="B963" s="117"/>
    </row>
    <row r="964" spans="1:2">
      <c r="A964" s="116"/>
      <c r="B964" s="117"/>
    </row>
    <row r="965" spans="1:2">
      <c r="A965" s="116"/>
      <c r="B965" s="117"/>
    </row>
    <row r="966" spans="1:2">
      <c r="A966" s="116"/>
      <c r="B966" s="117"/>
    </row>
    <row r="967" spans="1:2">
      <c r="A967" s="116"/>
      <c r="B967" s="117"/>
    </row>
    <row r="968" spans="1:2">
      <c r="A968" s="116"/>
      <c r="B968" s="117"/>
    </row>
    <row r="969" spans="1:2">
      <c r="A969" s="116"/>
      <c r="B969" s="117"/>
    </row>
    <row r="970" spans="1:2">
      <c r="A970" s="116"/>
      <c r="B970" s="117"/>
    </row>
    <row r="971" spans="1:2">
      <c r="A971" s="116"/>
      <c r="B971" s="117"/>
    </row>
    <row r="972" spans="1:2">
      <c r="A972" s="116"/>
      <c r="B972" s="117"/>
    </row>
    <row r="973" spans="1:2">
      <c r="A973" s="116"/>
      <c r="B973" s="117"/>
    </row>
    <row r="974" spans="1:2">
      <c r="A974" s="116"/>
      <c r="B974" s="117"/>
    </row>
    <row r="975" spans="1:2">
      <c r="A975" s="116"/>
      <c r="B975" s="117"/>
    </row>
    <row r="976" spans="1:2">
      <c r="A976" s="116"/>
      <c r="B976" s="117"/>
    </row>
    <row r="977" spans="1:2">
      <c r="A977" s="116"/>
      <c r="B977" s="117"/>
    </row>
    <row r="978" spans="1:2">
      <c r="A978" s="116"/>
      <c r="B978" s="117"/>
    </row>
    <row r="979" spans="1:2">
      <c r="A979" s="116"/>
      <c r="B979" s="117"/>
    </row>
    <row r="980" spans="1:2">
      <c r="A980" s="116"/>
      <c r="B980" s="117"/>
    </row>
    <row r="981" spans="1:2">
      <c r="A981" s="116"/>
      <c r="B981" s="117"/>
    </row>
    <row r="982" spans="1:2">
      <c r="A982" s="116"/>
      <c r="B982" s="117"/>
    </row>
    <row r="983" spans="1:2">
      <c r="A983" s="116"/>
      <c r="B983" s="117"/>
    </row>
    <row r="984" spans="1:2">
      <c r="A984" s="116"/>
      <c r="B984" s="117"/>
    </row>
    <row r="985" spans="1:2">
      <c r="A985" s="116"/>
      <c r="B985" s="117"/>
    </row>
    <row r="986" spans="1:2">
      <c r="A986" s="116"/>
      <c r="B986" s="117"/>
    </row>
    <row r="987" spans="1:2">
      <c r="A987" s="116"/>
      <c r="B987" s="117"/>
    </row>
    <row r="988" spans="1:2">
      <c r="A988" s="116"/>
      <c r="B988" s="117"/>
    </row>
    <row r="989" spans="1:2">
      <c r="A989" s="116"/>
      <c r="B989" s="117"/>
    </row>
    <row r="990" spans="1:2">
      <c r="A990" s="116"/>
      <c r="B990" s="117"/>
    </row>
    <row r="991" spans="1:2">
      <c r="A991" s="116"/>
      <c r="B991" s="117"/>
    </row>
    <row r="992" spans="1:2">
      <c r="A992" s="116"/>
      <c r="B992" s="117"/>
    </row>
    <row r="993" spans="1:2">
      <c r="A993" s="116"/>
      <c r="B993" s="117"/>
    </row>
    <row r="994" spans="1:2">
      <c r="A994" s="116"/>
      <c r="B994" s="117"/>
    </row>
    <row r="995" spans="1:2">
      <c r="A995" s="116"/>
      <c r="B995" s="117"/>
    </row>
    <row r="996" spans="1:2">
      <c r="A996" s="116"/>
      <c r="B996" s="117"/>
    </row>
    <row r="997" spans="1:2">
      <c r="A997" s="116"/>
      <c r="B997" s="117"/>
    </row>
    <row r="998" spans="1:2">
      <c r="A998" s="116"/>
      <c r="B998" s="117"/>
    </row>
    <row r="999" spans="1:2">
      <c r="A999" s="116"/>
      <c r="B999" s="117"/>
    </row>
    <row r="1000" spans="1:2">
      <c r="A1000" s="116"/>
      <c r="B1000" s="117"/>
    </row>
    <row r="1001" spans="1:2">
      <c r="A1001" s="116"/>
      <c r="B1001" s="117"/>
    </row>
    <row r="1002" spans="1:2">
      <c r="A1002" s="116"/>
      <c r="B1002" s="117"/>
    </row>
    <row r="1003" spans="1:2">
      <c r="A1003" s="116"/>
      <c r="B1003" s="117"/>
    </row>
    <row r="1004" spans="1:2">
      <c r="A1004" s="116"/>
      <c r="B1004" s="117"/>
    </row>
    <row r="1005" spans="1:2">
      <c r="A1005" s="116"/>
      <c r="B1005" s="117"/>
    </row>
    <row r="1006" spans="1:2">
      <c r="A1006" s="116"/>
      <c r="B1006" s="117"/>
    </row>
    <row r="1007" spans="1:2">
      <c r="A1007" s="116"/>
      <c r="B1007" s="117"/>
    </row>
    <row r="1008" spans="1:2">
      <c r="A1008" s="116"/>
      <c r="B1008" s="117"/>
    </row>
    <row r="1009" spans="1:2">
      <c r="A1009" s="116"/>
      <c r="B1009" s="117"/>
    </row>
    <row r="1010" spans="1:2">
      <c r="A1010" s="116"/>
      <c r="B1010" s="117"/>
    </row>
    <row r="1011" spans="1:2">
      <c r="A1011" s="116"/>
      <c r="B1011" s="117"/>
    </row>
    <row r="1012" spans="1:2">
      <c r="A1012" s="116"/>
      <c r="B1012" s="117"/>
    </row>
    <row r="1013" spans="1:2">
      <c r="A1013" s="116"/>
      <c r="B1013" s="117"/>
    </row>
    <row r="1014" spans="1:2">
      <c r="A1014" s="116"/>
      <c r="B1014" s="117"/>
    </row>
    <row r="1015" spans="1:2">
      <c r="A1015" s="116"/>
      <c r="B1015" s="117"/>
    </row>
    <row r="1016" spans="1:2">
      <c r="A1016" s="116"/>
      <c r="B1016" s="117"/>
    </row>
    <row r="1017" spans="1:2">
      <c r="A1017" s="116"/>
      <c r="B1017" s="117"/>
    </row>
    <row r="1018" spans="1:2">
      <c r="A1018" s="116"/>
      <c r="B1018" s="117"/>
    </row>
    <row r="1019" spans="1:2">
      <c r="A1019" s="116"/>
      <c r="B1019" s="117"/>
    </row>
    <row r="1020" spans="1:2">
      <c r="A1020" s="116"/>
      <c r="B1020" s="117"/>
    </row>
    <row r="1021" spans="1:2">
      <c r="A1021" s="116"/>
      <c r="B1021" s="117"/>
    </row>
    <row r="1022" spans="1:2">
      <c r="A1022" s="116"/>
      <c r="B1022" s="117"/>
    </row>
    <row r="1023" spans="1:2">
      <c r="A1023" s="116"/>
      <c r="B1023" s="117"/>
    </row>
    <row r="1024" spans="1:2">
      <c r="A1024" s="116"/>
      <c r="B1024" s="117"/>
    </row>
    <row r="1025" spans="1:2">
      <c r="A1025" s="116"/>
      <c r="B1025" s="117"/>
    </row>
    <row r="1026" spans="1:2">
      <c r="A1026" s="116"/>
      <c r="B1026" s="117"/>
    </row>
    <row r="1027" spans="1:2">
      <c r="A1027" s="116"/>
      <c r="B1027" s="117"/>
    </row>
    <row r="1028" spans="1:2">
      <c r="A1028" s="116"/>
      <c r="B1028" s="117"/>
    </row>
    <row r="1029" spans="1:2">
      <c r="A1029" s="116"/>
      <c r="B1029" s="117"/>
    </row>
    <row r="1030" spans="1:2">
      <c r="A1030" s="116"/>
      <c r="B1030" s="117"/>
    </row>
    <row r="1031" spans="1:2">
      <c r="A1031" s="116"/>
      <c r="B1031" s="117"/>
    </row>
    <row r="1032" spans="1:2">
      <c r="A1032" s="116"/>
      <c r="B1032" s="117"/>
    </row>
    <row r="1033" spans="1:2">
      <c r="A1033" s="116"/>
      <c r="B1033" s="117"/>
    </row>
    <row r="1034" spans="1:2">
      <c r="A1034" s="116"/>
      <c r="B1034" s="117"/>
    </row>
    <row r="1035" spans="1:2">
      <c r="A1035" s="116"/>
      <c r="B1035" s="117"/>
    </row>
    <row r="1036" spans="1:2">
      <c r="A1036" s="116"/>
      <c r="B1036" s="117"/>
    </row>
    <row r="1037" spans="1:2">
      <c r="A1037" s="116"/>
      <c r="B1037" s="117"/>
    </row>
    <row r="1038" spans="1:2">
      <c r="A1038" s="116"/>
      <c r="B1038" s="117"/>
    </row>
    <row r="1039" spans="1:2">
      <c r="A1039" s="116"/>
      <c r="B1039" s="117"/>
    </row>
    <row r="1040" spans="1:2">
      <c r="A1040" s="116"/>
      <c r="B1040" s="117"/>
    </row>
    <row r="1041" spans="1:2">
      <c r="A1041" s="116"/>
      <c r="B1041" s="117"/>
    </row>
    <row r="1042" spans="1:2">
      <c r="A1042" s="116"/>
      <c r="B1042" s="117"/>
    </row>
    <row r="1043" spans="1:2">
      <c r="A1043" s="116"/>
      <c r="B1043" s="117"/>
    </row>
    <row r="1044" spans="1:2">
      <c r="A1044" s="116"/>
      <c r="B1044" s="117"/>
    </row>
    <row r="1045" spans="1:2">
      <c r="A1045" s="116"/>
      <c r="B1045" s="117"/>
    </row>
    <row r="1046" spans="1:2">
      <c r="A1046" s="116"/>
      <c r="B1046" s="117"/>
    </row>
    <row r="1047" spans="1:2">
      <c r="A1047" s="116"/>
      <c r="B1047" s="117"/>
    </row>
    <row r="1048" spans="1:2">
      <c r="A1048" s="116"/>
      <c r="B1048" s="117"/>
    </row>
    <row r="1049" spans="1:2">
      <c r="A1049" s="116"/>
      <c r="B1049" s="117"/>
    </row>
    <row r="1050" spans="1:2">
      <c r="A1050" s="116"/>
      <c r="B1050" s="117"/>
    </row>
    <row r="1051" spans="1:2">
      <c r="A1051" s="116"/>
      <c r="B1051" s="117"/>
    </row>
    <row r="1052" spans="1:2">
      <c r="A1052" s="116"/>
      <c r="B1052" s="117"/>
    </row>
    <row r="1053" spans="1:2">
      <c r="A1053" s="116"/>
      <c r="B1053" s="117"/>
    </row>
    <row r="1054" spans="1:2">
      <c r="A1054" s="116"/>
      <c r="B1054" s="117"/>
    </row>
    <row r="1055" spans="1:2">
      <c r="A1055" s="116"/>
      <c r="B1055" s="117"/>
    </row>
    <row r="1056" spans="1:2">
      <c r="A1056" s="116"/>
      <c r="B1056" s="117"/>
    </row>
    <row r="1057" spans="1:2">
      <c r="A1057" s="116"/>
      <c r="B1057" s="117"/>
    </row>
    <row r="1058" spans="1:2">
      <c r="A1058" s="116"/>
      <c r="B1058" s="117"/>
    </row>
    <row r="1059" spans="1:2">
      <c r="A1059" s="116"/>
      <c r="B1059" s="117"/>
    </row>
    <row r="1060" spans="1:2">
      <c r="A1060" s="116"/>
      <c r="B1060" s="117"/>
    </row>
    <row r="1061" spans="1:2">
      <c r="A1061" s="116"/>
      <c r="B1061" s="117"/>
    </row>
    <row r="1062" spans="1:2">
      <c r="A1062" s="116"/>
      <c r="B1062" s="117"/>
    </row>
    <row r="1063" spans="1:2">
      <c r="A1063" s="116"/>
      <c r="B1063" s="117"/>
    </row>
    <row r="1064" spans="1:2">
      <c r="A1064" s="116"/>
      <c r="B1064" s="117"/>
    </row>
    <row r="1065" spans="1:2">
      <c r="A1065" s="116"/>
      <c r="B1065" s="117"/>
    </row>
    <row r="1066" spans="1:2">
      <c r="A1066" s="116"/>
      <c r="B1066" s="117"/>
    </row>
    <row r="1067" spans="1:2">
      <c r="A1067" s="116"/>
      <c r="B1067" s="117"/>
    </row>
    <row r="1068" spans="1:2">
      <c r="A1068" s="116"/>
      <c r="B1068" s="117"/>
    </row>
    <row r="1069" spans="1:2">
      <c r="A1069" s="116"/>
      <c r="B1069" s="117"/>
    </row>
    <row r="1070" spans="1:2">
      <c r="A1070" s="116"/>
      <c r="B1070" s="117"/>
    </row>
    <row r="1071" spans="1:2">
      <c r="A1071" s="116"/>
      <c r="B1071" s="117"/>
    </row>
    <row r="1072" spans="1:2">
      <c r="A1072" s="116"/>
      <c r="B1072" s="117"/>
    </row>
    <row r="1073" spans="1:2">
      <c r="A1073" s="116"/>
      <c r="B1073" s="117"/>
    </row>
    <row r="1074" spans="1:2">
      <c r="A1074" s="116"/>
      <c r="B1074" s="117"/>
    </row>
    <row r="1075" spans="1:2">
      <c r="A1075" s="116"/>
      <c r="B1075" s="117"/>
    </row>
    <row r="1076" spans="1:2">
      <c r="A1076" s="116"/>
      <c r="B1076" s="117"/>
    </row>
    <row r="1077" spans="1:2">
      <c r="A1077" s="116"/>
      <c r="B1077" s="117"/>
    </row>
    <row r="1078" spans="1:2">
      <c r="A1078" s="116"/>
      <c r="B1078" s="117"/>
    </row>
    <row r="1079" spans="1:2">
      <c r="A1079" s="116"/>
      <c r="B1079" s="117"/>
    </row>
    <row r="1080" spans="1:2">
      <c r="A1080" s="116"/>
      <c r="B1080" s="117"/>
    </row>
    <row r="1081" spans="1:2">
      <c r="A1081" s="116"/>
      <c r="B1081" s="117"/>
    </row>
    <row r="1082" spans="1:2">
      <c r="A1082" s="116"/>
      <c r="B1082" s="117"/>
    </row>
    <row r="1083" spans="1:2">
      <c r="A1083" s="116"/>
      <c r="B1083" s="117"/>
    </row>
    <row r="1084" spans="1:2">
      <c r="A1084" s="116"/>
      <c r="B1084" s="117"/>
    </row>
    <row r="1085" spans="1:2">
      <c r="A1085" s="116"/>
      <c r="B1085" s="117"/>
    </row>
    <row r="1086" spans="1:2">
      <c r="A1086" s="116"/>
      <c r="B1086" s="117"/>
    </row>
    <row r="1087" spans="1:2">
      <c r="A1087" s="116"/>
      <c r="B1087" s="117"/>
    </row>
    <row r="1088" spans="1:2">
      <c r="A1088" s="116"/>
      <c r="B1088" s="117"/>
    </row>
    <row r="1089" spans="1:2">
      <c r="A1089" s="116"/>
      <c r="B1089" s="117"/>
    </row>
    <row r="1090" spans="1:2">
      <c r="A1090" s="116"/>
      <c r="B1090" s="117"/>
    </row>
    <row r="1091" spans="1:2">
      <c r="A1091" s="116"/>
      <c r="B1091" s="117"/>
    </row>
    <row r="1092" spans="1:2">
      <c r="A1092" s="116"/>
      <c r="B1092" s="117"/>
    </row>
    <row r="1093" spans="1:2">
      <c r="A1093" s="116"/>
      <c r="B1093" s="117"/>
    </row>
    <row r="1094" spans="1:2">
      <c r="A1094" s="116"/>
      <c r="B1094" s="117"/>
    </row>
    <row r="1095" spans="1:2">
      <c r="A1095" s="116"/>
      <c r="B1095" s="117"/>
    </row>
    <row r="1096" spans="1:2">
      <c r="A1096" s="116"/>
      <c r="B1096" s="117"/>
    </row>
    <row r="1097" spans="1:2">
      <c r="A1097" s="116"/>
      <c r="B1097" s="117"/>
    </row>
    <row r="1098" spans="1:2">
      <c r="A1098" s="116"/>
      <c r="B1098" s="117"/>
    </row>
    <row r="1099" spans="1:2">
      <c r="A1099" s="116"/>
      <c r="B1099" s="117"/>
    </row>
    <row r="1100" spans="1:2">
      <c r="A1100" s="116"/>
      <c r="B1100" s="117"/>
    </row>
    <row r="1101" spans="1:2">
      <c r="A1101" s="116"/>
      <c r="B1101" s="117"/>
    </row>
    <row r="1102" spans="1:2">
      <c r="A1102" s="116"/>
      <c r="B1102" s="117"/>
    </row>
    <row r="1103" spans="1:2">
      <c r="A1103" s="116"/>
      <c r="B1103" s="117"/>
    </row>
    <row r="1104" spans="1:2">
      <c r="A1104" s="116"/>
      <c r="B1104" s="117"/>
    </row>
    <row r="1105" spans="1:2">
      <c r="A1105" s="116"/>
      <c r="B1105" s="117"/>
    </row>
    <row r="1106" spans="1:2">
      <c r="A1106" s="116"/>
      <c r="B1106" s="117"/>
    </row>
    <row r="1107" spans="1:2">
      <c r="A1107" s="116"/>
      <c r="B1107" s="117"/>
    </row>
    <row r="1108" spans="1:2">
      <c r="A1108" s="116"/>
      <c r="B1108" s="117"/>
    </row>
    <row r="1109" spans="1:2">
      <c r="A1109" s="116"/>
      <c r="B1109" s="117"/>
    </row>
    <row r="1110" spans="1:2">
      <c r="A1110" s="116"/>
      <c r="B1110" s="117"/>
    </row>
    <row r="1111" spans="1:2">
      <c r="A1111" s="116"/>
      <c r="B1111" s="117"/>
    </row>
    <row r="1112" spans="1:2">
      <c r="A1112" s="116"/>
      <c r="B1112" s="117"/>
    </row>
    <row r="1113" spans="1:2">
      <c r="A1113" s="116"/>
      <c r="B1113" s="117"/>
    </row>
    <row r="1114" spans="1:2">
      <c r="A1114" s="116"/>
      <c r="B1114" s="117"/>
    </row>
    <row r="1115" spans="1:2">
      <c r="A1115" s="116"/>
      <c r="B1115" s="117"/>
    </row>
    <row r="1116" spans="1:2">
      <c r="A1116" s="116"/>
      <c r="B1116" s="117"/>
    </row>
    <row r="1117" spans="1:2">
      <c r="A1117" s="116"/>
      <c r="B1117" s="117"/>
    </row>
    <row r="1118" spans="1:2">
      <c r="A1118" s="116"/>
      <c r="B1118" s="117"/>
    </row>
    <row r="1119" spans="1:2">
      <c r="A1119" s="116"/>
      <c r="B1119" s="117"/>
    </row>
    <row r="1120" spans="1:2">
      <c r="A1120" s="116"/>
      <c r="B1120" s="117"/>
    </row>
    <row r="1121" spans="1:2">
      <c r="A1121" s="116"/>
      <c r="B1121" s="117"/>
    </row>
    <row r="1122" spans="1:2">
      <c r="A1122" s="116"/>
      <c r="B1122" s="117"/>
    </row>
    <row r="1123" spans="1:2">
      <c r="A1123" s="116"/>
      <c r="B1123" s="117"/>
    </row>
    <row r="1124" spans="1:2">
      <c r="A1124" s="116"/>
      <c r="B1124" s="117"/>
    </row>
    <row r="1125" spans="1:2">
      <c r="A1125" s="116"/>
      <c r="B1125" s="117"/>
    </row>
    <row r="1126" spans="1:2">
      <c r="A1126" s="116"/>
      <c r="B1126" s="117"/>
    </row>
    <row r="1127" spans="1:2">
      <c r="A1127" s="116"/>
      <c r="B1127" s="117"/>
    </row>
    <row r="1128" spans="1:2">
      <c r="A1128" s="116"/>
      <c r="B1128" s="117"/>
    </row>
    <row r="1129" spans="1:2">
      <c r="A1129" s="116"/>
      <c r="B1129" s="117"/>
    </row>
    <row r="1130" spans="1:2">
      <c r="A1130" s="116"/>
      <c r="B1130" s="117"/>
    </row>
    <row r="1131" spans="1:2">
      <c r="A1131" s="116"/>
      <c r="B1131" s="117"/>
    </row>
    <row r="1132" spans="1:2">
      <c r="A1132" s="116"/>
      <c r="B1132" s="117"/>
    </row>
    <row r="1133" spans="1:2">
      <c r="A1133" s="116"/>
      <c r="B1133" s="117"/>
    </row>
    <row r="1134" spans="1:2">
      <c r="A1134" s="116"/>
      <c r="B1134" s="117"/>
    </row>
    <row r="1135" spans="1:2">
      <c r="A1135" s="116"/>
      <c r="B1135" s="117"/>
    </row>
    <row r="1136" spans="1:2">
      <c r="A1136" s="116"/>
      <c r="B1136" s="117"/>
    </row>
    <row r="1137" spans="1:2">
      <c r="A1137" s="116"/>
      <c r="B1137" s="117"/>
    </row>
    <row r="1138" spans="1:2">
      <c r="A1138" s="116"/>
      <c r="B1138" s="117"/>
    </row>
    <row r="1139" spans="1:2">
      <c r="A1139" s="116"/>
      <c r="B1139" s="117"/>
    </row>
    <row r="1140" spans="1:2">
      <c r="A1140" s="116"/>
      <c r="B1140" s="117"/>
    </row>
    <row r="1141" spans="1:2">
      <c r="A1141" s="116"/>
      <c r="B1141" s="117"/>
    </row>
    <row r="1142" spans="1:2">
      <c r="A1142" s="116"/>
      <c r="B1142" s="117"/>
    </row>
    <row r="1143" spans="1:2">
      <c r="A1143" s="116"/>
      <c r="B1143" s="117"/>
    </row>
    <row r="1144" spans="1:2">
      <c r="A1144" s="116"/>
      <c r="B1144" s="117"/>
    </row>
    <row r="1145" spans="1:2">
      <c r="A1145" s="116"/>
      <c r="B1145" s="117"/>
    </row>
    <row r="1146" spans="1:2">
      <c r="A1146" s="116"/>
      <c r="B1146" s="117"/>
    </row>
    <row r="1147" spans="1:2">
      <c r="A1147" s="116"/>
      <c r="B1147" s="117"/>
    </row>
    <row r="1148" spans="1:2">
      <c r="A1148" s="116"/>
      <c r="B1148" s="117"/>
    </row>
    <row r="1149" spans="1:2">
      <c r="A1149" s="116"/>
      <c r="B1149" s="117"/>
    </row>
    <row r="1150" spans="1:2">
      <c r="A1150" s="116"/>
      <c r="B1150" s="117"/>
    </row>
    <row r="1151" spans="1:2">
      <c r="A1151" s="116"/>
      <c r="B1151" s="117"/>
    </row>
    <row r="1152" spans="1:2">
      <c r="A1152" s="116"/>
      <c r="B1152" s="117"/>
    </row>
    <row r="1153" spans="1:2">
      <c r="A1153" s="116"/>
      <c r="B1153" s="117"/>
    </row>
    <row r="1154" spans="1:2">
      <c r="A1154" s="116"/>
      <c r="B1154" s="117"/>
    </row>
    <row r="1155" spans="1:2">
      <c r="A1155" s="116"/>
      <c r="B1155" s="117"/>
    </row>
    <row r="1156" spans="1:2">
      <c r="A1156" s="116"/>
      <c r="B1156" s="117"/>
    </row>
    <row r="1157" spans="1:2">
      <c r="A1157" s="116"/>
      <c r="B1157" s="117"/>
    </row>
    <row r="1158" spans="1:2">
      <c r="A1158" s="116"/>
      <c r="B1158" s="117"/>
    </row>
    <row r="1159" spans="1:2">
      <c r="A1159" s="116"/>
      <c r="B1159" s="117"/>
    </row>
    <row r="1160" spans="1:2">
      <c r="A1160" s="116"/>
      <c r="B1160" s="117"/>
    </row>
    <row r="1161" spans="1:2">
      <c r="A1161" s="116"/>
      <c r="B1161" s="117"/>
    </row>
    <row r="1162" spans="1:2">
      <c r="A1162" s="116"/>
      <c r="B1162" s="117"/>
    </row>
    <row r="1163" spans="1:2">
      <c r="A1163" s="116"/>
      <c r="B1163" s="117"/>
    </row>
    <row r="1164" spans="1:2">
      <c r="A1164" s="116"/>
      <c r="B1164" s="117"/>
    </row>
    <row r="1165" spans="1:2">
      <c r="A1165" s="116"/>
      <c r="B1165" s="117"/>
    </row>
    <row r="1166" spans="1:2">
      <c r="A1166" s="116"/>
      <c r="B1166" s="117"/>
    </row>
    <row r="1167" spans="1:2">
      <c r="A1167" s="116"/>
      <c r="B1167" s="117"/>
    </row>
    <row r="1168" spans="1:2">
      <c r="A1168" s="116"/>
      <c r="B1168" s="117"/>
    </row>
    <row r="1169" spans="1:2">
      <c r="A1169" s="116"/>
      <c r="B1169" s="117"/>
    </row>
    <row r="1170" spans="1:2">
      <c r="A1170" s="116"/>
      <c r="B1170" s="117"/>
    </row>
    <row r="1171" spans="1:2">
      <c r="A1171" s="116"/>
      <c r="B1171" s="117"/>
    </row>
    <row r="1172" spans="1:2">
      <c r="A1172" s="116"/>
      <c r="B1172" s="117"/>
    </row>
    <row r="1173" spans="1:2">
      <c r="A1173" s="116"/>
      <c r="B1173" s="117"/>
    </row>
    <row r="1174" spans="1:2">
      <c r="A1174" s="116"/>
      <c r="B1174" s="117"/>
    </row>
    <row r="1175" spans="1:2">
      <c r="A1175" s="116"/>
      <c r="B1175" s="117"/>
    </row>
    <row r="1176" spans="1:2">
      <c r="A1176" s="116"/>
      <c r="B1176" s="117"/>
    </row>
    <row r="1177" spans="1:2">
      <c r="A1177" s="116"/>
      <c r="B1177" s="117"/>
    </row>
    <row r="1178" spans="1:2">
      <c r="A1178" s="116"/>
      <c r="B1178" s="117"/>
    </row>
    <row r="1179" spans="1:2">
      <c r="A1179" s="116"/>
      <c r="B1179" s="117"/>
    </row>
    <row r="1180" spans="1:2">
      <c r="A1180" s="116"/>
      <c r="B1180" s="117"/>
    </row>
    <row r="1181" spans="1:2">
      <c r="A1181" s="116"/>
      <c r="B1181" s="117"/>
    </row>
    <row r="1182" spans="1:2">
      <c r="A1182" s="116"/>
      <c r="B1182" s="117"/>
    </row>
    <row r="1183" spans="1:2">
      <c r="A1183" s="116"/>
      <c r="B1183" s="117"/>
    </row>
    <row r="1184" spans="1:2">
      <c r="A1184" s="116"/>
      <c r="B1184" s="117"/>
    </row>
    <row r="1185" spans="1:2">
      <c r="A1185" s="116"/>
      <c r="B1185" s="117"/>
    </row>
    <row r="1186" spans="1:2">
      <c r="A1186" s="116"/>
      <c r="B1186" s="117"/>
    </row>
    <row r="1187" spans="1:2">
      <c r="A1187" s="116"/>
      <c r="B1187" s="117"/>
    </row>
    <row r="1188" spans="1:2">
      <c r="A1188" s="116"/>
      <c r="B1188" s="117"/>
    </row>
    <row r="1189" spans="1:2">
      <c r="A1189" s="116"/>
      <c r="B1189" s="117"/>
    </row>
    <row r="1190" spans="1:2">
      <c r="A1190" s="116"/>
      <c r="B1190" s="117"/>
    </row>
    <row r="1191" spans="1:2">
      <c r="A1191" s="116"/>
      <c r="B1191" s="117"/>
    </row>
    <row r="1192" spans="1:2">
      <c r="A1192" s="116"/>
      <c r="B1192" s="117"/>
    </row>
    <row r="1193" spans="1:2">
      <c r="A1193" s="116"/>
      <c r="B1193" s="117"/>
    </row>
    <row r="1194" spans="1:2">
      <c r="A1194" s="116"/>
      <c r="B1194" s="117"/>
    </row>
    <row r="1195" spans="1:2">
      <c r="A1195" s="116"/>
      <c r="B1195" s="117"/>
    </row>
    <row r="1196" spans="1:2">
      <c r="A1196" s="116"/>
      <c r="B1196" s="117"/>
    </row>
    <row r="1197" spans="1:2">
      <c r="A1197" s="116"/>
      <c r="B1197" s="117"/>
    </row>
    <row r="1198" spans="1:2">
      <c r="A1198" s="116"/>
      <c r="B1198" s="117"/>
    </row>
    <row r="1199" spans="1:2">
      <c r="A1199" s="116"/>
      <c r="B1199" s="117"/>
    </row>
    <row r="1200" spans="1:2">
      <c r="A1200" s="116"/>
      <c r="B1200" s="117"/>
    </row>
    <row r="1201" spans="1:2">
      <c r="A1201" s="116"/>
      <c r="B1201" s="117"/>
    </row>
    <row r="1202" spans="1:2">
      <c r="A1202" s="116"/>
      <c r="B1202" s="117"/>
    </row>
    <row r="1203" spans="1:2">
      <c r="A1203" s="116"/>
      <c r="B1203" s="117"/>
    </row>
    <row r="1204" spans="1:2">
      <c r="A1204" s="116"/>
      <c r="B1204" s="117"/>
    </row>
    <row r="1205" spans="1:2">
      <c r="A1205" s="116"/>
      <c r="B1205" s="117"/>
    </row>
    <row r="1206" spans="1:2">
      <c r="A1206" s="116"/>
      <c r="B1206" s="117"/>
    </row>
    <row r="1207" spans="1:2">
      <c r="A1207" s="116"/>
      <c r="B1207" s="117"/>
    </row>
    <row r="1208" spans="1:2">
      <c r="A1208" s="116"/>
      <c r="B1208" s="117"/>
    </row>
    <row r="1209" spans="1:2">
      <c r="A1209" s="116"/>
      <c r="B1209" s="117"/>
    </row>
    <row r="1210" spans="1:2">
      <c r="A1210" s="116"/>
      <c r="B1210" s="117"/>
    </row>
    <row r="1211" spans="1:2">
      <c r="A1211" s="116"/>
      <c r="B1211" s="117"/>
    </row>
    <row r="1212" spans="1:2">
      <c r="A1212" s="116"/>
      <c r="B1212" s="117"/>
    </row>
    <row r="1213" spans="1:2">
      <c r="A1213" s="116"/>
      <c r="B1213" s="117"/>
    </row>
    <row r="1214" spans="1:2">
      <c r="A1214" s="116"/>
      <c r="B1214" s="117"/>
    </row>
    <row r="1215" spans="1:2">
      <c r="A1215" s="116"/>
      <c r="B1215" s="117"/>
    </row>
    <row r="1216" spans="1:2">
      <c r="A1216" s="116"/>
      <c r="B1216" s="117"/>
    </row>
    <row r="1217" spans="1:2">
      <c r="A1217" s="116"/>
      <c r="B1217" s="117"/>
    </row>
    <row r="1218" spans="1:2">
      <c r="A1218" s="116"/>
      <c r="B1218" s="117"/>
    </row>
    <row r="1219" spans="1:2">
      <c r="A1219" s="116"/>
      <c r="B1219" s="117"/>
    </row>
    <row r="1220" spans="1:2">
      <c r="A1220" s="116"/>
      <c r="B1220" s="117"/>
    </row>
    <row r="1221" spans="1:2">
      <c r="A1221" s="116"/>
      <c r="B1221" s="117"/>
    </row>
    <row r="1222" spans="1:2">
      <c r="A1222" s="116"/>
      <c r="B1222" s="117"/>
    </row>
    <row r="1223" spans="1:2">
      <c r="A1223" s="116"/>
      <c r="B1223" s="117"/>
    </row>
    <row r="1224" spans="1:2">
      <c r="A1224" s="116"/>
      <c r="B1224" s="117"/>
    </row>
    <row r="1225" spans="1:2">
      <c r="A1225" s="116"/>
      <c r="B1225" s="117"/>
    </row>
    <row r="1226" spans="1:2">
      <c r="A1226" s="116"/>
      <c r="B1226" s="117"/>
    </row>
    <row r="1227" spans="1:2">
      <c r="A1227" s="116"/>
      <c r="B1227" s="117"/>
    </row>
    <row r="1228" spans="1:2">
      <c r="A1228" s="116"/>
      <c r="B1228" s="117"/>
    </row>
    <row r="1229" spans="1:2">
      <c r="A1229" s="116"/>
      <c r="B1229" s="117"/>
    </row>
    <row r="1230" spans="1:2">
      <c r="A1230" s="116"/>
      <c r="B1230" s="117"/>
    </row>
    <row r="1231" spans="1:2">
      <c r="A1231" s="116"/>
      <c r="B1231" s="117"/>
    </row>
    <row r="1232" spans="1:2">
      <c r="A1232" s="116"/>
      <c r="B1232" s="117"/>
    </row>
    <row r="1233" spans="1:2">
      <c r="A1233" s="116"/>
      <c r="B1233" s="117"/>
    </row>
    <row r="1234" spans="1:2">
      <c r="A1234" s="116"/>
      <c r="B1234" s="117"/>
    </row>
    <row r="1235" spans="1:2">
      <c r="A1235" s="116"/>
      <c r="B1235" s="117"/>
    </row>
    <row r="1236" spans="1:2">
      <c r="A1236" s="116"/>
      <c r="B1236" s="117"/>
    </row>
    <row r="1237" spans="1:2">
      <c r="A1237" s="116"/>
      <c r="B1237" s="117"/>
    </row>
    <row r="1238" spans="1:2">
      <c r="A1238" s="116"/>
      <c r="B1238" s="117"/>
    </row>
    <row r="1239" spans="1:2">
      <c r="A1239" s="116"/>
      <c r="B1239" s="117"/>
    </row>
    <row r="1240" spans="1:2">
      <c r="A1240" s="116"/>
      <c r="B1240" s="117"/>
    </row>
    <row r="1241" spans="1:2">
      <c r="A1241" s="116"/>
      <c r="B1241" s="117"/>
    </row>
    <row r="1242" spans="1:2">
      <c r="A1242" s="116"/>
      <c r="B1242" s="117"/>
    </row>
    <row r="1243" spans="1:2">
      <c r="A1243" s="116"/>
      <c r="B1243" s="117"/>
    </row>
    <row r="1244" spans="1:2">
      <c r="A1244" s="116"/>
      <c r="B1244" s="117"/>
    </row>
    <row r="1245" spans="1:2">
      <c r="A1245" s="116"/>
      <c r="B1245" s="117"/>
    </row>
    <row r="1246" spans="1:2">
      <c r="A1246" s="116"/>
      <c r="B1246" s="117"/>
    </row>
    <row r="1247" spans="1:2">
      <c r="A1247" s="116"/>
      <c r="B1247" s="117"/>
    </row>
    <row r="1248" spans="1:2">
      <c r="A1248" s="116"/>
      <c r="B1248" s="117"/>
    </row>
    <row r="1249" spans="1:2">
      <c r="A1249" s="116"/>
      <c r="B1249" s="117"/>
    </row>
    <row r="1250" spans="1:2">
      <c r="A1250" s="116"/>
      <c r="B1250" s="117"/>
    </row>
    <row r="1251" spans="1:2">
      <c r="A1251" s="116"/>
      <c r="B1251" s="117"/>
    </row>
    <row r="1252" spans="1:2">
      <c r="A1252" s="116"/>
      <c r="B1252" s="117"/>
    </row>
    <row r="1253" spans="1:2">
      <c r="A1253" s="116"/>
      <c r="B1253" s="117"/>
    </row>
    <row r="1254" spans="1:2">
      <c r="A1254" s="116"/>
      <c r="B1254" s="117"/>
    </row>
    <row r="1255" spans="1:2">
      <c r="A1255" s="116"/>
      <c r="B1255" s="117"/>
    </row>
    <row r="1256" spans="1:2">
      <c r="A1256" s="116"/>
      <c r="B1256" s="117"/>
    </row>
    <row r="1257" spans="1:2">
      <c r="A1257" s="116"/>
      <c r="B1257" s="117"/>
    </row>
    <row r="1258" spans="1:2">
      <c r="A1258" s="116"/>
      <c r="B1258" s="117"/>
    </row>
    <row r="1259" spans="1:2">
      <c r="A1259" s="116"/>
      <c r="B1259" s="117"/>
    </row>
    <row r="1260" spans="1:2">
      <c r="A1260" s="116"/>
      <c r="B1260" s="117"/>
    </row>
    <row r="1261" spans="1:2">
      <c r="A1261" s="116"/>
      <c r="B1261" s="117"/>
    </row>
    <row r="1262" spans="1:2">
      <c r="A1262" s="116"/>
      <c r="B1262" s="117"/>
    </row>
    <row r="1263" spans="1:2">
      <c r="A1263" s="116"/>
      <c r="B1263" s="117"/>
    </row>
    <row r="1264" spans="1:2">
      <c r="A1264" s="116"/>
      <c r="B1264" s="117"/>
    </row>
    <row r="1265" spans="1:2">
      <c r="A1265" s="116"/>
      <c r="B1265" s="117"/>
    </row>
    <row r="1266" spans="1:2">
      <c r="A1266" s="116"/>
      <c r="B1266" s="117"/>
    </row>
    <row r="1267" spans="1:2">
      <c r="A1267" s="116"/>
      <c r="B1267" s="117"/>
    </row>
    <row r="1268" spans="1:2">
      <c r="A1268" s="116"/>
      <c r="B1268" s="117"/>
    </row>
    <row r="1269" spans="1:2">
      <c r="A1269" s="116"/>
      <c r="B1269" s="117"/>
    </row>
    <row r="1270" spans="1:2">
      <c r="A1270" s="116"/>
      <c r="B1270" s="117"/>
    </row>
    <row r="1271" spans="1:2">
      <c r="A1271" s="116"/>
      <c r="B1271" s="117"/>
    </row>
    <row r="1272" spans="1:2">
      <c r="A1272" s="116"/>
      <c r="B1272" s="117"/>
    </row>
    <row r="1273" spans="1:2">
      <c r="A1273" s="116"/>
      <c r="B1273" s="117"/>
    </row>
    <row r="1274" spans="1:2">
      <c r="A1274" s="116"/>
      <c r="B1274" s="117"/>
    </row>
    <row r="1275" spans="1:2">
      <c r="A1275" s="116"/>
      <c r="B1275" s="117"/>
    </row>
    <row r="1276" spans="1:2">
      <c r="A1276" s="116"/>
      <c r="B1276" s="117"/>
    </row>
    <row r="1277" spans="1:2">
      <c r="A1277" s="116"/>
      <c r="B1277" s="117"/>
    </row>
    <row r="1278" spans="1:2">
      <c r="A1278" s="116"/>
      <c r="B1278" s="117"/>
    </row>
    <row r="1279" spans="1:2">
      <c r="A1279" s="116"/>
      <c r="B1279" s="117"/>
    </row>
    <row r="1280" spans="1:2">
      <c r="A1280" s="116"/>
      <c r="B1280" s="117"/>
    </row>
    <row r="1281" spans="1:2">
      <c r="A1281" s="116"/>
      <c r="B1281" s="117"/>
    </row>
    <row r="1282" spans="1:2">
      <c r="A1282" s="116"/>
      <c r="B1282" s="117"/>
    </row>
    <row r="1283" spans="1:2">
      <c r="A1283" s="116"/>
      <c r="B1283" s="117"/>
    </row>
    <row r="1284" spans="1:2">
      <c r="A1284" s="116"/>
      <c r="B1284" s="117"/>
    </row>
    <row r="1285" spans="1:2">
      <c r="A1285" s="116"/>
      <c r="B1285" s="117"/>
    </row>
    <row r="1286" spans="1:2">
      <c r="A1286" s="116"/>
      <c r="B1286" s="117"/>
    </row>
    <row r="1287" spans="1:2">
      <c r="A1287" s="116"/>
      <c r="B1287" s="117"/>
    </row>
    <row r="1288" spans="1:2">
      <c r="A1288" s="116"/>
      <c r="B1288" s="117"/>
    </row>
    <row r="1289" spans="1:2">
      <c r="A1289" s="116"/>
      <c r="B1289" s="117"/>
    </row>
    <row r="1290" spans="1:2">
      <c r="A1290" s="116"/>
      <c r="B1290" s="117"/>
    </row>
    <row r="1291" spans="1:2">
      <c r="A1291" s="116"/>
      <c r="B1291" s="117"/>
    </row>
    <row r="1292" spans="1:2">
      <c r="A1292" s="116"/>
      <c r="B1292" s="117"/>
    </row>
    <row r="1293" spans="1:2">
      <c r="A1293" s="116"/>
      <c r="B1293" s="117"/>
    </row>
    <row r="1294" spans="1:2">
      <c r="A1294" s="116"/>
      <c r="B1294" s="117"/>
    </row>
    <row r="1295" spans="1:2">
      <c r="A1295" s="116"/>
      <c r="B1295" s="117"/>
    </row>
    <row r="1296" spans="1:2">
      <c r="A1296" s="116"/>
      <c r="B1296" s="117"/>
    </row>
    <row r="1297" spans="1:2">
      <c r="A1297" s="116"/>
      <c r="B1297" s="117"/>
    </row>
    <row r="1298" spans="1:2">
      <c r="A1298" s="116"/>
      <c r="B1298" s="117"/>
    </row>
    <row r="1299" spans="1:2">
      <c r="A1299" s="116"/>
      <c r="B1299" s="117"/>
    </row>
    <row r="1300" spans="1:2">
      <c r="A1300" s="116"/>
      <c r="B1300" s="117"/>
    </row>
    <row r="1301" spans="1:2">
      <c r="A1301" s="116"/>
      <c r="B1301" s="117"/>
    </row>
    <row r="1302" spans="1:2">
      <c r="A1302" s="116"/>
      <c r="B1302" s="117"/>
    </row>
    <row r="1303" spans="1:2">
      <c r="A1303" s="116"/>
      <c r="B1303" s="117"/>
    </row>
    <row r="1304" spans="1:2">
      <c r="A1304" s="116"/>
      <c r="B1304" s="117"/>
    </row>
    <row r="1305" spans="1:2">
      <c r="A1305" s="116"/>
      <c r="B1305" s="117"/>
    </row>
    <row r="1306" spans="1:2">
      <c r="A1306" s="116"/>
      <c r="B1306" s="117"/>
    </row>
    <row r="1307" spans="1:2">
      <c r="A1307" s="116"/>
      <c r="B1307" s="117"/>
    </row>
    <row r="1308" spans="1:2">
      <c r="A1308" s="116"/>
      <c r="B1308" s="117"/>
    </row>
    <row r="1309" spans="1:2">
      <c r="A1309" s="116"/>
      <c r="B1309" s="117"/>
    </row>
    <row r="1310" spans="1:2">
      <c r="A1310" s="116"/>
      <c r="B1310" s="117"/>
    </row>
    <row r="1311" spans="1:2">
      <c r="A1311" s="116"/>
      <c r="B1311" s="117"/>
    </row>
    <row r="1312" spans="1:2">
      <c r="A1312" s="116"/>
      <c r="B1312" s="117"/>
    </row>
    <row r="1313" spans="1:2">
      <c r="A1313" s="116"/>
      <c r="B1313" s="117"/>
    </row>
    <row r="1314" spans="1:2">
      <c r="A1314" s="116"/>
      <c r="B1314" s="117"/>
    </row>
    <row r="1315" spans="1:2">
      <c r="A1315" s="116"/>
      <c r="B1315" s="117"/>
    </row>
    <row r="1316" spans="1:2">
      <c r="A1316" s="116"/>
      <c r="B1316" s="117"/>
    </row>
    <row r="1317" spans="1:2">
      <c r="A1317" s="116"/>
      <c r="B1317" s="117"/>
    </row>
    <row r="1318" spans="1:2">
      <c r="A1318" s="116"/>
      <c r="B1318" s="117"/>
    </row>
    <row r="1319" spans="1:2">
      <c r="A1319" s="116"/>
      <c r="B1319" s="117"/>
    </row>
    <row r="1320" spans="1:2">
      <c r="A1320" s="116"/>
      <c r="B1320" s="117"/>
    </row>
    <row r="1321" spans="1:2">
      <c r="A1321" s="116"/>
      <c r="B1321" s="117"/>
    </row>
    <row r="1322" spans="1:2">
      <c r="A1322" s="116"/>
      <c r="B1322" s="117"/>
    </row>
    <row r="1323" spans="1:2">
      <c r="A1323" s="116"/>
      <c r="B1323" s="117"/>
    </row>
    <row r="1324" spans="1:2">
      <c r="A1324" s="116"/>
      <c r="B1324" s="117"/>
    </row>
    <row r="1325" spans="1:2">
      <c r="A1325" s="116"/>
      <c r="B1325" s="117"/>
    </row>
    <row r="1326" spans="1:2">
      <c r="A1326" s="116"/>
      <c r="B1326" s="117"/>
    </row>
    <row r="1327" spans="1:2">
      <c r="A1327" s="116"/>
      <c r="B1327" s="117"/>
    </row>
    <row r="1328" spans="1:2">
      <c r="A1328" s="116"/>
      <c r="B1328" s="117"/>
    </row>
    <row r="1329" spans="1:2">
      <c r="A1329" s="116"/>
      <c r="B1329" s="117"/>
    </row>
    <row r="1330" spans="1:2">
      <c r="A1330" s="116"/>
      <c r="B1330" s="117"/>
    </row>
    <row r="1331" spans="1:2">
      <c r="A1331" s="116"/>
      <c r="B1331" s="117"/>
    </row>
    <row r="1332" spans="1:2">
      <c r="A1332" s="116"/>
      <c r="B1332" s="117"/>
    </row>
    <row r="1333" spans="1:2">
      <c r="A1333" s="116"/>
      <c r="B1333" s="117"/>
    </row>
    <row r="1334" spans="1:2">
      <c r="A1334" s="116"/>
      <c r="B1334" s="117"/>
    </row>
    <row r="1335" spans="1:2">
      <c r="A1335" s="116"/>
      <c r="B1335" s="117"/>
    </row>
    <row r="1336" spans="1:2">
      <c r="A1336" s="116"/>
      <c r="B1336" s="117"/>
    </row>
    <row r="1337" spans="1:2">
      <c r="A1337" s="116"/>
      <c r="B1337" s="117"/>
    </row>
    <row r="1338" spans="1:2">
      <c r="A1338" s="116"/>
      <c r="B1338" s="117"/>
    </row>
    <row r="1339" spans="1:2">
      <c r="A1339" s="116"/>
      <c r="B1339" s="117"/>
    </row>
    <row r="1340" spans="1:2">
      <c r="A1340" s="116"/>
      <c r="B1340" s="117"/>
    </row>
    <row r="1341" spans="1:2">
      <c r="A1341" s="116"/>
      <c r="B1341" s="117"/>
    </row>
    <row r="1342" spans="1:2">
      <c r="A1342" s="116"/>
      <c r="B1342" s="117"/>
    </row>
    <row r="1343" spans="1:2">
      <c r="A1343" s="116"/>
      <c r="B1343" s="117"/>
    </row>
    <row r="1344" spans="1:2">
      <c r="A1344" s="116"/>
      <c r="B1344" s="117"/>
    </row>
    <row r="1345" spans="1:2">
      <c r="A1345" s="116"/>
      <c r="B1345" s="117"/>
    </row>
    <row r="1346" spans="1:2">
      <c r="A1346" s="116"/>
      <c r="B1346" s="117"/>
    </row>
    <row r="1347" spans="1:2">
      <c r="A1347" s="116"/>
      <c r="B1347" s="117"/>
    </row>
    <row r="1348" spans="1:2">
      <c r="A1348" s="116"/>
      <c r="B1348" s="117"/>
    </row>
    <row r="1349" spans="1:2">
      <c r="A1349" s="116"/>
      <c r="B1349" s="117"/>
    </row>
    <row r="1350" spans="1:2">
      <c r="A1350" s="116"/>
      <c r="B1350" s="117"/>
    </row>
    <row r="1351" spans="1:2">
      <c r="A1351" s="116"/>
      <c r="B1351" s="117"/>
    </row>
    <row r="1352" spans="1:2">
      <c r="A1352" s="116"/>
      <c r="B1352" s="117"/>
    </row>
    <row r="1353" spans="1:2">
      <c r="A1353" s="116"/>
      <c r="B1353" s="117"/>
    </row>
    <row r="1354" spans="1:2">
      <c r="A1354" s="116"/>
      <c r="B1354" s="117"/>
    </row>
    <row r="1355" spans="1:2">
      <c r="A1355" s="116"/>
      <c r="B1355" s="117"/>
    </row>
    <row r="1356" spans="1:2">
      <c r="A1356" s="116"/>
      <c r="B1356" s="117"/>
    </row>
    <row r="1357" spans="1:2">
      <c r="A1357" s="116"/>
      <c r="B1357" s="117"/>
    </row>
    <row r="1358" spans="1:2">
      <c r="A1358" s="116"/>
      <c r="B1358" s="117"/>
    </row>
    <row r="1359" spans="1:2">
      <c r="A1359" s="116"/>
      <c r="B1359" s="117"/>
    </row>
    <row r="1360" spans="1:2">
      <c r="A1360" s="116"/>
      <c r="B1360" s="117"/>
    </row>
    <row r="1361" spans="1:2">
      <c r="A1361" s="116"/>
      <c r="B1361" s="117"/>
    </row>
    <row r="1362" spans="1:2">
      <c r="A1362" s="116"/>
      <c r="B1362" s="117"/>
    </row>
    <row r="1363" spans="1:2">
      <c r="A1363" s="116"/>
      <c r="B1363" s="117"/>
    </row>
    <row r="1364" spans="1:2">
      <c r="A1364" s="116"/>
      <c r="B1364" s="117"/>
    </row>
    <row r="1365" spans="1:2">
      <c r="A1365" s="116"/>
      <c r="B1365" s="117"/>
    </row>
    <row r="1366" spans="1:2">
      <c r="A1366" s="116"/>
      <c r="B1366" s="117"/>
    </row>
    <row r="1367" spans="1:2">
      <c r="A1367" s="116"/>
      <c r="B1367" s="117"/>
    </row>
    <row r="1368" spans="1:2">
      <c r="A1368" s="116"/>
      <c r="B1368" s="117"/>
    </row>
    <row r="1369" spans="1:2">
      <c r="A1369" s="116"/>
      <c r="B1369" s="117"/>
    </row>
    <row r="1370" spans="1:2">
      <c r="A1370" s="116"/>
      <c r="B1370" s="117"/>
    </row>
    <row r="1371" spans="1:2">
      <c r="A1371" s="116"/>
      <c r="B1371" s="117"/>
    </row>
    <row r="1372" spans="1:2">
      <c r="A1372" s="116"/>
      <c r="B1372" s="117"/>
    </row>
    <row r="1373" spans="1:2">
      <c r="A1373" s="116"/>
      <c r="B1373" s="117"/>
    </row>
    <row r="1374" spans="1:2">
      <c r="A1374" s="116"/>
      <c r="B1374" s="117"/>
    </row>
    <row r="1375" spans="1:2">
      <c r="A1375" s="116"/>
      <c r="B1375" s="117"/>
    </row>
    <row r="1376" spans="1:2">
      <c r="A1376" s="116"/>
      <c r="B1376" s="117"/>
    </row>
    <row r="1377" spans="1:2">
      <c r="A1377" s="116"/>
      <c r="B1377" s="117"/>
    </row>
    <row r="1378" spans="1:2">
      <c r="A1378" s="116"/>
      <c r="B1378" s="117"/>
    </row>
    <row r="1379" spans="1:2">
      <c r="A1379" s="116"/>
      <c r="B1379" s="117"/>
    </row>
    <row r="1380" spans="1:2">
      <c r="A1380" s="116"/>
      <c r="B1380" s="117"/>
    </row>
    <row r="1381" spans="1:2">
      <c r="A1381" s="116"/>
      <c r="B1381" s="117"/>
    </row>
    <row r="1382" spans="1:2">
      <c r="A1382" s="116"/>
      <c r="B1382" s="117"/>
    </row>
    <row r="1383" spans="1:2">
      <c r="A1383" s="116"/>
      <c r="B1383" s="117"/>
    </row>
    <row r="1384" spans="1:2">
      <c r="A1384" s="116"/>
      <c r="B1384" s="117"/>
    </row>
    <row r="1385" spans="1:2">
      <c r="A1385" s="116"/>
      <c r="B1385" s="117"/>
    </row>
    <row r="1386" spans="1:2">
      <c r="A1386" s="116"/>
      <c r="B1386" s="117"/>
    </row>
    <row r="1387" spans="1:2">
      <c r="A1387" s="116"/>
      <c r="B1387" s="117"/>
    </row>
    <row r="1388" spans="1:2">
      <c r="A1388" s="116"/>
      <c r="B1388" s="117"/>
    </row>
    <row r="1389" spans="1:2">
      <c r="A1389" s="116"/>
      <c r="B1389" s="117"/>
    </row>
    <row r="1390" spans="1:2">
      <c r="A1390" s="116"/>
      <c r="B1390" s="117"/>
    </row>
    <row r="1391" spans="1:2">
      <c r="A1391" s="116"/>
      <c r="B1391" s="117"/>
    </row>
    <row r="1392" spans="1:2">
      <c r="A1392" s="116"/>
      <c r="B1392" s="117"/>
    </row>
    <row r="1393" spans="1:2">
      <c r="A1393" s="116"/>
      <c r="B1393" s="117"/>
    </row>
    <row r="1394" spans="1:2">
      <c r="A1394" s="116"/>
      <c r="B1394" s="117"/>
    </row>
    <row r="1395" spans="1:2">
      <c r="A1395" s="116"/>
      <c r="B1395" s="117"/>
    </row>
    <row r="1396" spans="1:2">
      <c r="A1396" s="116"/>
      <c r="B1396" s="117"/>
    </row>
    <row r="1397" spans="1:2">
      <c r="A1397" s="116"/>
      <c r="B1397" s="117"/>
    </row>
    <row r="1398" spans="1:2">
      <c r="A1398" s="116"/>
      <c r="B1398" s="117"/>
    </row>
    <row r="1399" spans="1:2">
      <c r="A1399" s="116"/>
      <c r="B1399" s="117"/>
    </row>
    <row r="1400" spans="1:2">
      <c r="A1400" s="116"/>
      <c r="B1400" s="117"/>
    </row>
    <row r="1401" spans="1:2">
      <c r="A1401" s="116"/>
      <c r="B1401" s="117"/>
    </row>
    <row r="1402" spans="1:2">
      <c r="A1402" s="116"/>
      <c r="B1402" s="117"/>
    </row>
    <row r="1403" spans="1:2">
      <c r="A1403" s="116"/>
      <c r="B1403" s="117"/>
    </row>
    <row r="1404" spans="1:2">
      <c r="A1404" s="116"/>
      <c r="B1404" s="117"/>
    </row>
    <row r="1405" spans="1:2">
      <c r="A1405" s="116"/>
      <c r="B1405" s="117"/>
    </row>
    <row r="1406" spans="1:2">
      <c r="A1406" s="116"/>
      <c r="B1406" s="117"/>
    </row>
    <row r="1407" spans="1:2">
      <c r="A1407" s="116"/>
      <c r="B1407" s="117"/>
    </row>
    <row r="1408" spans="1:2">
      <c r="A1408" s="116"/>
      <c r="B1408" s="117"/>
    </row>
    <row r="1409" spans="1:2">
      <c r="A1409" s="116"/>
      <c r="B1409" s="117"/>
    </row>
    <row r="1410" spans="1:2">
      <c r="A1410" s="116"/>
      <c r="B1410" s="117"/>
    </row>
    <row r="1411" spans="1:2">
      <c r="A1411" s="116"/>
      <c r="B1411" s="117"/>
    </row>
    <row r="1412" spans="1:2">
      <c r="A1412" s="116"/>
      <c r="B1412" s="117"/>
    </row>
    <row r="1413" spans="1:2">
      <c r="A1413" s="116"/>
      <c r="B1413" s="117"/>
    </row>
    <row r="1414" spans="1:2">
      <c r="A1414" s="116"/>
      <c r="B1414" s="117"/>
    </row>
    <row r="1415" spans="1:2">
      <c r="A1415" s="116"/>
      <c r="B1415" s="117"/>
    </row>
    <row r="1416" spans="1:2">
      <c r="A1416" s="116"/>
      <c r="B1416" s="117"/>
    </row>
    <row r="1417" spans="1:2">
      <c r="A1417" s="116"/>
      <c r="B1417" s="117"/>
    </row>
    <row r="1418" spans="1:2">
      <c r="A1418" s="116"/>
      <c r="B1418" s="117"/>
    </row>
    <row r="1419" spans="1:2">
      <c r="A1419" s="116"/>
      <c r="B1419" s="117"/>
    </row>
    <row r="1420" spans="1:2">
      <c r="A1420" s="116"/>
      <c r="B1420" s="117"/>
    </row>
    <row r="1421" spans="1:2">
      <c r="A1421" s="116"/>
      <c r="B1421" s="117"/>
    </row>
    <row r="1422" spans="1:2">
      <c r="A1422" s="116"/>
      <c r="B1422" s="117"/>
    </row>
    <row r="1423" spans="1:2">
      <c r="A1423" s="116"/>
      <c r="B1423" s="117"/>
    </row>
    <row r="1424" spans="1:2">
      <c r="A1424" s="116"/>
      <c r="B1424" s="117"/>
    </row>
    <row r="1425" spans="1:2">
      <c r="A1425" s="116"/>
      <c r="B1425" s="117"/>
    </row>
    <row r="1426" spans="1:2">
      <c r="A1426" s="116"/>
      <c r="B1426" s="117"/>
    </row>
    <row r="1427" spans="1:2">
      <c r="A1427" s="116"/>
      <c r="B1427" s="117"/>
    </row>
    <row r="1428" spans="1:2">
      <c r="A1428" s="116"/>
      <c r="B1428" s="117"/>
    </row>
    <row r="1429" spans="1:2">
      <c r="A1429" s="116"/>
      <c r="B1429" s="117"/>
    </row>
    <row r="1430" spans="1:2">
      <c r="A1430" s="116"/>
      <c r="B1430" s="117"/>
    </row>
    <row r="1431" spans="1:2">
      <c r="A1431" s="116"/>
      <c r="B1431" s="117"/>
    </row>
    <row r="1432" spans="1:2">
      <c r="A1432" s="116"/>
      <c r="B1432" s="117"/>
    </row>
    <row r="1433" spans="1:2">
      <c r="A1433" s="116"/>
      <c r="B1433" s="117"/>
    </row>
    <row r="1434" spans="1:2">
      <c r="A1434" s="116"/>
      <c r="B1434" s="117"/>
    </row>
    <row r="1435" spans="1:2">
      <c r="A1435" s="116"/>
      <c r="B1435" s="117"/>
    </row>
    <row r="1436" spans="1:2">
      <c r="A1436" s="116"/>
      <c r="B1436" s="117"/>
    </row>
    <row r="1437" spans="1:2">
      <c r="A1437" s="116"/>
      <c r="B1437" s="117"/>
    </row>
    <row r="1438" spans="1:2">
      <c r="A1438" s="116"/>
      <c r="B1438" s="117"/>
    </row>
    <row r="1439" spans="1:2">
      <c r="A1439" s="116"/>
      <c r="B1439" s="117"/>
    </row>
    <row r="1440" spans="1:2">
      <c r="A1440" s="116"/>
      <c r="B1440" s="117"/>
    </row>
    <row r="1441" spans="1:2">
      <c r="A1441" s="116"/>
      <c r="B1441" s="117"/>
    </row>
    <row r="1442" spans="1:2">
      <c r="A1442" s="116"/>
      <c r="B1442" s="117"/>
    </row>
    <row r="1443" spans="1:2">
      <c r="A1443" s="116"/>
      <c r="B1443" s="117"/>
    </row>
    <row r="1444" spans="1:2">
      <c r="A1444" s="116"/>
      <c r="B1444" s="117"/>
    </row>
    <row r="1445" spans="1:2">
      <c r="A1445" s="116"/>
      <c r="B1445" s="117"/>
    </row>
    <row r="1446" spans="1:2">
      <c r="A1446" s="116"/>
      <c r="B1446" s="117"/>
    </row>
    <row r="1447" spans="1:2">
      <c r="A1447" s="116"/>
      <c r="B1447" s="117"/>
    </row>
    <row r="1448" spans="1:2">
      <c r="A1448" s="116"/>
      <c r="B1448" s="117"/>
    </row>
    <row r="1449" spans="1:2">
      <c r="A1449" s="116"/>
      <c r="B1449" s="117"/>
    </row>
    <row r="1450" spans="1:2">
      <c r="A1450" s="116"/>
      <c r="B1450" s="117"/>
    </row>
    <row r="1451" spans="1:2">
      <c r="A1451" s="116"/>
      <c r="B1451" s="117"/>
    </row>
    <row r="1452" spans="1:2">
      <c r="A1452" s="116"/>
      <c r="B1452" s="117"/>
    </row>
    <row r="1453" spans="1:2">
      <c r="A1453" s="116"/>
      <c r="B1453" s="117"/>
    </row>
    <row r="1454" spans="1:2">
      <c r="A1454" s="116"/>
      <c r="B1454" s="117"/>
    </row>
    <row r="1455" spans="1:2">
      <c r="A1455" s="116"/>
      <c r="B1455" s="117"/>
    </row>
    <row r="1456" spans="1:2">
      <c r="A1456" s="116"/>
      <c r="B1456" s="117"/>
    </row>
    <row r="1457" spans="1:2">
      <c r="A1457" s="116"/>
      <c r="B1457" s="117"/>
    </row>
    <row r="1458" spans="1:2">
      <c r="A1458" s="116"/>
      <c r="B1458" s="117"/>
    </row>
    <row r="1459" spans="1:2">
      <c r="A1459" s="116"/>
      <c r="B1459" s="117"/>
    </row>
    <row r="1460" spans="1:2">
      <c r="A1460" s="116"/>
      <c r="B1460" s="117"/>
    </row>
    <row r="1461" spans="1:2">
      <c r="A1461" s="116"/>
      <c r="B1461" s="117"/>
    </row>
    <row r="1462" spans="1:2">
      <c r="A1462" s="116"/>
      <c r="B1462" s="117"/>
    </row>
    <row r="1463" spans="1:2">
      <c r="A1463" s="116"/>
      <c r="B1463" s="117"/>
    </row>
    <row r="1464" spans="1:2">
      <c r="A1464" s="116"/>
      <c r="B1464" s="117"/>
    </row>
    <row r="1465" spans="1:2">
      <c r="A1465" s="116"/>
      <c r="B1465" s="117"/>
    </row>
    <row r="1466" spans="1:2">
      <c r="A1466" s="116"/>
      <c r="B1466" s="117"/>
    </row>
    <row r="1467" spans="1:2">
      <c r="A1467" s="116"/>
      <c r="B1467" s="117"/>
    </row>
    <row r="1468" spans="1:2">
      <c r="A1468" s="116"/>
      <c r="B1468" s="117"/>
    </row>
    <row r="1469" spans="1:2">
      <c r="A1469" s="116"/>
      <c r="B1469" s="117"/>
    </row>
    <row r="1470" spans="1:2">
      <c r="A1470" s="116"/>
      <c r="B1470" s="117"/>
    </row>
    <row r="1471" spans="1:2">
      <c r="A1471" s="116"/>
      <c r="B1471" s="117"/>
    </row>
    <row r="1472" spans="1:2">
      <c r="A1472" s="116"/>
      <c r="B1472" s="117"/>
    </row>
    <row r="1473" spans="1:2">
      <c r="A1473" s="116"/>
      <c r="B1473" s="117"/>
    </row>
    <row r="1474" spans="1:2">
      <c r="A1474" s="116"/>
      <c r="B1474" s="117"/>
    </row>
    <row r="1475" spans="1:2">
      <c r="A1475" s="116"/>
      <c r="B1475" s="117"/>
    </row>
    <row r="1476" spans="1:2">
      <c r="A1476" s="116"/>
      <c r="B1476" s="117"/>
    </row>
    <row r="1477" spans="1:2">
      <c r="A1477" s="116"/>
      <c r="B1477" s="117"/>
    </row>
    <row r="1478" spans="1:2">
      <c r="A1478" s="116"/>
      <c r="B1478" s="117"/>
    </row>
    <row r="1479" spans="1:2">
      <c r="A1479" s="116"/>
      <c r="B1479" s="117"/>
    </row>
    <row r="1480" spans="1:2">
      <c r="A1480" s="116"/>
      <c r="B1480" s="117"/>
    </row>
    <row r="1481" spans="1:2">
      <c r="A1481" s="116"/>
      <c r="B1481" s="117"/>
    </row>
    <row r="1482" spans="1:2">
      <c r="A1482" s="116"/>
      <c r="B1482" s="117"/>
    </row>
    <row r="1483" spans="1:2">
      <c r="A1483" s="116"/>
      <c r="B1483" s="117"/>
    </row>
    <row r="1484" spans="1:2">
      <c r="A1484" s="116"/>
      <c r="B1484" s="117"/>
    </row>
    <row r="1485" spans="1:2">
      <c r="A1485" s="116"/>
      <c r="B1485" s="117"/>
    </row>
    <row r="1486" spans="1:2">
      <c r="A1486" s="116"/>
      <c r="B1486" s="117"/>
    </row>
    <row r="1487" spans="1:2">
      <c r="A1487" s="116"/>
      <c r="B1487" s="117"/>
    </row>
    <row r="1488" spans="1:2">
      <c r="A1488" s="116"/>
      <c r="B1488" s="117"/>
    </row>
    <row r="1489" spans="1:2">
      <c r="A1489" s="116"/>
      <c r="B1489" s="117"/>
    </row>
    <row r="1490" spans="1:2">
      <c r="A1490" s="116"/>
      <c r="B1490" s="117"/>
    </row>
    <row r="1491" spans="1:2">
      <c r="A1491" s="116"/>
      <c r="B1491" s="117"/>
    </row>
    <row r="1492" spans="1:2">
      <c r="A1492" s="116"/>
      <c r="B1492" s="117"/>
    </row>
    <row r="1493" spans="1:2">
      <c r="A1493" s="116"/>
      <c r="B1493" s="117"/>
    </row>
    <row r="1494" spans="1:2">
      <c r="A1494" s="116"/>
      <c r="B1494" s="117"/>
    </row>
    <row r="1495" spans="1:2">
      <c r="A1495" s="116"/>
      <c r="B1495" s="117"/>
    </row>
    <row r="1496" spans="1:2">
      <c r="A1496" s="116"/>
      <c r="B1496" s="117"/>
    </row>
    <row r="1497" spans="1:2">
      <c r="A1497" s="116"/>
      <c r="B1497" s="117"/>
    </row>
    <row r="1498" spans="1:2">
      <c r="A1498" s="116"/>
      <c r="B1498" s="117"/>
    </row>
    <row r="1499" spans="1:2">
      <c r="A1499" s="116"/>
      <c r="B1499" s="117"/>
    </row>
    <row r="1500" spans="1:2">
      <c r="A1500" s="116"/>
      <c r="B1500" s="117"/>
    </row>
    <row r="1501" spans="1:2">
      <c r="A1501" s="116"/>
      <c r="B1501" s="117"/>
    </row>
    <row r="1502" spans="1:2">
      <c r="A1502" s="116"/>
      <c r="B1502" s="117"/>
    </row>
    <row r="1503" spans="1:2">
      <c r="A1503" s="116"/>
      <c r="B1503" s="117"/>
    </row>
    <row r="1504" spans="1:2">
      <c r="A1504" s="116"/>
      <c r="B1504" s="117"/>
    </row>
    <row r="1505" spans="1:2">
      <c r="A1505" s="116"/>
      <c r="B1505" s="117"/>
    </row>
    <row r="1506" spans="1:2">
      <c r="A1506" s="116"/>
      <c r="B1506" s="117"/>
    </row>
    <row r="1507" spans="1:2">
      <c r="A1507" s="116"/>
      <c r="B1507" s="117"/>
    </row>
    <row r="1508" spans="1:2">
      <c r="A1508" s="116"/>
      <c r="B1508" s="117"/>
    </row>
    <row r="1509" spans="1:2">
      <c r="A1509" s="116"/>
      <c r="B1509" s="117"/>
    </row>
    <row r="1510" spans="1:2">
      <c r="A1510" s="116"/>
      <c r="B1510" s="117"/>
    </row>
    <row r="1511" spans="1:2">
      <c r="A1511" s="116"/>
      <c r="B1511" s="117"/>
    </row>
    <row r="1512" spans="1:2">
      <c r="A1512" s="116"/>
      <c r="B1512" s="117"/>
    </row>
    <row r="1513" spans="1:2">
      <c r="A1513" s="116"/>
      <c r="B1513" s="117"/>
    </row>
    <row r="1514" spans="1:2">
      <c r="A1514" s="116"/>
      <c r="B1514" s="117"/>
    </row>
    <row r="1515" spans="1:2">
      <c r="A1515" s="116"/>
      <c r="B1515" s="117"/>
    </row>
    <row r="1516" spans="1:2">
      <c r="A1516" s="116"/>
      <c r="B1516" s="117"/>
    </row>
    <row r="1517" spans="1:2">
      <c r="A1517" s="116"/>
      <c r="B1517" s="117"/>
    </row>
    <row r="1518" spans="1:2">
      <c r="A1518" s="116"/>
      <c r="B1518" s="117"/>
    </row>
    <row r="1519" spans="1:2">
      <c r="A1519" s="116"/>
      <c r="B1519" s="117"/>
    </row>
    <row r="1520" spans="1:2">
      <c r="A1520" s="116"/>
      <c r="B1520" s="117"/>
    </row>
    <row r="1521" spans="1:2">
      <c r="A1521" s="116"/>
      <c r="B1521" s="117"/>
    </row>
    <row r="1522" spans="1:2">
      <c r="A1522" s="116"/>
      <c r="B1522" s="117"/>
    </row>
    <row r="1523" spans="1:2">
      <c r="A1523" s="116"/>
      <c r="B1523" s="117"/>
    </row>
    <row r="1524" spans="1:2">
      <c r="A1524" s="116"/>
      <c r="B1524" s="117"/>
    </row>
    <row r="1525" spans="1:2">
      <c r="A1525" s="116"/>
      <c r="B1525" s="117"/>
    </row>
    <row r="1526" spans="1:2">
      <c r="A1526" s="116"/>
      <c r="B1526" s="117"/>
    </row>
    <row r="1527" spans="1:2">
      <c r="A1527" s="116"/>
      <c r="B1527" s="117"/>
    </row>
    <row r="1528" spans="1:2">
      <c r="A1528" s="116"/>
      <c r="B1528" s="117"/>
    </row>
    <row r="1529" spans="1:2">
      <c r="A1529" s="116"/>
      <c r="B1529" s="117"/>
    </row>
    <row r="1530" spans="1:2">
      <c r="A1530" s="116"/>
      <c r="B1530" s="117"/>
    </row>
    <row r="1531" spans="1:2">
      <c r="A1531" s="116"/>
      <c r="B1531" s="117"/>
    </row>
    <row r="1532" spans="1:2">
      <c r="A1532" s="116"/>
      <c r="B1532" s="117"/>
    </row>
    <row r="1533" spans="1:2">
      <c r="A1533" s="116"/>
      <c r="B1533" s="117"/>
    </row>
    <row r="1534" spans="1:2">
      <c r="A1534" s="116"/>
      <c r="B1534" s="117"/>
    </row>
    <row r="1535" spans="1:2">
      <c r="A1535" s="116"/>
      <c r="B1535" s="117"/>
    </row>
    <row r="1536" spans="1:2">
      <c r="A1536" s="116"/>
      <c r="B1536" s="117"/>
    </row>
    <row r="1537" spans="1:2">
      <c r="A1537" s="116"/>
      <c r="B1537" s="117"/>
    </row>
    <row r="1538" spans="1:2">
      <c r="A1538" s="116"/>
      <c r="B1538" s="117"/>
    </row>
    <row r="1539" spans="1:2">
      <c r="A1539" s="116"/>
      <c r="B1539" s="117"/>
    </row>
    <row r="1540" spans="1:2">
      <c r="A1540" s="116"/>
      <c r="B1540" s="117"/>
    </row>
    <row r="1541" spans="1:2">
      <c r="A1541" s="116"/>
      <c r="B1541" s="117"/>
    </row>
    <row r="1542" spans="1:2">
      <c r="A1542" s="116"/>
      <c r="B1542" s="117"/>
    </row>
    <row r="1543" spans="1:2">
      <c r="A1543" s="116"/>
      <c r="B1543" s="117"/>
    </row>
    <row r="1544" spans="1:2">
      <c r="A1544" s="116"/>
      <c r="B1544" s="117"/>
    </row>
    <row r="1545" spans="1:2">
      <c r="A1545" s="116"/>
      <c r="B1545" s="117"/>
    </row>
    <row r="1546" spans="1:2">
      <c r="A1546" s="116"/>
      <c r="B1546" s="117"/>
    </row>
    <row r="1547" spans="1:2">
      <c r="A1547" s="116"/>
      <c r="B1547" s="117"/>
    </row>
    <row r="1548" spans="1:2">
      <c r="A1548" s="116"/>
      <c r="B1548" s="117"/>
    </row>
    <row r="1549" spans="1:2">
      <c r="A1549" s="116"/>
      <c r="B1549" s="117"/>
    </row>
    <row r="1550" spans="1:2">
      <c r="A1550" s="116"/>
      <c r="B1550" s="117"/>
    </row>
    <row r="1551" spans="1:2">
      <c r="A1551" s="116"/>
      <c r="B1551" s="117"/>
    </row>
    <row r="1552" spans="1:2">
      <c r="A1552" s="116"/>
      <c r="B1552" s="117"/>
    </row>
    <row r="1553" spans="1:2">
      <c r="A1553" s="116"/>
      <c r="B1553" s="117"/>
    </row>
    <row r="1554" spans="1:2">
      <c r="A1554" s="116"/>
      <c r="B1554" s="117"/>
    </row>
    <row r="1555" spans="1:2">
      <c r="A1555" s="116"/>
      <c r="B1555" s="117"/>
    </row>
    <row r="1556" spans="1:2">
      <c r="A1556" s="116"/>
      <c r="B1556" s="117"/>
    </row>
    <row r="1557" spans="1:2">
      <c r="A1557" s="116"/>
      <c r="B1557" s="117"/>
    </row>
    <row r="1558" spans="1:2">
      <c r="A1558" s="116"/>
      <c r="B1558" s="117"/>
    </row>
    <row r="1559" spans="1:2">
      <c r="A1559" s="116"/>
      <c r="B1559" s="117"/>
    </row>
    <row r="1560" spans="1:2">
      <c r="A1560" s="116"/>
      <c r="B1560" s="117"/>
    </row>
    <row r="1561" spans="1:2">
      <c r="A1561" s="116"/>
      <c r="B1561" s="117"/>
    </row>
    <row r="1562" spans="1:2">
      <c r="A1562" s="116"/>
      <c r="B1562" s="117"/>
    </row>
    <row r="1563" spans="1:2">
      <c r="A1563" s="116"/>
      <c r="B1563" s="117"/>
    </row>
    <row r="1564" spans="1:2">
      <c r="A1564" s="116"/>
      <c r="B1564" s="117"/>
    </row>
    <row r="1565" spans="1:2">
      <c r="A1565" s="116"/>
      <c r="B1565" s="117"/>
    </row>
    <row r="1566" spans="1:2">
      <c r="A1566" s="116"/>
      <c r="B1566" s="117"/>
    </row>
    <row r="1567" spans="1:2">
      <c r="A1567" s="116"/>
      <c r="B1567" s="117"/>
    </row>
    <row r="1568" spans="1:2">
      <c r="A1568" s="116"/>
      <c r="B1568" s="117"/>
    </row>
    <row r="1569" spans="1:2">
      <c r="A1569" s="116"/>
      <c r="B1569" s="117"/>
    </row>
    <row r="1570" spans="1:2">
      <c r="A1570" s="116"/>
      <c r="B1570" s="117"/>
    </row>
    <row r="1571" spans="1:2">
      <c r="A1571" s="116"/>
      <c r="B1571" s="117"/>
    </row>
    <row r="1572" spans="1:2">
      <c r="A1572" s="116"/>
      <c r="B1572" s="117"/>
    </row>
    <row r="1573" spans="1:2">
      <c r="A1573" s="116"/>
      <c r="B1573" s="117"/>
    </row>
    <row r="1574" spans="1:2">
      <c r="A1574" s="116"/>
      <c r="B1574" s="117"/>
    </row>
    <row r="1575" spans="1:2">
      <c r="A1575" s="116"/>
      <c r="B1575" s="117"/>
    </row>
    <row r="1576" spans="1:2">
      <c r="A1576" s="116"/>
      <c r="B1576" s="117"/>
    </row>
    <row r="1577" spans="1:2">
      <c r="A1577" s="116"/>
      <c r="B1577" s="117"/>
    </row>
    <row r="1578" spans="1:2">
      <c r="A1578" s="116"/>
      <c r="B1578" s="117"/>
    </row>
    <row r="1579" spans="1:2">
      <c r="A1579" s="116"/>
      <c r="B1579" s="117"/>
    </row>
    <row r="1580" spans="1:2">
      <c r="A1580" s="116"/>
      <c r="B1580" s="117"/>
    </row>
    <row r="1581" spans="1:2">
      <c r="A1581" s="116"/>
      <c r="B1581" s="117"/>
    </row>
    <row r="1582" spans="1:2">
      <c r="A1582" s="116"/>
      <c r="B1582" s="117"/>
    </row>
    <row r="1583" spans="1:2">
      <c r="A1583" s="116"/>
      <c r="B1583" s="117"/>
    </row>
    <row r="1584" spans="1:2">
      <c r="A1584" s="116"/>
      <c r="B1584" s="117"/>
    </row>
    <row r="1585" spans="1:2">
      <c r="A1585" s="116"/>
      <c r="B1585" s="117"/>
    </row>
    <row r="1586" spans="1:2">
      <c r="A1586" s="116"/>
      <c r="B1586" s="117"/>
    </row>
    <row r="1587" spans="1:2">
      <c r="A1587" s="116"/>
      <c r="B1587" s="117"/>
    </row>
    <row r="1588" spans="1:2">
      <c r="A1588" s="116"/>
      <c r="B1588" s="117"/>
    </row>
    <row r="1589" spans="1:2">
      <c r="A1589" s="116"/>
      <c r="B1589" s="117"/>
    </row>
    <row r="1590" spans="1:2">
      <c r="A1590" s="116"/>
      <c r="B1590" s="117"/>
    </row>
    <row r="1591" spans="1:2">
      <c r="A1591" s="116"/>
      <c r="B1591" s="117"/>
    </row>
    <row r="1592" spans="1:2">
      <c r="A1592" s="116"/>
      <c r="B1592" s="117"/>
    </row>
    <row r="1593" spans="1:2">
      <c r="A1593" s="116"/>
      <c r="B1593" s="117"/>
    </row>
    <row r="1594" spans="1:2">
      <c r="A1594" s="116"/>
      <c r="B1594" s="117"/>
    </row>
    <row r="1595" spans="1:2">
      <c r="A1595" s="116"/>
      <c r="B1595" s="117"/>
    </row>
    <row r="1596" spans="1:2">
      <c r="A1596" s="116"/>
      <c r="B1596" s="117"/>
    </row>
    <row r="1597" spans="1:2">
      <c r="A1597" s="116"/>
      <c r="B1597" s="117"/>
    </row>
    <row r="1598" spans="1:2">
      <c r="A1598" s="116"/>
      <c r="B1598" s="117"/>
    </row>
    <row r="1599" spans="1:2">
      <c r="A1599" s="116"/>
      <c r="B1599" s="117"/>
    </row>
    <row r="1600" spans="1:2">
      <c r="A1600" s="116"/>
      <c r="B1600" s="117"/>
    </row>
    <row r="1601" spans="1:2">
      <c r="A1601" s="116"/>
      <c r="B1601" s="117"/>
    </row>
    <row r="1602" spans="1:2">
      <c r="A1602" s="116"/>
      <c r="B1602" s="117"/>
    </row>
    <row r="1603" spans="1:2">
      <c r="A1603" s="116"/>
      <c r="B1603" s="117"/>
    </row>
    <row r="1604" spans="1:2">
      <c r="A1604" s="116"/>
      <c r="B1604" s="117"/>
    </row>
    <row r="1605" spans="1:2">
      <c r="A1605" s="116"/>
      <c r="B1605" s="117"/>
    </row>
    <row r="1606" spans="1:2">
      <c r="A1606" s="116"/>
      <c r="B1606" s="117"/>
    </row>
    <row r="1607" spans="1:2">
      <c r="A1607" s="116"/>
      <c r="B1607" s="117"/>
    </row>
    <row r="1608" spans="1:2">
      <c r="A1608" s="116"/>
      <c r="B1608" s="117"/>
    </row>
    <row r="1609" spans="1:2">
      <c r="A1609" s="116"/>
      <c r="B1609" s="117"/>
    </row>
    <row r="1610" spans="1:2">
      <c r="A1610" s="116"/>
      <c r="B1610" s="117"/>
    </row>
    <row r="1611" spans="1:2">
      <c r="A1611" s="116"/>
      <c r="B1611" s="117"/>
    </row>
    <row r="1612" spans="1:2">
      <c r="A1612" s="116"/>
      <c r="B1612" s="117"/>
    </row>
    <row r="1613" spans="1:2">
      <c r="A1613" s="116"/>
      <c r="B1613" s="117"/>
    </row>
    <row r="1614" spans="1:2">
      <c r="A1614" s="116"/>
      <c r="B1614" s="117"/>
    </row>
    <row r="1615" spans="1:2">
      <c r="A1615" s="116"/>
      <c r="B1615" s="117"/>
    </row>
    <row r="1616" spans="1:2">
      <c r="A1616" s="116"/>
      <c r="B1616" s="117"/>
    </row>
    <row r="1617" spans="1:2">
      <c r="A1617" s="116"/>
      <c r="B1617" s="117"/>
    </row>
    <row r="1618" spans="1:2">
      <c r="A1618" s="116"/>
      <c r="B1618" s="117"/>
    </row>
    <row r="1619" spans="1:2">
      <c r="A1619" s="116"/>
      <c r="B1619" s="117"/>
    </row>
    <row r="1620" spans="1:2">
      <c r="A1620" s="116"/>
      <c r="B1620" s="117"/>
    </row>
    <row r="1621" spans="1:2">
      <c r="A1621" s="116"/>
      <c r="B1621" s="117"/>
    </row>
    <row r="1622" spans="1:2">
      <c r="A1622" s="116"/>
      <c r="B1622" s="117"/>
    </row>
    <row r="1623" spans="1:2">
      <c r="A1623" s="116"/>
      <c r="B1623" s="117"/>
    </row>
    <row r="1624" spans="1:2">
      <c r="A1624" s="116"/>
      <c r="B1624" s="117"/>
    </row>
    <row r="1625" spans="1:2">
      <c r="A1625" s="116"/>
      <c r="B1625" s="117"/>
    </row>
    <row r="1626" spans="1:2">
      <c r="A1626" s="116"/>
      <c r="B1626" s="117"/>
    </row>
    <row r="1627" spans="1:2">
      <c r="A1627" s="116"/>
      <c r="B1627" s="117"/>
    </row>
    <row r="1628" spans="1:2">
      <c r="A1628" s="116"/>
      <c r="B1628" s="117"/>
    </row>
    <row r="1629" spans="1:2">
      <c r="A1629" s="116"/>
      <c r="B1629" s="117"/>
    </row>
    <row r="1630" spans="1:2">
      <c r="A1630" s="116"/>
      <c r="B1630" s="117"/>
    </row>
    <row r="1631" spans="1:2">
      <c r="A1631" s="116"/>
      <c r="B1631" s="117"/>
    </row>
    <row r="1632" spans="1:2">
      <c r="A1632" s="116"/>
      <c r="B1632" s="117"/>
    </row>
    <row r="1633" spans="1:2">
      <c r="A1633" s="116"/>
      <c r="B1633" s="117"/>
    </row>
    <row r="1634" spans="1:2">
      <c r="A1634" s="116"/>
      <c r="B1634" s="117"/>
    </row>
    <row r="1635" spans="1:2">
      <c r="A1635" s="116"/>
      <c r="B1635" s="117"/>
    </row>
    <row r="1636" spans="1:2">
      <c r="A1636" s="116"/>
      <c r="B1636" s="117"/>
    </row>
    <row r="1637" spans="1:2">
      <c r="A1637" s="116"/>
      <c r="B1637" s="117"/>
    </row>
    <row r="1638" spans="1:2">
      <c r="A1638" s="116"/>
      <c r="B1638" s="117"/>
    </row>
    <row r="1639" spans="1:2">
      <c r="A1639" s="116"/>
      <c r="B1639" s="117"/>
    </row>
    <row r="1640" spans="1:2">
      <c r="A1640" s="116"/>
      <c r="B1640" s="117"/>
    </row>
    <row r="1641" spans="1:2">
      <c r="A1641" s="116"/>
      <c r="B1641" s="117"/>
    </row>
    <row r="1642" spans="1:2">
      <c r="A1642" s="116"/>
      <c r="B1642" s="117"/>
    </row>
    <row r="1643" spans="1:2">
      <c r="A1643" s="116"/>
      <c r="B1643" s="117"/>
    </row>
    <row r="1644" spans="1:2">
      <c r="A1644" s="116"/>
      <c r="B1644" s="117"/>
    </row>
    <row r="1645" spans="1:2">
      <c r="A1645" s="116"/>
      <c r="B1645" s="117"/>
    </row>
    <row r="1646" spans="1:2">
      <c r="A1646" s="116"/>
      <c r="B1646" s="117"/>
    </row>
    <row r="1647" spans="1:2">
      <c r="A1647" s="116"/>
      <c r="B1647" s="117"/>
    </row>
    <row r="1648" spans="1:2">
      <c r="A1648" s="116"/>
      <c r="B1648" s="117"/>
    </row>
    <row r="1649" spans="1:2">
      <c r="A1649" s="116"/>
      <c r="B1649" s="117"/>
    </row>
    <row r="1650" spans="1:2">
      <c r="A1650" s="116"/>
      <c r="B1650" s="117"/>
    </row>
    <row r="1651" spans="1:2">
      <c r="A1651" s="116"/>
      <c r="B1651" s="117"/>
    </row>
    <row r="1652" spans="1:2">
      <c r="A1652" s="116"/>
      <c r="B1652" s="117"/>
    </row>
    <row r="1653" spans="1:2">
      <c r="A1653" s="116"/>
      <c r="B1653" s="117"/>
    </row>
    <row r="1654" spans="1:2">
      <c r="A1654" s="116"/>
      <c r="B1654" s="117"/>
    </row>
    <row r="1655" spans="1:2">
      <c r="A1655" s="116"/>
      <c r="B1655" s="117"/>
    </row>
    <row r="1656" spans="1:2">
      <c r="A1656" s="116"/>
      <c r="B1656" s="117"/>
    </row>
    <row r="1657" spans="1:2">
      <c r="A1657" s="116"/>
      <c r="B1657" s="117"/>
    </row>
    <row r="1658" spans="1:2">
      <c r="A1658" s="116"/>
      <c r="B1658" s="117"/>
    </row>
    <row r="1659" spans="1:2">
      <c r="A1659" s="116"/>
      <c r="B1659" s="117"/>
    </row>
    <row r="1660" spans="1:2">
      <c r="A1660" s="116"/>
      <c r="B1660" s="117"/>
    </row>
    <row r="1661" spans="1:2">
      <c r="A1661" s="116"/>
      <c r="B1661" s="117"/>
    </row>
    <row r="1662" spans="1:2">
      <c r="A1662" s="116"/>
      <c r="B1662" s="117"/>
    </row>
    <row r="1663" spans="1:2">
      <c r="A1663" s="116"/>
      <c r="B1663" s="117"/>
    </row>
    <row r="1664" spans="1:2">
      <c r="A1664" s="116"/>
      <c r="B1664" s="117"/>
    </row>
    <row r="1665" spans="1:2">
      <c r="A1665" s="116"/>
      <c r="B1665" s="117"/>
    </row>
    <row r="1666" spans="1:2">
      <c r="A1666" s="116"/>
      <c r="B1666" s="117"/>
    </row>
    <row r="1667" spans="1:2">
      <c r="A1667" s="116"/>
      <c r="B1667" s="117"/>
    </row>
    <row r="1668" spans="1:2">
      <c r="A1668" s="116"/>
      <c r="B1668" s="117"/>
    </row>
    <row r="1669" spans="1:2">
      <c r="A1669" s="116"/>
      <c r="B1669" s="117"/>
    </row>
    <row r="1670" spans="1:2">
      <c r="A1670" s="116"/>
      <c r="B1670" s="117"/>
    </row>
    <row r="1671" spans="1:2">
      <c r="A1671" s="116"/>
      <c r="B1671" s="117"/>
    </row>
    <row r="1672" spans="1:2">
      <c r="A1672" s="116"/>
      <c r="B1672" s="117"/>
    </row>
    <row r="1673" spans="1:2">
      <c r="A1673" s="116"/>
      <c r="B1673" s="117"/>
    </row>
    <row r="1674" spans="1:2">
      <c r="A1674" s="116"/>
      <c r="B1674" s="117"/>
    </row>
    <row r="1675" spans="1:2">
      <c r="A1675" s="116"/>
      <c r="B1675" s="117"/>
    </row>
    <row r="1676" spans="1:2">
      <c r="A1676" s="116"/>
      <c r="B1676" s="117"/>
    </row>
    <row r="1677" spans="1:2">
      <c r="A1677" s="116"/>
      <c r="B1677" s="117"/>
    </row>
    <row r="1678" spans="1:2">
      <c r="A1678" s="116"/>
      <c r="B1678" s="117"/>
    </row>
    <row r="1679" spans="1:2">
      <c r="A1679" s="116"/>
      <c r="B1679" s="117"/>
    </row>
    <row r="1680" spans="1:2">
      <c r="A1680" s="116"/>
      <c r="B1680" s="117"/>
    </row>
    <row r="1681" spans="1:2">
      <c r="A1681" s="116"/>
      <c r="B1681" s="117"/>
    </row>
    <row r="1682" spans="1:2">
      <c r="A1682" s="116"/>
      <c r="B1682" s="117"/>
    </row>
    <row r="1683" spans="1:2">
      <c r="A1683" s="116"/>
      <c r="B1683" s="117"/>
    </row>
    <row r="1684" spans="1:2">
      <c r="A1684" s="116"/>
      <c r="B1684" s="117"/>
    </row>
    <row r="1685" spans="1:2">
      <c r="A1685" s="116"/>
      <c r="B1685" s="117"/>
    </row>
    <row r="1686" spans="1:2">
      <c r="A1686" s="116"/>
      <c r="B1686" s="117"/>
    </row>
    <row r="1687" spans="1:2">
      <c r="A1687" s="116"/>
      <c r="B1687" s="117"/>
    </row>
    <row r="1688" spans="1:2">
      <c r="A1688" s="116"/>
      <c r="B1688" s="117"/>
    </row>
    <row r="1689" spans="1:2">
      <c r="A1689" s="116"/>
      <c r="B1689" s="117"/>
    </row>
    <row r="1690" spans="1:2">
      <c r="A1690" s="116"/>
      <c r="B1690" s="117"/>
    </row>
    <row r="1691" spans="1:2">
      <c r="A1691" s="116"/>
      <c r="B1691" s="117"/>
    </row>
    <row r="1692" spans="1:2">
      <c r="A1692" s="116"/>
      <c r="B1692" s="117"/>
    </row>
    <row r="1693" spans="1:2">
      <c r="A1693" s="116"/>
      <c r="B1693" s="117"/>
    </row>
    <row r="1694" spans="1:2">
      <c r="A1694" s="116"/>
      <c r="B1694" s="117"/>
    </row>
    <row r="1695" spans="1:2">
      <c r="A1695" s="116"/>
      <c r="B1695" s="117"/>
    </row>
    <row r="1696" spans="1:2">
      <c r="A1696" s="116"/>
      <c r="B1696" s="117"/>
    </row>
    <row r="1697" spans="1:2">
      <c r="A1697" s="116"/>
      <c r="B1697" s="117"/>
    </row>
    <row r="1698" spans="1:2">
      <c r="A1698" s="116"/>
      <c r="B1698" s="117"/>
    </row>
    <row r="1699" spans="1:2">
      <c r="A1699" s="116"/>
      <c r="B1699" s="117"/>
    </row>
    <row r="1700" spans="1:2">
      <c r="A1700" s="116"/>
      <c r="B1700" s="117"/>
    </row>
    <row r="1701" spans="1:2">
      <c r="A1701" s="116"/>
      <c r="B1701" s="117"/>
    </row>
    <row r="1702" spans="1:2">
      <c r="A1702" s="116"/>
      <c r="B1702" s="117"/>
    </row>
    <row r="1703" spans="1:2">
      <c r="A1703" s="116"/>
      <c r="B1703" s="117"/>
    </row>
    <row r="1704" spans="1:2">
      <c r="A1704" s="116"/>
      <c r="B1704" s="117"/>
    </row>
    <row r="1705" spans="1:2">
      <c r="A1705" s="116"/>
      <c r="B1705" s="117"/>
    </row>
    <row r="1706" spans="1:2">
      <c r="A1706" s="116"/>
      <c r="B1706" s="117"/>
    </row>
    <row r="1707" spans="1:2">
      <c r="A1707" s="116"/>
      <c r="B1707" s="117"/>
    </row>
    <row r="1708" spans="1:2">
      <c r="A1708" s="116"/>
      <c r="B1708" s="117"/>
    </row>
    <row r="1709" spans="1:2">
      <c r="A1709" s="116"/>
      <c r="B1709" s="117"/>
    </row>
    <row r="1710" spans="1:2">
      <c r="A1710" s="116"/>
      <c r="B1710" s="117"/>
    </row>
    <row r="1711" spans="1:2">
      <c r="A1711" s="116"/>
      <c r="B1711" s="117"/>
    </row>
    <row r="1712" spans="1:2">
      <c r="A1712" s="116"/>
      <c r="B1712" s="117"/>
    </row>
    <row r="1713" spans="1:2">
      <c r="A1713" s="116"/>
      <c r="B1713" s="117"/>
    </row>
    <row r="1714" spans="1:2">
      <c r="A1714" s="116"/>
      <c r="B1714" s="117"/>
    </row>
    <row r="1715" spans="1:2">
      <c r="A1715" s="116"/>
      <c r="B1715" s="117"/>
    </row>
    <row r="1716" spans="1:2">
      <c r="A1716" s="116"/>
      <c r="B1716" s="117"/>
    </row>
    <row r="1717" spans="1:2">
      <c r="A1717" s="116"/>
      <c r="B1717" s="117"/>
    </row>
    <row r="1718" spans="1:2">
      <c r="A1718" s="116"/>
      <c r="B1718" s="117"/>
    </row>
    <row r="1719" spans="1:2">
      <c r="A1719" s="116"/>
      <c r="B1719" s="117"/>
    </row>
    <row r="1720" spans="1:2">
      <c r="A1720" s="116"/>
      <c r="B1720" s="117"/>
    </row>
    <row r="1721" spans="1:2">
      <c r="A1721" s="116"/>
      <c r="B1721" s="117"/>
    </row>
    <row r="1722" spans="1:2">
      <c r="A1722" s="116"/>
      <c r="B1722" s="117"/>
    </row>
    <row r="1723" spans="1:2">
      <c r="A1723" s="116"/>
      <c r="B1723" s="117"/>
    </row>
    <row r="1724" spans="1:2">
      <c r="A1724" s="116"/>
      <c r="B1724" s="117"/>
    </row>
    <row r="1725" spans="1:2">
      <c r="A1725" s="116"/>
      <c r="B1725" s="117"/>
    </row>
    <row r="1726" spans="1:2">
      <c r="A1726" s="116"/>
      <c r="B1726" s="117"/>
    </row>
    <row r="1727" spans="1:2">
      <c r="A1727" s="116"/>
      <c r="B1727" s="117"/>
    </row>
    <row r="1728" spans="1:2">
      <c r="A1728" s="116"/>
      <c r="B1728" s="117"/>
    </row>
    <row r="1729" spans="1:2">
      <c r="A1729" s="116"/>
      <c r="B1729" s="117"/>
    </row>
    <row r="1730" spans="1:2">
      <c r="A1730" s="116"/>
      <c r="B1730" s="117"/>
    </row>
    <row r="1731" spans="1:2">
      <c r="A1731" s="116"/>
      <c r="B1731" s="117"/>
    </row>
    <row r="1732" spans="1:2">
      <c r="A1732" s="116"/>
      <c r="B1732" s="117"/>
    </row>
    <row r="1733" spans="1:2">
      <c r="A1733" s="116"/>
      <c r="B1733" s="117"/>
    </row>
    <row r="1734" spans="1:2">
      <c r="A1734" s="116"/>
      <c r="B1734" s="117"/>
    </row>
    <row r="1735" spans="1:2">
      <c r="A1735" s="116"/>
      <c r="B1735" s="117"/>
    </row>
    <row r="1736" spans="1:2">
      <c r="A1736" s="116"/>
      <c r="B1736" s="117"/>
    </row>
    <row r="1737" spans="1:2">
      <c r="A1737" s="116"/>
      <c r="B1737" s="117"/>
    </row>
    <row r="1738" spans="1:2">
      <c r="A1738" s="116"/>
      <c r="B1738" s="117"/>
    </row>
    <row r="1739" spans="1:2">
      <c r="A1739" s="116"/>
      <c r="B1739" s="117"/>
    </row>
    <row r="1740" spans="1:2">
      <c r="A1740" s="116"/>
      <c r="B1740" s="117"/>
    </row>
    <row r="1741" spans="1:2">
      <c r="A1741" s="116"/>
      <c r="B1741" s="117"/>
    </row>
    <row r="1742" spans="1:2">
      <c r="A1742" s="116"/>
      <c r="B1742" s="117"/>
    </row>
    <row r="1743" spans="1:2">
      <c r="A1743" s="116"/>
      <c r="B1743" s="117"/>
    </row>
    <row r="1744" spans="1:2">
      <c r="A1744" s="116"/>
      <c r="B1744" s="117"/>
    </row>
    <row r="1745" spans="1:2">
      <c r="A1745" s="116"/>
      <c r="B1745" s="117"/>
    </row>
    <row r="1746" spans="1:2">
      <c r="A1746" s="116"/>
      <c r="B1746" s="117"/>
    </row>
    <row r="1747" spans="1:2">
      <c r="A1747" s="116"/>
      <c r="B1747" s="117"/>
    </row>
    <row r="1748" spans="1:2">
      <c r="A1748" s="116"/>
      <c r="B1748" s="117"/>
    </row>
    <row r="1749" spans="1:2">
      <c r="A1749" s="116"/>
      <c r="B1749" s="117"/>
    </row>
    <row r="1750" spans="1:2">
      <c r="A1750" s="116"/>
      <c r="B1750" s="117"/>
    </row>
    <row r="1751" spans="1:2">
      <c r="A1751" s="116"/>
      <c r="B1751" s="117"/>
    </row>
    <row r="1752" spans="1:2">
      <c r="A1752" s="116"/>
      <c r="B1752" s="117"/>
    </row>
    <row r="1753" spans="1:2">
      <c r="A1753" s="116"/>
      <c r="B1753" s="117"/>
    </row>
    <row r="1754" spans="1:2">
      <c r="A1754" s="116"/>
      <c r="B1754" s="117"/>
    </row>
    <row r="1755" spans="1:2">
      <c r="A1755" s="116"/>
      <c r="B1755" s="117"/>
    </row>
    <row r="1756" spans="1:2">
      <c r="A1756" s="116"/>
      <c r="B1756" s="117"/>
    </row>
    <row r="1757" spans="1:2">
      <c r="A1757" s="116"/>
      <c r="B1757" s="117"/>
    </row>
    <row r="1758" spans="1:2">
      <c r="A1758" s="116"/>
      <c r="B1758" s="117"/>
    </row>
    <row r="1759" spans="1:2">
      <c r="A1759" s="116"/>
      <c r="B1759" s="117"/>
    </row>
    <row r="1760" spans="1:2">
      <c r="A1760" s="116"/>
      <c r="B1760" s="117"/>
    </row>
    <row r="1761" spans="1:2">
      <c r="A1761" s="116"/>
      <c r="B1761" s="117"/>
    </row>
    <row r="1762" spans="1:2">
      <c r="A1762" s="116"/>
      <c r="B1762" s="117"/>
    </row>
    <row r="1763" spans="1:2">
      <c r="A1763" s="116"/>
      <c r="B1763" s="117"/>
    </row>
    <row r="1764" spans="1:2">
      <c r="A1764" s="116"/>
      <c r="B1764" s="117"/>
    </row>
    <row r="1765" spans="1:2">
      <c r="A1765" s="116"/>
      <c r="B1765" s="117"/>
    </row>
    <row r="1766" spans="1:2">
      <c r="A1766" s="116"/>
      <c r="B1766" s="117"/>
    </row>
    <row r="1767" spans="1:2">
      <c r="A1767" s="116"/>
      <c r="B1767" s="117"/>
    </row>
    <row r="1768" spans="1:2">
      <c r="A1768" s="116"/>
      <c r="B1768" s="117"/>
    </row>
    <row r="1769" spans="1:2">
      <c r="A1769" s="116"/>
      <c r="B1769" s="117"/>
    </row>
    <row r="1770" spans="1:2">
      <c r="A1770" s="116"/>
      <c r="B1770" s="117"/>
    </row>
    <row r="1771" spans="1:2">
      <c r="A1771" s="116"/>
      <c r="B1771" s="117"/>
    </row>
    <row r="1772" spans="1:2">
      <c r="A1772" s="116"/>
      <c r="B1772" s="117"/>
    </row>
    <row r="1773" spans="1:2">
      <c r="A1773" s="116"/>
      <c r="B1773" s="117"/>
    </row>
    <row r="1774" spans="1:2">
      <c r="A1774" s="116"/>
      <c r="B1774" s="117"/>
    </row>
    <row r="1775" spans="1:2">
      <c r="A1775" s="116"/>
      <c r="B1775" s="117"/>
    </row>
    <row r="1776" spans="1:2">
      <c r="A1776" s="116"/>
      <c r="B1776" s="117"/>
    </row>
    <row r="1777" spans="1:2">
      <c r="A1777" s="116"/>
      <c r="B1777" s="117"/>
    </row>
    <row r="1778" spans="1:2">
      <c r="A1778" s="116"/>
      <c r="B1778" s="117"/>
    </row>
    <row r="1779" spans="1:2">
      <c r="A1779" s="116"/>
      <c r="B1779" s="117"/>
    </row>
    <row r="1780" spans="1:2">
      <c r="A1780" s="116"/>
      <c r="B1780" s="117"/>
    </row>
    <row r="1781" spans="1:2">
      <c r="A1781" s="116"/>
      <c r="B1781" s="117"/>
    </row>
    <row r="1782" spans="1:2">
      <c r="A1782" s="116"/>
      <c r="B1782" s="117"/>
    </row>
    <row r="1783" spans="1:2">
      <c r="A1783" s="116"/>
      <c r="B1783" s="117"/>
    </row>
    <row r="1784" spans="1:2">
      <c r="A1784" s="116"/>
      <c r="B1784" s="117"/>
    </row>
    <row r="1785" spans="1:2">
      <c r="A1785" s="116"/>
      <c r="B1785" s="117"/>
    </row>
    <row r="1786" spans="1:2">
      <c r="A1786" s="116"/>
      <c r="B1786" s="117"/>
    </row>
    <row r="1787" spans="1:2">
      <c r="A1787" s="116"/>
      <c r="B1787" s="117"/>
    </row>
    <row r="1788" spans="1:2">
      <c r="A1788" s="116"/>
      <c r="B1788" s="117"/>
    </row>
    <row r="1789" spans="1:2">
      <c r="A1789" s="116"/>
      <c r="B1789" s="117"/>
    </row>
    <row r="1790" spans="1:2">
      <c r="A1790" s="116"/>
      <c r="B1790" s="117"/>
    </row>
    <row r="1791" spans="1:2">
      <c r="A1791" s="116"/>
      <c r="B1791" s="117"/>
    </row>
    <row r="1792" spans="1:2">
      <c r="A1792" s="116"/>
      <c r="B1792" s="117"/>
    </row>
    <row r="1793" spans="1:2">
      <c r="A1793" s="116"/>
      <c r="B1793" s="117"/>
    </row>
    <row r="1794" spans="1:2">
      <c r="A1794" s="116"/>
      <c r="B1794" s="117"/>
    </row>
    <row r="1795" spans="1:2">
      <c r="A1795" s="116"/>
      <c r="B1795" s="117"/>
    </row>
    <row r="1796" spans="1:2">
      <c r="A1796" s="116"/>
      <c r="B1796" s="117"/>
    </row>
    <row r="1797" spans="1:2">
      <c r="A1797" s="116"/>
      <c r="B1797" s="117"/>
    </row>
    <row r="1798" spans="1:2">
      <c r="A1798" s="116"/>
      <c r="B1798" s="117"/>
    </row>
    <row r="1799" spans="1:2">
      <c r="A1799" s="116"/>
      <c r="B1799" s="117"/>
    </row>
    <row r="1800" spans="1:2">
      <c r="A1800" s="116"/>
      <c r="B1800" s="117"/>
    </row>
    <row r="1801" spans="1:2">
      <c r="A1801" s="116"/>
      <c r="B1801" s="117"/>
    </row>
    <row r="1802" spans="1:2">
      <c r="A1802" s="116"/>
      <c r="B1802" s="117"/>
    </row>
    <row r="1803" spans="1:2">
      <c r="A1803" s="116"/>
      <c r="B1803" s="117"/>
    </row>
    <row r="1804" spans="1:2">
      <c r="A1804" s="116"/>
      <c r="B1804" s="117"/>
    </row>
    <row r="1805" spans="1:2">
      <c r="A1805" s="116"/>
      <c r="B1805" s="117"/>
    </row>
    <row r="1806" spans="1:2">
      <c r="A1806" s="116"/>
      <c r="B1806" s="117"/>
    </row>
    <row r="1807" spans="1:2">
      <c r="A1807" s="116"/>
      <c r="B1807" s="117"/>
    </row>
    <row r="1808" spans="1:2">
      <c r="A1808" s="116"/>
      <c r="B1808" s="117"/>
    </row>
    <row r="1809" spans="1:2">
      <c r="A1809" s="116"/>
      <c r="B1809" s="117"/>
    </row>
    <row r="1810" spans="1:2">
      <c r="A1810" s="116"/>
      <c r="B1810" s="117"/>
    </row>
    <row r="1811" spans="1:2">
      <c r="A1811" s="116"/>
      <c r="B1811" s="117"/>
    </row>
    <row r="1812" spans="1:2">
      <c r="A1812" s="116"/>
      <c r="B1812" s="117"/>
    </row>
    <row r="1813" spans="1:2">
      <c r="A1813" s="116"/>
      <c r="B1813" s="117"/>
    </row>
    <row r="1814" spans="1:2">
      <c r="A1814" s="116"/>
      <c r="B1814" s="117"/>
    </row>
    <row r="1815" spans="1:2">
      <c r="A1815" s="116"/>
      <c r="B1815" s="117"/>
    </row>
    <row r="1816" spans="1:2">
      <c r="A1816" s="116"/>
      <c r="B1816" s="117"/>
    </row>
    <row r="1817" spans="1:2">
      <c r="A1817" s="116"/>
      <c r="B1817" s="117"/>
    </row>
    <row r="1818" spans="1:2">
      <c r="A1818" s="116"/>
      <c r="B1818" s="117"/>
    </row>
    <row r="1819" spans="1:2">
      <c r="A1819" s="116"/>
      <c r="B1819" s="117"/>
    </row>
    <row r="1820" spans="1:2">
      <c r="A1820" s="116"/>
      <c r="B1820" s="117"/>
    </row>
    <row r="1821" spans="1:2">
      <c r="A1821" s="116"/>
      <c r="B1821" s="117"/>
    </row>
    <row r="1822" spans="1:2">
      <c r="A1822" s="116"/>
      <c r="B1822" s="117"/>
    </row>
    <row r="1823" spans="1:2">
      <c r="A1823" s="116"/>
      <c r="B1823" s="117"/>
    </row>
    <row r="1824" spans="1:2">
      <c r="A1824" s="116"/>
      <c r="B1824" s="117"/>
    </row>
    <row r="1825" spans="1:2">
      <c r="A1825" s="116"/>
      <c r="B1825" s="117"/>
    </row>
    <row r="1826" spans="1:2">
      <c r="A1826" s="116"/>
      <c r="B1826" s="117"/>
    </row>
    <row r="1827" spans="1:2">
      <c r="A1827" s="116"/>
      <c r="B1827" s="117"/>
    </row>
    <row r="1828" spans="1:2">
      <c r="A1828" s="116"/>
      <c r="B1828" s="117"/>
    </row>
    <row r="1829" spans="1:2">
      <c r="A1829" s="116"/>
      <c r="B1829" s="117"/>
    </row>
    <row r="1830" spans="1:2">
      <c r="A1830" s="116"/>
      <c r="B1830" s="117"/>
    </row>
    <row r="1831" spans="1:2">
      <c r="A1831" s="116"/>
      <c r="B1831" s="117"/>
    </row>
    <row r="1832" spans="1:2">
      <c r="A1832" s="116"/>
      <c r="B1832" s="117"/>
    </row>
    <row r="1833" spans="1:2">
      <c r="A1833" s="116"/>
      <c r="B1833" s="117"/>
    </row>
    <row r="1834" spans="1:2">
      <c r="A1834" s="116"/>
      <c r="B1834" s="117"/>
    </row>
    <row r="1835" spans="1:2">
      <c r="A1835" s="116"/>
      <c r="B1835" s="117"/>
    </row>
    <row r="1836" spans="1:2">
      <c r="A1836" s="116"/>
      <c r="B1836" s="117"/>
    </row>
    <row r="1837" spans="1:2">
      <c r="A1837" s="116"/>
      <c r="B1837" s="117"/>
    </row>
    <row r="1838" spans="1:2">
      <c r="A1838" s="116"/>
      <c r="B1838" s="117"/>
    </row>
    <row r="1839" spans="1:2">
      <c r="A1839" s="116"/>
      <c r="B1839" s="117"/>
    </row>
    <row r="1840" spans="1:2">
      <c r="A1840" s="116"/>
      <c r="B1840" s="117"/>
    </row>
    <row r="1841" spans="1:2">
      <c r="A1841" s="116"/>
      <c r="B1841" s="117"/>
    </row>
    <row r="1842" spans="1:2">
      <c r="A1842" s="116"/>
      <c r="B1842" s="117"/>
    </row>
    <row r="1843" spans="1:2">
      <c r="A1843" s="116"/>
      <c r="B1843" s="117"/>
    </row>
    <row r="1844" spans="1:2">
      <c r="A1844" s="116"/>
      <c r="B1844" s="117"/>
    </row>
    <row r="1845" spans="1:2">
      <c r="A1845" s="116"/>
      <c r="B1845" s="117"/>
    </row>
    <row r="1846" spans="1:2">
      <c r="A1846" s="116"/>
      <c r="B1846" s="117"/>
    </row>
    <row r="1847" spans="1:2">
      <c r="A1847" s="116"/>
      <c r="B1847" s="117"/>
    </row>
    <row r="1848" spans="1:2">
      <c r="A1848" s="116"/>
      <c r="B1848" s="117"/>
    </row>
    <row r="1849" spans="1:2">
      <c r="A1849" s="116"/>
      <c r="B1849" s="117"/>
    </row>
    <row r="1850" spans="1:2">
      <c r="A1850" s="116"/>
      <c r="B1850" s="117"/>
    </row>
    <row r="1851" spans="1:2">
      <c r="A1851" s="116"/>
      <c r="B1851" s="117"/>
    </row>
    <row r="1852" spans="1:2">
      <c r="A1852" s="116"/>
      <c r="B1852" s="117"/>
    </row>
    <row r="1853" spans="1:2">
      <c r="A1853" s="116"/>
      <c r="B1853" s="117"/>
    </row>
    <row r="1854" spans="1:2">
      <c r="A1854" s="116"/>
      <c r="B1854" s="117"/>
    </row>
    <row r="1855" spans="1:2">
      <c r="A1855" s="116"/>
      <c r="B1855" s="117"/>
    </row>
    <row r="1856" spans="1:2">
      <c r="A1856" s="116"/>
      <c r="B1856" s="117"/>
    </row>
    <row r="1857" spans="1:2">
      <c r="A1857" s="116"/>
      <c r="B1857" s="117"/>
    </row>
    <row r="1858" spans="1:2">
      <c r="A1858" s="116"/>
      <c r="B1858" s="117"/>
    </row>
    <row r="1859" spans="1:2">
      <c r="A1859" s="116"/>
      <c r="B1859" s="117"/>
    </row>
    <row r="1860" spans="1:2">
      <c r="A1860" s="116"/>
      <c r="B1860" s="117"/>
    </row>
    <row r="1861" spans="1:2">
      <c r="A1861" s="116"/>
      <c r="B1861" s="117"/>
    </row>
    <row r="1862" spans="1:2">
      <c r="A1862" s="116"/>
      <c r="B1862" s="117"/>
    </row>
    <row r="1863" spans="1:2">
      <c r="A1863" s="116"/>
      <c r="B1863" s="117"/>
    </row>
    <row r="1864" spans="1:2">
      <c r="A1864" s="116"/>
      <c r="B1864" s="117"/>
    </row>
    <row r="1865" spans="1:2">
      <c r="A1865" s="116"/>
      <c r="B1865" s="117"/>
    </row>
    <row r="1866" spans="1:2">
      <c r="A1866" s="116"/>
      <c r="B1866" s="117"/>
    </row>
    <row r="1867" spans="1:2">
      <c r="A1867" s="116"/>
      <c r="B1867" s="117"/>
    </row>
    <row r="1868" spans="1:2">
      <c r="A1868" s="116"/>
      <c r="B1868" s="117"/>
    </row>
    <row r="1869" spans="1:2">
      <c r="A1869" s="116"/>
      <c r="B1869" s="117"/>
    </row>
    <row r="1870" spans="1:2">
      <c r="A1870" s="116"/>
      <c r="B1870" s="117"/>
    </row>
    <row r="1871" spans="1:2">
      <c r="A1871" s="116"/>
      <c r="B1871" s="117"/>
    </row>
    <row r="1872" spans="1:2">
      <c r="A1872" s="116"/>
      <c r="B1872" s="117"/>
    </row>
    <row r="1873" spans="1:2">
      <c r="A1873" s="116"/>
      <c r="B1873" s="117"/>
    </row>
    <row r="1874" spans="1:2">
      <c r="A1874" s="116"/>
      <c r="B1874" s="117"/>
    </row>
    <row r="1875" spans="1:2">
      <c r="A1875" s="116"/>
      <c r="B1875" s="117"/>
    </row>
    <row r="1876" spans="1:2">
      <c r="A1876" s="116"/>
      <c r="B1876" s="117"/>
    </row>
    <row r="1877" spans="1:2">
      <c r="A1877" s="116"/>
      <c r="B1877" s="117"/>
    </row>
    <row r="1878" spans="1:2">
      <c r="A1878" s="116"/>
      <c r="B1878" s="117"/>
    </row>
    <row r="1879" spans="1:2">
      <c r="A1879" s="116"/>
      <c r="B1879" s="117"/>
    </row>
    <row r="1880" spans="1:2">
      <c r="A1880" s="116"/>
      <c r="B1880" s="117"/>
    </row>
    <row r="1881" spans="1:2">
      <c r="A1881" s="116"/>
      <c r="B1881" s="117"/>
    </row>
    <row r="1882" spans="1:2">
      <c r="A1882" s="116"/>
      <c r="B1882" s="117"/>
    </row>
    <row r="1883" spans="1:2">
      <c r="A1883" s="116"/>
      <c r="B1883" s="117"/>
    </row>
    <row r="1884" spans="1:2">
      <c r="A1884" s="116"/>
      <c r="B1884" s="117"/>
    </row>
    <row r="1885" spans="1:2">
      <c r="A1885" s="116"/>
      <c r="B1885" s="117"/>
    </row>
    <row r="1886" spans="1:2">
      <c r="A1886" s="116"/>
      <c r="B1886" s="117"/>
    </row>
    <row r="1887" spans="1:2">
      <c r="A1887" s="116"/>
      <c r="B1887" s="117"/>
    </row>
    <row r="1888" spans="1:2">
      <c r="A1888" s="116"/>
      <c r="B1888" s="117"/>
    </row>
    <row r="1889" spans="1:2">
      <c r="A1889" s="116"/>
      <c r="B1889" s="117"/>
    </row>
    <row r="1890" spans="1:2">
      <c r="A1890" s="116"/>
      <c r="B1890" s="117"/>
    </row>
    <row r="1891" spans="1:2">
      <c r="A1891" s="116"/>
      <c r="B1891" s="117"/>
    </row>
    <row r="1892" spans="1:2">
      <c r="A1892" s="116"/>
      <c r="B1892" s="117"/>
    </row>
    <row r="1893" spans="1:2">
      <c r="A1893" s="116"/>
      <c r="B1893" s="117"/>
    </row>
    <row r="1894" spans="1:2">
      <c r="A1894" s="116"/>
      <c r="B1894" s="117"/>
    </row>
    <row r="1895" spans="1:2">
      <c r="A1895" s="116"/>
      <c r="B1895" s="117"/>
    </row>
    <row r="1896" spans="1:2">
      <c r="A1896" s="116"/>
      <c r="B1896" s="117"/>
    </row>
    <row r="1897" spans="1:2">
      <c r="A1897" s="116"/>
      <c r="B1897" s="117"/>
    </row>
    <row r="1898" spans="1:2">
      <c r="A1898" s="116"/>
      <c r="B1898" s="117"/>
    </row>
    <row r="1899" spans="1:2">
      <c r="A1899" s="116"/>
      <c r="B1899" s="117"/>
    </row>
    <row r="1900" spans="1:2">
      <c r="A1900" s="116"/>
      <c r="B1900" s="117"/>
    </row>
    <row r="1901" spans="1:2">
      <c r="A1901" s="116"/>
      <c r="B1901" s="117"/>
    </row>
    <row r="1902" spans="1:2">
      <c r="A1902" s="116"/>
      <c r="B1902" s="117"/>
    </row>
    <row r="1903" spans="1:2">
      <c r="A1903" s="116"/>
      <c r="B1903" s="117"/>
    </row>
    <row r="1904" spans="1:2">
      <c r="A1904" s="116"/>
      <c r="B1904" s="117"/>
    </row>
    <row r="1905" spans="1:2">
      <c r="A1905" s="116"/>
      <c r="B1905" s="117"/>
    </row>
    <row r="1906" spans="1:2">
      <c r="A1906" s="116"/>
      <c r="B1906" s="117"/>
    </row>
    <row r="1907" spans="1:2">
      <c r="A1907" s="116"/>
      <c r="B1907" s="117"/>
    </row>
    <row r="1908" spans="1:2">
      <c r="A1908" s="116"/>
      <c r="B1908" s="117"/>
    </row>
    <row r="1909" spans="1:2">
      <c r="A1909" s="116"/>
      <c r="B1909" s="117"/>
    </row>
    <row r="1910" spans="1:2">
      <c r="A1910" s="116"/>
      <c r="B1910" s="117"/>
    </row>
    <row r="1911" spans="1:2">
      <c r="A1911" s="116"/>
      <c r="B1911" s="117"/>
    </row>
    <row r="1912" spans="1:2">
      <c r="A1912" s="116"/>
      <c r="B1912" s="117"/>
    </row>
    <row r="1913" spans="1:2">
      <c r="A1913" s="116"/>
      <c r="B1913" s="117"/>
    </row>
    <row r="1914" spans="1:2">
      <c r="A1914" s="116"/>
      <c r="B1914" s="117"/>
    </row>
    <row r="1915" spans="1:2">
      <c r="A1915" s="116"/>
      <c r="B1915" s="117"/>
    </row>
    <row r="1916" spans="1:2">
      <c r="A1916" s="116"/>
      <c r="B1916" s="117"/>
    </row>
    <row r="1917" spans="1:2">
      <c r="A1917" s="116"/>
      <c r="B1917" s="117"/>
    </row>
    <row r="1918" spans="1:2">
      <c r="A1918" s="116"/>
      <c r="B1918" s="117"/>
    </row>
    <row r="1919" spans="1:2">
      <c r="A1919" s="116"/>
      <c r="B1919" s="117"/>
    </row>
    <row r="1920" spans="1:2">
      <c r="A1920" s="116"/>
      <c r="B1920" s="117"/>
    </row>
    <row r="1921" spans="1:2">
      <c r="A1921" s="116"/>
      <c r="B1921" s="117"/>
    </row>
    <row r="1922" spans="1:2">
      <c r="A1922" s="116"/>
      <c r="B1922" s="117"/>
    </row>
    <row r="1923" spans="1:2">
      <c r="A1923" s="116"/>
      <c r="B1923" s="117"/>
    </row>
    <row r="1924" spans="1:2">
      <c r="A1924" s="116"/>
      <c r="B1924" s="117"/>
    </row>
    <row r="1925" spans="1:2">
      <c r="A1925" s="116"/>
      <c r="B1925" s="117"/>
    </row>
    <row r="1926" spans="1:2">
      <c r="A1926" s="116"/>
      <c r="B1926" s="117"/>
    </row>
    <row r="1927" spans="1:2">
      <c r="A1927" s="116"/>
      <c r="B1927" s="117"/>
    </row>
    <row r="1928" spans="1:2">
      <c r="A1928" s="116"/>
      <c r="B1928" s="117"/>
    </row>
    <row r="1929" spans="1:2">
      <c r="A1929" s="116"/>
      <c r="B1929" s="117"/>
    </row>
    <row r="1930" spans="1:2">
      <c r="A1930" s="116"/>
      <c r="B1930" s="117"/>
    </row>
    <row r="1931" spans="1:2">
      <c r="A1931" s="116"/>
      <c r="B1931" s="117"/>
    </row>
    <row r="1932" spans="1:2">
      <c r="A1932" s="116"/>
      <c r="B1932" s="117"/>
    </row>
    <row r="1933" spans="1:2">
      <c r="A1933" s="116"/>
      <c r="B1933" s="117"/>
    </row>
    <row r="1934" spans="1:2">
      <c r="A1934" s="116"/>
      <c r="B1934" s="117"/>
    </row>
    <row r="1935" spans="1:2">
      <c r="A1935" s="116"/>
      <c r="B1935" s="117"/>
    </row>
    <row r="1936" spans="1:2">
      <c r="A1936" s="116"/>
      <c r="B1936" s="117"/>
    </row>
    <row r="1937" spans="1:2">
      <c r="A1937" s="116"/>
      <c r="B1937" s="117"/>
    </row>
    <row r="1938" spans="1:2">
      <c r="A1938" s="116"/>
      <c r="B1938" s="117"/>
    </row>
    <row r="1939" spans="1:2">
      <c r="A1939" s="116"/>
      <c r="B1939" s="117"/>
    </row>
    <row r="1940" spans="1:2">
      <c r="A1940" s="116"/>
      <c r="B1940" s="117"/>
    </row>
    <row r="1941" spans="1:2">
      <c r="A1941" s="116"/>
      <c r="B1941" s="117"/>
    </row>
    <row r="1942" spans="1:2">
      <c r="A1942" s="116"/>
      <c r="B1942" s="117"/>
    </row>
    <row r="1943" spans="1:2">
      <c r="A1943" s="116"/>
      <c r="B1943" s="117"/>
    </row>
    <row r="1944" spans="1:2">
      <c r="A1944" s="116"/>
      <c r="B1944" s="117"/>
    </row>
    <row r="1945" spans="1:2">
      <c r="A1945" s="116"/>
      <c r="B1945" s="117"/>
    </row>
    <row r="1946" spans="1:2">
      <c r="A1946" s="116"/>
      <c r="B1946" s="117"/>
    </row>
    <row r="1947" spans="1:2">
      <c r="A1947" s="116"/>
      <c r="B1947" s="117"/>
    </row>
    <row r="1948" spans="1:2">
      <c r="A1948" s="116"/>
      <c r="B1948" s="117"/>
    </row>
    <row r="1949" spans="1:2">
      <c r="A1949" s="116"/>
      <c r="B1949" s="117"/>
    </row>
    <row r="1950" spans="1:2">
      <c r="A1950" s="116"/>
      <c r="B1950" s="117"/>
    </row>
    <row r="1951" spans="1:2">
      <c r="A1951" s="116"/>
      <c r="B1951" s="117"/>
    </row>
    <row r="1952" spans="1:2">
      <c r="A1952" s="116"/>
      <c r="B1952" s="117"/>
    </row>
    <row r="1953" spans="1:2">
      <c r="A1953" s="116"/>
      <c r="B1953" s="117"/>
    </row>
    <row r="1954" spans="1:2">
      <c r="A1954" s="116"/>
      <c r="B1954" s="117"/>
    </row>
    <row r="1955" spans="1:2">
      <c r="A1955" s="116"/>
      <c r="B1955" s="117"/>
    </row>
    <row r="1956" spans="1:2">
      <c r="A1956" s="116"/>
      <c r="B1956" s="117"/>
    </row>
    <row r="1957" spans="1:2">
      <c r="A1957" s="116"/>
      <c r="B1957" s="117"/>
    </row>
    <row r="1958" spans="1:2">
      <c r="A1958" s="116"/>
      <c r="B1958" s="117"/>
    </row>
    <row r="1959" spans="1:2">
      <c r="A1959" s="116"/>
      <c r="B1959" s="117"/>
    </row>
    <row r="1960" spans="1:2">
      <c r="A1960" s="116"/>
      <c r="B1960" s="117"/>
    </row>
    <row r="1961" spans="1:2">
      <c r="A1961" s="116"/>
      <c r="B1961" s="117"/>
    </row>
    <row r="1962" spans="1:2">
      <c r="A1962" s="116"/>
      <c r="B1962" s="117"/>
    </row>
    <row r="1963" spans="1:2">
      <c r="A1963" s="116"/>
      <c r="B1963" s="117"/>
    </row>
    <row r="1964" spans="1:2">
      <c r="A1964" s="116"/>
      <c r="B1964" s="117"/>
    </row>
    <row r="1965" spans="1:2">
      <c r="A1965" s="116"/>
      <c r="B1965" s="117"/>
    </row>
    <row r="1966" spans="1:2">
      <c r="A1966" s="116"/>
      <c r="B1966" s="117"/>
    </row>
    <row r="1967" spans="1:2">
      <c r="A1967" s="116"/>
      <c r="B1967" s="117"/>
    </row>
    <row r="1968" spans="1:2">
      <c r="A1968" s="116"/>
      <c r="B1968" s="117"/>
    </row>
    <row r="1969" spans="1:2">
      <c r="A1969" s="116"/>
      <c r="B1969" s="117"/>
    </row>
    <row r="1970" spans="1:2">
      <c r="A1970" s="116"/>
      <c r="B1970" s="117"/>
    </row>
    <row r="1971" spans="1:2">
      <c r="A1971" s="116"/>
      <c r="B1971" s="117"/>
    </row>
    <row r="1972" spans="1:2">
      <c r="A1972" s="116"/>
      <c r="B1972" s="117"/>
    </row>
    <row r="1973" spans="1:2">
      <c r="A1973" s="116"/>
      <c r="B1973" s="117"/>
    </row>
    <row r="1974" spans="1:2">
      <c r="A1974" s="116"/>
      <c r="B1974" s="117"/>
    </row>
    <row r="1975" spans="1:2">
      <c r="A1975" s="116"/>
      <c r="B1975" s="117"/>
    </row>
    <row r="1976" spans="1:2">
      <c r="A1976" s="116"/>
      <c r="B1976" s="117"/>
    </row>
    <row r="1977" spans="1:2">
      <c r="A1977" s="116"/>
      <c r="B1977" s="117"/>
    </row>
    <row r="1978" spans="1:2">
      <c r="A1978" s="116"/>
      <c r="B1978" s="117"/>
    </row>
    <row r="1979" spans="1:2">
      <c r="A1979" s="116"/>
      <c r="B1979" s="117"/>
    </row>
    <row r="1980" spans="1:2">
      <c r="A1980" s="116"/>
      <c r="B1980" s="117"/>
    </row>
    <row r="1981" spans="1:2">
      <c r="A1981" s="116"/>
      <c r="B1981" s="117"/>
    </row>
    <row r="1982" spans="1:2">
      <c r="A1982" s="116"/>
      <c r="B1982" s="117"/>
    </row>
    <row r="1983" spans="1:2">
      <c r="A1983" s="116"/>
      <c r="B1983" s="117"/>
    </row>
    <row r="1984" spans="1:2">
      <c r="A1984" s="116"/>
      <c r="B1984" s="117"/>
    </row>
    <row r="1985" spans="1:2">
      <c r="A1985" s="116"/>
      <c r="B1985" s="117"/>
    </row>
    <row r="1986" spans="1:2">
      <c r="A1986" s="116"/>
      <c r="B1986" s="117"/>
    </row>
    <row r="1987" spans="1:2">
      <c r="A1987" s="116"/>
      <c r="B1987" s="117"/>
    </row>
    <row r="1988" spans="1:2">
      <c r="A1988" s="116"/>
      <c r="B1988" s="117"/>
    </row>
    <row r="1989" spans="1:2">
      <c r="A1989" s="116"/>
      <c r="B1989" s="117"/>
    </row>
    <row r="1990" spans="1:2">
      <c r="A1990" s="116"/>
      <c r="B1990" s="117"/>
    </row>
    <row r="1991" spans="1:2">
      <c r="A1991" s="116"/>
      <c r="B1991" s="117"/>
    </row>
    <row r="1992" spans="1:2">
      <c r="A1992" s="116"/>
      <c r="B1992" s="117"/>
    </row>
    <row r="1993" spans="1:2">
      <c r="A1993" s="116"/>
      <c r="B1993" s="117"/>
    </row>
    <row r="1994" spans="1:2">
      <c r="A1994" s="116"/>
      <c r="B1994" s="117"/>
    </row>
    <row r="1995" spans="1:2">
      <c r="A1995" s="116"/>
      <c r="B1995" s="117"/>
    </row>
    <row r="1996" spans="1:2">
      <c r="A1996" s="116"/>
      <c r="B1996" s="117"/>
    </row>
    <row r="1997" spans="1:2">
      <c r="A1997" s="116"/>
      <c r="B1997" s="117"/>
    </row>
    <row r="1998" spans="1:2">
      <c r="A1998" s="116"/>
      <c r="B1998" s="117"/>
    </row>
    <row r="1999" spans="1:2">
      <c r="A1999" s="116"/>
      <c r="B1999" s="117"/>
    </row>
    <row r="2000" spans="1:2">
      <c r="A2000" s="116"/>
      <c r="B2000" s="117"/>
    </row>
    <row r="2001" spans="1:2">
      <c r="A2001" s="116"/>
      <c r="B2001" s="117"/>
    </row>
    <row r="2002" spans="1:2">
      <c r="A2002" s="116"/>
      <c r="B2002" s="117"/>
    </row>
    <row r="2003" spans="1:2">
      <c r="A2003" s="116"/>
      <c r="B2003" s="117"/>
    </row>
    <row r="2004" spans="1:2">
      <c r="A2004" s="116"/>
      <c r="B2004" s="117"/>
    </row>
    <row r="2005" spans="1:2">
      <c r="A2005" s="116"/>
      <c r="B2005" s="117"/>
    </row>
    <row r="2006" spans="1:2">
      <c r="A2006" s="116"/>
      <c r="B2006" s="117"/>
    </row>
    <row r="2007" spans="1:2">
      <c r="A2007" s="116"/>
      <c r="B2007" s="117"/>
    </row>
    <row r="2008" spans="1:2">
      <c r="A2008" s="116"/>
      <c r="B2008" s="117"/>
    </row>
    <row r="2009" spans="1:2">
      <c r="A2009" s="116"/>
      <c r="B2009" s="117"/>
    </row>
    <row r="2010" spans="1:2">
      <c r="A2010" s="116"/>
      <c r="B2010" s="117"/>
    </row>
    <row r="2011" spans="1:2">
      <c r="A2011" s="116"/>
      <c r="B2011" s="117"/>
    </row>
    <row r="2012" spans="1:2">
      <c r="A2012" s="116"/>
      <c r="B2012" s="117"/>
    </row>
    <row r="2013" spans="1:2">
      <c r="A2013" s="116"/>
      <c r="B2013" s="117"/>
    </row>
    <row r="2014" spans="1:2">
      <c r="A2014" s="116"/>
      <c r="B2014" s="117"/>
    </row>
    <row r="2015" spans="1:2">
      <c r="A2015" s="116"/>
      <c r="B2015" s="117"/>
    </row>
    <row r="2016" spans="1:2">
      <c r="A2016" s="116"/>
      <c r="B2016" s="117"/>
    </row>
    <row r="2017" spans="1:2">
      <c r="A2017" s="116"/>
      <c r="B2017" s="117"/>
    </row>
    <row r="2018" spans="1:2">
      <c r="A2018" s="116"/>
      <c r="B2018" s="117"/>
    </row>
    <row r="2019" spans="1:2">
      <c r="A2019" s="116"/>
      <c r="B2019" s="117"/>
    </row>
    <row r="2020" spans="1:2">
      <c r="A2020" s="116"/>
      <c r="B2020" s="117"/>
    </row>
    <row r="2021" spans="1:2">
      <c r="A2021" s="116"/>
      <c r="B2021" s="117"/>
    </row>
    <row r="2022" spans="1:2">
      <c r="A2022" s="116"/>
      <c r="B2022" s="117"/>
    </row>
    <row r="2023" spans="1:2">
      <c r="A2023" s="116"/>
      <c r="B2023" s="117"/>
    </row>
    <row r="2024" spans="1:2">
      <c r="A2024" s="116"/>
      <c r="B2024" s="117"/>
    </row>
    <row r="2025" spans="1:2">
      <c r="A2025" s="116"/>
      <c r="B2025" s="117"/>
    </row>
    <row r="2026" spans="1:2">
      <c r="A2026" s="116"/>
      <c r="B2026" s="117"/>
    </row>
    <row r="2027" spans="1:2">
      <c r="A2027" s="116"/>
      <c r="B2027" s="117"/>
    </row>
    <row r="2028" spans="1:2">
      <c r="A2028" s="116"/>
      <c r="B2028" s="117"/>
    </row>
    <row r="2029" spans="1:2">
      <c r="A2029" s="116"/>
      <c r="B2029" s="117"/>
    </row>
    <row r="2030" spans="1:2">
      <c r="A2030" s="116"/>
      <c r="B2030" s="117"/>
    </row>
    <row r="2031" spans="1:2">
      <c r="A2031" s="116"/>
      <c r="B2031" s="117"/>
    </row>
    <row r="2032" spans="1:2">
      <c r="A2032" s="116"/>
      <c r="B2032" s="117"/>
    </row>
    <row r="2033" spans="1:2">
      <c r="A2033" s="116"/>
      <c r="B2033" s="117"/>
    </row>
    <row r="2034" spans="1:2">
      <c r="A2034" s="116"/>
      <c r="B2034" s="117"/>
    </row>
    <row r="2035" spans="1:2">
      <c r="A2035" s="116"/>
      <c r="B2035" s="117"/>
    </row>
    <row r="2036" spans="1:2">
      <c r="A2036" s="116"/>
      <c r="B2036" s="117"/>
    </row>
    <row r="2037" spans="1:2">
      <c r="A2037" s="116"/>
      <c r="B2037" s="117"/>
    </row>
    <row r="2038" spans="1:2">
      <c r="A2038" s="116"/>
      <c r="B2038" s="117"/>
    </row>
    <row r="2039" spans="1:2">
      <c r="A2039" s="116"/>
      <c r="B2039" s="117"/>
    </row>
    <row r="2040" spans="1:2">
      <c r="A2040" s="116"/>
      <c r="B2040" s="117"/>
    </row>
    <row r="2041" spans="1:2">
      <c r="A2041" s="116"/>
      <c r="B2041" s="117"/>
    </row>
    <row r="2042" spans="1:2">
      <c r="A2042" s="116"/>
      <c r="B2042" s="117"/>
    </row>
    <row r="2043" spans="1:2">
      <c r="A2043" s="116"/>
      <c r="B2043" s="117"/>
    </row>
    <row r="2044" spans="1:2">
      <c r="A2044" s="116"/>
      <c r="B2044" s="117"/>
    </row>
    <row r="2045" spans="1:2">
      <c r="A2045" s="116"/>
      <c r="B2045" s="117"/>
    </row>
    <row r="2046" spans="1:2">
      <c r="A2046" s="116"/>
      <c r="B2046" s="117"/>
    </row>
    <row r="2047" spans="1:2">
      <c r="A2047" s="116"/>
      <c r="B2047" s="117"/>
    </row>
    <row r="2048" spans="1:2">
      <c r="A2048" s="116"/>
      <c r="B2048" s="117"/>
    </row>
    <row r="2049" spans="1:2">
      <c r="A2049" s="116"/>
      <c r="B2049" s="117"/>
    </row>
    <row r="2050" spans="1:2">
      <c r="A2050" s="116"/>
      <c r="B2050" s="117"/>
    </row>
    <row r="2051" spans="1:2">
      <c r="A2051" s="116"/>
      <c r="B2051" s="117"/>
    </row>
    <row r="2052" spans="1:2">
      <c r="A2052" s="116"/>
      <c r="B2052" s="117"/>
    </row>
    <row r="2053" spans="1:2">
      <c r="A2053" s="116"/>
      <c r="B2053" s="117"/>
    </row>
    <row r="2054" spans="1:2">
      <c r="A2054" s="116"/>
      <c r="B2054" s="117"/>
    </row>
    <row r="2055" spans="1:2">
      <c r="A2055" s="116"/>
      <c r="B2055" s="117"/>
    </row>
    <row r="2056" spans="1:2">
      <c r="A2056" s="116"/>
      <c r="B2056" s="117"/>
    </row>
    <row r="2057" spans="1:2">
      <c r="A2057" s="116"/>
      <c r="B2057" s="117"/>
    </row>
    <row r="2058" spans="1:2">
      <c r="A2058" s="116"/>
      <c r="B2058" s="117"/>
    </row>
    <row r="2059" spans="1:2">
      <c r="A2059" s="116"/>
      <c r="B2059" s="117"/>
    </row>
    <row r="2060" spans="1:2">
      <c r="A2060" s="116"/>
      <c r="B2060" s="117"/>
    </row>
    <row r="2061" spans="1:2">
      <c r="A2061" s="116"/>
      <c r="B2061" s="117"/>
    </row>
    <row r="2062" spans="1:2">
      <c r="A2062" s="116"/>
      <c r="B2062" s="117"/>
    </row>
    <row r="2063" spans="1:2">
      <c r="A2063" s="116"/>
      <c r="B2063" s="117"/>
    </row>
    <row r="2064" spans="1:2">
      <c r="A2064" s="116"/>
      <c r="B2064" s="117"/>
    </row>
    <row r="2065" spans="1:2">
      <c r="A2065" s="116"/>
      <c r="B2065" s="117"/>
    </row>
    <row r="2066" spans="1:2">
      <c r="A2066" s="116"/>
      <c r="B2066" s="117"/>
    </row>
    <row r="2067" spans="1:2">
      <c r="A2067" s="116"/>
      <c r="B2067" s="117"/>
    </row>
    <row r="2068" spans="1:2">
      <c r="A2068" s="116"/>
      <c r="B2068" s="117"/>
    </row>
    <row r="2069" spans="1:2">
      <c r="A2069" s="116"/>
      <c r="B2069" s="117"/>
    </row>
    <row r="2070" spans="1:2">
      <c r="A2070" s="116"/>
      <c r="B2070" s="117"/>
    </row>
    <row r="2071" spans="1:2">
      <c r="A2071" s="116"/>
      <c r="B2071" s="117"/>
    </row>
    <row r="2072" spans="1:2">
      <c r="A2072" s="116"/>
      <c r="B2072" s="117"/>
    </row>
    <row r="2073" spans="1:2">
      <c r="A2073" s="116"/>
      <c r="B2073" s="117"/>
    </row>
    <row r="2074" spans="1:2">
      <c r="A2074" s="116"/>
      <c r="B2074" s="117"/>
    </row>
    <row r="2075" spans="1:2">
      <c r="A2075" s="116"/>
      <c r="B2075" s="117"/>
    </row>
    <row r="2076" spans="1:2">
      <c r="A2076" s="116"/>
      <c r="B2076" s="117"/>
    </row>
    <row r="2077" spans="1:2">
      <c r="A2077" s="116"/>
      <c r="B2077" s="117"/>
    </row>
    <row r="2078" spans="1:2">
      <c r="A2078" s="116"/>
      <c r="B2078" s="117"/>
    </row>
    <row r="2079" spans="1:2">
      <c r="A2079" s="116"/>
      <c r="B2079" s="117"/>
    </row>
    <row r="2080" spans="1:2">
      <c r="A2080" s="116"/>
      <c r="B2080" s="117"/>
    </row>
    <row r="2081" spans="1:2">
      <c r="A2081" s="116"/>
      <c r="B2081" s="117"/>
    </row>
    <row r="2082" spans="1:2">
      <c r="A2082" s="116"/>
      <c r="B2082" s="117"/>
    </row>
    <row r="2083" spans="1:2">
      <c r="A2083" s="116"/>
      <c r="B2083" s="117"/>
    </row>
    <row r="2084" spans="1:2">
      <c r="A2084" s="116"/>
      <c r="B2084" s="117"/>
    </row>
    <row r="2085" spans="1:2">
      <c r="A2085" s="116"/>
      <c r="B2085" s="117"/>
    </row>
    <row r="2086" spans="1:2">
      <c r="A2086" s="116"/>
      <c r="B2086" s="117"/>
    </row>
    <row r="2087" spans="1:2">
      <c r="A2087" s="116"/>
      <c r="B2087" s="117"/>
    </row>
    <row r="2088" spans="1:2">
      <c r="A2088" s="116"/>
      <c r="B2088" s="117"/>
    </row>
    <row r="2089" spans="1:2">
      <c r="A2089" s="116"/>
      <c r="B2089" s="117"/>
    </row>
    <row r="2090" spans="1:2">
      <c r="A2090" s="116"/>
      <c r="B2090" s="117"/>
    </row>
    <row r="2091" spans="1:2">
      <c r="A2091" s="116"/>
      <c r="B2091" s="117"/>
    </row>
    <row r="2092" spans="1:2">
      <c r="A2092" s="116"/>
      <c r="B2092" s="117"/>
    </row>
    <row r="2093" spans="1:2">
      <c r="A2093" s="116"/>
      <c r="B2093" s="117"/>
    </row>
    <row r="2094" spans="1:2">
      <c r="A2094" s="116"/>
      <c r="B2094" s="117"/>
    </row>
    <row r="2095" spans="1:2">
      <c r="A2095" s="116"/>
      <c r="B2095" s="117"/>
    </row>
    <row r="2096" spans="1:2">
      <c r="A2096" s="116"/>
      <c r="B2096" s="117"/>
    </row>
    <row r="2097" spans="1:2">
      <c r="A2097" s="116"/>
      <c r="B2097" s="117"/>
    </row>
    <row r="2098" spans="1:2">
      <c r="A2098" s="116"/>
      <c r="B2098" s="117"/>
    </row>
    <row r="2099" spans="1:2">
      <c r="A2099" s="116"/>
      <c r="B2099" s="117"/>
    </row>
    <row r="2100" spans="1:2">
      <c r="A2100" s="116"/>
      <c r="B2100" s="117"/>
    </row>
    <row r="2101" spans="1:2">
      <c r="A2101" s="116"/>
      <c r="B2101" s="117"/>
    </row>
    <row r="2102" spans="1:2">
      <c r="A2102" s="116"/>
      <c r="B2102" s="117"/>
    </row>
    <row r="2103" spans="1:2">
      <c r="A2103" s="116"/>
      <c r="B2103" s="117"/>
    </row>
    <row r="2104" spans="1:2">
      <c r="A2104" s="116"/>
      <c r="B2104" s="117"/>
    </row>
    <row r="2105" spans="1:2">
      <c r="A2105" s="116"/>
      <c r="B2105" s="117"/>
    </row>
    <row r="2106" spans="1:2">
      <c r="A2106" s="116"/>
      <c r="B2106" s="117"/>
    </row>
    <row r="2107" spans="1:2">
      <c r="A2107" s="116"/>
      <c r="B2107" s="117"/>
    </row>
    <row r="2108" spans="1:2">
      <c r="A2108" s="116"/>
      <c r="B2108" s="117"/>
    </row>
    <row r="2109" spans="1:2">
      <c r="A2109" s="116"/>
      <c r="B2109" s="117"/>
    </row>
    <row r="2110" spans="1:2">
      <c r="A2110" s="116"/>
      <c r="B2110" s="117"/>
    </row>
    <row r="2111" spans="1:2">
      <c r="A2111" s="116"/>
      <c r="B2111" s="117"/>
    </row>
    <row r="2112" spans="1:2">
      <c r="A2112" s="116"/>
      <c r="B2112" s="117"/>
    </row>
    <row r="2113" spans="1:2">
      <c r="A2113" s="116"/>
      <c r="B2113" s="117"/>
    </row>
    <row r="2114" spans="1:2">
      <c r="A2114" s="116"/>
      <c r="B2114" s="117"/>
    </row>
    <row r="2115" spans="1:2">
      <c r="A2115" s="116"/>
      <c r="B2115" s="117"/>
    </row>
    <row r="2116" spans="1:2">
      <c r="A2116" s="116"/>
      <c r="B2116" s="117"/>
    </row>
    <row r="2117" spans="1:2">
      <c r="A2117" s="116"/>
      <c r="B2117" s="117"/>
    </row>
    <row r="2118" spans="1:2">
      <c r="A2118" s="116"/>
      <c r="B2118" s="117"/>
    </row>
    <row r="2119" spans="1:2">
      <c r="A2119" s="116"/>
      <c r="B2119" s="117"/>
    </row>
    <row r="2120" spans="1:2">
      <c r="A2120" s="116"/>
      <c r="B2120" s="117"/>
    </row>
    <row r="2121" spans="1:2">
      <c r="A2121" s="116"/>
      <c r="B2121" s="117"/>
    </row>
    <row r="2122" spans="1:2">
      <c r="A2122" s="116"/>
      <c r="B2122" s="117"/>
    </row>
    <row r="2123" spans="1:2">
      <c r="A2123" s="116"/>
      <c r="B2123" s="117"/>
    </row>
    <row r="2124" spans="1:2">
      <c r="A2124" s="116"/>
      <c r="B2124" s="117"/>
    </row>
    <row r="2125" spans="1:2">
      <c r="A2125" s="116"/>
      <c r="B2125" s="117"/>
    </row>
    <row r="2126" spans="1:2">
      <c r="A2126" s="116"/>
      <c r="B2126" s="117"/>
    </row>
    <row r="2127" spans="1:2">
      <c r="A2127" s="116"/>
      <c r="B2127" s="117"/>
    </row>
    <row r="2128" spans="1:2">
      <c r="A2128" s="116"/>
      <c r="B2128" s="117"/>
    </row>
    <row r="2129" spans="1:2">
      <c r="A2129" s="116"/>
      <c r="B2129" s="117"/>
    </row>
    <row r="2130" spans="1:2">
      <c r="A2130" s="116"/>
      <c r="B2130" s="117"/>
    </row>
    <row r="2131" spans="1:2">
      <c r="A2131" s="116"/>
      <c r="B2131" s="117"/>
    </row>
    <row r="2132" spans="1:2">
      <c r="A2132" s="116"/>
      <c r="B2132" s="117"/>
    </row>
    <row r="2133" spans="1:2">
      <c r="A2133" s="116"/>
      <c r="B2133" s="117"/>
    </row>
    <row r="2134" spans="1:2">
      <c r="A2134" s="116"/>
      <c r="B2134" s="117"/>
    </row>
    <row r="2135" spans="1:2">
      <c r="A2135" s="116"/>
      <c r="B2135" s="117"/>
    </row>
    <row r="2136" spans="1:2">
      <c r="A2136" s="116"/>
      <c r="B2136" s="117"/>
    </row>
    <row r="2137" spans="1:2">
      <c r="A2137" s="116"/>
      <c r="B2137" s="117"/>
    </row>
    <row r="2138" spans="1:2">
      <c r="A2138" s="116"/>
      <c r="B2138" s="117"/>
    </row>
    <row r="2139" spans="1:2">
      <c r="A2139" s="116"/>
      <c r="B2139" s="117"/>
    </row>
    <row r="2140" spans="1:2">
      <c r="A2140" s="116"/>
      <c r="B2140" s="117"/>
    </row>
    <row r="2141" spans="1:2">
      <c r="A2141" s="116"/>
      <c r="B2141" s="117"/>
    </row>
    <row r="2142" spans="1:2">
      <c r="A2142" s="116"/>
      <c r="B2142" s="117"/>
    </row>
    <row r="2143" spans="1:2">
      <c r="A2143" s="116"/>
      <c r="B2143" s="117"/>
    </row>
    <row r="2144" spans="1:2">
      <c r="A2144" s="116"/>
      <c r="B2144" s="117"/>
    </row>
    <row r="2145" spans="1:2">
      <c r="A2145" s="116"/>
      <c r="B2145" s="117"/>
    </row>
    <row r="2146" spans="1:2">
      <c r="A2146" s="116"/>
      <c r="B2146" s="117"/>
    </row>
    <row r="2147" spans="1:2">
      <c r="A2147" s="116"/>
      <c r="B2147" s="117"/>
    </row>
    <row r="2148" spans="1:2">
      <c r="A2148" s="116"/>
      <c r="B2148" s="117"/>
    </row>
    <row r="2149" spans="1:2">
      <c r="A2149" s="116"/>
      <c r="B2149" s="117"/>
    </row>
    <row r="2150" spans="1:2">
      <c r="A2150" s="116"/>
      <c r="B2150" s="117"/>
    </row>
    <row r="2151" spans="1:2">
      <c r="A2151" s="116"/>
      <c r="B2151" s="117"/>
    </row>
    <row r="2152" spans="1:2">
      <c r="A2152" s="116"/>
      <c r="B2152" s="117"/>
    </row>
    <row r="2153" spans="1:2">
      <c r="A2153" s="116"/>
      <c r="B2153" s="117"/>
    </row>
    <row r="2154" spans="1:2">
      <c r="A2154" s="116"/>
      <c r="B2154" s="117"/>
    </row>
    <row r="2155" spans="1:2">
      <c r="A2155" s="116"/>
      <c r="B2155" s="117"/>
    </row>
    <row r="2156" spans="1:2">
      <c r="A2156" s="116"/>
      <c r="B2156" s="117"/>
    </row>
    <row r="2157" spans="1:2">
      <c r="A2157" s="116"/>
      <c r="B2157" s="117"/>
    </row>
    <row r="2158" spans="1:2">
      <c r="A2158" s="116"/>
      <c r="B2158" s="117"/>
    </row>
    <row r="2159" spans="1:2">
      <c r="A2159" s="116"/>
      <c r="B2159" s="117"/>
    </row>
    <row r="2160" spans="1:2">
      <c r="A2160" s="116"/>
      <c r="B2160" s="117"/>
    </row>
    <row r="2161" spans="1:2">
      <c r="A2161" s="116"/>
      <c r="B2161" s="117"/>
    </row>
    <row r="2162" spans="1:2">
      <c r="A2162" s="116"/>
      <c r="B2162" s="117"/>
    </row>
    <row r="2163" spans="1:2">
      <c r="A2163" s="116"/>
      <c r="B2163" s="117"/>
    </row>
    <row r="2164" spans="1:2">
      <c r="A2164" s="116"/>
      <c r="B2164" s="117"/>
    </row>
    <row r="2165" spans="1:2">
      <c r="A2165" s="116"/>
      <c r="B2165" s="117"/>
    </row>
    <row r="2166" spans="1:2">
      <c r="A2166" s="116"/>
      <c r="B2166" s="117"/>
    </row>
    <row r="2167" spans="1:2">
      <c r="A2167" s="116"/>
      <c r="B2167" s="117"/>
    </row>
    <row r="2168" spans="1:2">
      <c r="A2168" s="116"/>
      <c r="B2168" s="117"/>
    </row>
    <row r="2169" spans="1:2">
      <c r="A2169" s="116"/>
      <c r="B2169" s="117"/>
    </row>
    <row r="2170" spans="1:2">
      <c r="A2170" s="116"/>
      <c r="B2170" s="117"/>
    </row>
    <row r="2171" spans="1:2">
      <c r="A2171" s="116"/>
      <c r="B2171" s="117"/>
    </row>
    <row r="2172" spans="1:2">
      <c r="A2172" s="116"/>
      <c r="B2172" s="117"/>
    </row>
    <row r="2173" spans="1:2">
      <c r="A2173" s="116"/>
      <c r="B2173" s="117"/>
    </row>
    <row r="2174" spans="1:2">
      <c r="A2174" s="116"/>
      <c r="B2174" s="117"/>
    </row>
    <row r="2175" spans="1:2">
      <c r="A2175" s="116"/>
      <c r="B2175" s="117"/>
    </row>
    <row r="2176" spans="1:2">
      <c r="A2176" s="116"/>
      <c r="B2176" s="117"/>
    </row>
    <row r="2177" spans="1:2">
      <c r="A2177" s="116"/>
      <c r="B2177" s="117"/>
    </row>
    <row r="2178" spans="1:2">
      <c r="A2178" s="116"/>
      <c r="B2178" s="117"/>
    </row>
    <row r="2179" spans="1:2">
      <c r="A2179" s="116"/>
      <c r="B2179" s="117"/>
    </row>
    <row r="2180" spans="1:2">
      <c r="A2180" s="116"/>
      <c r="B2180" s="117"/>
    </row>
    <row r="2181" spans="1:2">
      <c r="A2181" s="116"/>
      <c r="B2181" s="117"/>
    </row>
    <row r="2182" spans="1:2">
      <c r="A2182" s="116"/>
      <c r="B2182" s="117"/>
    </row>
    <row r="2183" spans="1:2">
      <c r="A2183" s="116"/>
      <c r="B2183" s="117"/>
    </row>
    <row r="2184" spans="1:2">
      <c r="A2184" s="116"/>
      <c r="B2184" s="117"/>
    </row>
    <row r="2185" spans="1:2">
      <c r="A2185" s="116"/>
      <c r="B2185" s="117"/>
    </row>
    <row r="2186" spans="1:2">
      <c r="A2186" s="116"/>
      <c r="B2186" s="117"/>
    </row>
    <row r="2187" spans="1:2">
      <c r="A2187" s="116"/>
      <c r="B2187" s="117"/>
    </row>
    <row r="2188" spans="1:2">
      <c r="A2188" s="116"/>
      <c r="B2188" s="117"/>
    </row>
    <row r="2189" spans="1:2">
      <c r="A2189" s="116"/>
      <c r="B2189" s="117"/>
    </row>
    <row r="2190" spans="1:2">
      <c r="A2190" s="116"/>
      <c r="B2190" s="117"/>
    </row>
    <row r="2191" spans="1:2">
      <c r="A2191" s="116"/>
      <c r="B2191" s="117"/>
    </row>
    <row r="2192" spans="1:2">
      <c r="A2192" s="116"/>
      <c r="B2192" s="117"/>
    </row>
    <row r="2193" spans="1:2">
      <c r="A2193" s="116"/>
      <c r="B2193" s="117"/>
    </row>
    <row r="2194" spans="1:2">
      <c r="A2194" s="116"/>
      <c r="B2194" s="117"/>
    </row>
    <row r="2195" spans="1:2">
      <c r="A2195" s="116"/>
      <c r="B2195" s="117"/>
    </row>
    <row r="2196" spans="1:2">
      <c r="A2196" s="116"/>
      <c r="B2196" s="117"/>
    </row>
    <row r="2197" spans="1:2">
      <c r="A2197" s="116"/>
      <c r="B2197" s="117"/>
    </row>
    <row r="2198" spans="1:2">
      <c r="A2198" s="116"/>
      <c r="B2198" s="117"/>
    </row>
    <row r="2199" spans="1:2">
      <c r="A2199" s="116"/>
      <c r="B2199" s="117"/>
    </row>
    <row r="2200" spans="1:2">
      <c r="A2200" s="116"/>
      <c r="B2200" s="117"/>
    </row>
    <row r="2201" spans="1:2">
      <c r="A2201" s="116"/>
      <c r="B2201" s="117"/>
    </row>
    <row r="2202" spans="1:2">
      <c r="A2202" s="116"/>
      <c r="B2202" s="117"/>
    </row>
    <row r="2203" spans="1:2">
      <c r="A2203" s="116"/>
      <c r="B2203" s="117"/>
    </row>
    <row r="2204" spans="1:2">
      <c r="A2204" s="116"/>
      <c r="B2204" s="117"/>
    </row>
    <row r="2205" spans="1:2">
      <c r="A2205" s="116"/>
      <c r="B2205" s="117"/>
    </row>
    <row r="2206" spans="1:2">
      <c r="A2206" s="116"/>
      <c r="B2206" s="117"/>
    </row>
    <row r="2207" spans="1:2">
      <c r="A2207" s="116"/>
      <c r="B2207" s="117"/>
    </row>
  </sheetData>
  <autoFilter ref="A1:B840" xr:uid="{C4DF45DD-6386-B449-8E99-1F034EC189C3}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FFFF00"/>
  </sheetPr>
  <dimension ref="A1:AG5392"/>
  <sheetViews>
    <sheetView zoomScale="80" zoomScaleNormal="80" workbookViewId="0">
      <selection sqref="A1:L1048576"/>
    </sheetView>
  </sheetViews>
  <sheetFormatPr defaultColWidth="8.5" defaultRowHeight="15.75"/>
  <cols>
    <col min="2" max="2" width="22.875" customWidth="1"/>
    <col min="13" max="13" width="3.5" style="118" customWidth="1"/>
    <col min="14" max="14" width="16.875" style="118" customWidth="1"/>
    <col min="15" max="15" width="20.875" style="118" customWidth="1"/>
    <col min="16" max="17" width="8.875" style="118" customWidth="1"/>
    <col min="18" max="18" width="2.875" style="118" customWidth="1"/>
    <col min="19" max="19" width="17.125" style="118" customWidth="1"/>
    <col min="20" max="20" width="2.875" style="118" customWidth="1"/>
    <col min="21" max="21" width="14.875" style="102" customWidth="1"/>
    <col min="22" max="22" width="14.875" style="118" customWidth="1"/>
    <col min="23" max="23" width="10.875" style="102" customWidth="1"/>
    <col min="24" max="24" width="25.875" style="118" customWidth="1"/>
    <col min="25" max="25" width="10.875" style="118" customWidth="1"/>
    <col min="26" max="26" width="2.875" style="118" customWidth="1"/>
    <col min="27" max="28" width="14.875" style="102" customWidth="1"/>
    <col min="29" max="29" width="10.875" style="118" customWidth="1"/>
    <col min="30" max="30" width="25.875" style="118" customWidth="1"/>
    <col min="31" max="31" width="10.875" style="118" customWidth="1"/>
    <col min="32" max="32" width="8.5" style="118"/>
    <col min="33" max="33" width="11.875" style="118" bestFit="1" customWidth="1"/>
    <col min="34" max="16384" width="8.5" style="118"/>
  </cols>
  <sheetData>
    <row r="1" spans="1:31" ht="16.5" thickBot="1">
      <c r="A1" s="140" t="s">
        <v>115</v>
      </c>
      <c r="N1" s="223" t="s">
        <v>140</v>
      </c>
      <c r="O1" s="224"/>
      <c r="P1" s="225"/>
      <c r="Q1" s="163"/>
      <c r="S1" s="102" t="s">
        <v>141</v>
      </c>
      <c r="U1" s="164"/>
      <c r="W1" s="120"/>
    </row>
    <row r="2" spans="1:31">
      <c r="A2" t="s">
        <v>4094</v>
      </c>
      <c r="B2" s="140" t="s">
        <v>215</v>
      </c>
      <c r="O2" s="120"/>
      <c r="P2" s="118">
        <f>SUM(P4:P3960)</f>
        <v>76033708</v>
      </c>
      <c r="Q2" s="118">
        <f>SUM(Q4:Q3960)</f>
        <v>76035428</v>
      </c>
      <c r="S2" s="102"/>
      <c r="U2" s="123"/>
      <c r="V2" s="122" t="s">
        <v>1416</v>
      </c>
      <c r="W2" s="120"/>
      <c r="AA2" s="122" t="s">
        <v>1416</v>
      </c>
    </row>
    <row r="3" spans="1:31" thickBot="1">
      <c r="A3" s="141" t="s">
        <v>64</v>
      </c>
      <c r="B3" s="141" t="s">
        <v>65</v>
      </c>
      <c r="C3" s="141" t="s">
        <v>116</v>
      </c>
      <c r="D3" s="141" t="s">
        <v>117</v>
      </c>
      <c r="E3" s="141" t="s">
        <v>118</v>
      </c>
      <c r="F3" s="141" t="s">
        <v>119</v>
      </c>
      <c r="G3" s="141" t="s">
        <v>120</v>
      </c>
      <c r="H3" s="141" t="s">
        <v>3932</v>
      </c>
      <c r="I3" s="141" t="s">
        <v>3933</v>
      </c>
      <c r="J3" s="141" t="s">
        <v>3934</v>
      </c>
      <c r="K3" s="141" t="s">
        <v>3935</v>
      </c>
      <c r="L3" s="141" t="s">
        <v>3936</v>
      </c>
      <c r="N3" s="165" t="s">
        <v>137</v>
      </c>
      <c r="O3" s="166" t="str">
        <f>IFERROR(VLOOKUP(N3,EAN!$A:$B,2,FALSE),"")</f>
        <v>Cross-Reference No.</v>
      </c>
      <c r="P3" s="165" t="s">
        <v>331</v>
      </c>
      <c r="Q3" s="165" t="s">
        <v>332</v>
      </c>
      <c r="S3" s="167" t="s">
        <v>309</v>
      </c>
      <c r="U3" s="168" t="s">
        <v>314</v>
      </c>
      <c r="V3" s="169" t="s">
        <v>315</v>
      </c>
      <c r="W3" s="120"/>
      <c r="AA3" s="170" t="s">
        <v>316</v>
      </c>
    </row>
    <row r="4" spans="1:31">
      <c r="A4" s="140">
        <v>18100</v>
      </c>
      <c r="B4" t="s">
        <v>170</v>
      </c>
      <c r="H4" s="140">
        <v>202341</v>
      </c>
      <c r="I4" s="140">
        <v>202342</v>
      </c>
      <c r="J4" s="140">
        <v>202343</v>
      </c>
      <c r="K4" s="140">
        <v>202344</v>
      </c>
      <c r="L4" s="140">
        <v>202345</v>
      </c>
      <c r="N4" s="171" t="str">
        <f t="shared" ref="N4:N67" si="0">CONCATENATE(A4,"-",D4)</f>
        <v>18100-</v>
      </c>
      <c r="O4" s="172" t="str">
        <f>IF(B4="NET","",IF(B4="","",IFERROR(VLOOKUP(N4,EAN!$A:$B,2,FALSE),"MANGLER - MÅ OPPDATERE EAN-FANEN")))</f>
        <v/>
      </c>
      <c r="P4" s="171">
        <f>H4</f>
        <v>202341</v>
      </c>
      <c r="Q4" s="171">
        <f>L4</f>
        <v>202345</v>
      </c>
      <c r="S4" s="102" t="str">
        <f>IF(B4="NET","",IFERROR(VLOOKUP(O4,'2) Order Form'!$V$9:$V$905,1,FALSE),"Ikke med I order form"))</f>
        <v/>
      </c>
      <c r="U4" s="2">
        <v>7048652273154</v>
      </c>
      <c r="V4" s="120">
        <f>IFERROR(VLOOKUP(U4,'2) Order Form'!$V$9:$V$1767,1,FALSE),"Ikke med I order form")</f>
        <v>7048652273154</v>
      </c>
      <c r="W4" s="173">
        <f>INDEX(ATS!$A:$P,MATCH(ATS!$U4,ATS!$O:$O,0),1)</f>
        <v>845073</v>
      </c>
      <c r="X4" s="174" t="str">
        <f>INDEX(ATS!$A:$P,MATCH(ATS!$U4,ATS!$O:$O,0),2)</f>
        <v>Arbitrator Mips Helmet</v>
      </c>
      <c r="Y4" s="175" t="str">
        <f>INDEX(ATS!$A:$P,MATCH(ATS!$U4,ATS!$O:$O,0),4)</f>
        <v>MBKNC-SM</v>
      </c>
      <c r="AA4" s="173">
        <f>IFERROR(VLOOKUP('2) Order Form'!V9,$U$4:$U$2000,1,FALSE),"Ikke med i Elastic")</f>
        <v>7048652893505</v>
      </c>
      <c r="AB4" s="173">
        <f>SUM('2) Order Form'!V9)</f>
        <v>7048652893505</v>
      </c>
      <c r="AC4" s="173">
        <f>INDEX(ATS!$A:$P,MATCH(ATS!$AB4,ATS!$O:$O,0),1)</f>
        <v>845073</v>
      </c>
      <c r="AD4" s="173" t="str">
        <f>INDEX(ATS!$A:$P,MATCH(ATS!$AB4,ATS!$O:$O,0),2)</f>
        <v>Arbitrator Mips Helmet</v>
      </c>
      <c r="AE4" s="173" t="str">
        <f>INDEX(ATS!$A:$P,MATCH(ATS!$AB4,ATS!$O:$O,0),4)</f>
        <v>DUSK-SM</v>
      </c>
    </row>
    <row r="5" spans="1:31">
      <c r="A5">
        <v>18100</v>
      </c>
      <c r="B5" t="s">
        <v>3199</v>
      </c>
      <c r="C5" t="s">
        <v>3939</v>
      </c>
      <c r="D5" t="s">
        <v>121</v>
      </c>
      <c r="E5" t="s">
        <v>87</v>
      </c>
      <c r="F5" t="s">
        <v>78</v>
      </c>
      <c r="G5" t="s">
        <v>111</v>
      </c>
      <c r="H5">
        <v>0</v>
      </c>
      <c r="I5">
        <v>0</v>
      </c>
      <c r="J5">
        <v>0</v>
      </c>
      <c r="K5">
        <v>0</v>
      </c>
      <c r="L5">
        <v>0</v>
      </c>
      <c r="N5" s="171" t="str">
        <f t="shared" si="0"/>
        <v>18100-BLACK-OS</v>
      </c>
      <c r="O5" s="172" t="str">
        <f>IF(B5="NET","",IF(B5="","",IFERROR(VLOOKUP(N5,EAN!$A:$B,2,FALSE),"MANGLER - MÅ OPPDATERE EAN-FANEN")))</f>
        <v>MANGLER - MÅ OPPDATERE EAN-FANEN</v>
      </c>
      <c r="P5" s="171">
        <f t="shared" ref="P5:P68" si="1">H5</f>
        <v>0</v>
      </c>
      <c r="Q5" s="171">
        <f t="shared" ref="Q5:Q68" si="2">L5</f>
        <v>0</v>
      </c>
      <c r="S5" s="102" t="str">
        <f>IF(B5="NET","",IFERROR(VLOOKUP(O5,'2) Order Form'!$V$9:$V$905,1,FALSE),"Ikke med I order form"))</f>
        <v>Ikke med I order form</v>
      </c>
      <c r="U5" s="2">
        <v>7048652273154</v>
      </c>
      <c r="V5" s="120">
        <f>IFERROR(VLOOKUP(U5,'2) Order Form'!$V$9:$V$1767,1,FALSE),"Ikke med I order form")</f>
        <v>7048652273154</v>
      </c>
      <c r="W5" s="173">
        <f>INDEX(ATS!$A:$P,MATCH(ATS!$U5,ATS!$O:$O,0),1)</f>
        <v>845073</v>
      </c>
      <c r="X5" s="174" t="str">
        <f>INDEX(ATS!$A:$P,MATCH(ATS!$U5,ATS!$O:$O,0),2)</f>
        <v>Arbitrator Mips Helmet</v>
      </c>
      <c r="Y5" s="175" t="str">
        <f>INDEX(ATS!$A:$P,MATCH(ATS!$U5,ATS!$O:$O,0),4)</f>
        <v>MBKNC-SM</v>
      </c>
      <c r="AA5" s="173">
        <f>IFERROR(VLOOKUP('2) Order Form'!V10,$U$4:$U$2000,1,FALSE),"Ikke med i Elastic")</f>
        <v>7048652893499</v>
      </c>
      <c r="AB5" s="173">
        <f>SUM('2) Order Form'!V10)</f>
        <v>7048652893499</v>
      </c>
      <c r="AC5" s="173">
        <f>INDEX(ATS!$A:$P,MATCH(ATS!$AB5,ATS!$O:$O,0),1)</f>
        <v>845073</v>
      </c>
      <c r="AD5" s="173" t="str">
        <f>INDEX(ATS!$A:$P,MATCH(ATS!$AB5,ATS!$O:$O,0),2)</f>
        <v>Arbitrator Mips Helmet</v>
      </c>
      <c r="AE5" s="173" t="str">
        <f>INDEX(ATS!$A:$P,MATCH(ATS!$AB5,ATS!$O:$O,0),4)</f>
        <v>DUSK-ML</v>
      </c>
    </row>
    <row r="6" spans="1:31">
      <c r="A6" s="140">
        <v>18101</v>
      </c>
      <c r="B6" t="s">
        <v>170</v>
      </c>
      <c r="H6" s="140">
        <v>202341</v>
      </c>
      <c r="I6" s="140">
        <v>202342</v>
      </c>
      <c r="J6" s="140">
        <v>202343</v>
      </c>
      <c r="K6" s="140">
        <v>202344</v>
      </c>
      <c r="L6" s="140">
        <v>202345</v>
      </c>
      <c r="N6" s="171" t="str">
        <f t="shared" si="0"/>
        <v>18101-</v>
      </c>
      <c r="O6" s="172" t="str">
        <f>IF(B6="NET","",IF(B6="","",IFERROR(VLOOKUP(N6,EAN!$A:$B,2,FALSE),"MANGLER - MÅ OPPDATERE EAN-FANEN")))</f>
        <v/>
      </c>
      <c r="P6" s="171">
        <f t="shared" si="1"/>
        <v>202341</v>
      </c>
      <c r="Q6" s="171">
        <f t="shared" si="2"/>
        <v>202345</v>
      </c>
      <c r="S6" s="102" t="str">
        <f>IF(B6="NET","",IFERROR(VLOOKUP(O6,'2) Order Form'!$V$9:$V$905,1,FALSE),"Ikke med I order form"))</f>
        <v/>
      </c>
      <c r="U6" s="2">
        <v>7048652273154</v>
      </c>
      <c r="V6" s="120">
        <f>IFERROR(VLOOKUP(U6,'2) Order Form'!$V$9:$V$1767,1,FALSE),"Ikke med I order form")</f>
        <v>7048652273154</v>
      </c>
      <c r="W6" s="173">
        <f>INDEX(ATS!$A:$P,MATCH(ATS!$U6,ATS!$O:$O,0),1)</f>
        <v>845073</v>
      </c>
      <c r="X6" s="174" t="str">
        <f>INDEX(ATS!$A:$P,MATCH(ATS!$U6,ATS!$O:$O,0),2)</f>
        <v>Arbitrator Mips Helmet</v>
      </c>
      <c r="Y6" s="175" t="str">
        <f>INDEX(ATS!$A:$P,MATCH(ATS!$U6,ATS!$O:$O,0),4)</f>
        <v>MBKNC-SM</v>
      </c>
      <c r="AA6" s="173">
        <f>IFERROR(VLOOKUP('2) Order Form'!V11,$U$4:$U$2000,1,FALSE),"Ikke med i Elastic")</f>
        <v>7048652893529</v>
      </c>
      <c r="AB6" s="173">
        <f>SUM('2) Order Form'!V11)</f>
        <v>7048652893529</v>
      </c>
      <c r="AC6" s="173">
        <f>INDEX(ATS!$A:$P,MATCH(ATS!$AB6,ATS!$O:$O,0),1)</f>
        <v>845073</v>
      </c>
      <c r="AD6" s="173" t="str">
        <f>INDEX(ATS!$A:$P,MATCH(ATS!$AB6,ATS!$O:$O,0),2)</f>
        <v>Arbitrator Mips Helmet</v>
      </c>
      <c r="AE6" s="173" t="str">
        <f>INDEX(ATS!$A:$P,MATCH(ATS!$AB6,ATS!$O:$O,0),4)</f>
        <v>LAVA-SM</v>
      </c>
    </row>
    <row r="7" spans="1:31">
      <c r="A7">
        <v>18101</v>
      </c>
      <c r="B7" t="s">
        <v>3206</v>
      </c>
      <c r="C7" t="s">
        <v>3939</v>
      </c>
      <c r="D7" t="s">
        <v>121</v>
      </c>
      <c r="E7" t="s">
        <v>87</v>
      </c>
      <c r="F7" t="s">
        <v>78</v>
      </c>
      <c r="G7" t="s">
        <v>111</v>
      </c>
      <c r="H7">
        <v>0</v>
      </c>
      <c r="I7">
        <v>0</v>
      </c>
      <c r="J7">
        <v>0</v>
      </c>
      <c r="K7">
        <v>0</v>
      </c>
      <c r="L7">
        <v>0</v>
      </c>
      <c r="N7" s="171" t="str">
        <f t="shared" si="0"/>
        <v>18101-BLACK-OS</v>
      </c>
      <c r="O7" s="172" t="str">
        <f>IF(B7="NET","",IF(B7="","",IFERROR(VLOOKUP(N7,EAN!$A:$B,2,FALSE),"MANGLER - MÅ OPPDATERE EAN-FANEN")))</f>
        <v>MANGLER - MÅ OPPDATERE EAN-FANEN</v>
      </c>
      <c r="P7" s="171">
        <f t="shared" si="1"/>
        <v>0</v>
      </c>
      <c r="Q7" s="171">
        <f t="shared" si="2"/>
        <v>0</v>
      </c>
      <c r="S7" s="102" t="str">
        <f>IF(B7="NET","",IFERROR(VLOOKUP(O7,'2) Order Form'!$V$9:$V$905,1,FALSE),"Ikke med I order form"))</f>
        <v>Ikke med I order form</v>
      </c>
      <c r="U7" s="2">
        <v>7048652273147</v>
      </c>
      <c r="V7" s="120">
        <f>IFERROR(VLOOKUP(U7,'2) Order Form'!$V$9:$V$1767,1,FALSE),"Ikke med I order form")</f>
        <v>7048652273147</v>
      </c>
      <c r="W7" s="173">
        <f>INDEX(ATS!$A:$P,MATCH(ATS!$U7,ATS!$O:$O,0),1)</f>
        <v>845073</v>
      </c>
      <c r="X7" s="174" t="str">
        <f>INDEX(ATS!$A:$P,MATCH(ATS!$U7,ATS!$O:$O,0),2)</f>
        <v>Arbitrator Mips Helmet</v>
      </c>
      <c r="Y7" s="175" t="str">
        <f>INDEX(ATS!$A:$P,MATCH(ATS!$U7,ATS!$O:$O,0),4)</f>
        <v>MBKNC-ML</v>
      </c>
      <c r="AA7" s="173">
        <f>IFERROR(VLOOKUP('2) Order Form'!V12,$U$4:$U$2000,1,FALSE),"Ikke med i Elastic")</f>
        <v>7048652893512</v>
      </c>
      <c r="AB7" s="173">
        <f>SUM('2) Order Form'!V12)</f>
        <v>7048652893512</v>
      </c>
      <c r="AC7" s="173">
        <f>INDEX(ATS!$A:$P,MATCH(ATS!$AB7,ATS!$O:$O,0),1)</f>
        <v>845073</v>
      </c>
      <c r="AD7" s="173" t="str">
        <f>INDEX(ATS!$A:$P,MATCH(ATS!$AB7,ATS!$O:$O,0),2)</f>
        <v>Arbitrator Mips Helmet</v>
      </c>
      <c r="AE7" s="173" t="str">
        <f>INDEX(ATS!$A:$P,MATCH(ATS!$AB7,ATS!$O:$O,0),4)</f>
        <v>LAVA-ML</v>
      </c>
    </row>
    <row r="8" spans="1:31">
      <c r="A8" s="140">
        <v>18102</v>
      </c>
      <c r="B8" t="s">
        <v>170</v>
      </c>
      <c r="H8" s="140">
        <v>202341</v>
      </c>
      <c r="I8" s="140">
        <v>202342</v>
      </c>
      <c r="J8" s="140">
        <v>202343</v>
      </c>
      <c r="K8" s="140">
        <v>202344</v>
      </c>
      <c r="L8" s="140">
        <v>202345</v>
      </c>
      <c r="N8" s="171" t="str">
        <f t="shared" si="0"/>
        <v>18102-</v>
      </c>
      <c r="O8" s="172" t="str">
        <f>IF(B8="NET","",IF(B8="","",IFERROR(VLOOKUP(N8,EAN!$A:$B,2,FALSE),"MANGLER - MÅ OPPDATERE EAN-FANEN")))</f>
        <v/>
      </c>
      <c r="P8" s="171">
        <f t="shared" si="1"/>
        <v>202341</v>
      </c>
      <c r="Q8" s="171">
        <f t="shared" si="2"/>
        <v>202345</v>
      </c>
      <c r="S8" s="102" t="str">
        <f>IF(B8="NET","",IFERROR(VLOOKUP(O8,'2) Order Form'!$V$9:$V$905,1,FALSE),"Ikke med I order form"))</f>
        <v/>
      </c>
      <c r="U8" s="2">
        <v>7048652273147</v>
      </c>
      <c r="V8" s="120">
        <f>IFERROR(VLOOKUP(U8,'2) Order Form'!$V$9:$V$1767,1,FALSE),"Ikke med I order form")</f>
        <v>7048652273147</v>
      </c>
      <c r="W8" s="173">
        <f>INDEX(ATS!$A:$P,MATCH(ATS!$U8,ATS!$O:$O,0),1)</f>
        <v>845073</v>
      </c>
      <c r="X8" s="174" t="str">
        <f>INDEX(ATS!$A:$P,MATCH(ATS!$U8,ATS!$O:$O,0),2)</f>
        <v>Arbitrator Mips Helmet</v>
      </c>
      <c r="Y8" s="175" t="str">
        <f>INDEX(ATS!$A:$P,MATCH(ATS!$U8,ATS!$O:$O,0),4)</f>
        <v>MBKNC-ML</v>
      </c>
      <c r="AA8" s="173">
        <f>IFERROR(VLOOKUP('2) Order Form'!V13,$U$4:$U$2000,1,FALSE),"Ikke med i Elastic")</f>
        <v>7048652273154</v>
      </c>
      <c r="AB8" s="173">
        <f>SUM('2) Order Form'!V13)</f>
        <v>7048652273154</v>
      </c>
      <c r="AC8" s="173">
        <f>INDEX(ATS!$A:$P,MATCH(ATS!$AB8,ATS!$O:$O,0),1)</f>
        <v>845073</v>
      </c>
      <c r="AD8" s="173" t="str">
        <f>INDEX(ATS!$A:$P,MATCH(ATS!$AB8,ATS!$O:$O,0),2)</f>
        <v>Arbitrator Mips Helmet</v>
      </c>
      <c r="AE8" s="173" t="str">
        <f>INDEX(ATS!$A:$P,MATCH(ATS!$AB8,ATS!$O:$O,0),4)</f>
        <v>MBKNC-SM</v>
      </c>
    </row>
    <row r="9" spans="1:31">
      <c r="A9">
        <v>18102</v>
      </c>
      <c r="B9" t="s">
        <v>3207</v>
      </c>
      <c r="C9" t="s">
        <v>3939</v>
      </c>
      <c r="D9" t="s">
        <v>121</v>
      </c>
      <c r="E9" t="s">
        <v>87</v>
      </c>
      <c r="F9" t="s">
        <v>78</v>
      </c>
      <c r="G9" t="s">
        <v>111</v>
      </c>
      <c r="H9">
        <v>0</v>
      </c>
      <c r="I9">
        <v>0</v>
      </c>
      <c r="J9">
        <v>0</v>
      </c>
      <c r="K9">
        <v>0</v>
      </c>
      <c r="L9">
        <v>0</v>
      </c>
      <c r="N9" s="171" t="str">
        <f t="shared" si="0"/>
        <v>18102-BLACK-OS</v>
      </c>
      <c r="O9" s="172" t="str">
        <f>IF(B9="NET","",IF(B9="","",IFERROR(VLOOKUP(N9,EAN!$A:$B,2,FALSE),"MANGLER - MÅ OPPDATERE EAN-FANEN")))</f>
        <v>MANGLER - MÅ OPPDATERE EAN-FANEN</v>
      </c>
      <c r="P9" s="171">
        <f t="shared" si="1"/>
        <v>0</v>
      </c>
      <c r="Q9" s="171">
        <f t="shared" si="2"/>
        <v>0</v>
      </c>
      <c r="S9" s="102" t="str">
        <f>IF(B9="NET","",IFERROR(VLOOKUP(O9,'2) Order Form'!$V$9:$V$905,1,FALSE),"Ikke med I order form"))</f>
        <v>Ikke med I order form</v>
      </c>
      <c r="U9" s="2">
        <v>7048652273147</v>
      </c>
      <c r="V9" s="120">
        <f>IFERROR(VLOOKUP(U9,'2) Order Form'!$V$9:$V$1767,1,FALSE),"Ikke med I order form")</f>
        <v>7048652273147</v>
      </c>
      <c r="W9" s="173">
        <f>INDEX(ATS!$A:$P,MATCH(ATS!$U9,ATS!$O:$O,0),1)</f>
        <v>845073</v>
      </c>
      <c r="X9" s="174" t="str">
        <f>INDEX(ATS!$A:$P,MATCH(ATS!$U9,ATS!$O:$O,0),2)</f>
        <v>Arbitrator Mips Helmet</v>
      </c>
      <c r="Y9" s="175" t="str">
        <f>INDEX(ATS!$A:$P,MATCH(ATS!$U9,ATS!$O:$O,0),4)</f>
        <v>MBKNC-ML</v>
      </c>
      <c r="AA9" s="173">
        <f>IFERROR(VLOOKUP('2) Order Form'!V14,$U$4:$U$2000,1,FALSE),"Ikke med i Elastic")</f>
        <v>7048652273147</v>
      </c>
      <c r="AB9" s="173">
        <f>SUM('2) Order Form'!V14)</f>
        <v>7048652273147</v>
      </c>
      <c r="AC9" s="173">
        <f>INDEX(ATS!$A:$P,MATCH(ATS!$AB9,ATS!$O:$O,0),1)</f>
        <v>845073</v>
      </c>
      <c r="AD9" s="173" t="str">
        <f>INDEX(ATS!$A:$P,MATCH(ATS!$AB9,ATS!$O:$O,0),2)</f>
        <v>Arbitrator Mips Helmet</v>
      </c>
      <c r="AE9" s="173" t="str">
        <f>INDEX(ATS!$A:$P,MATCH(ATS!$AB9,ATS!$O:$O,0),4)</f>
        <v>MBKNC-ML</v>
      </c>
    </row>
    <row r="10" spans="1:31">
      <c r="A10" s="140">
        <v>18103</v>
      </c>
      <c r="B10" t="s">
        <v>170</v>
      </c>
      <c r="H10" s="140">
        <v>202341</v>
      </c>
      <c r="I10" s="140">
        <v>202342</v>
      </c>
      <c r="J10" s="140">
        <v>202343</v>
      </c>
      <c r="K10" s="140">
        <v>202344</v>
      </c>
      <c r="L10" s="140">
        <v>202345</v>
      </c>
      <c r="N10" s="171" t="str">
        <f t="shared" si="0"/>
        <v>18103-</v>
      </c>
      <c r="O10" s="172" t="str">
        <f>IF(B10="NET","",IF(B10="","",IFERROR(VLOOKUP(N10,EAN!$A:$B,2,FALSE),"MANGLER - MÅ OPPDATERE EAN-FANEN")))</f>
        <v/>
      </c>
      <c r="P10" s="171">
        <f t="shared" si="1"/>
        <v>202341</v>
      </c>
      <c r="Q10" s="171">
        <f t="shared" si="2"/>
        <v>202345</v>
      </c>
      <c r="S10" s="102" t="str">
        <f>IF(B10="NET","",IFERROR(VLOOKUP(O10,'2) Order Form'!$V$9:$V$905,1,FALSE),"Ikke med I order form"))</f>
        <v/>
      </c>
      <c r="U10" s="2">
        <v>7048652893505</v>
      </c>
      <c r="V10" s="120">
        <f>IFERROR(VLOOKUP(U10,'2) Order Form'!$V$9:$V$1767,1,FALSE),"Ikke med I order form")</f>
        <v>7048652893505</v>
      </c>
      <c r="W10" s="173">
        <f>INDEX(ATS!$A:$P,MATCH(ATS!$U10,ATS!$O:$O,0),1)</f>
        <v>845073</v>
      </c>
      <c r="X10" s="174" t="str">
        <f>INDEX(ATS!$A:$P,MATCH(ATS!$U10,ATS!$O:$O,0),2)</f>
        <v>Arbitrator Mips Helmet</v>
      </c>
      <c r="Y10" s="175" t="str">
        <f>INDEX(ATS!$A:$P,MATCH(ATS!$U10,ATS!$O:$O,0),4)</f>
        <v>DUSK-SM</v>
      </c>
      <c r="AA10" s="173">
        <f>IFERROR(VLOOKUP('2) Order Form'!V15,$U$4:$U$2000,1,FALSE),"Ikke med i Elastic")</f>
        <v>7048652893567</v>
      </c>
      <c r="AB10" s="173">
        <f>SUM('2) Order Form'!V15)</f>
        <v>7048652893567</v>
      </c>
      <c r="AC10" s="173">
        <f>INDEX(ATS!$A:$P,MATCH(ATS!$AB10,ATS!$O:$O,0),1)</f>
        <v>845073</v>
      </c>
      <c r="AD10" s="173" t="str">
        <f>INDEX(ATS!$A:$P,MATCH(ATS!$AB10,ATS!$O:$O,0),2)</f>
        <v>Arbitrator Mips Helmet</v>
      </c>
      <c r="AE10" s="173" t="str">
        <f>INDEX(ATS!$A:$P,MATCH(ATS!$AB10,ATS!$O:$O,0),4)</f>
        <v>WOLND-SM</v>
      </c>
    </row>
    <row r="11" spans="1:31">
      <c r="A11">
        <v>18103</v>
      </c>
      <c r="B11" t="s">
        <v>3208</v>
      </c>
      <c r="C11" t="s">
        <v>3939</v>
      </c>
      <c r="D11" t="s">
        <v>121</v>
      </c>
      <c r="E11" t="s">
        <v>87</v>
      </c>
      <c r="F11" t="s">
        <v>78</v>
      </c>
      <c r="G11" t="s">
        <v>111</v>
      </c>
      <c r="H11">
        <v>0</v>
      </c>
      <c r="I11">
        <v>0</v>
      </c>
      <c r="J11">
        <v>0</v>
      </c>
      <c r="K11">
        <v>0</v>
      </c>
      <c r="L11">
        <v>0</v>
      </c>
      <c r="N11" s="171" t="str">
        <f t="shared" si="0"/>
        <v>18103-BLACK-OS</v>
      </c>
      <c r="O11" s="172" t="str">
        <f>IF(B11="NET","",IF(B11="","",IFERROR(VLOOKUP(N11,EAN!$A:$B,2,FALSE),"MANGLER - MÅ OPPDATERE EAN-FANEN")))</f>
        <v>MANGLER - MÅ OPPDATERE EAN-FANEN</v>
      </c>
      <c r="P11" s="171">
        <f t="shared" si="1"/>
        <v>0</v>
      </c>
      <c r="Q11" s="171">
        <f t="shared" si="2"/>
        <v>0</v>
      </c>
      <c r="S11" s="102" t="str">
        <f>IF(B11="NET","",IFERROR(VLOOKUP(O11,'2) Order Form'!$V$9:$V$905,1,FALSE),"Ikke med I order form"))</f>
        <v>Ikke med I order form</v>
      </c>
      <c r="U11" s="2">
        <v>7048652893505</v>
      </c>
      <c r="V11" s="120">
        <f>IFERROR(VLOOKUP(U11,'2) Order Form'!$V$9:$V$1767,1,FALSE),"Ikke med I order form")</f>
        <v>7048652893505</v>
      </c>
      <c r="W11" s="173">
        <f>INDEX(ATS!$A:$P,MATCH(ATS!$U11,ATS!$O:$O,0),1)</f>
        <v>845073</v>
      </c>
      <c r="X11" s="174" t="str">
        <f>INDEX(ATS!$A:$P,MATCH(ATS!$U11,ATS!$O:$O,0),2)</f>
        <v>Arbitrator Mips Helmet</v>
      </c>
      <c r="Y11" s="175" t="str">
        <f>INDEX(ATS!$A:$P,MATCH(ATS!$U11,ATS!$O:$O,0),4)</f>
        <v>DUSK-SM</v>
      </c>
      <c r="AA11" s="173">
        <f>IFERROR(VLOOKUP('2) Order Form'!V16,$U$4:$U$2000,1,FALSE),"Ikke med i Elastic")</f>
        <v>7048652893550</v>
      </c>
      <c r="AB11" s="173">
        <f>SUM('2) Order Form'!V16)</f>
        <v>7048652893550</v>
      </c>
      <c r="AC11" s="173">
        <f>INDEX(ATS!$A:$P,MATCH(ATS!$AB11,ATS!$O:$O,0),1)</f>
        <v>845073</v>
      </c>
      <c r="AD11" s="173" t="str">
        <f>INDEX(ATS!$A:$P,MATCH(ATS!$AB11,ATS!$O:$O,0),2)</f>
        <v>Arbitrator Mips Helmet</v>
      </c>
      <c r="AE11" s="173" t="str">
        <f>INDEX(ATS!$A:$P,MATCH(ATS!$AB11,ATS!$O:$O,0),4)</f>
        <v>WOLND-ML</v>
      </c>
    </row>
    <row r="12" spans="1:31">
      <c r="A12" s="140">
        <v>18104</v>
      </c>
      <c r="B12" t="s">
        <v>170</v>
      </c>
      <c r="H12" s="140">
        <v>202341</v>
      </c>
      <c r="I12" s="140">
        <v>202342</v>
      </c>
      <c r="J12" s="140">
        <v>202343</v>
      </c>
      <c r="K12" s="140">
        <v>202344</v>
      </c>
      <c r="L12" s="140">
        <v>202345</v>
      </c>
      <c r="N12" s="171" t="str">
        <f t="shared" si="0"/>
        <v>18104-</v>
      </c>
      <c r="O12" s="172" t="str">
        <f>IF(B12="NET","",IF(B12="","",IFERROR(VLOOKUP(N12,EAN!$A:$B,2,FALSE),"MANGLER - MÅ OPPDATERE EAN-FANEN")))</f>
        <v/>
      </c>
      <c r="P12" s="171">
        <f t="shared" si="1"/>
        <v>202341</v>
      </c>
      <c r="Q12" s="171">
        <f t="shared" si="2"/>
        <v>202345</v>
      </c>
      <c r="S12" s="102" t="str">
        <f>IF(B12="NET","",IFERROR(VLOOKUP(O12,'2) Order Form'!$V$9:$V$905,1,FALSE),"Ikke med I order form"))</f>
        <v/>
      </c>
      <c r="U12" s="2">
        <v>7048652893499</v>
      </c>
      <c r="V12" s="120">
        <f>IFERROR(VLOOKUP(U12,'2) Order Form'!$V$9:$V$1767,1,FALSE),"Ikke med I order form")</f>
        <v>7048652893499</v>
      </c>
      <c r="W12" s="173">
        <f>INDEX(ATS!$A:$P,MATCH(ATS!$U12,ATS!$O:$O,0),1)</f>
        <v>845073</v>
      </c>
      <c r="X12" s="174" t="str">
        <f>INDEX(ATS!$A:$P,MATCH(ATS!$U12,ATS!$O:$O,0),2)</f>
        <v>Arbitrator Mips Helmet</v>
      </c>
      <c r="Y12" s="175" t="str">
        <f>INDEX(ATS!$A:$P,MATCH(ATS!$U12,ATS!$O:$O,0),4)</f>
        <v>DUSK-ML</v>
      </c>
      <c r="AA12" s="173">
        <f>IFERROR(VLOOKUP('2) Order Form'!V17,$U$4:$U$2000,1,FALSE),"Ikke med i Elastic")</f>
        <v>7048652892850</v>
      </c>
      <c r="AB12" s="173">
        <f>SUM('2) Order Form'!V17)</f>
        <v>7048652892850</v>
      </c>
      <c r="AC12" s="173">
        <f>INDEX(ATS!$A:$P,MATCH(ATS!$AB12,ATS!$O:$O,0),1)</f>
        <v>845144</v>
      </c>
      <c r="AD12" s="173" t="str">
        <f>INDEX(ATS!$A:$P,MATCH(ATS!$AB12,ATS!$O:$O,0),2)</f>
        <v>Bushwhacker 2Vi Mips Helmet</v>
      </c>
      <c r="AE12" s="173" t="str">
        <f>INDEX(ATS!$A:$P,MATCH(ATS!$AB12,ATS!$O:$O,0),4)</f>
        <v>DUSK-SM</v>
      </c>
    </row>
    <row r="13" spans="1:31">
      <c r="A13">
        <v>18104</v>
      </c>
      <c r="B13" t="s">
        <v>3200</v>
      </c>
      <c r="C13" t="s">
        <v>3939</v>
      </c>
      <c r="D13" t="s">
        <v>121</v>
      </c>
      <c r="E13" t="s">
        <v>87</v>
      </c>
      <c r="F13" t="s">
        <v>78</v>
      </c>
      <c r="G13" t="s">
        <v>111</v>
      </c>
      <c r="H13">
        <v>0</v>
      </c>
      <c r="I13">
        <v>0</v>
      </c>
      <c r="J13">
        <v>0</v>
      </c>
      <c r="K13">
        <v>0</v>
      </c>
      <c r="L13">
        <v>0</v>
      </c>
      <c r="N13" s="171" t="str">
        <f t="shared" si="0"/>
        <v>18104-BLACK-OS</v>
      </c>
      <c r="O13" s="172" t="str">
        <f>IF(B13="NET","",IF(B13="","",IFERROR(VLOOKUP(N13,EAN!$A:$B,2,FALSE),"MANGLER - MÅ OPPDATERE EAN-FANEN")))</f>
        <v>MANGLER - MÅ OPPDATERE EAN-FANEN</v>
      </c>
      <c r="P13" s="171">
        <f t="shared" si="1"/>
        <v>0</v>
      </c>
      <c r="Q13" s="171">
        <f t="shared" si="2"/>
        <v>0</v>
      </c>
      <c r="S13" s="102" t="str">
        <f>IF(B13="NET","",IFERROR(VLOOKUP(O13,'2) Order Form'!$V$9:$V$905,1,FALSE),"Ikke med I order form"))</f>
        <v>Ikke med I order form</v>
      </c>
      <c r="U13" s="2">
        <v>7048652893499</v>
      </c>
      <c r="V13" s="120">
        <f>IFERROR(VLOOKUP(U13,'2) Order Form'!$V$9:$V$1767,1,FALSE),"Ikke med I order form")</f>
        <v>7048652893499</v>
      </c>
      <c r="W13" s="173">
        <f>INDEX(ATS!$A:$P,MATCH(ATS!$U13,ATS!$O:$O,0),1)</f>
        <v>845073</v>
      </c>
      <c r="X13" s="174" t="str">
        <f>INDEX(ATS!$A:$P,MATCH(ATS!$U13,ATS!$O:$O,0),2)</f>
        <v>Arbitrator Mips Helmet</v>
      </c>
      <c r="Y13" s="175" t="str">
        <f>INDEX(ATS!$A:$P,MATCH(ATS!$U13,ATS!$O:$O,0),4)</f>
        <v>DUSK-ML</v>
      </c>
      <c r="AA13" s="173">
        <f>IFERROR(VLOOKUP('2) Order Form'!V18,$U$4:$U$2000,1,FALSE),"Ikke med i Elastic")</f>
        <v>7048652892843</v>
      </c>
      <c r="AB13" s="173">
        <f>SUM('2) Order Form'!V18)</f>
        <v>7048652892843</v>
      </c>
      <c r="AC13" s="173">
        <f>INDEX(ATS!$A:$P,MATCH(ATS!$AB13,ATS!$O:$O,0),1)</f>
        <v>845144</v>
      </c>
      <c r="AD13" s="173" t="str">
        <f>INDEX(ATS!$A:$P,MATCH(ATS!$AB13,ATS!$O:$O,0),2)</f>
        <v>Bushwhacker 2Vi Mips Helmet</v>
      </c>
      <c r="AE13" s="173" t="str">
        <f>INDEX(ATS!$A:$P,MATCH(ATS!$AB13,ATS!$O:$O,0),4)</f>
        <v>DUSK-ML</v>
      </c>
    </row>
    <row r="14" spans="1:31">
      <c r="A14" s="140">
        <v>810050</v>
      </c>
      <c r="B14" t="s">
        <v>170</v>
      </c>
      <c r="H14" s="140">
        <v>202341</v>
      </c>
      <c r="I14" s="140">
        <v>202342</v>
      </c>
      <c r="J14" s="140">
        <v>202343</v>
      </c>
      <c r="K14" s="140">
        <v>202344</v>
      </c>
      <c r="L14" s="140">
        <v>202345</v>
      </c>
      <c r="N14" s="171" t="str">
        <f t="shared" si="0"/>
        <v>810050-</v>
      </c>
      <c r="O14" s="172" t="str">
        <f>IF(B14="NET","",IF(B14="","",IFERROR(VLOOKUP(N14,EAN!$A:$B,2,FALSE),"MANGLER - MÅ OPPDATERE EAN-FANEN")))</f>
        <v/>
      </c>
      <c r="P14" s="171">
        <f t="shared" si="1"/>
        <v>202341</v>
      </c>
      <c r="Q14" s="171">
        <f t="shared" si="2"/>
        <v>202345</v>
      </c>
      <c r="S14" s="102" t="str">
        <f>IF(B14="NET","",IFERROR(VLOOKUP(O14,'2) Order Form'!$V$9:$V$905,1,FALSE),"Ikke med I order form"))</f>
        <v/>
      </c>
      <c r="U14" s="2">
        <v>7048652893529</v>
      </c>
      <c r="V14" s="120">
        <f>IFERROR(VLOOKUP(U14,'2) Order Form'!$V$9:$V$1767,1,FALSE),"Ikke med I order form")</f>
        <v>7048652893529</v>
      </c>
      <c r="W14" s="173">
        <f>INDEX(ATS!$A:$P,MATCH(ATS!$U14,ATS!$O:$O,0),1)</f>
        <v>845073</v>
      </c>
      <c r="X14" s="174" t="str">
        <f>INDEX(ATS!$A:$P,MATCH(ATS!$U14,ATS!$O:$O,0),2)</f>
        <v>Arbitrator Mips Helmet</v>
      </c>
      <c r="Y14" s="175" t="str">
        <f>INDEX(ATS!$A:$P,MATCH(ATS!$U14,ATS!$O:$O,0),4)</f>
        <v>LAVA-SM</v>
      </c>
      <c r="AA14" s="173">
        <f>IFERROR(VLOOKUP('2) Order Form'!V19,$U$4:$U$2000,1,FALSE),"Ikke med i Elastic")</f>
        <v>7048652892836</v>
      </c>
      <c r="AB14" s="173">
        <f>SUM('2) Order Form'!V19)</f>
        <v>7048652892836</v>
      </c>
      <c r="AC14" s="173">
        <f>INDEX(ATS!$A:$P,MATCH(ATS!$AB14,ATS!$O:$O,0),1)</f>
        <v>845144</v>
      </c>
      <c r="AD14" s="173" t="str">
        <f>INDEX(ATS!$A:$P,MATCH(ATS!$AB14,ATS!$O:$O,0),2)</f>
        <v>Bushwhacker 2Vi Mips Helmet</v>
      </c>
      <c r="AE14" s="173" t="str">
        <f>INDEX(ATS!$A:$P,MATCH(ATS!$AB14,ATS!$O:$O,0),4)</f>
        <v>DUSK-LXL</v>
      </c>
    </row>
    <row r="15" spans="1:31">
      <c r="A15">
        <v>810050</v>
      </c>
      <c r="B15" t="s">
        <v>930</v>
      </c>
      <c r="C15" t="s">
        <v>3939</v>
      </c>
      <c r="D15" t="s">
        <v>401</v>
      </c>
      <c r="E15" t="s">
        <v>929</v>
      </c>
      <c r="F15" t="s">
        <v>78</v>
      </c>
      <c r="G15" t="s">
        <v>214</v>
      </c>
      <c r="H15">
        <v>4</v>
      </c>
      <c r="I15">
        <v>4</v>
      </c>
      <c r="J15">
        <v>4</v>
      </c>
      <c r="K15">
        <v>4</v>
      </c>
      <c r="L15">
        <v>4</v>
      </c>
      <c r="N15" s="171" t="str">
        <f t="shared" si="0"/>
        <v>810050-CLGRY-OS</v>
      </c>
      <c r="O15" s="172">
        <f>IF(B15="NET","",IF(B15="","",IFERROR(VLOOKUP(N15,EAN!$A:$B,2,FALSE),"MANGLER - MÅ OPPDATERE EAN-FANEN")))</f>
        <v>7048652327482</v>
      </c>
      <c r="P15" s="171">
        <f t="shared" si="1"/>
        <v>4</v>
      </c>
      <c r="Q15" s="171">
        <f t="shared" si="2"/>
        <v>4</v>
      </c>
      <c r="S15" s="102" t="str">
        <f>IF(B15="NET","",IFERROR(VLOOKUP(O15,'2) Order Form'!$V$9:$V$905,1,FALSE),"Ikke med I order form"))</f>
        <v>Ikke med I order form</v>
      </c>
      <c r="U15" s="2">
        <v>7048652893529</v>
      </c>
      <c r="V15" s="120">
        <f>IFERROR(VLOOKUP(U15,'2) Order Form'!$V$9:$V$1767,1,FALSE),"Ikke med I order form")</f>
        <v>7048652893529</v>
      </c>
      <c r="W15" s="173">
        <f>INDEX(ATS!$A:$P,MATCH(ATS!$U15,ATS!$O:$O,0),1)</f>
        <v>845073</v>
      </c>
      <c r="X15" s="174" t="str">
        <f>INDEX(ATS!$A:$P,MATCH(ATS!$U15,ATS!$O:$O,0),2)</f>
        <v>Arbitrator Mips Helmet</v>
      </c>
      <c r="Y15" s="175" t="str">
        <f>INDEX(ATS!$A:$P,MATCH(ATS!$U15,ATS!$O:$O,0),4)</f>
        <v>LAVA-SM</v>
      </c>
      <c r="AA15" s="173">
        <f>IFERROR(VLOOKUP('2) Order Form'!V20,$U$4:$U$2000,1,FALSE),"Ikke med i Elastic")</f>
        <v>7048652895592</v>
      </c>
      <c r="AB15" s="173">
        <f>SUM('2) Order Form'!V20)</f>
        <v>7048652895592</v>
      </c>
      <c r="AC15" s="173">
        <f>INDEX(ATS!$A:$P,MATCH(ATS!$AB15,ATS!$O:$O,0),1)</f>
        <v>845144</v>
      </c>
      <c r="AD15" s="173" t="str">
        <f>INDEX(ATS!$A:$P,MATCH(ATS!$AB15,ATS!$O:$O,0),2)</f>
        <v>Bushwhacker 2Vi Mips Helmet</v>
      </c>
      <c r="AE15" s="173" t="str">
        <f>INDEX(ATS!$A:$P,MATCH(ATS!$AB15,ATS!$O:$O,0),4)</f>
        <v>MBLCK-SM</v>
      </c>
    </row>
    <row r="16" spans="1:31">
      <c r="A16">
        <v>810050</v>
      </c>
      <c r="B16" t="s">
        <v>930</v>
      </c>
      <c r="C16" t="s">
        <v>3939</v>
      </c>
      <c r="D16" t="s">
        <v>1003</v>
      </c>
      <c r="E16" t="s">
        <v>1361</v>
      </c>
      <c r="F16" t="s">
        <v>78</v>
      </c>
      <c r="G16" t="s">
        <v>214</v>
      </c>
      <c r="H16">
        <v>20</v>
      </c>
      <c r="I16">
        <v>20</v>
      </c>
      <c r="J16">
        <v>20</v>
      </c>
      <c r="K16">
        <v>20</v>
      </c>
      <c r="L16">
        <v>20</v>
      </c>
      <c r="N16" s="171" t="str">
        <f t="shared" si="0"/>
        <v>810050-DPUMC-OS</v>
      </c>
      <c r="O16" s="172">
        <f>IF(B16="NET","",IF(B16="","",IFERROR(VLOOKUP(N16,EAN!$A:$B,2,FALSE),"MANGLER - MÅ OPPDATERE EAN-FANEN")))</f>
        <v>7048652766120</v>
      </c>
      <c r="P16" s="171">
        <f t="shared" si="1"/>
        <v>20</v>
      </c>
      <c r="Q16" s="171">
        <f t="shared" si="2"/>
        <v>20</v>
      </c>
      <c r="S16" s="102" t="str">
        <f>IF(B16="NET","",IFERROR(VLOOKUP(O16,'2) Order Form'!$V$9:$V$905,1,FALSE),"Ikke med I order form"))</f>
        <v>Ikke med I order form</v>
      </c>
      <c r="U16" s="2">
        <v>7048652893512</v>
      </c>
      <c r="V16" s="120">
        <f>IFERROR(VLOOKUP(U16,'2) Order Form'!$V$9:$V$1767,1,FALSE),"Ikke med I order form")</f>
        <v>7048652893512</v>
      </c>
      <c r="W16" s="173">
        <f>INDEX(ATS!$A:$P,MATCH(ATS!$U16,ATS!$O:$O,0),1)</f>
        <v>845073</v>
      </c>
      <c r="X16" s="174" t="str">
        <f>INDEX(ATS!$A:$P,MATCH(ATS!$U16,ATS!$O:$O,0),2)</f>
        <v>Arbitrator Mips Helmet</v>
      </c>
      <c r="Y16" s="175" t="str">
        <f>INDEX(ATS!$A:$P,MATCH(ATS!$U16,ATS!$O:$O,0),4)</f>
        <v>LAVA-ML</v>
      </c>
      <c r="AA16" s="173">
        <f>IFERROR(VLOOKUP('2) Order Form'!V21,$U$4:$U$2000,1,FALSE),"Ikke med i Elastic")</f>
        <v>7048652895585</v>
      </c>
      <c r="AB16" s="173">
        <f>SUM('2) Order Form'!V21)</f>
        <v>7048652895585</v>
      </c>
      <c r="AC16" s="173">
        <f>INDEX(ATS!$A:$P,MATCH(ATS!$AB16,ATS!$O:$O,0),1)</f>
        <v>845144</v>
      </c>
      <c r="AD16" s="173" t="str">
        <f>INDEX(ATS!$A:$P,MATCH(ATS!$AB16,ATS!$O:$O,0),2)</f>
        <v>Bushwhacker 2Vi Mips Helmet</v>
      </c>
      <c r="AE16" s="173" t="str">
        <f>INDEX(ATS!$A:$P,MATCH(ATS!$AB16,ATS!$O:$O,0),4)</f>
        <v>MBLCK-ML</v>
      </c>
    </row>
    <row r="17" spans="1:31">
      <c r="A17">
        <v>810050</v>
      </c>
      <c r="B17" t="s">
        <v>930</v>
      </c>
      <c r="C17" t="s">
        <v>3939</v>
      </c>
      <c r="D17" t="s">
        <v>402</v>
      </c>
      <c r="E17" t="s">
        <v>162</v>
      </c>
      <c r="F17" t="s">
        <v>78</v>
      </c>
      <c r="G17" t="s">
        <v>111</v>
      </c>
      <c r="H17">
        <v>-27</v>
      </c>
      <c r="I17">
        <v>-27</v>
      </c>
      <c r="J17">
        <v>-27</v>
      </c>
      <c r="K17">
        <v>-27</v>
      </c>
      <c r="L17">
        <v>-27</v>
      </c>
      <c r="N17" s="171" t="str">
        <f t="shared" si="0"/>
        <v>810050-DTBLK-OS</v>
      </c>
      <c r="O17" s="172">
        <f>IF(B17="NET","",IF(B17="","",IFERROR(VLOOKUP(N17,EAN!$A:$B,2,FALSE),"MANGLER - MÅ OPPDATERE EAN-FANEN")))</f>
        <v>7048652328304</v>
      </c>
      <c r="P17" s="171">
        <f t="shared" si="1"/>
        <v>-27</v>
      </c>
      <c r="Q17" s="171">
        <f t="shared" si="2"/>
        <v>-27</v>
      </c>
      <c r="S17" s="102" t="str">
        <f>IF(B17="NET","",IFERROR(VLOOKUP(O17,'2) Order Form'!$V$9:$V$905,1,FALSE),"Ikke med I order form"))</f>
        <v>Ikke med I order form</v>
      </c>
      <c r="U17" s="2">
        <v>7048652893512</v>
      </c>
      <c r="V17" s="120">
        <f>IFERROR(VLOOKUP(U17,'2) Order Form'!$V$9:$V$1767,1,FALSE),"Ikke med I order form")</f>
        <v>7048652893512</v>
      </c>
      <c r="W17" s="173">
        <f>INDEX(ATS!$A:$P,MATCH(ATS!$U17,ATS!$O:$O,0),1)</f>
        <v>845073</v>
      </c>
      <c r="X17" s="174" t="str">
        <f>INDEX(ATS!$A:$P,MATCH(ATS!$U17,ATS!$O:$O,0),2)</f>
        <v>Arbitrator Mips Helmet</v>
      </c>
      <c r="Y17" s="175" t="str">
        <f>INDEX(ATS!$A:$P,MATCH(ATS!$U17,ATS!$O:$O,0),4)</f>
        <v>LAVA-ML</v>
      </c>
      <c r="AA17" s="173">
        <f>IFERROR(VLOOKUP('2) Order Form'!V22,$U$4:$U$2000,1,FALSE),"Ikke med i Elastic")</f>
        <v>7048652895578</v>
      </c>
      <c r="AB17" s="173">
        <f>SUM('2) Order Form'!V22)</f>
        <v>7048652895578</v>
      </c>
      <c r="AC17" s="173">
        <f>INDEX(ATS!$A:$P,MATCH(ATS!$AB17,ATS!$O:$O,0),1)</f>
        <v>845144</v>
      </c>
      <c r="AD17" s="173" t="str">
        <f>INDEX(ATS!$A:$P,MATCH(ATS!$AB17,ATS!$O:$O,0),2)</f>
        <v>Bushwhacker 2Vi Mips Helmet</v>
      </c>
      <c r="AE17" s="173" t="str">
        <f>INDEX(ATS!$A:$P,MATCH(ATS!$AB17,ATS!$O:$O,0),4)</f>
        <v>MBLCK-LXL</v>
      </c>
    </row>
    <row r="18" spans="1:31">
      <c r="A18">
        <v>810050</v>
      </c>
      <c r="B18" t="s">
        <v>930</v>
      </c>
      <c r="C18" t="s">
        <v>3939</v>
      </c>
      <c r="D18" t="s">
        <v>312</v>
      </c>
      <c r="E18" t="s">
        <v>931</v>
      </c>
      <c r="F18" t="s">
        <v>78</v>
      </c>
      <c r="G18" t="s">
        <v>214</v>
      </c>
      <c r="H18">
        <v>1</v>
      </c>
      <c r="I18">
        <v>1</v>
      </c>
      <c r="J18">
        <v>1</v>
      </c>
      <c r="K18">
        <v>1</v>
      </c>
      <c r="L18">
        <v>1</v>
      </c>
      <c r="N18" s="171" t="str">
        <f t="shared" si="0"/>
        <v>810050-EHRED-OS</v>
      </c>
      <c r="O18" s="172">
        <f>IF(B18="NET","",IF(B18="","",IFERROR(VLOOKUP(N18,EAN!$A:$B,2,FALSE),"MANGLER - MÅ OPPDATERE EAN-FANEN")))</f>
        <v>7048652327499</v>
      </c>
      <c r="P18" s="171">
        <f t="shared" si="1"/>
        <v>1</v>
      </c>
      <c r="Q18" s="171">
        <f t="shared" si="2"/>
        <v>1</v>
      </c>
      <c r="S18" s="102" t="str">
        <f>IF(B18="NET","",IFERROR(VLOOKUP(O18,'2) Order Form'!$V$9:$V$905,1,FALSE),"Ikke med I order form"))</f>
        <v>Ikke med I order form</v>
      </c>
      <c r="U18" s="2">
        <v>7048652893567</v>
      </c>
      <c r="V18" s="120">
        <f>IFERROR(VLOOKUP(U18,'2) Order Form'!$V$9:$V$1767,1,FALSE),"Ikke med I order form")</f>
        <v>7048652893567</v>
      </c>
      <c r="W18" s="173">
        <f>INDEX(ATS!$A:$P,MATCH(ATS!$U18,ATS!$O:$O,0),1)</f>
        <v>845073</v>
      </c>
      <c r="X18" s="174" t="str">
        <f>INDEX(ATS!$A:$P,MATCH(ATS!$U18,ATS!$O:$O,0),2)</f>
        <v>Arbitrator Mips Helmet</v>
      </c>
      <c r="Y18" s="175" t="str">
        <f>INDEX(ATS!$A:$P,MATCH(ATS!$U18,ATS!$O:$O,0),4)</f>
        <v>WOLND-SM</v>
      </c>
      <c r="AA18" s="173">
        <f>IFERROR(VLOOKUP('2) Order Form'!V23,$U$4:$U$2000,1,FALSE),"Ikke med i Elastic")</f>
        <v>7048652892911</v>
      </c>
      <c r="AB18" s="173">
        <f>SUM('2) Order Form'!V23)</f>
        <v>7048652892911</v>
      </c>
      <c r="AC18" s="173">
        <f>INDEX(ATS!$A:$P,MATCH(ATS!$AB18,ATS!$O:$O,0),1)</f>
        <v>845144</v>
      </c>
      <c r="AD18" s="173" t="str">
        <f>INDEX(ATS!$A:$P,MATCH(ATS!$AB18,ATS!$O:$O,0),2)</f>
        <v>Bushwhacker 2Vi Mips Helmet</v>
      </c>
      <c r="AE18" s="173" t="str">
        <f>INDEX(ATS!$A:$P,MATCH(ATS!$AB18,ATS!$O:$O,0),4)</f>
        <v>MWHTE-SM</v>
      </c>
    </row>
    <row r="19" spans="1:31">
      <c r="A19">
        <v>810050</v>
      </c>
      <c r="B19" t="s">
        <v>930</v>
      </c>
      <c r="C19" t="s">
        <v>3939</v>
      </c>
      <c r="D19" t="s">
        <v>403</v>
      </c>
      <c r="E19" t="s">
        <v>163</v>
      </c>
      <c r="F19" t="s">
        <v>78</v>
      </c>
      <c r="G19" t="s">
        <v>111</v>
      </c>
      <c r="H19">
        <v>-48</v>
      </c>
      <c r="I19">
        <v>-48</v>
      </c>
      <c r="J19">
        <v>-48</v>
      </c>
      <c r="K19">
        <v>-48</v>
      </c>
      <c r="L19">
        <v>-48</v>
      </c>
      <c r="N19" s="171" t="str">
        <f t="shared" si="0"/>
        <v>810050-GSWHT-OS</v>
      </c>
      <c r="O19" s="172">
        <f>IF(B19="NET","",IF(B19="","",IFERROR(VLOOKUP(N19,EAN!$A:$B,2,FALSE),"MANGLER - MÅ OPPDATERE EAN-FANEN")))</f>
        <v>7048652327505</v>
      </c>
      <c r="P19" s="171">
        <f t="shared" si="1"/>
        <v>-48</v>
      </c>
      <c r="Q19" s="171">
        <f t="shared" si="2"/>
        <v>-48</v>
      </c>
      <c r="S19" s="102" t="str">
        <f>IF(B19="NET","",IFERROR(VLOOKUP(O19,'2) Order Form'!$V$9:$V$905,1,FALSE),"Ikke med I order form"))</f>
        <v>Ikke med I order form</v>
      </c>
      <c r="U19" s="2">
        <v>7048652893567</v>
      </c>
      <c r="V19" s="120">
        <f>IFERROR(VLOOKUP(U19,'2) Order Form'!$V$9:$V$1767,1,FALSE),"Ikke med I order form")</f>
        <v>7048652893567</v>
      </c>
      <c r="W19" s="173">
        <f>INDEX(ATS!$A:$P,MATCH(ATS!$U19,ATS!$O:$O,0),1)</f>
        <v>845073</v>
      </c>
      <c r="X19" s="174" t="str">
        <f>INDEX(ATS!$A:$P,MATCH(ATS!$U19,ATS!$O:$O,0),2)</f>
        <v>Arbitrator Mips Helmet</v>
      </c>
      <c r="Y19" s="175" t="str">
        <f>INDEX(ATS!$A:$P,MATCH(ATS!$U19,ATS!$O:$O,0),4)</f>
        <v>WOLND-SM</v>
      </c>
      <c r="AA19" s="173">
        <f>IFERROR(VLOOKUP('2) Order Form'!V24,$U$4:$U$2000,1,FALSE),"Ikke med i Elastic")</f>
        <v>7048652892904</v>
      </c>
      <c r="AB19" s="173">
        <f>SUM('2) Order Form'!V24)</f>
        <v>7048652892904</v>
      </c>
      <c r="AC19" s="173">
        <f>INDEX(ATS!$A:$P,MATCH(ATS!$AB19,ATS!$O:$O,0),1)</f>
        <v>845144</v>
      </c>
      <c r="AD19" s="173" t="str">
        <f>INDEX(ATS!$A:$P,MATCH(ATS!$AB19,ATS!$O:$O,0),2)</f>
        <v>Bushwhacker 2Vi Mips Helmet</v>
      </c>
      <c r="AE19" s="173" t="str">
        <f>INDEX(ATS!$A:$P,MATCH(ATS!$AB19,ATS!$O:$O,0),4)</f>
        <v>MWHTE-ML</v>
      </c>
    </row>
    <row r="20" spans="1:31">
      <c r="A20">
        <v>810050</v>
      </c>
      <c r="B20" t="s">
        <v>930</v>
      </c>
      <c r="C20" t="s">
        <v>3939</v>
      </c>
      <c r="D20" t="s">
        <v>1004</v>
      </c>
      <c r="E20" t="s">
        <v>2867</v>
      </c>
      <c r="F20" t="s">
        <v>78</v>
      </c>
      <c r="G20" t="s">
        <v>214</v>
      </c>
      <c r="H20">
        <v>10</v>
      </c>
      <c r="I20">
        <v>10</v>
      </c>
      <c r="J20">
        <v>10</v>
      </c>
      <c r="K20">
        <v>10</v>
      </c>
      <c r="L20">
        <v>10</v>
      </c>
      <c r="N20" s="171" t="str">
        <f t="shared" si="0"/>
        <v>810050-MBUOE-OS</v>
      </c>
      <c r="O20" s="172">
        <f>IF(B20="NET","",IF(B20="","",IFERROR(VLOOKUP(N20,EAN!$A:$B,2,FALSE),"MANGLER - MÅ OPPDATERE EAN-FANEN")))</f>
        <v>7048652766137</v>
      </c>
      <c r="P20" s="171">
        <f t="shared" si="1"/>
        <v>10</v>
      </c>
      <c r="Q20" s="171">
        <f t="shared" si="2"/>
        <v>10</v>
      </c>
      <c r="S20" s="102" t="str">
        <f>IF(B20="NET","",IFERROR(VLOOKUP(O20,'2) Order Form'!$V$9:$V$905,1,FALSE),"Ikke med I order form"))</f>
        <v>Ikke med I order form</v>
      </c>
      <c r="U20" s="2">
        <v>7048652893550</v>
      </c>
      <c r="V20" s="120">
        <f>IFERROR(VLOOKUP(U20,'2) Order Form'!$V$9:$V$1767,1,FALSE),"Ikke med I order form")</f>
        <v>7048652893550</v>
      </c>
      <c r="W20" s="173">
        <f>INDEX(ATS!$A:$P,MATCH(ATS!$U20,ATS!$O:$O,0),1)</f>
        <v>845073</v>
      </c>
      <c r="X20" s="174" t="str">
        <f>INDEX(ATS!$A:$P,MATCH(ATS!$U20,ATS!$O:$O,0),2)</f>
        <v>Arbitrator Mips Helmet</v>
      </c>
      <c r="Y20" s="175" t="str">
        <f>INDEX(ATS!$A:$P,MATCH(ATS!$U20,ATS!$O:$O,0),4)</f>
        <v>WOLND-ML</v>
      </c>
      <c r="AA20" s="173">
        <f>IFERROR(VLOOKUP('2) Order Form'!V25,$U$4:$U$2000,1,FALSE),"Ikke med i Elastic")</f>
        <v>7048652892898</v>
      </c>
      <c r="AB20" s="173">
        <f>SUM('2) Order Form'!V25)</f>
        <v>7048652892898</v>
      </c>
      <c r="AC20" s="173">
        <f>INDEX(ATS!$A:$P,MATCH(ATS!$AB20,ATS!$O:$O,0),1)</f>
        <v>845144</v>
      </c>
      <c r="AD20" s="173" t="str">
        <f>INDEX(ATS!$A:$P,MATCH(ATS!$AB20,ATS!$O:$O,0),2)</f>
        <v>Bushwhacker 2Vi Mips Helmet</v>
      </c>
      <c r="AE20" s="173" t="str">
        <f>INDEX(ATS!$A:$P,MATCH(ATS!$AB20,ATS!$O:$O,0),4)</f>
        <v>MWHTE-LXL</v>
      </c>
    </row>
    <row r="21" spans="1:31">
      <c r="A21">
        <v>810050</v>
      </c>
      <c r="B21" t="s">
        <v>930</v>
      </c>
      <c r="C21" t="s">
        <v>3939</v>
      </c>
      <c r="D21" t="s">
        <v>404</v>
      </c>
      <c r="E21" t="s">
        <v>222</v>
      </c>
      <c r="F21" t="s">
        <v>78</v>
      </c>
      <c r="G21" t="s">
        <v>214</v>
      </c>
      <c r="H21">
        <v>10</v>
      </c>
      <c r="I21">
        <v>10</v>
      </c>
      <c r="J21">
        <v>10</v>
      </c>
      <c r="K21">
        <v>10</v>
      </c>
      <c r="L21">
        <v>10</v>
      </c>
      <c r="N21" s="171" t="str">
        <f t="shared" si="0"/>
        <v>810050-MEAME-OS</v>
      </c>
      <c r="O21" s="172">
        <f>IF(B21="NET","",IF(B21="","",IFERROR(VLOOKUP(N21,EAN!$A:$B,2,FALSE),"MANGLER - MÅ OPPDATERE EAN-FANEN")))</f>
        <v>7048652661487</v>
      </c>
      <c r="P21" s="171">
        <f t="shared" si="1"/>
        <v>10</v>
      </c>
      <c r="Q21" s="171">
        <f t="shared" si="2"/>
        <v>10</v>
      </c>
      <c r="S21" s="102" t="str">
        <f>IF(B21="NET","",IFERROR(VLOOKUP(O21,'2) Order Form'!$V$9:$V$905,1,FALSE),"Ikke med I order form"))</f>
        <v>Ikke med I order form</v>
      </c>
      <c r="U21" s="2">
        <v>7048652893550</v>
      </c>
      <c r="V21" s="120">
        <f>IFERROR(VLOOKUP(U21,'2) Order Form'!$V$9:$V$1767,1,FALSE),"Ikke med I order form")</f>
        <v>7048652893550</v>
      </c>
      <c r="W21" s="173">
        <f>INDEX(ATS!$A:$P,MATCH(ATS!$U21,ATS!$O:$O,0),1)</f>
        <v>845073</v>
      </c>
      <c r="X21" s="174" t="str">
        <f>INDEX(ATS!$A:$P,MATCH(ATS!$U21,ATS!$O:$O,0),2)</f>
        <v>Arbitrator Mips Helmet</v>
      </c>
      <c r="Y21" s="175" t="str">
        <f>INDEX(ATS!$A:$P,MATCH(ATS!$U21,ATS!$O:$O,0),4)</f>
        <v>WOLND-ML</v>
      </c>
      <c r="AA21" s="173">
        <f>IFERROR(VLOOKUP('2) Order Form'!V26,$U$4:$U$2000,1,FALSE),"Ikke med i Elastic")</f>
        <v>7048652892942</v>
      </c>
      <c r="AB21" s="173">
        <f>SUM('2) Order Form'!V26)</f>
        <v>7048652892942</v>
      </c>
      <c r="AC21" s="173">
        <f>INDEX(ATS!$A:$P,MATCH(ATS!$AB21,ATS!$O:$O,0),1)</f>
        <v>845144</v>
      </c>
      <c r="AD21" s="173" t="str">
        <f>INDEX(ATS!$A:$P,MATCH(ATS!$AB21,ATS!$O:$O,0),2)</f>
        <v>Bushwhacker 2Vi Mips Helmet</v>
      </c>
      <c r="AE21" s="173" t="str">
        <f>INDEX(ATS!$A:$P,MATCH(ATS!$AB21,ATS!$O:$O,0),4)</f>
        <v>NANI-SM</v>
      </c>
    </row>
    <row r="22" spans="1:31">
      <c r="A22">
        <v>810050</v>
      </c>
      <c r="B22" t="s">
        <v>930</v>
      </c>
      <c r="C22" t="s">
        <v>3939</v>
      </c>
      <c r="D22" t="s">
        <v>1005</v>
      </c>
      <c r="E22" t="s">
        <v>2868</v>
      </c>
      <c r="F22" t="s">
        <v>78</v>
      </c>
      <c r="G22" t="s">
        <v>214</v>
      </c>
      <c r="H22">
        <v>17</v>
      </c>
      <c r="I22">
        <v>17</v>
      </c>
      <c r="J22">
        <v>17</v>
      </c>
      <c r="K22">
        <v>17</v>
      </c>
      <c r="L22">
        <v>17</v>
      </c>
      <c r="N22" s="171" t="str">
        <f t="shared" si="0"/>
        <v>810050-MFLUO-OS</v>
      </c>
      <c r="O22" s="172">
        <f>IF(B22="NET","",IF(B22="","",IFERROR(VLOOKUP(N22,EAN!$A:$B,2,FALSE),"MANGLER - MÅ OPPDATERE EAN-FANEN")))</f>
        <v>7048652766144</v>
      </c>
      <c r="P22" s="171">
        <f t="shared" si="1"/>
        <v>17</v>
      </c>
      <c r="Q22" s="171">
        <f t="shared" si="2"/>
        <v>17</v>
      </c>
      <c r="S22" s="102" t="str">
        <f>IF(B22="NET","",IFERROR(VLOOKUP(O22,'2) Order Form'!$V$9:$V$905,1,FALSE),"Ikke med I order form"))</f>
        <v>Ikke med I order form</v>
      </c>
      <c r="U22" s="2">
        <v>7048652892850</v>
      </c>
      <c r="V22" s="120">
        <f>IFERROR(VLOOKUP(U22,'2) Order Form'!$V$9:$V$1767,1,FALSE),"Ikke med I order form")</f>
        <v>7048652892850</v>
      </c>
      <c r="W22" s="173">
        <f>INDEX(ATS!$A:$P,MATCH(ATS!$U22,ATS!$O:$O,0),1)</f>
        <v>845144</v>
      </c>
      <c r="X22" s="174" t="str">
        <f>INDEX(ATS!$A:$P,MATCH(ATS!$U22,ATS!$O:$O,0),2)</f>
        <v>Bushwhacker 2Vi Mips Helmet</v>
      </c>
      <c r="Y22" s="175" t="str">
        <f>INDEX(ATS!$A:$P,MATCH(ATS!$U22,ATS!$O:$O,0),4)</f>
        <v>DUSK-SM</v>
      </c>
      <c r="AA22" s="173">
        <f>IFERROR(VLOOKUP('2) Order Form'!V27,$U$4:$U$2000,1,FALSE),"Ikke med i Elastic")</f>
        <v>7048652892935</v>
      </c>
      <c r="AB22" s="173">
        <f>SUM('2) Order Form'!V27)</f>
        <v>7048652892935</v>
      </c>
      <c r="AC22" s="173">
        <f>INDEX(ATS!$A:$P,MATCH(ATS!$AB22,ATS!$O:$O,0),1)</f>
        <v>845144</v>
      </c>
      <c r="AD22" s="173" t="str">
        <f>INDEX(ATS!$A:$P,MATCH(ATS!$AB22,ATS!$O:$O,0),2)</f>
        <v>Bushwhacker 2Vi Mips Helmet</v>
      </c>
      <c r="AE22" s="173" t="str">
        <f>INDEX(ATS!$A:$P,MATCH(ATS!$AB22,ATS!$O:$O,0),4)</f>
        <v>NANI-ML</v>
      </c>
    </row>
    <row r="23" spans="1:31">
      <c r="A23">
        <v>810050</v>
      </c>
      <c r="B23" t="s">
        <v>930</v>
      </c>
      <c r="C23" t="s">
        <v>3939</v>
      </c>
      <c r="D23" t="s">
        <v>405</v>
      </c>
      <c r="E23" t="s">
        <v>932</v>
      </c>
      <c r="F23" t="s">
        <v>78</v>
      </c>
      <c r="G23" t="s">
        <v>214</v>
      </c>
      <c r="H23">
        <v>24</v>
      </c>
      <c r="I23">
        <v>24</v>
      </c>
      <c r="J23">
        <v>24</v>
      </c>
      <c r="K23">
        <v>24</v>
      </c>
      <c r="L23">
        <v>24</v>
      </c>
      <c r="N23" s="171" t="str">
        <f t="shared" si="0"/>
        <v>810050-MNBME-OS</v>
      </c>
      <c r="O23" s="172">
        <f>IF(B23="NET","",IF(B23="","",IFERROR(VLOOKUP(N23,EAN!$A:$B,2,FALSE),"MANGLER - MÅ OPPDATERE EAN-FANEN")))</f>
        <v>7048652553843</v>
      </c>
      <c r="P23" s="171">
        <f t="shared" si="1"/>
        <v>24</v>
      </c>
      <c r="Q23" s="171">
        <f t="shared" si="2"/>
        <v>24</v>
      </c>
      <c r="S23" s="102" t="str">
        <f>IF(B23="NET","",IFERROR(VLOOKUP(O23,'2) Order Form'!$V$9:$V$905,1,FALSE),"Ikke med I order form"))</f>
        <v>Ikke med I order form</v>
      </c>
      <c r="U23" s="2">
        <v>7048652892850</v>
      </c>
      <c r="V23" s="120">
        <f>IFERROR(VLOOKUP(U23,'2) Order Form'!$V$9:$V$1767,1,FALSE),"Ikke med I order form")</f>
        <v>7048652892850</v>
      </c>
      <c r="W23" s="173">
        <f>INDEX(ATS!$A:$P,MATCH(ATS!$U23,ATS!$O:$O,0),1)</f>
        <v>845144</v>
      </c>
      <c r="X23" s="174" t="str">
        <f>INDEX(ATS!$A:$P,MATCH(ATS!$U23,ATS!$O:$O,0),2)</f>
        <v>Bushwhacker 2Vi Mips Helmet</v>
      </c>
      <c r="Y23" s="175" t="str">
        <f>INDEX(ATS!$A:$P,MATCH(ATS!$U23,ATS!$O:$O,0),4)</f>
        <v>DUSK-SM</v>
      </c>
      <c r="AA23" s="173">
        <f>IFERROR(VLOOKUP('2) Order Form'!V28,$U$4:$U$2000,1,FALSE),"Ikke med i Elastic")</f>
        <v>7048652892928</v>
      </c>
      <c r="AB23" s="173">
        <f>SUM('2) Order Form'!V28)</f>
        <v>7048652892928</v>
      </c>
      <c r="AC23" s="173">
        <f>INDEX(ATS!$A:$P,MATCH(ATS!$AB23,ATS!$O:$O,0),1)</f>
        <v>845144</v>
      </c>
      <c r="AD23" s="173" t="str">
        <f>INDEX(ATS!$A:$P,MATCH(ATS!$AB23,ATS!$O:$O,0),2)</f>
        <v>Bushwhacker 2Vi Mips Helmet</v>
      </c>
      <c r="AE23" s="173" t="str">
        <f>INDEX(ATS!$A:$P,MATCH(ATS!$AB23,ATS!$O:$O,0),4)</f>
        <v>NANI-LXL</v>
      </c>
    </row>
    <row r="24" spans="1:31">
      <c r="A24">
        <v>810050</v>
      </c>
      <c r="B24" t="s">
        <v>930</v>
      </c>
      <c r="C24" t="s">
        <v>3939</v>
      </c>
      <c r="D24" t="s">
        <v>406</v>
      </c>
      <c r="E24" t="s">
        <v>933</v>
      </c>
      <c r="F24" t="s">
        <v>78</v>
      </c>
      <c r="G24" t="s">
        <v>214</v>
      </c>
      <c r="H24">
        <v>15</v>
      </c>
      <c r="I24">
        <v>15</v>
      </c>
      <c r="J24">
        <v>15</v>
      </c>
      <c r="K24">
        <v>15</v>
      </c>
      <c r="L24">
        <v>15</v>
      </c>
      <c r="N24" s="171" t="str">
        <f t="shared" si="0"/>
        <v>810050-MSGMC-OS</v>
      </c>
      <c r="O24" s="172">
        <f>IF(B24="NET","",IF(B24="","",IFERROR(VLOOKUP(N24,EAN!$A:$B,2,FALSE),"MANGLER - MÅ OPPDATERE EAN-FANEN")))</f>
        <v>7048652553850</v>
      </c>
      <c r="P24" s="171">
        <f t="shared" si="1"/>
        <v>15</v>
      </c>
      <c r="Q24" s="171">
        <f t="shared" si="2"/>
        <v>15</v>
      </c>
      <c r="S24" s="102" t="str">
        <f>IF(B24="NET","",IFERROR(VLOOKUP(O24,'2) Order Form'!$V$9:$V$905,1,FALSE),"Ikke med I order form"))</f>
        <v>Ikke med I order form</v>
      </c>
      <c r="U24" s="2">
        <v>7048652892843</v>
      </c>
      <c r="V24" s="120">
        <f>IFERROR(VLOOKUP(U24,'2) Order Form'!$V$9:$V$1767,1,FALSE),"Ikke med I order form")</f>
        <v>7048652892843</v>
      </c>
      <c r="W24" s="173">
        <f>INDEX(ATS!$A:$P,MATCH(ATS!$U24,ATS!$O:$O,0),1)</f>
        <v>845144</v>
      </c>
      <c r="X24" s="174" t="str">
        <f>INDEX(ATS!$A:$P,MATCH(ATS!$U24,ATS!$O:$O,0),2)</f>
        <v>Bushwhacker 2Vi Mips Helmet</v>
      </c>
      <c r="Y24" s="175" t="str">
        <f>INDEX(ATS!$A:$P,MATCH(ATS!$U24,ATS!$O:$O,0),4)</f>
        <v>DUSK-ML</v>
      </c>
      <c r="AA24" s="173">
        <f>IFERROR(VLOOKUP('2) Order Form'!V29,$U$4:$U$2000,1,FALSE),"Ikke med i Elastic")</f>
        <v>7048652893000</v>
      </c>
      <c r="AB24" s="173">
        <f>SUM('2) Order Form'!V29)</f>
        <v>7048652893000</v>
      </c>
      <c r="AC24" s="173">
        <f>INDEX(ATS!$A:$P,MATCH(ATS!$AB24,ATS!$O:$O,0),1)</f>
        <v>845144</v>
      </c>
      <c r="AD24" s="173" t="str">
        <f>INDEX(ATS!$A:$P,MATCH(ATS!$AB24,ATS!$O:$O,0),2)</f>
        <v>Bushwhacker 2Vi Mips Helmet</v>
      </c>
      <c r="AE24" s="173" t="str">
        <f>INDEX(ATS!$A:$P,MATCH(ATS!$AB24,ATS!$O:$O,0),4)</f>
        <v>WOLND-SM</v>
      </c>
    </row>
    <row r="25" spans="1:31">
      <c r="A25" s="140">
        <v>810051</v>
      </c>
      <c r="B25" t="s">
        <v>170</v>
      </c>
      <c r="H25" s="140">
        <v>202341</v>
      </c>
      <c r="I25" s="140">
        <v>202342</v>
      </c>
      <c r="J25" s="140">
        <v>202343</v>
      </c>
      <c r="K25" s="140">
        <v>202344</v>
      </c>
      <c r="L25" s="140">
        <v>202345</v>
      </c>
      <c r="N25" s="171" t="str">
        <f t="shared" si="0"/>
        <v>810051-</v>
      </c>
      <c r="O25" s="172" t="str">
        <f>IF(B25="NET","",IF(B25="","",IFERROR(VLOOKUP(N25,EAN!$A:$B,2,FALSE),"MANGLER - MÅ OPPDATERE EAN-FANEN")))</f>
        <v/>
      </c>
      <c r="P25" s="171">
        <f t="shared" si="1"/>
        <v>202341</v>
      </c>
      <c r="Q25" s="171">
        <f t="shared" si="2"/>
        <v>202345</v>
      </c>
      <c r="S25" s="102" t="str">
        <f>IF(B25="NET","",IFERROR(VLOOKUP(O25,'2) Order Form'!$V$9:$V$905,1,FALSE),"Ikke med I order form"))</f>
        <v/>
      </c>
      <c r="U25" s="2">
        <v>7048652892843</v>
      </c>
      <c r="V25" s="120">
        <f>IFERROR(VLOOKUP(U25,'2) Order Form'!$V$9:$V$1767,1,FALSE),"Ikke med I order form")</f>
        <v>7048652892843</v>
      </c>
      <c r="W25" s="173">
        <f>INDEX(ATS!$A:$P,MATCH(ATS!$U25,ATS!$O:$O,0),1)</f>
        <v>845144</v>
      </c>
      <c r="X25" s="174" t="str">
        <f>INDEX(ATS!$A:$P,MATCH(ATS!$U25,ATS!$O:$O,0),2)</f>
        <v>Bushwhacker 2Vi Mips Helmet</v>
      </c>
      <c r="Y25" s="175" t="str">
        <f>INDEX(ATS!$A:$P,MATCH(ATS!$U25,ATS!$O:$O,0),4)</f>
        <v>DUSK-ML</v>
      </c>
      <c r="AA25" s="173">
        <f>IFERROR(VLOOKUP('2) Order Form'!V30,$U$4:$U$2000,1,FALSE),"Ikke med i Elastic")</f>
        <v>7048652892997</v>
      </c>
      <c r="AB25" s="173">
        <f>SUM('2) Order Form'!V30)</f>
        <v>7048652892997</v>
      </c>
      <c r="AC25" s="173">
        <f>INDEX(ATS!$A:$P,MATCH(ATS!$AB25,ATS!$O:$O,0),1)</f>
        <v>845144</v>
      </c>
      <c r="AD25" s="173" t="str">
        <f>INDEX(ATS!$A:$P,MATCH(ATS!$AB25,ATS!$O:$O,0),2)</f>
        <v>Bushwhacker 2Vi Mips Helmet</v>
      </c>
      <c r="AE25" s="173" t="str">
        <f>INDEX(ATS!$A:$P,MATCH(ATS!$AB25,ATS!$O:$O,0),4)</f>
        <v>WOLND-ML</v>
      </c>
    </row>
    <row r="26" spans="1:31">
      <c r="A26">
        <v>810051</v>
      </c>
      <c r="B26" t="s">
        <v>934</v>
      </c>
      <c r="C26" t="s">
        <v>3939</v>
      </c>
      <c r="D26" t="s">
        <v>402</v>
      </c>
      <c r="E26" t="s">
        <v>162</v>
      </c>
      <c r="F26" t="s">
        <v>78</v>
      </c>
      <c r="G26" t="s">
        <v>111</v>
      </c>
      <c r="H26">
        <v>-494</v>
      </c>
      <c r="I26">
        <v>-494</v>
      </c>
      <c r="J26">
        <v>-494</v>
      </c>
      <c r="K26">
        <v>-494</v>
      </c>
      <c r="L26">
        <v>-494</v>
      </c>
      <c r="N26" s="171" t="str">
        <f t="shared" si="0"/>
        <v>810051-DTBLK-OS</v>
      </c>
      <c r="O26" s="172">
        <f>IF(B26="NET","",IF(B26="","",IFERROR(VLOOKUP(N26,EAN!$A:$B,2,FALSE),"MANGLER - MÅ OPPDATERE EAN-FANEN")))</f>
        <v>7048652327536</v>
      </c>
      <c r="P26" s="171">
        <f t="shared" si="1"/>
        <v>-494</v>
      </c>
      <c r="Q26" s="171">
        <f t="shared" si="2"/>
        <v>-494</v>
      </c>
      <c r="S26" s="102" t="str">
        <f>IF(B26="NET","",IFERROR(VLOOKUP(O26,'2) Order Form'!$V$9:$V$905,1,FALSE),"Ikke med I order form"))</f>
        <v>Ikke med I order form</v>
      </c>
      <c r="U26" s="2">
        <v>7048652892836</v>
      </c>
      <c r="V26" s="120">
        <f>IFERROR(VLOOKUP(U26,'2) Order Form'!$V$9:$V$1767,1,FALSE),"Ikke med I order form")</f>
        <v>7048652892836</v>
      </c>
      <c r="W26" s="173">
        <f>INDEX(ATS!$A:$P,MATCH(ATS!$U26,ATS!$O:$O,0),1)</f>
        <v>845144</v>
      </c>
      <c r="X26" s="174" t="str">
        <f>INDEX(ATS!$A:$P,MATCH(ATS!$U26,ATS!$O:$O,0),2)</f>
        <v>Bushwhacker 2Vi Mips Helmet</v>
      </c>
      <c r="Y26" s="175" t="str">
        <f>INDEX(ATS!$A:$P,MATCH(ATS!$U26,ATS!$O:$O,0),4)</f>
        <v>DUSK-LXL</v>
      </c>
      <c r="AA26" s="173">
        <f>IFERROR(VLOOKUP('2) Order Form'!V31,$U$4:$U$2000,1,FALSE),"Ikke med i Elastic")</f>
        <v>7048652892980</v>
      </c>
      <c r="AB26" s="173">
        <f>SUM('2) Order Form'!V31)</f>
        <v>7048652892980</v>
      </c>
      <c r="AC26" s="173">
        <f>INDEX(ATS!$A:$P,MATCH(ATS!$AB26,ATS!$O:$O,0),1)</f>
        <v>845144</v>
      </c>
      <c r="AD26" s="173" t="str">
        <f>INDEX(ATS!$A:$P,MATCH(ATS!$AB26,ATS!$O:$O,0),2)</f>
        <v>Bushwhacker 2Vi Mips Helmet</v>
      </c>
      <c r="AE26" s="173" t="str">
        <f>INDEX(ATS!$A:$P,MATCH(ATS!$AB26,ATS!$O:$O,0),4)</f>
        <v>WOLND-LXL</v>
      </c>
    </row>
    <row r="27" spans="1:31">
      <c r="A27" s="140">
        <v>810052</v>
      </c>
      <c r="B27" t="s">
        <v>170</v>
      </c>
      <c r="H27" s="140">
        <v>202341</v>
      </c>
      <c r="I27" s="140">
        <v>202342</v>
      </c>
      <c r="J27" s="140">
        <v>202343</v>
      </c>
      <c r="K27" s="140">
        <v>202344</v>
      </c>
      <c r="L27" s="140">
        <v>202345</v>
      </c>
      <c r="N27" s="171" t="str">
        <f t="shared" si="0"/>
        <v>810052-</v>
      </c>
      <c r="O27" s="172" t="str">
        <f>IF(B27="NET","",IF(B27="","",IFERROR(VLOOKUP(N27,EAN!$A:$B,2,FALSE),"MANGLER - MÅ OPPDATERE EAN-FANEN")))</f>
        <v/>
      </c>
      <c r="P27" s="171">
        <f t="shared" si="1"/>
        <v>202341</v>
      </c>
      <c r="Q27" s="171">
        <f t="shared" si="2"/>
        <v>202345</v>
      </c>
      <c r="S27" s="102" t="str">
        <f>IF(B27="NET","",IFERROR(VLOOKUP(O27,'2) Order Form'!$V$9:$V$905,1,FALSE),"Ikke med I order form"))</f>
        <v/>
      </c>
      <c r="U27" s="2">
        <v>7048652892836</v>
      </c>
      <c r="V27" s="120">
        <f>IFERROR(VLOOKUP(U27,'2) Order Form'!$V$9:$V$1767,1,FALSE),"Ikke med I order form")</f>
        <v>7048652892836</v>
      </c>
      <c r="W27" s="173">
        <f>INDEX(ATS!$A:$P,MATCH(ATS!$U27,ATS!$O:$O,0),1)</f>
        <v>845144</v>
      </c>
      <c r="X27" s="174" t="str">
        <f>INDEX(ATS!$A:$P,MATCH(ATS!$U27,ATS!$O:$O,0),2)</f>
        <v>Bushwhacker 2Vi Mips Helmet</v>
      </c>
      <c r="Y27" s="175" t="str">
        <f>INDEX(ATS!$A:$P,MATCH(ATS!$U27,ATS!$O:$O,0),4)</f>
        <v>DUSK-LXL</v>
      </c>
      <c r="AA27" s="173">
        <f>IFERROR(VLOOKUP('2) Order Form'!V32,$U$4:$U$2000,1,FALSE),"Ikke med i Elastic")</f>
        <v>7048652892676</v>
      </c>
      <c r="AB27" s="173">
        <f>SUM('2) Order Form'!V32)</f>
        <v>7048652892676</v>
      </c>
      <c r="AC27" s="173">
        <f>INDEX(ATS!$A:$P,MATCH(ATS!$AB27,ATS!$O:$O,0),1)</f>
        <v>845103</v>
      </c>
      <c r="AD27" s="173" t="str">
        <f>INDEX(ATS!$A:$P,MATCH(ATS!$AB27,ATS!$O:$O,0),2)</f>
        <v>Trailblazer Helmet</v>
      </c>
      <c r="AE27" s="173" t="str">
        <f>INDEX(ATS!$A:$P,MATCH(ATS!$AB27,ATS!$O:$O,0),4)</f>
        <v>DUSK-SM</v>
      </c>
    </row>
    <row r="28" spans="1:31">
      <c r="A28">
        <v>810052</v>
      </c>
      <c r="B28" t="s">
        <v>935</v>
      </c>
      <c r="C28" t="s">
        <v>3939</v>
      </c>
      <c r="D28" t="s">
        <v>165</v>
      </c>
      <c r="E28" t="s">
        <v>166</v>
      </c>
      <c r="F28" t="s">
        <v>78</v>
      </c>
      <c r="G28" t="s">
        <v>111</v>
      </c>
      <c r="H28">
        <v>609</v>
      </c>
      <c r="I28">
        <v>609</v>
      </c>
      <c r="J28">
        <v>609</v>
      </c>
      <c r="K28">
        <v>609</v>
      </c>
      <c r="L28">
        <v>609</v>
      </c>
      <c r="N28" s="171" t="str">
        <f t="shared" si="0"/>
        <v>810052-TEBLK-OS</v>
      </c>
      <c r="O28" s="172">
        <f>IF(B28="NET","",IF(B28="","",IFERROR(VLOOKUP(N28,EAN!$A:$B,2,FALSE),"MANGLER - MÅ OPPDATERE EAN-FANEN")))</f>
        <v>7048652327543</v>
      </c>
      <c r="P28" s="171">
        <f t="shared" si="1"/>
        <v>609</v>
      </c>
      <c r="Q28" s="171">
        <f t="shared" si="2"/>
        <v>609</v>
      </c>
      <c r="S28" s="102">
        <f>IF(B28="NET","",IFERROR(VLOOKUP(O28,'2) Order Form'!$V$9:$V$905,1,FALSE),"Ikke med I order form"))</f>
        <v>7048652327543</v>
      </c>
      <c r="U28" s="2">
        <v>7048652895592</v>
      </c>
      <c r="V28" s="120">
        <f>IFERROR(VLOOKUP(U28,'2) Order Form'!$V$9:$V$1767,1,FALSE),"Ikke med I order form")</f>
        <v>7048652895592</v>
      </c>
      <c r="W28" s="173">
        <f>INDEX(ATS!$A:$P,MATCH(ATS!$U28,ATS!$O:$O,0),1)</f>
        <v>845144</v>
      </c>
      <c r="X28" s="174" t="str">
        <f>INDEX(ATS!$A:$P,MATCH(ATS!$U28,ATS!$O:$O,0),2)</f>
        <v>Bushwhacker 2Vi Mips Helmet</v>
      </c>
      <c r="Y28" s="175" t="str">
        <f>INDEX(ATS!$A:$P,MATCH(ATS!$U28,ATS!$O:$O,0),4)</f>
        <v>MBLCK-SM</v>
      </c>
      <c r="AA28" s="173">
        <f>IFERROR(VLOOKUP('2) Order Form'!V33,$U$4:$U$2000,1,FALSE),"Ikke med i Elastic")</f>
        <v>7048652892669</v>
      </c>
      <c r="AB28" s="173">
        <f>SUM('2) Order Form'!V33)</f>
        <v>7048652892669</v>
      </c>
      <c r="AC28" s="173">
        <f>INDEX(ATS!$A:$P,MATCH(ATS!$AB28,ATS!$O:$O,0),1)</f>
        <v>845103</v>
      </c>
      <c r="AD28" s="173" t="str">
        <f>INDEX(ATS!$A:$P,MATCH(ATS!$AB28,ATS!$O:$O,0),2)</f>
        <v>Trailblazer Helmet</v>
      </c>
      <c r="AE28" s="173" t="str">
        <f>INDEX(ATS!$A:$P,MATCH(ATS!$AB28,ATS!$O:$O,0),4)</f>
        <v>DUSK-ML</v>
      </c>
    </row>
    <row r="29" spans="1:31">
      <c r="A29" s="140">
        <v>810057</v>
      </c>
      <c r="B29" t="s">
        <v>170</v>
      </c>
      <c r="H29" s="140">
        <v>202341</v>
      </c>
      <c r="I29" s="140">
        <v>202342</v>
      </c>
      <c r="J29" s="140">
        <v>202343</v>
      </c>
      <c r="K29" s="140">
        <v>202344</v>
      </c>
      <c r="L29" s="140">
        <v>202345</v>
      </c>
      <c r="N29" s="171" t="str">
        <f t="shared" si="0"/>
        <v>810057-</v>
      </c>
      <c r="O29" s="172" t="str">
        <f>IF(B29="NET","",IF(B29="","",IFERROR(VLOOKUP(N29,EAN!$A:$B,2,FALSE),"MANGLER - MÅ OPPDATERE EAN-FANEN")))</f>
        <v/>
      </c>
      <c r="P29" s="171">
        <f t="shared" si="1"/>
        <v>202341</v>
      </c>
      <c r="Q29" s="171">
        <f t="shared" si="2"/>
        <v>202345</v>
      </c>
      <c r="S29" s="102" t="str">
        <f>IF(B29="NET","",IFERROR(VLOOKUP(O29,'2) Order Form'!$V$9:$V$905,1,FALSE),"Ikke med I order form"))</f>
        <v/>
      </c>
      <c r="U29" s="2">
        <v>7048652895592</v>
      </c>
      <c r="V29" s="120">
        <f>IFERROR(VLOOKUP(U29,'2) Order Form'!$V$9:$V$1767,1,FALSE),"Ikke med I order form")</f>
        <v>7048652895592</v>
      </c>
      <c r="W29" s="173">
        <f>INDEX(ATS!$A:$P,MATCH(ATS!$U29,ATS!$O:$O,0),1)</f>
        <v>845144</v>
      </c>
      <c r="X29" s="174" t="str">
        <f>INDEX(ATS!$A:$P,MATCH(ATS!$U29,ATS!$O:$O,0),2)</f>
        <v>Bushwhacker 2Vi Mips Helmet</v>
      </c>
      <c r="Y29" s="175" t="str">
        <f>INDEX(ATS!$A:$P,MATCH(ATS!$U29,ATS!$O:$O,0),4)</f>
        <v>MBLCK-SM</v>
      </c>
      <c r="AA29" s="173">
        <f>IFERROR(VLOOKUP('2) Order Form'!V34,$U$4:$U$2000,1,FALSE),"Ikke med i Elastic")</f>
        <v>7048652892652</v>
      </c>
      <c r="AB29" s="173">
        <f>SUM('2) Order Form'!V34)</f>
        <v>7048652892652</v>
      </c>
      <c r="AC29" s="173">
        <f>INDEX(ATS!$A:$P,MATCH(ATS!$AB29,ATS!$O:$O,0),1)</f>
        <v>845103</v>
      </c>
      <c r="AD29" s="173" t="str">
        <f>INDEX(ATS!$A:$P,MATCH(ATS!$AB29,ATS!$O:$O,0),2)</f>
        <v>Trailblazer Helmet</v>
      </c>
      <c r="AE29" s="173" t="str">
        <f>INDEX(ATS!$A:$P,MATCH(ATS!$AB29,ATS!$O:$O,0),4)</f>
        <v>DUSK-LXL</v>
      </c>
    </row>
    <row r="30" spans="1:31">
      <c r="A30">
        <v>810057</v>
      </c>
      <c r="B30" t="s">
        <v>2869</v>
      </c>
      <c r="C30" t="s">
        <v>3939</v>
      </c>
      <c r="D30" t="s">
        <v>1006</v>
      </c>
      <c r="E30" t="s">
        <v>2870</v>
      </c>
      <c r="F30" t="s">
        <v>78</v>
      </c>
      <c r="G30" t="s">
        <v>214</v>
      </c>
      <c r="H30">
        <v>8</v>
      </c>
      <c r="I30">
        <v>8</v>
      </c>
      <c r="J30">
        <v>8</v>
      </c>
      <c r="K30">
        <v>8</v>
      </c>
      <c r="L30">
        <v>8</v>
      </c>
      <c r="N30" s="171" t="str">
        <f t="shared" si="0"/>
        <v>810057-BRWHT-OS</v>
      </c>
      <c r="O30" s="172">
        <f>IF(B30="NET","",IF(B30="","",IFERROR(VLOOKUP(N30,EAN!$A:$B,2,FALSE),"MANGLER - MÅ OPPDATERE EAN-FANEN")))</f>
        <v>7048652766175</v>
      </c>
      <c r="P30" s="171">
        <f t="shared" si="1"/>
        <v>8</v>
      </c>
      <c r="Q30" s="171">
        <f t="shared" si="2"/>
        <v>8</v>
      </c>
      <c r="S30" s="102" t="str">
        <f>IF(B30="NET","",IFERROR(VLOOKUP(O30,'2) Order Form'!$V$9:$V$905,1,FALSE),"Ikke med I order form"))</f>
        <v>Ikke med I order form</v>
      </c>
      <c r="U30" s="2">
        <v>7048652895585</v>
      </c>
      <c r="V30" s="120">
        <f>IFERROR(VLOOKUP(U30,'2) Order Form'!$V$9:$V$1767,1,FALSE),"Ikke med I order form")</f>
        <v>7048652895585</v>
      </c>
      <c r="W30" s="173">
        <f>INDEX(ATS!$A:$P,MATCH(ATS!$U30,ATS!$O:$O,0),1)</f>
        <v>845144</v>
      </c>
      <c r="X30" s="174" t="str">
        <f>INDEX(ATS!$A:$P,MATCH(ATS!$U30,ATS!$O:$O,0),2)</f>
        <v>Bushwhacker 2Vi Mips Helmet</v>
      </c>
      <c r="Y30" s="175" t="str">
        <f>INDEX(ATS!$A:$P,MATCH(ATS!$U30,ATS!$O:$O,0),4)</f>
        <v>MBLCK-ML</v>
      </c>
      <c r="AA30" s="173">
        <f>IFERROR(VLOOKUP('2) Order Form'!V35,$U$4:$U$2000,1,FALSE),"Ikke med i Elastic")</f>
        <v>7048652892706</v>
      </c>
      <c r="AB30" s="173">
        <f>SUM('2) Order Form'!V35)</f>
        <v>7048652892706</v>
      </c>
      <c r="AC30" s="173">
        <f>INDEX(ATS!$A:$P,MATCH(ATS!$AB30,ATS!$O:$O,0),1)</f>
        <v>845103</v>
      </c>
      <c r="AD30" s="173" t="str">
        <f>INDEX(ATS!$A:$P,MATCH(ATS!$AB30,ATS!$O:$O,0),2)</f>
        <v>Trailblazer Helmet</v>
      </c>
      <c r="AE30" s="173" t="str">
        <f>INDEX(ATS!$A:$P,MATCH(ATS!$AB30,ATS!$O:$O,0),4)</f>
        <v>LAVA-SM</v>
      </c>
    </row>
    <row r="31" spans="1:31">
      <c r="A31">
        <v>810057</v>
      </c>
      <c r="B31" t="s">
        <v>2869</v>
      </c>
      <c r="C31" t="s">
        <v>3939</v>
      </c>
      <c r="D31" t="s">
        <v>1467</v>
      </c>
      <c r="E31" t="s">
        <v>1468</v>
      </c>
      <c r="F31" t="s">
        <v>78</v>
      </c>
      <c r="G31" t="s">
        <v>214</v>
      </c>
      <c r="H31">
        <v>4</v>
      </c>
      <c r="I31">
        <v>4</v>
      </c>
      <c r="J31">
        <v>4</v>
      </c>
      <c r="K31">
        <v>4</v>
      </c>
      <c r="L31">
        <v>4</v>
      </c>
      <c r="N31" s="171" t="str">
        <f t="shared" si="0"/>
        <v>810057-DALIM-OS</v>
      </c>
      <c r="O31" s="172">
        <f>IF(B31="NET","",IF(B31="","",IFERROR(VLOOKUP(N31,EAN!$A:$B,2,FALSE),"MANGLER - MÅ OPPDATERE EAN-FANEN")))</f>
        <v>7048652890894</v>
      </c>
      <c r="P31" s="171">
        <f t="shared" si="1"/>
        <v>4</v>
      </c>
      <c r="Q31" s="171">
        <f t="shared" si="2"/>
        <v>4</v>
      </c>
      <c r="S31" s="102" t="str">
        <f>IF(B31="NET","",IFERROR(VLOOKUP(O31,'2) Order Form'!$V$9:$V$905,1,FALSE),"Ikke med I order form"))</f>
        <v>Ikke med I order form</v>
      </c>
      <c r="U31" s="2">
        <v>7048652895585</v>
      </c>
      <c r="V31" s="120">
        <f>IFERROR(VLOOKUP(U31,'2) Order Form'!$V$9:$V$1767,1,FALSE),"Ikke med I order form")</f>
        <v>7048652895585</v>
      </c>
      <c r="W31" s="173">
        <f>INDEX(ATS!$A:$P,MATCH(ATS!$U31,ATS!$O:$O,0),1)</f>
        <v>845144</v>
      </c>
      <c r="X31" s="174" t="str">
        <f>INDEX(ATS!$A:$P,MATCH(ATS!$U31,ATS!$O:$O,0),2)</f>
        <v>Bushwhacker 2Vi Mips Helmet</v>
      </c>
      <c r="Y31" s="175" t="str">
        <f>INDEX(ATS!$A:$P,MATCH(ATS!$U31,ATS!$O:$O,0),4)</f>
        <v>MBLCK-ML</v>
      </c>
      <c r="AA31" s="173">
        <f>IFERROR(VLOOKUP('2) Order Form'!V36,$U$4:$U$2000,1,FALSE),"Ikke med i Elastic")</f>
        <v>7048652892690</v>
      </c>
      <c r="AB31" s="173">
        <f>SUM('2) Order Form'!V36)</f>
        <v>7048652892690</v>
      </c>
      <c r="AC31" s="173">
        <f>INDEX(ATS!$A:$P,MATCH(ATS!$AB31,ATS!$O:$O,0),1)</f>
        <v>845103</v>
      </c>
      <c r="AD31" s="173" t="str">
        <f>INDEX(ATS!$A:$P,MATCH(ATS!$AB31,ATS!$O:$O,0),2)</f>
        <v>Trailblazer Helmet</v>
      </c>
      <c r="AE31" s="173" t="str">
        <f>INDEX(ATS!$A:$P,MATCH(ATS!$AB31,ATS!$O:$O,0),4)</f>
        <v>LAVA-ML</v>
      </c>
    </row>
    <row r="32" spans="1:31">
      <c r="A32">
        <v>810057</v>
      </c>
      <c r="B32" t="s">
        <v>2869</v>
      </c>
      <c r="C32" t="s">
        <v>3939</v>
      </c>
      <c r="D32" t="s">
        <v>1469</v>
      </c>
      <c r="E32" t="s">
        <v>1470</v>
      </c>
      <c r="F32" t="s">
        <v>78</v>
      </c>
      <c r="G32" t="s">
        <v>214</v>
      </c>
      <c r="H32">
        <v>5</v>
      </c>
      <c r="I32">
        <v>5</v>
      </c>
      <c r="J32">
        <v>5</v>
      </c>
      <c r="K32">
        <v>5</v>
      </c>
      <c r="L32">
        <v>5</v>
      </c>
      <c r="N32" s="171" t="str">
        <f t="shared" si="0"/>
        <v>810057-DUSK-OS</v>
      </c>
      <c r="O32" s="172">
        <f>IF(B32="NET","",IF(B32="","",IFERROR(VLOOKUP(N32,EAN!$A:$B,2,FALSE),"MANGLER - MÅ OPPDATERE EAN-FANEN")))</f>
        <v>7048652890900</v>
      </c>
      <c r="P32" s="171">
        <f t="shared" si="1"/>
        <v>5</v>
      </c>
      <c r="Q32" s="171">
        <f t="shared" si="2"/>
        <v>5</v>
      </c>
      <c r="S32" s="102" t="str">
        <f>IF(B32="NET","",IFERROR(VLOOKUP(O32,'2) Order Form'!$V$9:$V$905,1,FALSE),"Ikke med I order form"))</f>
        <v>Ikke med I order form</v>
      </c>
      <c r="U32" s="2">
        <v>7048652895578</v>
      </c>
      <c r="V32" s="120">
        <f>IFERROR(VLOOKUP(U32,'2) Order Form'!$V$9:$V$1767,1,FALSE),"Ikke med I order form")</f>
        <v>7048652895578</v>
      </c>
      <c r="W32" s="173">
        <f>INDEX(ATS!$A:$P,MATCH(ATS!$U32,ATS!$O:$O,0),1)</f>
        <v>845144</v>
      </c>
      <c r="X32" s="174" t="str">
        <f>INDEX(ATS!$A:$P,MATCH(ATS!$U32,ATS!$O:$O,0),2)</f>
        <v>Bushwhacker 2Vi Mips Helmet</v>
      </c>
      <c r="Y32" s="175" t="str">
        <f>INDEX(ATS!$A:$P,MATCH(ATS!$U32,ATS!$O:$O,0),4)</f>
        <v>MBLCK-LXL</v>
      </c>
      <c r="AA32" s="173">
        <f>IFERROR(VLOOKUP('2) Order Form'!V37,$U$4:$U$2000,1,FALSE),"Ikke med i Elastic")</f>
        <v>7048652892683</v>
      </c>
      <c r="AB32" s="173">
        <f>SUM('2) Order Form'!V37)</f>
        <v>7048652892683</v>
      </c>
      <c r="AC32" s="173">
        <f>INDEX(ATS!$A:$P,MATCH(ATS!$AB32,ATS!$O:$O,0),1)</f>
        <v>845103</v>
      </c>
      <c r="AD32" s="173" t="str">
        <f>INDEX(ATS!$A:$P,MATCH(ATS!$AB32,ATS!$O:$O,0),2)</f>
        <v>Trailblazer Helmet</v>
      </c>
      <c r="AE32" s="173" t="str">
        <f>INDEX(ATS!$A:$P,MATCH(ATS!$AB32,ATS!$O:$O,0),4)</f>
        <v>LAVA-LXL</v>
      </c>
    </row>
    <row r="33" spans="1:31">
      <c r="A33">
        <v>810057</v>
      </c>
      <c r="B33" t="s">
        <v>2869</v>
      </c>
      <c r="C33" t="s">
        <v>3939</v>
      </c>
      <c r="D33" t="s">
        <v>1007</v>
      </c>
      <c r="E33" t="s">
        <v>1362</v>
      </c>
      <c r="F33" t="s">
        <v>78</v>
      </c>
      <c r="G33" t="s">
        <v>214</v>
      </c>
      <c r="H33">
        <v>8</v>
      </c>
      <c r="I33">
        <v>8</v>
      </c>
      <c r="J33">
        <v>8</v>
      </c>
      <c r="K33">
        <v>8</v>
      </c>
      <c r="L33">
        <v>8</v>
      </c>
      <c r="N33" s="171" t="str">
        <f t="shared" si="0"/>
        <v>810057-GLBLM-OS</v>
      </c>
      <c r="O33" s="172">
        <f>IF(B33="NET","",IF(B33="","",IFERROR(VLOOKUP(N33,EAN!$A:$B,2,FALSE),"MANGLER - MÅ OPPDATERE EAN-FANEN")))</f>
        <v>7048652766182</v>
      </c>
      <c r="P33" s="171">
        <f t="shared" si="1"/>
        <v>8</v>
      </c>
      <c r="Q33" s="171">
        <f t="shared" si="2"/>
        <v>8</v>
      </c>
      <c r="S33" s="102" t="str">
        <f>IF(B33="NET","",IFERROR(VLOOKUP(O33,'2) Order Form'!$V$9:$V$905,1,FALSE),"Ikke med I order form"))</f>
        <v>Ikke med I order form</v>
      </c>
      <c r="U33" s="2">
        <v>7048652895578</v>
      </c>
      <c r="V33" s="120">
        <f>IFERROR(VLOOKUP(U33,'2) Order Form'!$V$9:$V$1767,1,FALSE),"Ikke med I order form")</f>
        <v>7048652895578</v>
      </c>
      <c r="W33" s="173">
        <f>INDEX(ATS!$A:$P,MATCH(ATS!$U33,ATS!$O:$O,0),1)</f>
        <v>845144</v>
      </c>
      <c r="X33" s="174" t="str">
        <f>INDEX(ATS!$A:$P,MATCH(ATS!$U33,ATS!$O:$O,0),2)</f>
        <v>Bushwhacker 2Vi Mips Helmet</v>
      </c>
      <c r="Y33" s="175" t="str">
        <f>INDEX(ATS!$A:$P,MATCH(ATS!$U33,ATS!$O:$O,0),4)</f>
        <v>MBLCK-LXL</v>
      </c>
      <c r="AA33" s="173">
        <f>IFERROR(VLOOKUP('2) Order Form'!V38,$U$4:$U$2000,1,FALSE),"Ikke med i Elastic")</f>
        <v>7048652540225</v>
      </c>
      <c r="AB33" s="173">
        <f>SUM('2) Order Form'!V38)</f>
        <v>7048652540225</v>
      </c>
      <c r="AC33" s="173">
        <f>INDEX(ATS!$A:$P,MATCH(ATS!$AB33,ATS!$O:$O,0),1)</f>
        <v>845103</v>
      </c>
      <c r="AD33" s="173" t="str">
        <f>INDEX(ATS!$A:$P,MATCH(ATS!$AB33,ATS!$O:$O,0),2)</f>
        <v>Trailblazer Helmet</v>
      </c>
      <c r="AE33" s="173" t="str">
        <f>INDEX(ATS!$A:$P,MATCH(ATS!$AB33,ATS!$O:$O,0),4)</f>
        <v>MBLCK-SM</v>
      </c>
    </row>
    <row r="34" spans="1:31" ht="15.95" customHeight="1">
      <c r="A34">
        <v>810057</v>
      </c>
      <c r="B34" t="s">
        <v>2869</v>
      </c>
      <c r="C34" t="s">
        <v>3939</v>
      </c>
      <c r="D34" t="s">
        <v>407</v>
      </c>
      <c r="E34" t="s">
        <v>936</v>
      </c>
      <c r="F34" t="s">
        <v>78</v>
      </c>
      <c r="G34" t="s">
        <v>111</v>
      </c>
      <c r="H34">
        <v>34</v>
      </c>
      <c r="I34">
        <v>34</v>
      </c>
      <c r="J34">
        <v>34</v>
      </c>
      <c r="K34">
        <v>34</v>
      </c>
      <c r="L34">
        <v>34</v>
      </c>
      <c r="N34" s="171" t="str">
        <f t="shared" si="0"/>
        <v>810057-MBLCK-OS</v>
      </c>
      <c r="O34" s="172">
        <f>IF(B34="NET","",IF(B34="","",IFERROR(VLOOKUP(N34,EAN!$A:$B,2,FALSE),"MANGLER - MÅ OPPDATERE EAN-FANEN")))</f>
        <v>7048652327710</v>
      </c>
      <c r="P34" s="171">
        <f t="shared" si="1"/>
        <v>34</v>
      </c>
      <c r="Q34" s="171">
        <f t="shared" si="2"/>
        <v>34</v>
      </c>
      <c r="S34" s="102" t="str">
        <f>IF(B34="NET","",IFERROR(VLOOKUP(O34,'2) Order Form'!$V$9:$V$905,1,FALSE),"Ikke med I order form"))</f>
        <v>Ikke med I order form</v>
      </c>
      <c r="U34" s="2">
        <v>7048652892911</v>
      </c>
      <c r="V34" s="120">
        <f>IFERROR(VLOOKUP(U34,'2) Order Form'!$V$9:$V$1767,1,FALSE),"Ikke med I order form")</f>
        <v>7048652892911</v>
      </c>
      <c r="W34" s="173">
        <f>INDEX(ATS!$A:$P,MATCH(ATS!$U34,ATS!$O:$O,0),1)</f>
        <v>845144</v>
      </c>
      <c r="X34" s="174" t="str">
        <f>INDEX(ATS!$A:$P,MATCH(ATS!$U34,ATS!$O:$O,0),2)</f>
        <v>Bushwhacker 2Vi Mips Helmet</v>
      </c>
      <c r="Y34" s="175" t="str">
        <f>INDEX(ATS!$A:$P,MATCH(ATS!$U34,ATS!$O:$O,0),4)</f>
        <v>MWHTE-SM</v>
      </c>
      <c r="AA34" s="173">
        <f>IFERROR(VLOOKUP('2) Order Form'!V39,$U$4:$U$2000,1,FALSE),"Ikke med i Elastic")</f>
        <v>7048652540218</v>
      </c>
      <c r="AB34" s="173">
        <f>SUM('2) Order Form'!V39)</f>
        <v>7048652540218</v>
      </c>
      <c r="AC34" s="173">
        <f>INDEX(ATS!$A:$P,MATCH(ATS!$AB34,ATS!$O:$O,0),1)</f>
        <v>845103</v>
      </c>
      <c r="AD34" s="173" t="str">
        <f>INDEX(ATS!$A:$P,MATCH(ATS!$AB34,ATS!$O:$O,0),2)</f>
        <v>Trailblazer Helmet</v>
      </c>
      <c r="AE34" s="173" t="str">
        <f>INDEX(ATS!$A:$P,MATCH(ATS!$AB34,ATS!$O:$O,0),4)</f>
        <v>MBLCK-ML</v>
      </c>
    </row>
    <row r="35" spans="1:31" ht="15.95" customHeight="1">
      <c r="A35">
        <v>810057</v>
      </c>
      <c r="B35" t="s">
        <v>2869</v>
      </c>
      <c r="C35" t="s">
        <v>3939</v>
      </c>
      <c r="D35" t="s">
        <v>408</v>
      </c>
      <c r="E35" t="s">
        <v>937</v>
      </c>
      <c r="F35" t="s">
        <v>78</v>
      </c>
      <c r="G35" t="s">
        <v>214</v>
      </c>
      <c r="H35">
        <v>18</v>
      </c>
      <c r="I35">
        <v>18</v>
      </c>
      <c r="J35">
        <v>18</v>
      </c>
      <c r="K35">
        <v>18</v>
      </c>
      <c r="L35">
        <v>18</v>
      </c>
      <c r="N35" s="171" t="str">
        <f t="shared" si="0"/>
        <v>810057-MCDGY-OS</v>
      </c>
      <c r="O35" s="172">
        <f>IF(B35="NET","",IF(B35="","",IFERROR(VLOOKUP(N35,EAN!$A:$B,2,FALSE),"MANGLER - MÅ OPPDATERE EAN-FANEN")))</f>
        <v>7048652327727</v>
      </c>
      <c r="P35" s="171">
        <f t="shared" si="1"/>
        <v>18</v>
      </c>
      <c r="Q35" s="171">
        <f t="shared" si="2"/>
        <v>18</v>
      </c>
      <c r="S35" s="102" t="str">
        <f>IF(B35="NET","",IFERROR(VLOOKUP(O35,'2) Order Form'!$V$9:$V$905,1,FALSE),"Ikke med I order form"))</f>
        <v>Ikke med I order form</v>
      </c>
      <c r="U35" s="2">
        <v>7048652892911</v>
      </c>
      <c r="V35" s="120">
        <f>IFERROR(VLOOKUP(U35,'2) Order Form'!$V$9:$V$1767,1,FALSE),"Ikke med I order form")</f>
        <v>7048652892911</v>
      </c>
      <c r="W35" s="173">
        <f>INDEX(ATS!$A:$P,MATCH(ATS!$U35,ATS!$O:$O,0),1)</f>
        <v>845144</v>
      </c>
      <c r="X35" s="174" t="str">
        <f>INDEX(ATS!$A:$P,MATCH(ATS!$U35,ATS!$O:$O,0),2)</f>
        <v>Bushwhacker 2Vi Mips Helmet</v>
      </c>
      <c r="Y35" s="175" t="str">
        <f>INDEX(ATS!$A:$P,MATCH(ATS!$U35,ATS!$O:$O,0),4)</f>
        <v>MWHTE-SM</v>
      </c>
      <c r="AA35" s="173">
        <f>IFERROR(VLOOKUP('2) Order Form'!V40,$U$4:$U$2000,1,FALSE),"Ikke med i Elastic")</f>
        <v>7048652540201</v>
      </c>
      <c r="AB35" s="173">
        <f>SUM('2) Order Form'!V40)</f>
        <v>7048652540201</v>
      </c>
      <c r="AC35" s="173">
        <f>INDEX(ATS!$A:$P,MATCH(ATS!$AB35,ATS!$O:$O,0),1)</f>
        <v>845103</v>
      </c>
      <c r="AD35" s="173" t="str">
        <f>INDEX(ATS!$A:$P,MATCH(ATS!$AB35,ATS!$O:$O,0),2)</f>
        <v>Trailblazer Helmet</v>
      </c>
      <c r="AE35" s="173" t="str">
        <f>INDEX(ATS!$A:$P,MATCH(ATS!$AB35,ATS!$O:$O,0),4)</f>
        <v>MBLCK-LXL</v>
      </c>
    </row>
    <row r="36" spans="1:31" ht="15.95" customHeight="1">
      <c r="A36">
        <v>810057</v>
      </c>
      <c r="B36" t="s">
        <v>2869</v>
      </c>
      <c r="C36" t="s">
        <v>3939</v>
      </c>
      <c r="D36" t="s">
        <v>404</v>
      </c>
      <c r="E36" t="s">
        <v>222</v>
      </c>
      <c r="F36" t="s">
        <v>78</v>
      </c>
      <c r="G36" t="s">
        <v>214</v>
      </c>
      <c r="H36">
        <v>24</v>
      </c>
      <c r="I36">
        <v>24</v>
      </c>
      <c r="J36">
        <v>24</v>
      </c>
      <c r="K36">
        <v>24</v>
      </c>
      <c r="L36">
        <v>24</v>
      </c>
      <c r="N36" s="171" t="str">
        <f t="shared" si="0"/>
        <v>810057-MEAME-OS</v>
      </c>
      <c r="O36" s="172">
        <f>IF(B36="NET","",IF(B36="","",IFERROR(VLOOKUP(N36,EAN!$A:$B,2,FALSE),"MANGLER - MÅ OPPDATERE EAN-FANEN")))</f>
        <v>7048652661500</v>
      </c>
      <c r="P36" s="171">
        <f t="shared" si="1"/>
        <v>24</v>
      </c>
      <c r="Q36" s="171">
        <f t="shared" si="2"/>
        <v>24</v>
      </c>
      <c r="S36" s="102" t="str">
        <f>IF(B36="NET","",IFERROR(VLOOKUP(O36,'2) Order Form'!$V$9:$V$905,1,FALSE),"Ikke med I order form"))</f>
        <v>Ikke med I order form</v>
      </c>
      <c r="U36" s="2">
        <v>7048652892904</v>
      </c>
      <c r="V36" s="120">
        <f>IFERROR(VLOOKUP(U36,'2) Order Form'!$V$9:$V$1767,1,FALSE),"Ikke med I order form")</f>
        <v>7048652892904</v>
      </c>
      <c r="W36" s="173">
        <f>INDEX(ATS!$A:$P,MATCH(ATS!$U36,ATS!$O:$O,0),1)</f>
        <v>845144</v>
      </c>
      <c r="X36" s="174" t="str">
        <f>INDEX(ATS!$A:$P,MATCH(ATS!$U36,ATS!$O:$O,0),2)</f>
        <v>Bushwhacker 2Vi Mips Helmet</v>
      </c>
      <c r="Y36" s="175" t="str">
        <f>INDEX(ATS!$A:$P,MATCH(ATS!$U36,ATS!$O:$O,0),4)</f>
        <v>MWHTE-ML</v>
      </c>
      <c r="AA36" s="173">
        <f>IFERROR(VLOOKUP('2) Order Form'!V41,$U$4:$U$2000,1,FALSE),"Ikke med i Elastic")</f>
        <v>7048652540348</v>
      </c>
      <c r="AB36" s="173">
        <f>SUM('2) Order Form'!V41)</f>
        <v>7048652540348</v>
      </c>
      <c r="AC36" s="173">
        <f>INDEX(ATS!$A:$P,MATCH(ATS!$AB36,ATS!$O:$O,0),1)</f>
        <v>845103</v>
      </c>
      <c r="AD36" s="173" t="str">
        <f>INDEX(ATS!$A:$P,MATCH(ATS!$AB36,ATS!$O:$O,0),2)</f>
        <v>Trailblazer Helmet</v>
      </c>
      <c r="AE36" s="173" t="str">
        <f>INDEX(ATS!$A:$P,MATCH(ATS!$AB36,ATS!$O:$O,0),4)</f>
        <v>MWHTE-SM</v>
      </c>
    </row>
    <row r="37" spans="1:31" ht="15.95" customHeight="1">
      <c r="A37">
        <v>810057</v>
      </c>
      <c r="B37" t="s">
        <v>2869</v>
      </c>
      <c r="C37" t="s">
        <v>3939</v>
      </c>
      <c r="D37" t="s">
        <v>409</v>
      </c>
      <c r="E37" t="s">
        <v>938</v>
      </c>
      <c r="F37" t="s">
        <v>78</v>
      </c>
      <c r="G37" t="s">
        <v>214</v>
      </c>
      <c r="H37">
        <v>16</v>
      </c>
      <c r="I37">
        <v>16</v>
      </c>
      <c r="J37">
        <v>16</v>
      </c>
      <c r="K37">
        <v>16</v>
      </c>
      <c r="L37">
        <v>16</v>
      </c>
      <c r="N37" s="171" t="str">
        <f t="shared" si="0"/>
        <v>810057-MEHRD-OS</v>
      </c>
      <c r="O37" s="172">
        <f>IF(B37="NET","",IF(B37="","",IFERROR(VLOOKUP(N37,EAN!$A:$B,2,FALSE),"MANGLER - MÅ OPPDATERE EAN-FANEN")))</f>
        <v>7048652327734</v>
      </c>
      <c r="P37" s="171">
        <f t="shared" si="1"/>
        <v>16</v>
      </c>
      <c r="Q37" s="171">
        <f t="shared" si="2"/>
        <v>16</v>
      </c>
      <c r="S37" s="102" t="str">
        <f>IF(B37="NET","",IFERROR(VLOOKUP(O37,'2) Order Form'!$V$9:$V$905,1,FALSE),"Ikke med I order form"))</f>
        <v>Ikke med I order form</v>
      </c>
      <c r="U37" s="2">
        <v>7048652892904</v>
      </c>
      <c r="V37" s="120">
        <f>IFERROR(VLOOKUP(U37,'2) Order Form'!$V$9:$V$1767,1,FALSE),"Ikke med I order form")</f>
        <v>7048652892904</v>
      </c>
      <c r="W37" s="173">
        <f>INDEX(ATS!$A:$P,MATCH(ATS!$U37,ATS!$O:$O,0),1)</f>
        <v>845144</v>
      </c>
      <c r="X37" s="174" t="str">
        <f>INDEX(ATS!$A:$P,MATCH(ATS!$U37,ATS!$O:$O,0),2)</f>
        <v>Bushwhacker 2Vi Mips Helmet</v>
      </c>
      <c r="Y37" s="175" t="str">
        <f>INDEX(ATS!$A:$P,MATCH(ATS!$U37,ATS!$O:$O,0),4)</f>
        <v>MWHTE-ML</v>
      </c>
      <c r="AA37" s="173">
        <f>IFERROR(VLOOKUP('2) Order Form'!V42,$U$4:$U$2000,1,FALSE),"Ikke med i Elastic")</f>
        <v>7048652540331</v>
      </c>
      <c r="AB37" s="173">
        <f>SUM('2) Order Form'!V42)</f>
        <v>7048652540331</v>
      </c>
      <c r="AC37" s="173">
        <f>INDEX(ATS!$A:$P,MATCH(ATS!$AB37,ATS!$O:$O,0),1)</f>
        <v>845103</v>
      </c>
      <c r="AD37" s="173" t="str">
        <f>INDEX(ATS!$A:$P,MATCH(ATS!$AB37,ATS!$O:$O,0),2)</f>
        <v>Trailblazer Helmet</v>
      </c>
      <c r="AE37" s="173" t="str">
        <f>INDEX(ATS!$A:$P,MATCH(ATS!$AB37,ATS!$O:$O,0),4)</f>
        <v>MWHTE-ML</v>
      </c>
    </row>
    <row r="38" spans="1:31" ht="15.95" customHeight="1">
      <c r="A38">
        <v>810057</v>
      </c>
      <c r="B38" t="s">
        <v>2869</v>
      </c>
      <c r="C38" t="s">
        <v>3939</v>
      </c>
      <c r="D38" t="s">
        <v>410</v>
      </c>
      <c r="E38" t="s">
        <v>939</v>
      </c>
      <c r="F38" t="s">
        <v>78</v>
      </c>
      <c r="G38" t="s">
        <v>214</v>
      </c>
      <c r="H38">
        <v>10</v>
      </c>
      <c r="I38">
        <v>10</v>
      </c>
      <c r="J38">
        <v>10</v>
      </c>
      <c r="K38">
        <v>10</v>
      </c>
      <c r="L38">
        <v>10</v>
      </c>
      <c r="N38" s="171" t="str">
        <f t="shared" si="0"/>
        <v>810057-MFGRN-OS</v>
      </c>
      <c r="O38" s="172">
        <f>IF(B38="NET","",IF(B38="","",IFERROR(VLOOKUP(N38,EAN!$A:$B,2,FALSE),"MANGLER - MÅ OPPDATERE EAN-FANEN")))</f>
        <v>7048652542571</v>
      </c>
      <c r="P38" s="171">
        <f t="shared" si="1"/>
        <v>10</v>
      </c>
      <c r="Q38" s="171">
        <f t="shared" si="2"/>
        <v>10</v>
      </c>
      <c r="S38" s="102" t="str">
        <f>IF(B38="NET","",IFERROR(VLOOKUP(O38,'2) Order Form'!$V$9:$V$905,1,FALSE),"Ikke med I order form"))</f>
        <v>Ikke med I order form</v>
      </c>
      <c r="U38" s="2">
        <v>7048652892898</v>
      </c>
      <c r="V38" s="120">
        <f>IFERROR(VLOOKUP(U38,'2) Order Form'!$V$9:$V$1767,1,FALSE),"Ikke med I order form")</f>
        <v>7048652892898</v>
      </c>
      <c r="W38" s="173">
        <f>INDEX(ATS!$A:$P,MATCH(ATS!$U38,ATS!$O:$O,0),1)</f>
        <v>845144</v>
      </c>
      <c r="X38" s="174" t="str">
        <f>INDEX(ATS!$A:$P,MATCH(ATS!$U38,ATS!$O:$O,0),2)</f>
        <v>Bushwhacker 2Vi Mips Helmet</v>
      </c>
      <c r="Y38" s="175" t="str">
        <f>INDEX(ATS!$A:$P,MATCH(ATS!$U38,ATS!$O:$O,0),4)</f>
        <v>MWHTE-LXL</v>
      </c>
      <c r="AA38" s="173">
        <f>IFERROR(VLOOKUP('2) Order Form'!V43,$U$4:$U$2000,1,FALSE),"Ikke med i Elastic")</f>
        <v>7048652540324</v>
      </c>
      <c r="AB38" s="173">
        <f>SUM('2) Order Form'!V43)</f>
        <v>7048652540324</v>
      </c>
      <c r="AC38" s="173">
        <f>INDEX(ATS!$A:$P,MATCH(ATS!$AB38,ATS!$O:$O,0),1)</f>
        <v>845103</v>
      </c>
      <c r="AD38" s="173" t="str">
        <f>INDEX(ATS!$A:$P,MATCH(ATS!$AB38,ATS!$O:$O,0),2)</f>
        <v>Trailblazer Helmet</v>
      </c>
      <c r="AE38" s="173" t="str">
        <f>INDEX(ATS!$A:$P,MATCH(ATS!$AB38,ATS!$O:$O,0),4)</f>
        <v>MWHTE-LXL</v>
      </c>
    </row>
    <row r="39" spans="1:31" ht="15.95" customHeight="1">
      <c r="A39">
        <v>810057</v>
      </c>
      <c r="B39" t="s">
        <v>2869</v>
      </c>
      <c r="C39" t="s">
        <v>3939</v>
      </c>
      <c r="D39" t="s">
        <v>1005</v>
      </c>
      <c r="E39" t="s">
        <v>2868</v>
      </c>
      <c r="F39" t="s">
        <v>78</v>
      </c>
      <c r="G39" t="s">
        <v>214</v>
      </c>
      <c r="H39">
        <v>8</v>
      </c>
      <c r="I39">
        <v>8</v>
      </c>
      <c r="J39">
        <v>8</v>
      </c>
      <c r="K39">
        <v>8</v>
      </c>
      <c r="L39">
        <v>8</v>
      </c>
      <c r="N39" s="171" t="str">
        <f t="shared" si="0"/>
        <v>810057-MFLUO-OS</v>
      </c>
      <c r="O39" s="172">
        <f>IF(B39="NET","",IF(B39="","",IFERROR(VLOOKUP(N39,EAN!$A:$B,2,FALSE),"MANGLER - MÅ OPPDATERE EAN-FANEN")))</f>
        <v>7048652766199</v>
      </c>
      <c r="P39" s="171">
        <f t="shared" si="1"/>
        <v>8</v>
      </c>
      <c r="Q39" s="171">
        <f t="shared" si="2"/>
        <v>8</v>
      </c>
      <c r="S39" s="102" t="str">
        <f>IF(B39="NET","",IFERROR(VLOOKUP(O39,'2) Order Form'!$V$9:$V$905,1,FALSE),"Ikke med I order form"))</f>
        <v>Ikke med I order form</v>
      </c>
      <c r="U39" s="2">
        <v>7048652892898</v>
      </c>
      <c r="V39" s="120">
        <f>IFERROR(VLOOKUP(U39,'2) Order Form'!$V$9:$V$1767,1,FALSE),"Ikke med I order form")</f>
        <v>7048652892898</v>
      </c>
      <c r="W39" s="173">
        <f>INDEX(ATS!$A:$P,MATCH(ATS!$U39,ATS!$O:$O,0),1)</f>
        <v>845144</v>
      </c>
      <c r="X39" s="174" t="str">
        <f>INDEX(ATS!$A:$P,MATCH(ATS!$U39,ATS!$O:$O,0),2)</f>
        <v>Bushwhacker 2Vi Mips Helmet</v>
      </c>
      <c r="Y39" s="175" t="str">
        <f>INDEX(ATS!$A:$P,MATCH(ATS!$U39,ATS!$O:$O,0),4)</f>
        <v>MWHTE-LXL</v>
      </c>
      <c r="AA39" s="173">
        <f>IFERROR(VLOOKUP('2) Order Form'!V44,$U$4:$U$2000,1,FALSE),"Ikke med i Elastic")</f>
        <v>7048652892768</v>
      </c>
      <c r="AB39" s="173">
        <f>SUM('2) Order Form'!V44)</f>
        <v>7048652892768</v>
      </c>
      <c r="AC39" s="173">
        <f>INDEX(ATS!$A:$P,MATCH(ATS!$AB39,ATS!$O:$O,0),1)</f>
        <v>845103</v>
      </c>
      <c r="AD39" s="173" t="str">
        <f>INDEX(ATS!$A:$P,MATCH(ATS!$AB39,ATS!$O:$O,0),2)</f>
        <v>Trailblazer Helmet</v>
      </c>
      <c r="AE39" s="173" t="str">
        <f>INDEX(ATS!$A:$P,MATCH(ATS!$AB39,ATS!$O:$O,0),4)</f>
        <v>NANI-SM</v>
      </c>
    </row>
    <row r="40" spans="1:31" ht="15.95" customHeight="1">
      <c r="A40">
        <v>810057</v>
      </c>
      <c r="B40" t="s">
        <v>2869</v>
      </c>
      <c r="C40" t="s">
        <v>3939</v>
      </c>
      <c r="D40" t="s">
        <v>419</v>
      </c>
      <c r="E40" t="s">
        <v>144</v>
      </c>
      <c r="F40" t="s">
        <v>78</v>
      </c>
      <c r="G40" t="s">
        <v>214</v>
      </c>
      <c r="H40">
        <v>11</v>
      </c>
      <c r="I40">
        <v>11</v>
      </c>
      <c r="J40">
        <v>11</v>
      </c>
      <c r="K40">
        <v>11</v>
      </c>
      <c r="L40">
        <v>11</v>
      </c>
      <c r="N40" s="171" t="str">
        <f t="shared" si="0"/>
        <v>810057-MMBLU-OS</v>
      </c>
      <c r="O40" s="172">
        <f>IF(B40="NET","",IF(B40="","",IFERROR(VLOOKUP(N40,EAN!$A:$B,2,FALSE),"MANGLER - MÅ OPPDATERE EAN-FANEN")))</f>
        <v>7048652542588</v>
      </c>
      <c r="P40" s="171">
        <f t="shared" si="1"/>
        <v>11</v>
      </c>
      <c r="Q40" s="171">
        <f t="shared" si="2"/>
        <v>11</v>
      </c>
      <c r="S40" s="102" t="str">
        <f>IF(B40="NET","",IFERROR(VLOOKUP(O40,'2) Order Form'!$V$9:$V$905,1,FALSE),"Ikke med I order form"))</f>
        <v>Ikke med I order form</v>
      </c>
      <c r="U40" s="2">
        <v>7048652892942</v>
      </c>
      <c r="V40" s="120">
        <f>IFERROR(VLOOKUP(U40,'2) Order Form'!$V$9:$V$1767,1,FALSE),"Ikke med I order form")</f>
        <v>7048652892942</v>
      </c>
      <c r="W40" s="173">
        <f>INDEX(ATS!$A:$P,MATCH(ATS!$U40,ATS!$O:$O,0),1)</f>
        <v>845144</v>
      </c>
      <c r="X40" s="174" t="str">
        <f>INDEX(ATS!$A:$P,MATCH(ATS!$U40,ATS!$O:$O,0),2)</f>
        <v>Bushwhacker 2Vi Mips Helmet</v>
      </c>
      <c r="Y40" s="175" t="str">
        <f>INDEX(ATS!$A:$P,MATCH(ATS!$U40,ATS!$O:$O,0),4)</f>
        <v>NANI-SM</v>
      </c>
      <c r="AA40" s="173">
        <f>IFERROR(VLOOKUP('2) Order Form'!V45,$U$4:$U$2000,1,FALSE),"Ikke med i Elastic")</f>
        <v>7048652892751</v>
      </c>
      <c r="AB40" s="173">
        <f>SUM('2) Order Form'!V45)</f>
        <v>7048652892751</v>
      </c>
      <c r="AC40" s="173">
        <f>INDEX(ATS!$A:$P,MATCH(ATS!$AB40,ATS!$O:$O,0),1)</f>
        <v>845103</v>
      </c>
      <c r="AD40" s="173" t="str">
        <f>INDEX(ATS!$A:$P,MATCH(ATS!$AB40,ATS!$O:$O,0),2)</f>
        <v>Trailblazer Helmet</v>
      </c>
      <c r="AE40" s="173" t="str">
        <f>INDEX(ATS!$A:$P,MATCH(ATS!$AB40,ATS!$O:$O,0),4)</f>
        <v>NANI-ML</v>
      </c>
    </row>
    <row r="41" spans="1:31">
      <c r="A41">
        <v>810057</v>
      </c>
      <c r="B41" t="s">
        <v>2869</v>
      </c>
      <c r="C41" t="s">
        <v>3939</v>
      </c>
      <c r="D41" t="s">
        <v>411</v>
      </c>
      <c r="E41" t="s">
        <v>83</v>
      </c>
      <c r="F41" t="s">
        <v>78</v>
      </c>
      <c r="G41" t="s">
        <v>214</v>
      </c>
      <c r="H41">
        <v>16</v>
      </c>
      <c r="I41">
        <v>16</v>
      </c>
      <c r="J41">
        <v>16</v>
      </c>
      <c r="K41">
        <v>16</v>
      </c>
      <c r="L41">
        <v>16</v>
      </c>
      <c r="N41" s="171" t="str">
        <f t="shared" si="0"/>
        <v>810057-MNAVY-OS</v>
      </c>
      <c r="O41" s="172">
        <f>IF(B41="NET","",IF(B41="","",IFERROR(VLOOKUP(N41,EAN!$A:$B,2,FALSE),"MANGLER - MÅ OPPDATERE EAN-FANEN")))</f>
        <v>7048652327741</v>
      </c>
      <c r="P41" s="171">
        <f t="shared" si="1"/>
        <v>16</v>
      </c>
      <c r="Q41" s="171">
        <f t="shared" si="2"/>
        <v>16</v>
      </c>
      <c r="S41" s="102" t="str">
        <f>IF(B41="NET","",IFERROR(VLOOKUP(O41,'2) Order Form'!$V$9:$V$905,1,FALSE),"Ikke med I order form"))</f>
        <v>Ikke med I order form</v>
      </c>
      <c r="U41" s="2">
        <v>7048652892942</v>
      </c>
      <c r="V41" s="120">
        <f>IFERROR(VLOOKUP(U41,'2) Order Form'!$V$9:$V$1767,1,FALSE),"Ikke med I order form")</f>
        <v>7048652892942</v>
      </c>
      <c r="W41" s="173">
        <f>INDEX(ATS!$A:$P,MATCH(ATS!$U41,ATS!$O:$O,0),1)</f>
        <v>845144</v>
      </c>
      <c r="X41" s="174" t="str">
        <f>INDEX(ATS!$A:$P,MATCH(ATS!$U41,ATS!$O:$O,0),2)</f>
        <v>Bushwhacker 2Vi Mips Helmet</v>
      </c>
      <c r="Y41" s="175" t="str">
        <f>INDEX(ATS!$A:$P,MATCH(ATS!$U41,ATS!$O:$O,0),4)</f>
        <v>NANI-SM</v>
      </c>
      <c r="AA41" s="173">
        <f>IFERROR(VLOOKUP('2) Order Form'!V46,$U$4:$U$2000,1,FALSE),"Ikke med i Elastic")</f>
        <v>7048652892744</v>
      </c>
      <c r="AB41" s="173">
        <f>SUM('2) Order Form'!V46)</f>
        <v>7048652892744</v>
      </c>
      <c r="AC41" s="173">
        <f>INDEX(ATS!$A:$P,MATCH(ATS!$AB41,ATS!$O:$O,0),1)</f>
        <v>845103</v>
      </c>
      <c r="AD41" s="173" t="str">
        <f>INDEX(ATS!$A:$P,MATCH(ATS!$AB41,ATS!$O:$O,0),2)</f>
        <v>Trailblazer Helmet</v>
      </c>
      <c r="AE41" s="173" t="str">
        <f>INDEX(ATS!$A:$P,MATCH(ATS!$AB41,ATS!$O:$O,0),4)</f>
        <v>NANI-LXL</v>
      </c>
    </row>
    <row r="42" spans="1:31" ht="15.95" customHeight="1">
      <c r="A42">
        <v>810057</v>
      </c>
      <c r="B42" t="s">
        <v>2869</v>
      </c>
      <c r="C42" t="s">
        <v>3939</v>
      </c>
      <c r="D42" t="s">
        <v>412</v>
      </c>
      <c r="E42" t="s">
        <v>217</v>
      </c>
      <c r="F42" t="s">
        <v>78</v>
      </c>
      <c r="G42" t="s">
        <v>214</v>
      </c>
      <c r="H42">
        <v>7</v>
      </c>
      <c r="I42">
        <v>7</v>
      </c>
      <c r="J42">
        <v>7</v>
      </c>
      <c r="K42">
        <v>7</v>
      </c>
      <c r="L42">
        <v>7</v>
      </c>
      <c r="N42" s="171" t="str">
        <f t="shared" si="0"/>
        <v>810057-MNGRY-OS</v>
      </c>
      <c r="O42" s="172">
        <f>IF(B42="NET","",IF(B42="","",IFERROR(VLOOKUP(N42,EAN!$A:$B,2,FALSE),"MANGLER - MÅ OPPDATERE EAN-FANEN")))</f>
        <v>7048652661517</v>
      </c>
      <c r="P42" s="171">
        <f t="shared" si="1"/>
        <v>7</v>
      </c>
      <c r="Q42" s="171">
        <f t="shared" si="2"/>
        <v>7</v>
      </c>
      <c r="S42" s="102" t="str">
        <f>IF(B42="NET","",IFERROR(VLOOKUP(O42,'2) Order Form'!$V$9:$V$905,1,FALSE),"Ikke med I order form"))</f>
        <v>Ikke med I order form</v>
      </c>
      <c r="U42" s="2">
        <v>7048652892935</v>
      </c>
      <c r="V42" s="120">
        <f>IFERROR(VLOOKUP(U42,'2) Order Form'!$V$9:$V$1767,1,FALSE),"Ikke med I order form")</f>
        <v>7048652892935</v>
      </c>
      <c r="W42" s="173">
        <f>INDEX(ATS!$A:$P,MATCH(ATS!$U42,ATS!$O:$O,0),1)</f>
        <v>845144</v>
      </c>
      <c r="X42" s="174" t="str">
        <f>INDEX(ATS!$A:$P,MATCH(ATS!$U42,ATS!$O:$O,0),2)</f>
        <v>Bushwhacker 2Vi Mips Helmet</v>
      </c>
      <c r="Y42" s="175" t="str">
        <f>INDEX(ATS!$A:$P,MATCH(ATS!$U42,ATS!$O:$O,0),4)</f>
        <v>NANI-ML</v>
      </c>
      <c r="AA42" s="173">
        <f>IFERROR(VLOOKUP('2) Order Form'!V47,$U$4:$U$2000,1,FALSE),"Ikke med i Elastic")</f>
        <v>7048652892829</v>
      </c>
      <c r="AB42" s="173">
        <f>SUM('2) Order Form'!V47)</f>
        <v>7048652892829</v>
      </c>
      <c r="AC42" s="173">
        <f>INDEX(ATS!$A:$P,MATCH(ATS!$AB42,ATS!$O:$O,0),1)</f>
        <v>845103</v>
      </c>
      <c r="AD42" s="173" t="str">
        <f>INDEX(ATS!$A:$P,MATCH(ATS!$AB42,ATS!$O:$O,0),2)</f>
        <v>Trailblazer Helmet</v>
      </c>
      <c r="AE42" s="173" t="str">
        <f>INDEX(ATS!$A:$P,MATCH(ATS!$AB42,ATS!$O:$O,0),4)</f>
        <v>WOLND-SM</v>
      </c>
    </row>
    <row r="43" spans="1:31" ht="15.95" customHeight="1">
      <c r="A43">
        <v>810057</v>
      </c>
      <c r="B43" t="s">
        <v>2869</v>
      </c>
      <c r="C43" t="s">
        <v>3939</v>
      </c>
      <c r="D43" t="s">
        <v>413</v>
      </c>
      <c r="E43" t="s">
        <v>940</v>
      </c>
      <c r="F43" t="s">
        <v>78</v>
      </c>
      <c r="G43" t="s">
        <v>214</v>
      </c>
      <c r="H43">
        <v>18</v>
      </c>
      <c r="I43">
        <v>18</v>
      </c>
      <c r="J43">
        <v>18</v>
      </c>
      <c r="K43">
        <v>18</v>
      </c>
      <c r="L43">
        <v>18</v>
      </c>
      <c r="N43" s="171" t="str">
        <f t="shared" si="0"/>
        <v>810057-MOEDB-OS</v>
      </c>
      <c r="O43" s="172">
        <f>IF(B43="NET","",IF(B43="","",IFERROR(VLOOKUP(N43,EAN!$A:$B,2,FALSE),"MANGLER - MÅ OPPDATERE EAN-FANEN")))</f>
        <v>7048652327758</v>
      </c>
      <c r="P43" s="171">
        <f t="shared" si="1"/>
        <v>18</v>
      </c>
      <c r="Q43" s="171">
        <f t="shared" si="2"/>
        <v>18</v>
      </c>
      <c r="S43" s="102" t="str">
        <f>IF(B43="NET","",IFERROR(VLOOKUP(O43,'2) Order Form'!$V$9:$V$905,1,FALSE),"Ikke med I order form"))</f>
        <v>Ikke med I order form</v>
      </c>
      <c r="U43" s="2">
        <v>7048652892935</v>
      </c>
      <c r="V43" s="120">
        <f>IFERROR(VLOOKUP(U43,'2) Order Form'!$V$9:$V$1767,1,FALSE),"Ikke med I order form")</f>
        <v>7048652892935</v>
      </c>
      <c r="W43" s="173">
        <f>INDEX(ATS!$A:$P,MATCH(ATS!$U43,ATS!$O:$O,0),1)</f>
        <v>845144</v>
      </c>
      <c r="X43" s="174" t="str">
        <f>INDEX(ATS!$A:$P,MATCH(ATS!$U43,ATS!$O:$O,0),2)</f>
        <v>Bushwhacker 2Vi Mips Helmet</v>
      </c>
      <c r="Y43" s="175" t="str">
        <f>INDEX(ATS!$A:$P,MATCH(ATS!$U43,ATS!$O:$O,0),4)</f>
        <v>NANI-ML</v>
      </c>
      <c r="AA43" s="173">
        <f>IFERROR(VLOOKUP('2) Order Form'!V48,$U$4:$U$2000,1,FALSE),"Ikke med i Elastic")</f>
        <v>7048652892812</v>
      </c>
      <c r="AB43" s="173">
        <f>SUM('2) Order Form'!V48)</f>
        <v>7048652892812</v>
      </c>
      <c r="AC43" s="173">
        <f>INDEX(ATS!$A:$P,MATCH(ATS!$AB43,ATS!$O:$O,0),1)</f>
        <v>845103</v>
      </c>
      <c r="AD43" s="173" t="str">
        <f>INDEX(ATS!$A:$P,MATCH(ATS!$AB43,ATS!$O:$O,0),2)</f>
        <v>Trailblazer Helmet</v>
      </c>
      <c r="AE43" s="173" t="str">
        <f>INDEX(ATS!$A:$P,MATCH(ATS!$AB43,ATS!$O:$O,0),4)</f>
        <v>WOLND-ML</v>
      </c>
    </row>
    <row r="44" spans="1:31" ht="15.95" customHeight="1">
      <c r="A44">
        <v>810057</v>
      </c>
      <c r="B44" t="s">
        <v>2869</v>
      </c>
      <c r="C44" t="s">
        <v>3939</v>
      </c>
      <c r="D44" t="s">
        <v>420</v>
      </c>
      <c r="E44" t="s">
        <v>88</v>
      </c>
      <c r="F44" t="s">
        <v>78</v>
      </c>
      <c r="G44" t="s">
        <v>214</v>
      </c>
      <c r="H44">
        <v>15</v>
      </c>
      <c r="I44">
        <v>15</v>
      </c>
      <c r="J44">
        <v>15</v>
      </c>
      <c r="K44">
        <v>15</v>
      </c>
      <c r="L44">
        <v>15</v>
      </c>
      <c r="N44" s="171" t="str">
        <f t="shared" si="0"/>
        <v>810057-MOPRE-OS</v>
      </c>
      <c r="O44" s="172">
        <f>IF(B44="NET","",IF(B44="","",IFERROR(VLOOKUP(N44,EAN!$A:$B,2,FALSE),"MANGLER - MÅ OPPDATERE EAN-FANEN")))</f>
        <v>7048652664143</v>
      </c>
      <c r="P44" s="171">
        <f t="shared" si="1"/>
        <v>15</v>
      </c>
      <c r="Q44" s="171">
        <f t="shared" si="2"/>
        <v>15</v>
      </c>
      <c r="S44" s="102" t="str">
        <f>IF(B44="NET","",IFERROR(VLOOKUP(O44,'2) Order Form'!$V$9:$V$905,1,FALSE),"Ikke med I order form"))</f>
        <v>Ikke med I order form</v>
      </c>
      <c r="U44" s="2">
        <v>7048652892928</v>
      </c>
      <c r="V44" s="120">
        <f>IFERROR(VLOOKUP(U44,'2) Order Form'!$V$9:$V$1767,1,FALSE),"Ikke med I order form")</f>
        <v>7048652892928</v>
      </c>
      <c r="W44" s="173">
        <f>INDEX(ATS!$A:$P,MATCH(ATS!$U44,ATS!$O:$O,0),1)</f>
        <v>845144</v>
      </c>
      <c r="X44" s="174" t="str">
        <f>INDEX(ATS!$A:$P,MATCH(ATS!$U44,ATS!$O:$O,0),2)</f>
        <v>Bushwhacker 2Vi Mips Helmet</v>
      </c>
      <c r="Y44" s="175" t="str">
        <f>INDEX(ATS!$A:$P,MATCH(ATS!$U44,ATS!$O:$O,0),4)</f>
        <v>NANI-LXL</v>
      </c>
      <c r="AA44" s="173">
        <f>IFERROR(VLOOKUP('2) Order Form'!V49,$U$4:$U$2000,1,FALSE),"Ikke med i Elastic")</f>
        <v>7048652892805</v>
      </c>
      <c r="AB44" s="173">
        <f>SUM('2) Order Form'!V49)</f>
        <v>7048652892805</v>
      </c>
      <c r="AC44" s="173">
        <f>INDEX(ATS!$A:$P,MATCH(ATS!$AB44,ATS!$O:$O,0),1)</f>
        <v>845103</v>
      </c>
      <c r="AD44" s="173" t="str">
        <f>INDEX(ATS!$A:$P,MATCH(ATS!$AB44,ATS!$O:$O,0),2)</f>
        <v>Trailblazer Helmet</v>
      </c>
      <c r="AE44" s="173" t="str">
        <f>INDEX(ATS!$A:$P,MATCH(ATS!$AB44,ATS!$O:$O,0),4)</f>
        <v>WOLND-LXL</v>
      </c>
    </row>
    <row r="45" spans="1:31" ht="15.95" customHeight="1">
      <c r="A45">
        <v>810057</v>
      </c>
      <c r="B45" t="s">
        <v>2869</v>
      </c>
      <c r="C45" t="s">
        <v>3939</v>
      </c>
      <c r="D45" t="s">
        <v>421</v>
      </c>
      <c r="E45" t="s">
        <v>942</v>
      </c>
      <c r="F45" t="s">
        <v>78</v>
      </c>
      <c r="G45" t="s">
        <v>214</v>
      </c>
      <c r="H45">
        <v>16</v>
      </c>
      <c r="I45">
        <v>16</v>
      </c>
      <c r="J45">
        <v>16</v>
      </c>
      <c r="K45">
        <v>16</v>
      </c>
      <c r="L45">
        <v>16</v>
      </c>
      <c r="N45" s="171" t="str">
        <f t="shared" si="0"/>
        <v>810057-MRBE-OS</v>
      </c>
      <c r="O45" s="172">
        <f>IF(B45="NET","",IF(B45="","",IFERROR(VLOOKUP(N45,EAN!$A:$B,2,FALSE),"MANGLER - MÅ OPPDATERE EAN-FANEN")))</f>
        <v>7048652664150</v>
      </c>
      <c r="P45" s="171">
        <f t="shared" si="1"/>
        <v>16</v>
      </c>
      <c r="Q45" s="171">
        <f t="shared" si="2"/>
        <v>16</v>
      </c>
      <c r="S45" s="102" t="str">
        <f>IF(B45="NET","",IFERROR(VLOOKUP(O45,'2) Order Form'!$V$9:$V$905,1,FALSE),"Ikke med I order form"))</f>
        <v>Ikke med I order form</v>
      </c>
      <c r="U45" s="2">
        <v>7048652892928</v>
      </c>
      <c r="V45" s="120">
        <f>IFERROR(VLOOKUP(U45,'2) Order Form'!$V$9:$V$1767,1,FALSE),"Ikke med I order form")</f>
        <v>7048652892928</v>
      </c>
      <c r="W45" s="173">
        <f>INDEX(ATS!$A:$P,MATCH(ATS!$U45,ATS!$O:$O,0),1)</f>
        <v>845144</v>
      </c>
      <c r="X45" s="174" t="str">
        <f>INDEX(ATS!$A:$P,MATCH(ATS!$U45,ATS!$O:$O,0),2)</f>
        <v>Bushwhacker 2Vi Mips Helmet</v>
      </c>
      <c r="Y45" s="175" t="str">
        <f>INDEX(ATS!$A:$P,MATCH(ATS!$U45,ATS!$O:$O,0),4)</f>
        <v>NANI-LXL</v>
      </c>
      <c r="AA45" s="173">
        <f>IFERROR(VLOOKUP('2) Order Form'!V50,$U$4:$U$2000,1,FALSE),"Ikke med i Elastic")</f>
        <v>7048652892492</v>
      </c>
      <c r="AB45" s="173">
        <f>SUM('2) Order Form'!V50)</f>
        <v>7048652892492</v>
      </c>
      <c r="AC45" s="173">
        <f>INDEX(ATS!$A:$P,MATCH(ATS!$AB45,ATS!$O:$O,0),1)</f>
        <v>845104</v>
      </c>
      <c r="AD45" s="173" t="str">
        <f>INDEX(ATS!$A:$P,MATCH(ATS!$AB45,ATS!$O:$O,0),2)</f>
        <v>Trailblazer Mips Helmet</v>
      </c>
      <c r="AE45" s="173" t="str">
        <f>INDEX(ATS!$A:$P,MATCH(ATS!$AB45,ATS!$O:$O,0),4)</f>
        <v>DUSK-SM</v>
      </c>
    </row>
    <row r="46" spans="1:31" ht="15.95" customHeight="1">
      <c r="A46">
        <v>810057</v>
      </c>
      <c r="B46" t="s">
        <v>2869</v>
      </c>
      <c r="C46" t="s">
        <v>3939</v>
      </c>
      <c r="D46" t="s">
        <v>1008</v>
      </c>
      <c r="E46" t="s">
        <v>351</v>
      </c>
      <c r="F46" t="s">
        <v>78</v>
      </c>
      <c r="G46" t="s">
        <v>214</v>
      </c>
      <c r="H46">
        <v>8</v>
      </c>
      <c r="I46">
        <v>8</v>
      </c>
      <c r="J46">
        <v>8</v>
      </c>
      <c r="K46">
        <v>8</v>
      </c>
      <c r="L46">
        <v>8</v>
      </c>
      <c r="N46" s="171" t="str">
        <f t="shared" si="0"/>
        <v>810057-MROGD-OS</v>
      </c>
      <c r="O46" s="172">
        <f>IF(B46="NET","",IF(B46="","",IFERROR(VLOOKUP(N46,EAN!$A:$B,2,FALSE),"MANGLER - MÅ OPPDATERE EAN-FANEN")))</f>
        <v>7048652766205</v>
      </c>
      <c r="P46" s="171">
        <f t="shared" si="1"/>
        <v>8</v>
      </c>
      <c r="Q46" s="171">
        <f t="shared" si="2"/>
        <v>8</v>
      </c>
      <c r="S46" s="102" t="str">
        <f>IF(B46="NET","",IFERROR(VLOOKUP(O46,'2) Order Form'!$V$9:$V$905,1,FALSE),"Ikke med I order form"))</f>
        <v>Ikke med I order form</v>
      </c>
      <c r="U46" s="2">
        <v>7048652893000</v>
      </c>
      <c r="V46" s="120">
        <f>IFERROR(VLOOKUP(U46,'2) Order Form'!$V$9:$V$1767,1,FALSE),"Ikke med I order form")</f>
        <v>7048652893000</v>
      </c>
      <c r="W46" s="173">
        <f>INDEX(ATS!$A:$P,MATCH(ATS!$U46,ATS!$O:$O,0),1)</f>
        <v>845144</v>
      </c>
      <c r="X46" s="174" t="str">
        <f>INDEX(ATS!$A:$P,MATCH(ATS!$U46,ATS!$O:$O,0),2)</f>
        <v>Bushwhacker 2Vi Mips Helmet</v>
      </c>
      <c r="Y46" s="175" t="str">
        <f>INDEX(ATS!$A:$P,MATCH(ATS!$U46,ATS!$O:$O,0),4)</f>
        <v>WOLND-SM</v>
      </c>
      <c r="AA46" s="173">
        <f>IFERROR(VLOOKUP('2) Order Form'!V51,$U$4:$U$2000,1,FALSE),"Ikke med i Elastic")</f>
        <v>7048652892485</v>
      </c>
      <c r="AB46" s="173">
        <f>SUM('2) Order Form'!V51)</f>
        <v>7048652892485</v>
      </c>
      <c r="AC46" s="173">
        <f>INDEX(ATS!$A:$P,MATCH(ATS!$AB46,ATS!$O:$O,0),1)</f>
        <v>845104</v>
      </c>
      <c r="AD46" s="173" t="str">
        <f>INDEX(ATS!$A:$P,MATCH(ATS!$AB46,ATS!$O:$O,0),2)</f>
        <v>Trailblazer Mips Helmet</v>
      </c>
      <c r="AE46" s="173" t="str">
        <f>INDEX(ATS!$A:$P,MATCH(ATS!$AB46,ATS!$O:$O,0),4)</f>
        <v>DUSK-ML</v>
      </c>
    </row>
    <row r="47" spans="1:31" ht="15.95" customHeight="1">
      <c r="A47">
        <v>810057</v>
      </c>
      <c r="B47" t="s">
        <v>2869</v>
      </c>
      <c r="C47" t="s">
        <v>3939</v>
      </c>
      <c r="D47" t="s">
        <v>422</v>
      </c>
      <c r="E47" t="s">
        <v>145</v>
      </c>
      <c r="F47" t="s">
        <v>78</v>
      </c>
      <c r="G47" t="s">
        <v>214</v>
      </c>
      <c r="H47">
        <v>10</v>
      </c>
      <c r="I47">
        <v>10</v>
      </c>
      <c r="J47">
        <v>10</v>
      </c>
      <c r="K47">
        <v>10</v>
      </c>
      <c r="L47">
        <v>10</v>
      </c>
      <c r="N47" s="171" t="str">
        <f t="shared" si="0"/>
        <v>810057-MSBMC-OS</v>
      </c>
      <c r="O47" s="172">
        <f>IF(B47="NET","",IF(B47="","",IFERROR(VLOOKUP(N47,EAN!$A:$B,2,FALSE),"MANGLER - MÅ OPPDATERE EAN-FANEN")))</f>
        <v>7048652542595</v>
      </c>
      <c r="P47" s="171">
        <f t="shared" si="1"/>
        <v>10</v>
      </c>
      <c r="Q47" s="171">
        <f t="shared" si="2"/>
        <v>10</v>
      </c>
      <c r="S47" s="102" t="str">
        <f>IF(B47="NET","",IFERROR(VLOOKUP(O47,'2) Order Form'!$V$9:$V$905,1,FALSE),"Ikke med I order form"))</f>
        <v>Ikke med I order form</v>
      </c>
      <c r="U47" s="2">
        <v>7048652893000</v>
      </c>
      <c r="V47" s="120">
        <f>IFERROR(VLOOKUP(U47,'2) Order Form'!$V$9:$V$1767,1,FALSE),"Ikke med I order form")</f>
        <v>7048652893000</v>
      </c>
      <c r="W47" s="173">
        <f>INDEX(ATS!$A:$P,MATCH(ATS!$U47,ATS!$O:$O,0),1)</f>
        <v>845144</v>
      </c>
      <c r="X47" s="174" t="str">
        <f>INDEX(ATS!$A:$P,MATCH(ATS!$U47,ATS!$O:$O,0),2)</f>
        <v>Bushwhacker 2Vi Mips Helmet</v>
      </c>
      <c r="Y47" s="175" t="str">
        <f>INDEX(ATS!$A:$P,MATCH(ATS!$U47,ATS!$O:$O,0),4)</f>
        <v>WOLND-SM</v>
      </c>
      <c r="AA47" s="173">
        <f>IFERROR(VLOOKUP('2) Order Form'!V52,$U$4:$U$2000,1,FALSE),"Ikke med i Elastic")</f>
        <v>7048652892478</v>
      </c>
      <c r="AB47" s="173">
        <f>SUM('2) Order Form'!V52)</f>
        <v>7048652892478</v>
      </c>
      <c r="AC47" s="173">
        <f>INDEX(ATS!$A:$P,MATCH(ATS!$AB47,ATS!$O:$O,0),1)</f>
        <v>845104</v>
      </c>
      <c r="AD47" s="173" t="str">
        <f>INDEX(ATS!$A:$P,MATCH(ATS!$AB47,ATS!$O:$O,0),2)</f>
        <v>Trailblazer Mips Helmet</v>
      </c>
      <c r="AE47" s="173" t="str">
        <f>INDEX(ATS!$A:$P,MATCH(ATS!$AB47,ATS!$O:$O,0),4)</f>
        <v>DUSK-LXL</v>
      </c>
    </row>
    <row r="48" spans="1:31" ht="15.95" customHeight="1">
      <c r="A48">
        <v>810057</v>
      </c>
      <c r="B48" t="s">
        <v>2869</v>
      </c>
      <c r="C48" t="s">
        <v>3939</v>
      </c>
      <c r="D48" t="s">
        <v>414</v>
      </c>
      <c r="E48" t="s">
        <v>941</v>
      </c>
      <c r="F48" t="s">
        <v>78</v>
      </c>
      <c r="G48" t="s">
        <v>214</v>
      </c>
      <c r="H48">
        <v>17</v>
      </c>
      <c r="I48">
        <v>17</v>
      </c>
      <c r="J48">
        <v>17</v>
      </c>
      <c r="K48">
        <v>17</v>
      </c>
      <c r="L48">
        <v>17</v>
      </c>
      <c r="N48" s="171" t="str">
        <f t="shared" si="0"/>
        <v>810057-MSEGY-OS</v>
      </c>
      <c r="O48" s="172">
        <f>IF(B48="NET","",IF(B48="","",IFERROR(VLOOKUP(N48,EAN!$A:$B,2,FALSE),"MANGLER - MÅ OPPDATERE EAN-FANEN")))</f>
        <v>7048652327765</v>
      </c>
      <c r="P48" s="171">
        <f t="shared" si="1"/>
        <v>17</v>
      </c>
      <c r="Q48" s="171">
        <f t="shared" si="2"/>
        <v>17</v>
      </c>
      <c r="S48" s="102" t="str">
        <f>IF(B48="NET","",IFERROR(VLOOKUP(O48,'2) Order Form'!$V$9:$V$905,1,FALSE),"Ikke med I order form"))</f>
        <v>Ikke med I order form</v>
      </c>
      <c r="U48" s="2">
        <v>7048652892997</v>
      </c>
      <c r="V48" s="120">
        <f>IFERROR(VLOOKUP(U48,'2) Order Form'!$V$9:$V$1767,1,FALSE),"Ikke med I order form")</f>
        <v>7048652892997</v>
      </c>
      <c r="W48" s="173">
        <f>INDEX(ATS!$A:$P,MATCH(ATS!$U48,ATS!$O:$O,0),1)</f>
        <v>845144</v>
      </c>
      <c r="X48" s="174" t="str">
        <f>INDEX(ATS!$A:$P,MATCH(ATS!$U48,ATS!$O:$O,0),2)</f>
        <v>Bushwhacker 2Vi Mips Helmet</v>
      </c>
      <c r="Y48" s="175" t="str">
        <f>INDEX(ATS!$A:$P,MATCH(ATS!$U48,ATS!$O:$O,0),4)</f>
        <v>WOLND-ML</v>
      </c>
      <c r="AA48" s="173">
        <f>IFERROR(VLOOKUP('2) Order Form'!V53,$U$4:$U$2000,1,FALSE),"Ikke med i Elastic")</f>
        <v>7048652892522</v>
      </c>
      <c r="AB48" s="173">
        <f>SUM('2) Order Form'!V53)</f>
        <v>7048652892522</v>
      </c>
      <c r="AC48" s="173">
        <f>INDEX(ATS!$A:$P,MATCH(ATS!$AB48,ATS!$O:$O,0),1)</f>
        <v>845104</v>
      </c>
      <c r="AD48" s="173" t="str">
        <f>INDEX(ATS!$A:$P,MATCH(ATS!$AB48,ATS!$O:$O,0),2)</f>
        <v>Trailblazer Mips Helmet</v>
      </c>
      <c r="AE48" s="173" t="str">
        <f>INDEX(ATS!$A:$P,MATCH(ATS!$AB48,ATS!$O:$O,0),4)</f>
        <v>LAVA-SM</v>
      </c>
    </row>
    <row r="49" spans="1:31" ht="15.95" customHeight="1">
      <c r="A49">
        <v>810057</v>
      </c>
      <c r="B49" t="s">
        <v>2869</v>
      </c>
      <c r="C49" t="s">
        <v>3939</v>
      </c>
      <c r="D49" t="s">
        <v>406</v>
      </c>
      <c r="E49" t="s">
        <v>933</v>
      </c>
      <c r="F49" t="s">
        <v>78</v>
      </c>
      <c r="G49" t="s">
        <v>214</v>
      </c>
      <c r="H49">
        <v>17</v>
      </c>
      <c r="I49">
        <v>17</v>
      </c>
      <c r="J49">
        <v>17</v>
      </c>
      <c r="K49">
        <v>17</v>
      </c>
      <c r="L49">
        <v>17</v>
      </c>
      <c r="N49" s="171" t="str">
        <f t="shared" si="0"/>
        <v>810057-MSGMC-OS</v>
      </c>
      <c r="O49" s="172">
        <f>IF(B49="NET","",IF(B49="","",IFERROR(VLOOKUP(N49,EAN!$A:$B,2,FALSE),"MANGLER - MÅ OPPDATERE EAN-FANEN")))</f>
        <v>7048652542601</v>
      </c>
      <c r="P49" s="171">
        <f t="shared" si="1"/>
        <v>17</v>
      </c>
      <c r="Q49" s="171">
        <f t="shared" si="2"/>
        <v>17</v>
      </c>
      <c r="S49" s="102" t="str">
        <f>IF(B49="NET","",IFERROR(VLOOKUP(O49,'2) Order Form'!$V$9:$V$905,1,FALSE),"Ikke med I order form"))</f>
        <v>Ikke med I order form</v>
      </c>
      <c r="U49" s="2">
        <v>7048652892997</v>
      </c>
      <c r="V49" s="120">
        <f>IFERROR(VLOOKUP(U49,'2) Order Form'!$V$9:$V$1767,1,FALSE),"Ikke med I order form")</f>
        <v>7048652892997</v>
      </c>
      <c r="W49" s="173">
        <f>INDEX(ATS!$A:$P,MATCH(ATS!$U49,ATS!$O:$O,0),1)</f>
        <v>845144</v>
      </c>
      <c r="X49" s="174" t="str">
        <f>INDEX(ATS!$A:$P,MATCH(ATS!$U49,ATS!$O:$O,0),2)</f>
        <v>Bushwhacker 2Vi Mips Helmet</v>
      </c>
      <c r="Y49" s="175" t="str">
        <f>INDEX(ATS!$A:$P,MATCH(ATS!$U49,ATS!$O:$O,0),4)</f>
        <v>WOLND-ML</v>
      </c>
      <c r="AA49" s="173">
        <f>IFERROR(VLOOKUP('2) Order Form'!V54,$U$4:$U$2000,1,FALSE),"Ikke med i Elastic")</f>
        <v>7048652892515</v>
      </c>
      <c r="AB49" s="173">
        <f>SUM('2) Order Form'!V54)</f>
        <v>7048652892515</v>
      </c>
      <c r="AC49" s="173">
        <f>INDEX(ATS!$A:$P,MATCH(ATS!$AB49,ATS!$O:$O,0),1)</f>
        <v>845104</v>
      </c>
      <c r="AD49" s="173" t="str">
        <f>INDEX(ATS!$A:$P,MATCH(ATS!$AB49,ATS!$O:$O,0),2)</f>
        <v>Trailblazer Mips Helmet</v>
      </c>
      <c r="AE49" s="173" t="str">
        <f>INDEX(ATS!$A:$P,MATCH(ATS!$AB49,ATS!$O:$O,0),4)</f>
        <v>LAVA-ML</v>
      </c>
    </row>
    <row r="50" spans="1:31" ht="15.95" customHeight="1">
      <c r="A50">
        <v>810057</v>
      </c>
      <c r="B50" t="s">
        <v>2869</v>
      </c>
      <c r="C50" t="s">
        <v>3939</v>
      </c>
      <c r="D50" t="s">
        <v>415</v>
      </c>
      <c r="E50" t="s">
        <v>84</v>
      </c>
      <c r="F50" t="s">
        <v>78</v>
      </c>
      <c r="G50" t="s">
        <v>111</v>
      </c>
      <c r="H50">
        <v>36</v>
      </c>
      <c r="I50">
        <v>36</v>
      </c>
      <c r="J50">
        <v>36</v>
      </c>
      <c r="K50">
        <v>36</v>
      </c>
      <c r="L50">
        <v>36</v>
      </c>
      <c r="N50" s="171" t="str">
        <f t="shared" si="0"/>
        <v>810057-MWHTE-OS</v>
      </c>
      <c r="O50" s="172">
        <f>IF(B50="NET","",IF(B50="","",IFERROR(VLOOKUP(N50,EAN!$A:$B,2,FALSE),"MANGLER - MÅ OPPDATERE EAN-FANEN")))</f>
        <v>7048652327772</v>
      </c>
      <c r="P50" s="171">
        <f t="shared" si="1"/>
        <v>36</v>
      </c>
      <c r="Q50" s="171">
        <f t="shared" si="2"/>
        <v>36</v>
      </c>
      <c r="S50" s="102" t="str">
        <f>IF(B50="NET","",IFERROR(VLOOKUP(O50,'2) Order Form'!$V$9:$V$905,1,FALSE),"Ikke med I order form"))</f>
        <v>Ikke med I order form</v>
      </c>
      <c r="U50" s="2">
        <v>7048652892980</v>
      </c>
      <c r="V50" s="120">
        <f>IFERROR(VLOOKUP(U50,'2) Order Form'!$V$9:$V$1767,1,FALSE),"Ikke med I order form")</f>
        <v>7048652892980</v>
      </c>
      <c r="W50" s="173">
        <f>INDEX(ATS!$A:$P,MATCH(ATS!$U50,ATS!$O:$O,0),1)</f>
        <v>845144</v>
      </c>
      <c r="X50" s="174" t="str">
        <f>INDEX(ATS!$A:$P,MATCH(ATS!$U50,ATS!$O:$O,0),2)</f>
        <v>Bushwhacker 2Vi Mips Helmet</v>
      </c>
      <c r="Y50" s="175" t="str">
        <f>INDEX(ATS!$A:$P,MATCH(ATS!$U50,ATS!$O:$O,0),4)</f>
        <v>WOLND-LXL</v>
      </c>
      <c r="AA50" s="173">
        <f>IFERROR(VLOOKUP('2) Order Form'!V55,$U$4:$U$2000,1,FALSE),"Ikke med i Elastic")</f>
        <v>7048652892508</v>
      </c>
      <c r="AB50" s="173">
        <f>SUM('2) Order Form'!V55)</f>
        <v>7048652892508</v>
      </c>
      <c r="AC50" s="173">
        <f>INDEX(ATS!$A:$P,MATCH(ATS!$AB50,ATS!$O:$O,0),1)</f>
        <v>845104</v>
      </c>
      <c r="AD50" s="173" t="str">
        <f>INDEX(ATS!$A:$P,MATCH(ATS!$AB50,ATS!$O:$O,0),2)</f>
        <v>Trailblazer Mips Helmet</v>
      </c>
      <c r="AE50" s="173" t="str">
        <f>INDEX(ATS!$A:$P,MATCH(ATS!$AB50,ATS!$O:$O,0),4)</f>
        <v>LAVA-LXL</v>
      </c>
    </row>
    <row r="51" spans="1:31" ht="15.95" customHeight="1">
      <c r="A51">
        <v>810057</v>
      </c>
      <c r="B51" t="s">
        <v>2869</v>
      </c>
      <c r="C51" t="s">
        <v>3939</v>
      </c>
      <c r="D51" t="s">
        <v>1471</v>
      </c>
      <c r="E51" t="s">
        <v>1472</v>
      </c>
      <c r="F51" t="s">
        <v>78</v>
      </c>
      <c r="G51" t="s">
        <v>214</v>
      </c>
      <c r="H51">
        <v>4</v>
      </c>
      <c r="I51">
        <v>4</v>
      </c>
      <c r="J51">
        <v>4</v>
      </c>
      <c r="K51">
        <v>4</v>
      </c>
      <c r="L51">
        <v>4</v>
      </c>
      <c r="N51" s="171" t="str">
        <f t="shared" si="0"/>
        <v>810057-SEAME-OS</v>
      </c>
      <c r="O51" s="172">
        <f>IF(B51="NET","",IF(B51="","",IFERROR(VLOOKUP(N51,EAN!$A:$B,2,FALSE),"MANGLER - MÅ OPPDATERE EAN-FANEN")))</f>
        <v>7048652890917</v>
      </c>
      <c r="P51" s="171">
        <f t="shared" si="1"/>
        <v>4</v>
      </c>
      <c r="Q51" s="171">
        <f t="shared" si="2"/>
        <v>4</v>
      </c>
      <c r="S51" s="102" t="str">
        <f>IF(B51="NET","",IFERROR(VLOOKUP(O51,'2) Order Form'!$V$9:$V$905,1,FALSE),"Ikke med I order form"))</f>
        <v>Ikke med I order form</v>
      </c>
      <c r="U51" s="2">
        <v>7048652892980</v>
      </c>
      <c r="V51" s="120">
        <f>IFERROR(VLOOKUP(U51,'2) Order Form'!$V$9:$V$1767,1,FALSE),"Ikke med I order form")</f>
        <v>7048652892980</v>
      </c>
      <c r="W51" s="173">
        <f>INDEX(ATS!$A:$P,MATCH(ATS!$U51,ATS!$O:$O,0),1)</f>
        <v>845144</v>
      </c>
      <c r="X51" s="174" t="str">
        <f>INDEX(ATS!$A:$P,MATCH(ATS!$U51,ATS!$O:$O,0),2)</f>
        <v>Bushwhacker 2Vi Mips Helmet</v>
      </c>
      <c r="Y51" s="175" t="str">
        <f>INDEX(ATS!$A:$P,MATCH(ATS!$U51,ATS!$O:$O,0),4)</f>
        <v>WOLND-LXL</v>
      </c>
      <c r="AA51" s="173">
        <f>IFERROR(VLOOKUP('2) Order Form'!V56,$U$4:$U$2000,1,FALSE),"Ikke med i Elastic")</f>
        <v>7048652540409</v>
      </c>
      <c r="AB51" s="173">
        <f>SUM('2) Order Form'!V56)</f>
        <v>7048652540409</v>
      </c>
      <c r="AC51" s="173">
        <f>INDEX(ATS!$A:$P,MATCH(ATS!$AB51,ATS!$O:$O,0),1)</f>
        <v>845104</v>
      </c>
      <c r="AD51" s="173" t="str">
        <f>INDEX(ATS!$A:$P,MATCH(ATS!$AB51,ATS!$O:$O,0),2)</f>
        <v>Trailblazer Mips Helmet</v>
      </c>
      <c r="AE51" s="173" t="str">
        <f>INDEX(ATS!$A:$P,MATCH(ATS!$AB51,ATS!$O:$O,0),4)</f>
        <v>MBLCK-SM</v>
      </c>
    </row>
    <row r="52" spans="1:31" ht="15.95" customHeight="1">
      <c r="A52">
        <v>810057</v>
      </c>
      <c r="B52" t="s">
        <v>2869</v>
      </c>
      <c r="C52" t="s">
        <v>3939</v>
      </c>
      <c r="D52" t="s">
        <v>1473</v>
      </c>
      <c r="E52" t="s">
        <v>1363</v>
      </c>
      <c r="F52" t="s">
        <v>78</v>
      </c>
      <c r="G52" t="s">
        <v>111</v>
      </c>
      <c r="H52">
        <v>4</v>
      </c>
      <c r="I52">
        <v>4</v>
      </c>
      <c r="J52">
        <v>4</v>
      </c>
      <c r="K52">
        <v>4</v>
      </c>
      <c r="L52">
        <v>4</v>
      </c>
      <c r="N52" s="171" t="str">
        <f t="shared" si="0"/>
        <v>810057-SKBLM-OS</v>
      </c>
      <c r="O52" s="172">
        <f>IF(B52="NET","",IF(B52="","",IFERROR(VLOOKUP(N52,EAN!$A:$B,2,FALSE),"MANGLER - MÅ OPPDATERE EAN-FANEN")))</f>
        <v>7048652890924</v>
      </c>
      <c r="P52" s="171">
        <f t="shared" si="1"/>
        <v>4</v>
      </c>
      <c r="Q52" s="171">
        <f t="shared" si="2"/>
        <v>4</v>
      </c>
      <c r="S52" s="102" t="str">
        <f>IF(B52="NET","",IFERROR(VLOOKUP(O52,'2) Order Form'!$V$9:$V$905,1,FALSE),"Ikke med I order form"))</f>
        <v>Ikke med I order form</v>
      </c>
      <c r="U52" s="2">
        <v>7048652540225</v>
      </c>
      <c r="V52" s="120">
        <f>IFERROR(VLOOKUP(U52,'2) Order Form'!$V$9:$V$1767,1,FALSE),"Ikke med I order form")</f>
        <v>7048652540225</v>
      </c>
      <c r="W52" s="173">
        <f>INDEX(ATS!$A:$P,MATCH(ATS!$U52,ATS!$O:$O,0),1)</f>
        <v>845103</v>
      </c>
      <c r="X52" s="174" t="str">
        <f>INDEX(ATS!$A:$P,MATCH(ATS!$U52,ATS!$O:$O,0),2)</f>
        <v>Trailblazer Helmet</v>
      </c>
      <c r="Y52" s="175" t="str">
        <f>INDEX(ATS!$A:$P,MATCH(ATS!$U52,ATS!$O:$O,0),4)</f>
        <v>MBLCK-SM</v>
      </c>
      <c r="AA52" s="173">
        <f>IFERROR(VLOOKUP('2) Order Form'!V57,$U$4:$U$2000,1,FALSE),"Ikke med i Elastic")</f>
        <v>7048652540393</v>
      </c>
      <c r="AB52" s="173">
        <f>SUM('2) Order Form'!V57)</f>
        <v>7048652540393</v>
      </c>
      <c r="AC52" s="173">
        <f>INDEX(ATS!$A:$P,MATCH(ATS!$AB52,ATS!$O:$O,0),1)</f>
        <v>845104</v>
      </c>
      <c r="AD52" s="173" t="str">
        <f>INDEX(ATS!$A:$P,MATCH(ATS!$AB52,ATS!$O:$O,0),2)</f>
        <v>Trailblazer Mips Helmet</v>
      </c>
      <c r="AE52" s="173" t="str">
        <f>INDEX(ATS!$A:$P,MATCH(ATS!$AB52,ATS!$O:$O,0),4)</f>
        <v>MBLCK-ML</v>
      </c>
    </row>
    <row r="53" spans="1:31" ht="15.95" customHeight="1">
      <c r="A53">
        <v>810057</v>
      </c>
      <c r="B53" t="s">
        <v>2869</v>
      </c>
      <c r="C53" t="s">
        <v>3939</v>
      </c>
      <c r="D53" t="s">
        <v>3940</v>
      </c>
      <c r="E53" t="s">
        <v>3941</v>
      </c>
      <c r="F53" t="s">
        <v>78</v>
      </c>
      <c r="G53" t="s">
        <v>111</v>
      </c>
      <c r="H53">
        <v>0</v>
      </c>
      <c r="I53">
        <v>0</v>
      </c>
      <c r="J53">
        <v>0</v>
      </c>
      <c r="K53">
        <v>0</v>
      </c>
      <c r="L53">
        <v>0</v>
      </c>
      <c r="N53" s="171" t="str">
        <f t="shared" si="0"/>
        <v>810057-TUSKN-OS</v>
      </c>
      <c r="O53" s="172" t="str">
        <f>IF(B53="NET","",IF(B53="","",IFERROR(VLOOKUP(N53,EAN!$A:$B,2,FALSE),"MANGLER - MÅ OPPDATERE EAN-FANEN")))</f>
        <v>MANGLER - MÅ OPPDATERE EAN-FANEN</v>
      </c>
      <c r="P53" s="171">
        <f t="shared" si="1"/>
        <v>0</v>
      </c>
      <c r="Q53" s="171">
        <f t="shared" si="2"/>
        <v>0</v>
      </c>
      <c r="S53" s="102" t="str">
        <f>IF(B53="NET","",IFERROR(VLOOKUP(O53,'2) Order Form'!$V$9:$V$905,1,FALSE),"Ikke med I order form"))</f>
        <v>Ikke med I order form</v>
      </c>
      <c r="U53" s="2">
        <v>7048652540225</v>
      </c>
      <c r="V53" s="120">
        <f>IFERROR(VLOOKUP(U53,'2) Order Form'!$V$9:$V$1767,1,FALSE),"Ikke med I order form")</f>
        <v>7048652540225</v>
      </c>
      <c r="W53" s="173">
        <f>INDEX(ATS!$A:$P,MATCH(ATS!$U53,ATS!$O:$O,0),1)</f>
        <v>845103</v>
      </c>
      <c r="X53" s="174" t="str">
        <f>INDEX(ATS!$A:$P,MATCH(ATS!$U53,ATS!$O:$O,0),2)</f>
        <v>Trailblazer Helmet</v>
      </c>
      <c r="Y53" s="175" t="str">
        <f>INDEX(ATS!$A:$P,MATCH(ATS!$U53,ATS!$O:$O,0),4)</f>
        <v>MBLCK-SM</v>
      </c>
      <c r="AA53" s="173">
        <f>IFERROR(VLOOKUP('2) Order Form'!V58,$U$4:$U$2000,1,FALSE),"Ikke med i Elastic")</f>
        <v>7048652540386</v>
      </c>
      <c r="AB53" s="173">
        <f>SUM('2) Order Form'!V58)</f>
        <v>7048652540386</v>
      </c>
      <c r="AC53" s="173">
        <f>INDEX(ATS!$A:$P,MATCH(ATS!$AB53,ATS!$O:$O,0),1)</f>
        <v>845104</v>
      </c>
      <c r="AD53" s="173" t="str">
        <f>INDEX(ATS!$A:$P,MATCH(ATS!$AB53,ATS!$O:$O,0),2)</f>
        <v>Trailblazer Mips Helmet</v>
      </c>
      <c r="AE53" s="173" t="str">
        <f>INDEX(ATS!$A:$P,MATCH(ATS!$AB53,ATS!$O:$O,0),4)</f>
        <v>MBLCK-LXL</v>
      </c>
    </row>
    <row r="54" spans="1:31">
      <c r="A54">
        <v>810057</v>
      </c>
      <c r="B54" t="s">
        <v>2869</v>
      </c>
      <c r="C54" t="s">
        <v>3939</v>
      </c>
      <c r="D54" t="s">
        <v>1474</v>
      </c>
      <c r="E54" t="s">
        <v>1475</v>
      </c>
      <c r="F54" t="s">
        <v>78</v>
      </c>
      <c r="G54" t="s">
        <v>111</v>
      </c>
      <c r="H54">
        <v>6</v>
      </c>
      <c r="I54">
        <v>6</v>
      </c>
      <c r="J54">
        <v>6</v>
      </c>
      <c r="K54">
        <v>6</v>
      </c>
      <c r="L54">
        <v>6</v>
      </c>
      <c r="N54" s="171" t="str">
        <f t="shared" si="0"/>
        <v>810057-WOLND-OS</v>
      </c>
      <c r="O54" s="172">
        <f>IF(B54="NET","",IF(B54="","",IFERROR(VLOOKUP(N54,EAN!$A:$B,2,FALSE),"MANGLER - MÅ OPPDATERE EAN-FANEN")))</f>
        <v>7048652890931</v>
      </c>
      <c r="P54" s="171">
        <f t="shared" si="1"/>
        <v>6</v>
      </c>
      <c r="Q54" s="171">
        <f t="shared" si="2"/>
        <v>6</v>
      </c>
      <c r="S54" s="102" t="str">
        <f>IF(B54="NET","",IFERROR(VLOOKUP(O54,'2) Order Form'!$V$9:$V$905,1,FALSE),"Ikke med I order form"))</f>
        <v>Ikke med I order form</v>
      </c>
      <c r="U54" s="2">
        <v>7048652540218</v>
      </c>
      <c r="V54" s="120">
        <f>IFERROR(VLOOKUP(U54,'2) Order Form'!$V$9:$V$1767,1,FALSE),"Ikke med I order form")</f>
        <v>7048652540218</v>
      </c>
      <c r="W54" s="173">
        <f>INDEX(ATS!$A:$P,MATCH(ATS!$U54,ATS!$O:$O,0),1)</f>
        <v>845103</v>
      </c>
      <c r="X54" s="174" t="str">
        <f>INDEX(ATS!$A:$P,MATCH(ATS!$U54,ATS!$O:$O,0),2)</f>
        <v>Trailblazer Helmet</v>
      </c>
      <c r="Y54" s="175" t="str">
        <f>INDEX(ATS!$A:$P,MATCH(ATS!$U54,ATS!$O:$O,0),4)</f>
        <v>MBLCK-ML</v>
      </c>
      <c r="AA54" s="173">
        <f>IFERROR(VLOOKUP('2) Order Form'!V59,$U$4:$U$2000,1,FALSE),"Ikke med i Elastic")</f>
        <v>7048652540522</v>
      </c>
      <c r="AB54" s="173">
        <f>SUM('2) Order Form'!V59)</f>
        <v>7048652540522</v>
      </c>
      <c r="AC54" s="173">
        <f>INDEX(ATS!$A:$P,MATCH(ATS!$AB54,ATS!$O:$O,0),1)</f>
        <v>845104</v>
      </c>
      <c r="AD54" s="173" t="str">
        <f>INDEX(ATS!$A:$P,MATCH(ATS!$AB54,ATS!$O:$O,0),2)</f>
        <v>Trailblazer Mips Helmet</v>
      </c>
      <c r="AE54" s="173" t="str">
        <f>INDEX(ATS!$A:$P,MATCH(ATS!$AB54,ATS!$O:$O,0),4)</f>
        <v>MWHTE-SM</v>
      </c>
    </row>
    <row r="55" spans="1:31" ht="15.95" customHeight="1">
      <c r="A55" s="140">
        <v>810058</v>
      </c>
      <c r="B55" t="s">
        <v>170</v>
      </c>
      <c r="H55" s="140">
        <v>202341</v>
      </c>
      <c r="I55" s="140">
        <v>202342</v>
      </c>
      <c r="J55" s="140">
        <v>202343</v>
      </c>
      <c r="K55" s="140">
        <v>202344</v>
      </c>
      <c r="L55" s="140">
        <v>202345</v>
      </c>
      <c r="N55" s="171" t="str">
        <f t="shared" si="0"/>
        <v>810058-</v>
      </c>
      <c r="O55" s="172" t="str">
        <f>IF(B55="NET","",IF(B55="","",IFERROR(VLOOKUP(N55,EAN!$A:$B,2,FALSE),"MANGLER - MÅ OPPDATERE EAN-FANEN")))</f>
        <v/>
      </c>
      <c r="P55" s="171">
        <f t="shared" si="1"/>
        <v>202341</v>
      </c>
      <c r="Q55" s="171">
        <f t="shared" si="2"/>
        <v>202345</v>
      </c>
      <c r="S55" s="102" t="str">
        <f>IF(B55="NET","",IFERROR(VLOOKUP(O55,'2) Order Form'!$V$9:$V$905,1,FALSE),"Ikke med I order form"))</f>
        <v/>
      </c>
      <c r="U55" s="2">
        <v>7048652540218</v>
      </c>
      <c r="V55" s="120">
        <f>IFERROR(VLOOKUP(U55,'2) Order Form'!$V$9:$V$1767,1,FALSE),"Ikke med I order form")</f>
        <v>7048652540218</v>
      </c>
      <c r="W55" s="173">
        <f>INDEX(ATS!$A:$P,MATCH(ATS!$U55,ATS!$O:$O,0),1)</f>
        <v>845103</v>
      </c>
      <c r="X55" s="174" t="str">
        <f>INDEX(ATS!$A:$P,MATCH(ATS!$U55,ATS!$O:$O,0),2)</f>
        <v>Trailblazer Helmet</v>
      </c>
      <c r="Y55" s="175" t="str">
        <f>INDEX(ATS!$A:$P,MATCH(ATS!$U55,ATS!$O:$O,0),4)</f>
        <v>MBLCK-ML</v>
      </c>
      <c r="AA55" s="173">
        <f>IFERROR(VLOOKUP('2) Order Form'!V60,$U$4:$U$2000,1,FALSE),"Ikke med i Elastic")</f>
        <v>7048652540515</v>
      </c>
      <c r="AB55" s="173">
        <f>SUM('2) Order Form'!V60)</f>
        <v>7048652540515</v>
      </c>
      <c r="AC55" s="173">
        <f>INDEX(ATS!$A:$P,MATCH(ATS!$AB55,ATS!$O:$O,0),1)</f>
        <v>845104</v>
      </c>
      <c r="AD55" s="173" t="str">
        <f>INDEX(ATS!$A:$P,MATCH(ATS!$AB55,ATS!$O:$O,0),2)</f>
        <v>Trailblazer Mips Helmet</v>
      </c>
      <c r="AE55" s="173" t="str">
        <f>INDEX(ATS!$A:$P,MATCH(ATS!$AB55,ATS!$O:$O,0),4)</f>
        <v>MWHTE-ML</v>
      </c>
    </row>
    <row r="56" spans="1:31" ht="15.95" customHeight="1">
      <c r="A56">
        <v>810058</v>
      </c>
      <c r="B56" t="s">
        <v>943</v>
      </c>
      <c r="C56" t="s">
        <v>3939</v>
      </c>
      <c r="D56" t="s">
        <v>416</v>
      </c>
      <c r="E56" t="s">
        <v>166</v>
      </c>
      <c r="F56" t="s">
        <v>79</v>
      </c>
      <c r="G56" t="s">
        <v>111</v>
      </c>
      <c r="H56">
        <v>33</v>
      </c>
      <c r="I56">
        <v>33</v>
      </c>
      <c r="J56">
        <v>33</v>
      </c>
      <c r="K56">
        <v>33</v>
      </c>
      <c r="L56">
        <v>33</v>
      </c>
      <c r="N56" s="171" t="str">
        <f t="shared" si="0"/>
        <v>810058-TEBLK-SM</v>
      </c>
      <c r="O56" s="172">
        <f>IF(B56="NET","",IF(B56="","",IFERROR(VLOOKUP(N56,EAN!$A:$B,2,FALSE),"MANGLER - MÅ OPPDATERE EAN-FANEN")))</f>
        <v>7048652327802</v>
      </c>
      <c r="P56" s="171">
        <f t="shared" si="1"/>
        <v>33</v>
      </c>
      <c r="Q56" s="171">
        <f t="shared" si="2"/>
        <v>33</v>
      </c>
      <c r="S56" s="102" t="str">
        <f>IF(B56="NET","",IFERROR(VLOOKUP(O56,'2) Order Form'!$V$9:$V$905,1,FALSE),"Ikke med I order form"))</f>
        <v>Ikke med I order form</v>
      </c>
      <c r="U56" s="2">
        <v>7048652540201</v>
      </c>
      <c r="V56" s="120">
        <f>IFERROR(VLOOKUP(U56,'2) Order Form'!$V$9:$V$1767,1,FALSE),"Ikke med I order form")</f>
        <v>7048652540201</v>
      </c>
      <c r="W56" s="173">
        <f>INDEX(ATS!$A:$P,MATCH(ATS!$U56,ATS!$O:$O,0),1)</f>
        <v>845103</v>
      </c>
      <c r="X56" s="174" t="str">
        <f>INDEX(ATS!$A:$P,MATCH(ATS!$U56,ATS!$O:$O,0),2)</f>
        <v>Trailblazer Helmet</v>
      </c>
      <c r="Y56" s="175" t="str">
        <f>INDEX(ATS!$A:$P,MATCH(ATS!$U56,ATS!$O:$O,0),4)</f>
        <v>MBLCK-LXL</v>
      </c>
      <c r="AA56" s="173">
        <f>IFERROR(VLOOKUP('2) Order Form'!V61,$U$4:$U$2000,1,FALSE),"Ikke med i Elastic")</f>
        <v>7048652540508</v>
      </c>
      <c r="AB56" s="173">
        <f>SUM('2) Order Form'!V61)</f>
        <v>7048652540508</v>
      </c>
      <c r="AC56" s="173">
        <f>INDEX(ATS!$A:$P,MATCH(ATS!$AB56,ATS!$O:$O,0),1)</f>
        <v>845104</v>
      </c>
      <c r="AD56" s="173" t="str">
        <f>INDEX(ATS!$A:$P,MATCH(ATS!$AB56,ATS!$O:$O,0),2)</f>
        <v>Trailblazer Mips Helmet</v>
      </c>
      <c r="AE56" s="173" t="str">
        <f>INDEX(ATS!$A:$P,MATCH(ATS!$AB56,ATS!$O:$O,0),4)</f>
        <v>MWHTE-LXL</v>
      </c>
    </row>
    <row r="57" spans="1:31">
      <c r="A57">
        <v>810058</v>
      </c>
      <c r="B57" t="s">
        <v>943</v>
      </c>
      <c r="C57" t="s">
        <v>3939</v>
      </c>
      <c r="D57" t="s">
        <v>417</v>
      </c>
      <c r="E57" t="s">
        <v>166</v>
      </c>
      <c r="F57" t="s">
        <v>80</v>
      </c>
      <c r="G57" t="s">
        <v>111</v>
      </c>
      <c r="H57">
        <v>17</v>
      </c>
      <c r="I57">
        <v>17</v>
      </c>
      <c r="J57">
        <v>17</v>
      </c>
      <c r="K57">
        <v>17</v>
      </c>
      <c r="L57">
        <v>17</v>
      </c>
      <c r="N57" s="171" t="str">
        <f t="shared" si="0"/>
        <v>810058-TEBLK-ML</v>
      </c>
      <c r="O57" s="172">
        <f>IF(B57="NET","",IF(B57="","",IFERROR(VLOOKUP(N57,EAN!$A:$B,2,FALSE),"MANGLER - MÅ OPPDATERE EAN-FANEN")))</f>
        <v>7048652327796</v>
      </c>
      <c r="P57" s="171">
        <f t="shared" si="1"/>
        <v>17</v>
      </c>
      <c r="Q57" s="171">
        <f t="shared" si="2"/>
        <v>17</v>
      </c>
      <c r="S57" s="102" t="str">
        <f>IF(B57="NET","",IFERROR(VLOOKUP(O57,'2) Order Form'!$V$9:$V$905,1,FALSE),"Ikke med I order form"))</f>
        <v>Ikke med I order form</v>
      </c>
      <c r="U57" s="2">
        <v>7048652540201</v>
      </c>
      <c r="V57" s="120">
        <f>IFERROR(VLOOKUP(U57,'2) Order Form'!$V$9:$V$1767,1,FALSE),"Ikke med I order form")</f>
        <v>7048652540201</v>
      </c>
      <c r="W57" s="173">
        <f>INDEX(ATS!$A:$P,MATCH(ATS!$U57,ATS!$O:$O,0),1)</f>
        <v>845103</v>
      </c>
      <c r="X57" s="174" t="str">
        <f>INDEX(ATS!$A:$P,MATCH(ATS!$U57,ATS!$O:$O,0),2)</f>
        <v>Trailblazer Helmet</v>
      </c>
      <c r="Y57" s="175" t="str">
        <f>INDEX(ATS!$A:$P,MATCH(ATS!$U57,ATS!$O:$O,0),4)</f>
        <v>MBLCK-LXL</v>
      </c>
      <c r="AA57" s="173">
        <f>IFERROR(VLOOKUP('2) Order Form'!V62,$U$4:$U$2000,1,FALSE),"Ikke med i Elastic")</f>
        <v>7048652892584</v>
      </c>
      <c r="AB57" s="173">
        <f>SUM('2) Order Form'!V62)</f>
        <v>7048652892584</v>
      </c>
      <c r="AC57" s="173">
        <f>INDEX(ATS!$A:$P,MATCH(ATS!$AB57,ATS!$O:$O,0),1)</f>
        <v>845104</v>
      </c>
      <c r="AD57" s="173" t="str">
        <f>INDEX(ATS!$A:$P,MATCH(ATS!$AB57,ATS!$O:$O,0),2)</f>
        <v>Trailblazer Mips Helmet</v>
      </c>
      <c r="AE57" s="173" t="str">
        <f>INDEX(ATS!$A:$P,MATCH(ATS!$AB57,ATS!$O:$O,0),4)</f>
        <v>NANI-SM</v>
      </c>
    </row>
    <row r="58" spans="1:31" ht="15.95" customHeight="1">
      <c r="A58">
        <v>810058</v>
      </c>
      <c r="B58" t="s">
        <v>943</v>
      </c>
      <c r="C58" t="s">
        <v>3939</v>
      </c>
      <c r="D58" t="s">
        <v>418</v>
      </c>
      <c r="E58" t="s">
        <v>166</v>
      </c>
      <c r="F58" t="s">
        <v>81</v>
      </c>
      <c r="G58" t="s">
        <v>111</v>
      </c>
      <c r="H58">
        <v>26</v>
      </c>
      <c r="I58">
        <v>26</v>
      </c>
      <c r="J58">
        <v>26</v>
      </c>
      <c r="K58">
        <v>26</v>
      </c>
      <c r="L58">
        <v>26</v>
      </c>
      <c r="N58" s="171" t="str">
        <f t="shared" si="0"/>
        <v>810058-TEBLK-LXL</v>
      </c>
      <c r="O58" s="172">
        <f>IF(B58="NET","",IF(B58="","",IFERROR(VLOOKUP(N58,EAN!$A:$B,2,FALSE),"MANGLER - MÅ OPPDATERE EAN-FANEN")))</f>
        <v>7048652327789</v>
      </c>
      <c r="P58" s="171">
        <f t="shared" si="1"/>
        <v>26</v>
      </c>
      <c r="Q58" s="171">
        <f t="shared" si="2"/>
        <v>26</v>
      </c>
      <c r="S58" s="102" t="str">
        <f>IF(B58="NET","",IFERROR(VLOOKUP(O58,'2) Order Form'!$V$9:$V$905,1,FALSE),"Ikke med I order form"))</f>
        <v>Ikke med I order form</v>
      </c>
      <c r="U58" s="2">
        <v>7048652540348</v>
      </c>
      <c r="V58" s="120">
        <f>IFERROR(VLOOKUP(U58,'2) Order Form'!$V$9:$V$1767,1,FALSE),"Ikke med I order form")</f>
        <v>7048652540348</v>
      </c>
      <c r="W58" s="173">
        <f>INDEX(ATS!$A:$P,MATCH(ATS!$U58,ATS!$O:$O,0),1)</f>
        <v>845103</v>
      </c>
      <c r="X58" s="174" t="str">
        <f>INDEX(ATS!$A:$P,MATCH(ATS!$U58,ATS!$O:$O,0),2)</f>
        <v>Trailblazer Helmet</v>
      </c>
      <c r="Y58" s="175" t="str">
        <f>INDEX(ATS!$A:$P,MATCH(ATS!$U58,ATS!$O:$O,0),4)</f>
        <v>MWHTE-SM</v>
      </c>
      <c r="AA58" s="173">
        <f>IFERROR(VLOOKUP('2) Order Form'!V63,$U$4:$U$2000,1,FALSE),"Ikke med i Elastic")</f>
        <v>7048652892577</v>
      </c>
      <c r="AB58" s="173">
        <f>SUM('2) Order Form'!V63)</f>
        <v>7048652892577</v>
      </c>
      <c r="AC58" s="173">
        <f>INDEX(ATS!$A:$P,MATCH(ATS!$AB58,ATS!$O:$O,0),1)</f>
        <v>845104</v>
      </c>
      <c r="AD58" s="173" t="str">
        <f>INDEX(ATS!$A:$P,MATCH(ATS!$AB58,ATS!$O:$O,0),2)</f>
        <v>Trailblazer Mips Helmet</v>
      </c>
      <c r="AE58" s="173" t="str">
        <f>INDEX(ATS!$A:$P,MATCH(ATS!$AB58,ATS!$O:$O,0),4)</f>
        <v>NANI-ML</v>
      </c>
    </row>
    <row r="59" spans="1:31" ht="15.95" customHeight="1">
      <c r="A59" s="140">
        <v>810062</v>
      </c>
      <c r="B59" t="s">
        <v>170</v>
      </c>
      <c r="H59" s="140">
        <v>202341</v>
      </c>
      <c r="I59" s="140">
        <v>202342</v>
      </c>
      <c r="J59" s="140">
        <v>202343</v>
      </c>
      <c r="K59" s="140">
        <v>202344</v>
      </c>
      <c r="L59" s="140">
        <v>202345</v>
      </c>
      <c r="N59" s="171" t="str">
        <f t="shared" si="0"/>
        <v>810062-</v>
      </c>
      <c r="O59" s="172" t="str">
        <f>IF(B59="NET","",IF(B59="","",IFERROR(VLOOKUP(N59,EAN!$A:$B,2,FALSE),"MANGLER - MÅ OPPDATERE EAN-FANEN")))</f>
        <v/>
      </c>
      <c r="P59" s="171">
        <f t="shared" si="1"/>
        <v>202341</v>
      </c>
      <c r="Q59" s="171">
        <f t="shared" si="2"/>
        <v>202345</v>
      </c>
      <c r="S59" s="102" t="str">
        <f>IF(B59="NET","",IFERROR(VLOOKUP(O59,'2) Order Form'!$V$9:$V$905,1,FALSE),"Ikke med I order form"))</f>
        <v/>
      </c>
      <c r="U59" s="2">
        <v>7048652540348</v>
      </c>
      <c r="V59" s="120">
        <f>IFERROR(VLOOKUP(U59,'2) Order Form'!$V$9:$V$1767,1,FALSE),"Ikke med I order form")</f>
        <v>7048652540348</v>
      </c>
      <c r="W59" s="173">
        <f>INDEX(ATS!$A:$P,MATCH(ATS!$U59,ATS!$O:$O,0),1)</f>
        <v>845103</v>
      </c>
      <c r="X59" s="174" t="str">
        <f>INDEX(ATS!$A:$P,MATCH(ATS!$U59,ATS!$O:$O,0),2)</f>
        <v>Trailblazer Helmet</v>
      </c>
      <c r="Y59" s="175" t="str">
        <f>INDEX(ATS!$A:$P,MATCH(ATS!$U59,ATS!$O:$O,0),4)</f>
        <v>MWHTE-SM</v>
      </c>
      <c r="AA59" s="173">
        <f>IFERROR(VLOOKUP('2) Order Form'!V64,$U$4:$U$2000,1,FALSE),"Ikke med i Elastic")</f>
        <v>7048652892560</v>
      </c>
      <c r="AB59" s="173">
        <f>SUM('2) Order Form'!V64)</f>
        <v>7048652892560</v>
      </c>
      <c r="AC59" s="173">
        <f>INDEX(ATS!$A:$P,MATCH(ATS!$AB59,ATS!$O:$O,0),1)</f>
        <v>845104</v>
      </c>
      <c r="AD59" s="173" t="str">
        <f>INDEX(ATS!$A:$P,MATCH(ATS!$AB59,ATS!$O:$O,0),2)</f>
        <v>Trailblazer Mips Helmet</v>
      </c>
      <c r="AE59" s="173" t="str">
        <f>INDEX(ATS!$A:$P,MATCH(ATS!$AB59,ATS!$O:$O,0),4)</f>
        <v>NANI-LXL</v>
      </c>
    </row>
    <row r="60" spans="1:31" ht="15.95" customHeight="1">
      <c r="A60">
        <v>810062</v>
      </c>
      <c r="B60" t="s">
        <v>945</v>
      </c>
      <c r="C60" t="s">
        <v>3939</v>
      </c>
      <c r="D60" t="s">
        <v>169</v>
      </c>
      <c r="E60" t="s">
        <v>166</v>
      </c>
      <c r="F60" t="s">
        <v>8</v>
      </c>
      <c r="G60" t="s">
        <v>214</v>
      </c>
      <c r="H60">
        <v>19</v>
      </c>
      <c r="I60">
        <v>19</v>
      </c>
      <c r="J60">
        <v>19</v>
      </c>
      <c r="K60">
        <v>19</v>
      </c>
      <c r="L60">
        <v>19</v>
      </c>
      <c r="N60" s="171" t="str">
        <f t="shared" si="0"/>
        <v>810062-TEBLK-S</v>
      </c>
      <c r="O60" s="172">
        <f>IF(B60="NET","",IF(B60="","",IFERROR(VLOOKUP(N60,EAN!$A:$B,2,FALSE),"MANGLER - MÅ OPPDATERE EAN-FANEN")))</f>
        <v>7048652328090</v>
      </c>
      <c r="P60" s="171">
        <f t="shared" si="1"/>
        <v>19</v>
      </c>
      <c r="Q60" s="171">
        <f t="shared" si="2"/>
        <v>19</v>
      </c>
      <c r="S60" s="102" t="str">
        <f>IF(B60="NET","",IFERROR(VLOOKUP(O60,'2) Order Form'!$V$9:$V$905,1,FALSE),"Ikke med I order form"))</f>
        <v>Ikke med I order form</v>
      </c>
      <c r="U60" s="2">
        <v>7048652540331</v>
      </c>
      <c r="V60" s="120">
        <f>IFERROR(VLOOKUP(U60,'2) Order Form'!$V$9:$V$1767,1,FALSE),"Ikke med I order form")</f>
        <v>7048652540331</v>
      </c>
      <c r="W60" s="173">
        <f>INDEX(ATS!$A:$P,MATCH(ATS!$U60,ATS!$O:$O,0),1)</f>
        <v>845103</v>
      </c>
      <c r="X60" s="174" t="str">
        <f>INDEX(ATS!$A:$P,MATCH(ATS!$U60,ATS!$O:$O,0),2)</f>
        <v>Trailblazer Helmet</v>
      </c>
      <c r="Y60" s="175" t="str">
        <f>INDEX(ATS!$A:$P,MATCH(ATS!$U60,ATS!$O:$O,0),4)</f>
        <v>MWHTE-ML</v>
      </c>
      <c r="AA60" s="173">
        <f>IFERROR(VLOOKUP('2) Order Form'!V65,$U$4:$U$2000,1,FALSE),"Ikke med i Elastic")</f>
        <v>7048652892645</v>
      </c>
      <c r="AB60" s="173">
        <f>SUM('2) Order Form'!V65)</f>
        <v>7048652892645</v>
      </c>
      <c r="AC60" s="173">
        <f>INDEX(ATS!$A:$P,MATCH(ATS!$AB60,ATS!$O:$O,0),1)</f>
        <v>845104</v>
      </c>
      <c r="AD60" s="173" t="str">
        <f>INDEX(ATS!$A:$P,MATCH(ATS!$AB60,ATS!$O:$O,0),2)</f>
        <v>Trailblazer Mips Helmet</v>
      </c>
      <c r="AE60" s="173" t="str">
        <f>INDEX(ATS!$A:$P,MATCH(ATS!$AB60,ATS!$O:$O,0),4)</f>
        <v>WOLND-SM</v>
      </c>
    </row>
    <row r="61" spans="1:31" ht="15.95" customHeight="1">
      <c r="A61">
        <v>810062</v>
      </c>
      <c r="B61" t="s">
        <v>945</v>
      </c>
      <c r="C61" t="s">
        <v>3939</v>
      </c>
      <c r="D61" t="s">
        <v>167</v>
      </c>
      <c r="E61" t="s">
        <v>166</v>
      </c>
      <c r="F61" t="s">
        <v>7</v>
      </c>
      <c r="G61" t="s">
        <v>214</v>
      </c>
      <c r="H61">
        <v>12</v>
      </c>
      <c r="I61">
        <v>12</v>
      </c>
      <c r="J61">
        <v>12</v>
      </c>
      <c r="K61">
        <v>12</v>
      </c>
      <c r="L61">
        <v>12</v>
      </c>
      <c r="N61" s="171" t="str">
        <f t="shared" si="0"/>
        <v>810062-TEBLK-M</v>
      </c>
      <c r="O61" s="172">
        <f>IF(B61="NET","",IF(B61="","",IFERROR(VLOOKUP(N61,EAN!$A:$B,2,FALSE),"MANGLER - MÅ OPPDATERE EAN-FANEN")))</f>
        <v>7048652328083</v>
      </c>
      <c r="P61" s="171">
        <f t="shared" si="1"/>
        <v>12</v>
      </c>
      <c r="Q61" s="171">
        <f t="shared" si="2"/>
        <v>12</v>
      </c>
      <c r="S61" s="102" t="str">
        <f>IF(B61="NET","",IFERROR(VLOOKUP(O61,'2) Order Form'!$V$9:$V$905,1,FALSE),"Ikke med I order form"))</f>
        <v>Ikke med I order form</v>
      </c>
      <c r="U61" s="2">
        <v>7048652540331</v>
      </c>
      <c r="V61" s="120">
        <f>IFERROR(VLOOKUP(U61,'2) Order Form'!$V$9:$V$1767,1,FALSE),"Ikke med I order form")</f>
        <v>7048652540331</v>
      </c>
      <c r="W61" s="173">
        <f>INDEX(ATS!$A:$P,MATCH(ATS!$U61,ATS!$O:$O,0),1)</f>
        <v>845103</v>
      </c>
      <c r="X61" s="174" t="str">
        <f>INDEX(ATS!$A:$P,MATCH(ATS!$U61,ATS!$O:$O,0),2)</f>
        <v>Trailblazer Helmet</v>
      </c>
      <c r="Y61" s="175" t="str">
        <f>INDEX(ATS!$A:$P,MATCH(ATS!$U61,ATS!$O:$O,0),4)</f>
        <v>MWHTE-ML</v>
      </c>
      <c r="AA61" s="173">
        <f>IFERROR(VLOOKUP('2) Order Form'!V66,$U$4:$U$2000,1,FALSE),"Ikke med i Elastic")</f>
        <v>7048652892638</v>
      </c>
      <c r="AB61" s="173">
        <f>SUM('2) Order Form'!V66)</f>
        <v>7048652892638</v>
      </c>
      <c r="AC61" s="173">
        <f>INDEX(ATS!$A:$P,MATCH(ATS!$AB61,ATS!$O:$O,0),1)</f>
        <v>845104</v>
      </c>
      <c r="AD61" s="173" t="str">
        <f>INDEX(ATS!$A:$P,MATCH(ATS!$AB61,ATS!$O:$O,0),2)</f>
        <v>Trailblazer Mips Helmet</v>
      </c>
      <c r="AE61" s="173" t="str">
        <f>INDEX(ATS!$A:$P,MATCH(ATS!$AB61,ATS!$O:$O,0),4)</f>
        <v>WOLND-ML</v>
      </c>
    </row>
    <row r="62" spans="1:31">
      <c r="A62">
        <v>810062</v>
      </c>
      <c r="B62" t="s">
        <v>945</v>
      </c>
      <c r="C62" t="s">
        <v>3939</v>
      </c>
      <c r="D62" t="s">
        <v>168</v>
      </c>
      <c r="E62" t="s">
        <v>166</v>
      </c>
      <c r="F62" t="s">
        <v>66</v>
      </c>
      <c r="G62" t="s">
        <v>214</v>
      </c>
      <c r="H62">
        <v>10</v>
      </c>
      <c r="I62">
        <v>10</v>
      </c>
      <c r="J62">
        <v>10</v>
      </c>
      <c r="K62">
        <v>10</v>
      </c>
      <c r="L62">
        <v>10</v>
      </c>
      <c r="N62" s="171" t="str">
        <f t="shared" si="0"/>
        <v>810062-TEBLK-L</v>
      </c>
      <c r="O62" s="172">
        <f>IF(B62="NET","",IF(B62="","",IFERROR(VLOOKUP(N62,EAN!$A:$B,2,FALSE),"MANGLER - MÅ OPPDATERE EAN-FANEN")))</f>
        <v>7048652328076</v>
      </c>
      <c r="P62" s="171">
        <f t="shared" si="1"/>
        <v>10</v>
      </c>
      <c r="Q62" s="171">
        <f t="shared" si="2"/>
        <v>10</v>
      </c>
      <c r="S62" s="102" t="str">
        <f>IF(B62="NET","",IFERROR(VLOOKUP(O62,'2) Order Form'!$V$9:$V$905,1,FALSE),"Ikke med I order form"))</f>
        <v>Ikke med I order form</v>
      </c>
      <c r="U62" s="2">
        <v>7048652540324</v>
      </c>
      <c r="V62" s="120">
        <f>IFERROR(VLOOKUP(U62,'2) Order Form'!$V$9:$V$1767,1,FALSE),"Ikke med I order form")</f>
        <v>7048652540324</v>
      </c>
      <c r="W62" s="173">
        <f>INDEX(ATS!$A:$P,MATCH(ATS!$U62,ATS!$O:$O,0),1)</f>
        <v>845103</v>
      </c>
      <c r="X62" s="174" t="str">
        <f>INDEX(ATS!$A:$P,MATCH(ATS!$U62,ATS!$O:$O,0),2)</f>
        <v>Trailblazer Helmet</v>
      </c>
      <c r="Y62" s="175" t="str">
        <f>INDEX(ATS!$A:$P,MATCH(ATS!$U62,ATS!$O:$O,0),4)</f>
        <v>MWHTE-LXL</v>
      </c>
      <c r="AA62" s="173">
        <f>IFERROR(VLOOKUP('2) Order Form'!V67,$U$4:$U$2000,1,FALSE),"Ikke med i Elastic")</f>
        <v>7048652892621</v>
      </c>
      <c r="AB62" s="173">
        <f>SUM('2) Order Form'!V67)</f>
        <v>7048652892621</v>
      </c>
      <c r="AC62" s="173">
        <f>INDEX(ATS!$A:$P,MATCH(ATS!$AB62,ATS!$O:$O,0),1)</f>
        <v>845104</v>
      </c>
      <c r="AD62" s="173" t="str">
        <f>INDEX(ATS!$A:$P,MATCH(ATS!$AB62,ATS!$O:$O,0),2)</f>
        <v>Trailblazer Mips Helmet</v>
      </c>
      <c r="AE62" s="173" t="str">
        <f>INDEX(ATS!$A:$P,MATCH(ATS!$AB62,ATS!$O:$O,0),4)</f>
        <v>WOLND-LXL</v>
      </c>
    </row>
    <row r="63" spans="1:31">
      <c r="A63" s="140">
        <v>810063</v>
      </c>
      <c r="B63" t="s">
        <v>170</v>
      </c>
      <c r="H63" s="140">
        <v>202341</v>
      </c>
      <c r="I63" s="140">
        <v>202342</v>
      </c>
      <c r="J63" s="140">
        <v>202343</v>
      </c>
      <c r="K63" s="140">
        <v>202344</v>
      </c>
      <c r="L63" s="140">
        <v>202345</v>
      </c>
      <c r="N63" s="171" t="str">
        <f t="shared" si="0"/>
        <v>810063-</v>
      </c>
      <c r="O63" s="172" t="str">
        <f>IF(B63="NET","",IF(B63="","",IFERROR(VLOOKUP(N63,EAN!$A:$B,2,FALSE),"MANGLER - MÅ OPPDATERE EAN-FANEN")))</f>
        <v/>
      </c>
      <c r="P63" s="171">
        <f t="shared" si="1"/>
        <v>202341</v>
      </c>
      <c r="Q63" s="171">
        <f t="shared" si="2"/>
        <v>202345</v>
      </c>
      <c r="S63" s="102" t="str">
        <f>IF(B63="NET","",IFERROR(VLOOKUP(O63,'2) Order Form'!$V$9:$V$905,1,FALSE),"Ikke med I order form"))</f>
        <v/>
      </c>
      <c r="U63" s="2">
        <v>7048652540324</v>
      </c>
      <c r="V63" s="120">
        <f>IFERROR(VLOOKUP(U63,'2) Order Form'!$V$9:$V$1767,1,FALSE),"Ikke med I order form")</f>
        <v>7048652540324</v>
      </c>
      <c r="W63" s="173">
        <f>INDEX(ATS!$A:$P,MATCH(ATS!$U63,ATS!$O:$O,0),1)</f>
        <v>845103</v>
      </c>
      <c r="X63" s="174" t="str">
        <f>INDEX(ATS!$A:$P,MATCH(ATS!$U63,ATS!$O:$O,0),2)</f>
        <v>Trailblazer Helmet</v>
      </c>
      <c r="Y63" s="175" t="str">
        <f>INDEX(ATS!$A:$P,MATCH(ATS!$U63,ATS!$O:$O,0),4)</f>
        <v>MWHTE-LXL</v>
      </c>
      <c r="AA63" s="173">
        <f>IFERROR(VLOOKUP('2) Order Form'!V68,$U$4:$U$2000,1,FALSE),"Ikke med i Elastic")</f>
        <v>7048652895806</v>
      </c>
      <c r="AB63" s="173">
        <f>SUM('2) Order Form'!V68)</f>
        <v>7048652895806</v>
      </c>
      <c r="AC63" s="173">
        <f>INDEX(ATS!$A:$P,MATCH(ATS!$AB63,ATS!$O:$O,0),1)</f>
        <v>845069</v>
      </c>
      <c r="AD63" s="173" t="str">
        <f>INDEX(ATS!$A:$P,MATCH(ATS!$AB63,ATS!$O:$O,0),2)</f>
        <v>Dissenter Helmet</v>
      </c>
      <c r="AE63" s="173" t="str">
        <f>INDEX(ATS!$A:$P,MATCH(ATS!$AB63,ATS!$O:$O,0),4)</f>
        <v>DUSK-SM</v>
      </c>
    </row>
    <row r="64" spans="1:31">
      <c r="A64">
        <v>810063</v>
      </c>
      <c r="B64" t="s">
        <v>1333</v>
      </c>
      <c r="C64" t="s">
        <v>3939</v>
      </c>
      <c r="D64" t="s">
        <v>169</v>
      </c>
      <c r="E64" t="s">
        <v>166</v>
      </c>
      <c r="F64" t="s">
        <v>8</v>
      </c>
      <c r="G64" t="s">
        <v>111</v>
      </c>
      <c r="H64">
        <v>31</v>
      </c>
      <c r="I64">
        <v>31</v>
      </c>
      <c r="J64">
        <v>31</v>
      </c>
      <c r="K64">
        <v>31</v>
      </c>
      <c r="L64">
        <v>31</v>
      </c>
      <c r="N64" s="171" t="str">
        <f t="shared" si="0"/>
        <v>810063-TEBLK-S</v>
      </c>
      <c r="O64" s="172">
        <f>IF(B64="NET","",IF(B64="","",IFERROR(VLOOKUP(N64,EAN!$A:$B,2,FALSE),"MANGLER - MÅ OPPDATERE EAN-FANEN")))</f>
        <v>7048652328120</v>
      </c>
      <c r="P64" s="171">
        <f t="shared" si="1"/>
        <v>31</v>
      </c>
      <c r="Q64" s="171">
        <f t="shared" si="2"/>
        <v>31</v>
      </c>
      <c r="S64" s="102" t="str">
        <f>IF(B64="NET","",IFERROR(VLOOKUP(O64,'2) Order Form'!$V$9:$V$905,1,FALSE),"Ikke med I order form"))</f>
        <v>Ikke med I order form</v>
      </c>
      <c r="U64" s="2">
        <v>7048652892676</v>
      </c>
      <c r="V64" s="120">
        <f>IFERROR(VLOOKUP(U64,'2) Order Form'!$V$9:$V$1767,1,FALSE),"Ikke med I order form")</f>
        <v>7048652892676</v>
      </c>
      <c r="W64" s="173">
        <f>INDEX(ATS!$A:$P,MATCH(ATS!$U64,ATS!$O:$O,0),1)</f>
        <v>845103</v>
      </c>
      <c r="X64" s="174" t="str">
        <f>INDEX(ATS!$A:$P,MATCH(ATS!$U64,ATS!$O:$O,0),2)</f>
        <v>Trailblazer Helmet</v>
      </c>
      <c r="Y64" s="175" t="str">
        <f>INDEX(ATS!$A:$P,MATCH(ATS!$U64,ATS!$O:$O,0),4)</f>
        <v>DUSK-SM</v>
      </c>
      <c r="AA64" s="173">
        <f>IFERROR(VLOOKUP('2) Order Form'!V69,$U$4:$U$2000,1,FALSE),"Ikke med i Elastic")</f>
        <v>7048652895790</v>
      </c>
      <c r="AB64" s="173">
        <f>SUM('2) Order Form'!V69)</f>
        <v>7048652895790</v>
      </c>
      <c r="AC64" s="173">
        <f>INDEX(ATS!$A:$P,MATCH(ATS!$AB64,ATS!$O:$O,0),1)</f>
        <v>845069</v>
      </c>
      <c r="AD64" s="173" t="str">
        <f>INDEX(ATS!$A:$P,MATCH(ATS!$AB64,ATS!$O:$O,0),2)</f>
        <v>Dissenter Helmet</v>
      </c>
      <c r="AE64" s="173" t="str">
        <f>INDEX(ATS!$A:$P,MATCH(ATS!$AB64,ATS!$O:$O,0),4)</f>
        <v>DUSK-ML</v>
      </c>
    </row>
    <row r="65" spans="1:31">
      <c r="A65">
        <v>810063</v>
      </c>
      <c r="B65" t="s">
        <v>1333</v>
      </c>
      <c r="C65" t="s">
        <v>3939</v>
      </c>
      <c r="D65" t="s">
        <v>167</v>
      </c>
      <c r="E65" t="s">
        <v>166</v>
      </c>
      <c r="F65" t="s">
        <v>7</v>
      </c>
      <c r="G65" t="s">
        <v>111</v>
      </c>
      <c r="H65">
        <v>37</v>
      </c>
      <c r="I65">
        <v>37</v>
      </c>
      <c r="J65">
        <v>37</v>
      </c>
      <c r="K65">
        <v>37</v>
      </c>
      <c r="L65">
        <v>37</v>
      </c>
      <c r="N65" s="171" t="str">
        <f t="shared" si="0"/>
        <v>810063-TEBLK-M</v>
      </c>
      <c r="O65" s="172">
        <f>IF(B65="NET","",IF(B65="","",IFERROR(VLOOKUP(N65,EAN!$A:$B,2,FALSE),"MANGLER - MÅ OPPDATERE EAN-FANEN")))</f>
        <v>7048652328113</v>
      </c>
      <c r="P65" s="171">
        <f t="shared" si="1"/>
        <v>37</v>
      </c>
      <c r="Q65" s="171">
        <f t="shared" si="2"/>
        <v>37</v>
      </c>
      <c r="S65" s="102" t="str">
        <f>IF(B65="NET","",IFERROR(VLOOKUP(O65,'2) Order Form'!$V$9:$V$905,1,FALSE),"Ikke med I order form"))</f>
        <v>Ikke med I order form</v>
      </c>
      <c r="U65" s="2">
        <v>7048652892676</v>
      </c>
      <c r="V65" s="120">
        <f>IFERROR(VLOOKUP(U65,'2) Order Form'!$V$9:$V$1767,1,FALSE),"Ikke med I order form")</f>
        <v>7048652892676</v>
      </c>
      <c r="W65" s="173">
        <f>INDEX(ATS!$A:$P,MATCH(ATS!$U65,ATS!$O:$O,0),1)</f>
        <v>845103</v>
      </c>
      <c r="X65" s="174" t="str">
        <f>INDEX(ATS!$A:$P,MATCH(ATS!$U65,ATS!$O:$O,0),2)</f>
        <v>Trailblazer Helmet</v>
      </c>
      <c r="Y65" s="175" t="str">
        <f>INDEX(ATS!$A:$P,MATCH(ATS!$U65,ATS!$O:$O,0),4)</f>
        <v>DUSK-SM</v>
      </c>
      <c r="AA65" s="173">
        <f>IFERROR(VLOOKUP('2) Order Form'!V70,$U$4:$U$2000,1,FALSE),"Ikke med i Elastic")</f>
        <v>7048652895783</v>
      </c>
      <c r="AB65" s="173">
        <f>SUM('2) Order Form'!V70)</f>
        <v>7048652895783</v>
      </c>
      <c r="AC65" s="173">
        <f>INDEX(ATS!$A:$P,MATCH(ATS!$AB65,ATS!$O:$O,0),1)</f>
        <v>845069</v>
      </c>
      <c r="AD65" s="173" t="str">
        <f>INDEX(ATS!$A:$P,MATCH(ATS!$AB65,ATS!$O:$O,0),2)</f>
        <v>Dissenter Helmet</v>
      </c>
      <c r="AE65" s="173" t="str">
        <f>INDEX(ATS!$A:$P,MATCH(ATS!$AB65,ATS!$O:$O,0),4)</f>
        <v>DUSK-LXL</v>
      </c>
    </row>
    <row r="66" spans="1:31">
      <c r="A66">
        <v>810063</v>
      </c>
      <c r="B66" t="s">
        <v>1333</v>
      </c>
      <c r="C66" t="s">
        <v>3939</v>
      </c>
      <c r="D66" t="s">
        <v>168</v>
      </c>
      <c r="E66" t="s">
        <v>166</v>
      </c>
      <c r="F66" t="s">
        <v>66</v>
      </c>
      <c r="G66" t="s">
        <v>111</v>
      </c>
      <c r="H66">
        <v>16</v>
      </c>
      <c r="I66">
        <v>16</v>
      </c>
      <c r="J66">
        <v>16</v>
      </c>
      <c r="K66">
        <v>16</v>
      </c>
      <c r="L66">
        <v>16</v>
      </c>
      <c r="N66" s="171" t="str">
        <f t="shared" si="0"/>
        <v>810063-TEBLK-L</v>
      </c>
      <c r="O66" s="172">
        <f>IF(B66="NET","",IF(B66="","",IFERROR(VLOOKUP(N66,EAN!$A:$B,2,FALSE),"MANGLER - MÅ OPPDATERE EAN-FANEN")))</f>
        <v>7048652328106</v>
      </c>
      <c r="P66" s="171">
        <f t="shared" si="1"/>
        <v>16</v>
      </c>
      <c r="Q66" s="171">
        <f t="shared" si="2"/>
        <v>16</v>
      </c>
      <c r="S66" s="102" t="str">
        <f>IF(B66="NET","",IFERROR(VLOOKUP(O66,'2) Order Form'!$V$9:$V$905,1,FALSE),"Ikke med I order form"))</f>
        <v>Ikke med I order form</v>
      </c>
      <c r="U66" s="2">
        <v>7048652892669</v>
      </c>
      <c r="V66" s="120">
        <f>IFERROR(VLOOKUP(U66,'2) Order Form'!$V$9:$V$1767,1,FALSE),"Ikke med I order form")</f>
        <v>7048652892669</v>
      </c>
      <c r="W66" s="173">
        <f>INDEX(ATS!$A:$P,MATCH(ATS!$U66,ATS!$O:$O,0),1)</f>
        <v>845103</v>
      </c>
      <c r="X66" s="174" t="str">
        <f>INDEX(ATS!$A:$P,MATCH(ATS!$U66,ATS!$O:$O,0),2)</f>
        <v>Trailblazer Helmet</v>
      </c>
      <c r="Y66" s="175" t="str">
        <f>INDEX(ATS!$A:$P,MATCH(ATS!$U66,ATS!$O:$O,0),4)</f>
        <v>DUSK-ML</v>
      </c>
      <c r="AA66" s="173" t="str">
        <f>IFERROR(VLOOKUP('2) Order Form'!V71,$U$4:$U$2000,1,FALSE),"Ikke med i Elastic")</f>
        <v>Ikke med i Elastic</v>
      </c>
      <c r="AB66" s="173">
        <f>SUM('2) Order Form'!V71)</f>
        <v>7048652666413</v>
      </c>
      <c r="AC66" s="173">
        <f>INDEX(ATS!$A:$P,MATCH(ATS!$AB66,ATS!$O:$O,0),1)</f>
        <v>845069</v>
      </c>
      <c r="AD66" s="173" t="str">
        <f>INDEX(ATS!$A:$P,MATCH(ATS!$AB66,ATS!$O:$O,0),2)</f>
        <v>Dissenter Helmet</v>
      </c>
      <c r="AE66" s="173" t="str">
        <f>INDEX(ATS!$A:$P,MATCH(ATS!$AB66,ATS!$O:$O,0),4)</f>
        <v>MBL21-SM</v>
      </c>
    </row>
    <row r="67" spans="1:31">
      <c r="A67" s="140">
        <v>810064</v>
      </c>
      <c r="B67" t="s">
        <v>170</v>
      </c>
      <c r="H67" s="140">
        <v>202341</v>
      </c>
      <c r="I67" s="140">
        <v>202342</v>
      </c>
      <c r="J67" s="140">
        <v>202343</v>
      </c>
      <c r="K67" s="140">
        <v>202344</v>
      </c>
      <c r="L67" s="140">
        <v>202345</v>
      </c>
      <c r="N67" s="171" t="str">
        <f t="shared" si="0"/>
        <v>810064-</v>
      </c>
      <c r="O67" s="172" t="str">
        <f>IF(B67="NET","",IF(B67="","",IFERROR(VLOOKUP(N67,EAN!$A:$B,2,FALSE),"MANGLER - MÅ OPPDATERE EAN-FANEN")))</f>
        <v/>
      </c>
      <c r="P67" s="171">
        <f t="shared" si="1"/>
        <v>202341</v>
      </c>
      <c r="Q67" s="171">
        <f t="shared" si="2"/>
        <v>202345</v>
      </c>
      <c r="S67" s="102" t="str">
        <f>IF(B67="NET","",IFERROR(VLOOKUP(O67,'2) Order Form'!$V$9:$V$905,1,FALSE),"Ikke med I order form"))</f>
        <v/>
      </c>
      <c r="U67" s="2">
        <v>7048652892669</v>
      </c>
      <c r="V67" s="120">
        <f>IFERROR(VLOOKUP(U67,'2) Order Form'!$V$9:$V$1767,1,FALSE),"Ikke med I order form")</f>
        <v>7048652892669</v>
      </c>
      <c r="W67" s="173">
        <f>INDEX(ATS!$A:$P,MATCH(ATS!$U67,ATS!$O:$O,0),1)</f>
        <v>845103</v>
      </c>
      <c r="X67" s="174" t="str">
        <f>INDEX(ATS!$A:$P,MATCH(ATS!$U67,ATS!$O:$O,0),2)</f>
        <v>Trailblazer Helmet</v>
      </c>
      <c r="Y67" s="175" t="str">
        <f>INDEX(ATS!$A:$P,MATCH(ATS!$U67,ATS!$O:$O,0),4)</f>
        <v>DUSK-ML</v>
      </c>
      <c r="AA67" s="173" t="str">
        <f>IFERROR(VLOOKUP('2) Order Form'!V72,$U$4:$U$2000,1,FALSE),"Ikke med i Elastic")</f>
        <v>Ikke med i Elastic</v>
      </c>
      <c r="AB67" s="173">
        <f>SUM('2) Order Form'!V72)</f>
        <v>7048652666406</v>
      </c>
      <c r="AC67" s="173">
        <f>INDEX(ATS!$A:$P,MATCH(ATS!$AB67,ATS!$O:$O,0),1)</f>
        <v>845069</v>
      </c>
      <c r="AD67" s="173" t="str">
        <f>INDEX(ATS!$A:$P,MATCH(ATS!$AB67,ATS!$O:$O,0),2)</f>
        <v>Dissenter Helmet</v>
      </c>
      <c r="AE67" s="173" t="str">
        <f>INDEX(ATS!$A:$P,MATCH(ATS!$AB67,ATS!$O:$O,0),4)</f>
        <v>MBL21-ML</v>
      </c>
    </row>
    <row r="68" spans="1:31">
      <c r="A68">
        <v>810064</v>
      </c>
      <c r="B68" t="s">
        <v>946</v>
      </c>
      <c r="C68" t="s">
        <v>3939</v>
      </c>
      <c r="D68" t="s">
        <v>416</v>
      </c>
      <c r="E68" t="s">
        <v>166</v>
      </c>
      <c r="F68" t="s">
        <v>79</v>
      </c>
      <c r="G68" t="s">
        <v>214</v>
      </c>
      <c r="H68">
        <v>21</v>
      </c>
      <c r="I68">
        <v>21</v>
      </c>
      <c r="J68">
        <v>21</v>
      </c>
      <c r="K68">
        <v>21</v>
      </c>
      <c r="L68">
        <v>21</v>
      </c>
      <c r="N68" s="171" t="str">
        <f t="shared" ref="N68:N131" si="3">CONCATENATE(A68,"-",D68)</f>
        <v>810064-TEBLK-SM</v>
      </c>
      <c r="O68" s="172">
        <f>IF(B68="NET","",IF(B68="","",IFERROR(VLOOKUP(N68,EAN!$A:$B,2,FALSE),"MANGLER - MÅ OPPDATERE EAN-FANEN")))</f>
        <v>7048652328151</v>
      </c>
      <c r="P68" s="171">
        <f t="shared" si="1"/>
        <v>21</v>
      </c>
      <c r="Q68" s="171">
        <f t="shared" si="2"/>
        <v>21</v>
      </c>
      <c r="S68" s="102" t="str">
        <f>IF(B68="NET","",IFERROR(VLOOKUP(O68,'2) Order Form'!$V$9:$V$905,1,FALSE),"Ikke med I order form"))</f>
        <v>Ikke med I order form</v>
      </c>
      <c r="U68" s="2">
        <v>7048652892652</v>
      </c>
      <c r="V68" s="120">
        <f>IFERROR(VLOOKUP(U68,'2) Order Form'!$V$9:$V$1767,1,FALSE),"Ikke med I order form")</f>
        <v>7048652892652</v>
      </c>
      <c r="W68" s="173">
        <f>INDEX(ATS!$A:$P,MATCH(ATS!$U68,ATS!$O:$O,0),1)</f>
        <v>845103</v>
      </c>
      <c r="X68" s="174" t="str">
        <f>INDEX(ATS!$A:$P,MATCH(ATS!$U68,ATS!$O:$O,0),2)</f>
        <v>Trailblazer Helmet</v>
      </c>
      <c r="Y68" s="175" t="str">
        <f>INDEX(ATS!$A:$P,MATCH(ATS!$U68,ATS!$O:$O,0),4)</f>
        <v>DUSK-LXL</v>
      </c>
      <c r="AA68" s="173" t="str">
        <f>IFERROR(VLOOKUP('2) Order Form'!V73,$U$4:$U$2000,1,FALSE),"Ikke med i Elastic")</f>
        <v>Ikke med i Elastic</v>
      </c>
      <c r="AB68" s="173">
        <f>SUM('2) Order Form'!V73)</f>
        <v>7048652666390</v>
      </c>
      <c r="AC68" s="173">
        <f>INDEX(ATS!$A:$P,MATCH(ATS!$AB68,ATS!$O:$O,0),1)</f>
        <v>845069</v>
      </c>
      <c r="AD68" s="173" t="str">
        <f>INDEX(ATS!$A:$P,MATCH(ATS!$AB68,ATS!$O:$O,0),2)</f>
        <v>Dissenter Helmet</v>
      </c>
      <c r="AE68" s="173" t="str">
        <f>INDEX(ATS!$A:$P,MATCH(ATS!$AB68,ATS!$O:$O,0),4)</f>
        <v>MBL21-LXL</v>
      </c>
    </row>
    <row r="69" spans="1:31">
      <c r="A69">
        <v>810064</v>
      </c>
      <c r="B69" t="s">
        <v>946</v>
      </c>
      <c r="C69" t="s">
        <v>3939</v>
      </c>
      <c r="D69" t="s">
        <v>417</v>
      </c>
      <c r="E69" t="s">
        <v>166</v>
      </c>
      <c r="F69" t="s">
        <v>80</v>
      </c>
      <c r="G69" t="s">
        <v>214</v>
      </c>
      <c r="H69">
        <v>23</v>
      </c>
      <c r="I69">
        <v>23</v>
      </c>
      <c r="J69">
        <v>23</v>
      </c>
      <c r="K69">
        <v>23</v>
      </c>
      <c r="L69">
        <v>23</v>
      </c>
      <c r="N69" s="171" t="str">
        <f t="shared" si="3"/>
        <v>810064-TEBLK-ML</v>
      </c>
      <c r="O69" s="172">
        <f>IF(B69="NET","",IF(B69="","",IFERROR(VLOOKUP(N69,EAN!$A:$B,2,FALSE),"MANGLER - MÅ OPPDATERE EAN-FANEN")))</f>
        <v>7048652328144</v>
      </c>
      <c r="P69" s="171">
        <f t="shared" ref="P69:P132" si="4">H69</f>
        <v>23</v>
      </c>
      <c r="Q69" s="171">
        <f t="shared" ref="Q69:Q132" si="5">L69</f>
        <v>23</v>
      </c>
      <c r="S69" s="102" t="str">
        <f>IF(B69="NET","",IFERROR(VLOOKUP(O69,'2) Order Form'!$V$9:$V$905,1,FALSE),"Ikke med I order form"))</f>
        <v>Ikke med I order form</v>
      </c>
      <c r="U69" s="2">
        <v>7048652892652</v>
      </c>
      <c r="V69" s="120">
        <f>IFERROR(VLOOKUP(U69,'2) Order Form'!$V$9:$V$1767,1,FALSE),"Ikke med I order form")</f>
        <v>7048652892652</v>
      </c>
      <c r="W69" s="173">
        <f>INDEX(ATS!$A:$P,MATCH(ATS!$U69,ATS!$O:$O,0),1)</f>
        <v>845103</v>
      </c>
      <c r="X69" s="174" t="str">
        <f>INDEX(ATS!$A:$P,MATCH(ATS!$U69,ATS!$O:$O,0),2)</f>
        <v>Trailblazer Helmet</v>
      </c>
      <c r="Y69" s="175" t="str">
        <f>INDEX(ATS!$A:$P,MATCH(ATS!$U69,ATS!$O:$O,0),4)</f>
        <v>DUSK-LXL</v>
      </c>
      <c r="AA69" s="173" t="str">
        <f>IFERROR(VLOOKUP('2) Order Form'!V74,$U$4:$U$2000,1,FALSE),"Ikke med i Elastic")</f>
        <v>Ikke med i Elastic</v>
      </c>
      <c r="AB69" s="173">
        <f>SUM('2) Order Form'!V74)</f>
        <v>7048652666444</v>
      </c>
      <c r="AC69" s="173">
        <f>INDEX(ATS!$A:$P,MATCH(ATS!$AB69,ATS!$O:$O,0),1)</f>
        <v>845069</v>
      </c>
      <c r="AD69" s="173" t="str">
        <f>INDEX(ATS!$A:$P,MATCH(ATS!$AB69,ATS!$O:$O,0),2)</f>
        <v>Dissenter Helmet</v>
      </c>
      <c r="AE69" s="173" t="str">
        <f>INDEX(ATS!$A:$P,MATCH(ATS!$AB69,ATS!$O:$O,0),4)</f>
        <v>MWH21-SM</v>
      </c>
    </row>
    <row r="70" spans="1:31">
      <c r="A70">
        <v>810064</v>
      </c>
      <c r="B70" t="s">
        <v>946</v>
      </c>
      <c r="C70" t="s">
        <v>3939</v>
      </c>
      <c r="D70" t="s">
        <v>418</v>
      </c>
      <c r="E70" t="s">
        <v>166</v>
      </c>
      <c r="F70" t="s">
        <v>81</v>
      </c>
      <c r="G70" t="s">
        <v>214</v>
      </c>
      <c r="H70">
        <v>19</v>
      </c>
      <c r="I70">
        <v>19</v>
      </c>
      <c r="J70">
        <v>19</v>
      </c>
      <c r="K70">
        <v>19</v>
      </c>
      <c r="L70">
        <v>19</v>
      </c>
      <c r="N70" s="171" t="str">
        <f t="shared" si="3"/>
        <v>810064-TEBLK-LXL</v>
      </c>
      <c r="O70" s="172">
        <f>IF(B70="NET","",IF(B70="","",IFERROR(VLOOKUP(N70,EAN!$A:$B,2,FALSE),"MANGLER - MÅ OPPDATERE EAN-FANEN")))</f>
        <v>7048652328137</v>
      </c>
      <c r="P70" s="171">
        <f t="shared" si="4"/>
        <v>19</v>
      </c>
      <c r="Q70" s="171">
        <f t="shared" si="5"/>
        <v>19</v>
      </c>
      <c r="S70" s="102" t="str">
        <f>IF(B70="NET","",IFERROR(VLOOKUP(O70,'2) Order Form'!$V$9:$V$905,1,FALSE),"Ikke med I order form"))</f>
        <v>Ikke med I order form</v>
      </c>
      <c r="U70" s="2">
        <v>7048652892706</v>
      </c>
      <c r="V70" s="120">
        <f>IFERROR(VLOOKUP(U70,'2) Order Form'!$V$9:$V$1767,1,FALSE),"Ikke med I order form")</f>
        <v>7048652892706</v>
      </c>
      <c r="W70" s="173">
        <f>INDEX(ATS!$A:$P,MATCH(ATS!$U70,ATS!$O:$O,0),1)</f>
        <v>845103</v>
      </c>
      <c r="X70" s="174" t="str">
        <f>INDEX(ATS!$A:$P,MATCH(ATS!$U70,ATS!$O:$O,0),2)</f>
        <v>Trailblazer Helmet</v>
      </c>
      <c r="Y70" s="175" t="str">
        <f>INDEX(ATS!$A:$P,MATCH(ATS!$U70,ATS!$O:$O,0),4)</f>
        <v>LAVA-SM</v>
      </c>
      <c r="AA70" s="173" t="str">
        <f>IFERROR(VLOOKUP('2) Order Form'!V75,$U$4:$U$2000,1,FALSE),"Ikke med i Elastic")</f>
        <v>Ikke med i Elastic</v>
      </c>
      <c r="AB70" s="173">
        <f>SUM('2) Order Form'!V75)</f>
        <v>7048652666437</v>
      </c>
      <c r="AC70" s="173">
        <f>INDEX(ATS!$A:$P,MATCH(ATS!$AB70,ATS!$O:$O,0),1)</f>
        <v>845069</v>
      </c>
      <c r="AD70" s="173" t="str">
        <f>INDEX(ATS!$A:$P,MATCH(ATS!$AB70,ATS!$O:$O,0),2)</f>
        <v>Dissenter Helmet</v>
      </c>
      <c r="AE70" s="173" t="str">
        <f>INDEX(ATS!$A:$P,MATCH(ATS!$AB70,ATS!$O:$O,0),4)</f>
        <v>MWH21-ML</v>
      </c>
    </row>
    <row r="71" spans="1:31">
      <c r="A71" s="140">
        <v>810065</v>
      </c>
      <c r="B71" t="s">
        <v>170</v>
      </c>
      <c r="H71" s="140">
        <v>202341</v>
      </c>
      <c r="I71" s="140">
        <v>202342</v>
      </c>
      <c r="J71" s="140">
        <v>202343</v>
      </c>
      <c r="K71" s="140">
        <v>202344</v>
      </c>
      <c r="L71" s="140">
        <v>202345</v>
      </c>
      <c r="N71" s="171" t="str">
        <f t="shared" si="3"/>
        <v>810065-</v>
      </c>
      <c r="O71" s="172" t="str">
        <f>IF(B71="NET","",IF(B71="","",IFERROR(VLOOKUP(N71,EAN!$A:$B,2,FALSE),"MANGLER - MÅ OPPDATERE EAN-FANEN")))</f>
        <v/>
      </c>
      <c r="P71" s="171">
        <f t="shared" si="4"/>
        <v>202341</v>
      </c>
      <c r="Q71" s="171">
        <f t="shared" si="5"/>
        <v>202345</v>
      </c>
      <c r="S71" s="102" t="str">
        <f>IF(B71="NET","",IFERROR(VLOOKUP(O71,'2) Order Form'!$V$9:$V$905,1,FALSE),"Ikke med I order form"))</f>
        <v/>
      </c>
      <c r="U71" s="2">
        <v>7048652892706</v>
      </c>
      <c r="V71" s="120">
        <f>IFERROR(VLOOKUP(U71,'2) Order Form'!$V$9:$V$1767,1,FALSE),"Ikke med I order form")</f>
        <v>7048652892706</v>
      </c>
      <c r="W71" s="173">
        <f>INDEX(ATS!$A:$P,MATCH(ATS!$U71,ATS!$O:$O,0),1)</f>
        <v>845103</v>
      </c>
      <c r="X71" s="174" t="str">
        <f>INDEX(ATS!$A:$P,MATCH(ATS!$U71,ATS!$O:$O,0),2)</f>
        <v>Trailblazer Helmet</v>
      </c>
      <c r="Y71" s="175" t="str">
        <f>INDEX(ATS!$A:$P,MATCH(ATS!$U71,ATS!$O:$O,0),4)</f>
        <v>LAVA-SM</v>
      </c>
      <c r="AA71" s="173" t="str">
        <f>IFERROR(VLOOKUP('2) Order Form'!V76,$U$4:$U$2000,1,FALSE),"Ikke med i Elastic")</f>
        <v>Ikke med i Elastic</v>
      </c>
      <c r="AB71" s="173">
        <f>SUM('2) Order Form'!V76)</f>
        <v>7048652666420</v>
      </c>
      <c r="AC71" s="173">
        <f>INDEX(ATS!$A:$P,MATCH(ATS!$AB71,ATS!$O:$O,0),1)</f>
        <v>845069</v>
      </c>
      <c r="AD71" s="173" t="str">
        <f>INDEX(ATS!$A:$P,MATCH(ATS!$AB71,ATS!$O:$O,0),2)</f>
        <v>Dissenter Helmet</v>
      </c>
      <c r="AE71" s="173" t="str">
        <f>INDEX(ATS!$A:$P,MATCH(ATS!$AB71,ATS!$O:$O,0),4)</f>
        <v>MWH21-LXL</v>
      </c>
    </row>
    <row r="72" spans="1:31">
      <c r="A72">
        <v>810065</v>
      </c>
      <c r="B72" t="s">
        <v>1334</v>
      </c>
      <c r="C72" t="s">
        <v>3939</v>
      </c>
      <c r="D72" t="s">
        <v>416</v>
      </c>
      <c r="E72" t="s">
        <v>166</v>
      </c>
      <c r="F72" t="s">
        <v>79</v>
      </c>
      <c r="G72" t="s">
        <v>214</v>
      </c>
      <c r="H72">
        <v>20</v>
      </c>
      <c r="I72">
        <v>20</v>
      </c>
      <c r="J72">
        <v>20</v>
      </c>
      <c r="K72">
        <v>20</v>
      </c>
      <c r="L72">
        <v>20</v>
      </c>
      <c r="N72" s="171" t="str">
        <f t="shared" si="3"/>
        <v>810065-TEBLK-SM</v>
      </c>
      <c r="O72" s="172">
        <f>IF(B72="NET","",IF(B72="","",IFERROR(VLOOKUP(N72,EAN!$A:$B,2,FALSE),"MANGLER - MÅ OPPDATERE EAN-FANEN")))</f>
        <v>7048652328182</v>
      </c>
      <c r="P72" s="171">
        <f t="shared" si="4"/>
        <v>20</v>
      </c>
      <c r="Q72" s="171">
        <f t="shared" si="5"/>
        <v>20</v>
      </c>
      <c r="S72" s="102" t="str">
        <f>IF(B72="NET","",IFERROR(VLOOKUP(O72,'2) Order Form'!$V$9:$V$905,1,FALSE),"Ikke med I order form"))</f>
        <v>Ikke med I order form</v>
      </c>
      <c r="U72" s="2">
        <v>7048652892690</v>
      </c>
      <c r="V72" s="120">
        <f>IFERROR(VLOOKUP(U72,'2) Order Form'!$V$9:$V$1767,1,FALSE),"Ikke med I order form")</f>
        <v>7048652892690</v>
      </c>
      <c r="W72" s="173">
        <f>INDEX(ATS!$A:$P,MATCH(ATS!$U72,ATS!$O:$O,0),1)</f>
        <v>845103</v>
      </c>
      <c r="X72" s="174" t="str">
        <f>INDEX(ATS!$A:$P,MATCH(ATS!$U72,ATS!$O:$O,0),2)</f>
        <v>Trailblazer Helmet</v>
      </c>
      <c r="Y72" s="175" t="str">
        <f>INDEX(ATS!$A:$P,MATCH(ATS!$U72,ATS!$O:$O,0),4)</f>
        <v>LAVA-ML</v>
      </c>
      <c r="AA72" s="173">
        <f>IFERROR(VLOOKUP('2) Order Form'!V77,$U$4:$U$2000,1,FALSE),"Ikke med i Elastic")</f>
        <v>7048652903198</v>
      </c>
      <c r="AB72" s="173">
        <f>SUM('2) Order Form'!V77)</f>
        <v>7048652903198</v>
      </c>
      <c r="AC72" s="173">
        <f>INDEX(ATS!$A:$P,MATCH(ATS!$AB72,ATS!$O:$O,0),1)</f>
        <v>845069</v>
      </c>
      <c r="AD72" s="173" t="str">
        <f>INDEX(ATS!$A:$P,MATCH(ATS!$AB72,ATS!$O:$O,0),2)</f>
        <v>Dissenter Helmet</v>
      </c>
      <c r="AE72" s="173" t="str">
        <f>INDEX(ATS!$A:$P,MATCH(ATS!$AB72,ATS!$O:$O,0),4)</f>
        <v>SEAME-SM</v>
      </c>
    </row>
    <row r="73" spans="1:31">
      <c r="A73">
        <v>810065</v>
      </c>
      <c r="B73" t="s">
        <v>1334</v>
      </c>
      <c r="C73" t="s">
        <v>3939</v>
      </c>
      <c r="D73" t="s">
        <v>417</v>
      </c>
      <c r="E73" t="s">
        <v>166</v>
      </c>
      <c r="F73" t="s">
        <v>80</v>
      </c>
      <c r="G73" t="s">
        <v>214</v>
      </c>
      <c r="H73">
        <v>21</v>
      </c>
      <c r="I73">
        <v>21</v>
      </c>
      <c r="J73">
        <v>21</v>
      </c>
      <c r="K73">
        <v>21</v>
      </c>
      <c r="L73">
        <v>21</v>
      </c>
      <c r="N73" s="171" t="str">
        <f t="shared" si="3"/>
        <v>810065-TEBLK-ML</v>
      </c>
      <c r="O73" s="172">
        <f>IF(B73="NET","",IF(B73="","",IFERROR(VLOOKUP(N73,EAN!$A:$B,2,FALSE),"MANGLER - MÅ OPPDATERE EAN-FANEN")))</f>
        <v>7048652328175</v>
      </c>
      <c r="P73" s="171">
        <f t="shared" si="4"/>
        <v>21</v>
      </c>
      <c r="Q73" s="171">
        <f t="shared" si="5"/>
        <v>21</v>
      </c>
      <c r="S73" s="102" t="str">
        <f>IF(B73="NET","",IFERROR(VLOOKUP(O73,'2) Order Form'!$V$9:$V$905,1,FALSE),"Ikke med I order form"))</f>
        <v>Ikke med I order form</v>
      </c>
      <c r="U73" s="2">
        <v>7048652892690</v>
      </c>
      <c r="V73" s="120">
        <f>IFERROR(VLOOKUP(U73,'2) Order Form'!$V$9:$V$1767,1,FALSE),"Ikke med I order form")</f>
        <v>7048652892690</v>
      </c>
      <c r="W73" s="173">
        <f>INDEX(ATS!$A:$P,MATCH(ATS!$U73,ATS!$O:$O,0),1)</f>
        <v>845103</v>
      </c>
      <c r="X73" s="174" t="str">
        <f>INDEX(ATS!$A:$P,MATCH(ATS!$U73,ATS!$O:$O,0),2)</f>
        <v>Trailblazer Helmet</v>
      </c>
      <c r="Y73" s="175" t="str">
        <f>INDEX(ATS!$A:$P,MATCH(ATS!$U73,ATS!$O:$O,0),4)</f>
        <v>LAVA-ML</v>
      </c>
      <c r="AA73" s="173">
        <f>IFERROR(VLOOKUP('2) Order Form'!V78,$U$4:$U$2000,1,FALSE),"Ikke med i Elastic")</f>
        <v>7048652903181</v>
      </c>
      <c r="AB73" s="173">
        <f>SUM('2) Order Form'!V78)</f>
        <v>7048652903181</v>
      </c>
      <c r="AC73" s="173">
        <f>INDEX(ATS!$A:$P,MATCH(ATS!$AB73,ATS!$O:$O,0),1)</f>
        <v>845069</v>
      </c>
      <c r="AD73" s="173" t="str">
        <f>INDEX(ATS!$A:$P,MATCH(ATS!$AB73,ATS!$O:$O,0),2)</f>
        <v>Dissenter Helmet</v>
      </c>
      <c r="AE73" s="173" t="str">
        <f>INDEX(ATS!$A:$P,MATCH(ATS!$AB73,ATS!$O:$O,0),4)</f>
        <v>SEAME-ML</v>
      </c>
    </row>
    <row r="74" spans="1:31">
      <c r="A74">
        <v>810065</v>
      </c>
      <c r="B74" t="s">
        <v>1334</v>
      </c>
      <c r="C74" t="s">
        <v>3939</v>
      </c>
      <c r="D74" t="s">
        <v>418</v>
      </c>
      <c r="E74" t="s">
        <v>166</v>
      </c>
      <c r="F74" t="s">
        <v>81</v>
      </c>
      <c r="G74" t="s">
        <v>214</v>
      </c>
      <c r="H74">
        <v>14</v>
      </c>
      <c r="I74">
        <v>14</v>
      </c>
      <c r="J74">
        <v>14</v>
      </c>
      <c r="K74">
        <v>14</v>
      </c>
      <c r="L74">
        <v>14</v>
      </c>
      <c r="N74" s="171" t="str">
        <f t="shared" si="3"/>
        <v>810065-TEBLK-LXL</v>
      </c>
      <c r="O74" s="172">
        <f>IF(B74="NET","",IF(B74="","",IFERROR(VLOOKUP(N74,EAN!$A:$B,2,FALSE),"MANGLER - MÅ OPPDATERE EAN-FANEN")))</f>
        <v>7048652328168</v>
      </c>
      <c r="P74" s="171">
        <f t="shared" si="4"/>
        <v>14</v>
      </c>
      <c r="Q74" s="171">
        <f t="shared" si="5"/>
        <v>14</v>
      </c>
      <c r="S74" s="102" t="str">
        <f>IF(B74="NET","",IFERROR(VLOOKUP(O74,'2) Order Form'!$V$9:$V$905,1,FALSE),"Ikke med I order form"))</f>
        <v>Ikke med I order form</v>
      </c>
      <c r="U74" s="2">
        <v>7048652892683</v>
      </c>
      <c r="V74" s="120">
        <f>IFERROR(VLOOKUP(U74,'2) Order Form'!$V$9:$V$1767,1,FALSE),"Ikke med I order form")</f>
        <v>7048652892683</v>
      </c>
      <c r="W74" s="173">
        <f>INDEX(ATS!$A:$P,MATCH(ATS!$U74,ATS!$O:$O,0),1)</f>
        <v>845103</v>
      </c>
      <c r="X74" s="174" t="str">
        <f>INDEX(ATS!$A:$P,MATCH(ATS!$U74,ATS!$O:$O,0),2)</f>
        <v>Trailblazer Helmet</v>
      </c>
      <c r="Y74" s="175" t="str">
        <f>INDEX(ATS!$A:$P,MATCH(ATS!$U74,ATS!$O:$O,0),4)</f>
        <v>LAVA-LXL</v>
      </c>
      <c r="AA74" s="173">
        <f>IFERROR(VLOOKUP('2) Order Form'!V79,$U$4:$U$2000,1,FALSE),"Ikke med i Elastic")</f>
        <v>7048652903174</v>
      </c>
      <c r="AB74" s="173">
        <f>SUM('2) Order Form'!V79)</f>
        <v>7048652903174</v>
      </c>
      <c r="AC74" s="173">
        <f>INDEX(ATS!$A:$P,MATCH(ATS!$AB74,ATS!$O:$O,0),1)</f>
        <v>845069</v>
      </c>
      <c r="AD74" s="173" t="str">
        <f>INDEX(ATS!$A:$P,MATCH(ATS!$AB74,ATS!$O:$O,0),2)</f>
        <v>Dissenter Helmet</v>
      </c>
      <c r="AE74" s="173" t="str">
        <f>INDEX(ATS!$A:$P,MATCH(ATS!$AB74,ATS!$O:$O,0),4)</f>
        <v>SEAME-LXL</v>
      </c>
    </row>
    <row r="75" spans="1:31">
      <c r="A75" s="140">
        <v>810066</v>
      </c>
      <c r="B75" t="s">
        <v>170</v>
      </c>
      <c r="H75" s="140">
        <v>202341</v>
      </c>
      <c r="I75" s="140">
        <v>202342</v>
      </c>
      <c r="J75" s="140">
        <v>202343</v>
      </c>
      <c r="K75" s="140">
        <v>202344</v>
      </c>
      <c r="L75" s="140">
        <v>202345</v>
      </c>
      <c r="N75" s="171" t="str">
        <f t="shared" si="3"/>
        <v>810066-</v>
      </c>
      <c r="O75" s="172" t="str">
        <f>IF(B75="NET","",IF(B75="","",IFERROR(VLOOKUP(N75,EAN!$A:$B,2,FALSE),"MANGLER - MÅ OPPDATERE EAN-FANEN")))</f>
        <v/>
      </c>
      <c r="P75" s="171">
        <f t="shared" si="4"/>
        <v>202341</v>
      </c>
      <c r="Q75" s="171">
        <f t="shared" si="5"/>
        <v>202345</v>
      </c>
      <c r="S75" s="102" t="str">
        <f>IF(B75="NET","",IFERROR(VLOOKUP(O75,'2) Order Form'!$V$9:$V$905,1,FALSE),"Ikke med I order form"))</f>
        <v/>
      </c>
      <c r="U75" s="2">
        <v>7048652892683</v>
      </c>
      <c r="V75" s="120">
        <f>IFERROR(VLOOKUP(U75,'2) Order Form'!$V$9:$V$1767,1,FALSE),"Ikke med I order form")</f>
        <v>7048652892683</v>
      </c>
      <c r="W75" s="173">
        <f>INDEX(ATS!$A:$P,MATCH(ATS!$U75,ATS!$O:$O,0),1)</f>
        <v>845103</v>
      </c>
      <c r="X75" s="174" t="str">
        <f>INDEX(ATS!$A:$P,MATCH(ATS!$U75,ATS!$O:$O,0),2)</f>
        <v>Trailblazer Helmet</v>
      </c>
      <c r="Y75" s="175" t="str">
        <f>INDEX(ATS!$A:$P,MATCH(ATS!$U75,ATS!$O:$O,0),4)</f>
        <v>LAVA-LXL</v>
      </c>
      <c r="AA75" s="173">
        <f>IFERROR(VLOOKUP('2) Order Form'!V80,$U$4:$U$2000,1,FALSE),"Ikke med i Elastic")</f>
        <v>7048652895837</v>
      </c>
      <c r="AB75" s="173">
        <f>SUM('2) Order Form'!V80)</f>
        <v>7048652895837</v>
      </c>
      <c r="AC75" s="173">
        <f>INDEX(ATS!$A:$P,MATCH(ATS!$AB75,ATS!$O:$O,0),1)</f>
        <v>845069</v>
      </c>
      <c r="AD75" s="173" t="str">
        <f>INDEX(ATS!$A:$P,MATCH(ATS!$AB75,ATS!$O:$O,0),2)</f>
        <v>Dissenter Helmet</v>
      </c>
      <c r="AE75" s="173" t="str">
        <f>INDEX(ATS!$A:$P,MATCH(ATS!$AB75,ATS!$O:$O,0),4)</f>
        <v>WOLND-SM</v>
      </c>
    </row>
    <row r="76" spans="1:31">
      <c r="A76">
        <v>810066</v>
      </c>
      <c r="B76" t="s">
        <v>947</v>
      </c>
      <c r="C76" t="s">
        <v>3939</v>
      </c>
      <c r="D76" t="s">
        <v>167</v>
      </c>
      <c r="E76" t="s">
        <v>166</v>
      </c>
      <c r="F76" t="s">
        <v>7</v>
      </c>
      <c r="G76" t="s">
        <v>214</v>
      </c>
      <c r="H76">
        <v>19</v>
      </c>
      <c r="I76">
        <v>19</v>
      </c>
      <c r="J76">
        <v>19</v>
      </c>
      <c r="K76">
        <v>19</v>
      </c>
      <c r="L76">
        <v>19</v>
      </c>
      <c r="N76" s="171" t="str">
        <f t="shared" si="3"/>
        <v>810066-TEBLK-M</v>
      </c>
      <c r="O76" s="172">
        <f>IF(B76="NET","",IF(B76="","",IFERROR(VLOOKUP(N76,EAN!$A:$B,2,FALSE),"MANGLER - MÅ OPPDATERE EAN-FANEN")))</f>
        <v>7048652328205</v>
      </c>
      <c r="P76" s="171">
        <f t="shared" si="4"/>
        <v>19</v>
      </c>
      <c r="Q76" s="171">
        <f t="shared" si="5"/>
        <v>19</v>
      </c>
      <c r="S76" s="102" t="str">
        <f>IF(B76="NET","",IFERROR(VLOOKUP(O76,'2) Order Form'!$V$9:$V$905,1,FALSE),"Ikke med I order form"))</f>
        <v>Ikke med I order form</v>
      </c>
      <c r="U76" s="2">
        <v>7048652892768</v>
      </c>
      <c r="V76" s="120">
        <f>IFERROR(VLOOKUP(U76,'2) Order Form'!$V$9:$V$1767,1,FALSE),"Ikke med I order form")</f>
        <v>7048652892768</v>
      </c>
      <c r="W76" s="173">
        <f>INDEX(ATS!$A:$P,MATCH(ATS!$U76,ATS!$O:$O,0),1)</f>
        <v>845103</v>
      </c>
      <c r="X76" s="174" t="str">
        <f>INDEX(ATS!$A:$P,MATCH(ATS!$U76,ATS!$O:$O,0),2)</f>
        <v>Trailblazer Helmet</v>
      </c>
      <c r="Y76" s="175" t="str">
        <f>INDEX(ATS!$A:$P,MATCH(ATS!$U76,ATS!$O:$O,0),4)</f>
        <v>NANI-SM</v>
      </c>
      <c r="AA76" s="173">
        <f>IFERROR(VLOOKUP('2) Order Form'!V81,$U$4:$U$2000,1,FALSE),"Ikke med i Elastic")</f>
        <v>7048652895820</v>
      </c>
      <c r="AB76" s="173">
        <f>SUM('2) Order Form'!V81)</f>
        <v>7048652895820</v>
      </c>
      <c r="AC76" s="173">
        <f>INDEX(ATS!$A:$P,MATCH(ATS!$AB76,ATS!$O:$O,0),1)</f>
        <v>845069</v>
      </c>
      <c r="AD76" s="173" t="str">
        <f>INDEX(ATS!$A:$P,MATCH(ATS!$AB76,ATS!$O:$O,0),2)</f>
        <v>Dissenter Helmet</v>
      </c>
      <c r="AE76" s="173" t="str">
        <f>INDEX(ATS!$A:$P,MATCH(ATS!$AB76,ATS!$O:$O,0),4)</f>
        <v>WOLND-ML</v>
      </c>
    </row>
    <row r="77" spans="1:31">
      <c r="A77">
        <v>810066</v>
      </c>
      <c r="B77" t="s">
        <v>947</v>
      </c>
      <c r="C77" t="s">
        <v>3939</v>
      </c>
      <c r="D77" t="s">
        <v>168</v>
      </c>
      <c r="E77" t="s">
        <v>166</v>
      </c>
      <c r="F77" t="s">
        <v>66</v>
      </c>
      <c r="G77" t="s">
        <v>214</v>
      </c>
      <c r="H77">
        <v>18</v>
      </c>
      <c r="I77">
        <v>18</v>
      </c>
      <c r="J77">
        <v>18</v>
      </c>
      <c r="K77">
        <v>18</v>
      </c>
      <c r="L77">
        <v>18</v>
      </c>
      <c r="N77" s="171" t="str">
        <f t="shared" si="3"/>
        <v>810066-TEBLK-L</v>
      </c>
      <c r="O77" s="172">
        <f>IF(B77="NET","",IF(B77="","",IFERROR(VLOOKUP(N77,EAN!$A:$B,2,FALSE),"MANGLER - MÅ OPPDATERE EAN-FANEN")))</f>
        <v>7048652328199</v>
      </c>
      <c r="P77" s="171">
        <f t="shared" si="4"/>
        <v>18</v>
      </c>
      <c r="Q77" s="171">
        <f t="shared" si="5"/>
        <v>18</v>
      </c>
      <c r="S77" s="102" t="str">
        <f>IF(B77="NET","",IFERROR(VLOOKUP(O77,'2) Order Form'!$V$9:$V$905,1,FALSE),"Ikke med I order form"))</f>
        <v>Ikke med I order form</v>
      </c>
      <c r="U77" s="2">
        <v>7048652892768</v>
      </c>
      <c r="V77" s="120">
        <f>IFERROR(VLOOKUP(U77,'2) Order Form'!$V$9:$V$1767,1,FALSE),"Ikke med I order form")</f>
        <v>7048652892768</v>
      </c>
      <c r="W77" s="173">
        <f>INDEX(ATS!$A:$P,MATCH(ATS!$U77,ATS!$O:$O,0),1)</f>
        <v>845103</v>
      </c>
      <c r="X77" s="174" t="str">
        <f>INDEX(ATS!$A:$P,MATCH(ATS!$U77,ATS!$O:$O,0),2)</f>
        <v>Trailblazer Helmet</v>
      </c>
      <c r="Y77" s="175" t="str">
        <f>INDEX(ATS!$A:$P,MATCH(ATS!$U77,ATS!$O:$O,0),4)</f>
        <v>NANI-SM</v>
      </c>
      <c r="AA77" s="173">
        <f>IFERROR(VLOOKUP('2) Order Form'!V82,$U$4:$U$2000,1,FALSE),"Ikke med i Elastic")</f>
        <v>7048652895813</v>
      </c>
      <c r="AB77" s="173">
        <f>SUM('2) Order Form'!V82)</f>
        <v>7048652895813</v>
      </c>
      <c r="AC77" s="173">
        <f>INDEX(ATS!$A:$P,MATCH(ATS!$AB77,ATS!$O:$O,0),1)</f>
        <v>845069</v>
      </c>
      <c r="AD77" s="173" t="str">
        <f>INDEX(ATS!$A:$P,MATCH(ATS!$AB77,ATS!$O:$O,0),2)</f>
        <v>Dissenter Helmet</v>
      </c>
      <c r="AE77" s="173" t="str">
        <f>INDEX(ATS!$A:$P,MATCH(ATS!$AB77,ATS!$O:$O,0),4)</f>
        <v>WOLND-LXL</v>
      </c>
    </row>
    <row r="78" spans="1:31">
      <c r="A78" s="140">
        <v>810067</v>
      </c>
      <c r="B78" t="s">
        <v>170</v>
      </c>
      <c r="H78" s="140">
        <v>202341</v>
      </c>
      <c r="I78" s="140">
        <v>202342</v>
      </c>
      <c r="J78" s="140">
        <v>202343</v>
      </c>
      <c r="K78" s="140">
        <v>202344</v>
      </c>
      <c r="L78" s="140">
        <v>202345</v>
      </c>
      <c r="N78" s="171" t="str">
        <f t="shared" si="3"/>
        <v>810067-</v>
      </c>
      <c r="O78" s="172" t="str">
        <f>IF(B78="NET","",IF(B78="","",IFERROR(VLOOKUP(N78,EAN!$A:$B,2,FALSE),"MANGLER - MÅ OPPDATERE EAN-FANEN")))</f>
        <v/>
      </c>
      <c r="P78" s="171">
        <f t="shared" si="4"/>
        <v>202341</v>
      </c>
      <c r="Q78" s="171">
        <f t="shared" si="5"/>
        <v>202345</v>
      </c>
      <c r="S78" s="102" t="str">
        <f>IF(B78="NET","",IFERROR(VLOOKUP(O78,'2) Order Form'!$V$9:$V$905,1,FALSE),"Ikke med I order form"))</f>
        <v/>
      </c>
      <c r="U78" s="2">
        <v>7048652892751</v>
      </c>
      <c r="V78" s="120">
        <f>IFERROR(VLOOKUP(U78,'2) Order Form'!$V$9:$V$1767,1,FALSE),"Ikke med I order form")</f>
        <v>7048652892751</v>
      </c>
      <c r="W78" s="173">
        <f>INDEX(ATS!$A:$P,MATCH(ATS!$U78,ATS!$O:$O,0),1)</f>
        <v>845103</v>
      </c>
      <c r="X78" s="174" t="str">
        <f>INDEX(ATS!$A:$P,MATCH(ATS!$U78,ATS!$O:$O,0),2)</f>
        <v>Trailblazer Helmet</v>
      </c>
      <c r="Y78" s="175" t="str">
        <f>INDEX(ATS!$A:$P,MATCH(ATS!$U78,ATS!$O:$O,0),4)</f>
        <v>NANI-ML</v>
      </c>
      <c r="AA78" s="173">
        <f>IFERROR(VLOOKUP('2) Order Form'!V83,$U$4:$U$2000,1,FALSE),"Ikke med i Elastic")</f>
        <v>7048652893659</v>
      </c>
      <c r="AB78" s="173">
        <f>SUM('2) Order Form'!V83)</f>
        <v>7048652893659</v>
      </c>
      <c r="AC78" s="173">
        <f>INDEX(ATS!$A:$P,MATCH(ATS!$AB78,ATS!$O:$O,0),1)</f>
        <v>845070</v>
      </c>
      <c r="AD78" s="173" t="str">
        <f>INDEX(ATS!$A:$P,MATCH(ATS!$AB78,ATS!$O:$O,0),2)</f>
        <v>Dissenter Mips Helmet</v>
      </c>
      <c r="AE78" s="173" t="str">
        <f>INDEX(ATS!$A:$P,MATCH(ATS!$AB78,ATS!$O:$O,0),4)</f>
        <v>DUSK-SM</v>
      </c>
    </row>
    <row r="79" spans="1:31">
      <c r="A79">
        <v>810067</v>
      </c>
      <c r="B79" t="s">
        <v>1335</v>
      </c>
      <c r="C79" t="s">
        <v>3939</v>
      </c>
      <c r="D79" t="s">
        <v>1011</v>
      </c>
      <c r="E79" t="s">
        <v>108</v>
      </c>
      <c r="F79" t="s">
        <v>7</v>
      </c>
      <c r="G79" t="s">
        <v>214</v>
      </c>
      <c r="H79">
        <v>0</v>
      </c>
      <c r="I79">
        <v>0</v>
      </c>
      <c r="J79">
        <v>0</v>
      </c>
      <c r="K79">
        <v>0</v>
      </c>
      <c r="L79">
        <v>0</v>
      </c>
      <c r="N79" s="171" t="str">
        <f t="shared" si="3"/>
        <v>810067-CLEAR-M</v>
      </c>
      <c r="O79" s="172">
        <f>IF(B79="NET","",IF(B79="","",IFERROR(VLOOKUP(N79,EAN!$A:$B,2,FALSE),"MANGLER - MÅ OPPDATERE EAN-FANEN")))</f>
        <v>7048652328229</v>
      </c>
      <c r="P79" s="171">
        <f t="shared" si="4"/>
        <v>0</v>
      </c>
      <c r="Q79" s="171">
        <f t="shared" si="5"/>
        <v>0</v>
      </c>
      <c r="S79" s="102" t="str">
        <f>IF(B79="NET","",IFERROR(VLOOKUP(O79,'2) Order Form'!$V$9:$V$905,1,FALSE),"Ikke med I order form"))</f>
        <v>Ikke med I order form</v>
      </c>
      <c r="U79" s="2">
        <v>7048652892751</v>
      </c>
      <c r="V79" s="120">
        <f>IFERROR(VLOOKUP(U79,'2) Order Form'!$V$9:$V$1767,1,FALSE),"Ikke med I order form")</f>
        <v>7048652892751</v>
      </c>
      <c r="W79" s="173">
        <f>INDEX(ATS!$A:$P,MATCH(ATS!$U79,ATS!$O:$O,0),1)</f>
        <v>845103</v>
      </c>
      <c r="X79" s="174" t="str">
        <f>INDEX(ATS!$A:$P,MATCH(ATS!$U79,ATS!$O:$O,0),2)</f>
        <v>Trailblazer Helmet</v>
      </c>
      <c r="Y79" s="175" t="str">
        <f>INDEX(ATS!$A:$P,MATCH(ATS!$U79,ATS!$O:$O,0),4)</f>
        <v>NANI-ML</v>
      </c>
      <c r="AA79" s="173">
        <f>IFERROR(VLOOKUP('2) Order Form'!V84,$U$4:$U$2000,1,FALSE),"Ikke med i Elastic")</f>
        <v>7048652893642</v>
      </c>
      <c r="AB79" s="173">
        <f>SUM('2) Order Form'!V84)</f>
        <v>7048652893642</v>
      </c>
      <c r="AC79" s="173">
        <f>INDEX(ATS!$A:$P,MATCH(ATS!$AB79,ATS!$O:$O,0),1)</f>
        <v>845070</v>
      </c>
      <c r="AD79" s="173" t="str">
        <f>INDEX(ATS!$A:$P,MATCH(ATS!$AB79,ATS!$O:$O,0),2)</f>
        <v>Dissenter Mips Helmet</v>
      </c>
      <c r="AE79" s="173" t="str">
        <f>INDEX(ATS!$A:$P,MATCH(ATS!$AB79,ATS!$O:$O,0),4)</f>
        <v>DUSK-ML</v>
      </c>
    </row>
    <row r="80" spans="1:31">
      <c r="A80">
        <v>810067</v>
      </c>
      <c r="B80" t="s">
        <v>1335</v>
      </c>
      <c r="C80" t="s">
        <v>3939</v>
      </c>
      <c r="D80" t="s">
        <v>1012</v>
      </c>
      <c r="E80" t="s">
        <v>108</v>
      </c>
      <c r="F80" t="s">
        <v>66</v>
      </c>
      <c r="G80" t="s">
        <v>214</v>
      </c>
      <c r="H80">
        <v>0</v>
      </c>
      <c r="I80">
        <v>0</v>
      </c>
      <c r="J80">
        <v>0</v>
      </c>
      <c r="K80">
        <v>0</v>
      </c>
      <c r="L80">
        <v>0</v>
      </c>
      <c r="N80" s="171" t="str">
        <f t="shared" si="3"/>
        <v>810067-CLEAR-L</v>
      </c>
      <c r="O80" s="172">
        <f>IF(B80="NET","",IF(B80="","",IFERROR(VLOOKUP(N80,EAN!$A:$B,2,FALSE),"MANGLER - MÅ OPPDATERE EAN-FANEN")))</f>
        <v>7048652328212</v>
      </c>
      <c r="P80" s="171">
        <f t="shared" si="4"/>
        <v>0</v>
      </c>
      <c r="Q80" s="171">
        <f t="shared" si="5"/>
        <v>0</v>
      </c>
      <c r="S80" s="102" t="str">
        <f>IF(B80="NET","",IFERROR(VLOOKUP(O80,'2) Order Form'!$V$9:$V$905,1,FALSE),"Ikke med I order form"))</f>
        <v>Ikke med I order form</v>
      </c>
      <c r="U80" s="2">
        <v>7048652892744</v>
      </c>
      <c r="V80" s="120">
        <f>IFERROR(VLOOKUP(U80,'2) Order Form'!$V$9:$V$1767,1,FALSE),"Ikke med I order form")</f>
        <v>7048652892744</v>
      </c>
      <c r="W80" s="173">
        <f>INDEX(ATS!$A:$P,MATCH(ATS!$U80,ATS!$O:$O,0),1)</f>
        <v>845103</v>
      </c>
      <c r="X80" s="174" t="str">
        <f>INDEX(ATS!$A:$P,MATCH(ATS!$U80,ATS!$O:$O,0),2)</f>
        <v>Trailblazer Helmet</v>
      </c>
      <c r="Y80" s="175" t="str">
        <f>INDEX(ATS!$A:$P,MATCH(ATS!$U80,ATS!$O:$O,0),4)</f>
        <v>NANI-LXL</v>
      </c>
      <c r="AA80" s="173">
        <f>IFERROR(VLOOKUP('2) Order Form'!V85,$U$4:$U$2000,1,FALSE),"Ikke med i Elastic")</f>
        <v>7048652893635</v>
      </c>
      <c r="AB80" s="173">
        <f>SUM('2) Order Form'!V85)</f>
        <v>7048652893635</v>
      </c>
      <c r="AC80" s="173">
        <f>INDEX(ATS!$A:$P,MATCH(ATS!$AB80,ATS!$O:$O,0),1)</f>
        <v>845070</v>
      </c>
      <c r="AD80" s="173" t="str">
        <f>INDEX(ATS!$A:$P,MATCH(ATS!$AB80,ATS!$O:$O,0),2)</f>
        <v>Dissenter Mips Helmet</v>
      </c>
      <c r="AE80" s="173" t="str">
        <f>INDEX(ATS!$A:$P,MATCH(ATS!$AB80,ATS!$O:$O,0),4)</f>
        <v>DUSK-LXL</v>
      </c>
    </row>
    <row r="81" spans="1:31">
      <c r="A81">
        <v>810067</v>
      </c>
      <c r="B81" t="s">
        <v>1335</v>
      </c>
      <c r="C81" t="s">
        <v>3939</v>
      </c>
      <c r="D81" t="s">
        <v>1013</v>
      </c>
      <c r="E81" t="s">
        <v>1364</v>
      </c>
      <c r="F81" t="s">
        <v>7</v>
      </c>
      <c r="G81" t="s">
        <v>214</v>
      </c>
      <c r="H81">
        <v>1</v>
      </c>
      <c r="I81">
        <v>1</v>
      </c>
      <c r="J81">
        <v>1</v>
      </c>
      <c r="K81">
        <v>1</v>
      </c>
      <c r="L81">
        <v>1</v>
      </c>
      <c r="N81" s="171" t="str">
        <f t="shared" si="3"/>
        <v>810067-SRMOR-M</v>
      </c>
      <c r="O81" s="172">
        <f>IF(B81="NET","",IF(B81="","",IFERROR(VLOOKUP(N81,EAN!$A:$B,2,FALSE),"MANGLER - MÅ OPPDATERE EAN-FANEN")))</f>
        <v>7048652328243</v>
      </c>
      <c r="P81" s="171">
        <f t="shared" si="4"/>
        <v>1</v>
      </c>
      <c r="Q81" s="171">
        <f t="shared" si="5"/>
        <v>1</v>
      </c>
      <c r="S81" s="102" t="str">
        <f>IF(B81="NET","",IFERROR(VLOOKUP(O81,'2) Order Form'!$V$9:$V$905,1,FALSE),"Ikke med I order form"))</f>
        <v>Ikke med I order form</v>
      </c>
      <c r="U81" s="2">
        <v>7048652892744</v>
      </c>
      <c r="V81" s="120">
        <f>IFERROR(VLOOKUP(U81,'2) Order Form'!$V$9:$V$1767,1,FALSE),"Ikke med I order form")</f>
        <v>7048652892744</v>
      </c>
      <c r="W81" s="173">
        <f>INDEX(ATS!$A:$P,MATCH(ATS!$U81,ATS!$O:$O,0),1)</f>
        <v>845103</v>
      </c>
      <c r="X81" s="174" t="str">
        <f>INDEX(ATS!$A:$P,MATCH(ATS!$U81,ATS!$O:$O,0),2)</f>
        <v>Trailblazer Helmet</v>
      </c>
      <c r="Y81" s="175" t="str">
        <f>INDEX(ATS!$A:$P,MATCH(ATS!$U81,ATS!$O:$O,0),4)</f>
        <v>NANI-LXL</v>
      </c>
      <c r="AA81" s="173">
        <f>IFERROR(VLOOKUP('2) Order Form'!V86,$U$4:$U$2000,1,FALSE),"Ikke med i Elastic")</f>
        <v>7048652272966</v>
      </c>
      <c r="AB81" s="173">
        <f>SUM('2) Order Form'!V86)</f>
        <v>7048652272966</v>
      </c>
      <c r="AC81" s="173">
        <f>INDEX(ATS!$A:$P,MATCH(ATS!$AB81,ATS!$O:$O,0),1)</f>
        <v>845070</v>
      </c>
      <c r="AD81" s="173" t="str">
        <f>INDEX(ATS!$A:$P,MATCH(ATS!$AB81,ATS!$O:$O,0),2)</f>
        <v>Dissenter Mips Helmet</v>
      </c>
      <c r="AE81" s="173" t="str">
        <f>INDEX(ATS!$A:$P,MATCH(ATS!$AB81,ATS!$O:$O,0),4)</f>
        <v>MBLCK-SM</v>
      </c>
    </row>
    <row r="82" spans="1:31">
      <c r="A82">
        <v>810067</v>
      </c>
      <c r="B82" t="s">
        <v>1335</v>
      </c>
      <c r="C82" t="s">
        <v>3939</v>
      </c>
      <c r="D82" t="s">
        <v>1014</v>
      </c>
      <c r="E82" t="s">
        <v>1364</v>
      </c>
      <c r="F82" t="s">
        <v>66</v>
      </c>
      <c r="G82" t="s">
        <v>214</v>
      </c>
      <c r="H82">
        <v>0</v>
      </c>
      <c r="I82">
        <v>0</v>
      </c>
      <c r="J82">
        <v>0</v>
      </c>
      <c r="K82">
        <v>0</v>
      </c>
      <c r="L82">
        <v>0</v>
      </c>
      <c r="N82" s="171" t="str">
        <f t="shared" si="3"/>
        <v>810067-SRMOR-L</v>
      </c>
      <c r="O82" s="172">
        <f>IF(B82="NET","",IF(B82="","",IFERROR(VLOOKUP(N82,EAN!$A:$B,2,FALSE),"MANGLER - MÅ OPPDATERE EAN-FANEN")))</f>
        <v>7048652328236</v>
      </c>
      <c r="P82" s="171">
        <f t="shared" si="4"/>
        <v>0</v>
      </c>
      <c r="Q82" s="171">
        <f t="shared" si="5"/>
        <v>0</v>
      </c>
      <c r="S82" s="102" t="str">
        <f>IF(B82="NET","",IFERROR(VLOOKUP(O82,'2) Order Form'!$V$9:$V$905,1,FALSE),"Ikke med I order form"))</f>
        <v>Ikke med I order form</v>
      </c>
      <c r="U82" s="2">
        <v>7048652892829</v>
      </c>
      <c r="V82" s="120">
        <f>IFERROR(VLOOKUP(U82,'2) Order Form'!$V$9:$V$1767,1,FALSE),"Ikke med I order form")</f>
        <v>7048652892829</v>
      </c>
      <c r="W82" s="173">
        <f>INDEX(ATS!$A:$P,MATCH(ATS!$U82,ATS!$O:$O,0),1)</f>
        <v>845103</v>
      </c>
      <c r="X82" s="174" t="str">
        <f>INDEX(ATS!$A:$P,MATCH(ATS!$U82,ATS!$O:$O,0),2)</f>
        <v>Trailblazer Helmet</v>
      </c>
      <c r="Y82" s="175" t="str">
        <f>INDEX(ATS!$A:$P,MATCH(ATS!$U82,ATS!$O:$O,0),4)</f>
        <v>WOLND-SM</v>
      </c>
      <c r="AA82" s="173">
        <f>IFERROR(VLOOKUP('2) Order Form'!V87,$U$4:$U$2000,1,FALSE),"Ikke med i Elastic")</f>
        <v>7048652272959</v>
      </c>
      <c r="AB82" s="173">
        <f>SUM('2) Order Form'!V87)</f>
        <v>7048652272959</v>
      </c>
      <c r="AC82" s="173">
        <f>INDEX(ATS!$A:$P,MATCH(ATS!$AB82,ATS!$O:$O,0),1)</f>
        <v>845070</v>
      </c>
      <c r="AD82" s="173" t="str">
        <f>INDEX(ATS!$A:$P,MATCH(ATS!$AB82,ATS!$O:$O,0),2)</f>
        <v>Dissenter Mips Helmet</v>
      </c>
      <c r="AE82" s="173" t="str">
        <f>INDEX(ATS!$A:$P,MATCH(ATS!$AB82,ATS!$O:$O,0),4)</f>
        <v>MBLCK-ML</v>
      </c>
    </row>
    <row r="83" spans="1:31">
      <c r="A83" s="140">
        <v>810068</v>
      </c>
      <c r="B83" t="s">
        <v>170</v>
      </c>
      <c r="H83" s="140">
        <v>202341</v>
      </c>
      <c r="I83" s="140">
        <v>202342</v>
      </c>
      <c r="J83" s="140">
        <v>202343</v>
      </c>
      <c r="K83" s="140">
        <v>202344</v>
      </c>
      <c r="L83" s="140">
        <v>202345</v>
      </c>
      <c r="N83" s="171" t="str">
        <f t="shared" si="3"/>
        <v>810068-</v>
      </c>
      <c r="O83" s="172" t="str">
        <f>IF(B83="NET","",IF(B83="","",IFERROR(VLOOKUP(N83,EAN!$A:$B,2,FALSE),"MANGLER - MÅ OPPDATERE EAN-FANEN")))</f>
        <v/>
      </c>
      <c r="P83" s="171">
        <f t="shared" si="4"/>
        <v>202341</v>
      </c>
      <c r="Q83" s="171">
        <f t="shared" si="5"/>
        <v>202345</v>
      </c>
      <c r="S83" s="102" t="str">
        <f>IF(B83="NET","",IFERROR(VLOOKUP(O83,'2) Order Form'!$V$9:$V$905,1,FALSE),"Ikke med I order form"))</f>
        <v/>
      </c>
      <c r="U83" s="2">
        <v>7048652892829</v>
      </c>
      <c r="V83" s="120">
        <f>IFERROR(VLOOKUP(U83,'2) Order Form'!$V$9:$V$1767,1,FALSE),"Ikke med I order form")</f>
        <v>7048652892829</v>
      </c>
      <c r="W83" s="173">
        <f>INDEX(ATS!$A:$P,MATCH(ATS!$U83,ATS!$O:$O,0),1)</f>
        <v>845103</v>
      </c>
      <c r="X83" s="174" t="str">
        <f>INDEX(ATS!$A:$P,MATCH(ATS!$U83,ATS!$O:$O,0),2)</f>
        <v>Trailblazer Helmet</v>
      </c>
      <c r="Y83" s="175" t="str">
        <f>INDEX(ATS!$A:$P,MATCH(ATS!$U83,ATS!$O:$O,0),4)</f>
        <v>WOLND-SM</v>
      </c>
      <c r="AA83" s="173">
        <f>IFERROR(VLOOKUP('2) Order Form'!V88,$U$4:$U$2000,1,FALSE),"Ikke med i Elastic")</f>
        <v>7048652272942</v>
      </c>
      <c r="AB83" s="173">
        <f>SUM('2) Order Form'!V88)</f>
        <v>7048652272942</v>
      </c>
      <c r="AC83" s="173">
        <f>INDEX(ATS!$A:$P,MATCH(ATS!$AB83,ATS!$O:$O,0),1)</f>
        <v>845070</v>
      </c>
      <c r="AD83" s="173" t="str">
        <f>INDEX(ATS!$A:$P,MATCH(ATS!$AB83,ATS!$O:$O,0),2)</f>
        <v>Dissenter Mips Helmet</v>
      </c>
      <c r="AE83" s="173" t="str">
        <f>INDEX(ATS!$A:$P,MATCH(ATS!$AB83,ATS!$O:$O,0),4)</f>
        <v>MBLCK-LXL</v>
      </c>
    </row>
    <row r="84" spans="1:31">
      <c r="A84">
        <v>810068</v>
      </c>
      <c r="B84" t="s">
        <v>1336</v>
      </c>
      <c r="C84" t="s">
        <v>3939</v>
      </c>
      <c r="D84" t="s">
        <v>1006</v>
      </c>
      <c r="E84" t="s">
        <v>2870</v>
      </c>
      <c r="F84" t="s">
        <v>78</v>
      </c>
      <c r="G84" t="s">
        <v>214</v>
      </c>
      <c r="H84">
        <v>19</v>
      </c>
      <c r="I84">
        <v>19</v>
      </c>
      <c r="J84">
        <v>19</v>
      </c>
      <c r="K84">
        <v>19</v>
      </c>
      <c r="L84">
        <v>19</v>
      </c>
      <c r="N84" s="171" t="str">
        <f t="shared" si="3"/>
        <v>810068-BRWHT-OS</v>
      </c>
      <c r="O84" s="172">
        <f>IF(B84="NET","",IF(B84="","",IFERROR(VLOOKUP(N84,EAN!$A:$B,2,FALSE),"MANGLER - MÅ OPPDATERE EAN-FANEN")))</f>
        <v>7048652766311</v>
      </c>
      <c r="P84" s="171">
        <f t="shared" si="4"/>
        <v>19</v>
      </c>
      <c r="Q84" s="171">
        <f t="shared" si="5"/>
        <v>19</v>
      </c>
      <c r="S84" s="102" t="str">
        <f>IF(B84="NET","",IFERROR(VLOOKUP(O84,'2) Order Form'!$V$9:$V$905,1,FALSE),"Ikke med I order form"))</f>
        <v>Ikke med I order form</v>
      </c>
      <c r="U84" s="2">
        <v>7048652892812</v>
      </c>
      <c r="V84" s="120">
        <f>IFERROR(VLOOKUP(U84,'2) Order Form'!$V$9:$V$1767,1,FALSE),"Ikke med I order form")</f>
        <v>7048652892812</v>
      </c>
      <c r="W84" s="173">
        <f>INDEX(ATS!$A:$P,MATCH(ATS!$U84,ATS!$O:$O,0),1)</f>
        <v>845103</v>
      </c>
      <c r="X84" s="174" t="str">
        <f>INDEX(ATS!$A:$P,MATCH(ATS!$U84,ATS!$O:$O,0),2)</f>
        <v>Trailblazer Helmet</v>
      </c>
      <c r="Y84" s="175" t="str">
        <f>INDEX(ATS!$A:$P,MATCH(ATS!$U84,ATS!$O:$O,0),4)</f>
        <v>WOLND-ML</v>
      </c>
      <c r="AA84" s="173">
        <f>IFERROR(VLOOKUP('2) Order Form'!V89,$U$4:$U$2000,1,FALSE),"Ikke med i Elastic")</f>
        <v>7048652273086</v>
      </c>
      <c r="AB84" s="173">
        <f>SUM('2) Order Form'!V89)</f>
        <v>7048652273086</v>
      </c>
      <c r="AC84" s="173">
        <f>INDEX(ATS!$A:$P,MATCH(ATS!$AB84,ATS!$O:$O,0),1)</f>
        <v>845070</v>
      </c>
      <c r="AD84" s="173" t="str">
        <f>INDEX(ATS!$A:$P,MATCH(ATS!$AB84,ATS!$O:$O,0),2)</f>
        <v>Dissenter Mips Helmet</v>
      </c>
      <c r="AE84" s="173" t="str">
        <f>INDEX(ATS!$A:$P,MATCH(ATS!$AB84,ATS!$O:$O,0),4)</f>
        <v>MWHTE-SM</v>
      </c>
    </row>
    <row r="85" spans="1:31">
      <c r="A85">
        <v>810068</v>
      </c>
      <c r="B85" t="s">
        <v>1336</v>
      </c>
      <c r="C85" t="s">
        <v>3939</v>
      </c>
      <c r="D85" t="s">
        <v>433</v>
      </c>
      <c r="E85" t="s">
        <v>2871</v>
      </c>
      <c r="F85" t="s">
        <v>78</v>
      </c>
      <c r="G85" t="s">
        <v>214</v>
      </c>
      <c r="H85">
        <v>12</v>
      </c>
      <c r="I85">
        <v>12</v>
      </c>
      <c r="J85">
        <v>12</v>
      </c>
      <c r="K85">
        <v>12</v>
      </c>
      <c r="L85">
        <v>12</v>
      </c>
      <c r="N85" s="171" t="str">
        <f t="shared" si="3"/>
        <v>810068-CHOR-OS</v>
      </c>
      <c r="O85" s="172">
        <f>IF(B85="NET","",IF(B85="","",IFERROR(VLOOKUP(N85,EAN!$A:$B,2,FALSE),"MANGLER - MÅ OPPDATERE EAN-FANEN")))</f>
        <v>7048652661609</v>
      </c>
      <c r="P85" s="171">
        <f t="shared" si="4"/>
        <v>12</v>
      </c>
      <c r="Q85" s="171">
        <f t="shared" si="5"/>
        <v>12</v>
      </c>
      <c r="S85" s="102" t="str">
        <f>IF(B85="NET","",IFERROR(VLOOKUP(O85,'2) Order Form'!$V$9:$V$905,1,FALSE),"Ikke med I order form"))</f>
        <v>Ikke med I order form</v>
      </c>
      <c r="U85" s="2">
        <v>7048652892812</v>
      </c>
      <c r="V85" s="120">
        <f>IFERROR(VLOOKUP(U85,'2) Order Form'!$V$9:$V$1767,1,FALSE),"Ikke med I order form")</f>
        <v>7048652892812</v>
      </c>
      <c r="W85" s="173">
        <f>INDEX(ATS!$A:$P,MATCH(ATS!$U85,ATS!$O:$O,0),1)</f>
        <v>845103</v>
      </c>
      <c r="X85" s="174" t="str">
        <f>INDEX(ATS!$A:$P,MATCH(ATS!$U85,ATS!$O:$O,0),2)</f>
        <v>Trailblazer Helmet</v>
      </c>
      <c r="Y85" s="175" t="str">
        <f>INDEX(ATS!$A:$P,MATCH(ATS!$U85,ATS!$O:$O,0),4)</f>
        <v>WOLND-ML</v>
      </c>
      <c r="AA85" s="173">
        <f>IFERROR(VLOOKUP('2) Order Form'!V90,$U$4:$U$2000,1,FALSE),"Ikke med i Elastic")</f>
        <v>7048652273079</v>
      </c>
      <c r="AB85" s="173">
        <f>SUM('2) Order Form'!V90)</f>
        <v>7048652273079</v>
      </c>
      <c r="AC85" s="173">
        <f>INDEX(ATS!$A:$P,MATCH(ATS!$AB85,ATS!$O:$O,0),1)</f>
        <v>845070</v>
      </c>
      <c r="AD85" s="173" t="str">
        <f>INDEX(ATS!$A:$P,MATCH(ATS!$AB85,ATS!$O:$O,0),2)</f>
        <v>Dissenter Mips Helmet</v>
      </c>
      <c r="AE85" s="173" t="str">
        <f>INDEX(ATS!$A:$P,MATCH(ATS!$AB85,ATS!$O:$O,0),4)</f>
        <v>MWHTE-ML</v>
      </c>
    </row>
    <row r="86" spans="1:31">
      <c r="A86">
        <v>810068</v>
      </c>
      <c r="B86" t="s">
        <v>1336</v>
      </c>
      <c r="C86" t="s">
        <v>3939</v>
      </c>
      <c r="D86" t="s">
        <v>1015</v>
      </c>
      <c r="E86" t="s">
        <v>2872</v>
      </c>
      <c r="F86" t="s">
        <v>78</v>
      </c>
      <c r="G86" t="s">
        <v>214</v>
      </c>
      <c r="H86">
        <v>20</v>
      </c>
      <c r="I86">
        <v>20</v>
      </c>
      <c r="J86">
        <v>20</v>
      </c>
      <c r="K86">
        <v>20</v>
      </c>
      <c r="L86">
        <v>20</v>
      </c>
      <c r="N86" s="171" t="str">
        <f t="shared" si="3"/>
        <v>810068-DEPUR-OS</v>
      </c>
      <c r="O86" s="172">
        <f>IF(B86="NET","",IF(B86="","",IFERROR(VLOOKUP(N86,EAN!$A:$B,2,FALSE),"MANGLER - MÅ OPPDATERE EAN-FANEN")))</f>
        <v>7048652766328</v>
      </c>
      <c r="P86" s="171">
        <f t="shared" si="4"/>
        <v>20</v>
      </c>
      <c r="Q86" s="171">
        <f t="shared" si="5"/>
        <v>20</v>
      </c>
      <c r="S86" s="102" t="str">
        <f>IF(B86="NET","",IFERROR(VLOOKUP(O86,'2) Order Form'!$V$9:$V$905,1,FALSE),"Ikke med I order form"))</f>
        <v>Ikke med I order form</v>
      </c>
      <c r="U86" s="2">
        <v>7048652892805</v>
      </c>
      <c r="V86" s="120">
        <f>IFERROR(VLOOKUP(U86,'2) Order Form'!$V$9:$V$1767,1,FALSE),"Ikke med I order form")</f>
        <v>7048652892805</v>
      </c>
      <c r="W86" s="173">
        <f>INDEX(ATS!$A:$P,MATCH(ATS!$U86,ATS!$O:$O,0),1)</f>
        <v>845103</v>
      </c>
      <c r="X86" s="174" t="str">
        <f>INDEX(ATS!$A:$P,MATCH(ATS!$U86,ATS!$O:$O,0),2)</f>
        <v>Trailblazer Helmet</v>
      </c>
      <c r="Y86" s="175" t="str">
        <f>INDEX(ATS!$A:$P,MATCH(ATS!$U86,ATS!$O:$O,0),4)</f>
        <v>WOLND-LXL</v>
      </c>
      <c r="AA86" s="173">
        <f>IFERROR(VLOOKUP('2) Order Form'!V91,$U$4:$U$2000,1,FALSE),"Ikke med i Elastic")</f>
        <v>7048652273062</v>
      </c>
      <c r="AB86" s="173">
        <f>SUM('2) Order Form'!V91)</f>
        <v>7048652273062</v>
      </c>
      <c r="AC86" s="173">
        <f>INDEX(ATS!$A:$P,MATCH(ATS!$AB86,ATS!$O:$O,0),1)</f>
        <v>845070</v>
      </c>
      <c r="AD86" s="173" t="str">
        <f>INDEX(ATS!$A:$P,MATCH(ATS!$AB86,ATS!$O:$O,0),2)</f>
        <v>Dissenter Mips Helmet</v>
      </c>
      <c r="AE86" s="173" t="str">
        <f>INDEX(ATS!$A:$P,MATCH(ATS!$AB86,ATS!$O:$O,0),4)</f>
        <v>MWHTE-LXL</v>
      </c>
    </row>
    <row r="87" spans="1:31">
      <c r="A87">
        <v>810068</v>
      </c>
      <c r="B87" t="s">
        <v>1336</v>
      </c>
      <c r="C87" t="s">
        <v>3939</v>
      </c>
      <c r="D87" t="s">
        <v>1469</v>
      </c>
      <c r="E87" t="s">
        <v>1470</v>
      </c>
      <c r="F87" t="s">
        <v>78</v>
      </c>
      <c r="G87" t="s">
        <v>214</v>
      </c>
      <c r="H87">
        <v>8</v>
      </c>
      <c r="I87">
        <v>8</v>
      </c>
      <c r="J87">
        <v>8</v>
      </c>
      <c r="K87">
        <v>8</v>
      </c>
      <c r="L87">
        <v>8</v>
      </c>
      <c r="N87" s="171" t="str">
        <f t="shared" si="3"/>
        <v>810068-DUSK-OS</v>
      </c>
      <c r="O87" s="172">
        <f>IF(B87="NET","",IF(B87="","",IFERROR(VLOOKUP(N87,EAN!$A:$B,2,FALSE),"MANGLER - MÅ OPPDATERE EAN-FANEN")))</f>
        <v>7048652891006</v>
      </c>
      <c r="P87" s="171">
        <f t="shared" si="4"/>
        <v>8</v>
      </c>
      <c r="Q87" s="171">
        <f t="shared" si="5"/>
        <v>8</v>
      </c>
      <c r="S87" s="102" t="str">
        <f>IF(B87="NET","",IFERROR(VLOOKUP(O87,'2) Order Form'!$V$9:$V$905,1,FALSE),"Ikke med I order form"))</f>
        <v>Ikke med I order form</v>
      </c>
      <c r="U87" s="2">
        <v>7048652892805</v>
      </c>
      <c r="V87" s="120">
        <f>IFERROR(VLOOKUP(U87,'2) Order Form'!$V$9:$V$1767,1,FALSE),"Ikke med I order form")</f>
        <v>7048652892805</v>
      </c>
      <c r="W87" s="173">
        <f>INDEX(ATS!$A:$P,MATCH(ATS!$U87,ATS!$O:$O,0),1)</f>
        <v>845103</v>
      </c>
      <c r="X87" s="174" t="str">
        <f>INDEX(ATS!$A:$P,MATCH(ATS!$U87,ATS!$O:$O,0),2)</f>
        <v>Trailblazer Helmet</v>
      </c>
      <c r="Y87" s="175" t="str">
        <f>INDEX(ATS!$A:$P,MATCH(ATS!$U87,ATS!$O:$O,0),4)</f>
        <v>WOLND-LXL</v>
      </c>
      <c r="AA87" s="173">
        <f>IFERROR(VLOOKUP('2) Order Form'!V92,$U$4:$U$2000,1,FALSE),"Ikke med i Elastic")</f>
        <v>7048652893680</v>
      </c>
      <c r="AB87" s="173">
        <f>SUM('2) Order Form'!V92)</f>
        <v>7048652893680</v>
      </c>
      <c r="AC87" s="173">
        <f>INDEX(ATS!$A:$P,MATCH(ATS!$AB87,ATS!$O:$O,0),1)</f>
        <v>845070</v>
      </c>
      <c r="AD87" s="173" t="str">
        <f>INDEX(ATS!$A:$P,MATCH(ATS!$AB87,ATS!$O:$O,0),2)</f>
        <v>Dissenter Mips Helmet</v>
      </c>
      <c r="AE87" s="173" t="str">
        <f>INDEX(ATS!$A:$P,MATCH(ATS!$AB87,ATS!$O:$O,0),4)</f>
        <v>SEAME-SM</v>
      </c>
    </row>
    <row r="88" spans="1:31">
      <c r="A88">
        <v>810068</v>
      </c>
      <c r="B88" t="s">
        <v>1336</v>
      </c>
      <c r="C88" t="s">
        <v>3939</v>
      </c>
      <c r="D88" t="s">
        <v>1476</v>
      </c>
      <c r="E88" t="s">
        <v>1477</v>
      </c>
      <c r="F88" t="s">
        <v>78</v>
      </c>
      <c r="G88" t="s">
        <v>214</v>
      </c>
      <c r="H88">
        <v>8</v>
      </c>
      <c r="I88">
        <v>8</v>
      </c>
      <c r="J88">
        <v>8</v>
      </c>
      <c r="K88">
        <v>8</v>
      </c>
      <c r="L88">
        <v>8</v>
      </c>
      <c r="N88" s="171" t="str">
        <f t="shared" si="3"/>
        <v>810068-LAVA-OS</v>
      </c>
      <c r="O88" s="172">
        <f>IF(B88="NET","",IF(B88="","",IFERROR(VLOOKUP(N88,EAN!$A:$B,2,FALSE),"MANGLER - MÅ OPPDATERE EAN-FANEN")))</f>
        <v>7048652891013</v>
      </c>
      <c r="P88" s="171">
        <f t="shared" si="4"/>
        <v>8</v>
      </c>
      <c r="Q88" s="171">
        <f t="shared" si="5"/>
        <v>8</v>
      </c>
      <c r="S88" s="102" t="str">
        <f>IF(B88="NET","",IFERROR(VLOOKUP(O88,'2) Order Form'!$V$9:$V$905,1,FALSE),"Ikke med I order form"))</f>
        <v>Ikke med I order form</v>
      </c>
      <c r="U88" s="2">
        <v>7048652540409</v>
      </c>
      <c r="V88" s="120">
        <f>IFERROR(VLOOKUP(U88,'2) Order Form'!$V$9:$V$1767,1,FALSE),"Ikke med I order form")</f>
        <v>7048652540409</v>
      </c>
      <c r="W88" s="173">
        <f>INDEX(ATS!$A:$P,MATCH(ATS!$U88,ATS!$O:$O,0),1)</f>
        <v>845104</v>
      </c>
      <c r="X88" s="174" t="str">
        <f>INDEX(ATS!$A:$P,MATCH(ATS!$U88,ATS!$O:$O,0),2)</f>
        <v>Trailblazer Mips Helmet</v>
      </c>
      <c r="Y88" s="175" t="str">
        <f>INDEX(ATS!$A:$P,MATCH(ATS!$U88,ATS!$O:$O,0),4)</f>
        <v>MBLCK-SM</v>
      </c>
      <c r="AA88" s="173">
        <f>IFERROR(VLOOKUP('2) Order Form'!V93,$U$4:$U$2000,1,FALSE),"Ikke med i Elastic")</f>
        <v>7048652893673</v>
      </c>
      <c r="AB88" s="173">
        <f>SUM('2) Order Form'!V93)</f>
        <v>7048652893673</v>
      </c>
      <c r="AC88" s="173">
        <f>INDEX(ATS!$A:$P,MATCH(ATS!$AB88,ATS!$O:$O,0),1)</f>
        <v>845070</v>
      </c>
      <c r="AD88" s="173" t="str">
        <f>INDEX(ATS!$A:$P,MATCH(ATS!$AB88,ATS!$O:$O,0),2)</f>
        <v>Dissenter Mips Helmet</v>
      </c>
      <c r="AE88" s="173" t="str">
        <f>INDEX(ATS!$A:$P,MATCH(ATS!$AB88,ATS!$O:$O,0),4)</f>
        <v>SEAME-ML</v>
      </c>
    </row>
    <row r="89" spans="1:31">
      <c r="A89">
        <v>810068</v>
      </c>
      <c r="B89" t="s">
        <v>1336</v>
      </c>
      <c r="C89" t="s">
        <v>3939</v>
      </c>
      <c r="D89" t="s">
        <v>407</v>
      </c>
      <c r="E89" t="s">
        <v>936</v>
      </c>
      <c r="F89" t="s">
        <v>78</v>
      </c>
      <c r="G89" t="s">
        <v>111</v>
      </c>
      <c r="H89">
        <v>80</v>
      </c>
      <c r="I89">
        <v>80</v>
      </c>
      <c r="J89">
        <v>80</v>
      </c>
      <c r="K89">
        <v>80</v>
      </c>
      <c r="L89">
        <v>80</v>
      </c>
      <c r="N89" s="171" t="str">
        <f t="shared" si="3"/>
        <v>810068-MBLCK-OS</v>
      </c>
      <c r="O89" s="172">
        <f>IF(B89="NET","",IF(B89="","",IFERROR(VLOOKUP(N89,EAN!$A:$B,2,FALSE),"MANGLER - MÅ OPPDATERE EAN-FANEN")))</f>
        <v>7048652328250</v>
      </c>
      <c r="P89" s="171">
        <f t="shared" si="4"/>
        <v>80</v>
      </c>
      <c r="Q89" s="171">
        <f t="shared" si="5"/>
        <v>80</v>
      </c>
      <c r="S89" s="102" t="str">
        <f>IF(B89="NET","",IFERROR(VLOOKUP(O89,'2) Order Form'!$V$9:$V$905,1,FALSE),"Ikke med I order form"))</f>
        <v>Ikke med I order form</v>
      </c>
      <c r="U89" s="2">
        <v>7048652540409</v>
      </c>
      <c r="V89" s="120">
        <f>IFERROR(VLOOKUP(U89,'2) Order Form'!$V$9:$V$1767,1,FALSE),"Ikke med I order form")</f>
        <v>7048652540409</v>
      </c>
      <c r="W89" s="173">
        <f>INDEX(ATS!$A:$P,MATCH(ATS!$U89,ATS!$O:$O,0),1)</f>
        <v>845104</v>
      </c>
      <c r="X89" s="174" t="str">
        <f>INDEX(ATS!$A:$P,MATCH(ATS!$U89,ATS!$O:$O,0),2)</f>
        <v>Trailblazer Mips Helmet</v>
      </c>
      <c r="Y89" s="175" t="str">
        <f>INDEX(ATS!$A:$P,MATCH(ATS!$U89,ATS!$O:$O,0),4)</f>
        <v>MBLCK-SM</v>
      </c>
      <c r="AA89" s="173">
        <f>IFERROR(VLOOKUP('2) Order Form'!V94,$U$4:$U$2000,1,FALSE),"Ikke med i Elastic")</f>
        <v>7048652893666</v>
      </c>
      <c r="AB89" s="173">
        <f>SUM('2) Order Form'!V94)</f>
        <v>7048652893666</v>
      </c>
      <c r="AC89" s="173">
        <f>INDEX(ATS!$A:$P,MATCH(ATS!$AB89,ATS!$O:$O,0),1)</f>
        <v>845070</v>
      </c>
      <c r="AD89" s="173" t="str">
        <f>INDEX(ATS!$A:$P,MATCH(ATS!$AB89,ATS!$O:$O,0),2)</f>
        <v>Dissenter Mips Helmet</v>
      </c>
      <c r="AE89" s="173" t="str">
        <f>INDEX(ATS!$A:$P,MATCH(ATS!$AB89,ATS!$O:$O,0),4)</f>
        <v>SEAME-LXL</v>
      </c>
    </row>
    <row r="90" spans="1:31">
      <c r="A90">
        <v>810068</v>
      </c>
      <c r="B90" t="s">
        <v>1336</v>
      </c>
      <c r="C90" t="s">
        <v>3939</v>
      </c>
      <c r="D90" t="s">
        <v>1005</v>
      </c>
      <c r="E90" t="s">
        <v>2868</v>
      </c>
      <c r="F90" t="s">
        <v>78</v>
      </c>
      <c r="G90" t="s">
        <v>214</v>
      </c>
      <c r="H90">
        <v>19</v>
      </c>
      <c r="I90">
        <v>19</v>
      </c>
      <c r="J90">
        <v>19</v>
      </c>
      <c r="K90">
        <v>19</v>
      </c>
      <c r="L90">
        <v>19</v>
      </c>
      <c r="N90" s="171" t="str">
        <f t="shared" si="3"/>
        <v>810068-MFLUO-OS</v>
      </c>
      <c r="O90" s="172">
        <f>IF(B90="NET","",IF(B90="","",IFERROR(VLOOKUP(N90,EAN!$A:$B,2,FALSE),"MANGLER - MÅ OPPDATERE EAN-FANEN")))</f>
        <v>7048652766335</v>
      </c>
      <c r="P90" s="171">
        <f t="shared" si="4"/>
        <v>19</v>
      </c>
      <c r="Q90" s="171">
        <f t="shared" si="5"/>
        <v>19</v>
      </c>
      <c r="S90" s="102" t="str">
        <f>IF(B90="NET","",IFERROR(VLOOKUP(O90,'2) Order Form'!$V$9:$V$905,1,FALSE),"Ikke med I order form"))</f>
        <v>Ikke med I order form</v>
      </c>
      <c r="U90" s="2">
        <v>7048652540409</v>
      </c>
      <c r="V90" s="120">
        <f>IFERROR(VLOOKUP(U90,'2) Order Form'!$V$9:$V$1767,1,FALSE),"Ikke med I order form")</f>
        <v>7048652540409</v>
      </c>
      <c r="W90" s="173">
        <f>INDEX(ATS!$A:$P,MATCH(ATS!$U90,ATS!$O:$O,0),1)</f>
        <v>845104</v>
      </c>
      <c r="X90" s="174" t="str">
        <f>INDEX(ATS!$A:$P,MATCH(ATS!$U90,ATS!$O:$O,0),2)</f>
        <v>Trailblazer Mips Helmet</v>
      </c>
      <c r="Y90" s="175" t="str">
        <f>INDEX(ATS!$A:$P,MATCH(ATS!$U90,ATS!$O:$O,0),4)</f>
        <v>MBLCK-SM</v>
      </c>
      <c r="AA90" s="173">
        <f>IFERROR(VLOOKUP('2) Order Form'!V95,$U$4:$U$2000,1,FALSE),"Ikke med i Elastic")</f>
        <v>7048652893710</v>
      </c>
      <c r="AB90" s="173">
        <f>SUM('2) Order Form'!V95)</f>
        <v>7048652893710</v>
      </c>
      <c r="AC90" s="173">
        <f>INDEX(ATS!$A:$P,MATCH(ATS!$AB90,ATS!$O:$O,0),1)</f>
        <v>845070</v>
      </c>
      <c r="AD90" s="173" t="str">
        <f>INDEX(ATS!$A:$P,MATCH(ATS!$AB90,ATS!$O:$O,0),2)</f>
        <v>Dissenter Mips Helmet</v>
      </c>
      <c r="AE90" s="173" t="str">
        <f>INDEX(ATS!$A:$P,MATCH(ATS!$AB90,ATS!$O:$O,0),4)</f>
        <v>WOLND-SM</v>
      </c>
    </row>
    <row r="91" spans="1:31">
      <c r="A91">
        <v>810068</v>
      </c>
      <c r="B91" t="s">
        <v>1336</v>
      </c>
      <c r="C91" t="s">
        <v>3939</v>
      </c>
      <c r="D91" t="s">
        <v>318</v>
      </c>
      <c r="E91" t="s">
        <v>2873</v>
      </c>
      <c r="F91" t="s">
        <v>78</v>
      </c>
      <c r="G91" t="s">
        <v>214</v>
      </c>
      <c r="H91">
        <v>28</v>
      </c>
      <c r="I91">
        <v>28</v>
      </c>
      <c r="J91">
        <v>28</v>
      </c>
      <c r="K91">
        <v>28</v>
      </c>
      <c r="L91">
        <v>28</v>
      </c>
      <c r="N91" s="171" t="str">
        <f t="shared" si="3"/>
        <v>810068-NAGR-OS</v>
      </c>
      <c r="O91" s="172">
        <f>IF(B91="NET","",IF(B91="","",IFERROR(VLOOKUP(N91,EAN!$A:$B,2,FALSE),"MANGLER - MÅ OPPDATERE EAN-FANEN")))</f>
        <v>7048652661623</v>
      </c>
      <c r="P91" s="171">
        <f t="shared" si="4"/>
        <v>28</v>
      </c>
      <c r="Q91" s="171">
        <f t="shared" si="5"/>
        <v>28</v>
      </c>
      <c r="S91" s="102" t="str">
        <f>IF(B91="NET","",IFERROR(VLOOKUP(O91,'2) Order Form'!$V$9:$V$905,1,FALSE),"Ikke med I order form"))</f>
        <v>Ikke med I order form</v>
      </c>
      <c r="U91" s="2">
        <v>7048652540393</v>
      </c>
      <c r="V91" s="120">
        <f>IFERROR(VLOOKUP(U91,'2) Order Form'!$V$9:$V$1767,1,FALSE),"Ikke med I order form")</f>
        <v>7048652540393</v>
      </c>
      <c r="W91" s="173">
        <f>INDEX(ATS!$A:$P,MATCH(ATS!$U91,ATS!$O:$O,0),1)</f>
        <v>845104</v>
      </c>
      <c r="X91" s="174" t="str">
        <f>INDEX(ATS!$A:$P,MATCH(ATS!$U91,ATS!$O:$O,0),2)</f>
        <v>Trailblazer Mips Helmet</v>
      </c>
      <c r="Y91" s="175" t="str">
        <f>INDEX(ATS!$A:$P,MATCH(ATS!$U91,ATS!$O:$O,0),4)</f>
        <v>MBLCK-ML</v>
      </c>
      <c r="AA91" s="173">
        <f>IFERROR(VLOOKUP('2) Order Form'!V96,$U$4:$U$2000,1,FALSE),"Ikke med i Elastic")</f>
        <v>7048652893703</v>
      </c>
      <c r="AB91" s="173">
        <f>SUM('2) Order Form'!V96)</f>
        <v>7048652893703</v>
      </c>
      <c r="AC91" s="173">
        <f>INDEX(ATS!$A:$P,MATCH(ATS!$AB91,ATS!$O:$O,0),1)</f>
        <v>845070</v>
      </c>
      <c r="AD91" s="173" t="str">
        <f>INDEX(ATS!$A:$P,MATCH(ATS!$AB91,ATS!$O:$O,0),2)</f>
        <v>Dissenter Mips Helmet</v>
      </c>
      <c r="AE91" s="173" t="str">
        <f>INDEX(ATS!$A:$P,MATCH(ATS!$AB91,ATS!$O:$O,0),4)</f>
        <v>WOLND-ML</v>
      </c>
    </row>
    <row r="92" spans="1:31">
      <c r="A92">
        <v>810068</v>
      </c>
      <c r="B92" t="s">
        <v>1336</v>
      </c>
      <c r="C92" t="s">
        <v>3939</v>
      </c>
      <c r="D92" t="s">
        <v>3231</v>
      </c>
      <c r="E92" t="s">
        <v>3232</v>
      </c>
      <c r="F92" t="s">
        <v>78</v>
      </c>
      <c r="G92" t="s">
        <v>111</v>
      </c>
      <c r="H92">
        <v>0</v>
      </c>
      <c r="I92">
        <v>0</v>
      </c>
      <c r="J92">
        <v>0</v>
      </c>
      <c r="K92">
        <v>0</v>
      </c>
      <c r="L92">
        <v>0</v>
      </c>
      <c r="N92" s="171" t="str">
        <f t="shared" si="3"/>
        <v>810068-PANTH-OS</v>
      </c>
      <c r="O92" s="172" t="str">
        <f>IF(B92="NET","",IF(B92="","",IFERROR(VLOOKUP(N92,EAN!$A:$B,2,FALSE),"MANGLER - MÅ OPPDATERE EAN-FANEN")))</f>
        <v>MANGLER - MÅ OPPDATERE EAN-FANEN</v>
      </c>
      <c r="P92" s="171">
        <f t="shared" si="4"/>
        <v>0</v>
      </c>
      <c r="Q92" s="171">
        <f t="shared" si="5"/>
        <v>0</v>
      </c>
      <c r="S92" s="102" t="str">
        <f>IF(B92="NET","",IFERROR(VLOOKUP(O92,'2) Order Form'!$V$9:$V$905,1,FALSE),"Ikke med I order form"))</f>
        <v>Ikke med I order form</v>
      </c>
      <c r="U92" s="2">
        <v>7048652540393</v>
      </c>
      <c r="V92" s="120">
        <f>IFERROR(VLOOKUP(U92,'2) Order Form'!$V$9:$V$1767,1,FALSE),"Ikke med I order form")</f>
        <v>7048652540393</v>
      </c>
      <c r="W92" s="173">
        <f>INDEX(ATS!$A:$P,MATCH(ATS!$U92,ATS!$O:$O,0),1)</f>
        <v>845104</v>
      </c>
      <c r="X92" s="174" t="str">
        <f>INDEX(ATS!$A:$P,MATCH(ATS!$U92,ATS!$O:$O,0),2)</f>
        <v>Trailblazer Mips Helmet</v>
      </c>
      <c r="Y92" s="175" t="str">
        <f>INDEX(ATS!$A:$P,MATCH(ATS!$U92,ATS!$O:$O,0),4)</f>
        <v>MBLCK-ML</v>
      </c>
      <c r="AA92" s="173">
        <f>IFERROR(VLOOKUP('2) Order Form'!V97,$U$4:$U$2000,1,FALSE),"Ikke med i Elastic")</f>
        <v>7048652893697</v>
      </c>
      <c r="AB92" s="173">
        <f>SUM('2) Order Form'!V97)</f>
        <v>7048652893697</v>
      </c>
      <c r="AC92" s="173">
        <f>INDEX(ATS!$A:$P,MATCH(ATS!$AB92,ATS!$O:$O,0),1)</f>
        <v>845070</v>
      </c>
      <c r="AD92" s="173" t="str">
        <f>INDEX(ATS!$A:$P,MATCH(ATS!$AB92,ATS!$O:$O,0),2)</f>
        <v>Dissenter Mips Helmet</v>
      </c>
      <c r="AE92" s="173" t="str">
        <f>INDEX(ATS!$A:$P,MATCH(ATS!$AB92,ATS!$O:$O,0),4)</f>
        <v>WOLND-LXL</v>
      </c>
    </row>
    <row r="93" spans="1:31">
      <c r="A93">
        <v>810068</v>
      </c>
      <c r="B93" t="s">
        <v>1336</v>
      </c>
      <c r="C93" t="s">
        <v>3939</v>
      </c>
      <c r="D93" t="s">
        <v>164</v>
      </c>
      <c r="E93" t="s">
        <v>85</v>
      </c>
      <c r="F93" t="s">
        <v>78</v>
      </c>
      <c r="G93" t="s">
        <v>214</v>
      </c>
      <c r="H93">
        <v>29</v>
      </c>
      <c r="I93">
        <v>29</v>
      </c>
      <c r="J93">
        <v>29</v>
      </c>
      <c r="K93">
        <v>29</v>
      </c>
      <c r="L93">
        <v>29</v>
      </c>
      <c r="N93" s="171" t="str">
        <f t="shared" si="3"/>
        <v>810068-RBLUE-OS</v>
      </c>
      <c r="O93" s="172">
        <f>IF(B93="NET","",IF(B93="","",IFERROR(VLOOKUP(N93,EAN!$A:$B,2,FALSE),"MANGLER - MÅ OPPDATERE EAN-FANEN")))</f>
        <v>7048652328267</v>
      </c>
      <c r="P93" s="171">
        <f t="shared" si="4"/>
        <v>29</v>
      </c>
      <c r="Q93" s="171">
        <f t="shared" si="5"/>
        <v>29</v>
      </c>
      <c r="S93" s="102" t="str">
        <f>IF(B93="NET","",IFERROR(VLOOKUP(O93,'2) Order Form'!$V$9:$V$905,1,FALSE),"Ikke med I order form"))</f>
        <v>Ikke med I order form</v>
      </c>
      <c r="U93" s="2">
        <v>7048652540393</v>
      </c>
      <c r="V93" s="120">
        <f>IFERROR(VLOOKUP(U93,'2) Order Form'!$V$9:$V$1767,1,FALSE),"Ikke med I order form")</f>
        <v>7048652540393</v>
      </c>
      <c r="W93" s="173">
        <f>INDEX(ATS!$A:$P,MATCH(ATS!$U93,ATS!$O:$O,0),1)</f>
        <v>845104</v>
      </c>
      <c r="X93" s="174" t="str">
        <f>INDEX(ATS!$A:$P,MATCH(ATS!$U93,ATS!$O:$O,0),2)</f>
        <v>Trailblazer Mips Helmet</v>
      </c>
      <c r="Y93" s="175" t="str">
        <f>INDEX(ATS!$A:$P,MATCH(ATS!$U93,ATS!$O:$O,0),4)</f>
        <v>MBLCK-ML</v>
      </c>
      <c r="AA93" s="173">
        <f>IFERROR(VLOOKUP('2) Order Form'!V98,$U$4:$U$2000,1,FALSE),"Ikke med i Elastic")</f>
        <v>7048652902894</v>
      </c>
      <c r="AB93" s="173">
        <f>SUM('2) Order Form'!V98)</f>
        <v>7048652902894</v>
      </c>
      <c r="AC93" s="173">
        <f>INDEX(ATS!$A:$P,MATCH(ATS!$AB93,ATS!$O:$O,0),1)</f>
        <v>845105</v>
      </c>
      <c r="AD93" s="173" t="str">
        <f>INDEX(ATS!$A:$P,MATCH(ATS!$AB93,ATS!$O:$O,0),2)</f>
        <v>Ripper Helmet</v>
      </c>
      <c r="AE93" s="173" t="str">
        <f>INDEX(ATS!$A:$P,MATCH(ATS!$AB93,ATS!$O:$O,0),4)</f>
        <v>DUSK-53/61</v>
      </c>
    </row>
    <row r="94" spans="1:31">
      <c r="A94">
        <v>810068</v>
      </c>
      <c r="B94" t="s">
        <v>1336</v>
      </c>
      <c r="C94" t="s">
        <v>3939</v>
      </c>
      <c r="D94" t="s">
        <v>434</v>
      </c>
      <c r="E94" t="s">
        <v>91</v>
      </c>
      <c r="F94" t="s">
        <v>78</v>
      </c>
      <c r="G94" t="s">
        <v>214</v>
      </c>
      <c r="H94">
        <v>35</v>
      </c>
      <c r="I94">
        <v>35</v>
      </c>
      <c r="J94">
        <v>35</v>
      </c>
      <c r="K94">
        <v>35</v>
      </c>
      <c r="L94">
        <v>35</v>
      </c>
      <c r="N94" s="171" t="str">
        <f t="shared" si="3"/>
        <v>810068-SGRME-OS</v>
      </c>
      <c r="O94" s="172">
        <f>IF(B94="NET","",IF(B94="","",IFERROR(VLOOKUP(N94,EAN!$A:$B,2,FALSE),"MANGLER - MÅ OPPDATERE EAN-FANEN")))</f>
        <v>7048652542496</v>
      </c>
      <c r="P94" s="171">
        <f t="shared" si="4"/>
        <v>35</v>
      </c>
      <c r="Q94" s="171">
        <f t="shared" si="5"/>
        <v>35</v>
      </c>
      <c r="S94" s="102" t="str">
        <f>IF(B94="NET","",IFERROR(VLOOKUP(O94,'2) Order Form'!$V$9:$V$905,1,FALSE),"Ikke med I order form"))</f>
        <v>Ikke med I order form</v>
      </c>
      <c r="U94" s="2">
        <v>7048652540393</v>
      </c>
      <c r="V94" s="120">
        <f>IFERROR(VLOOKUP(U94,'2) Order Form'!$V$9:$V$1767,1,FALSE),"Ikke med I order form")</f>
        <v>7048652540393</v>
      </c>
      <c r="W94" s="173">
        <f>INDEX(ATS!$A:$P,MATCH(ATS!$U94,ATS!$O:$O,0),1)</f>
        <v>845104</v>
      </c>
      <c r="X94" s="174" t="str">
        <f>INDEX(ATS!$A:$P,MATCH(ATS!$U94,ATS!$O:$O,0),2)</f>
        <v>Trailblazer Mips Helmet</v>
      </c>
      <c r="Y94" s="175" t="str">
        <f>INDEX(ATS!$A:$P,MATCH(ATS!$U94,ATS!$O:$O,0),4)</f>
        <v>MBLCK-ML</v>
      </c>
      <c r="AA94" s="173">
        <f>IFERROR(VLOOKUP('2) Order Form'!V99,$U$4:$U$2000,1,FALSE),"Ikke med i Elastic")</f>
        <v>7048652902900</v>
      </c>
      <c r="AB94" s="173">
        <f>SUM('2) Order Form'!V99)</f>
        <v>7048652902900</v>
      </c>
      <c r="AC94" s="173">
        <f>INDEX(ATS!$A:$P,MATCH(ATS!$AB94,ATS!$O:$O,0),1)</f>
        <v>845105</v>
      </c>
      <c r="AD94" s="173" t="str">
        <f>INDEX(ATS!$A:$P,MATCH(ATS!$AB94,ATS!$O:$O,0),2)</f>
        <v>Ripper Helmet</v>
      </c>
      <c r="AE94" s="173" t="str">
        <f>INDEX(ATS!$A:$P,MATCH(ATS!$AB94,ATS!$O:$O,0),4)</f>
        <v>FLRM-53/61</v>
      </c>
    </row>
    <row r="95" spans="1:31">
      <c r="A95">
        <v>810068</v>
      </c>
      <c r="B95" t="s">
        <v>1336</v>
      </c>
      <c r="C95" t="s">
        <v>3939</v>
      </c>
      <c r="D95" t="s">
        <v>1474</v>
      </c>
      <c r="E95" t="s">
        <v>1475</v>
      </c>
      <c r="F95" t="s">
        <v>78</v>
      </c>
      <c r="G95" t="s">
        <v>111</v>
      </c>
      <c r="H95">
        <v>9</v>
      </c>
      <c r="I95">
        <v>9</v>
      </c>
      <c r="J95">
        <v>9</v>
      </c>
      <c r="K95">
        <v>9</v>
      </c>
      <c r="L95">
        <v>9</v>
      </c>
      <c r="N95" s="171" t="str">
        <f t="shared" si="3"/>
        <v>810068-WOLND-OS</v>
      </c>
      <c r="O95" s="172">
        <f>IF(B95="NET","",IF(B95="","",IFERROR(VLOOKUP(N95,EAN!$A:$B,2,FALSE),"MANGLER - MÅ OPPDATERE EAN-FANEN")))</f>
        <v>7048652891037</v>
      </c>
      <c r="P95" s="171">
        <f t="shared" si="4"/>
        <v>9</v>
      </c>
      <c r="Q95" s="171">
        <f t="shared" si="5"/>
        <v>9</v>
      </c>
      <c r="S95" s="102" t="str">
        <f>IF(B95="NET","",IFERROR(VLOOKUP(O95,'2) Order Form'!$V$9:$V$905,1,FALSE),"Ikke med I order form"))</f>
        <v>Ikke med I order form</v>
      </c>
      <c r="U95" s="2">
        <v>7048652540386</v>
      </c>
      <c r="V95" s="120">
        <f>IFERROR(VLOOKUP(U95,'2) Order Form'!$V$9:$V$1767,1,FALSE),"Ikke med I order form")</f>
        <v>7048652540386</v>
      </c>
      <c r="W95" s="173">
        <f>INDEX(ATS!$A:$P,MATCH(ATS!$U95,ATS!$O:$O,0),1)</f>
        <v>845104</v>
      </c>
      <c r="X95" s="174" t="str">
        <f>INDEX(ATS!$A:$P,MATCH(ATS!$U95,ATS!$O:$O,0),2)</f>
        <v>Trailblazer Mips Helmet</v>
      </c>
      <c r="Y95" s="175" t="str">
        <f>INDEX(ATS!$A:$P,MATCH(ATS!$U95,ATS!$O:$O,0),4)</f>
        <v>MBLCK-LXL</v>
      </c>
      <c r="AA95" s="173">
        <f>IFERROR(VLOOKUP('2) Order Form'!V100,$U$4:$U$2000,1,FALSE),"Ikke med i Elastic")</f>
        <v>7048652902917</v>
      </c>
      <c r="AB95" s="173">
        <f>SUM('2) Order Form'!V100)</f>
        <v>7048652902917</v>
      </c>
      <c r="AC95" s="173">
        <f>INDEX(ATS!$A:$P,MATCH(ATS!$AB95,ATS!$O:$O,0),1)</f>
        <v>845105</v>
      </c>
      <c r="AD95" s="173" t="str">
        <f>INDEX(ATS!$A:$P,MATCH(ATS!$AB95,ATS!$O:$O,0),2)</f>
        <v>Ripper Helmet</v>
      </c>
      <c r="AE95" s="173" t="str">
        <f>INDEX(ATS!$A:$P,MATCH(ATS!$AB95,ATS!$O:$O,0),4)</f>
        <v>LAVA-53/61</v>
      </c>
    </row>
    <row r="96" spans="1:31">
      <c r="A96" s="140">
        <v>810069</v>
      </c>
      <c r="B96" t="s">
        <v>170</v>
      </c>
      <c r="H96" s="140">
        <v>202341</v>
      </c>
      <c r="I96" s="140">
        <v>202342</v>
      </c>
      <c r="J96" s="140">
        <v>202343</v>
      </c>
      <c r="K96" s="140">
        <v>202344</v>
      </c>
      <c r="L96" s="140">
        <v>202345</v>
      </c>
      <c r="N96" s="171" t="str">
        <f t="shared" si="3"/>
        <v>810069-</v>
      </c>
      <c r="O96" s="172" t="str">
        <f>IF(B96="NET","",IF(B96="","",IFERROR(VLOOKUP(N96,EAN!$A:$B,2,FALSE),"MANGLER - MÅ OPPDATERE EAN-FANEN")))</f>
        <v/>
      </c>
      <c r="P96" s="171">
        <f t="shared" si="4"/>
        <v>202341</v>
      </c>
      <c r="Q96" s="171">
        <f t="shared" si="5"/>
        <v>202345</v>
      </c>
      <c r="S96" s="102" t="str">
        <f>IF(B96="NET","",IFERROR(VLOOKUP(O96,'2) Order Form'!$V$9:$V$905,1,FALSE),"Ikke med I order form"))</f>
        <v/>
      </c>
      <c r="U96" s="2">
        <v>7048652540386</v>
      </c>
      <c r="V96" s="120">
        <f>IFERROR(VLOOKUP(U96,'2) Order Form'!$V$9:$V$1767,1,FALSE),"Ikke med I order form")</f>
        <v>7048652540386</v>
      </c>
      <c r="W96" s="173">
        <f>INDEX(ATS!$A:$P,MATCH(ATS!$U96,ATS!$O:$O,0),1)</f>
        <v>845104</v>
      </c>
      <c r="X96" s="174" t="str">
        <f>INDEX(ATS!$A:$P,MATCH(ATS!$U96,ATS!$O:$O,0),2)</f>
        <v>Trailblazer Mips Helmet</v>
      </c>
      <c r="Y96" s="175" t="str">
        <f>INDEX(ATS!$A:$P,MATCH(ATS!$U96,ATS!$O:$O,0),4)</f>
        <v>MBLCK-LXL</v>
      </c>
      <c r="AA96" s="173">
        <f>IFERROR(VLOOKUP('2) Order Form'!V101,$U$4:$U$2000,1,FALSE),"Ikke med i Elastic")</f>
        <v>7048652902924</v>
      </c>
      <c r="AB96" s="173">
        <f>SUM('2) Order Form'!V101)</f>
        <v>7048652902924</v>
      </c>
      <c r="AC96" s="173">
        <f>INDEX(ATS!$A:$P,MATCH(ATS!$AB96,ATS!$O:$O,0),1)</f>
        <v>845105</v>
      </c>
      <c r="AD96" s="173" t="str">
        <f>INDEX(ATS!$A:$P,MATCH(ATS!$AB96,ATS!$O:$O,0),2)</f>
        <v>Ripper Helmet</v>
      </c>
      <c r="AE96" s="173" t="str">
        <f>INDEX(ATS!$A:$P,MATCH(ATS!$AB96,ATS!$O:$O,0),4)</f>
        <v>LIAM-53/61</v>
      </c>
    </row>
    <row r="97" spans="1:33">
      <c r="A97">
        <v>810069</v>
      </c>
      <c r="B97" t="s">
        <v>1337</v>
      </c>
      <c r="C97" t="s">
        <v>3939</v>
      </c>
      <c r="D97" t="s">
        <v>416</v>
      </c>
      <c r="E97" t="s">
        <v>166</v>
      </c>
      <c r="F97" t="s">
        <v>79</v>
      </c>
      <c r="G97" t="s">
        <v>111</v>
      </c>
      <c r="H97">
        <v>51</v>
      </c>
      <c r="I97">
        <v>51</v>
      </c>
      <c r="J97">
        <v>51</v>
      </c>
      <c r="K97">
        <v>51</v>
      </c>
      <c r="L97">
        <v>51</v>
      </c>
      <c r="N97" s="171" t="str">
        <f t="shared" si="3"/>
        <v>810069-TEBLK-SM</v>
      </c>
      <c r="O97" s="172">
        <f>IF(B97="NET","",IF(B97="","",IFERROR(VLOOKUP(N97,EAN!$A:$B,2,FALSE),"MANGLER - MÅ OPPDATERE EAN-FANEN")))</f>
        <v>7048652328298</v>
      </c>
      <c r="P97" s="171">
        <f t="shared" si="4"/>
        <v>51</v>
      </c>
      <c r="Q97" s="171">
        <f t="shared" si="5"/>
        <v>51</v>
      </c>
      <c r="S97" s="102" t="str">
        <f>IF(B97="NET","",IFERROR(VLOOKUP(O97,'2) Order Form'!$V$9:$V$905,1,FALSE),"Ikke med I order form"))</f>
        <v>Ikke med I order form</v>
      </c>
      <c r="U97" s="2">
        <v>7048652540386</v>
      </c>
      <c r="V97" s="120">
        <f>IFERROR(VLOOKUP(U97,'2) Order Form'!$V$9:$V$1767,1,FALSE),"Ikke med I order form")</f>
        <v>7048652540386</v>
      </c>
      <c r="W97" s="173">
        <f>INDEX(ATS!$A:$P,MATCH(ATS!$U97,ATS!$O:$O,0),1)</f>
        <v>845104</v>
      </c>
      <c r="X97" s="174" t="str">
        <f>INDEX(ATS!$A:$P,MATCH(ATS!$U97,ATS!$O:$O,0),2)</f>
        <v>Trailblazer Mips Helmet</v>
      </c>
      <c r="Y97" s="175" t="str">
        <f>INDEX(ATS!$A:$P,MATCH(ATS!$U97,ATS!$O:$O,0),4)</f>
        <v>MBLCK-LXL</v>
      </c>
      <c r="AA97" s="173">
        <f>IFERROR(VLOOKUP('2) Order Form'!V102,$U$4:$U$2000,1,FALSE),"Ikke med i Elastic")</f>
        <v>7048652540935</v>
      </c>
      <c r="AB97" s="173">
        <f>SUM('2) Order Form'!V102)</f>
        <v>7048652540935</v>
      </c>
      <c r="AC97" s="173">
        <f>INDEX(ATS!$A:$P,MATCH(ATS!$AB97,ATS!$O:$O,0),1)</f>
        <v>845105</v>
      </c>
      <c r="AD97" s="173" t="str">
        <f>INDEX(ATS!$A:$P,MATCH(ATS!$AB97,ATS!$O:$O,0),2)</f>
        <v>Ripper Helmet</v>
      </c>
      <c r="AE97" s="173" t="str">
        <f>INDEX(ATS!$A:$P,MATCH(ATS!$AB97,ATS!$O:$O,0),4)</f>
        <v>MBLK-53/61</v>
      </c>
    </row>
    <row r="98" spans="1:33">
      <c r="A98">
        <v>810069</v>
      </c>
      <c r="B98" t="s">
        <v>1337</v>
      </c>
      <c r="C98" t="s">
        <v>3939</v>
      </c>
      <c r="D98" t="s">
        <v>417</v>
      </c>
      <c r="E98" t="s">
        <v>166</v>
      </c>
      <c r="F98" t="s">
        <v>80</v>
      </c>
      <c r="G98" t="s">
        <v>111</v>
      </c>
      <c r="H98">
        <v>61</v>
      </c>
      <c r="I98">
        <v>61</v>
      </c>
      <c r="J98">
        <v>61</v>
      </c>
      <c r="K98">
        <v>61</v>
      </c>
      <c r="L98">
        <v>61</v>
      </c>
      <c r="N98" s="171" t="str">
        <f t="shared" si="3"/>
        <v>810069-TEBLK-ML</v>
      </c>
      <c r="O98" s="172">
        <f>IF(B98="NET","",IF(B98="","",IFERROR(VLOOKUP(N98,EAN!$A:$B,2,FALSE),"MANGLER - MÅ OPPDATERE EAN-FANEN")))</f>
        <v>7048652328281</v>
      </c>
      <c r="P98" s="171">
        <f t="shared" si="4"/>
        <v>61</v>
      </c>
      <c r="Q98" s="171">
        <f t="shared" si="5"/>
        <v>61</v>
      </c>
      <c r="S98" s="102" t="str">
        <f>IF(B98="NET","",IFERROR(VLOOKUP(O98,'2) Order Form'!$V$9:$V$905,1,FALSE),"Ikke med I order form"))</f>
        <v>Ikke med I order form</v>
      </c>
      <c r="U98" s="2">
        <v>7048652540386</v>
      </c>
      <c r="V98" s="120">
        <f>IFERROR(VLOOKUP(U98,'2) Order Form'!$V$9:$V$1767,1,FALSE),"Ikke med I order form")</f>
        <v>7048652540386</v>
      </c>
      <c r="W98" s="173">
        <f>INDEX(ATS!$A:$P,MATCH(ATS!$U98,ATS!$O:$O,0),1)</f>
        <v>845104</v>
      </c>
      <c r="X98" s="174" t="str">
        <f>INDEX(ATS!$A:$P,MATCH(ATS!$U98,ATS!$O:$O,0),2)</f>
        <v>Trailblazer Mips Helmet</v>
      </c>
      <c r="Y98" s="175" t="str">
        <f>INDEX(ATS!$A:$P,MATCH(ATS!$U98,ATS!$O:$O,0),4)</f>
        <v>MBLCK-LXL</v>
      </c>
      <c r="AA98" s="173">
        <f>IFERROR(VLOOKUP('2) Order Form'!V103,$U$4:$U$2000,1,FALSE),"Ikke med i Elastic")</f>
        <v>7048652540973</v>
      </c>
      <c r="AB98" s="173">
        <f>SUM('2) Order Form'!V103)</f>
        <v>7048652540973</v>
      </c>
      <c r="AC98" s="173">
        <f>INDEX(ATS!$A:$P,MATCH(ATS!$AB98,ATS!$O:$O,0),1)</f>
        <v>845105</v>
      </c>
      <c r="AD98" s="173" t="str">
        <f>INDEX(ATS!$A:$P,MATCH(ATS!$AB98,ATS!$O:$O,0),2)</f>
        <v>Ripper Helmet</v>
      </c>
      <c r="AE98" s="173" t="str">
        <f>INDEX(ATS!$A:$P,MATCH(ATS!$AB98,ATS!$O:$O,0),4)</f>
        <v>MWHT-53/61</v>
      </c>
    </row>
    <row r="99" spans="1:33">
      <c r="A99" s="140">
        <v>810070</v>
      </c>
      <c r="B99" t="s">
        <v>170</v>
      </c>
      <c r="H99" s="140">
        <v>202341</v>
      </c>
      <c r="I99" s="140">
        <v>202342</v>
      </c>
      <c r="J99" s="140">
        <v>202343</v>
      </c>
      <c r="K99" s="140">
        <v>202344</v>
      </c>
      <c r="L99" s="140">
        <v>202345</v>
      </c>
      <c r="N99" s="171" t="str">
        <f t="shared" si="3"/>
        <v>810070-</v>
      </c>
      <c r="O99" s="172" t="str">
        <f>IF(B99="NET","",IF(B99="","",IFERROR(VLOOKUP(N99,EAN!$A:$B,2,FALSE),"MANGLER - MÅ OPPDATERE EAN-FANEN")))</f>
        <v/>
      </c>
      <c r="P99" s="171">
        <f t="shared" si="4"/>
        <v>202341</v>
      </c>
      <c r="Q99" s="171">
        <f t="shared" si="5"/>
        <v>202345</v>
      </c>
      <c r="S99" s="102" t="str">
        <f>IF(B99="NET","",IFERROR(VLOOKUP(O99,'2) Order Form'!$V$9:$V$905,1,FALSE),"Ikke med I order form"))</f>
        <v/>
      </c>
      <c r="U99" s="2">
        <v>7048652540522</v>
      </c>
      <c r="V99" s="120">
        <f>IFERROR(VLOOKUP(U99,'2) Order Form'!$V$9:$V$1767,1,FALSE),"Ikke med I order form")</f>
        <v>7048652540522</v>
      </c>
      <c r="W99" s="173">
        <f>INDEX(ATS!$A:$P,MATCH(ATS!$U99,ATS!$O:$O,0),1)</f>
        <v>845104</v>
      </c>
      <c r="X99" s="174" t="str">
        <f>INDEX(ATS!$A:$P,MATCH(ATS!$U99,ATS!$O:$O,0),2)</f>
        <v>Trailblazer Mips Helmet</v>
      </c>
      <c r="Y99" s="175" t="str">
        <f>INDEX(ATS!$A:$P,MATCH(ATS!$U99,ATS!$O:$O,0),4)</f>
        <v>MWHTE-SM</v>
      </c>
      <c r="AA99" s="173">
        <f>IFERROR(VLOOKUP('2) Order Form'!V104,$U$4:$U$2000,1,FALSE),"Ikke med i Elastic")</f>
        <v>7048652902931</v>
      </c>
      <c r="AB99" s="173">
        <f>SUM('2) Order Form'!V104)</f>
        <v>7048652902931</v>
      </c>
      <c r="AC99" s="173">
        <f>INDEX(ATS!$A:$P,MATCH(ATS!$AB99,ATS!$O:$O,0),1)</f>
        <v>845105</v>
      </c>
      <c r="AD99" s="173" t="str">
        <f>INDEX(ATS!$A:$P,MATCH(ATS!$AB99,ATS!$O:$O,0),2)</f>
        <v>Ripper Helmet</v>
      </c>
      <c r="AE99" s="173" t="str">
        <f>INDEX(ATS!$A:$P,MATCH(ATS!$AB99,ATS!$O:$O,0),4)</f>
        <v>SAME-53/61</v>
      </c>
    </row>
    <row r="100" spans="1:33">
      <c r="A100">
        <v>810070</v>
      </c>
      <c r="B100" t="s">
        <v>1338</v>
      </c>
      <c r="C100" t="s">
        <v>3939</v>
      </c>
      <c r="D100" t="s">
        <v>435</v>
      </c>
      <c r="E100" t="s">
        <v>166</v>
      </c>
      <c r="F100" t="s">
        <v>1365</v>
      </c>
      <c r="G100" t="s">
        <v>111</v>
      </c>
      <c r="H100">
        <v>24</v>
      </c>
      <c r="I100">
        <v>24</v>
      </c>
      <c r="J100">
        <v>24</v>
      </c>
      <c r="K100">
        <v>24</v>
      </c>
      <c r="L100">
        <v>24</v>
      </c>
      <c r="N100" s="171" t="str">
        <f t="shared" si="3"/>
        <v>810070-TEBLK-ML17</v>
      </c>
      <c r="O100" s="172">
        <f>IF(B100="NET","",IF(B100="","",IFERROR(VLOOKUP(N100,EAN!$A:$B,2,FALSE),"MANGLER - MÅ OPPDATERE EAN-FANEN")))</f>
        <v>7048652476913</v>
      </c>
      <c r="P100" s="171">
        <f t="shared" si="4"/>
        <v>24</v>
      </c>
      <c r="Q100" s="171">
        <f t="shared" si="5"/>
        <v>24</v>
      </c>
      <c r="S100" s="102" t="str">
        <f>IF(B100="NET","",IFERROR(VLOOKUP(O100,'2) Order Form'!$V$9:$V$905,1,FALSE),"Ikke med I order form"))</f>
        <v>Ikke med I order form</v>
      </c>
      <c r="U100" s="2">
        <v>7048652540522</v>
      </c>
      <c r="V100" s="120">
        <f>IFERROR(VLOOKUP(U100,'2) Order Form'!$V$9:$V$1767,1,FALSE),"Ikke med I order form")</f>
        <v>7048652540522</v>
      </c>
      <c r="W100" s="173">
        <f>INDEX(ATS!$A:$P,MATCH(ATS!$U100,ATS!$O:$O,0),1)</f>
        <v>845104</v>
      </c>
      <c r="X100" s="174" t="str">
        <f>INDEX(ATS!$A:$P,MATCH(ATS!$U100,ATS!$O:$O,0),2)</f>
        <v>Trailblazer Mips Helmet</v>
      </c>
      <c r="Y100" s="175" t="str">
        <f>INDEX(ATS!$A:$P,MATCH(ATS!$U100,ATS!$O:$O,0),4)</f>
        <v>MWHTE-SM</v>
      </c>
      <c r="AA100" s="173">
        <f>IFERROR(VLOOKUP('2) Order Form'!V105,$U$4:$U$2000,1,FALSE),"Ikke med i Elastic")</f>
        <v>7048652902948</v>
      </c>
      <c r="AB100" s="173">
        <f>SUM('2) Order Form'!V105)</f>
        <v>7048652902948</v>
      </c>
      <c r="AC100" s="173">
        <f>INDEX(ATS!$A:$P,MATCH(ATS!$AB100,ATS!$O:$O,0),1)</f>
        <v>845105</v>
      </c>
      <c r="AD100" s="173" t="str">
        <f>INDEX(ATS!$A:$P,MATCH(ATS!$AB100,ATS!$O:$O,0),2)</f>
        <v>Ripper Helmet</v>
      </c>
      <c r="AE100" s="173" t="str">
        <f>INDEX(ATS!$A:$P,MATCH(ATS!$AB100,ATS!$O:$O,0),4)</f>
        <v>WOLD-53/61</v>
      </c>
    </row>
    <row r="101" spans="1:33">
      <c r="A101">
        <v>810070</v>
      </c>
      <c r="B101" t="s">
        <v>1338</v>
      </c>
      <c r="C101" t="s">
        <v>3939</v>
      </c>
      <c r="D101" t="s">
        <v>436</v>
      </c>
      <c r="E101" t="s">
        <v>166</v>
      </c>
      <c r="F101" t="s">
        <v>1366</v>
      </c>
      <c r="G101" t="s">
        <v>111</v>
      </c>
      <c r="H101">
        <v>24</v>
      </c>
      <c r="I101">
        <v>24</v>
      </c>
      <c r="J101">
        <v>24</v>
      </c>
      <c r="K101">
        <v>24</v>
      </c>
      <c r="L101">
        <v>24</v>
      </c>
      <c r="N101" s="171" t="str">
        <f t="shared" si="3"/>
        <v>810070-TEBLK-ML25</v>
      </c>
      <c r="O101" s="172">
        <f>IF(B101="NET","",IF(B101="","",IFERROR(VLOOKUP(N101,EAN!$A:$B,2,FALSE),"MANGLER - MÅ OPPDATERE EAN-FANEN")))</f>
        <v>7048652476920</v>
      </c>
      <c r="P101" s="171">
        <f t="shared" si="4"/>
        <v>24</v>
      </c>
      <c r="Q101" s="171">
        <f t="shared" si="5"/>
        <v>24</v>
      </c>
      <c r="S101" s="102" t="str">
        <f>IF(B101="NET","",IFERROR(VLOOKUP(O101,'2) Order Form'!$V$9:$V$905,1,FALSE),"Ikke med I order form"))</f>
        <v>Ikke med I order form</v>
      </c>
      <c r="U101" s="2">
        <v>7048652540522</v>
      </c>
      <c r="V101" s="120">
        <f>IFERROR(VLOOKUP(U101,'2) Order Form'!$V$9:$V$1767,1,FALSE),"Ikke med I order form")</f>
        <v>7048652540522</v>
      </c>
      <c r="W101" s="173">
        <f>INDEX(ATS!$A:$P,MATCH(ATS!$U101,ATS!$O:$O,0),1)</f>
        <v>845104</v>
      </c>
      <c r="X101" s="174" t="str">
        <f>INDEX(ATS!$A:$P,MATCH(ATS!$U101,ATS!$O:$O,0),2)</f>
        <v>Trailblazer Mips Helmet</v>
      </c>
      <c r="Y101" s="175" t="str">
        <f>INDEX(ATS!$A:$P,MATCH(ATS!$U101,ATS!$O:$O,0),4)</f>
        <v>MWHTE-SM</v>
      </c>
      <c r="AA101" s="173">
        <f>IFERROR(VLOOKUP('2) Order Form'!V106,$U$4:$U$2000,1,FALSE),"Ikke med i Elastic")</f>
        <v>7048652902955</v>
      </c>
      <c r="AB101" s="173">
        <f>SUM('2) Order Form'!V106)</f>
        <v>7048652902955</v>
      </c>
      <c r="AC101" s="173">
        <f>INDEX(ATS!$A:$P,MATCH(ATS!$AB101,ATS!$O:$O,0),1)</f>
        <v>845106</v>
      </c>
      <c r="AD101" s="173" t="str">
        <f>INDEX(ATS!$A:$P,MATCH(ATS!$AB101,ATS!$O:$O,0),2)</f>
        <v>Ripper Mips Helmet</v>
      </c>
      <c r="AE101" s="173" t="str">
        <f>INDEX(ATS!$A:$P,MATCH(ATS!$AB101,ATS!$O:$O,0),4)</f>
        <v>DUSK-53/61</v>
      </c>
    </row>
    <row r="102" spans="1:33">
      <c r="A102">
        <v>810070</v>
      </c>
      <c r="B102" t="s">
        <v>1338</v>
      </c>
      <c r="C102" t="s">
        <v>3939</v>
      </c>
      <c r="D102" t="s">
        <v>437</v>
      </c>
      <c r="E102" t="s">
        <v>166</v>
      </c>
      <c r="F102" t="s">
        <v>1367</v>
      </c>
      <c r="G102" t="s">
        <v>111</v>
      </c>
      <c r="H102">
        <v>24</v>
      </c>
      <c r="I102">
        <v>24</v>
      </c>
      <c r="J102">
        <v>24</v>
      </c>
      <c r="K102">
        <v>24</v>
      </c>
      <c r="L102">
        <v>24</v>
      </c>
      <c r="N102" s="171" t="str">
        <f t="shared" si="3"/>
        <v>810070-TEBLK-SM25</v>
      </c>
      <c r="O102" s="172">
        <f>IF(B102="NET","",IF(B102="","",IFERROR(VLOOKUP(N102,EAN!$A:$B,2,FALSE),"MANGLER - MÅ OPPDATERE EAN-FANEN")))</f>
        <v>7048652476937</v>
      </c>
      <c r="P102" s="171">
        <f t="shared" si="4"/>
        <v>24</v>
      </c>
      <c r="Q102" s="171">
        <f t="shared" si="5"/>
        <v>24</v>
      </c>
      <c r="S102" s="102" t="str">
        <f>IF(B102="NET","",IFERROR(VLOOKUP(O102,'2) Order Form'!$V$9:$V$905,1,FALSE),"Ikke med I order form"))</f>
        <v>Ikke med I order form</v>
      </c>
      <c r="U102" s="2">
        <v>7048652540515</v>
      </c>
      <c r="V102" s="120">
        <f>IFERROR(VLOOKUP(U102,'2) Order Form'!$V$9:$V$1767,1,FALSE),"Ikke med I order form")</f>
        <v>7048652540515</v>
      </c>
      <c r="W102" s="173">
        <f>INDEX(ATS!$A:$P,MATCH(ATS!$U102,ATS!$O:$O,0),1)</f>
        <v>845104</v>
      </c>
      <c r="X102" s="174" t="str">
        <f>INDEX(ATS!$A:$P,MATCH(ATS!$U102,ATS!$O:$O,0),2)</f>
        <v>Trailblazer Mips Helmet</v>
      </c>
      <c r="Y102" s="175" t="str">
        <f>INDEX(ATS!$A:$P,MATCH(ATS!$U102,ATS!$O:$O,0),4)</f>
        <v>MWHTE-ML</v>
      </c>
      <c r="AA102" s="173">
        <f>IFERROR(VLOOKUP('2) Order Form'!V107,$U$4:$U$2000,1,FALSE),"Ikke med i Elastic")</f>
        <v>7048652902962</v>
      </c>
      <c r="AB102" s="173">
        <f>SUM('2) Order Form'!V107)</f>
        <v>7048652902962</v>
      </c>
      <c r="AC102" s="173">
        <f>INDEX(ATS!$A:$P,MATCH(ATS!$AB102,ATS!$O:$O,0),1)</f>
        <v>845106</v>
      </c>
      <c r="AD102" s="173" t="str">
        <f>INDEX(ATS!$A:$P,MATCH(ATS!$AB102,ATS!$O:$O,0),2)</f>
        <v>Ripper Mips Helmet</v>
      </c>
      <c r="AE102" s="173" t="str">
        <f>INDEX(ATS!$A:$P,MATCH(ATS!$AB102,ATS!$O:$O,0),4)</f>
        <v>FLRM-53/61</v>
      </c>
    </row>
    <row r="103" spans="1:33">
      <c r="A103">
        <v>810070</v>
      </c>
      <c r="B103" t="s">
        <v>1338</v>
      </c>
      <c r="C103" t="s">
        <v>3939</v>
      </c>
      <c r="D103" t="s">
        <v>438</v>
      </c>
      <c r="E103" t="s">
        <v>166</v>
      </c>
      <c r="F103" t="s">
        <v>1368</v>
      </c>
      <c r="G103" t="s">
        <v>111</v>
      </c>
      <c r="H103">
        <v>24</v>
      </c>
      <c r="I103">
        <v>24</v>
      </c>
      <c r="J103">
        <v>24</v>
      </c>
      <c r="K103">
        <v>24</v>
      </c>
      <c r="L103">
        <v>24</v>
      </c>
      <c r="N103" s="171" t="str">
        <f t="shared" si="3"/>
        <v>810070-TEBLK-SM32</v>
      </c>
      <c r="O103" s="172">
        <f>IF(B103="NET","",IF(B103="","",IFERROR(VLOOKUP(N103,EAN!$A:$B,2,FALSE),"MANGLER - MÅ OPPDATERE EAN-FANEN")))</f>
        <v>7048652476944</v>
      </c>
      <c r="P103" s="171">
        <f t="shared" si="4"/>
        <v>24</v>
      </c>
      <c r="Q103" s="171">
        <f t="shared" si="5"/>
        <v>24</v>
      </c>
      <c r="S103" s="102" t="str">
        <f>IF(B103="NET","",IFERROR(VLOOKUP(O103,'2) Order Form'!$V$9:$V$905,1,FALSE),"Ikke med I order form"))</f>
        <v>Ikke med I order form</v>
      </c>
      <c r="U103" s="2">
        <v>7048652540515</v>
      </c>
      <c r="V103" s="120">
        <f>IFERROR(VLOOKUP(U103,'2) Order Form'!$V$9:$V$1767,1,FALSE),"Ikke med I order form")</f>
        <v>7048652540515</v>
      </c>
      <c r="W103" s="173">
        <f>INDEX(ATS!$A:$P,MATCH(ATS!$U103,ATS!$O:$O,0),1)</f>
        <v>845104</v>
      </c>
      <c r="X103" s="174" t="str">
        <f>INDEX(ATS!$A:$P,MATCH(ATS!$U103,ATS!$O:$O,0),2)</f>
        <v>Trailblazer Mips Helmet</v>
      </c>
      <c r="Y103" s="175" t="str">
        <f>INDEX(ATS!$A:$P,MATCH(ATS!$U103,ATS!$O:$O,0),4)</f>
        <v>MWHTE-ML</v>
      </c>
      <c r="AA103" s="173">
        <f>IFERROR(VLOOKUP('2) Order Form'!V108,$U$4:$U$2000,1,FALSE),"Ikke med i Elastic")</f>
        <v>7048652902979</v>
      </c>
      <c r="AB103" s="173">
        <f>SUM('2) Order Form'!V108)</f>
        <v>7048652902979</v>
      </c>
      <c r="AC103" s="173">
        <f>INDEX(ATS!$A:$P,MATCH(ATS!$AB103,ATS!$O:$O,0),1)</f>
        <v>845106</v>
      </c>
      <c r="AD103" s="173" t="str">
        <f>INDEX(ATS!$A:$P,MATCH(ATS!$AB103,ATS!$O:$O,0),2)</f>
        <v>Ripper Mips Helmet</v>
      </c>
      <c r="AE103" s="173" t="str">
        <f>INDEX(ATS!$A:$P,MATCH(ATS!$AB103,ATS!$O:$O,0),4)</f>
        <v>LAVA-53/61</v>
      </c>
    </row>
    <row r="104" spans="1:33">
      <c r="A104" s="140">
        <v>810072</v>
      </c>
      <c r="B104" t="s">
        <v>170</v>
      </c>
      <c r="H104" s="140">
        <v>202341</v>
      </c>
      <c r="I104" s="140">
        <v>202342</v>
      </c>
      <c r="J104" s="140">
        <v>202343</v>
      </c>
      <c r="K104" s="140">
        <v>202344</v>
      </c>
      <c r="L104" s="140">
        <v>202345</v>
      </c>
      <c r="N104" s="171" t="str">
        <f t="shared" si="3"/>
        <v>810072-</v>
      </c>
      <c r="O104" s="172" t="str">
        <f>IF(B104="NET","",IF(B104="","",IFERROR(VLOOKUP(N104,EAN!$A:$B,2,FALSE),"MANGLER - MÅ OPPDATERE EAN-FANEN")))</f>
        <v/>
      </c>
      <c r="P104" s="171">
        <f t="shared" si="4"/>
        <v>202341</v>
      </c>
      <c r="Q104" s="171">
        <f t="shared" si="5"/>
        <v>202345</v>
      </c>
      <c r="S104" s="102" t="str">
        <f>IF(B104="NET","",IFERROR(VLOOKUP(O104,'2) Order Form'!$V$9:$V$905,1,FALSE),"Ikke med I order form"))</f>
        <v/>
      </c>
      <c r="U104" s="2">
        <v>7048652540515</v>
      </c>
      <c r="V104" s="120">
        <f>IFERROR(VLOOKUP(U104,'2) Order Form'!$V$9:$V$1767,1,FALSE),"Ikke med I order form")</f>
        <v>7048652540515</v>
      </c>
      <c r="W104" s="173">
        <f>INDEX(ATS!$A:$P,MATCH(ATS!$U104,ATS!$O:$O,0),1)</f>
        <v>845104</v>
      </c>
      <c r="X104" s="174" t="str">
        <f>INDEX(ATS!$A:$P,MATCH(ATS!$U104,ATS!$O:$O,0),2)</f>
        <v>Trailblazer Mips Helmet</v>
      </c>
      <c r="Y104" s="175" t="str">
        <f>INDEX(ATS!$A:$P,MATCH(ATS!$U104,ATS!$O:$O,0),4)</f>
        <v>MWHTE-ML</v>
      </c>
      <c r="AA104" s="173">
        <f>IFERROR(VLOOKUP('2) Order Form'!V109,$U$4:$U$2000,1,FALSE),"Ikke med i Elastic")</f>
        <v>7048652902986</v>
      </c>
      <c r="AB104" s="173">
        <f>SUM('2) Order Form'!V109)</f>
        <v>7048652902986</v>
      </c>
      <c r="AC104" s="173">
        <f>INDEX(ATS!$A:$P,MATCH(ATS!$AB104,ATS!$O:$O,0),1)</f>
        <v>845106</v>
      </c>
      <c r="AD104" s="173" t="str">
        <f>INDEX(ATS!$A:$P,MATCH(ATS!$AB104,ATS!$O:$O,0),2)</f>
        <v>Ripper Mips Helmet</v>
      </c>
      <c r="AE104" s="173" t="str">
        <f>INDEX(ATS!$A:$P,MATCH(ATS!$AB104,ATS!$O:$O,0),4)</f>
        <v>LIAM-53/61</v>
      </c>
    </row>
    <row r="105" spans="1:33">
      <c r="A105">
        <v>810072</v>
      </c>
      <c r="B105" t="s">
        <v>3209</v>
      </c>
      <c r="C105" t="s">
        <v>3939</v>
      </c>
      <c r="D105" t="s">
        <v>121</v>
      </c>
      <c r="E105" t="s">
        <v>87</v>
      </c>
      <c r="F105" t="s">
        <v>78</v>
      </c>
      <c r="G105" t="s">
        <v>111</v>
      </c>
      <c r="H105">
        <v>754</v>
      </c>
      <c r="I105">
        <v>754</v>
      </c>
      <c r="J105">
        <v>754</v>
      </c>
      <c r="K105">
        <v>754</v>
      </c>
      <c r="L105">
        <v>754</v>
      </c>
      <c r="N105" s="171" t="str">
        <f t="shared" si="3"/>
        <v>810072-BLACK-OS</v>
      </c>
      <c r="O105" s="172" t="str">
        <f>IF(B105="NET","",IF(B105="","",IFERROR(VLOOKUP(N105,EAN!$A:$B,2,FALSE),"MANGLER - MÅ OPPDATERE EAN-FANEN")))</f>
        <v>MANGLER - MÅ OPPDATERE EAN-FANEN</v>
      </c>
      <c r="P105" s="171">
        <f t="shared" si="4"/>
        <v>754</v>
      </c>
      <c r="Q105" s="171">
        <f t="shared" si="5"/>
        <v>754</v>
      </c>
      <c r="S105" s="102" t="str">
        <f>IF(B105="NET","",IFERROR(VLOOKUP(O105,'2) Order Form'!$V$9:$V$905,1,FALSE),"Ikke med I order form"))</f>
        <v>Ikke med I order form</v>
      </c>
      <c r="U105" s="2">
        <v>7048652540515</v>
      </c>
      <c r="V105" s="120">
        <f>IFERROR(VLOOKUP(U105,'2) Order Form'!$V$9:$V$1767,1,FALSE),"Ikke med I order form")</f>
        <v>7048652540515</v>
      </c>
      <c r="W105" s="173">
        <f>INDEX(ATS!$A:$P,MATCH(ATS!$U105,ATS!$O:$O,0),1)</f>
        <v>845104</v>
      </c>
      <c r="X105" s="174" t="str">
        <f>INDEX(ATS!$A:$P,MATCH(ATS!$U105,ATS!$O:$O,0),2)</f>
        <v>Trailblazer Mips Helmet</v>
      </c>
      <c r="Y105" s="175" t="str">
        <f>INDEX(ATS!$A:$P,MATCH(ATS!$U105,ATS!$O:$O,0),4)</f>
        <v>MWHTE-ML</v>
      </c>
      <c r="AA105" s="173">
        <f>IFERROR(VLOOKUP('2) Order Form'!V110,$U$4:$U$2000,1,FALSE),"Ikke med i Elastic")</f>
        <v>7048652540980</v>
      </c>
      <c r="AB105" s="173">
        <f>SUM('2) Order Form'!V110)</f>
        <v>7048652540980</v>
      </c>
      <c r="AC105" s="173">
        <f>INDEX(ATS!$A:$P,MATCH(ATS!$AB105,ATS!$O:$O,0),1)</f>
        <v>845106</v>
      </c>
      <c r="AD105" s="173" t="str">
        <f>INDEX(ATS!$A:$P,MATCH(ATS!$AB105,ATS!$O:$O,0),2)</f>
        <v>Ripper Mips Helmet</v>
      </c>
      <c r="AE105" s="173" t="str">
        <f>INDEX(ATS!$A:$P,MATCH(ATS!$AB105,ATS!$O:$O,0),4)</f>
        <v>MBLK-53/61</v>
      </c>
    </row>
    <row r="106" spans="1:33">
      <c r="A106" s="140">
        <v>810073</v>
      </c>
      <c r="B106" t="s">
        <v>170</v>
      </c>
      <c r="H106" s="140">
        <v>202341</v>
      </c>
      <c r="I106" s="140">
        <v>202342</v>
      </c>
      <c r="J106" s="140">
        <v>202343</v>
      </c>
      <c r="K106" s="140">
        <v>202344</v>
      </c>
      <c r="L106" s="140">
        <v>202345</v>
      </c>
      <c r="N106" s="171" t="str">
        <f t="shared" si="3"/>
        <v>810073-</v>
      </c>
      <c r="O106" s="172" t="str">
        <f>IF(B106="NET","",IF(B106="","",IFERROR(VLOOKUP(N106,EAN!$A:$B,2,FALSE),"MANGLER - MÅ OPPDATERE EAN-FANEN")))</f>
        <v/>
      </c>
      <c r="P106" s="171">
        <f t="shared" si="4"/>
        <v>202341</v>
      </c>
      <c r="Q106" s="171">
        <f t="shared" si="5"/>
        <v>202345</v>
      </c>
      <c r="S106" s="102" t="str">
        <f>IF(B106="NET","",IFERROR(VLOOKUP(O106,'2) Order Form'!$V$9:$V$905,1,FALSE),"Ikke med I order form"))</f>
        <v/>
      </c>
      <c r="U106" s="2">
        <v>7048652540508</v>
      </c>
      <c r="V106" s="120">
        <f>IFERROR(VLOOKUP(U106,'2) Order Form'!$V$9:$V$1767,1,FALSE),"Ikke med I order form")</f>
        <v>7048652540508</v>
      </c>
      <c r="W106" s="173">
        <f>INDEX(ATS!$A:$P,MATCH(ATS!$U106,ATS!$O:$O,0),1)</f>
        <v>845104</v>
      </c>
      <c r="X106" s="174" t="str">
        <f>INDEX(ATS!$A:$P,MATCH(ATS!$U106,ATS!$O:$O,0),2)</f>
        <v>Trailblazer Mips Helmet</v>
      </c>
      <c r="Y106" s="175" t="str">
        <f>INDEX(ATS!$A:$P,MATCH(ATS!$U106,ATS!$O:$O,0),4)</f>
        <v>MWHTE-LXL</v>
      </c>
      <c r="AA106" s="173">
        <f>IFERROR(VLOOKUP('2) Order Form'!V111,$U$4:$U$2000,1,FALSE),"Ikke med i Elastic")</f>
        <v>7048652541024</v>
      </c>
      <c r="AB106" s="173">
        <f>SUM('2) Order Form'!V111)</f>
        <v>7048652541024</v>
      </c>
      <c r="AC106" s="173">
        <f>INDEX(ATS!$A:$P,MATCH(ATS!$AB106,ATS!$O:$O,0),1)</f>
        <v>845106</v>
      </c>
      <c r="AD106" s="173" t="str">
        <f>INDEX(ATS!$A:$P,MATCH(ATS!$AB106,ATS!$O:$O,0),2)</f>
        <v>Ripper Mips Helmet</v>
      </c>
      <c r="AE106" s="173" t="str">
        <f>INDEX(ATS!$A:$P,MATCH(ATS!$AB106,ATS!$O:$O,0),4)</f>
        <v>MWHT-53/61</v>
      </c>
    </row>
    <row r="107" spans="1:33">
      <c r="A107">
        <v>810073</v>
      </c>
      <c r="B107" t="s">
        <v>3210</v>
      </c>
      <c r="C107" t="s">
        <v>3939</v>
      </c>
      <c r="D107" t="s">
        <v>121</v>
      </c>
      <c r="E107" t="s">
        <v>87</v>
      </c>
      <c r="F107" t="s">
        <v>78</v>
      </c>
      <c r="G107" t="s">
        <v>111</v>
      </c>
      <c r="H107">
        <v>23</v>
      </c>
      <c r="I107">
        <v>23</v>
      </c>
      <c r="J107">
        <v>23</v>
      </c>
      <c r="K107">
        <v>23</v>
      </c>
      <c r="L107">
        <v>23</v>
      </c>
      <c r="N107" s="171" t="str">
        <f t="shared" si="3"/>
        <v>810073-BLACK-OS</v>
      </c>
      <c r="O107" s="172" t="str">
        <f>IF(B107="NET","",IF(B107="","",IFERROR(VLOOKUP(N107,EAN!$A:$B,2,FALSE),"MANGLER - MÅ OPPDATERE EAN-FANEN")))</f>
        <v>MANGLER - MÅ OPPDATERE EAN-FANEN</v>
      </c>
      <c r="P107" s="171">
        <f t="shared" si="4"/>
        <v>23</v>
      </c>
      <c r="Q107" s="171">
        <f t="shared" si="5"/>
        <v>23</v>
      </c>
      <c r="S107" s="102" t="str">
        <f>IF(B107="NET","",IFERROR(VLOOKUP(O107,'2) Order Form'!$V$9:$V$905,1,FALSE),"Ikke med I order form"))</f>
        <v>Ikke med I order form</v>
      </c>
      <c r="U107" s="2">
        <v>7048652540508</v>
      </c>
      <c r="V107" s="120">
        <f>IFERROR(VLOOKUP(U107,'2) Order Form'!$V$9:$V$1767,1,FALSE),"Ikke med I order form")</f>
        <v>7048652540508</v>
      </c>
      <c r="W107" s="173">
        <f>INDEX(ATS!$A:$P,MATCH(ATS!$U107,ATS!$O:$O,0),1)</f>
        <v>845104</v>
      </c>
      <c r="X107" s="174" t="str">
        <f>INDEX(ATS!$A:$P,MATCH(ATS!$U107,ATS!$O:$O,0),2)</f>
        <v>Trailblazer Mips Helmet</v>
      </c>
      <c r="Y107" s="175" t="str">
        <f>INDEX(ATS!$A:$P,MATCH(ATS!$U107,ATS!$O:$O,0),4)</f>
        <v>MWHTE-LXL</v>
      </c>
      <c r="AA107" s="173">
        <f>IFERROR(VLOOKUP('2) Order Form'!V112,$U$4:$U$2000,1,FALSE),"Ikke med i Elastic")</f>
        <v>7048652902993</v>
      </c>
      <c r="AB107" s="173">
        <f>SUM('2) Order Form'!V112)</f>
        <v>7048652902993</v>
      </c>
      <c r="AC107" s="173">
        <f>INDEX(ATS!$A:$P,MATCH(ATS!$AB107,ATS!$O:$O,0),1)</f>
        <v>845106</v>
      </c>
      <c r="AD107" s="173" t="str">
        <f>INDEX(ATS!$A:$P,MATCH(ATS!$AB107,ATS!$O:$O,0),2)</f>
        <v>Ripper Mips Helmet</v>
      </c>
      <c r="AE107" s="173" t="str">
        <f>INDEX(ATS!$A:$P,MATCH(ATS!$AB107,ATS!$O:$O,0),4)</f>
        <v>SAME-53/61</v>
      </c>
    </row>
    <row r="108" spans="1:33">
      <c r="A108" s="140">
        <v>810077</v>
      </c>
      <c r="B108" t="s">
        <v>170</v>
      </c>
      <c r="H108" s="140">
        <v>202341</v>
      </c>
      <c r="I108" s="140">
        <v>202342</v>
      </c>
      <c r="J108" s="140">
        <v>202343</v>
      </c>
      <c r="K108" s="140">
        <v>202344</v>
      </c>
      <c r="L108" s="140">
        <v>202345</v>
      </c>
      <c r="N108" s="171" t="str">
        <f t="shared" si="3"/>
        <v>810077-</v>
      </c>
      <c r="O108" s="172" t="str">
        <f>IF(B108="NET","",IF(B108="","",IFERROR(VLOOKUP(N108,EAN!$A:$B,2,FALSE),"MANGLER - MÅ OPPDATERE EAN-FANEN")))</f>
        <v/>
      </c>
      <c r="P108" s="171">
        <f t="shared" si="4"/>
        <v>202341</v>
      </c>
      <c r="Q108" s="171">
        <f t="shared" si="5"/>
        <v>202345</v>
      </c>
      <c r="S108" s="102" t="str">
        <f>IF(B108="NET","",IFERROR(VLOOKUP(O108,'2) Order Form'!$V$9:$V$905,1,FALSE),"Ikke med I order form"))</f>
        <v/>
      </c>
      <c r="U108" s="2">
        <v>7048652540508</v>
      </c>
      <c r="V108" s="120">
        <f>IFERROR(VLOOKUP(U108,'2) Order Form'!$V$9:$V$1767,1,FALSE),"Ikke med I order form")</f>
        <v>7048652540508</v>
      </c>
      <c r="W108" s="173">
        <f>INDEX(ATS!$A:$P,MATCH(ATS!$U108,ATS!$O:$O,0),1)</f>
        <v>845104</v>
      </c>
      <c r="X108" s="174" t="str">
        <f>INDEX(ATS!$A:$P,MATCH(ATS!$U108,ATS!$O:$O,0),2)</f>
        <v>Trailblazer Mips Helmet</v>
      </c>
      <c r="Y108" s="175" t="str">
        <f>INDEX(ATS!$A:$P,MATCH(ATS!$U108,ATS!$O:$O,0),4)</f>
        <v>MWHTE-LXL</v>
      </c>
      <c r="AA108" s="173">
        <f>IFERROR(VLOOKUP('2) Order Form'!V113,$U$4:$U$2000,1,FALSE),"Ikke med i Elastic")</f>
        <v>7048652903006</v>
      </c>
      <c r="AB108" s="173">
        <f>SUM('2) Order Form'!V113)</f>
        <v>7048652903006</v>
      </c>
      <c r="AC108" s="173">
        <f>INDEX(ATS!$A:$P,MATCH(ATS!$AB108,ATS!$O:$O,0),1)</f>
        <v>845106</v>
      </c>
      <c r="AD108" s="173" t="str">
        <f>INDEX(ATS!$A:$P,MATCH(ATS!$AB108,ATS!$O:$O,0),2)</f>
        <v>Ripper Mips Helmet</v>
      </c>
      <c r="AE108" s="173" t="str">
        <f>INDEX(ATS!$A:$P,MATCH(ATS!$AB108,ATS!$O:$O,0),4)</f>
        <v>WOLD-53/61</v>
      </c>
    </row>
    <row r="109" spans="1:33">
      <c r="A109">
        <v>810077</v>
      </c>
      <c r="B109" t="s">
        <v>3211</v>
      </c>
      <c r="C109" t="s">
        <v>3939</v>
      </c>
      <c r="D109" t="s">
        <v>3212</v>
      </c>
      <c r="E109" t="s">
        <v>87</v>
      </c>
      <c r="F109" t="s">
        <v>3213</v>
      </c>
      <c r="G109" t="s">
        <v>111</v>
      </c>
      <c r="H109">
        <v>29</v>
      </c>
      <c r="I109">
        <v>29</v>
      </c>
      <c r="J109">
        <v>29</v>
      </c>
      <c r="K109">
        <v>29</v>
      </c>
      <c r="L109">
        <v>29</v>
      </c>
      <c r="N109" s="171" t="str">
        <f t="shared" si="3"/>
        <v>810077-BLCK-XS/SM</v>
      </c>
      <c r="O109" s="172" t="str">
        <f>IF(B109="NET","",IF(B109="","",IFERROR(VLOOKUP(N109,EAN!$A:$B,2,FALSE),"MANGLER - MÅ OPPDATERE EAN-FANEN")))</f>
        <v>MANGLER - MÅ OPPDATERE EAN-FANEN</v>
      </c>
      <c r="P109" s="171">
        <f t="shared" si="4"/>
        <v>29</v>
      </c>
      <c r="Q109" s="171">
        <f t="shared" si="5"/>
        <v>29</v>
      </c>
      <c r="S109" s="102" t="str">
        <f>IF(B109="NET","",IFERROR(VLOOKUP(O109,'2) Order Form'!$V$9:$V$905,1,FALSE),"Ikke med I order form"))</f>
        <v>Ikke med I order form</v>
      </c>
      <c r="U109" s="2">
        <v>7048652892492</v>
      </c>
      <c r="V109" s="120">
        <f>IFERROR(VLOOKUP(U109,'2) Order Form'!$V$9:$V$1767,1,FALSE),"Ikke med I order form")</f>
        <v>7048652892492</v>
      </c>
      <c r="W109" s="173">
        <f>INDEX(ATS!$A:$P,MATCH(ATS!$U109,ATS!$O:$O,0),1)</f>
        <v>845104</v>
      </c>
      <c r="X109" s="174" t="str">
        <f>INDEX(ATS!$A:$P,MATCH(ATS!$U109,ATS!$O:$O,0),2)</f>
        <v>Trailblazer Mips Helmet</v>
      </c>
      <c r="Y109" s="175" t="str">
        <f>INDEX(ATS!$A:$P,MATCH(ATS!$U109,ATS!$O:$O,0),4)</f>
        <v>DUSK-SM</v>
      </c>
      <c r="AA109" s="173">
        <f>IFERROR(VLOOKUP('2) Order Form'!V114,$U$4:$U$2000,1,FALSE),"Ikke med i Elastic")</f>
        <v>7048652893581</v>
      </c>
      <c r="AB109" s="173">
        <f>SUM('2) Order Form'!V114)</f>
        <v>7048652893581</v>
      </c>
      <c r="AC109" s="173">
        <f>INDEX(ATS!$A:$P,MATCH(ATS!$AB109,ATS!$O:$O,0),1)</f>
        <v>845074</v>
      </c>
      <c r="AD109" s="173" t="str">
        <f>INDEX(ATS!$A:$P,MATCH(ATS!$AB109,ATS!$O:$O,0),2)</f>
        <v>Dissenter Helmet Jr</v>
      </c>
      <c r="AE109" s="173" t="str">
        <f>INDEX(ATS!$A:$P,MATCH(ATS!$AB109,ATS!$O:$O,0),4)</f>
        <v>DALIM-XSS</v>
      </c>
    </row>
    <row r="110" spans="1:33">
      <c r="A110">
        <v>810077</v>
      </c>
      <c r="B110" t="s">
        <v>3211</v>
      </c>
      <c r="C110" t="s">
        <v>3939</v>
      </c>
      <c r="D110" t="s">
        <v>3214</v>
      </c>
      <c r="E110" t="s">
        <v>87</v>
      </c>
      <c r="F110" t="s">
        <v>80</v>
      </c>
      <c r="G110" t="s">
        <v>111</v>
      </c>
      <c r="H110">
        <v>93</v>
      </c>
      <c r="I110">
        <v>93</v>
      </c>
      <c r="J110">
        <v>93</v>
      </c>
      <c r="K110">
        <v>93</v>
      </c>
      <c r="L110">
        <v>93</v>
      </c>
      <c r="N110" s="171" t="str">
        <f t="shared" si="3"/>
        <v>810077-BLCK-ML</v>
      </c>
      <c r="O110" s="172" t="str">
        <f>IF(B110="NET","",IF(B110="","",IFERROR(VLOOKUP(N110,EAN!$A:$B,2,FALSE),"MANGLER - MÅ OPPDATERE EAN-FANEN")))</f>
        <v>MANGLER - MÅ OPPDATERE EAN-FANEN</v>
      </c>
      <c r="P110" s="171">
        <f t="shared" si="4"/>
        <v>93</v>
      </c>
      <c r="Q110" s="171">
        <f t="shared" si="5"/>
        <v>93</v>
      </c>
      <c r="S110" s="102" t="str">
        <f>IF(B110="NET","",IFERROR(VLOOKUP(O110,'2) Order Form'!$V$9:$V$905,1,FALSE),"Ikke med I order form"))</f>
        <v>Ikke med I order form</v>
      </c>
      <c r="U110" s="2">
        <v>7048652892492</v>
      </c>
      <c r="V110" s="120">
        <f>IFERROR(VLOOKUP(U110,'2) Order Form'!$V$9:$V$1767,1,FALSE),"Ikke med I order form")</f>
        <v>7048652892492</v>
      </c>
      <c r="W110" s="173">
        <f>INDEX(ATS!$A:$P,MATCH(ATS!$U110,ATS!$O:$O,0),1)</f>
        <v>845104</v>
      </c>
      <c r="X110" s="174" t="str">
        <f>INDEX(ATS!$A:$P,MATCH(ATS!$U110,ATS!$O:$O,0),2)</f>
        <v>Trailblazer Mips Helmet</v>
      </c>
      <c r="Y110" s="175" t="str">
        <f>INDEX(ATS!$A:$P,MATCH(ATS!$U110,ATS!$O:$O,0),4)</f>
        <v>DUSK-SM</v>
      </c>
      <c r="AA110" s="173">
        <f>IFERROR(VLOOKUP('2) Order Form'!V115,$U$4:$U$2000,1,FALSE),"Ikke med i Elastic")</f>
        <v>7048652893574</v>
      </c>
      <c r="AB110" s="173">
        <f>SUM('2) Order Form'!V115)</f>
        <v>7048652893574</v>
      </c>
      <c r="AC110" s="173">
        <f>INDEX(ATS!$A:$P,MATCH(ATS!$AB110,ATS!$O:$O,0),1)</f>
        <v>845074</v>
      </c>
      <c r="AD110" s="173" t="str">
        <f>INDEX(ATS!$A:$P,MATCH(ATS!$AB110,ATS!$O:$O,0),2)</f>
        <v>Dissenter Helmet Jr</v>
      </c>
      <c r="AE110" s="173" t="str">
        <f>INDEX(ATS!$A:$P,MATCH(ATS!$AB110,ATS!$O:$O,0),4)</f>
        <v>DALIM-SM</v>
      </c>
    </row>
    <row r="111" spans="1:33">
      <c r="A111">
        <v>810077</v>
      </c>
      <c r="B111" t="s">
        <v>3211</v>
      </c>
      <c r="C111" t="s">
        <v>3939</v>
      </c>
      <c r="D111" t="s">
        <v>3215</v>
      </c>
      <c r="E111" t="s">
        <v>87</v>
      </c>
      <c r="F111" t="s">
        <v>81</v>
      </c>
      <c r="G111" t="s">
        <v>111</v>
      </c>
      <c r="H111">
        <v>28</v>
      </c>
      <c r="I111">
        <v>28</v>
      </c>
      <c r="J111">
        <v>28</v>
      </c>
      <c r="K111">
        <v>28</v>
      </c>
      <c r="L111">
        <v>28</v>
      </c>
      <c r="N111" s="171" t="str">
        <f t="shared" si="3"/>
        <v>810077-BLCK-LXL</v>
      </c>
      <c r="O111" s="172" t="str">
        <f>IF(B111="NET","",IF(B111="","",IFERROR(VLOOKUP(N111,EAN!$A:$B,2,FALSE),"MANGLER - MÅ OPPDATERE EAN-FANEN")))</f>
        <v>MANGLER - MÅ OPPDATERE EAN-FANEN</v>
      </c>
      <c r="P111" s="171">
        <f t="shared" si="4"/>
        <v>28</v>
      </c>
      <c r="Q111" s="171">
        <f t="shared" si="5"/>
        <v>28</v>
      </c>
      <c r="S111" s="102" t="str">
        <f>IF(B111="NET","",IFERROR(VLOOKUP(O111,'2) Order Form'!$V$9:$V$905,1,FALSE),"Ikke med I order form"))</f>
        <v>Ikke med I order form</v>
      </c>
      <c r="U111" s="2">
        <v>7048652892485</v>
      </c>
      <c r="V111" s="120">
        <f>IFERROR(VLOOKUP(U111,'2) Order Form'!$V$9:$V$1767,1,FALSE),"Ikke med I order form")</f>
        <v>7048652892485</v>
      </c>
      <c r="W111" s="173">
        <f>INDEX(ATS!$A:$P,MATCH(ATS!$U111,ATS!$O:$O,0),1)</f>
        <v>845104</v>
      </c>
      <c r="X111" s="174" t="str">
        <f>INDEX(ATS!$A:$P,MATCH(ATS!$U111,ATS!$O:$O,0),2)</f>
        <v>Trailblazer Mips Helmet</v>
      </c>
      <c r="Y111" s="175" t="str">
        <f>INDEX(ATS!$A:$P,MATCH(ATS!$U111,ATS!$O:$O,0),4)</f>
        <v>DUSK-ML</v>
      </c>
      <c r="AA111" s="173">
        <f>IFERROR(VLOOKUP('2) Order Form'!V116,$U$4:$U$2000,1,FALSE),"Ikke med i Elastic")</f>
        <v>7048652893604</v>
      </c>
      <c r="AB111" s="173">
        <f>SUM('2) Order Form'!V116)</f>
        <v>7048652893604</v>
      </c>
      <c r="AC111" s="173">
        <f>INDEX(ATS!$A:$P,MATCH(ATS!$AB111,ATS!$O:$O,0),1)</f>
        <v>845074</v>
      </c>
      <c r="AD111" s="173" t="str">
        <f>INDEX(ATS!$A:$P,MATCH(ATS!$AB111,ATS!$O:$O,0),2)</f>
        <v>Dissenter Helmet Jr</v>
      </c>
      <c r="AE111" s="173" t="str">
        <f>INDEX(ATS!$A:$P,MATCH(ATS!$AB111,ATS!$O:$O,0),4)</f>
        <v>SKBLM-XSS</v>
      </c>
    </row>
    <row r="112" spans="1:33">
      <c r="A112" s="140">
        <v>810078</v>
      </c>
      <c r="B112" t="s">
        <v>170</v>
      </c>
      <c r="H112" s="140">
        <v>202341</v>
      </c>
      <c r="I112" s="140">
        <v>202342</v>
      </c>
      <c r="J112" s="140">
        <v>202343</v>
      </c>
      <c r="K112" s="140">
        <v>202344</v>
      </c>
      <c r="L112" s="140">
        <v>202345</v>
      </c>
      <c r="N112" s="171" t="str">
        <f t="shared" si="3"/>
        <v>810078-</v>
      </c>
      <c r="O112" s="172" t="str">
        <f>IF(B112="NET","",IF(B112="","",IFERROR(VLOOKUP(N112,EAN!$A:$B,2,FALSE),"MANGLER - MÅ OPPDATERE EAN-FANEN")))</f>
        <v/>
      </c>
      <c r="P112" s="171">
        <f t="shared" si="4"/>
        <v>202341</v>
      </c>
      <c r="Q112" s="171">
        <f t="shared" si="5"/>
        <v>202345</v>
      </c>
      <c r="S112" s="102" t="str">
        <f>IF(B112="NET","",IFERROR(VLOOKUP(O112,'2) Order Form'!$V$9:$V$905,1,FALSE),"Ikke med I order form"))</f>
        <v/>
      </c>
      <c r="U112" s="2">
        <v>7048652892485</v>
      </c>
      <c r="V112" s="120">
        <f>IFERROR(VLOOKUP(U112,'2) Order Form'!$V$9:$V$1767,1,FALSE),"Ikke med I order form")</f>
        <v>7048652892485</v>
      </c>
      <c r="W112" s="173">
        <f>INDEX(ATS!$A:$P,MATCH(ATS!$U112,ATS!$O:$O,0),1)</f>
        <v>845104</v>
      </c>
      <c r="X112" s="174" t="str">
        <f>INDEX(ATS!$A:$P,MATCH(ATS!$U112,ATS!$O:$O,0),2)</f>
        <v>Trailblazer Mips Helmet</v>
      </c>
      <c r="Y112" s="175" t="str">
        <f>INDEX(ATS!$A:$P,MATCH(ATS!$U112,ATS!$O:$O,0),4)</f>
        <v>DUSK-ML</v>
      </c>
      <c r="AA112" s="173">
        <f>IFERROR(VLOOKUP('2) Order Form'!V117,$U$4:$U$2000,1,FALSE),"Ikke med i Elastic")</f>
        <v>7048652893598</v>
      </c>
      <c r="AB112" s="173">
        <f>SUM('2) Order Form'!V117)</f>
        <v>7048652893598</v>
      </c>
      <c r="AC112" s="173">
        <f>INDEX(ATS!$A:$P,MATCH(ATS!$AB112,ATS!$O:$O,0),1)</f>
        <v>845074</v>
      </c>
      <c r="AD112" s="173" t="str">
        <f>INDEX(ATS!$A:$P,MATCH(ATS!$AB112,ATS!$O:$O,0),2)</f>
        <v>Dissenter Helmet Jr</v>
      </c>
      <c r="AE112" s="173" t="str">
        <f>INDEX(ATS!$A:$P,MATCH(ATS!$AB112,ATS!$O:$O,0),4)</f>
        <v>SKBLM-SM</v>
      </c>
      <c r="AG112" s="118">
        <v>7048652540935</v>
      </c>
    </row>
    <row r="113" spans="1:31">
      <c r="A113">
        <v>810078</v>
      </c>
      <c r="B113" t="s">
        <v>3216</v>
      </c>
      <c r="C113" t="s">
        <v>3939</v>
      </c>
      <c r="D113" t="s">
        <v>121</v>
      </c>
      <c r="E113" t="s">
        <v>87</v>
      </c>
      <c r="F113" t="s">
        <v>78</v>
      </c>
      <c r="G113" t="s">
        <v>111</v>
      </c>
      <c r="H113">
        <v>115</v>
      </c>
      <c r="I113">
        <v>115</v>
      </c>
      <c r="J113">
        <v>115</v>
      </c>
      <c r="K113">
        <v>115</v>
      </c>
      <c r="L113">
        <v>115</v>
      </c>
      <c r="N113" s="171" t="str">
        <f t="shared" si="3"/>
        <v>810078-BLACK-OS</v>
      </c>
      <c r="O113" s="172" t="str">
        <f>IF(B113="NET","",IF(B113="","",IFERROR(VLOOKUP(N113,EAN!$A:$B,2,FALSE),"MANGLER - MÅ OPPDATERE EAN-FANEN")))</f>
        <v>MANGLER - MÅ OPPDATERE EAN-FANEN</v>
      </c>
      <c r="P113" s="171">
        <f t="shared" si="4"/>
        <v>115</v>
      </c>
      <c r="Q113" s="171">
        <f t="shared" si="5"/>
        <v>115</v>
      </c>
      <c r="S113" s="102" t="str">
        <f>IF(B113="NET","",IFERROR(VLOOKUP(O113,'2) Order Form'!$V$9:$V$905,1,FALSE),"Ikke med I order form"))</f>
        <v>Ikke med I order form</v>
      </c>
      <c r="U113" s="2">
        <v>7048652892478</v>
      </c>
      <c r="V113" s="120">
        <f>IFERROR(VLOOKUP(U113,'2) Order Form'!$V$9:$V$1767,1,FALSE),"Ikke med I order form")</f>
        <v>7048652892478</v>
      </c>
      <c r="W113" s="173">
        <f>INDEX(ATS!$A:$P,MATCH(ATS!$U113,ATS!$O:$O,0),1)</f>
        <v>845104</v>
      </c>
      <c r="X113" s="174" t="str">
        <f>INDEX(ATS!$A:$P,MATCH(ATS!$U113,ATS!$O:$O,0),2)</f>
        <v>Trailblazer Mips Helmet</v>
      </c>
      <c r="Y113" s="175" t="str">
        <f>INDEX(ATS!$A:$P,MATCH(ATS!$U113,ATS!$O:$O,0),4)</f>
        <v>DUSK-LXL</v>
      </c>
      <c r="AA113" s="173">
        <f>IFERROR(VLOOKUP('2) Order Form'!V118,$U$4:$U$2000,1,FALSE),"Ikke med i Elastic")</f>
        <v>7048652893628</v>
      </c>
      <c r="AB113" s="173">
        <f>SUM('2) Order Form'!V118)</f>
        <v>7048652893628</v>
      </c>
      <c r="AC113" s="173">
        <f>INDEX(ATS!$A:$P,MATCH(ATS!$AB113,ATS!$O:$O,0),1)</f>
        <v>845074</v>
      </c>
      <c r="AD113" s="173" t="str">
        <f>INDEX(ATS!$A:$P,MATCH(ATS!$AB113,ATS!$O:$O,0),2)</f>
        <v>Dissenter Helmet Jr</v>
      </c>
      <c r="AE113" s="173" t="str">
        <f>INDEX(ATS!$A:$P,MATCH(ATS!$AB113,ATS!$O:$O,0),4)</f>
        <v>WOLND-XSS</v>
      </c>
    </row>
    <row r="114" spans="1:31">
      <c r="A114" s="140">
        <v>810079</v>
      </c>
      <c r="B114" t="s">
        <v>170</v>
      </c>
      <c r="H114" s="140">
        <v>202341</v>
      </c>
      <c r="I114" s="140">
        <v>202342</v>
      </c>
      <c r="J114" s="140">
        <v>202343</v>
      </c>
      <c r="K114" s="140">
        <v>202344</v>
      </c>
      <c r="L114" s="140">
        <v>202345</v>
      </c>
      <c r="N114" s="171" t="str">
        <f t="shared" si="3"/>
        <v>810079-</v>
      </c>
      <c r="O114" s="172" t="str">
        <f>IF(B114="NET","",IF(B114="","",IFERROR(VLOOKUP(N114,EAN!$A:$B,2,FALSE),"MANGLER - MÅ OPPDATERE EAN-FANEN")))</f>
        <v/>
      </c>
      <c r="P114" s="171">
        <f t="shared" si="4"/>
        <v>202341</v>
      </c>
      <c r="Q114" s="171">
        <f t="shared" si="5"/>
        <v>202345</v>
      </c>
      <c r="S114" s="102" t="str">
        <f>IF(B114="NET","",IFERROR(VLOOKUP(O114,'2) Order Form'!$V$9:$V$905,1,FALSE),"Ikke med I order form"))</f>
        <v/>
      </c>
      <c r="U114" s="2">
        <v>7048652892478</v>
      </c>
      <c r="V114" s="120">
        <f>IFERROR(VLOOKUP(U114,'2) Order Form'!$V$9:$V$1767,1,FALSE),"Ikke med I order form")</f>
        <v>7048652892478</v>
      </c>
      <c r="W114" s="173">
        <f>INDEX(ATS!$A:$P,MATCH(ATS!$U114,ATS!$O:$O,0),1)</f>
        <v>845104</v>
      </c>
      <c r="X114" s="174" t="str">
        <f>INDEX(ATS!$A:$P,MATCH(ATS!$U114,ATS!$O:$O,0),2)</f>
        <v>Trailblazer Mips Helmet</v>
      </c>
      <c r="Y114" s="175" t="str">
        <f>INDEX(ATS!$A:$P,MATCH(ATS!$U114,ATS!$O:$O,0),4)</f>
        <v>DUSK-LXL</v>
      </c>
      <c r="AA114" s="173">
        <f>IFERROR(VLOOKUP('2) Order Form'!V119,$U$4:$U$2000,1,FALSE),"Ikke med i Elastic")</f>
        <v>7048652893611</v>
      </c>
      <c r="AB114" s="173">
        <f>SUM('2) Order Form'!V119)</f>
        <v>7048652893611</v>
      </c>
      <c r="AC114" s="173">
        <f>INDEX(ATS!$A:$P,MATCH(ATS!$AB114,ATS!$O:$O,0),1)</f>
        <v>845074</v>
      </c>
      <c r="AD114" s="173" t="str">
        <f>INDEX(ATS!$A:$P,MATCH(ATS!$AB114,ATS!$O:$O,0),2)</f>
        <v>Dissenter Helmet Jr</v>
      </c>
      <c r="AE114" s="173" t="str">
        <f>INDEX(ATS!$A:$P,MATCH(ATS!$AB114,ATS!$O:$O,0),4)</f>
        <v>WOLND-SM</v>
      </c>
    </row>
    <row r="115" spans="1:31">
      <c r="A115">
        <v>810079</v>
      </c>
      <c r="B115" t="s">
        <v>3217</v>
      </c>
      <c r="C115" t="s">
        <v>3939</v>
      </c>
      <c r="D115" t="s">
        <v>3218</v>
      </c>
      <c r="E115" t="s">
        <v>3219</v>
      </c>
      <c r="F115" t="s">
        <v>78</v>
      </c>
      <c r="G115" t="s">
        <v>111</v>
      </c>
      <c r="H115">
        <v>95</v>
      </c>
      <c r="I115">
        <v>95</v>
      </c>
      <c r="J115">
        <v>95</v>
      </c>
      <c r="K115">
        <v>95</v>
      </c>
      <c r="L115">
        <v>95</v>
      </c>
      <c r="N115" s="171" t="str">
        <f t="shared" si="3"/>
        <v>810079-ADBLK-OS</v>
      </c>
      <c r="O115" s="172" t="str">
        <f>IF(B115="NET","",IF(B115="","",IFERROR(VLOOKUP(N115,EAN!$A:$B,2,FALSE),"MANGLER - MÅ OPPDATERE EAN-FANEN")))</f>
        <v>MANGLER - MÅ OPPDATERE EAN-FANEN</v>
      </c>
      <c r="P115" s="171">
        <f t="shared" si="4"/>
        <v>95</v>
      </c>
      <c r="Q115" s="171">
        <f t="shared" si="5"/>
        <v>95</v>
      </c>
      <c r="S115" s="102" t="str">
        <f>IF(B115="NET","",IFERROR(VLOOKUP(O115,'2) Order Form'!$V$9:$V$905,1,FALSE),"Ikke med I order form"))</f>
        <v>Ikke med I order form</v>
      </c>
      <c r="U115" s="2">
        <v>7048652892522</v>
      </c>
      <c r="V115" s="120">
        <f>IFERROR(VLOOKUP(U115,'2) Order Form'!$V$9:$V$1767,1,FALSE),"Ikke med I order form")</f>
        <v>7048652892522</v>
      </c>
      <c r="W115" s="173">
        <f>INDEX(ATS!$A:$P,MATCH(ATS!$U115,ATS!$O:$O,0),1)</f>
        <v>845104</v>
      </c>
      <c r="X115" s="174" t="str">
        <f>INDEX(ATS!$A:$P,MATCH(ATS!$U115,ATS!$O:$O,0),2)</f>
        <v>Trailblazer Mips Helmet</v>
      </c>
      <c r="Y115" s="175" t="str">
        <f>INDEX(ATS!$A:$P,MATCH(ATS!$U115,ATS!$O:$O,0),4)</f>
        <v>LAVA-SM</v>
      </c>
      <c r="AA115" s="173">
        <f>IFERROR(VLOOKUP('2) Order Form'!V120,$U$4:$U$2000,1,FALSE),"Ikke med i Elastic")</f>
        <v>7048652903013</v>
      </c>
      <c r="AB115" s="173">
        <f>SUM('2) Order Form'!V120)</f>
        <v>7048652903013</v>
      </c>
      <c r="AC115" s="173">
        <f>INDEX(ATS!$A:$P,MATCH(ATS!$AB115,ATS!$O:$O,0),1)</f>
        <v>845107</v>
      </c>
      <c r="AD115" s="173" t="str">
        <f>INDEX(ATS!$A:$P,MATCH(ATS!$AB115,ATS!$O:$O,0),2)</f>
        <v>Ripper Helmet Jr</v>
      </c>
      <c r="AE115" s="173" t="str">
        <f>INDEX(ATS!$A:$P,MATCH(ATS!$AB115,ATS!$O:$O,0),4)</f>
        <v>BLTI-48/53</v>
      </c>
    </row>
    <row r="116" spans="1:31">
      <c r="A116">
        <v>810079</v>
      </c>
      <c r="B116" t="s">
        <v>3217</v>
      </c>
      <c r="C116" t="s">
        <v>3939</v>
      </c>
      <c r="D116" t="s">
        <v>3220</v>
      </c>
      <c r="E116" t="s">
        <v>3221</v>
      </c>
      <c r="F116" t="s">
        <v>78</v>
      </c>
      <c r="G116" t="s">
        <v>214</v>
      </c>
      <c r="H116">
        <v>0</v>
      </c>
      <c r="I116">
        <v>0</v>
      </c>
      <c r="J116">
        <v>0</v>
      </c>
      <c r="K116">
        <v>0</v>
      </c>
      <c r="L116">
        <v>0</v>
      </c>
      <c r="N116" s="171" t="str">
        <f t="shared" si="3"/>
        <v>810079-FLUO-OS</v>
      </c>
      <c r="O116" s="172" t="str">
        <f>IF(B116="NET","",IF(B116="","",IFERROR(VLOOKUP(N116,EAN!$A:$B,2,FALSE),"MANGLER - MÅ OPPDATERE EAN-FANEN")))</f>
        <v>MANGLER - MÅ OPPDATERE EAN-FANEN</v>
      </c>
      <c r="P116" s="171">
        <f t="shared" si="4"/>
        <v>0</v>
      </c>
      <c r="Q116" s="171">
        <f t="shared" si="5"/>
        <v>0</v>
      </c>
      <c r="S116" s="102" t="str">
        <f>IF(B116="NET","",IFERROR(VLOOKUP(O116,'2) Order Form'!$V$9:$V$905,1,FALSE),"Ikke med I order form"))</f>
        <v>Ikke med I order form</v>
      </c>
      <c r="U116" s="2">
        <v>7048652892522</v>
      </c>
      <c r="V116" s="120">
        <f>IFERROR(VLOOKUP(U116,'2) Order Form'!$V$9:$V$1767,1,FALSE),"Ikke med I order form")</f>
        <v>7048652892522</v>
      </c>
      <c r="W116" s="173">
        <f>INDEX(ATS!$A:$P,MATCH(ATS!$U116,ATS!$O:$O,0),1)</f>
        <v>845104</v>
      </c>
      <c r="X116" s="174" t="str">
        <f>INDEX(ATS!$A:$P,MATCH(ATS!$U116,ATS!$O:$O,0),2)</f>
        <v>Trailblazer Mips Helmet</v>
      </c>
      <c r="Y116" s="175" t="str">
        <f>INDEX(ATS!$A:$P,MATCH(ATS!$U116,ATS!$O:$O,0),4)</f>
        <v>LAVA-SM</v>
      </c>
      <c r="AA116" s="173">
        <f>IFERROR(VLOOKUP('2) Order Form'!V121,$U$4:$U$2000,1,FALSE),"Ikke med i Elastic")</f>
        <v>7048652903020</v>
      </c>
      <c r="AB116" s="173">
        <f>SUM('2) Order Form'!V121)</f>
        <v>7048652903020</v>
      </c>
      <c r="AC116" s="173">
        <f>INDEX(ATS!$A:$P,MATCH(ATS!$AB116,ATS!$O:$O,0),1)</f>
        <v>845107</v>
      </c>
      <c r="AD116" s="173" t="str">
        <f>INDEX(ATS!$A:$P,MATCH(ATS!$AB116,ATS!$O:$O,0),2)</f>
        <v>Ripper Helmet Jr</v>
      </c>
      <c r="AE116" s="173" t="str">
        <f>INDEX(ATS!$A:$P,MATCH(ATS!$AB116,ATS!$O:$O,0),4)</f>
        <v>DLIM-48/53</v>
      </c>
    </row>
    <row r="117" spans="1:31">
      <c r="A117">
        <v>810079</v>
      </c>
      <c r="B117" t="s">
        <v>3217</v>
      </c>
      <c r="C117" t="s">
        <v>3939</v>
      </c>
      <c r="D117" t="s">
        <v>3222</v>
      </c>
      <c r="E117" t="s">
        <v>3223</v>
      </c>
      <c r="F117" t="s">
        <v>78</v>
      </c>
      <c r="G117" t="s">
        <v>214</v>
      </c>
      <c r="H117">
        <v>128</v>
      </c>
      <c r="I117">
        <v>128</v>
      </c>
      <c r="J117">
        <v>128</v>
      </c>
      <c r="K117">
        <v>128</v>
      </c>
      <c r="L117">
        <v>128</v>
      </c>
      <c r="N117" s="171" t="str">
        <f t="shared" si="3"/>
        <v>810079-PABLU-OS</v>
      </c>
      <c r="O117" s="172" t="str">
        <f>IF(B117="NET","",IF(B117="","",IFERROR(VLOOKUP(N117,EAN!$A:$B,2,FALSE),"MANGLER - MÅ OPPDATERE EAN-FANEN")))</f>
        <v>MANGLER - MÅ OPPDATERE EAN-FANEN</v>
      </c>
      <c r="P117" s="171">
        <f t="shared" si="4"/>
        <v>128</v>
      </c>
      <c r="Q117" s="171">
        <f t="shared" si="5"/>
        <v>128</v>
      </c>
      <c r="S117" s="102" t="str">
        <f>IF(B117="NET","",IFERROR(VLOOKUP(O117,'2) Order Form'!$V$9:$V$905,1,FALSE),"Ikke med I order form"))</f>
        <v>Ikke med I order form</v>
      </c>
      <c r="U117" s="2">
        <v>7048652892515</v>
      </c>
      <c r="V117" s="120">
        <f>IFERROR(VLOOKUP(U117,'2) Order Form'!$V$9:$V$1767,1,FALSE),"Ikke med I order form")</f>
        <v>7048652892515</v>
      </c>
      <c r="W117" s="173">
        <f>INDEX(ATS!$A:$P,MATCH(ATS!$U117,ATS!$O:$O,0),1)</f>
        <v>845104</v>
      </c>
      <c r="X117" s="174" t="str">
        <f>INDEX(ATS!$A:$P,MATCH(ATS!$U117,ATS!$O:$O,0),2)</f>
        <v>Trailblazer Mips Helmet</v>
      </c>
      <c r="Y117" s="175" t="str">
        <f>INDEX(ATS!$A:$P,MATCH(ATS!$U117,ATS!$O:$O,0),4)</f>
        <v>LAVA-ML</v>
      </c>
      <c r="AA117" s="173">
        <f>IFERROR(VLOOKUP('2) Order Form'!V122,$U$4:$U$2000,1,FALSE),"Ikke med i Elastic")</f>
        <v>7048652540836</v>
      </c>
      <c r="AB117" s="173">
        <f>SUM('2) Order Form'!V122)</f>
        <v>7048652540836</v>
      </c>
      <c r="AC117" s="173">
        <f>INDEX(ATS!$A:$P,MATCH(ATS!$AB117,ATS!$O:$O,0),1)</f>
        <v>845107</v>
      </c>
      <c r="AD117" s="173" t="str">
        <f>INDEX(ATS!$A:$P,MATCH(ATS!$AB117,ATS!$O:$O,0),2)</f>
        <v>Ripper Helmet Jr</v>
      </c>
      <c r="AE117" s="173" t="str">
        <f>INDEX(ATS!$A:$P,MATCH(ATS!$AB117,ATS!$O:$O,0),4)</f>
        <v>MBLK-48/53</v>
      </c>
    </row>
    <row r="118" spans="1:31">
      <c r="A118">
        <v>810079</v>
      </c>
      <c r="B118" t="s">
        <v>3217</v>
      </c>
      <c r="C118" t="s">
        <v>3939</v>
      </c>
      <c r="D118" t="s">
        <v>3224</v>
      </c>
      <c r="E118" t="s">
        <v>3225</v>
      </c>
      <c r="F118" t="s">
        <v>78</v>
      </c>
      <c r="G118" t="s">
        <v>214</v>
      </c>
      <c r="H118">
        <v>311</v>
      </c>
      <c r="I118">
        <v>311</v>
      </c>
      <c r="J118">
        <v>311</v>
      </c>
      <c r="K118">
        <v>311</v>
      </c>
      <c r="L118">
        <v>311</v>
      </c>
      <c r="N118" s="171" t="str">
        <f t="shared" si="3"/>
        <v>810079-RSRED-OS</v>
      </c>
      <c r="O118" s="172" t="str">
        <f>IF(B118="NET","",IF(B118="","",IFERROR(VLOOKUP(N118,EAN!$A:$B,2,FALSE),"MANGLER - MÅ OPPDATERE EAN-FANEN")))</f>
        <v>MANGLER - MÅ OPPDATERE EAN-FANEN</v>
      </c>
      <c r="P118" s="171">
        <f t="shared" si="4"/>
        <v>311</v>
      </c>
      <c r="Q118" s="171">
        <f t="shared" si="5"/>
        <v>311</v>
      </c>
      <c r="S118" s="102" t="str">
        <f>IF(B118="NET","",IFERROR(VLOOKUP(O118,'2) Order Form'!$V$9:$V$905,1,FALSE),"Ikke med I order form"))</f>
        <v>Ikke med I order form</v>
      </c>
      <c r="U118" s="2">
        <v>7048652892515</v>
      </c>
      <c r="V118" s="120">
        <f>IFERROR(VLOOKUP(U118,'2) Order Form'!$V$9:$V$1767,1,FALSE),"Ikke med I order form")</f>
        <v>7048652892515</v>
      </c>
      <c r="W118" s="173">
        <f>INDEX(ATS!$A:$P,MATCH(ATS!$U118,ATS!$O:$O,0),1)</f>
        <v>845104</v>
      </c>
      <c r="X118" s="174" t="str">
        <f>INDEX(ATS!$A:$P,MATCH(ATS!$U118,ATS!$O:$O,0),2)</f>
        <v>Trailblazer Mips Helmet</v>
      </c>
      <c r="Y118" s="175" t="str">
        <f>INDEX(ATS!$A:$P,MATCH(ATS!$U118,ATS!$O:$O,0),4)</f>
        <v>LAVA-ML</v>
      </c>
      <c r="AA118" s="173">
        <f>IFERROR(VLOOKUP('2) Order Form'!V123,$U$4:$U$2000,1,FALSE),"Ikke med i Elastic")</f>
        <v>7048652767738</v>
      </c>
      <c r="AB118" s="173">
        <f>SUM('2) Order Form'!V123)</f>
        <v>7048652767738</v>
      </c>
      <c r="AC118" s="173">
        <f>INDEX(ATS!$A:$P,MATCH(ATS!$AB118,ATS!$O:$O,0),1)</f>
        <v>845107</v>
      </c>
      <c r="AD118" s="173" t="str">
        <f>INDEX(ATS!$A:$P,MATCH(ATS!$AB118,ATS!$O:$O,0),2)</f>
        <v>Ripper Helmet Jr</v>
      </c>
      <c r="AE118" s="173" t="str">
        <f>INDEX(ATS!$A:$P,MATCH(ATS!$AB118,ATS!$O:$O,0),4)</f>
        <v>MFLU-48/53</v>
      </c>
    </row>
    <row r="119" spans="1:31">
      <c r="A119" s="140">
        <v>810080</v>
      </c>
      <c r="B119" t="s">
        <v>170</v>
      </c>
      <c r="H119" s="140">
        <v>202341</v>
      </c>
      <c r="I119" s="140">
        <v>202342</v>
      </c>
      <c r="J119" s="140">
        <v>202343</v>
      </c>
      <c r="K119" s="140">
        <v>202344</v>
      </c>
      <c r="L119" s="140">
        <v>202345</v>
      </c>
      <c r="N119" s="171" t="str">
        <f t="shared" si="3"/>
        <v>810080-</v>
      </c>
      <c r="O119" s="172" t="str">
        <f>IF(B119="NET","",IF(B119="","",IFERROR(VLOOKUP(N119,EAN!$A:$B,2,FALSE),"MANGLER - MÅ OPPDATERE EAN-FANEN")))</f>
        <v/>
      </c>
      <c r="P119" s="171">
        <f t="shared" si="4"/>
        <v>202341</v>
      </c>
      <c r="Q119" s="171">
        <f t="shared" si="5"/>
        <v>202345</v>
      </c>
      <c r="S119" s="102" t="str">
        <f>IF(B119="NET","",IFERROR(VLOOKUP(O119,'2) Order Form'!$V$9:$V$905,1,FALSE),"Ikke med I order form"))</f>
        <v/>
      </c>
      <c r="U119" s="2">
        <v>7048652892508</v>
      </c>
      <c r="V119" s="120">
        <f>IFERROR(VLOOKUP(U119,'2) Order Form'!$V$9:$V$1767,1,FALSE),"Ikke med I order form")</f>
        <v>7048652892508</v>
      </c>
      <c r="W119" s="173">
        <f>INDEX(ATS!$A:$P,MATCH(ATS!$U119,ATS!$O:$O,0),1)</f>
        <v>845104</v>
      </c>
      <c r="X119" s="174" t="str">
        <f>INDEX(ATS!$A:$P,MATCH(ATS!$U119,ATS!$O:$O,0),2)</f>
        <v>Trailblazer Mips Helmet</v>
      </c>
      <c r="Y119" s="175" t="str">
        <f>INDEX(ATS!$A:$P,MATCH(ATS!$U119,ATS!$O:$O,0),4)</f>
        <v>LAVA-LXL</v>
      </c>
      <c r="AA119" s="173">
        <f>IFERROR(VLOOKUP('2) Order Form'!V124,$U$4:$U$2000,1,FALSE),"Ikke med i Elastic")</f>
        <v>7048652540874</v>
      </c>
      <c r="AB119" s="173">
        <f>SUM('2) Order Form'!V124)</f>
        <v>7048652540874</v>
      </c>
      <c r="AC119" s="173">
        <f>INDEX(ATS!$A:$P,MATCH(ATS!$AB119,ATS!$O:$O,0),1)</f>
        <v>845107</v>
      </c>
      <c r="AD119" s="173" t="str">
        <f>INDEX(ATS!$A:$P,MATCH(ATS!$AB119,ATS!$O:$O,0),2)</f>
        <v>Ripper Helmet Jr</v>
      </c>
      <c r="AE119" s="173" t="str">
        <f>INDEX(ATS!$A:$P,MATCH(ATS!$AB119,ATS!$O:$O,0),4)</f>
        <v>MWHT-48/53</v>
      </c>
    </row>
    <row r="120" spans="1:31">
      <c r="A120">
        <v>810080</v>
      </c>
      <c r="B120" t="s">
        <v>3226</v>
      </c>
      <c r="C120" t="s">
        <v>3939</v>
      </c>
      <c r="D120" t="s">
        <v>121</v>
      </c>
      <c r="E120" t="s">
        <v>87</v>
      </c>
      <c r="F120" t="s">
        <v>78</v>
      </c>
      <c r="G120" t="s">
        <v>111</v>
      </c>
      <c r="H120">
        <v>13</v>
      </c>
      <c r="I120">
        <v>13</v>
      </c>
      <c r="J120">
        <v>13</v>
      </c>
      <c r="K120">
        <v>13</v>
      </c>
      <c r="L120">
        <v>13</v>
      </c>
      <c r="N120" s="171" t="str">
        <f t="shared" si="3"/>
        <v>810080-BLACK-OS</v>
      </c>
      <c r="O120" s="172" t="str">
        <f>IF(B120="NET","",IF(B120="","",IFERROR(VLOOKUP(N120,EAN!$A:$B,2,FALSE),"MANGLER - MÅ OPPDATERE EAN-FANEN")))</f>
        <v>MANGLER - MÅ OPPDATERE EAN-FANEN</v>
      </c>
      <c r="P120" s="171">
        <f t="shared" si="4"/>
        <v>13</v>
      </c>
      <c r="Q120" s="171">
        <f t="shared" si="5"/>
        <v>13</v>
      </c>
      <c r="S120" s="102" t="str">
        <f>IF(B120="NET","",IFERROR(VLOOKUP(O120,'2) Order Form'!$V$9:$V$905,1,FALSE),"Ikke med I order form"))</f>
        <v>Ikke med I order form</v>
      </c>
      <c r="U120" s="2">
        <v>7048652892508</v>
      </c>
      <c r="V120" s="120">
        <f>IFERROR(VLOOKUP(U120,'2) Order Form'!$V$9:$V$1767,1,FALSE),"Ikke med I order form")</f>
        <v>7048652892508</v>
      </c>
      <c r="W120" s="173">
        <f>INDEX(ATS!$A:$P,MATCH(ATS!$U120,ATS!$O:$O,0),1)</f>
        <v>845104</v>
      </c>
      <c r="X120" s="174" t="str">
        <f>INDEX(ATS!$A:$P,MATCH(ATS!$U120,ATS!$O:$O,0),2)</f>
        <v>Trailblazer Mips Helmet</v>
      </c>
      <c r="Y120" s="175" t="str">
        <f>INDEX(ATS!$A:$P,MATCH(ATS!$U120,ATS!$O:$O,0),4)</f>
        <v>LAVA-LXL</v>
      </c>
      <c r="AA120" s="173">
        <f>IFERROR(VLOOKUP('2) Order Form'!V125,$U$4:$U$2000,1,FALSE),"Ikke med i Elastic")</f>
        <v>7048652767769</v>
      </c>
      <c r="AB120" s="173">
        <f>SUM('2) Order Form'!V125)</f>
        <v>7048652767769</v>
      </c>
      <c r="AC120" s="173">
        <f>INDEX(ATS!$A:$P,MATCH(ATS!$AB120,ATS!$O:$O,0),1)</f>
        <v>845107</v>
      </c>
      <c r="AD120" s="173" t="str">
        <f>INDEX(ATS!$A:$P,MATCH(ATS!$AB120,ATS!$O:$O,0),2)</f>
        <v>Ripper Helmet Jr</v>
      </c>
      <c r="AE120" s="173" t="str">
        <f>INDEX(ATS!$A:$P,MATCH(ATS!$AB120,ATS!$O:$O,0),4)</f>
        <v>SBLM-48/53</v>
      </c>
    </row>
    <row r="121" spans="1:31">
      <c r="A121">
        <v>810080</v>
      </c>
      <c r="B121" t="s">
        <v>3226</v>
      </c>
      <c r="C121" t="s">
        <v>3939</v>
      </c>
      <c r="D121" t="s">
        <v>4095</v>
      </c>
      <c r="E121" t="s">
        <v>4096</v>
      </c>
      <c r="F121" t="s">
        <v>78</v>
      </c>
      <c r="G121" t="s">
        <v>111</v>
      </c>
      <c r="H121">
        <v>0</v>
      </c>
      <c r="I121">
        <v>0</v>
      </c>
      <c r="J121">
        <v>0</v>
      </c>
      <c r="K121">
        <v>0</v>
      </c>
      <c r="L121">
        <v>0</v>
      </c>
      <c r="N121" s="171" t="str">
        <f t="shared" si="3"/>
        <v>810080-CNPNK-OS</v>
      </c>
      <c r="O121" s="172" t="str">
        <f>IF(B121="NET","",IF(B121="","",IFERROR(VLOOKUP(N121,EAN!$A:$B,2,FALSE),"MANGLER - MÅ OPPDATERE EAN-FANEN")))</f>
        <v>MANGLER - MÅ OPPDATERE EAN-FANEN</v>
      </c>
      <c r="P121" s="171">
        <f t="shared" si="4"/>
        <v>0</v>
      </c>
      <c r="Q121" s="171">
        <f t="shared" si="5"/>
        <v>0</v>
      </c>
      <c r="S121" s="102" t="str">
        <f>IF(B121="NET","",IFERROR(VLOOKUP(O121,'2) Order Form'!$V$9:$V$905,1,FALSE),"Ikke med I order form"))</f>
        <v>Ikke med I order form</v>
      </c>
      <c r="U121" s="2">
        <v>7048652892584</v>
      </c>
      <c r="V121" s="120">
        <f>IFERROR(VLOOKUP(U121,'2) Order Form'!$V$9:$V$1767,1,FALSE),"Ikke med I order form")</f>
        <v>7048652892584</v>
      </c>
      <c r="W121" s="173">
        <f>INDEX(ATS!$A:$P,MATCH(ATS!$U121,ATS!$O:$O,0),1)</f>
        <v>845104</v>
      </c>
      <c r="X121" s="174" t="str">
        <f>INDEX(ATS!$A:$P,MATCH(ATS!$U121,ATS!$O:$O,0),2)</f>
        <v>Trailblazer Mips Helmet</v>
      </c>
      <c r="Y121" s="175" t="str">
        <f>INDEX(ATS!$A:$P,MATCH(ATS!$U121,ATS!$O:$O,0),4)</f>
        <v>NANI-SM</v>
      </c>
      <c r="AA121" s="173">
        <f>IFERROR(VLOOKUP('2) Order Form'!V126,$U$4:$U$2000,1,FALSE),"Ikke med i Elastic")</f>
        <v>7048652903037</v>
      </c>
      <c r="AB121" s="173">
        <f>SUM('2) Order Form'!V126)</f>
        <v>7048652903037</v>
      </c>
      <c r="AC121" s="173">
        <f>INDEX(ATS!$A:$P,MATCH(ATS!$AB121,ATS!$O:$O,0),1)</f>
        <v>845107</v>
      </c>
      <c r="AD121" s="173" t="str">
        <f>INDEX(ATS!$A:$P,MATCH(ATS!$AB121,ATS!$O:$O,0),2)</f>
        <v>Ripper Helmet Jr</v>
      </c>
      <c r="AE121" s="173" t="str">
        <f>INDEX(ATS!$A:$P,MATCH(ATS!$AB121,ATS!$O:$O,0),4)</f>
        <v>SAME-48/53</v>
      </c>
    </row>
    <row r="122" spans="1:31">
      <c r="A122">
        <v>810080</v>
      </c>
      <c r="B122" t="s">
        <v>3226</v>
      </c>
      <c r="C122" t="s">
        <v>3939</v>
      </c>
      <c r="D122" t="s">
        <v>1015</v>
      </c>
      <c r="E122" t="s">
        <v>2872</v>
      </c>
      <c r="F122" t="s">
        <v>78</v>
      </c>
      <c r="G122" t="s">
        <v>214</v>
      </c>
      <c r="H122">
        <v>8</v>
      </c>
      <c r="I122">
        <v>8</v>
      </c>
      <c r="J122">
        <v>8</v>
      </c>
      <c r="K122">
        <v>8</v>
      </c>
      <c r="L122">
        <v>8</v>
      </c>
      <c r="N122" s="171" t="str">
        <f t="shared" si="3"/>
        <v>810080-DEPUR-OS</v>
      </c>
      <c r="O122" s="172" t="str">
        <f>IF(B122="NET","",IF(B122="","",IFERROR(VLOOKUP(N122,EAN!$A:$B,2,FALSE),"MANGLER - MÅ OPPDATERE EAN-FANEN")))</f>
        <v>MANGLER - MÅ OPPDATERE EAN-FANEN</v>
      </c>
      <c r="P122" s="171">
        <f t="shared" si="4"/>
        <v>8</v>
      </c>
      <c r="Q122" s="171">
        <f t="shared" si="5"/>
        <v>8</v>
      </c>
      <c r="S122" s="102" t="str">
        <f>IF(B122="NET","",IFERROR(VLOOKUP(O122,'2) Order Form'!$V$9:$V$905,1,FALSE),"Ikke med I order form"))</f>
        <v>Ikke med I order form</v>
      </c>
      <c r="U122" s="2">
        <v>7048652892584</v>
      </c>
      <c r="V122" s="120">
        <f>IFERROR(VLOOKUP(U122,'2) Order Form'!$V$9:$V$1767,1,FALSE),"Ikke med I order form")</f>
        <v>7048652892584</v>
      </c>
      <c r="W122" s="173">
        <f>INDEX(ATS!$A:$P,MATCH(ATS!$U122,ATS!$O:$O,0),1)</f>
        <v>845104</v>
      </c>
      <c r="X122" s="174" t="str">
        <f>INDEX(ATS!$A:$P,MATCH(ATS!$U122,ATS!$O:$O,0),2)</f>
        <v>Trailblazer Mips Helmet</v>
      </c>
      <c r="Y122" s="175" t="str">
        <f>INDEX(ATS!$A:$P,MATCH(ATS!$U122,ATS!$O:$O,0),4)</f>
        <v>NANI-SM</v>
      </c>
      <c r="AA122" s="173">
        <f>IFERROR(VLOOKUP('2) Order Form'!V127,$U$4:$U$2000,1,FALSE),"Ikke med i Elastic")</f>
        <v>7048652903044</v>
      </c>
      <c r="AB122" s="173">
        <f>SUM('2) Order Form'!V127)</f>
        <v>7048652903044</v>
      </c>
      <c r="AC122" s="173">
        <f>INDEX(ATS!$A:$P,MATCH(ATS!$AB122,ATS!$O:$O,0),1)</f>
        <v>845107</v>
      </c>
      <c r="AD122" s="173" t="str">
        <f>INDEX(ATS!$A:$P,MATCH(ATS!$AB122,ATS!$O:$O,0),2)</f>
        <v>Ripper Helmet Jr</v>
      </c>
      <c r="AE122" s="173" t="str">
        <f>INDEX(ATS!$A:$P,MATCH(ATS!$AB122,ATS!$O:$O,0),4)</f>
        <v>WOLD-48/53</v>
      </c>
    </row>
    <row r="123" spans="1:31">
      <c r="A123">
        <v>810080</v>
      </c>
      <c r="B123" t="s">
        <v>3226</v>
      </c>
      <c r="C123" t="s">
        <v>3939</v>
      </c>
      <c r="D123" t="s">
        <v>3220</v>
      </c>
      <c r="E123" t="s">
        <v>3221</v>
      </c>
      <c r="F123" t="s">
        <v>78</v>
      </c>
      <c r="G123" t="s">
        <v>214</v>
      </c>
      <c r="H123">
        <v>1</v>
      </c>
      <c r="I123">
        <v>1</v>
      </c>
      <c r="J123">
        <v>1</v>
      </c>
      <c r="K123">
        <v>1</v>
      </c>
      <c r="L123">
        <v>1</v>
      </c>
      <c r="N123" s="171" t="str">
        <f t="shared" si="3"/>
        <v>810080-FLUO-OS</v>
      </c>
      <c r="O123" s="172" t="str">
        <f>IF(B123="NET","",IF(B123="","",IFERROR(VLOOKUP(N123,EAN!$A:$B,2,FALSE),"MANGLER - MÅ OPPDATERE EAN-FANEN")))</f>
        <v>MANGLER - MÅ OPPDATERE EAN-FANEN</v>
      </c>
      <c r="P123" s="171">
        <f t="shared" si="4"/>
        <v>1</v>
      </c>
      <c r="Q123" s="171">
        <f t="shared" si="5"/>
        <v>1</v>
      </c>
      <c r="S123" s="102" t="str">
        <f>IF(B123="NET","",IFERROR(VLOOKUP(O123,'2) Order Form'!$V$9:$V$905,1,FALSE),"Ikke med I order form"))</f>
        <v>Ikke med I order form</v>
      </c>
      <c r="U123" s="2">
        <v>7048652892577</v>
      </c>
      <c r="V123" s="120">
        <f>IFERROR(VLOOKUP(U123,'2) Order Form'!$V$9:$V$1767,1,FALSE),"Ikke med I order form")</f>
        <v>7048652892577</v>
      </c>
      <c r="W123" s="173">
        <f>INDEX(ATS!$A:$P,MATCH(ATS!$U123,ATS!$O:$O,0),1)</f>
        <v>845104</v>
      </c>
      <c r="X123" s="174" t="str">
        <f>INDEX(ATS!$A:$P,MATCH(ATS!$U123,ATS!$O:$O,0),2)</f>
        <v>Trailblazer Mips Helmet</v>
      </c>
      <c r="Y123" s="175" t="str">
        <f>INDEX(ATS!$A:$P,MATCH(ATS!$U123,ATS!$O:$O,0),4)</f>
        <v>NANI-ML</v>
      </c>
      <c r="AA123" s="173">
        <f>IFERROR(VLOOKUP('2) Order Form'!V128,$U$4:$U$2000,1,FALSE),"Ikke med i Elastic")</f>
        <v>7048652903051</v>
      </c>
      <c r="AB123" s="173">
        <f>SUM('2) Order Form'!V128)</f>
        <v>7048652903051</v>
      </c>
      <c r="AC123" s="173">
        <f>INDEX(ATS!$A:$P,MATCH(ATS!$AB123,ATS!$O:$O,0),1)</f>
        <v>845108</v>
      </c>
      <c r="AD123" s="173" t="str">
        <f>INDEX(ATS!$A:$P,MATCH(ATS!$AB123,ATS!$O:$O,0),2)</f>
        <v>Ripper Mips Helmet Jr</v>
      </c>
      <c r="AE123" s="173" t="str">
        <f>INDEX(ATS!$A:$P,MATCH(ATS!$AB123,ATS!$O:$O,0),4)</f>
        <v>BLTI-48/53</v>
      </c>
    </row>
    <row r="124" spans="1:31">
      <c r="A124">
        <v>810080</v>
      </c>
      <c r="B124" t="s">
        <v>3226</v>
      </c>
      <c r="C124" t="s">
        <v>3939</v>
      </c>
      <c r="D124" t="s">
        <v>3227</v>
      </c>
      <c r="E124" t="s">
        <v>3228</v>
      </c>
      <c r="F124" t="s">
        <v>78</v>
      </c>
      <c r="G124" t="s">
        <v>214</v>
      </c>
      <c r="H124">
        <v>2</v>
      </c>
      <c r="I124">
        <v>2</v>
      </c>
      <c r="J124">
        <v>2</v>
      </c>
      <c r="K124">
        <v>2</v>
      </c>
      <c r="L124">
        <v>2</v>
      </c>
      <c r="N124" s="171" t="str">
        <f t="shared" si="3"/>
        <v>810080-GRBLU-OS</v>
      </c>
      <c r="O124" s="172" t="str">
        <f>IF(B124="NET","",IF(B124="","",IFERROR(VLOOKUP(N124,EAN!$A:$B,2,FALSE),"MANGLER - MÅ OPPDATERE EAN-FANEN")))</f>
        <v>MANGLER - MÅ OPPDATERE EAN-FANEN</v>
      </c>
      <c r="P124" s="171">
        <f t="shared" si="4"/>
        <v>2</v>
      </c>
      <c r="Q124" s="171">
        <f t="shared" si="5"/>
        <v>2</v>
      </c>
      <c r="S124" s="102" t="str">
        <f>IF(B124="NET","",IFERROR(VLOOKUP(O124,'2) Order Form'!$V$9:$V$905,1,FALSE),"Ikke med I order form"))</f>
        <v>Ikke med I order form</v>
      </c>
      <c r="U124" s="2">
        <v>7048652892577</v>
      </c>
      <c r="V124" s="120">
        <f>IFERROR(VLOOKUP(U124,'2) Order Form'!$V$9:$V$1767,1,FALSE),"Ikke med I order form")</f>
        <v>7048652892577</v>
      </c>
      <c r="W124" s="173">
        <f>INDEX(ATS!$A:$P,MATCH(ATS!$U124,ATS!$O:$O,0),1)</f>
        <v>845104</v>
      </c>
      <c r="X124" s="174" t="str">
        <f>INDEX(ATS!$A:$P,MATCH(ATS!$U124,ATS!$O:$O,0),2)</f>
        <v>Trailblazer Mips Helmet</v>
      </c>
      <c r="Y124" s="175" t="str">
        <f>INDEX(ATS!$A:$P,MATCH(ATS!$U124,ATS!$O:$O,0),4)</f>
        <v>NANI-ML</v>
      </c>
      <c r="AA124" s="173">
        <f>IFERROR(VLOOKUP('2) Order Form'!V129,$U$4:$U$2000,1,FALSE),"Ikke med i Elastic")</f>
        <v>7048652903068</v>
      </c>
      <c r="AB124" s="173">
        <f>SUM('2) Order Form'!V129)</f>
        <v>7048652903068</v>
      </c>
      <c r="AC124" s="173">
        <f>INDEX(ATS!$A:$P,MATCH(ATS!$AB124,ATS!$O:$O,0),1)</f>
        <v>845108</v>
      </c>
      <c r="AD124" s="173" t="str">
        <f>INDEX(ATS!$A:$P,MATCH(ATS!$AB124,ATS!$O:$O,0),2)</f>
        <v>Ripper Mips Helmet Jr</v>
      </c>
      <c r="AE124" s="173" t="str">
        <f>INDEX(ATS!$A:$P,MATCH(ATS!$AB124,ATS!$O:$O,0),4)</f>
        <v>DLIM-48/53</v>
      </c>
    </row>
    <row r="125" spans="1:31">
      <c r="A125">
        <v>810080</v>
      </c>
      <c r="B125" t="s">
        <v>3226</v>
      </c>
      <c r="C125" t="s">
        <v>3939</v>
      </c>
      <c r="D125" t="s">
        <v>3229</v>
      </c>
      <c r="E125" t="s">
        <v>3230</v>
      </c>
      <c r="F125" t="s">
        <v>78</v>
      </c>
      <c r="G125" t="s">
        <v>214</v>
      </c>
      <c r="H125">
        <v>6</v>
      </c>
      <c r="I125">
        <v>6</v>
      </c>
      <c r="J125">
        <v>6</v>
      </c>
      <c r="K125">
        <v>6</v>
      </c>
      <c r="L125">
        <v>6</v>
      </c>
      <c r="N125" s="171" t="str">
        <f t="shared" si="3"/>
        <v>810080-MTURQ-OS</v>
      </c>
      <c r="O125" s="172" t="str">
        <f>IF(B125="NET","",IF(B125="","",IFERROR(VLOOKUP(N125,EAN!$A:$B,2,FALSE),"MANGLER - MÅ OPPDATERE EAN-FANEN")))</f>
        <v>MANGLER - MÅ OPPDATERE EAN-FANEN</v>
      </c>
      <c r="P125" s="171">
        <f t="shared" si="4"/>
        <v>6</v>
      </c>
      <c r="Q125" s="171">
        <f t="shared" si="5"/>
        <v>6</v>
      </c>
      <c r="S125" s="102" t="str">
        <f>IF(B125="NET","",IFERROR(VLOOKUP(O125,'2) Order Form'!$V$9:$V$905,1,FALSE),"Ikke med I order form"))</f>
        <v>Ikke med I order form</v>
      </c>
      <c r="U125" s="2">
        <v>7048652892560</v>
      </c>
      <c r="V125" s="120">
        <f>IFERROR(VLOOKUP(U125,'2) Order Form'!$V$9:$V$1767,1,FALSE),"Ikke med I order form")</f>
        <v>7048652892560</v>
      </c>
      <c r="W125" s="173">
        <f>INDEX(ATS!$A:$P,MATCH(ATS!$U125,ATS!$O:$O,0),1)</f>
        <v>845104</v>
      </c>
      <c r="X125" s="174" t="str">
        <f>INDEX(ATS!$A:$P,MATCH(ATS!$U125,ATS!$O:$O,0),2)</f>
        <v>Trailblazer Mips Helmet</v>
      </c>
      <c r="Y125" s="175" t="str">
        <f>INDEX(ATS!$A:$P,MATCH(ATS!$U125,ATS!$O:$O,0),4)</f>
        <v>NANI-LXL</v>
      </c>
      <c r="AA125" s="173">
        <f>IFERROR(VLOOKUP('2) Order Form'!V130,$U$4:$U$2000,1,FALSE),"Ikke med i Elastic")</f>
        <v>7048652540881</v>
      </c>
      <c r="AB125" s="173">
        <f>SUM('2) Order Form'!V130)</f>
        <v>7048652540881</v>
      </c>
      <c r="AC125" s="173">
        <f>INDEX(ATS!$A:$P,MATCH(ATS!$AB125,ATS!$O:$O,0),1)</f>
        <v>845108</v>
      </c>
      <c r="AD125" s="173" t="str">
        <f>INDEX(ATS!$A:$P,MATCH(ATS!$AB125,ATS!$O:$O,0),2)</f>
        <v>Ripper Mips Helmet Jr</v>
      </c>
      <c r="AE125" s="173" t="str">
        <f>INDEX(ATS!$A:$P,MATCH(ATS!$AB125,ATS!$O:$O,0),4)</f>
        <v>MBLK-48/53</v>
      </c>
    </row>
    <row r="126" spans="1:31">
      <c r="A126">
        <v>810080</v>
      </c>
      <c r="B126" t="s">
        <v>3226</v>
      </c>
      <c r="C126" t="s">
        <v>3939</v>
      </c>
      <c r="D126" t="s">
        <v>318</v>
      </c>
      <c r="E126" t="s">
        <v>2873</v>
      </c>
      <c r="F126" t="s">
        <v>78</v>
      </c>
      <c r="G126" t="s">
        <v>214</v>
      </c>
      <c r="H126">
        <v>1</v>
      </c>
      <c r="I126">
        <v>1</v>
      </c>
      <c r="J126">
        <v>1</v>
      </c>
      <c r="K126">
        <v>1</v>
      </c>
      <c r="L126">
        <v>1</v>
      </c>
      <c r="N126" s="171" t="str">
        <f t="shared" si="3"/>
        <v>810080-NAGR-OS</v>
      </c>
      <c r="O126" s="172" t="str">
        <f>IF(B126="NET","",IF(B126="","",IFERROR(VLOOKUP(N126,EAN!$A:$B,2,FALSE),"MANGLER - MÅ OPPDATERE EAN-FANEN")))</f>
        <v>MANGLER - MÅ OPPDATERE EAN-FANEN</v>
      </c>
      <c r="P126" s="171">
        <f t="shared" si="4"/>
        <v>1</v>
      </c>
      <c r="Q126" s="171">
        <f t="shared" si="5"/>
        <v>1</v>
      </c>
      <c r="S126" s="102" t="str">
        <f>IF(B126="NET","",IFERROR(VLOOKUP(O126,'2) Order Form'!$V$9:$V$905,1,FALSE),"Ikke med I order form"))</f>
        <v>Ikke med I order form</v>
      </c>
      <c r="U126" s="2">
        <v>7048652892560</v>
      </c>
      <c r="V126" s="120">
        <f>IFERROR(VLOOKUP(U126,'2) Order Form'!$V$9:$V$1767,1,FALSE),"Ikke med I order form")</f>
        <v>7048652892560</v>
      </c>
      <c r="W126" s="173">
        <f>INDEX(ATS!$A:$P,MATCH(ATS!$U126,ATS!$O:$O,0),1)</f>
        <v>845104</v>
      </c>
      <c r="X126" s="174" t="str">
        <f>INDEX(ATS!$A:$P,MATCH(ATS!$U126,ATS!$O:$O,0),2)</f>
        <v>Trailblazer Mips Helmet</v>
      </c>
      <c r="Y126" s="175" t="str">
        <f>INDEX(ATS!$A:$P,MATCH(ATS!$U126,ATS!$O:$O,0),4)</f>
        <v>NANI-LXL</v>
      </c>
      <c r="AA126" s="173">
        <f>IFERROR(VLOOKUP('2) Order Form'!V131,$U$4:$U$2000,1,FALSE),"Ikke med i Elastic")</f>
        <v>7048652767790</v>
      </c>
      <c r="AB126" s="173">
        <f>SUM('2) Order Form'!V131)</f>
        <v>7048652767790</v>
      </c>
      <c r="AC126" s="173">
        <f>INDEX(ATS!$A:$P,MATCH(ATS!$AB126,ATS!$O:$O,0),1)</f>
        <v>845108</v>
      </c>
      <c r="AD126" s="173" t="str">
        <f>INDEX(ATS!$A:$P,MATCH(ATS!$AB126,ATS!$O:$O,0),2)</f>
        <v>Ripper Mips Helmet Jr</v>
      </c>
      <c r="AE126" s="173" t="str">
        <f>INDEX(ATS!$A:$P,MATCH(ATS!$AB126,ATS!$O:$O,0),4)</f>
        <v>MFLU-48/53</v>
      </c>
    </row>
    <row r="127" spans="1:31">
      <c r="A127">
        <v>810080</v>
      </c>
      <c r="B127" t="s">
        <v>3226</v>
      </c>
      <c r="C127" t="s">
        <v>3939</v>
      </c>
      <c r="D127" t="s">
        <v>3231</v>
      </c>
      <c r="E127" t="s">
        <v>3232</v>
      </c>
      <c r="F127" t="s">
        <v>78</v>
      </c>
      <c r="G127" t="s">
        <v>214</v>
      </c>
      <c r="H127">
        <v>9</v>
      </c>
      <c r="I127">
        <v>9</v>
      </c>
      <c r="J127">
        <v>9</v>
      </c>
      <c r="K127">
        <v>9</v>
      </c>
      <c r="L127">
        <v>9</v>
      </c>
      <c r="N127" s="171" t="str">
        <f t="shared" si="3"/>
        <v>810080-PANTH-OS</v>
      </c>
      <c r="O127" s="172" t="str">
        <f>IF(B127="NET","",IF(B127="","",IFERROR(VLOOKUP(N127,EAN!$A:$B,2,FALSE),"MANGLER - MÅ OPPDATERE EAN-FANEN")))</f>
        <v>MANGLER - MÅ OPPDATERE EAN-FANEN</v>
      </c>
      <c r="P127" s="171">
        <f t="shared" si="4"/>
        <v>9</v>
      </c>
      <c r="Q127" s="171">
        <f t="shared" si="5"/>
        <v>9</v>
      </c>
      <c r="S127" s="102" t="str">
        <f>IF(B127="NET","",IFERROR(VLOOKUP(O127,'2) Order Form'!$V$9:$V$905,1,FALSE),"Ikke med I order form"))</f>
        <v>Ikke med I order form</v>
      </c>
      <c r="U127" s="2">
        <v>7048652892645</v>
      </c>
      <c r="V127" s="120">
        <f>IFERROR(VLOOKUP(U127,'2) Order Form'!$V$9:$V$1767,1,FALSE),"Ikke med I order form")</f>
        <v>7048652892645</v>
      </c>
      <c r="W127" s="173">
        <f>INDEX(ATS!$A:$P,MATCH(ATS!$U127,ATS!$O:$O,0),1)</f>
        <v>845104</v>
      </c>
      <c r="X127" s="174" t="str">
        <f>INDEX(ATS!$A:$P,MATCH(ATS!$U127,ATS!$O:$O,0),2)</f>
        <v>Trailblazer Mips Helmet</v>
      </c>
      <c r="Y127" s="175" t="str">
        <f>INDEX(ATS!$A:$P,MATCH(ATS!$U127,ATS!$O:$O,0),4)</f>
        <v>WOLND-SM</v>
      </c>
      <c r="AA127" s="173">
        <f>IFERROR(VLOOKUP('2) Order Form'!V132,$U$4:$U$2000,1,FALSE),"Ikke med i Elastic")</f>
        <v>7048652540928</v>
      </c>
      <c r="AB127" s="173">
        <f>SUM('2) Order Form'!V132)</f>
        <v>7048652540928</v>
      </c>
      <c r="AC127" s="173">
        <f>INDEX(ATS!$A:$P,MATCH(ATS!$AB127,ATS!$O:$O,0),1)</f>
        <v>845108</v>
      </c>
      <c r="AD127" s="173" t="str">
        <f>INDEX(ATS!$A:$P,MATCH(ATS!$AB127,ATS!$O:$O,0),2)</f>
        <v>Ripper Mips Helmet Jr</v>
      </c>
      <c r="AE127" s="173" t="str">
        <f>INDEX(ATS!$A:$P,MATCH(ATS!$AB127,ATS!$O:$O,0),4)</f>
        <v>MWHT-48/53</v>
      </c>
    </row>
    <row r="128" spans="1:31">
      <c r="A128">
        <v>810080</v>
      </c>
      <c r="B128" t="s">
        <v>3226</v>
      </c>
      <c r="C128" t="s">
        <v>3939</v>
      </c>
      <c r="D128" t="s">
        <v>3233</v>
      </c>
      <c r="E128" t="s">
        <v>3234</v>
      </c>
      <c r="F128" t="s">
        <v>78</v>
      </c>
      <c r="G128" t="s">
        <v>214</v>
      </c>
      <c r="H128">
        <v>15</v>
      </c>
      <c r="I128">
        <v>15</v>
      </c>
      <c r="J128">
        <v>15</v>
      </c>
      <c r="K128">
        <v>15</v>
      </c>
      <c r="L128">
        <v>15</v>
      </c>
      <c r="N128" s="171" t="str">
        <f t="shared" si="3"/>
        <v>810080-RGGRN-OS</v>
      </c>
      <c r="O128" s="172" t="str">
        <f>IF(B128="NET","",IF(B128="","",IFERROR(VLOOKUP(N128,EAN!$A:$B,2,FALSE),"MANGLER - MÅ OPPDATERE EAN-FANEN")))</f>
        <v>MANGLER - MÅ OPPDATERE EAN-FANEN</v>
      </c>
      <c r="P128" s="171">
        <f t="shared" si="4"/>
        <v>15</v>
      </c>
      <c r="Q128" s="171">
        <f t="shared" si="5"/>
        <v>15</v>
      </c>
      <c r="S128" s="102" t="str">
        <f>IF(B128="NET","",IFERROR(VLOOKUP(O128,'2) Order Form'!$V$9:$V$905,1,FALSE),"Ikke med I order form"))</f>
        <v>Ikke med I order form</v>
      </c>
      <c r="U128" s="2">
        <v>7048652892645</v>
      </c>
      <c r="V128" s="120">
        <f>IFERROR(VLOOKUP(U128,'2) Order Form'!$V$9:$V$1767,1,FALSE),"Ikke med I order form")</f>
        <v>7048652892645</v>
      </c>
      <c r="W128" s="173">
        <f>INDEX(ATS!$A:$P,MATCH(ATS!$U128,ATS!$O:$O,0),1)</f>
        <v>845104</v>
      </c>
      <c r="X128" s="174" t="str">
        <f>INDEX(ATS!$A:$P,MATCH(ATS!$U128,ATS!$O:$O,0),2)</f>
        <v>Trailblazer Mips Helmet</v>
      </c>
      <c r="Y128" s="175" t="str">
        <f>INDEX(ATS!$A:$P,MATCH(ATS!$U128,ATS!$O:$O,0),4)</f>
        <v>WOLND-SM</v>
      </c>
      <c r="AA128" s="173">
        <f>IFERROR(VLOOKUP('2) Order Form'!V133,$U$4:$U$2000,1,FALSE),"Ikke med i Elastic")</f>
        <v>7048652767820</v>
      </c>
      <c r="AB128" s="173">
        <f>SUM('2) Order Form'!V133)</f>
        <v>7048652767820</v>
      </c>
      <c r="AC128" s="173">
        <f>INDEX(ATS!$A:$P,MATCH(ATS!$AB128,ATS!$O:$O,0),1)</f>
        <v>845108</v>
      </c>
      <c r="AD128" s="173" t="str">
        <f>INDEX(ATS!$A:$P,MATCH(ATS!$AB128,ATS!$O:$O,0),2)</f>
        <v>Ripper Mips Helmet Jr</v>
      </c>
      <c r="AE128" s="173" t="str">
        <f>INDEX(ATS!$A:$P,MATCH(ATS!$AB128,ATS!$O:$O,0),4)</f>
        <v>SBLM-48/53</v>
      </c>
    </row>
    <row r="129" spans="1:31">
      <c r="A129">
        <v>810080</v>
      </c>
      <c r="B129" t="s">
        <v>3226</v>
      </c>
      <c r="C129" t="s">
        <v>3939</v>
      </c>
      <c r="D129" t="s">
        <v>3235</v>
      </c>
      <c r="E129" t="s">
        <v>3236</v>
      </c>
      <c r="F129" t="s">
        <v>78</v>
      </c>
      <c r="G129" t="s">
        <v>111</v>
      </c>
      <c r="H129">
        <v>14</v>
      </c>
      <c r="I129">
        <v>14</v>
      </c>
      <c r="J129">
        <v>14</v>
      </c>
      <c r="K129">
        <v>14</v>
      </c>
      <c r="L129">
        <v>14</v>
      </c>
      <c r="N129" s="171" t="str">
        <f t="shared" si="3"/>
        <v>810080-WHITE-OS</v>
      </c>
      <c r="O129" s="172" t="str">
        <f>IF(B129="NET","",IF(B129="","",IFERROR(VLOOKUP(N129,EAN!$A:$B,2,FALSE),"MANGLER - MÅ OPPDATERE EAN-FANEN")))</f>
        <v>MANGLER - MÅ OPPDATERE EAN-FANEN</v>
      </c>
      <c r="P129" s="171">
        <f t="shared" si="4"/>
        <v>14</v>
      </c>
      <c r="Q129" s="171">
        <f t="shared" si="5"/>
        <v>14</v>
      </c>
      <c r="S129" s="102" t="str">
        <f>IF(B129="NET","",IFERROR(VLOOKUP(O129,'2) Order Form'!$V$9:$V$905,1,FALSE),"Ikke med I order form"))</f>
        <v>Ikke med I order form</v>
      </c>
      <c r="U129" s="2">
        <v>7048652892638</v>
      </c>
      <c r="V129" s="120">
        <f>IFERROR(VLOOKUP(U129,'2) Order Form'!$V$9:$V$1767,1,FALSE),"Ikke med I order form")</f>
        <v>7048652892638</v>
      </c>
      <c r="W129" s="173">
        <f>INDEX(ATS!$A:$P,MATCH(ATS!$U129,ATS!$O:$O,0),1)</f>
        <v>845104</v>
      </c>
      <c r="X129" s="174" t="str">
        <f>INDEX(ATS!$A:$P,MATCH(ATS!$U129,ATS!$O:$O,0),2)</f>
        <v>Trailblazer Mips Helmet</v>
      </c>
      <c r="Y129" s="175" t="str">
        <f>INDEX(ATS!$A:$P,MATCH(ATS!$U129,ATS!$O:$O,0),4)</f>
        <v>WOLND-ML</v>
      </c>
      <c r="AA129" s="173">
        <f>IFERROR(VLOOKUP('2) Order Form'!V134,$U$4:$U$2000,1,FALSE),"Ikke med i Elastic")</f>
        <v>7048652903075</v>
      </c>
      <c r="AB129" s="173">
        <f>SUM('2) Order Form'!V134)</f>
        <v>7048652903075</v>
      </c>
      <c r="AC129" s="173">
        <f>INDEX(ATS!$A:$P,MATCH(ATS!$AB129,ATS!$O:$O,0),1)</f>
        <v>845108</v>
      </c>
      <c r="AD129" s="173" t="str">
        <f>INDEX(ATS!$A:$P,MATCH(ATS!$AB129,ATS!$O:$O,0),2)</f>
        <v>Ripper Mips Helmet Jr</v>
      </c>
      <c r="AE129" s="173" t="str">
        <f>INDEX(ATS!$A:$P,MATCH(ATS!$AB129,ATS!$O:$O,0),4)</f>
        <v>SAME-48/53</v>
      </c>
    </row>
    <row r="130" spans="1:31">
      <c r="A130" s="140">
        <v>810084</v>
      </c>
      <c r="B130" t="s">
        <v>170</v>
      </c>
      <c r="H130" s="140">
        <v>202341</v>
      </c>
      <c r="I130" s="140">
        <v>202342</v>
      </c>
      <c r="J130" s="140">
        <v>202343</v>
      </c>
      <c r="K130" s="140">
        <v>202344</v>
      </c>
      <c r="L130" s="140">
        <v>202345</v>
      </c>
      <c r="N130" s="171" t="str">
        <f t="shared" si="3"/>
        <v>810084-</v>
      </c>
      <c r="O130" s="172" t="str">
        <f>IF(B130="NET","",IF(B130="","",IFERROR(VLOOKUP(N130,EAN!$A:$B,2,FALSE),"MANGLER - MÅ OPPDATERE EAN-FANEN")))</f>
        <v/>
      </c>
      <c r="P130" s="171">
        <f t="shared" si="4"/>
        <v>202341</v>
      </c>
      <c r="Q130" s="171">
        <f t="shared" si="5"/>
        <v>202345</v>
      </c>
      <c r="S130" s="102" t="str">
        <f>IF(B130="NET","",IFERROR(VLOOKUP(O130,'2) Order Form'!$V$9:$V$905,1,FALSE),"Ikke med I order form"))</f>
        <v/>
      </c>
      <c r="U130" s="2">
        <v>7048652892638</v>
      </c>
      <c r="V130" s="120">
        <f>IFERROR(VLOOKUP(U130,'2) Order Form'!$V$9:$V$1767,1,FALSE),"Ikke med I order form")</f>
        <v>7048652892638</v>
      </c>
      <c r="W130" s="173">
        <f>INDEX(ATS!$A:$P,MATCH(ATS!$U130,ATS!$O:$O,0),1)</f>
        <v>845104</v>
      </c>
      <c r="X130" s="174" t="str">
        <f>INDEX(ATS!$A:$P,MATCH(ATS!$U130,ATS!$O:$O,0),2)</f>
        <v>Trailblazer Mips Helmet</v>
      </c>
      <c r="Y130" s="175" t="str">
        <f>INDEX(ATS!$A:$P,MATCH(ATS!$U130,ATS!$O:$O,0),4)</f>
        <v>WOLND-ML</v>
      </c>
      <c r="AA130" s="173">
        <f>IFERROR(VLOOKUP('2) Order Form'!V135,$U$4:$U$2000,1,FALSE),"Ikke med i Elastic")</f>
        <v>7048652903082</v>
      </c>
      <c r="AB130" s="173">
        <f>SUM('2) Order Form'!V135)</f>
        <v>7048652903082</v>
      </c>
      <c r="AC130" s="173">
        <f>INDEX(ATS!$A:$P,MATCH(ATS!$AB130,ATS!$O:$O,0),1)</f>
        <v>845108</v>
      </c>
      <c r="AD130" s="173" t="str">
        <f>INDEX(ATS!$A:$P,MATCH(ATS!$AB130,ATS!$O:$O,0),2)</f>
        <v>Ripper Mips Helmet Jr</v>
      </c>
      <c r="AE130" s="173" t="str">
        <f>INDEX(ATS!$A:$P,MATCH(ATS!$AB130,ATS!$O:$O,0),4)</f>
        <v>WOLD-48/53</v>
      </c>
    </row>
    <row r="131" spans="1:31">
      <c r="A131">
        <v>810084</v>
      </c>
      <c r="B131" t="s">
        <v>3237</v>
      </c>
      <c r="C131" t="s">
        <v>3939</v>
      </c>
      <c r="D131" t="s">
        <v>121</v>
      </c>
      <c r="E131" t="s">
        <v>87</v>
      </c>
      <c r="F131" t="s">
        <v>78</v>
      </c>
      <c r="G131" t="s">
        <v>111</v>
      </c>
      <c r="H131">
        <v>181</v>
      </c>
      <c r="I131">
        <v>181</v>
      </c>
      <c r="J131">
        <v>181</v>
      </c>
      <c r="K131">
        <v>181</v>
      </c>
      <c r="L131">
        <v>181</v>
      </c>
      <c r="N131" s="171" t="str">
        <f t="shared" si="3"/>
        <v>810084-BLACK-OS</v>
      </c>
      <c r="O131" s="172" t="str">
        <f>IF(B131="NET","",IF(B131="","",IFERROR(VLOOKUP(N131,EAN!$A:$B,2,FALSE),"MANGLER - MÅ OPPDATERE EAN-FANEN")))</f>
        <v>MANGLER - MÅ OPPDATERE EAN-FANEN</v>
      </c>
      <c r="P131" s="171">
        <f t="shared" si="4"/>
        <v>181</v>
      </c>
      <c r="Q131" s="171">
        <f t="shared" si="5"/>
        <v>181</v>
      </c>
      <c r="S131" s="102" t="str">
        <f>IF(B131="NET","",IFERROR(VLOOKUP(O131,'2) Order Form'!$V$9:$V$905,1,FALSE),"Ikke med I order form"))</f>
        <v>Ikke med I order form</v>
      </c>
      <c r="U131" s="2">
        <v>7048652892621</v>
      </c>
      <c r="V131" s="120">
        <f>IFERROR(VLOOKUP(U131,'2) Order Form'!$V$9:$V$1767,1,FALSE),"Ikke med I order form")</f>
        <v>7048652892621</v>
      </c>
      <c r="W131" s="173">
        <f>INDEX(ATS!$A:$P,MATCH(ATS!$U131,ATS!$O:$O,0),1)</f>
        <v>845104</v>
      </c>
      <c r="X131" s="174" t="str">
        <f>INDEX(ATS!$A:$P,MATCH(ATS!$U131,ATS!$O:$O,0),2)</f>
        <v>Trailblazer Mips Helmet</v>
      </c>
      <c r="Y131" s="175" t="str">
        <f>INDEX(ATS!$A:$P,MATCH(ATS!$U131,ATS!$O:$O,0),4)</f>
        <v>WOLND-LXL</v>
      </c>
      <c r="AA131" s="173">
        <f>IFERROR(VLOOKUP('2) Order Form'!V136,$U$4:$U$2000,1,FALSE),"Ikke med i Elastic")</f>
        <v>7048652893031</v>
      </c>
      <c r="AB131" s="173">
        <f>SUM('2) Order Form'!V136)</f>
        <v>7048652893031</v>
      </c>
      <c r="AC131" s="173">
        <f>INDEX(ATS!$A:$P,MATCH(ATS!$AB131,ATS!$O:$O,0),1)</f>
        <v>845146</v>
      </c>
      <c r="AD131" s="173" t="str">
        <f>INDEX(ATS!$A:$P,MATCH(ATS!$AB131,ATS!$O:$O,0),2)</f>
        <v>Falconer Aero 2Vi Mips Helmet</v>
      </c>
      <c r="AE131" s="173" t="str">
        <f>INDEX(ATS!$A:$P,MATCH(ATS!$AB131,ATS!$O:$O,0),4)</f>
        <v>BRWHT-SM</v>
      </c>
    </row>
    <row r="132" spans="1:31">
      <c r="A132" s="140">
        <v>810088</v>
      </c>
      <c r="B132" t="s">
        <v>170</v>
      </c>
      <c r="H132" s="140">
        <v>202341</v>
      </c>
      <c r="I132" s="140">
        <v>202342</v>
      </c>
      <c r="J132" s="140">
        <v>202343</v>
      </c>
      <c r="K132" s="140">
        <v>202344</v>
      </c>
      <c r="L132" s="140">
        <v>202345</v>
      </c>
      <c r="N132" s="171" t="str">
        <f t="shared" ref="N132:N195" si="6">CONCATENATE(A132,"-",D132)</f>
        <v>810088-</v>
      </c>
      <c r="O132" s="172" t="str">
        <f>IF(B132="NET","",IF(B132="","",IFERROR(VLOOKUP(N132,EAN!$A:$B,2,FALSE),"MANGLER - MÅ OPPDATERE EAN-FANEN")))</f>
        <v/>
      </c>
      <c r="P132" s="171">
        <f t="shared" si="4"/>
        <v>202341</v>
      </c>
      <c r="Q132" s="171">
        <f t="shared" si="5"/>
        <v>202345</v>
      </c>
      <c r="S132" s="102" t="str">
        <f>IF(B132="NET","",IFERROR(VLOOKUP(O132,'2) Order Form'!$V$9:$V$905,1,FALSE),"Ikke med I order form"))</f>
        <v/>
      </c>
      <c r="U132" s="2">
        <v>7048652892621</v>
      </c>
      <c r="V132" s="120">
        <f>IFERROR(VLOOKUP(U132,'2) Order Form'!$V$9:$V$1767,1,FALSE),"Ikke med I order form")</f>
        <v>7048652892621</v>
      </c>
      <c r="W132" s="173">
        <f>INDEX(ATS!$A:$P,MATCH(ATS!$U132,ATS!$O:$O,0),1)</f>
        <v>845104</v>
      </c>
      <c r="X132" s="174" t="str">
        <f>INDEX(ATS!$A:$P,MATCH(ATS!$U132,ATS!$O:$O,0),2)</f>
        <v>Trailblazer Mips Helmet</v>
      </c>
      <c r="Y132" s="175" t="str">
        <f>INDEX(ATS!$A:$P,MATCH(ATS!$U132,ATS!$O:$O,0),4)</f>
        <v>WOLND-LXL</v>
      </c>
      <c r="AA132" s="173">
        <f>IFERROR(VLOOKUP('2) Order Form'!V137,$U$4:$U$2000,1,FALSE),"Ikke med i Elastic")</f>
        <v>7048652893024</v>
      </c>
      <c r="AB132" s="173">
        <f>SUM('2) Order Form'!V137)</f>
        <v>7048652893024</v>
      </c>
      <c r="AC132" s="173">
        <f>INDEX(ATS!$A:$P,MATCH(ATS!$AB132,ATS!$O:$O,0),1)</f>
        <v>845146</v>
      </c>
      <c r="AD132" s="173" t="str">
        <f>INDEX(ATS!$A:$P,MATCH(ATS!$AB132,ATS!$O:$O,0),2)</f>
        <v>Falconer Aero 2Vi Mips Helmet</v>
      </c>
      <c r="AE132" s="173" t="str">
        <f>INDEX(ATS!$A:$P,MATCH(ATS!$AB132,ATS!$O:$O,0),4)</f>
        <v>BRWHT-ML</v>
      </c>
    </row>
    <row r="133" spans="1:31">
      <c r="A133">
        <v>810088</v>
      </c>
      <c r="B133" t="s">
        <v>3238</v>
      </c>
      <c r="C133" t="s">
        <v>3939</v>
      </c>
      <c r="D133" t="s">
        <v>121</v>
      </c>
      <c r="E133" t="s">
        <v>87</v>
      </c>
      <c r="F133" t="s">
        <v>78</v>
      </c>
      <c r="G133" t="s">
        <v>111</v>
      </c>
      <c r="H133">
        <v>9</v>
      </c>
      <c r="I133">
        <v>9</v>
      </c>
      <c r="J133">
        <v>9</v>
      </c>
      <c r="K133">
        <v>9</v>
      </c>
      <c r="L133">
        <v>9</v>
      </c>
      <c r="N133" s="171" t="str">
        <f t="shared" si="6"/>
        <v>810088-BLACK-OS</v>
      </c>
      <c r="O133" s="172" t="str">
        <f>IF(B133="NET","",IF(B133="","",IFERROR(VLOOKUP(N133,EAN!$A:$B,2,FALSE),"MANGLER - MÅ OPPDATERE EAN-FANEN")))</f>
        <v>MANGLER - MÅ OPPDATERE EAN-FANEN</v>
      </c>
      <c r="P133" s="171">
        <f t="shared" ref="P133:P196" si="7">H133</f>
        <v>9</v>
      </c>
      <c r="Q133" s="171">
        <f t="shared" ref="Q133:Q196" si="8">L133</f>
        <v>9</v>
      </c>
      <c r="S133" s="102" t="str">
        <f>IF(B133="NET","",IFERROR(VLOOKUP(O133,'2) Order Form'!$V$9:$V$905,1,FALSE),"Ikke med I order form"))</f>
        <v>Ikke med I order form</v>
      </c>
      <c r="U133" s="2">
        <v>7048652272812</v>
      </c>
      <c r="V133" s="120" t="str">
        <f>IFERROR(VLOOKUP(U133,'2) Order Form'!$V$9:$V$1767,1,FALSE),"Ikke med I order form")</f>
        <v>Ikke med I order form</v>
      </c>
      <c r="W133" s="173" t="e">
        <f>INDEX(ATS!$A:$P,MATCH(ATS!$U133,ATS!$O:$O,0),1)</f>
        <v>#N/A</v>
      </c>
      <c r="X133" s="174" t="e">
        <f>INDEX(ATS!$A:$P,MATCH(ATS!$U133,ATS!$O:$O,0),2)</f>
        <v>#N/A</v>
      </c>
      <c r="Y133" s="175" t="e">
        <f>INDEX(ATS!$A:$P,MATCH(ATS!$U133,ATS!$O:$O,0),4)</f>
        <v>#N/A</v>
      </c>
      <c r="AA133" s="173">
        <f>IFERROR(VLOOKUP('2) Order Form'!V138,$U$4:$U$2000,1,FALSE),"Ikke med i Elastic")</f>
        <v>7048652893017</v>
      </c>
      <c r="AB133" s="173">
        <f>SUM('2) Order Form'!V138)</f>
        <v>7048652893017</v>
      </c>
      <c r="AC133" s="173">
        <f>INDEX(ATS!$A:$P,MATCH(ATS!$AB133,ATS!$O:$O,0),1)</f>
        <v>845146</v>
      </c>
      <c r="AD133" s="173" t="str">
        <f>INDEX(ATS!$A:$P,MATCH(ATS!$AB133,ATS!$O:$O,0),2)</f>
        <v>Falconer Aero 2Vi Mips Helmet</v>
      </c>
      <c r="AE133" s="173" t="str">
        <f>INDEX(ATS!$A:$P,MATCH(ATS!$AB133,ATS!$O:$O,0),4)</f>
        <v>BRWHT-LXL</v>
      </c>
    </row>
    <row r="134" spans="1:31">
      <c r="A134" s="140">
        <v>810089</v>
      </c>
      <c r="B134" t="s">
        <v>170</v>
      </c>
      <c r="H134" s="140">
        <v>202341</v>
      </c>
      <c r="I134" s="140">
        <v>202342</v>
      </c>
      <c r="J134" s="140">
        <v>202343</v>
      </c>
      <c r="K134" s="140">
        <v>202344</v>
      </c>
      <c r="L134" s="140">
        <v>202345</v>
      </c>
      <c r="N134" s="171" t="str">
        <f t="shared" si="6"/>
        <v>810089-</v>
      </c>
      <c r="O134" s="172" t="str">
        <f>IF(B134="NET","",IF(B134="","",IFERROR(VLOOKUP(N134,EAN!$A:$B,2,FALSE),"MANGLER - MÅ OPPDATERE EAN-FANEN")))</f>
        <v/>
      </c>
      <c r="P134" s="171">
        <f t="shared" si="7"/>
        <v>202341</v>
      </c>
      <c r="Q134" s="171">
        <f t="shared" si="8"/>
        <v>202345</v>
      </c>
      <c r="S134" s="102" t="str">
        <f>IF(B134="NET","",IFERROR(VLOOKUP(O134,'2) Order Form'!$V$9:$V$905,1,FALSE),"Ikke med I order form"))</f>
        <v/>
      </c>
      <c r="U134" s="2">
        <v>7048652272812</v>
      </c>
      <c r="V134" s="120" t="str">
        <f>IFERROR(VLOOKUP(U134,'2) Order Form'!$V$9:$V$1767,1,FALSE),"Ikke med I order form")</f>
        <v>Ikke med I order form</v>
      </c>
      <c r="W134" s="173" t="e">
        <f>INDEX(ATS!$A:$P,MATCH(ATS!$U134,ATS!$O:$O,0),1)</f>
        <v>#N/A</v>
      </c>
      <c r="X134" s="174" t="e">
        <f>INDEX(ATS!$A:$P,MATCH(ATS!$U134,ATS!$O:$O,0),2)</f>
        <v>#N/A</v>
      </c>
      <c r="Y134" s="175" t="e">
        <f>INDEX(ATS!$A:$P,MATCH(ATS!$U134,ATS!$O:$O,0),4)</f>
        <v>#N/A</v>
      </c>
      <c r="AA134" s="173">
        <f>IFERROR(VLOOKUP('2) Order Form'!V139,$U$4:$U$2000,1,FALSE),"Ikke med i Elastic")</f>
        <v>7048652893062</v>
      </c>
      <c r="AB134" s="173">
        <f>SUM('2) Order Form'!V139)</f>
        <v>7048652893062</v>
      </c>
      <c r="AC134" s="173">
        <f>INDEX(ATS!$A:$P,MATCH(ATS!$AB134,ATS!$O:$O,0),1)</f>
        <v>845146</v>
      </c>
      <c r="AD134" s="173" t="str">
        <f>INDEX(ATS!$A:$P,MATCH(ATS!$AB134,ATS!$O:$O,0),2)</f>
        <v>Falconer Aero 2Vi Mips Helmet</v>
      </c>
      <c r="AE134" s="173" t="str">
        <f>INDEX(ATS!$A:$P,MATCH(ATS!$AB134,ATS!$O:$O,0),4)</f>
        <v>DUSK-SM</v>
      </c>
    </row>
    <row r="135" spans="1:31">
      <c r="A135">
        <v>810089</v>
      </c>
      <c r="B135" t="s">
        <v>949</v>
      </c>
      <c r="C135" t="s">
        <v>3939</v>
      </c>
      <c r="D135" t="s">
        <v>3942</v>
      </c>
      <c r="E135" t="s">
        <v>3598</v>
      </c>
      <c r="F135" t="s">
        <v>78</v>
      </c>
      <c r="G135" t="s">
        <v>111</v>
      </c>
      <c r="H135">
        <v>0</v>
      </c>
      <c r="I135">
        <v>0</v>
      </c>
      <c r="J135">
        <v>0</v>
      </c>
      <c r="K135">
        <v>0</v>
      </c>
      <c r="L135">
        <v>0</v>
      </c>
      <c r="N135" s="171" t="str">
        <f t="shared" si="6"/>
        <v>810089-BARBM-OS</v>
      </c>
      <c r="O135" s="172" t="str">
        <f>IF(B135="NET","",IF(B135="","",IFERROR(VLOOKUP(N135,EAN!$A:$B,2,FALSE),"MANGLER - MÅ OPPDATERE EAN-FANEN")))</f>
        <v>MANGLER - MÅ OPPDATERE EAN-FANEN</v>
      </c>
      <c r="P135" s="171">
        <f t="shared" si="7"/>
        <v>0</v>
      </c>
      <c r="Q135" s="171">
        <f t="shared" si="8"/>
        <v>0</v>
      </c>
      <c r="S135" s="102" t="str">
        <f>IF(B135="NET","",IFERROR(VLOOKUP(O135,'2) Order Form'!$V$9:$V$905,1,FALSE),"Ikke med I order form"))</f>
        <v>Ikke med I order form</v>
      </c>
      <c r="U135" s="2">
        <v>7048652272805</v>
      </c>
      <c r="V135" s="120" t="str">
        <f>IFERROR(VLOOKUP(U135,'2) Order Form'!$V$9:$V$1767,1,FALSE),"Ikke med I order form")</f>
        <v>Ikke med I order form</v>
      </c>
      <c r="W135" s="173">
        <f>INDEX(ATS!$A:$P,MATCH(ATS!$U135,ATS!$O:$O,0),1)</f>
        <v>845069</v>
      </c>
      <c r="X135" s="174" t="str">
        <f>INDEX(ATS!$A:$P,MATCH(ATS!$U135,ATS!$O:$O,0),2)</f>
        <v>Dissenter Helmet</v>
      </c>
      <c r="Y135" s="175" t="str">
        <f>INDEX(ATS!$A:$P,MATCH(ATS!$U135,ATS!$O:$O,0),4)</f>
        <v>MBLCK-ML</v>
      </c>
      <c r="AA135" s="173">
        <f>IFERROR(VLOOKUP('2) Order Form'!V140,$U$4:$U$2000,1,FALSE),"Ikke med i Elastic")</f>
        <v>7048652893055</v>
      </c>
      <c r="AB135" s="173">
        <f>SUM('2) Order Form'!V140)</f>
        <v>7048652893055</v>
      </c>
      <c r="AC135" s="173">
        <f>INDEX(ATS!$A:$P,MATCH(ATS!$AB135,ATS!$O:$O,0),1)</f>
        <v>845146</v>
      </c>
      <c r="AD135" s="173" t="str">
        <f>INDEX(ATS!$A:$P,MATCH(ATS!$AB135,ATS!$O:$O,0),2)</f>
        <v>Falconer Aero 2Vi Mips Helmet</v>
      </c>
      <c r="AE135" s="173" t="str">
        <f>INDEX(ATS!$A:$P,MATCH(ATS!$AB135,ATS!$O:$O,0),4)</f>
        <v>DUSK-ML</v>
      </c>
    </row>
    <row r="136" spans="1:31">
      <c r="A136">
        <v>810089</v>
      </c>
      <c r="B136" t="s">
        <v>949</v>
      </c>
      <c r="C136" t="s">
        <v>3939</v>
      </c>
      <c r="D136" t="s">
        <v>1006</v>
      </c>
      <c r="E136" t="s">
        <v>2870</v>
      </c>
      <c r="F136" t="s">
        <v>78</v>
      </c>
      <c r="G136" t="s">
        <v>214</v>
      </c>
      <c r="H136">
        <v>15</v>
      </c>
      <c r="I136">
        <v>15</v>
      </c>
      <c r="J136">
        <v>15</v>
      </c>
      <c r="K136">
        <v>15</v>
      </c>
      <c r="L136">
        <v>15</v>
      </c>
      <c r="N136" s="171" t="str">
        <f t="shared" si="6"/>
        <v>810089-BRWHT-OS</v>
      </c>
      <c r="O136" s="172">
        <f>IF(B136="NET","",IF(B136="","",IFERROR(VLOOKUP(N136,EAN!$A:$B,2,FALSE),"MANGLER - MÅ OPPDATERE EAN-FANEN")))</f>
        <v>7048652766342</v>
      </c>
      <c r="P136" s="171">
        <f t="shared" si="7"/>
        <v>15</v>
      </c>
      <c r="Q136" s="171">
        <f t="shared" si="8"/>
        <v>15</v>
      </c>
      <c r="S136" s="102" t="str">
        <f>IF(B136="NET","",IFERROR(VLOOKUP(O136,'2) Order Form'!$V$9:$V$905,1,FALSE),"Ikke med I order form"))</f>
        <v>Ikke med I order form</v>
      </c>
      <c r="U136" s="2">
        <v>7048652272805</v>
      </c>
      <c r="V136" s="120" t="str">
        <f>IFERROR(VLOOKUP(U136,'2) Order Form'!$V$9:$V$1767,1,FALSE),"Ikke med I order form")</f>
        <v>Ikke med I order form</v>
      </c>
      <c r="W136" s="173">
        <f>INDEX(ATS!$A:$P,MATCH(ATS!$U136,ATS!$O:$O,0),1)</f>
        <v>845069</v>
      </c>
      <c r="X136" s="174" t="str">
        <f>INDEX(ATS!$A:$P,MATCH(ATS!$U136,ATS!$O:$O,0),2)</f>
        <v>Dissenter Helmet</v>
      </c>
      <c r="Y136" s="175" t="str">
        <f>INDEX(ATS!$A:$P,MATCH(ATS!$U136,ATS!$O:$O,0),4)</f>
        <v>MBLCK-ML</v>
      </c>
      <c r="AA136" s="173">
        <f>IFERROR(VLOOKUP('2) Order Form'!V141,$U$4:$U$2000,1,FALSE),"Ikke med i Elastic")</f>
        <v>7048652893048</v>
      </c>
      <c r="AB136" s="173">
        <f>SUM('2) Order Form'!V141)</f>
        <v>7048652893048</v>
      </c>
      <c r="AC136" s="173">
        <f>INDEX(ATS!$A:$P,MATCH(ATS!$AB136,ATS!$O:$O,0),1)</f>
        <v>845146</v>
      </c>
      <c r="AD136" s="173" t="str">
        <f>INDEX(ATS!$A:$P,MATCH(ATS!$AB136,ATS!$O:$O,0),2)</f>
        <v>Falconer Aero 2Vi Mips Helmet</v>
      </c>
      <c r="AE136" s="173" t="str">
        <f>INDEX(ATS!$A:$P,MATCH(ATS!$AB136,ATS!$O:$O,0),4)</f>
        <v>DUSK-LXL</v>
      </c>
    </row>
    <row r="137" spans="1:31">
      <c r="A137">
        <v>810089</v>
      </c>
      <c r="B137" t="s">
        <v>949</v>
      </c>
      <c r="C137" t="s">
        <v>3939</v>
      </c>
      <c r="D137" t="s">
        <v>1016</v>
      </c>
      <c r="E137" t="s">
        <v>225</v>
      </c>
      <c r="F137" t="s">
        <v>78</v>
      </c>
      <c r="G137" t="s">
        <v>214</v>
      </c>
      <c r="H137">
        <v>12</v>
      </c>
      <c r="I137">
        <v>12</v>
      </c>
      <c r="J137">
        <v>12</v>
      </c>
      <c r="K137">
        <v>12</v>
      </c>
      <c r="L137">
        <v>12</v>
      </c>
      <c r="N137" s="171" t="str">
        <f t="shared" si="6"/>
        <v>810089-BTGRY-OS</v>
      </c>
      <c r="O137" s="172">
        <f>IF(B137="NET","",IF(B137="","",IFERROR(VLOOKUP(N137,EAN!$A:$B,2,FALSE),"MANGLER - MÅ OPPDATERE EAN-FANEN")))</f>
        <v>7048652766359</v>
      </c>
      <c r="P137" s="171">
        <f t="shared" si="7"/>
        <v>12</v>
      </c>
      <c r="Q137" s="171">
        <f t="shared" si="8"/>
        <v>12</v>
      </c>
      <c r="S137" s="102" t="str">
        <f>IF(B137="NET","",IFERROR(VLOOKUP(O137,'2) Order Form'!$V$9:$V$905,1,FALSE),"Ikke med I order form"))</f>
        <v>Ikke med I order form</v>
      </c>
      <c r="U137" s="2">
        <v>7048652272799</v>
      </c>
      <c r="V137" s="120" t="str">
        <f>IFERROR(VLOOKUP(U137,'2) Order Form'!$V$9:$V$1767,1,FALSE),"Ikke med I order form")</f>
        <v>Ikke med I order form</v>
      </c>
      <c r="W137" s="173" t="e">
        <f>INDEX(ATS!$A:$P,MATCH(ATS!$U137,ATS!$O:$O,0),1)</f>
        <v>#N/A</v>
      </c>
      <c r="X137" s="174" t="e">
        <f>INDEX(ATS!$A:$P,MATCH(ATS!$U137,ATS!$O:$O,0),2)</f>
        <v>#N/A</v>
      </c>
      <c r="Y137" s="175" t="e">
        <f>INDEX(ATS!$A:$P,MATCH(ATS!$U137,ATS!$O:$O,0),4)</f>
        <v>#N/A</v>
      </c>
      <c r="AA137" s="173">
        <f>IFERROR(VLOOKUP('2) Order Form'!V142,$U$4:$U$2000,1,FALSE),"Ikke med i Elastic")</f>
        <v>7048652893123</v>
      </c>
      <c r="AB137" s="173">
        <f>SUM('2) Order Form'!V142)</f>
        <v>7048652893123</v>
      </c>
      <c r="AC137" s="173">
        <f>INDEX(ATS!$A:$P,MATCH(ATS!$AB137,ATS!$O:$O,0),1)</f>
        <v>845146</v>
      </c>
      <c r="AD137" s="173" t="str">
        <f>INDEX(ATS!$A:$P,MATCH(ATS!$AB137,ATS!$O:$O,0),2)</f>
        <v>Falconer Aero 2Vi Mips Helmet</v>
      </c>
      <c r="AE137" s="173" t="str">
        <f>INDEX(ATS!$A:$P,MATCH(ATS!$AB137,ATS!$O:$O,0),4)</f>
        <v>LAVA-SM</v>
      </c>
    </row>
    <row r="138" spans="1:31">
      <c r="A138">
        <v>810089</v>
      </c>
      <c r="B138" t="s">
        <v>949</v>
      </c>
      <c r="C138" t="s">
        <v>3939</v>
      </c>
      <c r="D138" t="s">
        <v>1469</v>
      </c>
      <c r="E138" t="s">
        <v>1470</v>
      </c>
      <c r="F138" t="s">
        <v>78</v>
      </c>
      <c r="G138" t="s">
        <v>214</v>
      </c>
      <c r="H138">
        <v>9</v>
      </c>
      <c r="I138">
        <v>9</v>
      </c>
      <c r="J138">
        <v>9</v>
      </c>
      <c r="K138">
        <v>9</v>
      </c>
      <c r="L138">
        <v>9</v>
      </c>
      <c r="N138" s="171" t="str">
        <f t="shared" si="6"/>
        <v>810089-DUSK-OS</v>
      </c>
      <c r="O138" s="172">
        <f>IF(B138="NET","",IF(B138="","",IFERROR(VLOOKUP(N138,EAN!$A:$B,2,FALSE),"MANGLER - MÅ OPPDATERE EAN-FANEN")))</f>
        <v>7048652890948</v>
      </c>
      <c r="P138" s="171">
        <f t="shared" si="7"/>
        <v>9</v>
      </c>
      <c r="Q138" s="171">
        <f t="shared" si="8"/>
        <v>9</v>
      </c>
      <c r="S138" s="102" t="str">
        <f>IF(B138="NET","",IFERROR(VLOOKUP(O138,'2) Order Form'!$V$9:$V$905,1,FALSE),"Ikke med I order form"))</f>
        <v>Ikke med I order form</v>
      </c>
      <c r="U138" s="2">
        <v>7048652272799</v>
      </c>
      <c r="V138" s="120" t="str">
        <f>IFERROR(VLOOKUP(U138,'2) Order Form'!$V$9:$V$1767,1,FALSE),"Ikke med I order form")</f>
        <v>Ikke med I order form</v>
      </c>
      <c r="W138" s="173" t="e">
        <f>INDEX(ATS!$A:$P,MATCH(ATS!$U138,ATS!$O:$O,0),1)</f>
        <v>#N/A</v>
      </c>
      <c r="X138" s="174" t="e">
        <f>INDEX(ATS!$A:$P,MATCH(ATS!$U138,ATS!$O:$O,0),2)</f>
        <v>#N/A</v>
      </c>
      <c r="Y138" s="175" t="e">
        <f>INDEX(ATS!$A:$P,MATCH(ATS!$U138,ATS!$O:$O,0),4)</f>
        <v>#N/A</v>
      </c>
      <c r="AA138" s="173">
        <f>IFERROR(VLOOKUP('2) Order Form'!V143,$U$4:$U$2000,1,FALSE),"Ikke med i Elastic")</f>
        <v>7048652893116</v>
      </c>
      <c r="AB138" s="173">
        <f>SUM('2) Order Form'!V143)</f>
        <v>7048652893116</v>
      </c>
      <c r="AC138" s="173">
        <f>INDEX(ATS!$A:$P,MATCH(ATS!$AB138,ATS!$O:$O,0),1)</f>
        <v>845146</v>
      </c>
      <c r="AD138" s="173" t="str">
        <f>INDEX(ATS!$A:$P,MATCH(ATS!$AB138,ATS!$O:$O,0),2)</f>
        <v>Falconer Aero 2Vi Mips Helmet</v>
      </c>
      <c r="AE138" s="173" t="str">
        <f>INDEX(ATS!$A:$P,MATCH(ATS!$AB138,ATS!$O:$O,0),4)</f>
        <v>LAVA-ML</v>
      </c>
    </row>
    <row r="139" spans="1:31">
      <c r="A139">
        <v>810089</v>
      </c>
      <c r="B139" t="s">
        <v>949</v>
      </c>
      <c r="C139" t="s">
        <v>3939</v>
      </c>
      <c r="D139" t="s">
        <v>439</v>
      </c>
      <c r="E139" t="s">
        <v>948</v>
      </c>
      <c r="F139" t="s">
        <v>78</v>
      </c>
      <c r="G139" t="s">
        <v>214</v>
      </c>
      <c r="H139">
        <v>14</v>
      </c>
      <c r="I139">
        <v>14</v>
      </c>
      <c r="J139">
        <v>14</v>
      </c>
      <c r="K139">
        <v>14</v>
      </c>
      <c r="L139">
        <v>14</v>
      </c>
      <c r="N139" s="171" t="str">
        <f t="shared" si="6"/>
        <v>810089-GFGRN-OS</v>
      </c>
      <c r="O139" s="172">
        <f>IF(B139="NET","",IF(B139="","",IFERROR(VLOOKUP(N139,EAN!$A:$B,2,FALSE),"MANGLER - MÅ OPPDATERE EAN-FANEN")))</f>
        <v>7048652542427</v>
      </c>
      <c r="P139" s="171">
        <f t="shared" si="7"/>
        <v>14</v>
      </c>
      <c r="Q139" s="171">
        <f t="shared" si="8"/>
        <v>14</v>
      </c>
      <c r="S139" s="102" t="str">
        <f>IF(B139="NET","",IFERROR(VLOOKUP(O139,'2) Order Form'!$V$9:$V$905,1,FALSE),"Ikke med I order form"))</f>
        <v>Ikke med I order form</v>
      </c>
      <c r="U139" s="2">
        <v>7048652272935</v>
      </c>
      <c r="V139" s="120" t="str">
        <f>IFERROR(VLOOKUP(U139,'2) Order Form'!$V$9:$V$1767,1,FALSE),"Ikke med I order form")</f>
        <v>Ikke med I order form</v>
      </c>
      <c r="W139" s="173" t="e">
        <f>INDEX(ATS!$A:$P,MATCH(ATS!$U139,ATS!$O:$O,0),1)</f>
        <v>#N/A</v>
      </c>
      <c r="X139" s="174" t="e">
        <f>INDEX(ATS!$A:$P,MATCH(ATS!$U139,ATS!$O:$O,0),2)</f>
        <v>#N/A</v>
      </c>
      <c r="Y139" s="175" t="e">
        <f>INDEX(ATS!$A:$P,MATCH(ATS!$U139,ATS!$O:$O,0),4)</f>
        <v>#N/A</v>
      </c>
      <c r="AA139" s="173">
        <f>IFERROR(VLOOKUP('2) Order Form'!V144,$U$4:$U$2000,1,FALSE),"Ikke med i Elastic")</f>
        <v>7048652893109</v>
      </c>
      <c r="AB139" s="173">
        <f>SUM('2) Order Form'!V144)</f>
        <v>7048652893109</v>
      </c>
      <c r="AC139" s="173">
        <f>INDEX(ATS!$A:$P,MATCH(ATS!$AB139,ATS!$O:$O,0),1)</f>
        <v>845146</v>
      </c>
      <c r="AD139" s="173" t="str">
        <f>INDEX(ATS!$A:$P,MATCH(ATS!$AB139,ATS!$O:$O,0),2)</f>
        <v>Falconer Aero 2Vi Mips Helmet</v>
      </c>
      <c r="AE139" s="173" t="str">
        <f>INDEX(ATS!$A:$P,MATCH(ATS!$AB139,ATS!$O:$O,0),4)</f>
        <v>LAVA-LXL</v>
      </c>
    </row>
    <row r="140" spans="1:31">
      <c r="A140">
        <v>810089</v>
      </c>
      <c r="B140" t="s">
        <v>949</v>
      </c>
      <c r="C140" t="s">
        <v>3939</v>
      </c>
      <c r="D140" t="s">
        <v>1476</v>
      </c>
      <c r="E140" t="s">
        <v>1477</v>
      </c>
      <c r="F140" t="s">
        <v>78</v>
      </c>
      <c r="G140" t="s">
        <v>214</v>
      </c>
      <c r="H140">
        <v>9</v>
      </c>
      <c r="I140">
        <v>9</v>
      </c>
      <c r="J140">
        <v>9</v>
      </c>
      <c r="K140">
        <v>9</v>
      </c>
      <c r="L140">
        <v>9</v>
      </c>
      <c r="N140" s="171" t="str">
        <f t="shared" si="6"/>
        <v>810089-LAVA-OS</v>
      </c>
      <c r="O140" s="172">
        <f>IF(B140="NET","",IF(B140="","",IFERROR(VLOOKUP(N140,EAN!$A:$B,2,FALSE),"MANGLER - MÅ OPPDATERE EAN-FANEN")))</f>
        <v>7048652890955</v>
      </c>
      <c r="P140" s="171">
        <f t="shared" si="7"/>
        <v>9</v>
      </c>
      <c r="Q140" s="171">
        <f t="shared" si="8"/>
        <v>9</v>
      </c>
      <c r="S140" s="102" t="str">
        <f>IF(B140="NET","",IFERROR(VLOOKUP(O140,'2) Order Form'!$V$9:$V$905,1,FALSE),"Ikke med I order form"))</f>
        <v>Ikke med I order form</v>
      </c>
      <c r="U140" s="2">
        <v>7048652272935</v>
      </c>
      <c r="V140" s="120" t="str">
        <f>IFERROR(VLOOKUP(U140,'2) Order Form'!$V$9:$V$1767,1,FALSE),"Ikke med I order form")</f>
        <v>Ikke med I order form</v>
      </c>
      <c r="W140" s="173" t="e">
        <f>INDEX(ATS!$A:$P,MATCH(ATS!$U140,ATS!$O:$O,0),1)</f>
        <v>#N/A</v>
      </c>
      <c r="X140" s="174" t="e">
        <f>INDEX(ATS!$A:$P,MATCH(ATS!$U140,ATS!$O:$O,0),2)</f>
        <v>#N/A</v>
      </c>
      <c r="Y140" s="175" t="e">
        <f>INDEX(ATS!$A:$P,MATCH(ATS!$U140,ATS!$O:$O,0),4)</f>
        <v>#N/A</v>
      </c>
      <c r="AA140" s="173">
        <f>IFERROR(VLOOKUP('2) Order Form'!V145,$U$4:$U$2000,1,FALSE),"Ikke med i Elastic")</f>
        <v>7048652893154</v>
      </c>
      <c r="AB140" s="173">
        <f>SUM('2) Order Form'!V145)</f>
        <v>7048652893154</v>
      </c>
      <c r="AC140" s="173">
        <f>INDEX(ATS!$A:$P,MATCH(ATS!$AB140,ATS!$O:$O,0),1)</f>
        <v>845146</v>
      </c>
      <c r="AD140" s="173" t="str">
        <f>INDEX(ATS!$A:$P,MATCH(ATS!$AB140,ATS!$O:$O,0),2)</f>
        <v>Falconer Aero 2Vi Mips Helmet</v>
      </c>
      <c r="AE140" s="173" t="str">
        <f>INDEX(ATS!$A:$P,MATCH(ATS!$AB140,ATS!$O:$O,0),4)</f>
        <v>LUSH-SM</v>
      </c>
    </row>
    <row r="141" spans="1:31">
      <c r="A141">
        <v>810089</v>
      </c>
      <c r="B141" t="s">
        <v>949</v>
      </c>
      <c r="C141" t="s">
        <v>3939</v>
      </c>
      <c r="D141" t="s">
        <v>1480</v>
      </c>
      <c r="E141" t="s">
        <v>1481</v>
      </c>
      <c r="F141" t="s">
        <v>78</v>
      </c>
      <c r="G141" t="s">
        <v>214</v>
      </c>
      <c r="H141">
        <v>9</v>
      </c>
      <c r="I141">
        <v>9</v>
      </c>
      <c r="J141">
        <v>9</v>
      </c>
      <c r="K141">
        <v>9</v>
      </c>
      <c r="L141">
        <v>9</v>
      </c>
      <c r="N141" s="171" t="str">
        <f t="shared" si="6"/>
        <v>810089-LILAM-OS</v>
      </c>
      <c r="O141" s="172">
        <f>IF(B141="NET","",IF(B141="","",IFERROR(VLOOKUP(N141,EAN!$A:$B,2,FALSE),"MANGLER - MÅ OPPDATERE EAN-FANEN")))</f>
        <v>7048652890962</v>
      </c>
      <c r="P141" s="171">
        <f t="shared" si="7"/>
        <v>9</v>
      </c>
      <c r="Q141" s="171">
        <f t="shared" si="8"/>
        <v>9</v>
      </c>
      <c r="S141" s="102" t="str">
        <f>IF(B141="NET","",IFERROR(VLOOKUP(O141,'2) Order Form'!$V$9:$V$905,1,FALSE),"Ikke med I order form"))</f>
        <v>Ikke med I order form</v>
      </c>
      <c r="U141" s="2">
        <v>7048652272928</v>
      </c>
      <c r="V141" s="120" t="str">
        <f>IFERROR(VLOOKUP(U141,'2) Order Form'!$V$9:$V$1767,1,FALSE),"Ikke med I order form")</f>
        <v>Ikke med I order form</v>
      </c>
      <c r="W141" s="173" t="e">
        <f>INDEX(ATS!$A:$P,MATCH(ATS!$U141,ATS!$O:$O,0),1)</f>
        <v>#N/A</v>
      </c>
      <c r="X141" s="174" t="e">
        <f>INDEX(ATS!$A:$P,MATCH(ATS!$U141,ATS!$O:$O,0),2)</f>
        <v>#N/A</v>
      </c>
      <c r="Y141" s="175" t="e">
        <f>INDEX(ATS!$A:$P,MATCH(ATS!$U141,ATS!$O:$O,0),4)</f>
        <v>#N/A</v>
      </c>
      <c r="AA141" s="173">
        <f>IFERROR(VLOOKUP('2) Order Form'!V146,$U$4:$U$2000,1,FALSE),"Ikke med i Elastic")</f>
        <v>7048652893147</v>
      </c>
      <c r="AB141" s="173">
        <f>SUM('2) Order Form'!V146)</f>
        <v>7048652893147</v>
      </c>
      <c r="AC141" s="173">
        <f>INDEX(ATS!$A:$P,MATCH(ATS!$AB141,ATS!$O:$O,0),1)</f>
        <v>845146</v>
      </c>
      <c r="AD141" s="173" t="str">
        <f>INDEX(ATS!$A:$P,MATCH(ATS!$AB141,ATS!$O:$O,0),2)</f>
        <v>Falconer Aero 2Vi Mips Helmet</v>
      </c>
      <c r="AE141" s="173" t="str">
        <f>INDEX(ATS!$A:$P,MATCH(ATS!$AB141,ATS!$O:$O,0),4)</f>
        <v>LUSH-ML</v>
      </c>
    </row>
    <row r="142" spans="1:31">
      <c r="A142">
        <v>810089</v>
      </c>
      <c r="B142" t="s">
        <v>949</v>
      </c>
      <c r="C142" t="s">
        <v>3939</v>
      </c>
      <c r="D142" t="s">
        <v>407</v>
      </c>
      <c r="E142" t="s">
        <v>936</v>
      </c>
      <c r="F142" t="s">
        <v>78</v>
      </c>
      <c r="G142" t="s">
        <v>111</v>
      </c>
      <c r="H142">
        <v>44</v>
      </c>
      <c r="I142">
        <v>44</v>
      </c>
      <c r="J142">
        <v>44</v>
      </c>
      <c r="K142">
        <v>44</v>
      </c>
      <c r="L142">
        <v>44</v>
      </c>
      <c r="N142" s="171" t="str">
        <f t="shared" si="6"/>
        <v>810089-MBLCK-OS</v>
      </c>
      <c r="O142" s="172">
        <f>IF(B142="NET","",IF(B142="","",IFERROR(VLOOKUP(N142,EAN!$A:$B,2,FALSE),"MANGLER - MÅ OPPDATERE EAN-FANEN")))</f>
        <v>7048652542434</v>
      </c>
      <c r="P142" s="171">
        <f t="shared" si="7"/>
        <v>44</v>
      </c>
      <c r="Q142" s="171">
        <f t="shared" si="8"/>
        <v>44</v>
      </c>
      <c r="S142" s="102" t="str">
        <f>IF(B142="NET","",IFERROR(VLOOKUP(O142,'2) Order Form'!$V$9:$V$905,1,FALSE),"Ikke med I order form"))</f>
        <v>Ikke med I order form</v>
      </c>
      <c r="U142" s="2">
        <v>7048652272928</v>
      </c>
      <c r="V142" s="120" t="str">
        <f>IFERROR(VLOOKUP(U142,'2) Order Form'!$V$9:$V$1767,1,FALSE),"Ikke med I order form")</f>
        <v>Ikke med I order form</v>
      </c>
      <c r="W142" s="173" t="e">
        <f>INDEX(ATS!$A:$P,MATCH(ATS!$U142,ATS!$O:$O,0),1)</f>
        <v>#N/A</v>
      </c>
      <c r="X142" s="174" t="e">
        <f>INDEX(ATS!$A:$P,MATCH(ATS!$U142,ATS!$O:$O,0),2)</f>
        <v>#N/A</v>
      </c>
      <c r="Y142" s="175" t="e">
        <f>INDEX(ATS!$A:$P,MATCH(ATS!$U142,ATS!$O:$O,0),4)</f>
        <v>#N/A</v>
      </c>
      <c r="AA142" s="173">
        <f>IFERROR(VLOOKUP('2) Order Form'!V147,$U$4:$U$2000,1,FALSE),"Ikke med i Elastic")</f>
        <v>7048652893130</v>
      </c>
      <c r="AB142" s="173">
        <f>SUM('2) Order Form'!V147)</f>
        <v>7048652893130</v>
      </c>
      <c r="AC142" s="173">
        <f>INDEX(ATS!$A:$P,MATCH(ATS!$AB142,ATS!$O:$O,0),1)</f>
        <v>845146</v>
      </c>
      <c r="AD142" s="173" t="str">
        <f>INDEX(ATS!$A:$P,MATCH(ATS!$AB142,ATS!$O:$O,0),2)</f>
        <v>Falconer Aero 2Vi Mips Helmet</v>
      </c>
      <c r="AE142" s="173" t="str">
        <f>INDEX(ATS!$A:$P,MATCH(ATS!$AB142,ATS!$O:$O,0),4)</f>
        <v>LUSH-LXL</v>
      </c>
    </row>
    <row r="143" spans="1:31">
      <c r="A143">
        <v>810089</v>
      </c>
      <c r="B143" t="s">
        <v>949</v>
      </c>
      <c r="C143" t="s">
        <v>3939</v>
      </c>
      <c r="D143" t="s">
        <v>404</v>
      </c>
      <c r="E143" t="s">
        <v>222</v>
      </c>
      <c r="F143" t="s">
        <v>78</v>
      </c>
      <c r="G143" t="s">
        <v>214</v>
      </c>
      <c r="H143">
        <v>21</v>
      </c>
      <c r="I143">
        <v>21</v>
      </c>
      <c r="J143">
        <v>21</v>
      </c>
      <c r="K143">
        <v>21</v>
      </c>
      <c r="L143">
        <v>21</v>
      </c>
      <c r="N143" s="171" t="str">
        <f t="shared" si="6"/>
        <v>810089-MEAME-OS</v>
      </c>
      <c r="O143" s="172">
        <f>IF(B143="NET","",IF(B143="","",IFERROR(VLOOKUP(N143,EAN!$A:$B,2,FALSE),"MANGLER - MÅ OPPDATERE EAN-FANEN")))</f>
        <v>7048652661630</v>
      </c>
      <c r="P143" s="171">
        <f t="shared" si="7"/>
        <v>21</v>
      </c>
      <c r="Q143" s="171">
        <f t="shared" si="8"/>
        <v>21</v>
      </c>
      <c r="S143" s="102" t="str">
        <f>IF(B143="NET","",IFERROR(VLOOKUP(O143,'2) Order Form'!$V$9:$V$905,1,FALSE),"Ikke med I order form"))</f>
        <v>Ikke med I order form</v>
      </c>
      <c r="U143" s="2">
        <v>7048652272911</v>
      </c>
      <c r="V143" s="120" t="str">
        <f>IFERROR(VLOOKUP(U143,'2) Order Form'!$V$9:$V$1767,1,FALSE),"Ikke med I order form")</f>
        <v>Ikke med I order form</v>
      </c>
      <c r="W143" s="173" t="e">
        <f>INDEX(ATS!$A:$P,MATCH(ATS!$U143,ATS!$O:$O,0),1)</f>
        <v>#N/A</v>
      </c>
      <c r="X143" s="174" t="e">
        <f>INDEX(ATS!$A:$P,MATCH(ATS!$U143,ATS!$O:$O,0),2)</f>
        <v>#N/A</v>
      </c>
      <c r="Y143" s="175" t="e">
        <f>INDEX(ATS!$A:$P,MATCH(ATS!$U143,ATS!$O:$O,0),4)</f>
        <v>#N/A</v>
      </c>
      <c r="AA143" s="173">
        <f>IFERROR(VLOOKUP('2) Order Form'!V148,$U$4:$U$2000,1,FALSE),"Ikke med i Elastic")</f>
        <v>7048652893185</v>
      </c>
      <c r="AB143" s="173">
        <f>SUM('2) Order Form'!V148)</f>
        <v>7048652893185</v>
      </c>
      <c r="AC143" s="173">
        <f>INDEX(ATS!$A:$P,MATCH(ATS!$AB143,ATS!$O:$O,0),1)</f>
        <v>845146</v>
      </c>
      <c r="AD143" s="173" t="str">
        <f>INDEX(ATS!$A:$P,MATCH(ATS!$AB143,ATS!$O:$O,0),2)</f>
        <v>Falconer Aero 2Vi Mips Helmet</v>
      </c>
      <c r="AE143" s="173" t="str">
        <f>INDEX(ATS!$A:$P,MATCH(ATS!$AB143,ATS!$O:$O,0),4)</f>
        <v>MBLCK-SM</v>
      </c>
    </row>
    <row r="144" spans="1:31">
      <c r="A144">
        <v>810089</v>
      </c>
      <c r="B144" t="s">
        <v>949</v>
      </c>
      <c r="C144" t="s">
        <v>3939</v>
      </c>
      <c r="D144" t="s">
        <v>1005</v>
      </c>
      <c r="E144" t="s">
        <v>2868</v>
      </c>
      <c r="F144" t="s">
        <v>78</v>
      </c>
      <c r="G144" t="s">
        <v>214</v>
      </c>
      <c r="H144">
        <v>12</v>
      </c>
      <c r="I144">
        <v>12</v>
      </c>
      <c r="J144">
        <v>12</v>
      </c>
      <c r="K144">
        <v>12</v>
      </c>
      <c r="L144">
        <v>12</v>
      </c>
      <c r="N144" s="171" t="str">
        <f t="shared" si="6"/>
        <v>810089-MFLUO-OS</v>
      </c>
      <c r="O144" s="172">
        <f>IF(B144="NET","",IF(B144="","",IFERROR(VLOOKUP(N144,EAN!$A:$B,2,FALSE),"MANGLER - MÅ OPPDATERE EAN-FANEN")))</f>
        <v>7048652766366</v>
      </c>
      <c r="P144" s="171">
        <f t="shared" si="7"/>
        <v>12</v>
      </c>
      <c r="Q144" s="171">
        <f t="shared" si="8"/>
        <v>12</v>
      </c>
      <c r="S144" s="102" t="str">
        <f>IF(B144="NET","",IFERROR(VLOOKUP(O144,'2) Order Form'!$V$9:$V$905,1,FALSE),"Ikke med I order form"))</f>
        <v>Ikke med I order form</v>
      </c>
      <c r="U144" s="2">
        <v>7048652272911</v>
      </c>
      <c r="V144" s="120" t="str">
        <f>IFERROR(VLOOKUP(U144,'2) Order Form'!$V$9:$V$1767,1,FALSE),"Ikke med I order form")</f>
        <v>Ikke med I order form</v>
      </c>
      <c r="W144" s="173" t="e">
        <f>INDEX(ATS!$A:$P,MATCH(ATS!$U144,ATS!$O:$O,0),1)</f>
        <v>#N/A</v>
      </c>
      <c r="X144" s="174" t="e">
        <f>INDEX(ATS!$A:$P,MATCH(ATS!$U144,ATS!$O:$O,0),2)</f>
        <v>#N/A</v>
      </c>
      <c r="Y144" s="175" t="e">
        <f>INDEX(ATS!$A:$P,MATCH(ATS!$U144,ATS!$O:$O,0),4)</f>
        <v>#N/A</v>
      </c>
      <c r="AA144" s="173">
        <f>IFERROR(VLOOKUP('2) Order Form'!V149,$U$4:$U$2000,1,FALSE),"Ikke med i Elastic")</f>
        <v>7048652893178</v>
      </c>
      <c r="AB144" s="173">
        <f>SUM('2) Order Form'!V149)</f>
        <v>7048652893178</v>
      </c>
      <c r="AC144" s="173">
        <f>INDEX(ATS!$A:$P,MATCH(ATS!$AB144,ATS!$O:$O,0),1)</f>
        <v>845146</v>
      </c>
      <c r="AD144" s="173" t="str">
        <f>INDEX(ATS!$A:$P,MATCH(ATS!$AB144,ATS!$O:$O,0),2)</f>
        <v>Falconer Aero 2Vi Mips Helmet</v>
      </c>
      <c r="AE144" s="173" t="str">
        <f>INDEX(ATS!$A:$P,MATCH(ATS!$AB144,ATS!$O:$O,0),4)</f>
        <v>MBLCK-ML</v>
      </c>
    </row>
    <row r="145" spans="1:31">
      <c r="A145">
        <v>810089</v>
      </c>
      <c r="B145" t="s">
        <v>949</v>
      </c>
      <c r="C145" t="s">
        <v>3939</v>
      </c>
      <c r="D145" t="s">
        <v>419</v>
      </c>
      <c r="E145" t="s">
        <v>144</v>
      </c>
      <c r="F145" t="s">
        <v>78</v>
      </c>
      <c r="G145" t="s">
        <v>214</v>
      </c>
      <c r="H145">
        <v>10</v>
      </c>
      <c r="I145">
        <v>10</v>
      </c>
      <c r="J145">
        <v>10</v>
      </c>
      <c r="K145">
        <v>10</v>
      </c>
      <c r="L145">
        <v>10</v>
      </c>
      <c r="N145" s="171" t="str">
        <f t="shared" si="6"/>
        <v>810089-MMBLU-OS</v>
      </c>
      <c r="O145" s="172">
        <f>IF(B145="NET","",IF(B145="","",IFERROR(VLOOKUP(N145,EAN!$A:$B,2,FALSE),"MANGLER - MÅ OPPDATERE EAN-FANEN")))</f>
        <v>7048652542441</v>
      </c>
      <c r="P145" s="171">
        <f t="shared" si="7"/>
        <v>10</v>
      </c>
      <c r="Q145" s="171">
        <f t="shared" si="8"/>
        <v>10</v>
      </c>
      <c r="S145" s="102" t="str">
        <f>IF(B145="NET","",IFERROR(VLOOKUP(O145,'2) Order Form'!$V$9:$V$905,1,FALSE),"Ikke med I order form"))</f>
        <v>Ikke med I order form</v>
      </c>
      <c r="U145" s="2">
        <v>7048652895806</v>
      </c>
      <c r="V145" s="120">
        <f>IFERROR(VLOOKUP(U145,'2) Order Form'!$V$9:$V$1767,1,FALSE),"Ikke med I order form")</f>
        <v>7048652895806</v>
      </c>
      <c r="W145" s="173">
        <f>INDEX(ATS!$A:$P,MATCH(ATS!$U145,ATS!$O:$O,0),1)</f>
        <v>845069</v>
      </c>
      <c r="X145" s="174" t="str">
        <f>INDEX(ATS!$A:$P,MATCH(ATS!$U145,ATS!$O:$O,0),2)</f>
        <v>Dissenter Helmet</v>
      </c>
      <c r="Y145" s="175" t="str">
        <f>INDEX(ATS!$A:$P,MATCH(ATS!$U145,ATS!$O:$O,0),4)</f>
        <v>DUSK-SM</v>
      </c>
      <c r="AA145" s="173">
        <f>IFERROR(VLOOKUP('2) Order Form'!V150,$U$4:$U$2000,1,FALSE),"Ikke med i Elastic")</f>
        <v>7048652893161</v>
      </c>
      <c r="AB145" s="173">
        <f>SUM('2) Order Form'!V150)</f>
        <v>7048652893161</v>
      </c>
      <c r="AC145" s="173">
        <f>INDEX(ATS!$A:$P,MATCH(ATS!$AB145,ATS!$O:$O,0),1)</f>
        <v>845146</v>
      </c>
      <c r="AD145" s="173" t="str">
        <f>INDEX(ATS!$A:$P,MATCH(ATS!$AB145,ATS!$O:$O,0),2)</f>
        <v>Falconer Aero 2Vi Mips Helmet</v>
      </c>
      <c r="AE145" s="173" t="str">
        <f>INDEX(ATS!$A:$P,MATCH(ATS!$AB145,ATS!$O:$O,0),4)</f>
        <v>MBLCK-LXL</v>
      </c>
    </row>
    <row r="146" spans="1:31">
      <c r="A146">
        <v>810089</v>
      </c>
      <c r="B146" t="s">
        <v>949</v>
      </c>
      <c r="C146" t="s">
        <v>3939</v>
      </c>
      <c r="D146" t="s">
        <v>412</v>
      </c>
      <c r="E146" t="s">
        <v>217</v>
      </c>
      <c r="F146" t="s">
        <v>78</v>
      </c>
      <c r="G146" t="s">
        <v>214</v>
      </c>
      <c r="H146">
        <v>25</v>
      </c>
      <c r="I146">
        <v>25</v>
      </c>
      <c r="J146">
        <v>25</v>
      </c>
      <c r="K146">
        <v>25</v>
      </c>
      <c r="L146">
        <v>25</v>
      </c>
      <c r="N146" s="171" t="str">
        <f t="shared" si="6"/>
        <v>810089-MNGRY-OS</v>
      </c>
      <c r="O146" s="172">
        <f>IF(B146="NET","",IF(B146="","",IFERROR(VLOOKUP(N146,EAN!$A:$B,2,FALSE),"MANGLER - MÅ OPPDATERE EAN-FANEN")))</f>
        <v>7048652661647</v>
      </c>
      <c r="P146" s="171">
        <f t="shared" si="7"/>
        <v>25</v>
      </c>
      <c r="Q146" s="171">
        <f t="shared" si="8"/>
        <v>25</v>
      </c>
      <c r="S146" s="102" t="str">
        <f>IF(B146="NET","",IFERROR(VLOOKUP(O146,'2) Order Form'!$V$9:$V$905,1,FALSE),"Ikke med I order form"))</f>
        <v>Ikke med I order form</v>
      </c>
      <c r="U146" s="2">
        <v>7048652895806</v>
      </c>
      <c r="V146" s="120">
        <f>IFERROR(VLOOKUP(U146,'2) Order Form'!$V$9:$V$1767,1,FALSE),"Ikke med I order form")</f>
        <v>7048652895806</v>
      </c>
      <c r="W146" s="173">
        <f>INDEX(ATS!$A:$P,MATCH(ATS!$U146,ATS!$O:$O,0),1)</f>
        <v>845069</v>
      </c>
      <c r="X146" s="174" t="str">
        <f>INDEX(ATS!$A:$P,MATCH(ATS!$U146,ATS!$O:$O,0),2)</f>
        <v>Dissenter Helmet</v>
      </c>
      <c r="Y146" s="175" t="str">
        <f>INDEX(ATS!$A:$P,MATCH(ATS!$U146,ATS!$O:$O,0),4)</f>
        <v>DUSK-SM</v>
      </c>
      <c r="AA146" s="173">
        <f>IFERROR(VLOOKUP('2) Order Form'!V151,$U$4:$U$2000,1,FALSE),"Ikke med i Elastic")</f>
        <v>7048652893246</v>
      </c>
      <c r="AB146" s="173">
        <f>SUM('2) Order Form'!V151)</f>
        <v>7048652893246</v>
      </c>
      <c r="AC146" s="173">
        <f>INDEX(ATS!$A:$P,MATCH(ATS!$AB146,ATS!$O:$O,0),1)</f>
        <v>845146</v>
      </c>
      <c r="AD146" s="173" t="str">
        <f>INDEX(ATS!$A:$P,MATCH(ATS!$AB146,ATS!$O:$O,0),2)</f>
        <v>Falconer Aero 2Vi Mips Helmet</v>
      </c>
      <c r="AE146" s="173" t="str">
        <f>INDEX(ATS!$A:$P,MATCH(ATS!$AB146,ATS!$O:$O,0),4)</f>
        <v>SAWHT-SM</v>
      </c>
    </row>
    <row r="147" spans="1:31">
      <c r="A147">
        <v>810089</v>
      </c>
      <c r="B147" t="s">
        <v>949</v>
      </c>
      <c r="C147" t="s">
        <v>3939</v>
      </c>
      <c r="D147" t="s">
        <v>422</v>
      </c>
      <c r="E147" t="s">
        <v>145</v>
      </c>
      <c r="F147" t="s">
        <v>78</v>
      </c>
      <c r="G147" t="s">
        <v>214</v>
      </c>
      <c r="H147">
        <v>9</v>
      </c>
      <c r="I147">
        <v>9</v>
      </c>
      <c r="J147">
        <v>9</v>
      </c>
      <c r="K147">
        <v>9</v>
      </c>
      <c r="L147">
        <v>9</v>
      </c>
      <c r="N147" s="171" t="str">
        <f t="shared" si="6"/>
        <v>810089-MSBMC-OS</v>
      </c>
      <c r="O147" s="172">
        <f>IF(B147="NET","",IF(B147="","",IFERROR(VLOOKUP(N147,EAN!$A:$B,2,FALSE),"MANGLER - MÅ OPPDATERE EAN-FANEN")))</f>
        <v>7048652542458</v>
      </c>
      <c r="P147" s="171">
        <f t="shared" si="7"/>
        <v>9</v>
      </c>
      <c r="Q147" s="171">
        <f t="shared" si="8"/>
        <v>9</v>
      </c>
      <c r="S147" s="102" t="str">
        <f>IF(B147="NET","",IFERROR(VLOOKUP(O147,'2) Order Form'!$V$9:$V$905,1,FALSE),"Ikke med I order form"))</f>
        <v>Ikke med I order form</v>
      </c>
      <c r="U147" s="2">
        <v>7048652895790</v>
      </c>
      <c r="V147" s="120">
        <f>IFERROR(VLOOKUP(U147,'2) Order Form'!$V$9:$V$1767,1,FALSE),"Ikke med I order form")</f>
        <v>7048652895790</v>
      </c>
      <c r="W147" s="173">
        <f>INDEX(ATS!$A:$P,MATCH(ATS!$U147,ATS!$O:$O,0),1)</f>
        <v>845069</v>
      </c>
      <c r="X147" s="174" t="str">
        <f>INDEX(ATS!$A:$P,MATCH(ATS!$U147,ATS!$O:$O,0),2)</f>
        <v>Dissenter Helmet</v>
      </c>
      <c r="Y147" s="175" t="str">
        <f>INDEX(ATS!$A:$P,MATCH(ATS!$U147,ATS!$O:$O,0),4)</f>
        <v>DUSK-ML</v>
      </c>
      <c r="AA147" s="173">
        <f>IFERROR(VLOOKUP('2) Order Form'!V152,$U$4:$U$2000,1,FALSE),"Ikke med i Elastic")</f>
        <v>7048652893239</v>
      </c>
      <c r="AB147" s="173">
        <f>SUM('2) Order Form'!V152)</f>
        <v>7048652893239</v>
      </c>
      <c r="AC147" s="173">
        <f>INDEX(ATS!$A:$P,MATCH(ATS!$AB147,ATS!$O:$O,0),1)</f>
        <v>845146</v>
      </c>
      <c r="AD147" s="173" t="str">
        <f>INDEX(ATS!$A:$P,MATCH(ATS!$AB147,ATS!$O:$O,0),2)</f>
        <v>Falconer Aero 2Vi Mips Helmet</v>
      </c>
      <c r="AE147" s="173" t="str">
        <f>INDEX(ATS!$A:$P,MATCH(ATS!$AB147,ATS!$O:$O,0),4)</f>
        <v>SAWHT-ML</v>
      </c>
    </row>
    <row r="148" spans="1:31">
      <c r="A148">
        <v>810089</v>
      </c>
      <c r="B148" t="s">
        <v>949</v>
      </c>
      <c r="C148" t="s">
        <v>3939</v>
      </c>
      <c r="D148" t="s">
        <v>406</v>
      </c>
      <c r="E148" t="s">
        <v>933</v>
      </c>
      <c r="F148" t="s">
        <v>78</v>
      </c>
      <c r="G148" t="s">
        <v>214</v>
      </c>
      <c r="H148">
        <v>3</v>
      </c>
      <c r="I148">
        <v>3</v>
      </c>
      <c r="J148">
        <v>3</v>
      </c>
      <c r="K148">
        <v>3</v>
      </c>
      <c r="L148">
        <v>3</v>
      </c>
      <c r="N148" s="171" t="str">
        <f t="shared" si="6"/>
        <v>810089-MSGMC-OS</v>
      </c>
      <c r="O148" s="172">
        <f>IF(B148="NET","",IF(B148="","",IFERROR(VLOOKUP(N148,EAN!$A:$B,2,FALSE),"MANGLER - MÅ OPPDATERE EAN-FANEN")))</f>
        <v>7048652542465</v>
      </c>
      <c r="P148" s="171">
        <f t="shared" si="7"/>
        <v>3</v>
      </c>
      <c r="Q148" s="171">
        <f t="shared" si="8"/>
        <v>3</v>
      </c>
      <c r="S148" s="102" t="str">
        <f>IF(B148="NET","",IFERROR(VLOOKUP(O148,'2) Order Form'!$V$9:$V$905,1,FALSE),"Ikke med I order form"))</f>
        <v>Ikke med I order form</v>
      </c>
      <c r="U148" s="2">
        <v>7048652895790</v>
      </c>
      <c r="V148" s="120">
        <f>IFERROR(VLOOKUP(U148,'2) Order Form'!$V$9:$V$1767,1,FALSE),"Ikke med I order form")</f>
        <v>7048652895790</v>
      </c>
      <c r="W148" s="173">
        <f>INDEX(ATS!$A:$P,MATCH(ATS!$U148,ATS!$O:$O,0),1)</f>
        <v>845069</v>
      </c>
      <c r="X148" s="174" t="str">
        <f>INDEX(ATS!$A:$P,MATCH(ATS!$U148,ATS!$O:$O,0),2)</f>
        <v>Dissenter Helmet</v>
      </c>
      <c r="Y148" s="175" t="str">
        <f>INDEX(ATS!$A:$P,MATCH(ATS!$U148,ATS!$O:$O,0),4)</f>
        <v>DUSK-ML</v>
      </c>
      <c r="AA148" s="173">
        <f>IFERROR(VLOOKUP('2) Order Form'!V153,$U$4:$U$2000,1,FALSE),"Ikke med i Elastic")</f>
        <v>7048652893222</v>
      </c>
      <c r="AB148" s="173">
        <f>SUM('2) Order Form'!V153)</f>
        <v>7048652893222</v>
      </c>
      <c r="AC148" s="173">
        <f>INDEX(ATS!$A:$P,MATCH(ATS!$AB148,ATS!$O:$O,0),1)</f>
        <v>845146</v>
      </c>
      <c r="AD148" s="173" t="str">
        <f>INDEX(ATS!$A:$P,MATCH(ATS!$AB148,ATS!$O:$O,0),2)</f>
        <v>Falconer Aero 2Vi Mips Helmet</v>
      </c>
      <c r="AE148" s="173" t="str">
        <f>INDEX(ATS!$A:$P,MATCH(ATS!$AB148,ATS!$O:$O,0),4)</f>
        <v>SAWHT-LXL</v>
      </c>
    </row>
    <row r="149" spans="1:31">
      <c r="A149">
        <v>810089</v>
      </c>
      <c r="B149" t="s">
        <v>949</v>
      </c>
      <c r="C149" t="s">
        <v>3939</v>
      </c>
      <c r="D149" t="s">
        <v>3229</v>
      </c>
      <c r="E149" t="s">
        <v>3230</v>
      </c>
      <c r="F149" t="s">
        <v>78</v>
      </c>
      <c r="G149" t="s">
        <v>111</v>
      </c>
      <c r="H149">
        <v>0</v>
      </c>
      <c r="I149">
        <v>0</v>
      </c>
      <c r="J149">
        <v>0</v>
      </c>
      <c r="K149">
        <v>0</v>
      </c>
      <c r="L149">
        <v>0</v>
      </c>
      <c r="N149" s="171" t="str">
        <f t="shared" si="6"/>
        <v>810089-MTURQ-OS</v>
      </c>
      <c r="O149" s="172" t="str">
        <f>IF(B149="NET","",IF(B149="","",IFERROR(VLOOKUP(N149,EAN!$A:$B,2,FALSE),"MANGLER - MÅ OPPDATERE EAN-FANEN")))</f>
        <v>MANGLER - MÅ OPPDATERE EAN-FANEN</v>
      </c>
      <c r="P149" s="171">
        <f t="shared" si="7"/>
        <v>0</v>
      </c>
      <c r="Q149" s="171">
        <f t="shared" si="8"/>
        <v>0</v>
      </c>
      <c r="S149" s="102" t="str">
        <f>IF(B149="NET","",IFERROR(VLOOKUP(O149,'2) Order Form'!$V$9:$V$905,1,FALSE),"Ikke med I order form"))</f>
        <v>Ikke med I order form</v>
      </c>
      <c r="U149" s="2">
        <v>7048652895783</v>
      </c>
      <c r="V149" s="120">
        <f>IFERROR(VLOOKUP(U149,'2) Order Form'!$V$9:$V$1767,1,FALSE),"Ikke med I order form")</f>
        <v>7048652895783</v>
      </c>
      <c r="W149" s="173">
        <f>INDEX(ATS!$A:$P,MATCH(ATS!$U149,ATS!$O:$O,0),1)</f>
        <v>845069</v>
      </c>
      <c r="X149" s="174" t="str">
        <f>INDEX(ATS!$A:$P,MATCH(ATS!$U149,ATS!$O:$O,0),2)</f>
        <v>Dissenter Helmet</v>
      </c>
      <c r="Y149" s="175" t="str">
        <f>INDEX(ATS!$A:$P,MATCH(ATS!$U149,ATS!$O:$O,0),4)</f>
        <v>DUSK-LXL</v>
      </c>
      <c r="AA149" s="173">
        <f>IFERROR(VLOOKUP('2) Order Form'!V154,$U$4:$U$2000,1,FALSE),"Ikke med i Elastic")</f>
        <v>7048652893277</v>
      </c>
      <c r="AB149" s="173">
        <f>SUM('2) Order Form'!V154)</f>
        <v>7048652893277</v>
      </c>
      <c r="AC149" s="173">
        <f>INDEX(ATS!$A:$P,MATCH(ATS!$AB149,ATS!$O:$O,0),1)</f>
        <v>845146</v>
      </c>
      <c r="AD149" s="173" t="str">
        <f>INDEX(ATS!$A:$P,MATCH(ATS!$AB149,ATS!$O:$O,0),2)</f>
        <v>Falconer Aero 2Vi Mips Helmet</v>
      </c>
      <c r="AE149" s="173" t="str">
        <f>INDEX(ATS!$A:$P,MATCH(ATS!$AB149,ATS!$O:$O,0),4)</f>
        <v>WOLND-SM</v>
      </c>
    </row>
    <row r="150" spans="1:31">
      <c r="A150">
        <v>810089</v>
      </c>
      <c r="B150" t="s">
        <v>949</v>
      </c>
      <c r="C150" t="s">
        <v>3939</v>
      </c>
      <c r="D150" t="s">
        <v>415</v>
      </c>
      <c r="E150" t="s">
        <v>84</v>
      </c>
      <c r="F150" t="s">
        <v>78</v>
      </c>
      <c r="G150" t="s">
        <v>111</v>
      </c>
      <c r="H150">
        <v>26</v>
      </c>
      <c r="I150">
        <v>26</v>
      </c>
      <c r="J150">
        <v>26</v>
      </c>
      <c r="K150">
        <v>26</v>
      </c>
      <c r="L150">
        <v>26</v>
      </c>
      <c r="N150" s="171" t="str">
        <f t="shared" si="6"/>
        <v>810089-MWHTE-OS</v>
      </c>
      <c r="O150" s="172">
        <f>IF(B150="NET","",IF(B150="","",IFERROR(VLOOKUP(N150,EAN!$A:$B,2,FALSE),"MANGLER - MÅ OPPDATERE EAN-FANEN")))</f>
        <v>7048652542472</v>
      </c>
      <c r="P150" s="171">
        <f t="shared" si="7"/>
        <v>26</v>
      </c>
      <c r="Q150" s="171">
        <f t="shared" si="8"/>
        <v>26</v>
      </c>
      <c r="S150" s="102" t="str">
        <f>IF(B150="NET","",IFERROR(VLOOKUP(O150,'2) Order Form'!$V$9:$V$905,1,FALSE),"Ikke med I order form"))</f>
        <v>Ikke med I order form</v>
      </c>
      <c r="U150" s="2">
        <v>7048652895783</v>
      </c>
      <c r="V150" s="120">
        <f>IFERROR(VLOOKUP(U150,'2) Order Form'!$V$9:$V$1767,1,FALSE),"Ikke med I order form")</f>
        <v>7048652895783</v>
      </c>
      <c r="W150" s="173">
        <f>INDEX(ATS!$A:$P,MATCH(ATS!$U150,ATS!$O:$O,0),1)</f>
        <v>845069</v>
      </c>
      <c r="X150" s="174" t="str">
        <f>INDEX(ATS!$A:$P,MATCH(ATS!$U150,ATS!$O:$O,0),2)</f>
        <v>Dissenter Helmet</v>
      </c>
      <c r="Y150" s="175" t="str">
        <f>INDEX(ATS!$A:$P,MATCH(ATS!$U150,ATS!$O:$O,0),4)</f>
        <v>DUSK-LXL</v>
      </c>
      <c r="AA150" s="173">
        <f>IFERROR(VLOOKUP('2) Order Form'!V155,$U$4:$U$2000,1,FALSE),"Ikke med i Elastic")</f>
        <v>7048652893260</v>
      </c>
      <c r="AB150" s="173">
        <f>SUM('2) Order Form'!V155)</f>
        <v>7048652893260</v>
      </c>
      <c r="AC150" s="173">
        <f>INDEX(ATS!$A:$P,MATCH(ATS!$AB150,ATS!$O:$O,0),1)</f>
        <v>845146</v>
      </c>
      <c r="AD150" s="173" t="str">
        <f>INDEX(ATS!$A:$P,MATCH(ATS!$AB150,ATS!$O:$O,0),2)</f>
        <v>Falconer Aero 2Vi Mips Helmet</v>
      </c>
      <c r="AE150" s="173" t="str">
        <f>INDEX(ATS!$A:$P,MATCH(ATS!$AB150,ATS!$O:$O,0),4)</f>
        <v>WOLND-ML</v>
      </c>
    </row>
    <row r="151" spans="1:31">
      <c r="A151">
        <v>810089</v>
      </c>
      <c r="B151" t="s">
        <v>949</v>
      </c>
      <c r="C151" t="s">
        <v>3939</v>
      </c>
      <c r="D151" t="s">
        <v>1482</v>
      </c>
      <c r="E151" t="s">
        <v>1483</v>
      </c>
      <c r="F151" t="s">
        <v>78</v>
      </c>
      <c r="G151" t="s">
        <v>214</v>
      </c>
      <c r="H151">
        <v>9</v>
      </c>
      <c r="I151">
        <v>9</v>
      </c>
      <c r="J151">
        <v>9</v>
      </c>
      <c r="K151">
        <v>9</v>
      </c>
      <c r="L151">
        <v>9</v>
      </c>
      <c r="N151" s="171" t="str">
        <f t="shared" si="6"/>
        <v>810089-NANI-OS</v>
      </c>
      <c r="O151" s="172">
        <f>IF(B151="NET","",IF(B151="","",IFERROR(VLOOKUP(N151,EAN!$A:$B,2,FALSE),"MANGLER - MÅ OPPDATERE EAN-FANEN")))</f>
        <v>7048652890979</v>
      </c>
      <c r="P151" s="171">
        <f t="shared" si="7"/>
        <v>9</v>
      </c>
      <c r="Q151" s="171">
        <f t="shared" si="8"/>
        <v>9</v>
      </c>
      <c r="S151" s="102" t="str">
        <f>IF(B151="NET","",IFERROR(VLOOKUP(O151,'2) Order Form'!$V$9:$V$905,1,FALSE),"Ikke med I order form"))</f>
        <v>Ikke med I order form</v>
      </c>
      <c r="U151" s="2">
        <v>7048652895837</v>
      </c>
      <c r="V151" s="120">
        <f>IFERROR(VLOOKUP(U151,'2) Order Form'!$V$9:$V$1767,1,FALSE),"Ikke med I order form")</f>
        <v>7048652895837</v>
      </c>
      <c r="W151" s="173">
        <f>INDEX(ATS!$A:$P,MATCH(ATS!$U151,ATS!$O:$O,0),1)</f>
        <v>845069</v>
      </c>
      <c r="X151" s="174" t="str">
        <f>INDEX(ATS!$A:$P,MATCH(ATS!$U151,ATS!$O:$O,0),2)</f>
        <v>Dissenter Helmet</v>
      </c>
      <c r="Y151" s="175" t="str">
        <f>INDEX(ATS!$A:$P,MATCH(ATS!$U151,ATS!$O:$O,0),4)</f>
        <v>WOLND-SM</v>
      </c>
      <c r="AA151" s="173">
        <f>IFERROR(VLOOKUP('2) Order Form'!V156,$U$4:$U$2000,1,FALSE),"Ikke med i Elastic")</f>
        <v>7048652893253</v>
      </c>
      <c r="AB151" s="173">
        <f>SUM('2) Order Form'!V156)</f>
        <v>7048652893253</v>
      </c>
      <c r="AC151" s="173">
        <f>INDEX(ATS!$A:$P,MATCH(ATS!$AB151,ATS!$O:$O,0),1)</f>
        <v>845146</v>
      </c>
      <c r="AD151" s="173" t="str">
        <f>INDEX(ATS!$A:$P,MATCH(ATS!$AB151,ATS!$O:$O,0),2)</f>
        <v>Falconer Aero 2Vi Mips Helmet</v>
      </c>
      <c r="AE151" s="173" t="str">
        <f>INDEX(ATS!$A:$P,MATCH(ATS!$AB151,ATS!$O:$O,0),4)</f>
        <v>WOLND-LXL</v>
      </c>
    </row>
    <row r="152" spans="1:31">
      <c r="A152">
        <v>810089</v>
      </c>
      <c r="B152" t="s">
        <v>949</v>
      </c>
      <c r="C152" t="s">
        <v>3939</v>
      </c>
      <c r="D152" t="s">
        <v>1478</v>
      </c>
      <c r="E152" t="s">
        <v>1479</v>
      </c>
      <c r="F152" t="s">
        <v>78</v>
      </c>
      <c r="G152" t="s">
        <v>214</v>
      </c>
      <c r="H152">
        <v>9</v>
      </c>
      <c r="I152">
        <v>9</v>
      </c>
      <c r="J152">
        <v>9</v>
      </c>
      <c r="K152">
        <v>9</v>
      </c>
      <c r="L152">
        <v>9</v>
      </c>
      <c r="N152" s="171" t="str">
        <f t="shared" si="6"/>
        <v>810089-NOMAD-OS</v>
      </c>
      <c r="O152" s="172">
        <f>IF(B152="NET","",IF(B152="","",IFERROR(VLOOKUP(N152,EAN!$A:$B,2,FALSE),"MANGLER - MÅ OPPDATERE EAN-FANEN")))</f>
        <v>7048652890986</v>
      </c>
      <c r="P152" s="171">
        <f t="shared" si="7"/>
        <v>9</v>
      </c>
      <c r="Q152" s="171">
        <f t="shared" si="8"/>
        <v>9</v>
      </c>
      <c r="S152" s="102" t="str">
        <f>IF(B152="NET","",IFERROR(VLOOKUP(O152,'2) Order Form'!$V$9:$V$905,1,FALSE),"Ikke med I order form"))</f>
        <v>Ikke med I order form</v>
      </c>
      <c r="U152" s="2">
        <v>7048652895837</v>
      </c>
      <c r="V152" s="120">
        <f>IFERROR(VLOOKUP(U152,'2) Order Form'!$V$9:$V$1767,1,FALSE),"Ikke med I order form")</f>
        <v>7048652895837</v>
      </c>
      <c r="W152" s="173">
        <f>INDEX(ATS!$A:$P,MATCH(ATS!$U152,ATS!$O:$O,0),1)</f>
        <v>845069</v>
      </c>
      <c r="X152" s="174" t="str">
        <f>INDEX(ATS!$A:$P,MATCH(ATS!$U152,ATS!$O:$O,0),2)</f>
        <v>Dissenter Helmet</v>
      </c>
      <c r="Y152" s="175" t="str">
        <f>INDEX(ATS!$A:$P,MATCH(ATS!$U152,ATS!$O:$O,0),4)</f>
        <v>WOLND-SM</v>
      </c>
      <c r="AA152" s="173">
        <f>IFERROR(VLOOKUP('2) Order Form'!V157,$U$4:$U$2000,1,FALSE),"Ikke med i Elastic")</f>
        <v>7048652893307</v>
      </c>
      <c r="AB152" s="173">
        <f>SUM('2) Order Form'!V157)</f>
        <v>7048652893307</v>
      </c>
      <c r="AC152" s="173">
        <f>INDEX(ATS!$A:$P,MATCH(ATS!$AB152,ATS!$O:$O,0),1)</f>
        <v>845145</v>
      </c>
      <c r="AD152" s="173" t="str">
        <f>INDEX(ATS!$A:$P,MATCH(ATS!$AB152,ATS!$O:$O,0),2)</f>
        <v>Falconer 2Vi Mips Helmet</v>
      </c>
      <c r="AE152" s="173" t="str">
        <f>INDEX(ATS!$A:$P,MATCH(ATS!$AB152,ATS!$O:$O,0),4)</f>
        <v>BRWHT-SM</v>
      </c>
    </row>
    <row r="153" spans="1:31">
      <c r="A153">
        <v>810089</v>
      </c>
      <c r="B153" t="s">
        <v>949</v>
      </c>
      <c r="C153" t="s">
        <v>3939</v>
      </c>
      <c r="D153" t="s">
        <v>440</v>
      </c>
      <c r="E153" t="s">
        <v>2874</v>
      </c>
      <c r="F153" t="s">
        <v>78</v>
      </c>
      <c r="G153" t="s">
        <v>214</v>
      </c>
      <c r="H153">
        <v>9</v>
      </c>
      <c r="I153">
        <v>9</v>
      </c>
      <c r="J153">
        <v>9</v>
      </c>
      <c r="K153">
        <v>9</v>
      </c>
      <c r="L153">
        <v>9</v>
      </c>
      <c r="N153" s="171" t="str">
        <f t="shared" si="6"/>
        <v>810089-SGRM-OS</v>
      </c>
      <c r="O153" s="172">
        <f>IF(B153="NET","",IF(B153="","",IFERROR(VLOOKUP(N153,EAN!$A:$B,2,FALSE),"MANGLER - MÅ OPPDATERE EAN-FANEN")))</f>
        <v>7048652714985</v>
      </c>
      <c r="P153" s="171">
        <f t="shared" si="7"/>
        <v>9</v>
      </c>
      <c r="Q153" s="171">
        <f t="shared" si="8"/>
        <v>9</v>
      </c>
      <c r="S153" s="102" t="str">
        <f>IF(B153="NET","",IFERROR(VLOOKUP(O153,'2) Order Form'!$V$9:$V$905,1,FALSE),"Ikke med I order form"))</f>
        <v>Ikke med I order form</v>
      </c>
      <c r="U153" s="2">
        <v>7048652895820</v>
      </c>
      <c r="V153" s="120">
        <f>IFERROR(VLOOKUP(U153,'2) Order Form'!$V$9:$V$1767,1,FALSE),"Ikke med I order form")</f>
        <v>7048652895820</v>
      </c>
      <c r="W153" s="173">
        <f>INDEX(ATS!$A:$P,MATCH(ATS!$U153,ATS!$O:$O,0),1)</f>
        <v>845069</v>
      </c>
      <c r="X153" s="174" t="str">
        <f>INDEX(ATS!$A:$P,MATCH(ATS!$U153,ATS!$O:$O,0),2)</f>
        <v>Dissenter Helmet</v>
      </c>
      <c r="Y153" s="175" t="str">
        <f>INDEX(ATS!$A:$P,MATCH(ATS!$U153,ATS!$O:$O,0),4)</f>
        <v>WOLND-ML</v>
      </c>
      <c r="AA153" s="173">
        <f>IFERROR(VLOOKUP('2) Order Form'!V158,$U$4:$U$2000,1,FALSE),"Ikke med i Elastic")</f>
        <v>7048652893291</v>
      </c>
      <c r="AB153" s="173">
        <f>SUM('2) Order Form'!V158)</f>
        <v>7048652893291</v>
      </c>
      <c r="AC153" s="173">
        <f>INDEX(ATS!$A:$P,MATCH(ATS!$AB153,ATS!$O:$O,0),1)</f>
        <v>845145</v>
      </c>
      <c r="AD153" s="173" t="str">
        <f>INDEX(ATS!$A:$P,MATCH(ATS!$AB153,ATS!$O:$O,0),2)</f>
        <v>Falconer 2Vi Mips Helmet</v>
      </c>
      <c r="AE153" s="173" t="str">
        <f>INDEX(ATS!$A:$P,MATCH(ATS!$AB153,ATS!$O:$O,0),4)</f>
        <v>BRWHT-ML</v>
      </c>
    </row>
    <row r="154" spans="1:31">
      <c r="A154">
        <v>810089</v>
      </c>
      <c r="B154" t="s">
        <v>949</v>
      </c>
      <c r="C154" t="s">
        <v>3939</v>
      </c>
      <c r="D154" t="s">
        <v>1017</v>
      </c>
      <c r="E154" t="s">
        <v>2875</v>
      </c>
      <c r="F154" t="s">
        <v>78</v>
      </c>
      <c r="G154" t="s">
        <v>214</v>
      </c>
      <c r="H154">
        <v>11</v>
      </c>
      <c r="I154">
        <v>11</v>
      </c>
      <c r="J154">
        <v>11</v>
      </c>
      <c r="K154">
        <v>11</v>
      </c>
      <c r="L154">
        <v>11</v>
      </c>
      <c r="N154" s="171" t="str">
        <f t="shared" si="6"/>
        <v>810089-SLGRY-OS</v>
      </c>
      <c r="O154" s="172">
        <f>IF(B154="NET","",IF(B154="","",IFERROR(VLOOKUP(N154,EAN!$A:$B,2,FALSE),"MANGLER - MÅ OPPDATERE EAN-FANEN")))</f>
        <v>7048652766373</v>
      </c>
      <c r="P154" s="171">
        <f t="shared" si="7"/>
        <v>11</v>
      </c>
      <c r="Q154" s="171">
        <f t="shared" si="8"/>
        <v>11</v>
      </c>
      <c r="S154" s="102" t="str">
        <f>IF(B154="NET","",IFERROR(VLOOKUP(O154,'2) Order Form'!$V$9:$V$905,1,FALSE),"Ikke med I order form"))</f>
        <v>Ikke med I order form</v>
      </c>
      <c r="U154" s="2">
        <v>7048652895820</v>
      </c>
      <c r="V154" s="120">
        <f>IFERROR(VLOOKUP(U154,'2) Order Form'!$V$9:$V$1767,1,FALSE),"Ikke med I order form")</f>
        <v>7048652895820</v>
      </c>
      <c r="W154" s="173">
        <f>INDEX(ATS!$A:$P,MATCH(ATS!$U154,ATS!$O:$O,0),1)</f>
        <v>845069</v>
      </c>
      <c r="X154" s="174" t="str">
        <f>INDEX(ATS!$A:$P,MATCH(ATS!$U154,ATS!$O:$O,0),2)</f>
        <v>Dissenter Helmet</v>
      </c>
      <c r="Y154" s="175" t="str">
        <f>INDEX(ATS!$A:$P,MATCH(ATS!$U154,ATS!$O:$O,0),4)</f>
        <v>WOLND-ML</v>
      </c>
      <c r="AA154" s="173">
        <f>IFERROR(VLOOKUP('2) Order Form'!V159,$U$4:$U$2000,1,FALSE),"Ikke med i Elastic")</f>
        <v>7048652893284</v>
      </c>
      <c r="AB154" s="173">
        <f>SUM('2) Order Form'!V159)</f>
        <v>7048652893284</v>
      </c>
      <c r="AC154" s="173">
        <f>INDEX(ATS!$A:$P,MATCH(ATS!$AB154,ATS!$O:$O,0),1)</f>
        <v>845145</v>
      </c>
      <c r="AD154" s="173" t="str">
        <f>INDEX(ATS!$A:$P,MATCH(ATS!$AB154,ATS!$O:$O,0),2)</f>
        <v>Falconer 2Vi Mips Helmet</v>
      </c>
      <c r="AE154" s="173" t="str">
        <f>INDEX(ATS!$A:$P,MATCH(ATS!$AB154,ATS!$O:$O,0),4)</f>
        <v>BRWHT-LXL</v>
      </c>
    </row>
    <row r="155" spans="1:31">
      <c r="A155">
        <v>810089</v>
      </c>
      <c r="B155" t="s">
        <v>949</v>
      </c>
      <c r="C155" t="s">
        <v>3939</v>
      </c>
      <c r="D155" t="s">
        <v>3940</v>
      </c>
      <c r="E155" t="s">
        <v>3941</v>
      </c>
      <c r="F155" t="s">
        <v>78</v>
      </c>
      <c r="G155" t="s">
        <v>111</v>
      </c>
      <c r="H155">
        <v>0</v>
      </c>
      <c r="I155">
        <v>0</v>
      </c>
      <c r="J155">
        <v>0</v>
      </c>
      <c r="K155">
        <v>0</v>
      </c>
      <c r="L155">
        <v>0</v>
      </c>
      <c r="N155" s="171" t="str">
        <f t="shared" si="6"/>
        <v>810089-TUSKN-OS</v>
      </c>
      <c r="O155" s="172" t="str">
        <f>IF(B155="NET","",IF(B155="","",IFERROR(VLOOKUP(N155,EAN!$A:$B,2,FALSE),"MANGLER - MÅ OPPDATERE EAN-FANEN")))</f>
        <v>MANGLER - MÅ OPPDATERE EAN-FANEN</v>
      </c>
      <c r="P155" s="171">
        <f t="shared" si="7"/>
        <v>0</v>
      </c>
      <c r="Q155" s="171">
        <f t="shared" si="8"/>
        <v>0</v>
      </c>
      <c r="S155" s="102" t="str">
        <f>IF(B155="NET","",IFERROR(VLOOKUP(O155,'2) Order Form'!$V$9:$V$905,1,FALSE),"Ikke med I order form"))</f>
        <v>Ikke med I order form</v>
      </c>
      <c r="U155" s="2">
        <v>7048652895813</v>
      </c>
      <c r="V155" s="120">
        <f>IFERROR(VLOOKUP(U155,'2) Order Form'!$V$9:$V$1767,1,FALSE),"Ikke med I order form")</f>
        <v>7048652895813</v>
      </c>
      <c r="W155" s="173">
        <f>INDEX(ATS!$A:$P,MATCH(ATS!$U155,ATS!$O:$O,0),1)</f>
        <v>845069</v>
      </c>
      <c r="X155" s="174" t="str">
        <f>INDEX(ATS!$A:$P,MATCH(ATS!$U155,ATS!$O:$O,0),2)</f>
        <v>Dissenter Helmet</v>
      </c>
      <c r="Y155" s="175" t="str">
        <f>INDEX(ATS!$A:$P,MATCH(ATS!$U155,ATS!$O:$O,0),4)</f>
        <v>WOLND-LXL</v>
      </c>
      <c r="AA155" s="173">
        <f>IFERROR(VLOOKUP('2) Order Form'!V160,$U$4:$U$2000,1,FALSE),"Ikke med i Elastic")</f>
        <v>7048652893338</v>
      </c>
      <c r="AB155" s="173">
        <f>SUM('2) Order Form'!V160)</f>
        <v>7048652893338</v>
      </c>
      <c r="AC155" s="173">
        <f>INDEX(ATS!$A:$P,MATCH(ATS!$AB155,ATS!$O:$O,0),1)</f>
        <v>845145</v>
      </c>
      <c r="AD155" s="173" t="str">
        <f>INDEX(ATS!$A:$P,MATCH(ATS!$AB155,ATS!$O:$O,0),2)</f>
        <v>Falconer 2Vi Mips Helmet</v>
      </c>
      <c r="AE155" s="173" t="str">
        <f>INDEX(ATS!$A:$P,MATCH(ATS!$AB155,ATS!$O:$O,0),4)</f>
        <v>DUSK-SM</v>
      </c>
    </row>
    <row r="156" spans="1:31">
      <c r="A156">
        <v>810089</v>
      </c>
      <c r="B156" t="s">
        <v>949</v>
      </c>
      <c r="C156" t="s">
        <v>3939</v>
      </c>
      <c r="D156" t="s">
        <v>1474</v>
      </c>
      <c r="E156" t="s">
        <v>1475</v>
      </c>
      <c r="F156" t="s">
        <v>78</v>
      </c>
      <c r="G156" t="s">
        <v>111</v>
      </c>
      <c r="H156">
        <v>9</v>
      </c>
      <c r="I156">
        <v>9</v>
      </c>
      <c r="J156">
        <v>9</v>
      </c>
      <c r="K156">
        <v>9</v>
      </c>
      <c r="L156">
        <v>9</v>
      </c>
      <c r="N156" s="171" t="str">
        <f t="shared" si="6"/>
        <v>810089-WOLND-OS</v>
      </c>
      <c r="O156" s="172">
        <f>IF(B156="NET","",IF(B156="","",IFERROR(VLOOKUP(N156,EAN!$A:$B,2,FALSE),"MANGLER - MÅ OPPDATERE EAN-FANEN")))</f>
        <v>7048652890993</v>
      </c>
      <c r="P156" s="171">
        <f t="shared" si="7"/>
        <v>9</v>
      </c>
      <c r="Q156" s="171">
        <f t="shared" si="8"/>
        <v>9</v>
      </c>
      <c r="S156" s="102" t="str">
        <f>IF(B156="NET","",IFERROR(VLOOKUP(O156,'2) Order Form'!$V$9:$V$905,1,FALSE),"Ikke med I order form"))</f>
        <v>Ikke med I order form</v>
      </c>
      <c r="U156" s="2">
        <v>7048652895813</v>
      </c>
      <c r="V156" s="120">
        <f>IFERROR(VLOOKUP(U156,'2) Order Form'!$V$9:$V$1767,1,FALSE),"Ikke med I order form")</f>
        <v>7048652895813</v>
      </c>
      <c r="W156" s="173">
        <f>INDEX(ATS!$A:$P,MATCH(ATS!$U156,ATS!$O:$O,0),1)</f>
        <v>845069</v>
      </c>
      <c r="X156" s="174" t="str">
        <f>INDEX(ATS!$A:$P,MATCH(ATS!$U156,ATS!$O:$O,0),2)</f>
        <v>Dissenter Helmet</v>
      </c>
      <c r="Y156" s="175" t="str">
        <f>INDEX(ATS!$A:$P,MATCH(ATS!$U156,ATS!$O:$O,0),4)</f>
        <v>WOLND-LXL</v>
      </c>
      <c r="AA156" s="173">
        <f>IFERROR(VLOOKUP('2) Order Form'!V161,$U$4:$U$2000,1,FALSE),"Ikke med i Elastic")</f>
        <v>7048652893321</v>
      </c>
      <c r="AB156" s="173">
        <f>SUM('2) Order Form'!V161)</f>
        <v>7048652893321</v>
      </c>
      <c r="AC156" s="173">
        <f>INDEX(ATS!$A:$P,MATCH(ATS!$AB156,ATS!$O:$O,0),1)</f>
        <v>845145</v>
      </c>
      <c r="AD156" s="173" t="str">
        <f>INDEX(ATS!$A:$P,MATCH(ATS!$AB156,ATS!$O:$O,0),2)</f>
        <v>Falconer 2Vi Mips Helmet</v>
      </c>
      <c r="AE156" s="173" t="str">
        <f>INDEX(ATS!$A:$P,MATCH(ATS!$AB156,ATS!$O:$O,0),4)</f>
        <v>DUSK-ML</v>
      </c>
    </row>
    <row r="157" spans="1:31">
      <c r="A157" s="140">
        <v>810090</v>
      </c>
      <c r="B157" t="s">
        <v>170</v>
      </c>
      <c r="H157" s="140">
        <v>202341</v>
      </c>
      <c r="I157" s="140">
        <v>202342</v>
      </c>
      <c r="J157" s="140">
        <v>202343</v>
      </c>
      <c r="K157" s="140">
        <v>202344</v>
      </c>
      <c r="L157" s="140">
        <v>202345</v>
      </c>
      <c r="N157" s="171" t="str">
        <f t="shared" si="6"/>
        <v>810090-</v>
      </c>
      <c r="O157" s="172" t="str">
        <f>IF(B157="NET","",IF(B157="","",IFERROR(VLOOKUP(N157,EAN!$A:$B,2,FALSE),"MANGLER - MÅ OPPDATERE EAN-FANEN")))</f>
        <v/>
      </c>
      <c r="P157" s="171">
        <f t="shared" si="7"/>
        <v>202341</v>
      </c>
      <c r="Q157" s="171">
        <f t="shared" si="8"/>
        <v>202345</v>
      </c>
      <c r="S157" s="102" t="str">
        <f>IF(B157="NET","",IFERROR(VLOOKUP(O157,'2) Order Form'!$V$9:$V$905,1,FALSE),"Ikke med I order form"))</f>
        <v/>
      </c>
      <c r="U157" s="2">
        <v>7048652903198</v>
      </c>
      <c r="V157" s="120">
        <f>IFERROR(VLOOKUP(U157,'2) Order Form'!$V$9:$V$1767,1,FALSE),"Ikke med I order form")</f>
        <v>7048652903198</v>
      </c>
      <c r="W157" s="173">
        <f>INDEX(ATS!$A:$P,MATCH(ATS!$U157,ATS!$O:$O,0),1)</f>
        <v>845069</v>
      </c>
      <c r="X157" s="174" t="str">
        <f>INDEX(ATS!$A:$P,MATCH(ATS!$U157,ATS!$O:$O,0),2)</f>
        <v>Dissenter Helmet</v>
      </c>
      <c r="Y157" s="175" t="str">
        <f>INDEX(ATS!$A:$P,MATCH(ATS!$U157,ATS!$O:$O,0),4)</f>
        <v>SEAME-SM</v>
      </c>
      <c r="AA157" s="173">
        <f>IFERROR(VLOOKUP('2) Order Form'!V162,$U$4:$U$2000,1,FALSE),"Ikke med i Elastic")</f>
        <v>7048652893314</v>
      </c>
      <c r="AB157" s="173">
        <f>SUM('2) Order Form'!V162)</f>
        <v>7048652893314</v>
      </c>
      <c r="AC157" s="173">
        <f>INDEX(ATS!$A:$P,MATCH(ATS!$AB157,ATS!$O:$O,0),1)</f>
        <v>845145</v>
      </c>
      <c r="AD157" s="173" t="str">
        <f>INDEX(ATS!$A:$P,MATCH(ATS!$AB157,ATS!$O:$O,0),2)</f>
        <v>Falconer 2Vi Mips Helmet</v>
      </c>
      <c r="AE157" s="173" t="str">
        <f>INDEX(ATS!$A:$P,MATCH(ATS!$AB157,ATS!$O:$O,0),4)</f>
        <v>DUSK-LXL</v>
      </c>
    </row>
    <row r="158" spans="1:31">
      <c r="A158">
        <v>810090</v>
      </c>
      <c r="B158" t="s">
        <v>3937</v>
      </c>
      <c r="C158" t="s">
        <v>3939</v>
      </c>
      <c r="D158" t="s">
        <v>407</v>
      </c>
      <c r="E158" t="s">
        <v>936</v>
      </c>
      <c r="F158" t="s">
        <v>78</v>
      </c>
      <c r="G158" t="s">
        <v>111</v>
      </c>
      <c r="H158">
        <v>62</v>
      </c>
      <c r="I158">
        <v>62</v>
      </c>
      <c r="J158">
        <v>62</v>
      </c>
      <c r="K158">
        <v>62</v>
      </c>
      <c r="L158">
        <v>62</v>
      </c>
      <c r="N158" s="171" t="str">
        <f t="shared" si="6"/>
        <v>810090-MBLCK-OS</v>
      </c>
      <c r="O158" s="172" t="str">
        <f>IF(B158="NET","",IF(B158="","",IFERROR(VLOOKUP(N158,EAN!$A:$B,2,FALSE),"MANGLER - MÅ OPPDATERE EAN-FANEN")))</f>
        <v>MANGLER - MÅ OPPDATERE EAN-FANEN</v>
      </c>
      <c r="P158" s="171">
        <f t="shared" si="7"/>
        <v>62</v>
      </c>
      <c r="Q158" s="171">
        <f t="shared" si="8"/>
        <v>62</v>
      </c>
      <c r="S158" s="102" t="str">
        <f>IF(B158="NET","",IFERROR(VLOOKUP(O158,'2) Order Form'!$V$9:$V$905,1,FALSE),"Ikke med I order form"))</f>
        <v>Ikke med I order form</v>
      </c>
      <c r="U158" s="2">
        <v>7048652903198</v>
      </c>
      <c r="V158" s="120">
        <f>IFERROR(VLOOKUP(U158,'2) Order Form'!$V$9:$V$1767,1,FALSE),"Ikke med I order form")</f>
        <v>7048652903198</v>
      </c>
      <c r="W158" s="173">
        <f>INDEX(ATS!$A:$P,MATCH(ATS!$U158,ATS!$O:$O,0),1)</f>
        <v>845069</v>
      </c>
      <c r="X158" s="174" t="str">
        <f>INDEX(ATS!$A:$P,MATCH(ATS!$U158,ATS!$O:$O,0),2)</f>
        <v>Dissenter Helmet</v>
      </c>
      <c r="Y158" s="175" t="str">
        <f>INDEX(ATS!$A:$P,MATCH(ATS!$U158,ATS!$O:$O,0),4)</f>
        <v>SEAME-SM</v>
      </c>
      <c r="AA158" s="173">
        <f>IFERROR(VLOOKUP('2) Order Form'!V163,$U$4:$U$2000,1,FALSE),"Ikke med i Elastic")</f>
        <v>7048652895295</v>
      </c>
      <c r="AB158" s="173">
        <f>SUM('2) Order Form'!V163)</f>
        <v>7048652895295</v>
      </c>
      <c r="AC158" s="173">
        <f>INDEX(ATS!$A:$P,MATCH(ATS!$AB158,ATS!$O:$O,0),1)</f>
        <v>845145</v>
      </c>
      <c r="AD158" s="173" t="str">
        <f>INDEX(ATS!$A:$P,MATCH(ATS!$AB158,ATS!$O:$O,0),2)</f>
        <v>Falconer 2Vi Mips Helmet</v>
      </c>
      <c r="AE158" s="173" t="str">
        <f>INDEX(ATS!$A:$P,MATCH(ATS!$AB158,ATS!$O:$O,0),4)</f>
        <v>LAVA-SM</v>
      </c>
    </row>
    <row r="159" spans="1:31">
      <c r="A159">
        <v>810090</v>
      </c>
      <c r="B159" t="s">
        <v>3937</v>
      </c>
      <c r="C159" t="s">
        <v>3939</v>
      </c>
      <c r="D159" t="s">
        <v>404</v>
      </c>
      <c r="E159" t="s">
        <v>222</v>
      </c>
      <c r="F159" t="s">
        <v>78</v>
      </c>
      <c r="G159" t="s">
        <v>111</v>
      </c>
      <c r="H159">
        <v>23</v>
      </c>
      <c r="I159">
        <v>23</v>
      </c>
      <c r="J159">
        <v>23</v>
      </c>
      <c r="K159">
        <v>23</v>
      </c>
      <c r="L159">
        <v>23</v>
      </c>
      <c r="N159" s="171" t="str">
        <f t="shared" si="6"/>
        <v>810090-MEAME-OS</v>
      </c>
      <c r="O159" s="172" t="str">
        <f>IF(B159="NET","",IF(B159="","",IFERROR(VLOOKUP(N159,EAN!$A:$B,2,FALSE),"MANGLER - MÅ OPPDATERE EAN-FANEN")))</f>
        <v>MANGLER - MÅ OPPDATERE EAN-FANEN</v>
      </c>
      <c r="P159" s="171">
        <f t="shared" si="7"/>
        <v>23</v>
      </c>
      <c r="Q159" s="171">
        <f t="shared" si="8"/>
        <v>23</v>
      </c>
      <c r="S159" s="102" t="str">
        <f>IF(B159="NET","",IFERROR(VLOOKUP(O159,'2) Order Form'!$V$9:$V$905,1,FALSE),"Ikke med I order form"))</f>
        <v>Ikke med I order form</v>
      </c>
      <c r="U159" s="2">
        <v>7048652903181</v>
      </c>
      <c r="V159" s="120">
        <f>IFERROR(VLOOKUP(U159,'2) Order Form'!$V$9:$V$1767,1,FALSE),"Ikke med I order form")</f>
        <v>7048652903181</v>
      </c>
      <c r="W159" s="173">
        <f>INDEX(ATS!$A:$P,MATCH(ATS!$U159,ATS!$O:$O,0),1)</f>
        <v>845069</v>
      </c>
      <c r="X159" s="174" t="str">
        <f>INDEX(ATS!$A:$P,MATCH(ATS!$U159,ATS!$O:$O,0),2)</f>
        <v>Dissenter Helmet</v>
      </c>
      <c r="Y159" s="175" t="str">
        <f>INDEX(ATS!$A:$P,MATCH(ATS!$U159,ATS!$O:$O,0),4)</f>
        <v>SEAME-ML</v>
      </c>
      <c r="AA159" s="173">
        <f>IFERROR(VLOOKUP('2) Order Form'!V164,$U$4:$U$2000,1,FALSE),"Ikke med i Elastic")</f>
        <v>7048652895288</v>
      </c>
      <c r="AB159" s="173">
        <f>SUM('2) Order Form'!V164)</f>
        <v>7048652895288</v>
      </c>
      <c r="AC159" s="173">
        <f>INDEX(ATS!$A:$P,MATCH(ATS!$AB159,ATS!$O:$O,0),1)</f>
        <v>845145</v>
      </c>
      <c r="AD159" s="173" t="str">
        <f>INDEX(ATS!$A:$P,MATCH(ATS!$AB159,ATS!$O:$O,0),2)</f>
        <v>Falconer 2Vi Mips Helmet</v>
      </c>
      <c r="AE159" s="173" t="str">
        <f>INDEX(ATS!$A:$P,MATCH(ATS!$AB159,ATS!$O:$O,0),4)</f>
        <v>LAVA-ML</v>
      </c>
    </row>
    <row r="160" spans="1:31">
      <c r="A160">
        <v>810090</v>
      </c>
      <c r="B160" t="s">
        <v>3937</v>
      </c>
      <c r="C160" t="s">
        <v>3939</v>
      </c>
      <c r="D160" t="s">
        <v>3938</v>
      </c>
      <c r="E160" t="s">
        <v>939</v>
      </c>
      <c r="F160" t="s">
        <v>78</v>
      </c>
      <c r="G160" t="s">
        <v>214</v>
      </c>
      <c r="H160">
        <v>8</v>
      </c>
      <c r="I160">
        <v>8</v>
      </c>
      <c r="J160">
        <v>8</v>
      </c>
      <c r="K160">
        <v>8</v>
      </c>
      <c r="L160">
        <v>8</v>
      </c>
      <c r="N160" s="171" t="str">
        <f t="shared" si="6"/>
        <v>810090-MFGN-OS</v>
      </c>
      <c r="O160" s="172" t="str">
        <f>IF(B160="NET","",IF(B160="","",IFERROR(VLOOKUP(N160,EAN!$A:$B,2,FALSE),"MANGLER - MÅ OPPDATERE EAN-FANEN")))</f>
        <v>MANGLER - MÅ OPPDATERE EAN-FANEN</v>
      </c>
      <c r="P160" s="171">
        <f t="shared" si="7"/>
        <v>8</v>
      </c>
      <c r="Q160" s="171">
        <f t="shared" si="8"/>
        <v>8</v>
      </c>
      <c r="S160" s="102" t="str">
        <f>IF(B160="NET","",IFERROR(VLOOKUP(O160,'2) Order Form'!$V$9:$V$905,1,FALSE),"Ikke med I order form"))</f>
        <v>Ikke med I order form</v>
      </c>
      <c r="U160" s="2">
        <v>7048652903181</v>
      </c>
      <c r="V160" s="120">
        <f>IFERROR(VLOOKUP(U160,'2) Order Form'!$V$9:$V$1767,1,FALSE),"Ikke med I order form")</f>
        <v>7048652903181</v>
      </c>
      <c r="W160" s="173">
        <f>INDEX(ATS!$A:$P,MATCH(ATS!$U160,ATS!$O:$O,0),1)</f>
        <v>845069</v>
      </c>
      <c r="X160" s="174" t="str">
        <f>INDEX(ATS!$A:$P,MATCH(ATS!$U160,ATS!$O:$O,0),2)</f>
        <v>Dissenter Helmet</v>
      </c>
      <c r="Y160" s="175" t="str">
        <f>INDEX(ATS!$A:$P,MATCH(ATS!$U160,ATS!$O:$O,0),4)</f>
        <v>SEAME-ML</v>
      </c>
      <c r="AA160" s="173">
        <f>IFERROR(VLOOKUP('2) Order Form'!V165,$U$4:$U$2000,1,FALSE),"Ikke med i Elastic")</f>
        <v>7048652895271</v>
      </c>
      <c r="AB160" s="173">
        <f>SUM('2) Order Form'!V165)</f>
        <v>7048652895271</v>
      </c>
      <c r="AC160" s="173">
        <f>INDEX(ATS!$A:$P,MATCH(ATS!$AB160,ATS!$O:$O,0),1)</f>
        <v>845145</v>
      </c>
      <c r="AD160" s="173" t="str">
        <f>INDEX(ATS!$A:$P,MATCH(ATS!$AB160,ATS!$O:$O,0),2)</f>
        <v>Falconer 2Vi Mips Helmet</v>
      </c>
      <c r="AE160" s="173" t="str">
        <f>INDEX(ATS!$A:$P,MATCH(ATS!$AB160,ATS!$O:$O,0),4)</f>
        <v>LAVA-LXL</v>
      </c>
    </row>
    <row r="161" spans="1:31">
      <c r="A161">
        <v>810090</v>
      </c>
      <c r="B161" t="s">
        <v>3937</v>
      </c>
      <c r="C161" t="s">
        <v>3939</v>
      </c>
      <c r="D161" t="s">
        <v>420</v>
      </c>
      <c r="E161" t="s">
        <v>88</v>
      </c>
      <c r="F161" t="s">
        <v>78</v>
      </c>
      <c r="G161" t="s">
        <v>111</v>
      </c>
      <c r="H161">
        <v>22</v>
      </c>
      <c r="I161">
        <v>22</v>
      </c>
      <c r="J161">
        <v>22</v>
      </c>
      <c r="K161">
        <v>22</v>
      </c>
      <c r="L161">
        <v>22</v>
      </c>
      <c r="N161" s="171" t="str">
        <f t="shared" si="6"/>
        <v>810090-MOPRE-OS</v>
      </c>
      <c r="O161" s="172" t="str">
        <f>IF(B161="NET","",IF(B161="","",IFERROR(VLOOKUP(N161,EAN!$A:$B,2,FALSE),"MANGLER - MÅ OPPDATERE EAN-FANEN")))</f>
        <v>MANGLER - MÅ OPPDATERE EAN-FANEN</v>
      </c>
      <c r="P161" s="171">
        <f t="shared" si="7"/>
        <v>22</v>
      </c>
      <c r="Q161" s="171">
        <f t="shared" si="8"/>
        <v>22</v>
      </c>
      <c r="S161" s="102" t="str">
        <f>IF(B161="NET","",IFERROR(VLOOKUP(O161,'2) Order Form'!$V$9:$V$905,1,FALSE),"Ikke med I order form"))</f>
        <v>Ikke med I order form</v>
      </c>
      <c r="U161" s="2">
        <v>7048652903174</v>
      </c>
      <c r="V161" s="120">
        <f>IFERROR(VLOOKUP(U161,'2) Order Form'!$V$9:$V$1767,1,FALSE),"Ikke med I order form")</f>
        <v>7048652903174</v>
      </c>
      <c r="W161" s="173">
        <f>INDEX(ATS!$A:$P,MATCH(ATS!$U161,ATS!$O:$O,0),1)</f>
        <v>845069</v>
      </c>
      <c r="X161" s="174" t="str">
        <f>INDEX(ATS!$A:$P,MATCH(ATS!$U161,ATS!$O:$O,0),2)</f>
        <v>Dissenter Helmet</v>
      </c>
      <c r="Y161" s="175" t="str">
        <f>INDEX(ATS!$A:$P,MATCH(ATS!$U161,ATS!$O:$O,0),4)</f>
        <v>SEAME-LXL</v>
      </c>
      <c r="AA161" s="173">
        <f>IFERROR(VLOOKUP('2) Order Form'!V166,$U$4:$U$2000,1,FALSE),"Ikke med i Elastic")</f>
        <v>7048652893369</v>
      </c>
      <c r="AB161" s="173">
        <f>SUM('2) Order Form'!V166)</f>
        <v>7048652893369</v>
      </c>
      <c r="AC161" s="173">
        <f>INDEX(ATS!$A:$P,MATCH(ATS!$AB161,ATS!$O:$O,0),1)</f>
        <v>845145</v>
      </c>
      <c r="AD161" s="173" t="str">
        <f>INDEX(ATS!$A:$P,MATCH(ATS!$AB161,ATS!$O:$O,0),2)</f>
        <v>Falconer 2Vi Mips Helmet</v>
      </c>
      <c r="AE161" s="173" t="str">
        <f>INDEX(ATS!$A:$P,MATCH(ATS!$AB161,ATS!$O:$O,0),4)</f>
        <v>LUSH-SM</v>
      </c>
    </row>
    <row r="162" spans="1:31">
      <c r="A162">
        <v>810090</v>
      </c>
      <c r="B162" t="s">
        <v>3937</v>
      </c>
      <c r="C162" t="s">
        <v>3939</v>
      </c>
      <c r="D162" t="s">
        <v>421</v>
      </c>
      <c r="E162" t="s">
        <v>942</v>
      </c>
      <c r="F162" t="s">
        <v>78</v>
      </c>
      <c r="G162" t="s">
        <v>111</v>
      </c>
      <c r="H162">
        <v>30</v>
      </c>
      <c r="I162">
        <v>30</v>
      </c>
      <c r="J162">
        <v>30</v>
      </c>
      <c r="K162">
        <v>30</v>
      </c>
      <c r="L162">
        <v>30</v>
      </c>
      <c r="N162" s="171" t="str">
        <f t="shared" si="6"/>
        <v>810090-MRBE-OS</v>
      </c>
      <c r="O162" s="172" t="str">
        <f>IF(B162="NET","",IF(B162="","",IFERROR(VLOOKUP(N162,EAN!$A:$B,2,FALSE),"MANGLER - MÅ OPPDATERE EAN-FANEN")))</f>
        <v>MANGLER - MÅ OPPDATERE EAN-FANEN</v>
      </c>
      <c r="P162" s="171">
        <f t="shared" si="7"/>
        <v>30</v>
      </c>
      <c r="Q162" s="171">
        <f t="shared" si="8"/>
        <v>30</v>
      </c>
      <c r="S162" s="102" t="str">
        <f>IF(B162="NET","",IFERROR(VLOOKUP(O162,'2) Order Form'!$V$9:$V$905,1,FALSE),"Ikke med I order form"))</f>
        <v>Ikke med I order form</v>
      </c>
      <c r="U162" s="2">
        <v>7048652903174</v>
      </c>
      <c r="V162" s="120">
        <f>IFERROR(VLOOKUP(U162,'2) Order Form'!$V$9:$V$1767,1,FALSE),"Ikke med I order form")</f>
        <v>7048652903174</v>
      </c>
      <c r="W162" s="173">
        <f>INDEX(ATS!$A:$P,MATCH(ATS!$U162,ATS!$O:$O,0),1)</f>
        <v>845069</v>
      </c>
      <c r="X162" s="174" t="str">
        <f>INDEX(ATS!$A:$P,MATCH(ATS!$U162,ATS!$O:$O,0),2)</f>
        <v>Dissenter Helmet</v>
      </c>
      <c r="Y162" s="175" t="str">
        <f>INDEX(ATS!$A:$P,MATCH(ATS!$U162,ATS!$O:$O,0),4)</f>
        <v>SEAME-LXL</v>
      </c>
      <c r="AA162" s="173">
        <f>IFERROR(VLOOKUP('2) Order Form'!V167,$U$4:$U$2000,1,FALSE),"Ikke med i Elastic")</f>
        <v>7048652893352</v>
      </c>
      <c r="AB162" s="173">
        <f>SUM('2) Order Form'!V167)</f>
        <v>7048652893352</v>
      </c>
      <c r="AC162" s="173">
        <f>INDEX(ATS!$A:$P,MATCH(ATS!$AB162,ATS!$O:$O,0),1)</f>
        <v>845145</v>
      </c>
      <c r="AD162" s="173" t="str">
        <f>INDEX(ATS!$A:$P,MATCH(ATS!$AB162,ATS!$O:$O,0),2)</f>
        <v>Falconer 2Vi Mips Helmet</v>
      </c>
      <c r="AE162" s="173" t="str">
        <f>INDEX(ATS!$A:$P,MATCH(ATS!$AB162,ATS!$O:$O,0),4)</f>
        <v>LUSH-ML</v>
      </c>
    </row>
    <row r="163" spans="1:31">
      <c r="A163">
        <v>810090</v>
      </c>
      <c r="B163" t="s">
        <v>3937</v>
      </c>
      <c r="C163" t="s">
        <v>3939</v>
      </c>
      <c r="D163" t="s">
        <v>422</v>
      </c>
      <c r="E163" t="s">
        <v>145</v>
      </c>
      <c r="F163" t="s">
        <v>78</v>
      </c>
      <c r="G163" t="s">
        <v>214</v>
      </c>
      <c r="H163">
        <v>8</v>
      </c>
      <c r="I163">
        <v>8</v>
      </c>
      <c r="J163">
        <v>8</v>
      </c>
      <c r="K163">
        <v>8</v>
      </c>
      <c r="L163">
        <v>8</v>
      </c>
      <c r="N163" s="171" t="str">
        <f t="shared" si="6"/>
        <v>810090-MSBMC-OS</v>
      </c>
      <c r="O163" s="172" t="str">
        <f>IF(B163="NET","",IF(B163="","",IFERROR(VLOOKUP(N163,EAN!$A:$B,2,FALSE),"MANGLER - MÅ OPPDATERE EAN-FANEN")))</f>
        <v>MANGLER - MÅ OPPDATERE EAN-FANEN</v>
      </c>
      <c r="P163" s="171">
        <f t="shared" si="7"/>
        <v>8</v>
      </c>
      <c r="Q163" s="171">
        <f t="shared" si="8"/>
        <v>8</v>
      </c>
      <c r="S163" s="102" t="str">
        <f>IF(B163="NET","",IFERROR(VLOOKUP(O163,'2) Order Form'!$V$9:$V$905,1,FALSE),"Ikke med I order form"))</f>
        <v>Ikke med I order form</v>
      </c>
      <c r="U163" s="2">
        <v>7048652272966</v>
      </c>
      <c r="V163" s="120">
        <f>IFERROR(VLOOKUP(U163,'2) Order Form'!$V$9:$V$1767,1,FALSE),"Ikke med I order form")</f>
        <v>7048652272966</v>
      </c>
      <c r="W163" s="173">
        <f>INDEX(ATS!$A:$P,MATCH(ATS!$U163,ATS!$O:$O,0),1)</f>
        <v>845070</v>
      </c>
      <c r="X163" s="174" t="str">
        <f>INDEX(ATS!$A:$P,MATCH(ATS!$U163,ATS!$O:$O,0),2)</f>
        <v>Dissenter Mips Helmet</v>
      </c>
      <c r="Y163" s="175" t="str">
        <f>INDEX(ATS!$A:$P,MATCH(ATS!$U163,ATS!$O:$O,0),4)</f>
        <v>MBLCK-SM</v>
      </c>
      <c r="AA163" s="173">
        <f>IFERROR(VLOOKUP('2) Order Form'!V168,$U$4:$U$2000,1,FALSE),"Ikke med i Elastic")</f>
        <v>7048652893345</v>
      </c>
      <c r="AB163" s="173">
        <f>SUM('2) Order Form'!V168)</f>
        <v>7048652893345</v>
      </c>
      <c r="AC163" s="173">
        <f>INDEX(ATS!$A:$P,MATCH(ATS!$AB163,ATS!$O:$O,0),1)</f>
        <v>845145</v>
      </c>
      <c r="AD163" s="173" t="str">
        <f>INDEX(ATS!$A:$P,MATCH(ATS!$AB163,ATS!$O:$O,0),2)</f>
        <v>Falconer 2Vi Mips Helmet</v>
      </c>
      <c r="AE163" s="173" t="str">
        <f>INDEX(ATS!$A:$P,MATCH(ATS!$AB163,ATS!$O:$O,0),4)</f>
        <v>LUSH-LXL</v>
      </c>
    </row>
    <row r="164" spans="1:31">
      <c r="A164">
        <v>810090</v>
      </c>
      <c r="B164" t="s">
        <v>3937</v>
      </c>
      <c r="C164" t="s">
        <v>3939</v>
      </c>
      <c r="D164" t="s">
        <v>406</v>
      </c>
      <c r="E164" t="s">
        <v>933</v>
      </c>
      <c r="F164" t="s">
        <v>78</v>
      </c>
      <c r="G164" t="s">
        <v>214</v>
      </c>
      <c r="H164">
        <v>6</v>
      </c>
      <c r="I164">
        <v>6</v>
      </c>
      <c r="J164">
        <v>6</v>
      </c>
      <c r="K164">
        <v>6</v>
      </c>
      <c r="L164">
        <v>6</v>
      </c>
      <c r="N164" s="171" t="str">
        <f t="shared" si="6"/>
        <v>810090-MSGMC-OS</v>
      </c>
      <c r="O164" s="172" t="str">
        <f>IF(B164="NET","",IF(B164="","",IFERROR(VLOOKUP(N164,EAN!$A:$B,2,FALSE),"MANGLER - MÅ OPPDATERE EAN-FANEN")))</f>
        <v>MANGLER - MÅ OPPDATERE EAN-FANEN</v>
      </c>
      <c r="P164" s="171">
        <f t="shared" si="7"/>
        <v>6</v>
      </c>
      <c r="Q164" s="171">
        <f t="shared" si="8"/>
        <v>6</v>
      </c>
      <c r="S164" s="102" t="str">
        <f>IF(B164="NET","",IFERROR(VLOOKUP(O164,'2) Order Form'!$V$9:$V$905,1,FALSE),"Ikke med I order form"))</f>
        <v>Ikke med I order form</v>
      </c>
      <c r="U164" s="2">
        <v>7048652272966</v>
      </c>
      <c r="V164" s="120">
        <f>IFERROR(VLOOKUP(U164,'2) Order Form'!$V$9:$V$1767,1,FALSE),"Ikke med I order form")</f>
        <v>7048652272966</v>
      </c>
      <c r="W164" s="173">
        <f>INDEX(ATS!$A:$P,MATCH(ATS!$U164,ATS!$O:$O,0),1)</f>
        <v>845070</v>
      </c>
      <c r="X164" s="174" t="str">
        <f>INDEX(ATS!$A:$P,MATCH(ATS!$U164,ATS!$O:$O,0),2)</f>
        <v>Dissenter Mips Helmet</v>
      </c>
      <c r="Y164" s="175" t="str">
        <f>INDEX(ATS!$A:$P,MATCH(ATS!$U164,ATS!$O:$O,0),4)</f>
        <v>MBLCK-SM</v>
      </c>
      <c r="AA164" s="173">
        <f>IFERROR(VLOOKUP('2) Order Form'!V169,$U$4:$U$2000,1,FALSE),"Ikke med i Elastic")</f>
        <v>7048652893390</v>
      </c>
      <c r="AB164" s="173">
        <f>SUM('2) Order Form'!V169)</f>
        <v>7048652893390</v>
      </c>
      <c r="AC164" s="173">
        <f>INDEX(ATS!$A:$P,MATCH(ATS!$AB164,ATS!$O:$O,0),1)</f>
        <v>845145</v>
      </c>
      <c r="AD164" s="173" t="str">
        <f>INDEX(ATS!$A:$P,MATCH(ATS!$AB164,ATS!$O:$O,0),2)</f>
        <v>Falconer 2Vi Mips Helmet</v>
      </c>
      <c r="AE164" s="173" t="str">
        <f>INDEX(ATS!$A:$P,MATCH(ATS!$AB164,ATS!$O:$O,0),4)</f>
        <v>MBLCK-SM</v>
      </c>
    </row>
    <row r="165" spans="1:31">
      <c r="A165">
        <v>810090</v>
      </c>
      <c r="B165" t="s">
        <v>3937</v>
      </c>
      <c r="C165" t="s">
        <v>3939</v>
      </c>
      <c r="D165" t="s">
        <v>415</v>
      </c>
      <c r="E165" t="s">
        <v>84</v>
      </c>
      <c r="F165" t="s">
        <v>78</v>
      </c>
      <c r="G165" t="s">
        <v>111</v>
      </c>
      <c r="H165">
        <v>39</v>
      </c>
      <c r="I165">
        <v>39</v>
      </c>
      <c r="J165">
        <v>39</v>
      </c>
      <c r="K165">
        <v>39</v>
      </c>
      <c r="L165">
        <v>39</v>
      </c>
      <c r="N165" s="171" t="str">
        <f t="shared" si="6"/>
        <v>810090-MWHTE-OS</v>
      </c>
      <c r="O165" s="172" t="str">
        <f>IF(B165="NET","",IF(B165="","",IFERROR(VLOOKUP(N165,EAN!$A:$B,2,FALSE),"MANGLER - MÅ OPPDATERE EAN-FANEN")))</f>
        <v>MANGLER - MÅ OPPDATERE EAN-FANEN</v>
      </c>
      <c r="P165" s="171">
        <f t="shared" si="7"/>
        <v>39</v>
      </c>
      <c r="Q165" s="171">
        <f t="shared" si="8"/>
        <v>39</v>
      </c>
      <c r="S165" s="102" t="str">
        <f>IF(B165="NET","",IFERROR(VLOOKUP(O165,'2) Order Form'!$V$9:$V$905,1,FALSE),"Ikke med I order form"))</f>
        <v>Ikke med I order form</v>
      </c>
      <c r="U165" s="2">
        <v>7048652272959</v>
      </c>
      <c r="V165" s="120">
        <f>IFERROR(VLOOKUP(U165,'2) Order Form'!$V$9:$V$1767,1,FALSE),"Ikke med I order form")</f>
        <v>7048652272959</v>
      </c>
      <c r="W165" s="173">
        <f>INDEX(ATS!$A:$P,MATCH(ATS!$U165,ATS!$O:$O,0),1)</f>
        <v>845070</v>
      </c>
      <c r="X165" s="174" t="str">
        <f>INDEX(ATS!$A:$P,MATCH(ATS!$U165,ATS!$O:$O,0),2)</f>
        <v>Dissenter Mips Helmet</v>
      </c>
      <c r="Y165" s="175" t="str">
        <f>INDEX(ATS!$A:$P,MATCH(ATS!$U165,ATS!$O:$O,0),4)</f>
        <v>MBLCK-ML</v>
      </c>
      <c r="AA165" s="173">
        <f>IFERROR(VLOOKUP('2) Order Form'!V170,$U$4:$U$2000,1,FALSE),"Ikke med i Elastic")</f>
        <v>7048652893383</v>
      </c>
      <c r="AB165" s="173">
        <f>SUM('2) Order Form'!V170)</f>
        <v>7048652893383</v>
      </c>
      <c r="AC165" s="173">
        <f>INDEX(ATS!$A:$P,MATCH(ATS!$AB165,ATS!$O:$O,0),1)</f>
        <v>845145</v>
      </c>
      <c r="AD165" s="173" t="str">
        <f>INDEX(ATS!$A:$P,MATCH(ATS!$AB165,ATS!$O:$O,0),2)</f>
        <v>Falconer 2Vi Mips Helmet</v>
      </c>
      <c r="AE165" s="173" t="str">
        <f>INDEX(ATS!$A:$P,MATCH(ATS!$AB165,ATS!$O:$O,0),4)</f>
        <v>MBLCK-ML</v>
      </c>
    </row>
    <row r="166" spans="1:31">
      <c r="A166">
        <v>810090</v>
      </c>
      <c r="B166" t="s">
        <v>3937</v>
      </c>
      <c r="C166" t="s">
        <v>3939</v>
      </c>
      <c r="D166" t="s">
        <v>440</v>
      </c>
      <c r="E166" t="s">
        <v>2874</v>
      </c>
      <c r="F166" t="s">
        <v>78</v>
      </c>
      <c r="G166" t="s">
        <v>111</v>
      </c>
      <c r="H166">
        <v>7</v>
      </c>
      <c r="I166">
        <v>7</v>
      </c>
      <c r="J166">
        <v>7</v>
      </c>
      <c r="K166">
        <v>7</v>
      </c>
      <c r="L166">
        <v>7</v>
      </c>
      <c r="N166" s="171" t="str">
        <f t="shared" si="6"/>
        <v>810090-SGRM-OS</v>
      </c>
      <c r="O166" s="172" t="str">
        <f>IF(B166="NET","",IF(B166="","",IFERROR(VLOOKUP(N166,EAN!$A:$B,2,FALSE),"MANGLER - MÅ OPPDATERE EAN-FANEN")))</f>
        <v>MANGLER - MÅ OPPDATERE EAN-FANEN</v>
      </c>
      <c r="P166" s="171">
        <f t="shared" si="7"/>
        <v>7</v>
      </c>
      <c r="Q166" s="171">
        <f t="shared" si="8"/>
        <v>7</v>
      </c>
      <c r="S166" s="102" t="str">
        <f>IF(B166="NET","",IFERROR(VLOOKUP(O166,'2) Order Form'!$V$9:$V$905,1,FALSE),"Ikke med I order form"))</f>
        <v>Ikke med I order form</v>
      </c>
      <c r="U166" s="2">
        <v>7048652272959</v>
      </c>
      <c r="V166" s="120">
        <f>IFERROR(VLOOKUP(U166,'2) Order Form'!$V$9:$V$1767,1,FALSE),"Ikke med I order form")</f>
        <v>7048652272959</v>
      </c>
      <c r="W166" s="173">
        <f>INDEX(ATS!$A:$P,MATCH(ATS!$U166,ATS!$O:$O,0),1)</f>
        <v>845070</v>
      </c>
      <c r="X166" s="174" t="str">
        <f>INDEX(ATS!$A:$P,MATCH(ATS!$U166,ATS!$O:$O,0),2)</f>
        <v>Dissenter Mips Helmet</v>
      </c>
      <c r="Y166" s="175" t="str">
        <f>INDEX(ATS!$A:$P,MATCH(ATS!$U166,ATS!$O:$O,0),4)</f>
        <v>MBLCK-ML</v>
      </c>
      <c r="AA166" s="173">
        <f>IFERROR(VLOOKUP('2) Order Form'!V171,$U$4:$U$2000,1,FALSE),"Ikke med i Elastic")</f>
        <v>7048652893376</v>
      </c>
      <c r="AB166" s="173">
        <f>SUM('2) Order Form'!V171)</f>
        <v>7048652893376</v>
      </c>
      <c r="AC166" s="173">
        <f>INDEX(ATS!$A:$P,MATCH(ATS!$AB166,ATS!$O:$O,0),1)</f>
        <v>845145</v>
      </c>
      <c r="AD166" s="173" t="str">
        <f>INDEX(ATS!$A:$P,MATCH(ATS!$AB166,ATS!$O:$O,0),2)</f>
        <v>Falconer 2Vi Mips Helmet</v>
      </c>
      <c r="AE166" s="173" t="str">
        <f>INDEX(ATS!$A:$P,MATCH(ATS!$AB166,ATS!$O:$O,0),4)</f>
        <v>MBLCK-LXL</v>
      </c>
    </row>
    <row r="167" spans="1:31">
      <c r="A167" s="140">
        <v>810091</v>
      </c>
      <c r="B167" t="s">
        <v>170</v>
      </c>
      <c r="H167" s="140">
        <v>202341</v>
      </c>
      <c r="I167" s="140">
        <v>202342</v>
      </c>
      <c r="J167" s="140">
        <v>202343</v>
      </c>
      <c r="K167" s="140">
        <v>202344</v>
      </c>
      <c r="L167" s="140">
        <v>202345</v>
      </c>
      <c r="N167" s="171" t="str">
        <f t="shared" si="6"/>
        <v>810091-</v>
      </c>
      <c r="O167" s="172" t="str">
        <f>IF(B167="NET","",IF(B167="","",IFERROR(VLOOKUP(N167,EAN!$A:$B,2,FALSE),"MANGLER - MÅ OPPDATERE EAN-FANEN")))</f>
        <v/>
      </c>
      <c r="P167" s="171">
        <f t="shared" si="7"/>
        <v>202341</v>
      </c>
      <c r="Q167" s="171">
        <f t="shared" si="8"/>
        <v>202345</v>
      </c>
      <c r="S167" s="102" t="str">
        <f>IF(B167="NET","",IFERROR(VLOOKUP(O167,'2) Order Form'!$V$9:$V$905,1,FALSE),"Ikke med I order form"))</f>
        <v/>
      </c>
      <c r="U167" s="2">
        <v>7048652272942</v>
      </c>
      <c r="V167" s="120">
        <f>IFERROR(VLOOKUP(U167,'2) Order Form'!$V$9:$V$1767,1,FALSE),"Ikke med I order form")</f>
        <v>7048652272942</v>
      </c>
      <c r="W167" s="173">
        <f>INDEX(ATS!$A:$P,MATCH(ATS!$U167,ATS!$O:$O,0),1)</f>
        <v>845070</v>
      </c>
      <c r="X167" s="174" t="str">
        <f>INDEX(ATS!$A:$P,MATCH(ATS!$U167,ATS!$O:$O,0),2)</f>
        <v>Dissenter Mips Helmet</v>
      </c>
      <c r="Y167" s="175" t="str">
        <f>INDEX(ATS!$A:$P,MATCH(ATS!$U167,ATS!$O:$O,0),4)</f>
        <v>MBLCK-LXL</v>
      </c>
      <c r="AA167" s="173">
        <f>IFERROR(VLOOKUP('2) Order Form'!V172,$U$4:$U$2000,1,FALSE),"Ikke med i Elastic")</f>
        <v>7048652893451</v>
      </c>
      <c r="AB167" s="173">
        <f>SUM('2) Order Form'!V172)</f>
        <v>7048652893451</v>
      </c>
      <c r="AC167" s="173">
        <f>INDEX(ATS!$A:$P,MATCH(ATS!$AB167,ATS!$O:$O,0),1)</f>
        <v>845145</v>
      </c>
      <c r="AD167" s="173" t="str">
        <f>INDEX(ATS!$A:$P,MATCH(ATS!$AB167,ATS!$O:$O,0),2)</f>
        <v>Falconer 2Vi Mips Helmet</v>
      </c>
      <c r="AE167" s="173" t="str">
        <f>INDEX(ATS!$A:$P,MATCH(ATS!$AB167,ATS!$O:$O,0),4)</f>
        <v>SAWHT-SM</v>
      </c>
    </row>
    <row r="168" spans="1:31">
      <c r="A168">
        <v>810091</v>
      </c>
      <c r="B168" t="s">
        <v>950</v>
      </c>
      <c r="C168" t="s">
        <v>3939</v>
      </c>
      <c r="D168" t="s">
        <v>416</v>
      </c>
      <c r="E168" t="s">
        <v>166</v>
      </c>
      <c r="F168" t="s">
        <v>79</v>
      </c>
      <c r="G168" t="s">
        <v>214</v>
      </c>
      <c r="H168">
        <v>11</v>
      </c>
      <c r="I168">
        <v>11</v>
      </c>
      <c r="J168">
        <v>11</v>
      </c>
      <c r="K168">
        <v>11</v>
      </c>
      <c r="L168">
        <v>11</v>
      </c>
      <c r="N168" s="171" t="str">
        <f t="shared" si="6"/>
        <v>810091-TEBLK-SM</v>
      </c>
      <c r="O168" s="172">
        <f>IF(B168="NET","",IF(B168="","",IFERROR(VLOOKUP(N168,EAN!$A:$B,2,FALSE),"MANGLER - MÅ OPPDATERE EAN-FANEN")))</f>
        <v>7048652544742</v>
      </c>
      <c r="P168" s="171">
        <f t="shared" si="7"/>
        <v>11</v>
      </c>
      <c r="Q168" s="171">
        <f t="shared" si="8"/>
        <v>11</v>
      </c>
      <c r="S168" s="102" t="str">
        <f>IF(B168="NET","",IFERROR(VLOOKUP(O168,'2) Order Form'!$V$9:$V$905,1,FALSE),"Ikke med I order form"))</f>
        <v>Ikke med I order form</v>
      </c>
      <c r="U168" s="2">
        <v>7048652272942</v>
      </c>
      <c r="V168" s="120">
        <f>IFERROR(VLOOKUP(U168,'2) Order Form'!$V$9:$V$1767,1,FALSE),"Ikke med I order form")</f>
        <v>7048652272942</v>
      </c>
      <c r="W168" s="173">
        <f>INDEX(ATS!$A:$P,MATCH(ATS!$U168,ATS!$O:$O,0),1)</f>
        <v>845070</v>
      </c>
      <c r="X168" s="174" t="str">
        <f>INDEX(ATS!$A:$P,MATCH(ATS!$U168,ATS!$O:$O,0),2)</f>
        <v>Dissenter Mips Helmet</v>
      </c>
      <c r="Y168" s="175" t="str">
        <f>INDEX(ATS!$A:$P,MATCH(ATS!$U168,ATS!$O:$O,0),4)</f>
        <v>MBLCK-LXL</v>
      </c>
      <c r="AA168" s="173">
        <f>IFERROR(VLOOKUP('2) Order Form'!V173,$U$4:$U$2000,1,FALSE),"Ikke med i Elastic")</f>
        <v>7048652893444</v>
      </c>
      <c r="AB168" s="173">
        <f>SUM('2) Order Form'!V173)</f>
        <v>7048652893444</v>
      </c>
      <c r="AC168" s="173">
        <f>INDEX(ATS!$A:$P,MATCH(ATS!$AB168,ATS!$O:$O,0),1)</f>
        <v>845145</v>
      </c>
      <c r="AD168" s="173" t="str">
        <f>INDEX(ATS!$A:$P,MATCH(ATS!$AB168,ATS!$O:$O,0),2)</f>
        <v>Falconer 2Vi Mips Helmet</v>
      </c>
      <c r="AE168" s="173" t="str">
        <f>INDEX(ATS!$A:$P,MATCH(ATS!$AB168,ATS!$O:$O,0),4)</f>
        <v>SAWHT-ML</v>
      </c>
    </row>
    <row r="169" spans="1:31">
      <c r="A169">
        <v>810091</v>
      </c>
      <c r="B169" t="s">
        <v>950</v>
      </c>
      <c r="C169" t="s">
        <v>3939</v>
      </c>
      <c r="D169" t="s">
        <v>417</v>
      </c>
      <c r="E169" t="s">
        <v>166</v>
      </c>
      <c r="F169" t="s">
        <v>80</v>
      </c>
      <c r="G169" t="s">
        <v>214</v>
      </c>
      <c r="H169">
        <v>9</v>
      </c>
      <c r="I169">
        <v>9</v>
      </c>
      <c r="J169">
        <v>9</v>
      </c>
      <c r="K169">
        <v>9</v>
      </c>
      <c r="L169">
        <v>9</v>
      </c>
      <c r="N169" s="171" t="str">
        <f t="shared" si="6"/>
        <v>810091-TEBLK-ML</v>
      </c>
      <c r="O169" s="172">
        <f>IF(B169="NET","",IF(B169="","",IFERROR(VLOOKUP(N169,EAN!$A:$B,2,FALSE),"MANGLER - MÅ OPPDATERE EAN-FANEN")))</f>
        <v>7048652544735</v>
      </c>
      <c r="P169" s="171">
        <f t="shared" si="7"/>
        <v>9</v>
      </c>
      <c r="Q169" s="171">
        <f t="shared" si="8"/>
        <v>9</v>
      </c>
      <c r="S169" s="102" t="str">
        <f>IF(B169="NET","",IFERROR(VLOOKUP(O169,'2) Order Form'!$V$9:$V$905,1,FALSE),"Ikke med I order form"))</f>
        <v>Ikke med I order form</v>
      </c>
      <c r="U169" s="2">
        <v>7048652273086</v>
      </c>
      <c r="V169" s="120">
        <f>IFERROR(VLOOKUP(U169,'2) Order Form'!$V$9:$V$1767,1,FALSE),"Ikke med I order form")</f>
        <v>7048652273086</v>
      </c>
      <c r="W169" s="173">
        <f>INDEX(ATS!$A:$P,MATCH(ATS!$U169,ATS!$O:$O,0),1)</f>
        <v>845070</v>
      </c>
      <c r="X169" s="174" t="str">
        <f>INDEX(ATS!$A:$P,MATCH(ATS!$U169,ATS!$O:$O,0),2)</f>
        <v>Dissenter Mips Helmet</v>
      </c>
      <c r="Y169" s="175" t="str">
        <f>INDEX(ATS!$A:$P,MATCH(ATS!$U169,ATS!$O:$O,0),4)</f>
        <v>MWHTE-SM</v>
      </c>
      <c r="AA169" s="173">
        <f>IFERROR(VLOOKUP('2) Order Form'!V174,$U$4:$U$2000,1,FALSE),"Ikke med i Elastic")</f>
        <v>7048652893437</v>
      </c>
      <c r="AB169" s="173">
        <f>SUM('2) Order Form'!V174)</f>
        <v>7048652893437</v>
      </c>
      <c r="AC169" s="173">
        <f>INDEX(ATS!$A:$P,MATCH(ATS!$AB169,ATS!$O:$O,0),1)</f>
        <v>845145</v>
      </c>
      <c r="AD169" s="173" t="str">
        <f>INDEX(ATS!$A:$P,MATCH(ATS!$AB169,ATS!$O:$O,0),2)</f>
        <v>Falconer 2Vi Mips Helmet</v>
      </c>
      <c r="AE169" s="173" t="str">
        <f>INDEX(ATS!$A:$P,MATCH(ATS!$AB169,ATS!$O:$O,0),4)</f>
        <v>SAWHT-LXL</v>
      </c>
    </row>
    <row r="170" spans="1:31">
      <c r="A170">
        <v>810091</v>
      </c>
      <c r="B170" t="s">
        <v>950</v>
      </c>
      <c r="C170" t="s">
        <v>3939</v>
      </c>
      <c r="D170" t="s">
        <v>418</v>
      </c>
      <c r="E170" t="s">
        <v>166</v>
      </c>
      <c r="F170" t="s">
        <v>81</v>
      </c>
      <c r="G170" t="s">
        <v>214</v>
      </c>
      <c r="H170">
        <v>7</v>
      </c>
      <c r="I170">
        <v>7</v>
      </c>
      <c r="J170">
        <v>7</v>
      </c>
      <c r="K170">
        <v>7</v>
      </c>
      <c r="L170">
        <v>7</v>
      </c>
      <c r="N170" s="171" t="str">
        <f t="shared" si="6"/>
        <v>810091-TEBLK-LXL</v>
      </c>
      <c r="O170" s="172">
        <f>IF(B170="NET","",IF(B170="","",IFERROR(VLOOKUP(N170,EAN!$A:$B,2,FALSE),"MANGLER - MÅ OPPDATERE EAN-FANEN")))</f>
        <v>7048652544728</v>
      </c>
      <c r="P170" s="171">
        <f t="shared" si="7"/>
        <v>7</v>
      </c>
      <c r="Q170" s="171">
        <f t="shared" si="8"/>
        <v>7</v>
      </c>
      <c r="S170" s="102" t="str">
        <f>IF(B170="NET","",IFERROR(VLOOKUP(O170,'2) Order Form'!$V$9:$V$905,1,FALSE),"Ikke med I order form"))</f>
        <v>Ikke med I order form</v>
      </c>
      <c r="U170" s="2">
        <v>7048652273086</v>
      </c>
      <c r="V170" s="120">
        <f>IFERROR(VLOOKUP(U170,'2) Order Form'!$V$9:$V$1767,1,FALSE),"Ikke med I order form")</f>
        <v>7048652273086</v>
      </c>
      <c r="W170" s="173">
        <f>INDEX(ATS!$A:$P,MATCH(ATS!$U170,ATS!$O:$O,0),1)</f>
        <v>845070</v>
      </c>
      <c r="X170" s="174" t="str">
        <f>INDEX(ATS!$A:$P,MATCH(ATS!$U170,ATS!$O:$O,0),2)</f>
        <v>Dissenter Mips Helmet</v>
      </c>
      <c r="Y170" s="175" t="str">
        <f>INDEX(ATS!$A:$P,MATCH(ATS!$U170,ATS!$O:$O,0),4)</f>
        <v>MWHTE-SM</v>
      </c>
      <c r="AA170" s="173">
        <f>IFERROR(VLOOKUP('2) Order Form'!V175,$U$4:$U$2000,1,FALSE),"Ikke med i Elastic")</f>
        <v>7048652893482</v>
      </c>
      <c r="AB170" s="173">
        <f>SUM('2) Order Form'!V175)</f>
        <v>7048652893482</v>
      </c>
      <c r="AC170" s="173">
        <f>INDEX(ATS!$A:$P,MATCH(ATS!$AB170,ATS!$O:$O,0),1)</f>
        <v>845145</v>
      </c>
      <c r="AD170" s="173" t="str">
        <f>INDEX(ATS!$A:$P,MATCH(ATS!$AB170,ATS!$O:$O,0),2)</f>
        <v>Falconer 2Vi Mips Helmet</v>
      </c>
      <c r="AE170" s="173" t="str">
        <f>INDEX(ATS!$A:$P,MATCH(ATS!$AB170,ATS!$O:$O,0),4)</f>
        <v>WOLND-SM</v>
      </c>
    </row>
    <row r="171" spans="1:31">
      <c r="A171" s="140">
        <v>810092</v>
      </c>
      <c r="B171" t="s">
        <v>170</v>
      </c>
      <c r="H171" s="140">
        <v>202341</v>
      </c>
      <c r="I171" s="140">
        <v>202342</v>
      </c>
      <c r="J171" s="140">
        <v>202343</v>
      </c>
      <c r="K171" s="140">
        <v>202344</v>
      </c>
      <c r="L171" s="140">
        <v>202345</v>
      </c>
      <c r="N171" s="171" t="str">
        <f t="shared" si="6"/>
        <v>810092-</v>
      </c>
      <c r="O171" s="172" t="str">
        <f>IF(B171="NET","",IF(B171="","",IFERROR(VLOOKUP(N171,EAN!$A:$B,2,FALSE),"MANGLER - MÅ OPPDATERE EAN-FANEN")))</f>
        <v/>
      </c>
      <c r="P171" s="171">
        <f t="shared" si="7"/>
        <v>202341</v>
      </c>
      <c r="Q171" s="171">
        <f t="shared" si="8"/>
        <v>202345</v>
      </c>
      <c r="S171" s="102" t="str">
        <f>IF(B171="NET","",IFERROR(VLOOKUP(O171,'2) Order Form'!$V$9:$V$905,1,FALSE),"Ikke med I order form"))</f>
        <v/>
      </c>
      <c r="U171" s="2">
        <v>7048652273079</v>
      </c>
      <c r="V171" s="120">
        <f>IFERROR(VLOOKUP(U171,'2) Order Form'!$V$9:$V$1767,1,FALSE),"Ikke med I order form")</f>
        <v>7048652273079</v>
      </c>
      <c r="W171" s="173">
        <f>INDEX(ATS!$A:$P,MATCH(ATS!$U171,ATS!$O:$O,0),1)</f>
        <v>845070</v>
      </c>
      <c r="X171" s="174" t="str">
        <f>INDEX(ATS!$A:$P,MATCH(ATS!$U171,ATS!$O:$O,0),2)</f>
        <v>Dissenter Mips Helmet</v>
      </c>
      <c r="Y171" s="175" t="str">
        <f>INDEX(ATS!$A:$P,MATCH(ATS!$U171,ATS!$O:$O,0),4)</f>
        <v>MWHTE-ML</v>
      </c>
      <c r="AA171" s="173">
        <f>IFERROR(VLOOKUP('2) Order Form'!V176,$U$4:$U$2000,1,FALSE),"Ikke med i Elastic")</f>
        <v>7048652893475</v>
      </c>
      <c r="AB171" s="173">
        <f>SUM('2) Order Form'!V176)</f>
        <v>7048652893475</v>
      </c>
      <c r="AC171" s="173">
        <f>INDEX(ATS!$A:$P,MATCH(ATS!$AB171,ATS!$O:$O,0),1)</f>
        <v>845145</v>
      </c>
      <c r="AD171" s="173" t="str">
        <f>INDEX(ATS!$A:$P,MATCH(ATS!$AB171,ATS!$O:$O,0),2)</f>
        <v>Falconer 2Vi Mips Helmet</v>
      </c>
      <c r="AE171" s="173" t="str">
        <f>INDEX(ATS!$A:$P,MATCH(ATS!$AB171,ATS!$O:$O,0),4)</f>
        <v>WOLND-ML</v>
      </c>
    </row>
    <row r="172" spans="1:31">
      <c r="A172">
        <v>810092</v>
      </c>
      <c r="B172" t="s">
        <v>2876</v>
      </c>
      <c r="C172" t="s">
        <v>3939</v>
      </c>
      <c r="D172" t="s">
        <v>165</v>
      </c>
      <c r="E172" t="s">
        <v>166</v>
      </c>
      <c r="F172" t="s">
        <v>78</v>
      </c>
      <c r="G172" t="s">
        <v>111</v>
      </c>
      <c r="H172">
        <v>130</v>
      </c>
      <c r="I172">
        <v>130</v>
      </c>
      <c r="J172">
        <v>130</v>
      </c>
      <c r="K172">
        <v>130</v>
      </c>
      <c r="L172">
        <v>130</v>
      </c>
      <c r="N172" s="171" t="str">
        <f t="shared" si="6"/>
        <v>810092-TEBLK-OS</v>
      </c>
      <c r="O172" s="172">
        <f>IF(B172="NET","",IF(B172="","",IFERROR(VLOOKUP(N172,EAN!$A:$B,2,FALSE),"MANGLER - MÅ OPPDATERE EAN-FANEN")))</f>
        <v>7048652556998</v>
      </c>
      <c r="P172" s="171">
        <f t="shared" si="7"/>
        <v>130</v>
      </c>
      <c r="Q172" s="171">
        <f t="shared" si="8"/>
        <v>130</v>
      </c>
      <c r="S172" s="102" t="str">
        <f>IF(B172="NET","",IFERROR(VLOOKUP(O172,'2) Order Form'!$V$9:$V$905,1,FALSE),"Ikke med I order form"))</f>
        <v>Ikke med I order form</v>
      </c>
      <c r="U172" s="2">
        <v>7048652273079</v>
      </c>
      <c r="V172" s="120">
        <f>IFERROR(VLOOKUP(U172,'2) Order Form'!$V$9:$V$1767,1,FALSE),"Ikke med I order form")</f>
        <v>7048652273079</v>
      </c>
      <c r="W172" s="173">
        <f>INDEX(ATS!$A:$P,MATCH(ATS!$U172,ATS!$O:$O,0),1)</f>
        <v>845070</v>
      </c>
      <c r="X172" s="174" t="str">
        <f>INDEX(ATS!$A:$P,MATCH(ATS!$U172,ATS!$O:$O,0),2)</f>
        <v>Dissenter Mips Helmet</v>
      </c>
      <c r="Y172" s="175" t="str">
        <f>INDEX(ATS!$A:$P,MATCH(ATS!$U172,ATS!$O:$O,0),4)</f>
        <v>MWHTE-ML</v>
      </c>
      <c r="AA172" s="173">
        <f>IFERROR(VLOOKUP('2) Order Form'!V177,$U$4:$U$2000,1,FALSE),"Ikke med i Elastic")</f>
        <v>7048652893468</v>
      </c>
      <c r="AB172" s="173">
        <f>SUM('2) Order Form'!V177)</f>
        <v>7048652893468</v>
      </c>
      <c r="AC172" s="173">
        <f>INDEX(ATS!$A:$P,MATCH(ATS!$AB172,ATS!$O:$O,0),1)</f>
        <v>845145</v>
      </c>
      <c r="AD172" s="173" t="str">
        <f>INDEX(ATS!$A:$P,MATCH(ATS!$AB172,ATS!$O:$O,0),2)</f>
        <v>Falconer 2Vi Mips Helmet</v>
      </c>
      <c r="AE172" s="173" t="str">
        <f>INDEX(ATS!$A:$P,MATCH(ATS!$AB172,ATS!$O:$O,0),4)</f>
        <v>WOLND-LXL</v>
      </c>
    </row>
    <row r="173" spans="1:31">
      <c r="A173" s="140">
        <v>810093</v>
      </c>
      <c r="B173" t="s">
        <v>170</v>
      </c>
      <c r="H173" s="140">
        <v>202341</v>
      </c>
      <c r="I173" s="140">
        <v>202342</v>
      </c>
      <c r="J173" s="140">
        <v>202343</v>
      </c>
      <c r="K173" s="140">
        <v>202344</v>
      </c>
      <c r="L173" s="140">
        <v>202345</v>
      </c>
      <c r="N173" s="171" t="str">
        <f t="shared" si="6"/>
        <v>810093-</v>
      </c>
      <c r="O173" s="172" t="str">
        <f>IF(B173="NET","",IF(B173="","",IFERROR(VLOOKUP(N173,EAN!$A:$B,2,FALSE),"MANGLER - MÅ OPPDATERE EAN-FANEN")))</f>
        <v/>
      </c>
      <c r="P173" s="171">
        <f t="shared" si="7"/>
        <v>202341</v>
      </c>
      <c r="Q173" s="171">
        <f t="shared" si="8"/>
        <v>202345</v>
      </c>
      <c r="S173" s="102" t="str">
        <f>IF(B173="NET","",IFERROR(VLOOKUP(O173,'2) Order Form'!$V$9:$V$905,1,FALSE),"Ikke med I order form"))</f>
        <v/>
      </c>
      <c r="U173" s="2">
        <v>7048652273062</v>
      </c>
      <c r="V173" s="120">
        <f>IFERROR(VLOOKUP(U173,'2) Order Form'!$V$9:$V$1767,1,FALSE),"Ikke med I order form")</f>
        <v>7048652273062</v>
      </c>
      <c r="W173" s="173">
        <f>INDEX(ATS!$A:$P,MATCH(ATS!$U173,ATS!$O:$O,0),1)</f>
        <v>845070</v>
      </c>
      <c r="X173" s="174" t="str">
        <f>INDEX(ATS!$A:$P,MATCH(ATS!$U173,ATS!$O:$O,0),2)</f>
        <v>Dissenter Mips Helmet</v>
      </c>
      <c r="Y173" s="175" t="str">
        <f>INDEX(ATS!$A:$P,MATCH(ATS!$U173,ATS!$O:$O,0),4)</f>
        <v>MWHTE-LXL</v>
      </c>
      <c r="AA173" s="173">
        <f>IFERROR(VLOOKUP('2) Order Form'!V178,$U$4:$U$2000,1,FALSE),"Ikke med i Elastic")</f>
        <v>7048652893895</v>
      </c>
      <c r="AB173" s="173">
        <f>SUM('2) Order Form'!V178)</f>
        <v>7048652893895</v>
      </c>
      <c r="AC173" s="173">
        <f>INDEX(ATS!$A:$P,MATCH(ATS!$AB173,ATS!$O:$O,0),1)</f>
        <v>845149</v>
      </c>
      <c r="AD173" s="173" t="str">
        <f>INDEX(ATS!$A:$P,MATCH(ATS!$AB173,ATS!$O:$O,0),2)</f>
        <v>Promuter Mips Helmet</v>
      </c>
      <c r="AE173" s="173" t="str">
        <f>INDEX(ATS!$A:$P,MATCH(ATS!$AB173,ATS!$O:$O,0),4)</f>
        <v>LAVA-SM</v>
      </c>
    </row>
    <row r="174" spans="1:31">
      <c r="A174">
        <v>810093</v>
      </c>
      <c r="B174" t="s">
        <v>951</v>
      </c>
      <c r="C174" t="s">
        <v>3939</v>
      </c>
      <c r="D174" t="s">
        <v>165</v>
      </c>
      <c r="E174" t="s">
        <v>166</v>
      </c>
      <c r="F174" t="s">
        <v>78</v>
      </c>
      <c r="G174" t="s">
        <v>111</v>
      </c>
      <c r="H174">
        <v>127</v>
      </c>
      <c r="I174">
        <v>127</v>
      </c>
      <c r="J174">
        <v>127</v>
      </c>
      <c r="K174">
        <v>127</v>
      </c>
      <c r="L174">
        <v>127</v>
      </c>
      <c r="N174" s="171" t="str">
        <f t="shared" si="6"/>
        <v>810093-TEBLK-OS</v>
      </c>
      <c r="O174" s="172">
        <f>IF(B174="NET","",IF(B174="","",IFERROR(VLOOKUP(N174,EAN!$A:$B,2,FALSE),"MANGLER - MÅ OPPDATERE EAN-FANEN")))</f>
        <v>7048652557001</v>
      </c>
      <c r="P174" s="171">
        <f t="shared" si="7"/>
        <v>127</v>
      </c>
      <c r="Q174" s="171">
        <f t="shared" si="8"/>
        <v>127</v>
      </c>
      <c r="S174" s="102" t="str">
        <f>IF(B174="NET","",IFERROR(VLOOKUP(O174,'2) Order Form'!$V$9:$V$905,1,FALSE),"Ikke med I order form"))</f>
        <v>Ikke med I order form</v>
      </c>
      <c r="U174" s="2">
        <v>7048652273062</v>
      </c>
      <c r="V174" s="120">
        <f>IFERROR(VLOOKUP(U174,'2) Order Form'!$V$9:$V$1767,1,FALSE),"Ikke med I order form")</f>
        <v>7048652273062</v>
      </c>
      <c r="W174" s="173">
        <f>INDEX(ATS!$A:$P,MATCH(ATS!$U174,ATS!$O:$O,0),1)</f>
        <v>845070</v>
      </c>
      <c r="X174" s="174" t="str">
        <f>INDEX(ATS!$A:$P,MATCH(ATS!$U174,ATS!$O:$O,0),2)</f>
        <v>Dissenter Mips Helmet</v>
      </c>
      <c r="Y174" s="175" t="str">
        <f>INDEX(ATS!$A:$P,MATCH(ATS!$U174,ATS!$O:$O,0),4)</f>
        <v>MWHTE-LXL</v>
      </c>
      <c r="AA174" s="173">
        <f>IFERROR(VLOOKUP('2) Order Form'!V179,$U$4:$U$2000,1,FALSE),"Ikke med i Elastic")</f>
        <v>7048652893888</v>
      </c>
      <c r="AB174" s="173">
        <f>SUM('2) Order Form'!V179)</f>
        <v>7048652893888</v>
      </c>
      <c r="AC174" s="173">
        <f>INDEX(ATS!$A:$P,MATCH(ATS!$AB174,ATS!$O:$O,0),1)</f>
        <v>845149</v>
      </c>
      <c r="AD174" s="173" t="str">
        <f>INDEX(ATS!$A:$P,MATCH(ATS!$AB174,ATS!$O:$O,0),2)</f>
        <v>Promuter Mips Helmet</v>
      </c>
      <c r="AE174" s="173" t="str">
        <f>INDEX(ATS!$A:$P,MATCH(ATS!$AB174,ATS!$O:$O,0),4)</f>
        <v>LAVA-ML</v>
      </c>
    </row>
    <row r="175" spans="1:31">
      <c r="A175" s="140">
        <v>810094</v>
      </c>
      <c r="B175" t="s">
        <v>170</v>
      </c>
      <c r="H175" s="140">
        <v>202341</v>
      </c>
      <c r="I175" s="140">
        <v>202342</v>
      </c>
      <c r="J175" s="140">
        <v>202343</v>
      </c>
      <c r="K175" s="140">
        <v>202344</v>
      </c>
      <c r="L175" s="140">
        <v>202345</v>
      </c>
      <c r="N175" s="171" t="str">
        <f t="shared" si="6"/>
        <v>810094-</v>
      </c>
      <c r="O175" s="172" t="str">
        <f>IF(B175="NET","",IF(B175="","",IFERROR(VLOOKUP(N175,EAN!$A:$B,2,FALSE),"MANGLER - MÅ OPPDATERE EAN-FANEN")))</f>
        <v/>
      </c>
      <c r="P175" s="171">
        <f t="shared" si="7"/>
        <v>202341</v>
      </c>
      <c r="Q175" s="171">
        <f t="shared" si="8"/>
        <v>202345</v>
      </c>
      <c r="S175" s="102" t="str">
        <f>IF(B175="NET","",IFERROR(VLOOKUP(O175,'2) Order Form'!$V$9:$V$905,1,FALSE),"Ikke med I order form"))</f>
        <v/>
      </c>
      <c r="U175" s="2">
        <v>7048652893659</v>
      </c>
      <c r="V175" s="120">
        <f>IFERROR(VLOOKUP(U175,'2) Order Form'!$V$9:$V$1767,1,FALSE),"Ikke med I order form")</f>
        <v>7048652893659</v>
      </c>
      <c r="W175" s="173">
        <f>INDEX(ATS!$A:$P,MATCH(ATS!$U175,ATS!$O:$O,0),1)</f>
        <v>845070</v>
      </c>
      <c r="X175" s="174" t="str">
        <f>INDEX(ATS!$A:$P,MATCH(ATS!$U175,ATS!$O:$O,0),2)</f>
        <v>Dissenter Mips Helmet</v>
      </c>
      <c r="Y175" s="175" t="str">
        <f>INDEX(ATS!$A:$P,MATCH(ATS!$U175,ATS!$O:$O,0),4)</f>
        <v>DUSK-SM</v>
      </c>
      <c r="AA175" s="173">
        <f>IFERROR(VLOOKUP('2) Order Form'!V180,$U$4:$U$2000,1,FALSE),"Ikke med i Elastic")</f>
        <v>7048652893871</v>
      </c>
      <c r="AB175" s="173">
        <f>SUM('2) Order Form'!V180)</f>
        <v>7048652893871</v>
      </c>
      <c r="AC175" s="173">
        <f>INDEX(ATS!$A:$P,MATCH(ATS!$AB175,ATS!$O:$O,0),1)</f>
        <v>845149</v>
      </c>
      <c r="AD175" s="173" t="str">
        <f>INDEX(ATS!$A:$P,MATCH(ATS!$AB175,ATS!$O:$O,0),2)</f>
        <v>Promuter Mips Helmet</v>
      </c>
      <c r="AE175" s="173" t="str">
        <f>INDEX(ATS!$A:$P,MATCH(ATS!$AB175,ATS!$O:$O,0),4)</f>
        <v>LAVA-LXL</v>
      </c>
    </row>
    <row r="176" spans="1:31">
      <c r="A176">
        <v>810094</v>
      </c>
      <c r="B176" t="s">
        <v>1339</v>
      </c>
      <c r="C176" t="s">
        <v>3939</v>
      </c>
      <c r="D176" t="s">
        <v>416</v>
      </c>
      <c r="E176" t="s">
        <v>166</v>
      </c>
      <c r="F176" t="s">
        <v>79</v>
      </c>
      <c r="G176" t="s">
        <v>111</v>
      </c>
      <c r="H176">
        <v>20</v>
      </c>
      <c r="I176">
        <v>20</v>
      </c>
      <c r="J176">
        <v>20</v>
      </c>
      <c r="K176">
        <v>20</v>
      </c>
      <c r="L176">
        <v>20</v>
      </c>
      <c r="N176" s="171" t="str">
        <f t="shared" si="6"/>
        <v>810094-TEBLK-SM</v>
      </c>
      <c r="O176" s="172">
        <f>IF(B176="NET","",IF(B176="","",IFERROR(VLOOKUP(N176,EAN!$A:$B,2,FALSE),"MANGLER - MÅ OPPDATERE EAN-FANEN")))</f>
        <v>7048652542694</v>
      </c>
      <c r="P176" s="171">
        <f t="shared" si="7"/>
        <v>20</v>
      </c>
      <c r="Q176" s="171">
        <f t="shared" si="8"/>
        <v>20</v>
      </c>
      <c r="S176" s="102" t="str">
        <f>IF(B176="NET","",IFERROR(VLOOKUP(O176,'2) Order Form'!$V$9:$V$905,1,FALSE),"Ikke med I order form"))</f>
        <v>Ikke med I order form</v>
      </c>
      <c r="U176" s="2">
        <v>7048652893659</v>
      </c>
      <c r="V176" s="120">
        <f>IFERROR(VLOOKUP(U176,'2) Order Form'!$V$9:$V$1767,1,FALSE),"Ikke med I order form")</f>
        <v>7048652893659</v>
      </c>
      <c r="W176" s="173">
        <f>INDEX(ATS!$A:$P,MATCH(ATS!$U176,ATS!$O:$O,0),1)</f>
        <v>845070</v>
      </c>
      <c r="X176" s="174" t="str">
        <f>INDEX(ATS!$A:$P,MATCH(ATS!$U176,ATS!$O:$O,0),2)</f>
        <v>Dissenter Mips Helmet</v>
      </c>
      <c r="Y176" s="175" t="str">
        <f>INDEX(ATS!$A:$P,MATCH(ATS!$U176,ATS!$O:$O,0),4)</f>
        <v>DUSK-SM</v>
      </c>
      <c r="AA176" s="173">
        <f>IFERROR(VLOOKUP('2) Order Form'!V181,$U$4:$U$2000,1,FALSE),"Ikke med i Elastic")</f>
        <v>7048652893925</v>
      </c>
      <c r="AB176" s="173">
        <f>SUM('2) Order Form'!V181)</f>
        <v>7048652893925</v>
      </c>
      <c r="AC176" s="173">
        <f>INDEX(ATS!$A:$P,MATCH(ATS!$AB176,ATS!$O:$O,0),1)</f>
        <v>845149</v>
      </c>
      <c r="AD176" s="173" t="str">
        <f>INDEX(ATS!$A:$P,MATCH(ATS!$AB176,ATS!$O:$O,0),2)</f>
        <v>Promuter Mips Helmet</v>
      </c>
      <c r="AE176" s="173" t="str">
        <f>INDEX(ATS!$A:$P,MATCH(ATS!$AB176,ATS!$O:$O,0),4)</f>
        <v>MBLCK-SM</v>
      </c>
    </row>
    <row r="177" spans="1:31">
      <c r="A177">
        <v>810094</v>
      </c>
      <c r="B177" t="s">
        <v>1339</v>
      </c>
      <c r="C177" t="s">
        <v>3939</v>
      </c>
      <c r="D177" t="s">
        <v>417</v>
      </c>
      <c r="E177" t="s">
        <v>166</v>
      </c>
      <c r="F177" t="s">
        <v>80</v>
      </c>
      <c r="G177" t="s">
        <v>111</v>
      </c>
      <c r="H177">
        <v>42</v>
      </c>
      <c r="I177">
        <v>42</v>
      </c>
      <c r="J177">
        <v>42</v>
      </c>
      <c r="K177">
        <v>42</v>
      </c>
      <c r="L177">
        <v>42</v>
      </c>
      <c r="N177" s="171" t="str">
        <f t="shared" si="6"/>
        <v>810094-TEBLK-ML</v>
      </c>
      <c r="O177" s="172">
        <f>IF(B177="NET","",IF(B177="","",IFERROR(VLOOKUP(N177,EAN!$A:$B,2,FALSE),"MANGLER - MÅ OPPDATERE EAN-FANEN")))</f>
        <v>7048652542687</v>
      </c>
      <c r="P177" s="171">
        <f t="shared" si="7"/>
        <v>42</v>
      </c>
      <c r="Q177" s="171">
        <f t="shared" si="8"/>
        <v>42</v>
      </c>
      <c r="S177" s="102" t="str">
        <f>IF(B177="NET","",IFERROR(VLOOKUP(O177,'2) Order Form'!$V$9:$V$905,1,FALSE),"Ikke med I order form"))</f>
        <v>Ikke med I order form</v>
      </c>
      <c r="U177" s="2">
        <v>7048652893642</v>
      </c>
      <c r="V177" s="120">
        <f>IFERROR(VLOOKUP(U177,'2) Order Form'!$V$9:$V$1767,1,FALSE),"Ikke med I order form")</f>
        <v>7048652893642</v>
      </c>
      <c r="W177" s="173">
        <f>INDEX(ATS!$A:$P,MATCH(ATS!$U177,ATS!$O:$O,0),1)</f>
        <v>845070</v>
      </c>
      <c r="X177" s="174" t="str">
        <f>INDEX(ATS!$A:$P,MATCH(ATS!$U177,ATS!$O:$O,0),2)</f>
        <v>Dissenter Mips Helmet</v>
      </c>
      <c r="Y177" s="175" t="str">
        <f>INDEX(ATS!$A:$P,MATCH(ATS!$U177,ATS!$O:$O,0),4)</f>
        <v>DUSK-ML</v>
      </c>
      <c r="AA177" s="173">
        <f>IFERROR(VLOOKUP('2) Order Form'!V182,$U$4:$U$2000,1,FALSE),"Ikke med i Elastic")</f>
        <v>7048652893918</v>
      </c>
      <c r="AB177" s="173">
        <f>SUM('2) Order Form'!V182)</f>
        <v>7048652893918</v>
      </c>
      <c r="AC177" s="173">
        <f>INDEX(ATS!$A:$P,MATCH(ATS!$AB177,ATS!$O:$O,0),1)</f>
        <v>845149</v>
      </c>
      <c r="AD177" s="173" t="str">
        <f>INDEX(ATS!$A:$P,MATCH(ATS!$AB177,ATS!$O:$O,0),2)</f>
        <v>Promuter Mips Helmet</v>
      </c>
      <c r="AE177" s="173" t="str">
        <f>INDEX(ATS!$A:$P,MATCH(ATS!$AB177,ATS!$O:$O,0),4)</f>
        <v>MBLCK-ML</v>
      </c>
    </row>
    <row r="178" spans="1:31">
      <c r="A178">
        <v>810094</v>
      </c>
      <c r="B178" t="s">
        <v>1339</v>
      </c>
      <c r="C178" t="s">
        <v>3939</v>
      </c>
      <c r="D178" t="s">
        <v>418</v>
      </c>
      <c r="E178" t="s">
        <v>166</v>
      </c>
      <c r="F178" t="s">
        <v>81</v>
      </c>
      <c r="G178" t="s">
        <v>111</v>
      </c>
      <c r="H178">
        <v>4</v>
      </c>
      <c r="I178">
        <v>4</v>
      </c>
      <c r="J178">
        <v>4</v>
      </c>
      <c r="K178">
        <v>4</v>
      </c>
      <c r="L178">
        <v>4</v>
      </c>
      <c r="N178" s="171" t="str">
        <f t="shared" si="6"/>
        <v>810094-TEBLK-LXL</v>
      </c>
      <c r="O178" s="172">
        <f>IF(B178="NET","",IF(B178="","",IFERROR(VLOOKUP(N178,EAN!$A:$B,2,FALSE),"MANGLER - MÅ OPPDATERE EAN-FANEN")))</f>
        <v>7048652542670</v>
      </c>
      <c r="P178" s="171">
        <f t="shared" si="7"/>
        <v>4</v>
      </c>
      <c r="Q178" s="171">
        <f t="shared" si="8"/>
        <v>4</v>
      </c>
      <c r="S178" s="102" t="str">
        <f>IF(B178="NET","",IFERROR(VLOOKUP(O178,'2) Order Form'!$V$9:$V$905,1,FALSE),"Ikke med I order form"))</f>
        <v>Ikke med I order form</v>
      </c>
      <c r="U178" s="2">
        <v>7048652893642</v>
      </c>
      <c r="V178" s="120">
        <f>IFERROR(VLOOKUP(U178,'2) Order Form'!$V$9:$V$1767,1,FALSE),"Ikke med I order form")</f>
        <v>7048652893642</v>
      </c>
      <c r="W178" s="173">
        <f>INDEX(ATS!$A:$P,MATCH(ATS!$U178,ATS!$O:$O,0),1)</f>
        <v>845070</v>
      </c>
      <c r="X178" s="174" t="str">
        <f>INDEX(ATS!$A:$P,MATCH(ATS!$U178,ATS!$O:$O,0),2)</f>
        <v>Dissenter Mips Helmet</v>
      </c>
      <c r="Y178" s="175" t="str">
        <f>INDEX(ATS!$A:$P,MATCH(ATS!$U178,ATS!$O:$O,0),4)</f>
        <v>DUSK-ML</v>
      </c>
      <c r="AA178" s="173">
        <f>IFERROR(VLOOKUP('2) Order Form'!V183,$U$4:$U$2000,1,FALSE),"Ikke med i Elastic")</f>
        <v>7048652893901</v>
      </c>
      <c r="AB178" s="173">
        <f>SUM('2) Order Form'!V183)</f>
        <v>7048652893901</v>
      </c>
      <c r="AC178" s="173">
        <f>INDEX(ATS!$A:$P,MATCH(ATS!$AB178,ATS!$O:$O,0),1)</f>
        <v>845149</v>
      </c>
      <c r="AD178" s="173" t="str">
        <f>INDEX(ATS!$A:$P,MATCH(ATS!$AB178,ATS!$O:$O,0),2)</f>
        <v>Promuter Mips Helmet</v>
      </c>
      <c r="AE178" s="173" t="str">
        <f>INDEX(ATS!$A:$P,MATCH(ATS!$AB178,ATS!$O:$O,0),4)</f>
        <v>MBLCK-LXL</v>
      </c>
    </row>
    <row r="179" spans="1:31">
      <c r="A179" s="140">
        <v>810095</v>
      </c>
      <c r="B179" t="s">
        <v>170</v>
      </c>
      <c r="H179" s="140">
        <v>202341</v>
      </c>
      <c r="I179" s="140">
        <v>202342</v>
      </c>
      <c r="J179" s="140">
        <v>202343</v>
      </c>
      <c r="K179" s="140">
        <v>202344</v>
      </c>
      <c r="L179" s="140">
        <v>202345</v>
      </c>
      <c r="N179" s="171" t="str">
        <f t="shared" si="6"/>
        <v>810095-</v>
      </c>
      <c r="O179" s="172" t="str">
        <f>IF(B179="NET","",IF(B179="","",IFERROR(VLOOKUP(N179,EAN!$A:$B,2,FALSE),"MANGLER - MÅ OPPDATERE EAN-FANEN")))</f>
        <v/>
      </c>
      <c r="P179" s="171">
        <f t="shared" si="7"/>
        <v>202341</v>
      </c>
      <c r="Q179" s="171">
        <f t="shared" si="8"/>
        <v>202345</v>
      </c>
      <c r="S179" s="102" t="str">
        <f>IF(B179="NET","",IFERROR(VLOOKUP(O179,'2) Order Form'!$V$9:$V$905,1,FALSE),"Ikke med I order form"))</f>
        <v/>
      </c>
      <c r="U179" s="2">
        <v>7048652893635</v>
      </c>
      <c r="V179" s="120">
        <f>IFERROR(VLOOKUP(U179,'2) Order Form'!$V$9:$V$1767,1,FALSE),"Ikke med I order form")</f>
        <v>7048652893635</v>
      </c>
      <c r="W179" s="173">
        <f>INDEX(ATS!$A:$P,MATCH(ATS!$U179,ATS!$O:$O,0),1)</f>
        <v>845070</v>
      </c>
      <c r="X179" s="174" t="str">
        <f>INDEX(ATS!$A:$P,MATCH(ATS!$U179,ATS!$O:$O,0),2)</f>
        <v>Dissenter Mips Helmet</v>
      </c>
      <c r="Y179" s="175" t="str">
        <f>INDEX(ATS!$A:$P,MATCH(ATS!$U179,ATS!$O:$O,0),4)</f>
        <v>DUSK-LXL</v>
      </c>
      <c r="AA179" s="173">
        <f>IFERROR(VLOOKUP('2) Order Form'!V184,$U$4:$U$2000,1,FALSE),"Ikke med i Elastic")</f>
        <v>7048652902887</v>
      </c>
      <c r="AB179" s="173">
        <f>SUM('2) Order Form'!V184)</f>
        <v>7048652902887</v>
      </c>
      <c r="AC179" s="173">
        <f>INDEX(ATS!$A:$P,MATCH(ATS!$AB179,ATS!$O:$O,0),1)</f>
        <v>845149</v>
      </c>
      <c r="AD179" s="173" t="str">
        <f>INDEX(ATS!$A:$P,MATCH(ATS!$AB179,ATS!$O:$O,0),2)</f>
        <v>Promuter Mips Helmet</v>
      </c>
      <c r="AE179" s="173" t="str">
        <f>INDEX(ATS!$A:$P,MATCH(ATS!$AB179,ATS!$O:$O,0),4)</f>
        <v>BRWHT-SM</v>
      </c>
    </row>
    <row r="180" spans="1:31">
      <c r="A180">
        <v>810095</v>
      </c>
      <c r="B180" t="s">
        <v>1340</v>
      </c>
      <c r="C180" t="s">
        <v>3939</v>
      </c>
      <c r="D180" t="s">
        <v>165</v>
      </c>
      <c r="E180" t="s">
        <v>166</v>
      </c>
      <c r="F180" t="s">
        <v>78</v>
      </c>
      <c r="G180" t="s">
        <v>111</v>
      </c>
      <c r="H180">
        <v>136</v>
      </c>
      <c r="I180">
        <v>136</v>
      </c>
      <c r="J180">
        <v>136</v>
      </c>
      <c r="K180">
        <v>136</v>
      </c>
      <c r="L180">
        <v>136</v>
      </c>
      <c r="N180" s="171" t="str">
        <f t="shared" si="6"/>
        <v>810095-TEBLK-OS</v>
      </c>
      <c r="O180" s="172">
        <f>IF(B180="NET","",IF(B180="","",IFERROR(VLOOKUP(N180,EAN!$A:$B,2,FALSE),"MANGLER - MÅ OPPDATERE EAN-FANEN")))</f>
        <v>7048652557018</v>
      </c>
      <c r="P180" s="171">
        <f t="shared" si="7"/>
        <v>136</v>
      </c>
      <c r="Q180" s="171">
        <f t="shared" si="8"/>
        <v>136</v>
      </c>
      <c r="S180" s="102" t="str">
        <f>IF(B180="NET","",IFERROR(VLOOKUP(O180,'2) Order Form'!$V$9:$V$905,1,FALSE),"Ikke med I order form"))</f>
        <v>Ikke med I order form</v>
      </c>
      <c r="U180" s="2">
        <v>7048652893635</v>
      </c>
      <c r="V180" s="120">
        <f>IFERROR(VLOOKUP(U180,'2) Order Form'!$V$9:$V$1767,1,FALSE),"Ikke med I order form")</f>
        <v>7048652893635</v>
      </c>
      <c r="W180" s="173">
        <f>INDEX(ATS!$A:$P,MATCH(ATS!$U180,ATS!$O:$O,0),1)</f>
        <v>845070</v>
      </c>
      <c r="X180" s="174" t="str">
        <f>INDEX(ATS!$A:$P,MATCH(ATS!$U180,ATS!$O:$O,0),2)</f>
        <v>Dissenter Mips Helmet</v>
      </c>
      <c r="Y180" s="175" t="str">
        <f>INDEX(ATS!$A:$P,MATCH(ATS!$U180,ATS!$O:$O,0),4)</f>
        <v>DUSK-LXL</v>
      </c>
      <c r="AA180" s="173">
        <f>IFERROR(VLOOKUP('2) Order Form'!V185,$U$4:$U$2000,1,FALSE),"Ikke med i Elastic")</f>
        <v>7048652902870</v>
      </c>
      <c r="AB180" s="173">
        <f>SUM('2) Order Form'!V185)</f>
        <v>7048652902870</v>
      </c>
      <c r="AC180" s="173">
        <f>INDEX(ATS!$A:$P,MATCH(ATS!$AB180,ATS!$O:$O,0),1)</f>
        <v>845149</v>
      </c>
      <c r="AD180" s="173" t="str">
        <f>INDEX(ATS!$A:$P,MATCH(ATS!$AB180,ATS!$O:$O,0),2)</f>
        <v>Promuter Mips Helmet</v>
      </c>
      <c r="AE180" s="173" t="str">
        <f>INDEX(ATS!$A:$P,MATCH(ATS!$AB180,ATS!$O:$O,0),4)</f>
        <v>BRWHT-ML</v>
      </c>
    </row>
    <row r="181" spans="1:31">
      <c r="A181" s="140">
        <v>810096</v>
      </c>
      <c r="B181" t="s">
        <v>170</v>
      </c>
      <c r="H181" s="140">
        <v>202341</v>
      </c>
      <c r="I181" s="140">
        <v>202342</v>
      </c>
      <c r="J181" s="140">
        <v>202343</v>
      </c>
      <c r="K181" s="140">
        <v>202344</v>
      </c>
      <c r="L181" s="140">
        <v>202345</v>
      </c>
      <c r="N181" s="171" t="str">
        <f t="shared" si="6"/>
        <v>810096-</v>
      </c>
      <c r="O181" s="172" t="str">
        <f>IF(B181="NET","",IF(B181="","",IFERROR(VLOOKUP(N181,EAN!$A:$B,2,FALSE),"MANGLER - MÅ OPPDATERE EAN-FANEN")))</f>
        <v/>
      </c>
      <c r="P181" s="171">
        <f t="shared" si="7"/>
        <v>202341</v>
      </c>
      <c r="Q181" s="171">
        <f t="shared" si="8"/>
        <v>202345</v>
      </c>
      <c r="S181" s="102" t="str">
        <f>IF(B181="NET","",IFERROR(VLOOKUP(O181,'2) Order Form'!$V$9:$V$905,1,FALSE),"Ikke med I order form"))</f>
        <v/>
      </c>
      <c r="U181" s="2">
        <v>7048652893680</v>
      </c>
      <c r="V181" s="120">
        <f>IFERROR(VLOOKUP(U181,'2) Order Form'!$V$9:$V$1767,1,FALSE),"Ikke med I order form")</f>
        <v>7048652893680</v>
      </c>
      <c r="W181" s="173">
        <f>INDEX(ATS!$A:$P,MATCH(ATS!$U181,ATS!$O:$O,0),1)</f>
        <v>845070</v>
      </c>
      <c r="X181" s="174" t="str">
        <f>INDEX(ATS!$A:$P,MATCH(ATS!$U181,ATS!$O:$O,0),2)</f>
        <v>Dissenter Mips Helmet</v>
      </c>
      <c r="Y181" s="175" t="str">
        <f>INDEX(ATS!$A:$P,MATCH(ATS!$U181,ATS!$O:$O,0),4)</f>
        <v>SEAME-SM</v>
      </c>
      <c r="AA181" s="173">
        <f>IFERROR(VLOOKUP('2) Order Form'!V186,$U$4:$U$2000,1,FALSE),"Ikke med i Elastic")</f>
        <v>7048652902863</v>
      </c>
      <c r="AB181" s="173">
        <f>SUM('2) Order Form'!V186)</f>
        <v>7048652902863</v>
      </c>
      <c r="AC181" s="173">
        <f>INDEX(ATS!$A:$P,MATCH(ATS!$AB181,ATS!$O:$O,0),1)</f>
        <v>845149</v>
      </c>
      <c r="AD181" s="173" t="str">
        <f>INDEX(ATS!$A:$P,MATCH(ATS!$AB181,ATS!$O:$O,0),2)</f>
        <v>Promuter Mips Helmet</v>
      </c>
      <c r="AE181" s="173" t="str">
        <f>INDEX(ATS!$A:$P,MATCH(ATS!$AB181,ATS!$O:$O,0),4)</f>
        <v>BRWHT-LXL</v>
      </c>
    </row>
    <row r="182" spans="1:31">
      <c r="A182">
        <v>810096</v>
      </c>
      <c r="B182" t="s">
        <v>2877</v>
      </c>
      <c r="C182" t="s">
        <v>3939</v>
      </c>
      <c r="D182" t="s">
        <v>165</v>
      </c>
      <c r="E182" t="s">
        <v>166</v>
      </c>
      <c r="F182" t="s">
        <v>78</v>
      </c>
      <c r="G182" t="s">
        <v>111</v>
      </c>
      <c r="H182">
        <v>127</v>
      </c>
      <c r="I182">
        <v>127</v>
      </c>
      <c r="J182">
        <v>127</v>
      </c>
      <c r="K182">
        <v>127</v>
      </c>
      <c r="L182">
        <v>127</v>
      </c>
      <c r="N182" s="171" t="str">
        <f t="shared" si="6"/>
        <v>810096-TEBLK-OS</v>
      </c>
      <c r="O182" s="172">
        <f>IF(B182="NET","",IF(B182="","",IFERROR(VLOOKUP(N182,EAN!$A:$B,2,FALSE),"MANGLER - MÅ OPPDATERE EAN-FANEN")))</f>
        <v>7048652557025</v>
      </c>
      <c r="P182" s="171">
        <f t="shared" si="7"/>
        <v>127</v>
      </c>
      <c r="Q182" s="171">
        <f t="shared" si="8"/>
        <v>127</v>
      </c>
      <c r="S182" s="102" t="str">
        <f>IF(B182="NET","",IFERROR(VLOOKUP(O182,'2) Order Form'!$V$9:$V$905,1,FALSE),"Ikke med I order form"))</f>
        <v>Ikke med I order form</v>
      </c>
      <c r="U182" s="2">
        <v>7048652893680</v>
      </c>
      <c r="V182" s="120">
        <f>IFERROR(VLOOKUP(U182,'2) Order Form'!$V$9:$V$1767,1,FALSE),"Ikke med I order form")</f>
        <v>7048652893680</v>
      </c>
      <c r="W182" s="173">
        <f>INDEX(ATS!$A:$P,MATCH(ATS!$U182,ATS!$O:$O,0),1)</f>
        <v>845070</v>
      </c>
      <c r="X182" s="174" t="str">
        <f>INDEX(ATS!$A:$P,MATCH(ATS!$U182,ATS!$O:$O,0),2)</f>
        <v>Dissenter Mips Helmet</v>
      </c>
      <c r="Y182" s="175" t="str">
        <f>INDEX(ATS!$A:$P,MATCH(ATS!$U182,ATS!$O:$O,0),4)</f>
        <v>SEAME-SM</v>
      </c>
      <c r="AA182" s="173">
        <f>IFERROR(VLOOKUP('2) Order Form'!V187,$U$4:$U$2000,1,FALSE),"Ikke med i Elastic")</f>
        <v>7048652894137</v>
      </c>
      <c r="AB182" s="173">
        <f>SUM('2) Order Form'!V187)</f>
        <v>7048652894137</v>
      </c>
      <c r="AC182" s="173">
        <f>INDEX(ATS!$A:$P,MATCH(ATS!$AB182,ATS!$O:$O,0),1)</f>
        <v>845147</v>
      </c>
      <c r="AD182" s="173" t="str">
        <f>INDEX(ATS!$A:$P,MATCH(ATS!$AB182,ATS!$O:$O,0),2)</f>
        <v>Commuter Helmet</v>
      </c>
      <c r="AE182" s="173" t="str">
        <f>INDEX(ATS!$A:$P,MATCH(ATS!$AB182,ATS!$O:$O,0),4)</f>
        <v>BRWHT-SM</v>
      </c>
    </row>
    <row r="183" spans="1:31">
      <c r="A183" s="140">
        <v>810097</v>
      </c>
      <c r="B183" t="s">
        <v>170</v>
      </c>
      <c r="H183" s="140">
        <v>202341</v>
      </c>
      <c r="I183" s="140">
        <v>202342</v>
      </c>
      <c r="J183" s="140">
        <v>202343</v>
      </c>
      <c r="K183" s="140">
        <v>202344</v>
      </c>
      <c r="L183" s="140">
        <v>202345</v>
      </c>
      <c r="N183" s="171" t="str">
        <f t="shared" si="6"/>
        <v>810097-</v>
      </c>
      <c r="O183" s="172" t="str">
        <f>IF(B183="NET","",IF(B183="","",IFERROR(VLOOKUP(N183,EAN!$A:$B,2,FALSE),"MANGLER - MÅ OPPDATERE EAN-FANEN")))</f>
        <v/>
      </c>
      <c r="P183" s="171">
        <f t="shared" si="7"/>
        <v>202341</v>
      </c>
      <c r="Q183" s="171">
        <f t="shared" si="8"/>
        <v>202345</v>
      </c>
      <c r="S183" s="102" t="str">
        <f>IF(B183="NET","",IFERROR(VLOOKUP(O183,'2) Order Form'!$V$9:$V$905,1,FALSE),"Ikke med I order form"))</f>
        <v/>
      </c>
      <c r="U183" s="2">
        <v>7048652893673</v>
      </c>
      <c r="V183" s="120">
        <f>IFERROR(VLOOKUP(U183,'2) Order Form'!$V$9:$V$1767,1,FALSE),"Ikke med I order form")</f>
        <v>7048652893673</v>
      </c>
      <c r="W183" s="173">
        <f>INDEX(ATS!$A:$P,MATCH(ATS!$U183,ATS!$O:$O,0),1)</f>
        <v>845070</v>
      </c>
      <c r="X183" s="174" t="str">
        <f>INDEX(ATS!$A:$P,MATCH(ATS!$U183,ATS!$O:$O,0),2)</f>
        <v>Dissenter Mips Helmet</v>
      </c>
      <c r="Y183" s="175" t="str">
        <f>INDEX(ATS!$A:$P,MATCH(ATS!$U183,ATS!$O:$O,0),4)</f>
        <v>SEAME-ML</v>
      </c>
      <c r="AA183" s="173">
        <f>IFERROR(VLOOKUP('2) Order Form'!V188,$U$4:$U$2000,1,FALSE),"Ikke med i Elastic")</f>
        <v>7048652894120</v>
      </c>
      <c r="AB183" s="173">
        <f>SUM('2) Order Form'!V188)</f>
        <v>7048652894120</v>
      </c>
      <c r="AC183" s="173">
        <f>INDEX(ATS!$A:$P,MATCH(ATS!$AB183,ATS!$O:$O,0),1)</f>
        <v>845147</v>
      </c>
      <c r="AD183" s="173" t="str">
        <f>INDEX(ATS!$A:$P,MATCH(ATS!$AB183,ATS!$O:$O,0),2)</f>
        <v>Commuter Helmet</v>
      </c>
      <c r="AE183" s="173" t="str">
        <f>INDEX(ATS!$A:$P,MATCH(ATS!$AB183,ATS!$O:$O,0),4)</f>
        <v>BRWHT-ML</v>
      </c>
    </row>
    <row r="184" spans="1:31">
      <c r="A184">
        <v>810097</v>
      </c>
      <c r="B184" t="s">
        <v>1341</v>
      </c>
      <c r="C184" t="s">
        <v>3939</v>
      </c>
      <c r="D184" t="s">
        <v>416</v>
      </c>
      <c r="E184" t="s">
        <v>166</v>
      </c>
      <c r="F184" t="s">
        <v>79</v>
      </c>
      <c r="G184" t="s">
        <v>111</v>
      </c>
      <c r="H184">
        <v>26</v>
      </c>
      <c r="I184">
        <v>26</v>
      </c>
      <c r="J184">
        <v>26</v>
      </c>
      <c r="K184">
        <v>26</v>
      </c>
      <c r="L184">
        <v>26</v>
      </c>
      <c r="N184" s="171" t="str">
        <f t="shared" si="6"/>
        <v>810097-TEBLK-SM</v>
      </c>
      <c r="O184" s="172">
        <f>IF(B184="NET","",IF(B184="","",IFERROR(VLOOKUP(N184,EAN!$A:$B,2,FALSE),"MANGLER - MÅ OPPDATERE EAN-FANEN")))</f>
        <v>7048652544797</v>
      </c>
      <c r="P184" s="171">
        <f t="shared" si="7"/>
        <v>26</v>
      </c>
      <c r="Q184" s="171">
        <f t="shared" si="8"/>
        <v>26</v>
      </c>
      <c r="S184" s="102" t="str">
        <f>IF(B184="NET","",IFERROR(VLOOKUP(O184,'2) Order Form'!$V$9:$V$905,1,FALSE),"Ikke med I order form"))</f>
        <v>Ikke med I order form</v>
      </c>
      <c r="U184" s="2">
        <v>7048652893673</v>
      </c>
      <c r="V184" s="120">
        <f>IFERROR(VLOOKUP(U184,'2) Order Form'!$V$9:$V$1767,1,FALSE),"Ikke med I order form")</f>
        <v>7048652893673</v>
      </c>
      <c r="W184" s="173">
        <f>INDEX(ATS!$A:$P,MATCH(ATS!$U184,ATS!$O:$O,0),1)</f>
        <v>845070</v>
      </c>
      <c r="X184" s="174" t="str">
        <f>INDEX(ATS!$A:$P,MATCH(ATS!$U184,ATS!$O:$O,0),2)</f>
        <v>Dissenter Mips Helmet</v>
      </c>
      <c r="Y184" s="175" t="str">
        <f>INDEX(ATS!$A:$P,MATCH(ATS!$U184,ATS!$O:$O,0),4)</f>
        <v>SEAME-ML</v>
      </c>
      <c r="AA184" s="173">
        <f>IFERROR(VLOOKUP('2) Order Form'!V189,$U$4:$U$2000,1,FALSE),"Ikke med i Elastic")</f>
        <v>7048652894113</v>
      </c>
      <c r="AB184" s="173">
        <f>SUM('2) Order Form'!V189)</f>
        <v>7048652894113</v>
      </c>
      <c r="AC184" s="173">
        <f>INDEX(ATS!$A:$P,MATCH(ATS!$AB184,ATS!$O:$O,0),1)</f>
        <v>845147</v>
      </c>
      <c r="AD184" s="173" t="str">
        <f>INDEX(ATS!$A:$P,MATCH(ATS!$AB184,ATS!$O:$O,0),2)</f>
        <v>Commuter Helmet</v>
      </c>
      <c r="AE184" s="173" t="str">
        <f>INDEX(ATS!$A:$P,MATCH(ATS!$AB184,ATS!$O:$O,0),4)</f>
        <v>BRWHT-LXL</v>
      </c>
    </row>
    <row r="185" spans="1:31">
      <c r="A185">
        <v>810097</v>
      </c>
      <c r="B185" t="s">
        <v>1341</v>
      </c>
      <c r="C185" t="s">
        <v>3939</v>
      </c>
      <c r="D185" t="s">
        <v>417</v>
      </c>
      <c r="E185" t="s">
        <v>166</v>
      </c>
      <c r="F185" t="s">
        <v>80</v>
      </c>
      <c r="G185" t="s">
        <v>111</v>
      </c>
      <c r="H185">
        <v>40</v>
      </c>
      <c r="I185">
        <v>40</v>
      </c>
      <c r="J185">
        <v>40</v>
      </c>
      <c r="K185">
        <v>40</v>
      </c>
      <c r="L185">
        <v>40</v>
      </c>
      <c r="N185" s="171" t="str">
        <f t="shared" si="6"/>
        <v>810097-TEBLK-ML</v>
      </c>
      <c r="O185" s="172">
        <f>IF(B185="NET","",IF(B185="","",IFERROR(VLOOKUP(N185,EAN!$A:$B,2,FALSE),"MANGLER - MÅ OPPDATERE EAN-FANEN")))</f>
        <v>7048652544780</v>
      </c>
      <c r="P185" s="171">
        <f t="shared" si="7"/>
        <v>40</v>
      </c>
      <c r="Q185" s="171">
        <f t="shared" si="8"/>
        <v>40</v>
      </c>
      <c r="S185" s="102" t="str">
        <f>IF(B185="NET","",IFERROR(VLOOKUP(O185,'2) Order Form'!$V$9:$V$905,1,FALSE),"Ikke med I order form"))</f>
        <v>Ikke med I order form</v>
      </c>
      <c r="U185" s="2">
        <v>7048652893666</v>
      </c>
      <c r="V185" s="120">
        <f>IFERROR(VLOOKUP(U185,'2) Order Form'!$V$9:$V$1767,1,FALSE),"Ikke med I order form")</f>
        <v>7048652893666</v>
      </c>
      <c r="W185" s="173">
        <f>INDEX(ATS!$A:$P,MATCH(ATS!$U185,ATS!$O:$O,0),1)</f>
        <v>845070</v>
      </c>
      <c r="X185" s="174" t="str">
        <f>INDEX(ATS!$A:$P,MATCH(ATS!$U185,ATS!$O:$O,0),2)</f>
        <v>Dissenter Mips Helmet</v>
      </c>
      <c r="Y185" s="175" t="str">
        <f>INDEX(ATS!$A:$P,MATCH(ATS!$U185,ATS!$O:$O,0),4)</f>
        <v>SEAME-LXL</v>
      </c>
      <c r="AA185" s="173">
        <f>IFERROR(VLOOKUP('2) Order Form'!V190,$U$4:$U$2000,1,FALSE),"Ikke med i Elastic")</f>
        <v>7048652894168</v>
      </c>
      <c r="AB185" s="173">
        <f>SUM('2) Order Form'!V190)</f>
        <v>7048652894168</v>
      </c>
      <c r="AC185" s="173">
        <f>INDEX(ATS!$A:$P,MATCH(ATS!$AB185,ATS!$O:$O,0),1)</f>
        <v>845147</v>
      </c>
      <c r="AD185" s="173" t="str">
        <f>INDEX(ATS!$A:$P,MATCH(ATS!$AB185,ATS!$O:$O,0),2)</f>
        <v>Commuter Helmet</v>
      </c>
      <c r="AE185" s="173" t="str">
        <f>INDEX(ATS!$A:$P,MATCH(ATS!$AB185,ATS!$O:$O,0),4)</f>
        <v>LAVA-SM</v>
      </c>
    </row>
    <row r="186" spans="1:31">
      <c r="A186">
        <v>810097</v>
      </c>
      <c r="B186" t="s">
        <v>1341</v>
      </c>
      <c r="C186" t="s">
        <v>3939</v>
      </c>
      <c r="D186" t="s">
        <v>418</v>
      </c>
      <c r="E186" t="s">
        <v>166</v>
      </c>
      <c r="F186" t="s">
        <v>81</v>
      </c>
      <c r="G186" t="s">
        <v>111</v>
      </c>
      <c r="H186">
        <v>22</v>
      </c>
      <c r="I186">
        <v>22</v>
      </c>
      <c r="J186">
        <v>22</v>
      </c>
      <c r="K186">
        <v>22</v>
      </c>
      <c r="L186">
        <v>22</v>
      </c>
      <c r="N186" s="171" t="str">
        <f t="shared" si="6"/>
        <v>810097-TEBLK-LXL</v>
      </c>
      <c r="O186" s="172">
        <f>IF(B186="NET","",IF(B186="","",IFERROR(VLOOKUP(N186,EAN!$A:$B,2,FALSE),"MANGLER - MÅ OPPDATERE EAN-FANEN")))</f>
        <v>7048652544773</v>
      </c>
      <c r="P186" s="171">
        <f t="shared" si="7"/>
        <v>22</v>
      </c>
      <c r="Q186" s="171">
        <f t="shared" si="8"/>
        <v>22</v>
      </c>
      <c r="S186" s="102" t="str">
        <f>IF(B186="NET","",IFERROR(VLOOKUP(O186,'2) Order Form'!$V$9:$V$905,1,FALSE),"Ikke med I order form"))</f>
        <v>Ikke med I order form</v>
      </c>
      <c r="U186" s="2">
        <v>7048652893666</v>
      </c>
      <c r="V186" s="120">
        <f>IFERROR(VLOOKUP(U186,'2) Order Form'!$V$9:$V$1767,1,FALSE),"Ikke med I order form")</f>
        <v>7048652893666</v>
      </c>
      <c r="W186" s="173">
        <f>INDEX(ATS!$A:$P,MATCH(ATS!$U186,ATS!$O:$O,0),1)</f>
        <v>845070</v>
      </c>
      <c r="X186" s="174" t="str">
        <f>INDEX(ATS!$A:$P,MATCH(ATS!$U186,ATS!$O:$O,0),2)</f>
        <v>Dissenter Mips Helmet</v>
      </c>
      <c r="Y186" s="175" t="str">
        <f>INDEX(ATS!$A:$P,MATCH(ATS!$U186,ATS!$O:$O,0),4)</f>
        <v>SEAME-LXL</v>
      </c>
      <c r="AA186" s="173">
        <f>IFERROR(VLOOKUP('2) Order Form'!V191,$U$4:$U$2000,1,FALSE),"Ikke med i Elastic")</f>
        <v>7048652894151</v>
      </c>
      <c r="AB186" s="173">
        <f>SUM('2) Order Form'!V191)</f>
        <v>7048652894151</v>
      </c>
      <c r="AC186" s="173">
        <f>INDEX(ATS!$A:$P,MATCH(ATS!$AB186,ATS!$O:$O,0),1)</f>
        <v>845147</v>
      </c>
      <c r="AD186" s="173" t="str">
        <f>INDEX(ATS!$A:$P,MATCH(ATS!$AB186,ATS!$O:$O,0),2)</f>
        <v>Commuter Helmet</v>
      </c>
      <c r="AE186" s="173" t="str">
        <f>INDEX(ATS!$A:$P,MATCH(ATS!$AB186,ATS!$O:$O,0),4)</f>
        <v>LAVA-ML</v>
      </c>
    </row>
    <row r="187" spans="1:31">
      <c r="A187" s="140">
        <v>810098</v>
      </c>
      <c r="B187" t="s">
        <v>170</v>
      </c>
      <c r="H187" s="140">
        <v>202341</v>
      </c>
      <c r="I187" s="140">
        <v>202342</v>
      </c>
      <c r="J187" s="140">
        <v>202343</v>
      </c>
      <c r="K187" s="140">
        <v>202344</v>
      </c>
      <c r="L187" s="140">
        <v>202345</v>
      </c>
      <c r="N187" s="171" t="str">
        <f t="shared" si="6"/>
        <v>810098-</v>
      </c>
      <c r="O187" s="172" t="str">
        <f>IF(B187="NET","",IF(B187="","",IFERROR(VLOOKUP(N187,EAN!$A:$B,2,FALSE),"MANGLER - MÅ OPPDATERE EAN-FANEN")))</f>
        <v/>
      </c>
      <c r="P187" s="171">
        <f t="shared" si="7"/>
        <v>202341</v>
      </c>
      <c r="Q187" s="171">
        <f t="shared" si="8"/>
        <v>202345</v>
      </c>
      <c r="S187" s="102" t="str">
        <f>IF(B187="NET","",IFERROR(VLOOKUP(O187,'2) Order Form'!$V$9:$V$905,1,FALSE),"Ikke med I order form"))</f>
        <v/>
      </c>
      <c r="U187" s="2">
        <v>7048652893710</v>
      </c>
      <c r="V187" s="120">
        <f>IFERROR(VLOOKUP(U187,'2) Order Form'!$V$9:$V$1767,1,FALSE),"Ikke med I order form")</f>
        <v>7048652893710</v>
      </c>
      <c r="W187" s="173">
        <f>INDEX(ATS!$A:$P,MATCH(ATS!$U187,ATS!$O:$O,0),1)</f>
        <v>845070</v>
      </c>
      <c r="X187" s="174" t="str">
        <f>INDEX(ATS!$A:$P,MATCH(ATS!$U187,ATS!$O:$O,0),2)</f>
        <v>Dissenter Mips Helmet</v>
      </c>
      <c r="Y187" s="175" t="str">
        <f>INDEX(ATS!$A:$P,MATCH(ATS!$U187,ATS!$O:$O,0),4)</f>
        <v>WOLND-SM</v>
      </c>
      <c r="AA187" s="173">
        <f>IFERROR(VLOOKUP('2) Order Form'!V192,$U$4:$U$2000,1,FALSE),"Ikke med i Elastic")</f>
        <v>7048652894144</v>
      </c>
      <c r="AB187" s="173">
        <f>SUM('2) Order Form'!V192)</f>
        <v>7048652894144</v>
      </c>
      <c r="AC187" s="173">
        <f>INDEX(ATS!$A:$P,MATCH(ATS!$AB187,ATS!$O:$O,0),1)</f>
        <v>845147</v>
      </c>
      <c r="AD187" s="173" t="str">
        <f>INDEX(ATS!$A:$P,MATCH(ATS!$AB187,ATS!$O:$O,0),2)</f>
        <v>Commuter Helmet</v>
      </c>
      <c r="AE187" s="173" t="str">
        <f>INDEX(ATS!$A:$P,MATCH(ATS!$AB187,ATS!$O:$O,0),4)</f>
        <v>LAVA-LXL</v>
      </c>
    </row>
    <row r="188" spans="1:31">
      <c r="A188">
        <v>810098</v>
      </c>
      <c r="B188" t="s">
        <v>3239</v>
      </c>
      <c r="C188" t="s">
        <v>3939</v>
      </c>
      <c r="D188" t="s">
        <v>121</v>
      </c>
      <c r="E188" t="s">
        <v>87</v>
      </c>
      <c r="F188" t="s">
        <v>78</v>
      </c>
      <c r="G188" t="s">
        <v>111</v>
      </c>
      <c r="H188">
        <v>130</v>
      </c>
      <c r="I188">
        <v>130</v>
      </c>
      <c r="J188">
        <v>130</v>
      </c>
      <c r="K188">
        <v>130</v>
      </c>
      <c r="L188">
        <v>130</v>
      </c>
      <c r="N188" s="171" t="str">
        <f t="shared" si="6"/>
        <v>810098-BLACK-OS</v>
      </c>
      <c r="O188" s="172" t="str">
        <f>IF(B188="NET","",IF(B188="","",IFERROR(VLOOKUP(N188,EAN!$A:$B,2,FALSE),"MANGLER - MÅ OPPDATERE EAN-FANEN")))</f>
        <v>MANGLER - MÅ OPPDATERE EAN-FANEN</v>
      </c>
      <c r="P188" s="171">
        <f t="shared" si="7"/>
        <v>130</v>
      </c>
      <c r="Q188" s="171">
        <f t="shared" si="8"/>
        <v>130</v>
      </c>
      <c r="S188" s="102" t="str">
        <f>IF(B188="NET","",IFERROR(VLOOKUP(O188,'2) Order Form'!$V$9:$V$905,1,FALSE),"Ikke med I order form"))</f>
        <v>Ikke med I order form</v>
      </c>
      <c r="U188" s="2">
        <v>7048652893710</v>
      </c>
      <c r="V188" s="120">
        <f>IFERROR(VLOOKUP(U188,'2) Order Form'!$V$9:$V$1767,1,FALSE),"Ikke med I order form")</f>
        <v>7048652893710</v>
      </c>
      <c r="W188" s="173">
        <f>INDEX(ATS!$A:$P,MATCH(ATS!$U188,ATS!$O:$O,0),1)</f>
        <v>845070</v>
      </c>
      <c r="X188" s="174" t="str">
        <f>INDEX(ATS!$A:$P,MATCH(ATS!$U188,ATS!$O:$O,0),2)</f>
        <v>Dissenter Mips Helmet</v>
      </c>
      <c r="Y188" s="175" t="str">
        <f>INDEX(ATS!$A:$P,MATCH(ATS!$U188,ATS!$O:$O,0),4)</f>
        <v>WOLND-SM</v>
      </c>
      <c r="AA188" s="173">
        <f>IFERROR(VLOOKUP('2) Order Form'!V193,$U$4:$U$2000,1,FALSE),"Ikke med i Elastic")</f>
        <v>7048652894199</v>
      </c>
      <c r="AB188" s="173">
        <f>SUM('2) Order Form'!V193)</f>
        <v>7048652894199</v>
      </c>
      <c r="AC188" s="173">
        <f>INDEX(ATS!$A:$P,MATCH(ATS!$AB188,ATS!$O:$O,0),1)</f>
        <v>845147</v>
      </c>
      <c r="AD188" s="173" t="str">
        <f>INDEX(ATS!$A:$P,MATCH(ATS!$AB188,ATS!$O:$O,0),2)</f>
        <v>Commuter Helmet</v>
      </c>
      <c r="AE188" s="173" t="str">
        <f>INDEX(ATS!$A:$P,MATCH(ATS!$AB188,ATS!$O:$O,0),4)</f>
        <v>MBLCK-SM</v>
      </c>
    </row>
    <row r="189" spans="1:31">
      <c r="A189" s="140">
        <v>810104</v>
      </c>
      <c r="B189" t="s">
        <v>170</v>
      </c>
      <c r="H189" s="140">
        <v>202341</v>
      </c>
      <c r="I189" s="140">
        <v>202342</v>
      </c>
      <c r="J189" s="140">
        <v>202343</v>
      </c>
      <c r="K189" s="140">
        <v>202344</v>
      </c>
      <c r="L189" s="140">
        <v>202345</v>
      </c>
      <c r="N189" s="171" t="str">
        <f t="shared" si="6"/>
        <v>810104-</v>
      </c>
      <c r="O189" s="172" t="str">
        <f>IF(B189="NET","",IF(B189="","",IFERROR(VLOOKUP(N189,EAN!$A:$B,2,FALSE),"MANGLER - MÅ OPPDATERE EAN-FANEN")))</f>
        <v/>
      </c>
      <c r="P189" s="171">
        <f t="shared" si="7"/>
        <v>202341</v>
      </c>
      <c r="Q189" s="171">
        <f t="shared" si="8"/>
        <v>202345</v>
      </c>
      <c r="S189" s="102" t="str">
        <f>IF(B189="NET","",IFERROR(VLOOKUP(O189,'2) Order Form'!$V$9:$V$905,1,FALSE),"Ikke med I order form"))</f>
        <v/>
      </c>
      <c r="U189" s="2">
        <v>7048652893703</v>
      </c>
      <c r="V189" s="120">
        <f>IFERROR(VLOOKUP(U189,'2) Order Form'!$V$9:$V$1767,1,FALSE),"Ikke med I order form")</f>
        <v>7048652893703</v>
      </c>
      <c r="W189" s="173">
        <f>INDEX(ATS!$A:$P,MATCH(ATS!$U189,ATS!$O:$O,0),1)</f>
        <v>845070</v>
      </c>
      <c r="X189" s="174" t="str">
        <f>INDEX(ATS!$A:$P,MATCH(ATS!$U189,ATS!$O:$O,0),2)</f>
        <v>Dissenter Mips Helmet</v>
      </c>
      <c r="Y189" s="175" t="str">
        <f>INDEX(ATS!$A:$P,MATCH(ATS!$U189,ATS!$O:$O,0),4)</f>
        <v>WOLND-ML</v>
      </c>
      <c r="AA189" s="173">
        <f>IFERROR(VLOOKUP('2) Order Form'!V194,$U$4:$U$2000,1,FALSE),"Ikke med i Elastic")</f>
        <v>7048652894182</v>
      </c>
      <c r="AB189" s="173">
        <f>SUM('2) Order Form'!V194)</f>
        <v>7048652894182</v>
      </c>
      <c r="AC189" s="173">
        <f>INDEX(ATS!$A:$P,MATCH(ATS!$AB189,ATS!$O:$O,0),1)</f>
        <v>845147</v>
      </c>
      <c r="AD189" s="173" t="str">
        <f>INDEX(ATS!$A:$P,MATCH(ATS!$AB189,ATS!$O:$O,0),2)</f>
        <v>Commuter Helmet</v>
      </c>
      <c r="AE189" s="173" t="str">
        <f>INDEX(ATS!$A:$P,MATCH(ATS!$AB189,ATS!$O:$O,0),4)</f>
        <v>MBLCK-ML</v>
      </c>
    </row>
    <row r="190" spans="1:31">
      <c r="A190">
        <v>810104</v>
      </c>
      <c r="B190" t="s">
        <v>319</v>
      </c>
      <c r="C190" t="s">
        <v>3939</v>
      </c>
      <c r="D190" t="s">
        <v>320</v>
      </c>
      <c r="E190" t="s">
        <v>321</v>
      </c>
      <c r="F190" t="s">
        <v>78</v>
      </c>
      <c r="G190" t="s">
        <v>214</v>
      </c>
      <c r="H190">
        <v>159</v>
      </c>
      <c r="I190">
        <v>159</v>
      </c>
      <c r="J190">
        <v>159</v>
      </c>
      <c r="K190">
        <v>159</v>
      </c>
      <c r="L190">
        <v>159</v>
      </c>
      <c r="N190" s="171" t="str">
        <f t="shared" si="6"/>
        <v>810104-010000-OS</v>
      </c>
      <c r="O190" s="172">
        <f>IF(B190="NET","",IF(B190="","",IFERROR(VLOOKUP(N190,EAN!$A:$B,2,FALSE),"MANGLER - MÅ OPPDATERE EAN-FANEN")))</f>
        <v>7048652662156</v>
      </c>
      <c r="P190" s="171">
        <f t="shared" si="7"/>
        <v>159</v>
      </c>
      <c r="Q190" s="171">
        <f t="shared" si="8"/>
        <v>159</v>
      </c>
      <c r="S190" s="102">
        <f>IF(B190="NET","",IFERROR(VLOOKUP(O190,'2) Order Form'!$V$9:$V$905,1,FALSE),"Ikke med I order form"))</f>
        <v>7048652662156</v>
      </c>
      <c r="U190" s="2">
        <v>7048652893703</v>
      </c>
      <c r="V190" s="120">
        <f>IFERROR(VLOOKUP(U190,'2) Order Form'!$V$9:$V$1767,1,FALSE),"Ikke med I order form")</f>
        <v>7048652893703</v>
      </c>
      <c r="W190" s="173">
        <f>INDEX(ATS!$A:$P,MATCH(ATS!$U190,ATS!$O:$O,0),1)</f>
        <v>845070</v>
      </c>
      <c r="X190" s="174" t="str">
        <f>INDEX(ATS!$A:$P,MATCH(ATS!$U190,ATS!$O:$O,0),2)</f>
        <v>Dissenter Mips Helmet</v>
      </c>
      <c r="Y190" s="175" t="str">
        <f>INDEX(ATS!$A:$P,MATCH(ATS!$U190,ATS!$O:$O,0),4)</f>
        <v>WOLND-ML</v>
      </c>
      <c r="AA190" s="173">
        <f>IFERROR(VLOOKUP('2) Order Form'!V195,$U$4:$U$2000,1,FALSE),"Ikke med i Elastic")</f>
        <v>7048652894175</v>
      </c>
      <c r="AB190" s="173">
        <f>SUM('2) Order Form'!V195)</f>
        <v>7048652894175</v>
      </c>
      <c r="AC190" s="173">
        <f>INDEX(ATS!$A:$P,MATCH(ATS!$AB190,ATS!$O:$O,0),1)</f>
        <v>845147</v>
      </c>
      <c r="AD190" s="173" t="str">
        <f>INDEX(ATS!$A:$P,MATCH(ATS!$AB190,ATS!$O:$O,0),2)</f>
        <v>Commuter Helmet</v>
      </c>
      <c r="AE190" s="173" t="str">
        <f>INDEX(ATS!$A:$P,MATCH(ATS!$AB190,ATS!$O:$O,0),4)</f>
        <v>MBLCK-LXL</v>
      </c>
    </row>
    <row r="191" spans="1:31">
      <c r="A191" s="140">
        <v>810105</v>
      </c>
      <c r="B191" t="s">
        <v>170</v>
      </c>
      <c r="H191" s="140">
        <v>202341</v>
      </c>
      <c r="I191" s="140">
        <v>202342</v>
      </c>
      <c r="J191" s="140">
        <v>202343</v>
      </c>
      <c r="K191" s="140">
        <v>202344</v>
      </c>
      <c r="L191" s="140">
        <v>202345</v>
      </c>
      <c r="N191" s="171" t="str">
        <f t="shared" si="6"/>
        <v>810105-</v>
      </c>
      <c r="O191" s="172" t="str">
        <f>IF(B191="NET","",IF(B191="","",IFERROR(VLOOKUP(N191,EAN!$A:$B,2,FALSE),"MANGLER - MÅ OPPDATERE EAN-FANEN")))</f>
        <v/>
      </c>
      <c r="P191" s="171">
        <f t="shared" si="7"/>
        <v>202341</v>
      </c>
      <c r="Q191" s="171">
        <f t="shared" si="8"/>
        <v>202345</v>
      </c>
      <c r="S191" s="102" t="str">
        <f>IF(B191="NET","",IFERROR(VLOOKUP(O191,'2) Order Form'!$V$9:$V$905,1,FALSE),"Ikke med I order form"))</f>
        <v/>
      </c>
      <c r="U191" s="2">
        <v>7048652893697</v>
      </c>
      <c r="V191" s="120">
        <f>IFERROR(VLOOKUP(U191,'2) Order Form'!$V$9:$V$1767,1,FALSE),"Ikke med I order form")</f>
        <v>7048652893697</v>
      </c>
      <c r="W191" s="173">
        <f>INDEX(ATS!$A:$P,MATCH(ATS!$U191,ATS!$O:$O,0),1)</f>
        <v>845070</v>
      </c>
      <c r="X191" s="174" t="str">
        <f>INDEX(ATS!$A:$P,MATCH(ATS!$U191,ATS!$O:$O,0),2)</f>
        <v>Dissenter Mips Helmet</v>
      </c>
      <c r="Y191" s="175" t="str">
        <f>INDEX(ATS!$A:$P,MATCH(ATS!$U191,ATS!$O:$O,0),4)</f>
        <v>WOLND-LXL</v>
      </c>
      <c r="AA191" s="173">
        <f>IFERROR(VLOOKUP('2) Order Form'!V196,$U$4:$U$2000,1,FALSE),"Ikke med i Elastic")</f>
        <v>7048652894250</v>
      </c>
      <c r="AB191" s="173">
        <f>SUM('2) Order Form'!V196)</f>
        <v>7048652894250</v>
      </c>
      <c r="AC191" s="173">
        <f>INDEX(ATS!$A:$P,MATCH(ATS!$AB191,ATS!$O:$O,0),1)</f>
        <v>845147</v>
      </c>
      <c r="AD191" s="173" t="str">
        <f>INDEX(ATS!$A:$P,MATCH(ATS!$AB191,ATS!$O:$O,0),2)</f>
        <v>Commuter Helmet</v>
      </c>
      <c r="AE191" s="173" t="str">
        <f>INDEX(ATS!$A:$P,MATCH(ATS!$AB191,ATS!$O:$O,0),4)</f>
        <v>WOLND-SM</v>
      </c>
    </row>
    <row r="192" spans="1:31">
      <c r="A192">
        <v>810105</v>
      </c>
      <c r="B192" t="s">
        <v>322</v>
      </c>
      <c r="C192" t="s">
        <v>3939</v>
      </c>
      <c r="D192" t="s">
        <v>320</v>
      </c>
      <c r="E192" t="s">
        <v>321</v>
      </c>
      <c r="F192" t="s">
        <v>78</v>
      </c>
      <c r="G192" t="s">
        <v>111</v>
      </c>
      <c r="H192">
        <v>143</v>
      </c>
      <c r="I192">
        <v>143</v>
      </c>
      <c r="J192">
        <v>143</v>
      </c>
      <c r="K192">
        <v>143</v>
      </c>
      <c r="L192">
        <v>143</v>
      </c>
      <c r="N192" s="171" t="str">
        <f t="shared" si="6"/>
        <v>810105-010000-OS</v>
      </c>
      <c r="O192" s="172">
        <f>IF(B192="NET","",IF(B192="","",IFERROR(VLOOKUP(N192,EAN!$A:$B,2,FALSE),"MANGLER - MÅ OPPDATERE EAN-FANEN")))</f>
        <v>7048652662163</v>
      </c>
      <c r="P192" s="171">
        <f t="shared" si="7"/>
        <v>143</v>
      </c>
      <c r="Q192" s="171">
        <f t="shared" si="8"/>
        <v>143</v>
      </c>
      <c r="S192" s="102">
        <f>IF(B192="NET","",IFERROR(VLOOKUP(O192,'2) Order Form'!$V$9:$V$905,1,FALSE),"Ikke med I order form"))</f>
        <v>7048652662163</v>
      </c>
      <c r="U192" s="2">
        <v>7048652893697</v>
      </c>
      <c r="V192" s="120">
        <f>IFERROR(VLOOKUP(U192,'2) Order Form'!$V$9:$V$1767,1,FALSE),"Ikke med I order form")</f>
        <v>7048652893697</v>
      </c>
      <c r="W192" s="173">
        <f>INDEX(ATS!$A:$P,MATCH(ATS!$U192,ATS!$O:$O,0),1)</f>
        <v>845070</v>
      </c>
      <c r="X192" s="174" t="str">
        <f>INDEX(ATS!$A:$P,MATCH(ATS!$U192,ATS!$O:$O,0),2)</f>
        <v>Dissenter Mips Helmet</v>
      </c>
      <c r="Y192" s="175" t="str">
        <f>INDEX(ATS!$A:$P,MATCH(ATS!$U192,ATS!$O:$O,0),4)</f>
        <v>WOLND-LXL</v>
      </c>
      <c r="AA192" s="173">
        <f>IFERROR(VLOOKUP('2) Order Form'!V197,$U$4:$U$2000,1,FALSE),"Ikke med i Elastic")</f>
        <v>7048652894243</v>
      </c>
      <c r="AB192" s="173">
        <f>SUM('2) Order Form'!V197)</f>
        <v>7048652894243</v>
      </c>
      <c r="AC192" s="173">
        <f>INDEX(ATS!$A:$P,MATCH(ATS!$AB192,ATS!$O:$O,0),1)</f>
        <v>845147</v>
      </c>
      <c r="AD192" s="173" t="str">
        <f>INDEX(ATS!$A:$P,MATCH(ATS!$AB192,ATS!$O:$O,0),2)</f>
        <v>Commuter Helmet</v>
      </c>
      <c r="AE192" s="173" t="str">
        <f>INDEX(ATS!$A:$P,MATCH(ATS!$AB192,ATS!$O:$O,0),4)</f>
        <v>WOLND-ML</v>
      </c>
    </row>
    <row r="193" spans="1:31">
      <c r="A193" s="140">
        <v>810108</v>
      </c>
      <c r="B193" t="s">
        <v>170</v>
      </c>
      <c r="H193" s="140">
        <v>202341</v>
      </c>
      <c r="I193" s="140">
        <v>202342</v>
      </c>
      <c r="J193" s="140">
        <v>202343</v>
      </c>
      <c r="K193" s="140">
        <v>202344</v>
      </c>
      <c r="L193" s="140">
        <v>202345</v>
      </c>
      <c r="N193" s="171" t="str">
        <f t="shared" si="6"/>
        <v>810108-</v>
      </c>
      <c r="O193" s="172" t="str">
        <f>IF(B193="NET","",IF(B193="","",IFERROR(VLOOKUP(N193,EAN!$A:$B,2,FALSE),"MANGLER - MÅ OPPDATERE EAN-FANEN")))</f>
        <v/>
      </c>
      <c r="P193" s="171">
        <f t="shared" si="7"/>
        <v>202341</v>
      </c>
      <c r="Q193" s="171">
        <f t="shared" si="8"/>
        <v>202345</v>
      </c>
      <c r="S193" s="102" t="str">
        <f>IF(B193="NET","",IFERROR(VLOOKUP(O193,'2) Order Form'!$V$9:$V$905,1,FALSE),"Ikke med I order form"))</f>
        <v/>
      </c>
      <c r="U193" s="2">
        <v>7048652540935</v>
      </c>
      <c r="V193" s="120">
        <f>IFERROR(VLOOKUP(U193,'2) Order Form'!$V$9:$V$1767,1,FALSE),"Ikke med I order form")</f>
        <v>7048652540935</v>
      </c>
      <c r="W193" s="173">
        <f>INDEX(ATS!$A:$P,MATCH(ATS!$U193,ATS!$O:$O,0),1)</f>
        <v>845105</v>
      </c>
      <c r="X193" s="174" t="str">
        <f>INDEX(ATS!$A:$P,MATCH(ATS!$U193,ATS!$O:$O,0),2)</f>
        <v>Ripper Helmet</v>
      </c>
      <c r="Y193" s="175" t="str">
        <f>INDEX(ATS!$A:$P,MATCH(ATS!$U193,ATS!$O:$O,0),4)</f>
        <v>MBLK-53/61</v>
      </c>
      <c r="AA193" s="173">
        <f>IFERROR(VLOOKUP('2) Order Form'!V198,$U$4:$U$2000,1,FALSE),"Ikke med i Elastic")</f>
        <v>7048652894236</v>
      </c>
      <c r="AB193" s="173">
        <f>SUM('2) Order Form'!V198)</f>
        <v>7048652894236</v>
      </c>
      <c r="AC193" s="173">
        <f>INDEX(ATS!$A:$P,MATCH(ATS!$AB193,ATS!$O:$O,0),1)</f>
        <v>845147</v>
      </c>
      <c r="AD193" s="173" t="str">
        <f>INDEX(ATS!$A:$P,MATCH(ATS!$AB193,ATS!$O:$O,0),2)</f>
        <v>Commuter Helmet</v>
      </c>
      <c r="AE193" s="173" t="str">
        <f>INDEX(ATS!$A:$P,MATCH(ATS!$AB193,ATS!$O:$O,0),4)</f>
        <v>WOLND-LXL</v>
      </c>
    </row>
    <row r="194" spans="1:31">
      <c r="A194">
        <v>810108</v>
      </c>
      <c r="B194" t="s">
        <v>2878</v>
      </c>
      <c r="C194" t="s">
        <v>3939</v>
      </c>
      <c r="D194" t="s">
        <v>441</v>
      </c>
      <c r="E194" t="s">
        <v>952</v>
      </c>
      <c r="F194" t="s">
        <v>78</v>
      </c>
      <c r="G194" t="s">
        <v>111</v>
      </c>
      <c r="H194">
        <v>82</v>
      </c>
      <c r="I194">
        <v>82</v>
      </c>
      <c r="J194">
        <v>82</v>
      </c>
      <c r="K194">
        <v>82</v>
      </c>
      <c r="L194">
        <v>82</v>
      </c>
      <c r="N194" s="171" t="str">
        <f t="shared" si="6"/>
        <v>810108-100201-OS</v>
      </c>
      <c r="O194" s="172">
        <f>IF(B194="NET","",IF(B194="","",IFERROR(VLOOKUP(N194,EAN!$A:$B,2,FALSE),"MANGLER - MÅ OPPDATERE EAN-FANEN")))</f>
        <v>7048652662194</v>
      </c>
      <c r="P194" s="171">
        <f t="shared" si="7"/>
        <v>82</v>
      </c>
      <c r="Q194" s="171">
        <f t="shared" si="8"/>
        <v>82</v>
      </c>
      <c r="S194" s="102">
        <f>IF(B194="NET","",IFERROR(VLOOKUP(O194,'2) Order Form'!$V$9:$V$905,1,FALSE),"Ikke med I order form"))</f>
        <v>7048652662194</v>
      </c>
      <c r="U194" s="2">
        <v>7048652540935</v>
      </c>
      <c r="V194" s="120">
        <f>IFERROR(VLOOKUP(U194,'2) Order Form'!$V$9:$V$1767,1,FALSE),"Ikke med I order form")</f>
        <v>7048652540935</v>
      </c>
      <c r="W194" s="173">
        <f>INDEX(ATS!$A:$P,MATCH(ATS!$U194,ATS!$O:$O,0),1)</f>
        <v>845105</v>
      </c>
      <c r="X194" s="174" t="str">
        <f>INDEX(ATS!$A:$P,MATCH(ATS!$U194,ATS!$O:$O,0),2)</f>
        <v>Ripper Helmet</v>
      </c>
      <c r="Y194" s="175" t="str">
        <f>INDEX(ATS!$A:$P,MATCH(ATS!$U194,ATS!$O:$O,0),4)</f>
        <v>MBLK-53/61</v>
      </c>
      <c r="AA194" s="173">
        <f>IFERROR(VLOOKUP('2) Order Form'!V199,$U$4:$U$2000,1,FALSE),"Ikke med i Elastic")</f>
        <v>7048652893987</v>
      </c>
      <c r="AB194" s="173">
        <f>SUM('2) Order Form'!V199)</f>
        <v>7048652893987</v>
      </c>
      <c r="AC194" s="173">
        <f>INDEX(ATS!$A:$P,MATCH(ATS!$AB194,ATS!$O:$O,0),1)</f>
        <v>845148</v>
      </c>
      <c r="AD194" s="173" t="str">
        <f>INDEX(ATS!$A:$P,MATCH(ATS!$AB194,ATS!$O:$O,0),2)</f>
        <v>Commuter Mips Helmet</v>
      </c>
      <c r="AE194" s="173" t="str">
        <f>INDEX(ATS!$A:$P,MATCH(ATS!$AB194,ATS!$O:$O,0),4)</f>
        <v>BRWHT-SM</v>
      </c>
    </row>
    <row r="195" spans="1:31">
      <c r="A195">
        <v>810108</v>
      </c>
      <c r="B195" t="s">
        <v>2878</v>
      </c>
      <c r="C195" t="s">
        <v>3939</v>
      </c>
      <c r="D195" t="s">
        <v>1018</v>
      </c>
      <c r="E195" t="s">
        <v>1369</v>
      </c>
      <c r="F195" t="s">
        <v>78</v>
      </c>
      <c r="G195" t="s">
        <v>214</v>
      </c>
      <c r="H195">
        <v>0</v>
      </c>
      <c r="I195">
        <v>0</v>
      </c>
      <c r="J195">
        <v>0</v>
      </c>
      <c r="K195">
        <v>0</v>
      </c>
      <c r="L195">
        <v>0</v>
      </c>
      <c r="N195" s="171" t="str">
        <f t="shared" si="6"/>
        <v>810108-100433-OS</v>
      </c>
      <c r="O195" s="172">
        <f>IF(B195="NET","",IF(B195="","",IFERROR(VLOOKUP(N195,EAN!$A:$B,2,FALSE),"MANGLER - MÅ OPPDATERE EAN-FANEN")))</f>
        <v>7048652762214</v>
      </c>
      <c r="P195" s="171">
        <f t="shared" si="7"/>
        <v>0</v>
      </c>
      <c r="Q195" s="171">
        <f t="shared" si="8"/>
        <v>0</v>
      </c>
      <c r="S195" s="102" t="str">
        <f>IF(B195="NET","",IFERROR(VLOOKUP(O195,'2) Order Form'!$V$9:$V$905,1,FALSE),"Ikke med I order form"))</f>
        <v>Ikke med I order form</v>
      </c>
      <c r="U195" s="2">
        <v>7048652540973</v>
      </c>
      <c r="V195" s="120">
        <f>IFERROR(VLOOKUP(U195,'2) Order Form'!$V$9:$V$1767,1,FALSE),"Ikke med I order form")</f>
        <v>7048652540973</v>
      </c>
      <c r="W195" s="173">
        <f>INDEX(ATS!$A:$P,MATCH(ATS!$U195,ATS!$O:$O,0),1)</f>
        <v>845105</v>
      </c>
      <c r="X195" s="174" t="str">
        <f>INDEX(ATS!$A:$P,MATCH(ATS!$U195,ATS!$O:$O,0),2)</f>
        <v>Ripper Helmet</v>
      </c>
      <c r="Y195" s="175" t="str">
        <f>INDEX(ATS!$A:$P,MATCH(ATS!$U195,ATS!$O:$O,0),4)</f>
        <v>MWHT-53/61</v>
      </c>
      <c r="AA195" s="173">
        <f>IFERROR(VLOOKUP('2) Order Form'!V200,$U$4:$U$2000,1,FALSE),"Ikke med i Elastic")</f>
        <v>7048652893970</v>
      </c>
      <c r="AB195" s="173">
        <f>SUM('2) Order Form'!V200)</f>
        <v>7048652893970</v>
      </c>
      <c r="AC195" s="173">
        <f>INDEX(ATS!$A:$P,MATCH(ATS!$AB195,ATS!$O:$O,0),1)</f>
        <v>845148</v>
      </c>
      <c r="AD195" s="173" t="str">
        <f>INDEX(ATS!$A:$P,MATCH(ATS!$AB195,ATS!$O:$O,0),2)</f>
        <v>Commuter Mips Helmet</v>
      </c>
      <c r="AE195" s="173" t="str">
        <f>INDEX(ATS!$A:$P,MATCH(ATS!$AB195,ATS!$O:$O,0),4)</f>
        <v>BRWHT-ML</v>
      </c>
    </row>
    <row r="196" spans="1:31">
      <c r="A196">
        <v>810108</v>
      </c>
      <c r="B196" t="s">
        <v>2878</v>
      </c>
      <c r="C196" t="s">
        <v>3939</v>
      </c>
      <c r="D196" t="s">
        <v>1019</v>
      </c>
      <c r="E196" t="s">
        <v>1370</v>
      </c>
      <c r="F196" t="s">
        <v>78</v>
      </c>
      <c r="G196" t="s">
        <v>214</v>
      </c>
      <c r="H196">
        <v>0</v>
      </c>
      <c r="I196">
        <v>0</v>
      </c>
      <c r="J196">
        <v>0</v>
      </c>
      <c r="K196">
        <v>0</v>
      </c>
      <c r="L196">
        <v>0</v>
      </c>
      <c r="N196" s="171" t="str">
        <f t="shared" ref="N196:N259" si="9">CONCATENATE(A196,"-",D196)</f>
        <v>810108-101534-OS</v>
      </c>
      <c r="O196" s="172">
        <f>IF(B196="NET","",IF(B196="","",IFERROR(VLOOKUP(N196,EAN!$A:$B,2,FALSE),"MANGLER - MÅ OPPDATERE EAN-FANEN")))</f>
        <v>7048652762221</v>
      </c>
      <c r="P196" s="171">
        <f t="shared" si="7"/>
        <v>0</v>
      </c>
      <c r="Q196" s="171">
        <f t="shared" si="8"/>
        <v>0</v>
      </c>
      <c r="S196" s="102" t="str">
        <f>IF(B196="NET","",IFERROR(VLOOKUP(O196,'2) Order Form'!$V$9:$V$905,1,FALSE),"Ikke med I order form"))</f>
        <v>Ikke med I order form</v>
      </c>
      <c r="U196" s="2">
        <v>7048652540973</v>
      </c>
      <c r="V196" s="120">
        <f>IFERROR(VLOOKUP(U196,'2) Order Form'!$V$9:$V$1767,1,FALSE),"Ikke med I order form")</f>
        <v>7048652540973</v>
      </c>
      <c r="W196" s="173">
        <f>INDEX(ATS!$A:$P,MATCH(ATS!$U196,ATS!$O:$O,0),1)</f>
        <v>845105</v>
      </c>
      <c r="X196" s="174" t="str">
        <f>INDEX(ATS!$A:$P,MATCH(ATS!$U196,ATS!$O:$O,0),2)</f>
        <v>Ripper Helmet</v>
      </c>
      <c r="Y196" s="175" t="str">
        <f>INDEX(ATS!$A:$P,MATCH(ATS!$U196,ATS!$O:$O,0),4)</f>
        <v>MWHT-53/61</v>
      </c>
      <c r="AA196" s="173">
        <f>IFERROR(VLOOKUP('2) Order Form'!V201,$U$4:$U$2000,1,FALSE),"Ikke med i Elastic")</f>
        <v>7048652893963</v>
      </c>
      <c r="AB196" s="173">
        <f>SUM('2) Order Form'!V201)</f>
        <v>7048652893963</v>
      </c>
      <c r="AC196" s="173">
        <f>INDEX(ATS!$A:$P,MATCH(ATS!$AB196,ATS!$O:$O,0),1)</f>
        <v>845148</v>
      </c>
      <c r="AD196" s="173" t="str">
        <f>INDEX(ATS!$A:$P,MATCH(ATS!$AB196,ATS!$O:$O,0),2)</f>
        <v>Commuter Mips Helmet</v>
      </c>
      <c r="AE196" s="173" t="str">
        <f>INDEX(ATS!$A:$P,MATCH(ATS!$AB196,ATS!$O:$O,0),4)</f>
        <v>BRWHT-LXL</v>
      </c>
    </row>
    <row r="197" spans="1:31">
      <c r="A197">
        <v>810108</v>
      </c>
      <c r="B197" t="s">
        <v>2878</v>
      </c>
      <c r="C197" t="s">
        <v>3939</v>
      </c>
      <c r="D197" t="s">
        <v>442</v>
      </c>
      <c r="E197" t="s">
        <v>953</v>
      </c>
      <c r="F197" t="s">
        <v>78</v>
      </c>
      <c r="G197" t="s">
        <v>214</v>
      </c>
      <c r="H197">
        <v>0</v>
      </c>
      <c r="I197">
        <v>0</v>
      </c>
      <c r="J197">
        <v>0</v>
      </c>
      <c r="K197">
        <v>0</v>
      </c>
      <c r="L197">
        <v>0</v>
      </c>
      <c r="N197" s="171" t="str">
        <f t="shared" si="9"/>
        <v>810108-105025-OS</v>
      </c>
      <c r="O197" s="172">
        <f>IF(B197="NET","",IF(B197="","",IFERROR(VLOOKUP(N197,EAN!$A:$B,2,FALSE),"MANGLER - MÅ OPPDATERE EAN-FANEN")))</f>
        <v>7048652662200</v>
      </c>
      <c r="P197" s="171">
        <f t="shared" ref="P197:P260" si="10">H197</f>
        <v>0</v>
      </c>
      <c r="Q197" s="171">
        <f t="shared" ref="Q197:Q260" si="11">L197</f>
        <v>0</v>
      </c>
      <c r="S197" s="102" t="str">
        <f>IF(B197="NET","",IFERROR(VLOOKUP(O197,'2) Order Form'!$V$9:$V$905,1,FALSE),"Ikke med I order form"))</f>
        <v>Ikke med I order form</v>
      </c>
      <c r="U197" s="2">
        <v>7048652902917</v>
      </c>
      <c r="V197" s="120">
        <f>IFERROR(VLOOKUP(U197,'2) Order Form'!$V$9:$V$1767,1,FALSE),"Ikke med I order form")</f>
        <v>7048652902917</v>
      </c>
      <c r="W197" s="173">
        <f>INDEX(ATS!$A:$P,MATCH(ATS!$U197,ATS!$O:$O,0),1)</f>
        <v>845105</v>
      </c>
      <c r="X197" s="174" t="str">
        <f>INDEX(ATS!$A:$P,MATCH(ATS!$U197,ATS!$O:$O,0),2)</f>
        <v>Ripper Helmet</v>
      </c>
      <c r="Y197" s="175" t="str">
        <f>INDEX(ATS!$A:$P,MATCH(ATS!$U197,ATS!$O:$O,0),4)</f>
        <v>LAVA-53/61</v>
      </c>
      <c r="AA197" s="173">
        <f>IFERROR(VLOOKUP('2) Order Form'!V202,$U$4:$U$2000,1,FALSE),"Ikke med i Elastic")</f>
        <v>7048652894014</v>
      </c>
      <c r="AB197" s="173">
        <f>SUM('2) Order Form'!V202)</f>
        <v>7048652894014</v>
      </c>
      <c r="AC197" s="173">
        <f>INDEX(ATS!$A:$P,MATCH(ATS!$AB197,ATS!$O:$O,0),1)</f>
        <v>845148</v>
      </c>
      <c r="AD197" s="173" t="str">
        <f>INDEX(ATS!$A:$P,MATCH(ATS!$AB197,ATS!$O:$O,0),2)</f>
        <v>Commuter Mips Helmet</v>
      </c>
      <c r="AE197" s="173" t="str">
        <f>INDEX(ATS!$A:$P,MATCH(ATS!$AB197,ATS!$O:$O,0),4)</f>
        <v>LAVA-SM</v>
      </c>
    </row>
    <row r="198" spans="1:31">
      <c r="A198">
        <v>810108</v>
      </c>
      <c r="B198" t="s">
        <v>2878</v>
      </c>
      <c r="C198" t="s">
        <v>3939</v>
      </c>
      <c r="D198" t="s">
        <v>1020</v>
      </c>
      <c r="E198" t="s">
        <v>1371</v>
      </c>
      <c r="F198" t="s">
        <v>78</v>
      </c>
      <c r="G198" t="s">
        <v>214</v>
      </c>
      <c r="H198">
        <v>25</v>
      </c>
      <c r="I198">
        <v>25</v>
      </c>
      <c r="J198">
        <v>25</v>
      </c>
      <c r="K198">
        <v>25</v>
      </c>
      <c r="L198">
        <v>25</v>
      </c>
      <c r="N198" s="171" t="str">
        <f t="shared" si="9"/>
        <v>810108-108135-OS</v>
      </c>
      <c r="O198" s="172">
        <f>IF(B198="NET","",IF(B198="","",IFERROR(VLOOKUP(N198,EAN!$A:$B,2,FALSE),"MANGLER - MÅ OPPDATERE EAN-FANEN")))</f>
        <v>7048652762238</v>
      </c>
      <c r="P198" s="171">
        <f t="shared" si="10"/>
        <v>25</v>
      </c>
      <c r="Q198" s="171">
        <f t="shared" si="11"/>
        <v>25</v>
      </c>
      <c r="S198" s="102" t="str">
        <f>IF(B198="NET","",IFERROR(VLOOKUP(O198,'2) Order Form'!$V$9:$V$905,1,FALSE),"Ikke med I order form"))</f>
        <v>Ikke med I order form</v>
      </c>
      <c r="U198" s="2">
        <v>7048652902917</v>
      </c>
      <c r="V198" s="120">
        <f>IFERROR(VLOOKUP(U198,'2) Order Form'!$V$9:$V$1767,1,FALSE),"Ikke med I order form")</f>
        <v>7048652902917</v>
      </c>
      <c r="W198" s="173">
        <f>INDEX(ATS!$A:$P,MATCH(ATS!$U198,ATS!$O:$O,0),1)</f>
        <v>845105</v>
      </c>
      <c r="X198" s="174" t="str">
        <f>INDEX(ATS!$A:$P,MATCH(ATS!$U198,ATS!$O:$O,0),2)</f>
        <v>Ripper Helmet</v>
      </c>
      <c r="Y198" s="175" t="str">
        <f>INDEX(ATS!$A:$P,MATCH(ATS!$U198,ATS!$O:$O,0),4)</f>
        <v>LAVA-53/61</v>
      </c>
      <c r="AA198" s="173">
        <f>IFERROR(VLOOKUP('2) Order Form'!V203,$U$4:$U$2000,1,FALSE),"Ikke med i Elastic")</f>
        <v>7048652894007</v>
      </c>
      <c r="AB198" s="173">
        <f>SUM('2) Order Form'!V203)</f>
        <v>7048652894007</v>
      </c>
      <c r="AC198" s="173">
        <f>INDEX(ATS!$A:$P,MATCH(ATS!$AB198,ATS!$O:$O,0),1)</f>
        <v>845148</v>
      </c>
      <c r="AD198" s="173" t="str">
        <f>INDEX(ATS!$A:$P,MATCH(ATS!$AB198,ATS!$O:$O,0),2)</f>
        <v>Commuter Mips Helmet</v>
      </c>
      <c r="AE198" s="173" t="str">
        <f>INDEX(ATS!$A:$P,MATCH(ATS!$AB198,ATS!$O:$O,0),4)</f>
        <v>LAVA-ML</v>
      </c>
    </row>
    <row r="199" spans="1:31">
      <c r="A199">
        <v>810108</v>
      </c>
      <c r="B199" t="s">
        <v>2878</v>
      </c>
      <c r="C199" t="s">
        <v>3939</v>
      </c>
      <c r="D199" t="s">
        <v>3943</v>
      </c>
      <c r="E199" t="s">
        <v>3944</v>
      </c>
      <c r="F199" t="s">
        <v>78</v>
      </c>
      <c r="G199" t="s">
        <v>111</v>
      </c>
      <c r="H199">
        <v>0</v>
      </c>
      <c r="I199">
        <v>0</v>
      </c>
      <c r="J199">
        <v>0</v>
      </c>
      <c r="K199">
        <v>0</v>
      </c>
      <c r="L199">
        <v>0</v>
      </c>
      <c r="N199" s="171" t="str">
        <f t="shared" si="9"/>
        <v>810108-109059-OS</v>
      </c>
      <c r="O199" s="172" t="str">
        <f>IF(B199="NET","",IF(B199="","",IFERROR(VLOOKUP(N199,EAN!$A:$B,2,FALSE),"MANGLER - MÅ OPPDATERE EAN-FANEN")))</f>
        <v>MANGLER - MÅ OPPDATERE EAN-FANEN</v>
      </c>
      <c r="P199" s="171">
        <f t="shared" si="10"/>
        <v>0</v>
      </c>
      <c r="Q199" s="171">
        <f t="shared" si="11"/>
        <v>0</v>
      </c>
      <c r="S199" s="102" t="str">
        <f>IF(B199="NET","",IFERROR(VLOOKUP(O199,'2) Order Form'!$V$9:$V$905,1,FALSE),"Ikke med I order form"))</f>
        <v>Ikke med I order form</v>
      </c>
      <c r="U199" s="2">
        <v>7048652902894</v>
      </c>
      <c r="V199" s="120">
        <f>IFERROR(VLOOKUP(U199,'2) Order Form'!$V$9:$V$1767,1,FALSE),"Ikke med I order form")</f>
        <v>7048652902894</v>
      </c>
      <c r="W199" s="173">
        <f>INDEX(ATS!$A:$P,MATCH(ATS!$U199,ATS!$O:$O,0),1)</f>
        <v>845105</v>
      </c>
      <c r="X199" s="174" t="str">
        <f>INDEX(ATS!$A:$P,MATCH(ATS!$U199,ATS!$O:$O,0),2)</f>
        <v>Ripper Helmet</v>
      </c>
      <c r="Y199" s="175" t="str">
        <f>INDEX(ATS!$A:$P,MATCH(ATS!$U199,ATS!$O:$O,0),4)</f>
        <v>DUSK-53/61</v>
      </c>
      <c r="AA199" s="173">
        <f>IFERROR(VLOOKUP('2) Order Form'!V204,$U$4:$U$2000,1,FALSE),"Ikke med i Elastic")</f>
        <v>7048652893994</v>
      </c>
      <c r="AB199" s="173">
        <f>SUM('2) Order Form'!V204)</f>
        <v>7048652893994</v>
      </c>
      <c r="AC199" s="173">
        <f>INDEX(ATS!$A:$P,MATCH(ATS!$AB199,ATS!$O:$O,0),1)</f>
        <v>845148</v>
      </c>
      <c r="AD199" s="173" t="str">
        <f>INDEX(ATS!$A:$P,MATCH(ATS!$AB199,ATS!$O:$O,0),2)</f>
        <v>Commuter Mips Helmet</v>
      </c>
      <c r="AE199" s="173" t="str">
        <f>INDEX(ATS!$A:$P,MATCH(ATS!$AB199,ATS!$O:$O,0),4)</f>
        <v>LAVA-LXL</v>
      </c>
    </row>
    <row r="200" spans="1:31">
      <c r="A200" s="140">
        <v>810109</v>
      </c>
      <c r="B200" t="s">
        <v>170</v>
      </c>
      <c r="H200" s="140">
        <v>202341</v>
      </c>
      <c r="I200" s="140">
        <v>202342</v>
      </c>
      <c r="J200" s="140">
        <v>202343</v>
      </c>
      <c r="K200" s="140">
        <v>202344</v>
      </c>
      <c r="L200" s="140">
        <v>202345</v>
      </c>
      <c r="N200" s="171" t="str">
        <f t="shared" si="9"/>
        <v>810109-</v>
      </c>
      <c r="O200" s="172" t="str">
        <f>IF(B200="NET","",IF(B200="","",IFERROR(VLOOKUP(N200,EAN!$A:$B,2,FALSE),"MANGLER - MÅ OPPDATERE EAN-FANEN")))</f>
        <v/>
      </c>
      <c r="P200" s="171">
        <f t="shared" si="10"/>
        <v>202341</v>
      </c>
      <c r="Q200" s="171">
        <f t="shared" si="11"/>
        <v>202345</v>
      </c>
      <c r="S200" s="102" t="str">
        <f>IF(B200="NET","",IFERROR(VLOOKUP(O200,'2) Order Form'!$V$9:$V$905,1,FALSE),"Ikke med I order form"))</f>
        <v/>
      </c>
      <c r="U200" s="2">
        <v>7048652902894</v>
      </c>
      <c r="V200" s="120">
        <f>IFERROR(VLOOKUP(U200,'2) Order Form'!$V$9:$V$1767,1,FALSE),"Ikke med I order form")</f>
        <v>7048652902894</v>
      </c>
      <c r="W200" s="173">
        <f>INDEX(ATS!$A:$P,MATCH(ATS!$U200,ATS!$O:$O,0),1)</f>
        <v>845105</v>
      </c>
      <c r="X200" s="174" t="str">
        <f>INDEX(ATS!$A:$P,MATCH(ATS!$U200,ATS!$O:$O,0),2)</f>
        <v>Ripper Helmet</v>
      </c>
      <c r="Y200" s="175" t="str">
        <f>INDEX(ATS!$A:$P,MATCH(ATS!$U200,ATS!$O:$O,0),4)</f>
        <v>DUSK-53/61</v>
      </c>
      <c r="AA200" s="173">
        <f>IFERROR(VLOOKUP('2) Order Form'!V205,$U$4:$U$2000,1,FALSE),"Ikke med i Elastic")</f>
        <v>7048652894045</v>
      </c>
      <c r="AB200" s="173">
        <f>SUM('2) Order Form'!V205)</f>
        <v>7048652894045</v>
      </c>
      <c r="AC200" s="173">
        <f>INDEX(ATS!$A:$P,MATCH(ATS!$AB200,ATS!$O:$O,0),1)</f>
        <v>845148</v>
      </c>
      <c r="AD200" s="173" t="str">
        <f>INDEX(ATS!$A:$P,MATCH(ATS!$AB200,ATS!$O:$O,0),2)</f>
        <v>Commuter Mips Helmet</v>
      </c>
      <c r="AE200" s="173" t="str">
        <f>INDEX(ATS!$A:$P,MATCH(ATS!$AB200,ATS!$O:$O,0),4)</f>
        <v>MBLCK-SM</v>
      </c>
    </row>
    <row r="201" spans="1:31">
      <c r="A201">
        <v>810109</v>
      </c>
      <c r="B201" t="s">
        <v>954</v>
      </c>
      <c r="C201" t="s">
        <v>3939</v>
      </c>
      <c r="D201" t="s">
        <v>230</v>
      </c>
      <c r="E201" t="s">
        <v>107</v>
      </c>
      <c r="F201" t="s">
        <v>78</v>
      </c>
      <c r="G201" t="s">
        <v>111</v>
      </c>
      <c r="H201">
        <v>100</v>
      </c>
      <c r="I201">
        <v>100</v>
      </c>
      <c r="J201">
        <v>100</v>
      </c>
      <c r="K201">
        <v>100</v>
      </c>
      <c r="L201">
        <v>100</v>
      </c>
      <c r="N201" s="171" t="str">
        <f t="shared" si="9"/>
        <v>810109-060000-OS</v>
      </c>
      <c r="O201" s="172">
        <f>IF(B201="NET","",IF(B201="","",IFERROR(VLOOKUP(N201,EAN!$A:$B,2,FALSE),"MANGLER - MÅ OPPDATERE EAN-FANEN")))</f>
        <v>7048652662118</v>
      </c>
      <c r="P201" s="171">
        <f t="shared" si="10"/>
        <v>100</v>
      </c>
      <c r="Q201" s="171">
        <f t="shared" si="11"/>
        <v>100</v>
      </c>
      <c r="S201" s="102">
        <f>IF(B201="NET","",IFERROR(VLOOKUP(O201,'2) Order Form'!$V$9:$V$905,1,FALSE),"Ikke med I order form"))</f>
        <v>7048652662118</v>
      </c>
      <c r="U201" s="2">
        <v>7048652902900</v>
      </c>
      <c r="V201" s="120">
        <f>IFERROR(VLOOKUP(U201,'2) Order Form'!$V$9:$V$1767,1,FALSE),"Ikke med I order form")</f>
        <v>7048652902900</v>
      </c>
      <c r="W201" s="173">
        <f>INDEX(ATS!$A:$P,MATCH(ATS!$U201,ATS!$O:$O,0),1)</f>
        <v>845105</v>
      </c>
      <c r="X201" s="174" t="str">
        <f>INDEX(ATS!$A:$P,MATCH(ATS!$U201,ATS!$O:$O,0),2)</f>
        <v>Ripper Helmet</v>
      </c>
      <c r="Y201" s="175" t="str">
        <f>INDEX(ATS!$A:$P,MATCH(ATS!$U201,ATS!$O:$O,0),4)</f>
        <v>FLRM-53/61</v>
      </c>
      <c r="AA201" s="173">
        <f>IFERROR(VLOOKUP('2) Order Form'!V206,$U$4:$U$2000,1,FALSE),"Ikke med i Elastic")</f>
        <v>7048652894038</v>
      </c>
      <c r="AB201" s="173">
        <f>SUM('2) Order Form'!V206)</f>
        <v>7048652894038</v>
      </c>
      <c r="AC201" s="173">
        <f>INDEX(ATS!$A:$P,MATCH(ATS!$AB201,ATS!$O:$O,0),1)</f>
        <v>845148</v>
      </c>
      <c r="AD201" s="173" t="str">
        <f>INDEX(ATS!$A:$P,MATCH(ATS!$AB201,ATS!$O:$O,0),2)</f>
        <v>Commuter Mips Helmet</v>
      </c>
      <c r="AE201" s="173" t="str">
        <f>INDEX(ATS!$A:$P,MATCH(ATS!$AB201,ATS!$O:$O,0),4)</f>
        <v>MBLCK-ML</v>
      </c>
    </row>
    <row r="202" spans="1:31">
      <c r="A202" s="140">
        <v>810110</v>
      </c>
      <c r="B202" t="s">
        <v>170</v>
      </c>
      <c r="H202" s="140">
        <v>202341</v>
      </c>
      <c r="I202" s="140">
        <v>202342</v>
      </c>
      <c r="J202" s="140">
        <v>202343</v>
      </c>
      <c r="K202" s="140">
        <v>202344</v>
      </c>
      <c r="L202" s="140">
        <v>202345</v>
      </c>
      <c r="N202" s="171" t="str">
        <f t="shared" si="9"/>
        <v>810110-</v>
      </c>
      <c r="O202" s="172" t="str">
        <f>IF(B202="NET","",IF(B202="","",IFERROR(VLOOKUP(N202,EAN!$A:$B,2,FALSE),"MANGLER - MÅ OPPDATERE EAN-FANEN")))</f>
        <v/>
      </c>
      <c r="P202" s="171">
        <f t="shared" si="10"/>
        <v>202341</v>
      </c>
      <c r="Q202" s="171">
        <f t="shared" si="11"/>
        <v>202345</v>
      </c>
      <c r="S202" s="102" t="str">
        <f>IF(B202="NET","",IFERROR(VLOOKUP(O202,'2) Order Form'!$V$9:$V$905,1,FALSE),"Ikke med I order form"))</f>
        <v/>
      </c>
      <c r="U202" s="2">
        <v>7048652902900</v>
      </c>
      <c r="V202" s="120">
        <f>IFERROR(VLOOKUP(U202,'2) Order Form'!$V$9:$V$1767,1,FALSE),"Ikke med I order form")</f>
        <v>7048652902900</v>
      </c>
      <c r="W202" s="173">
        <f>INDEX(ATS!$A:$P,MATCH(ATS!$U202,ATS!$O:$O,0),1)</f>
        <v>845105</v>
      </c>
      <c r="X202" s="174" t="str">
        <f>INDEX(ATS!$A:$P,MATCH(ATS!$U202,ATS!$O:$O,0),2)</f>
        <v>Ripper Helmet</v>
      </c>
      <c r="Y202" s="175" t="str">
        <f>INDEX(ATS!$A:$P,MATCH(ATS!$U202,ATS!$O:$O,0),4)</f>
        <v>FLRM-53/61</v>
      </c>
      <c r="AA202" s="173">
        <f>IFERROR(VLOOKUP('2) Order Form'!V207,$U$4:$U$2000,1,FALSE),"Ikke med i Elastic")</f>
        <v>7048652894021</v>
      </c>
      <c r="AB202" s="173">
        <f>SUM('2) Order Form'!V207)</f>
        <v>7048652894021</v>
      </c>
      <c r="AC202" s="173">
        <f>INDEX(ATS!$A:$P,MATCH(ATS!$AB202,ATS!$O:$O,0),1)</f>
        <v>845148</v>
      </c>
      <c r="AD202" s="173" t="str">
        <f>INDEX(ATS!$A:$P,MATCH(ATS!$AB202,ATS!$O:$O,0),2)</f>
        <v>Commuter Mips Helmet</v>
      </c>
      <c r="AE202" s="173" t="str">
        <f>INDEX(ATS!$A:$P,MATCH(ATS!$AB202,ATS!$O:$O,0),4)</f>
        <v>MBLCK-LXL</v>
      </c>
    </row>
    <row r="203" spans="1:31">
      <c r="A203">
        <v>810110</v>
      </c>
      <c r="B203" t="s">
        <v>955</v>
      </c>
      <c r="C203" t="s">
        <v>3939</v>
      </c>
      <c r="D203" t="s">
        <v>238</v>
      </c>
      <c r="E203" t="s">
        <v>239</v>
      </c>
      <c r="F203" t="s">
        <v>78</v>
      </c>
      <c r="G203" t="s">
        <v>111</v>
      </c>
      <c r="H203">
        <v>45</v>
      </c>
      <c r="I203">
        <v>45</v>
      </c>
      <c r="J203">
        <v>45</v>
      </c>
      <c r="K203">
        <v>45</v>
      </c>
      <c r="L203">
        <v>45</v>
      </c>
      <c r="N203" s="171" t="str">
        <f t="shared" si="9"/>
        <v>810110-180000-OS</v>
      </c>
      <c r="O203" s="172">
        <f>IF(B203="NET","",IF(B203="","",IFERROR(VLOOKUP(N203,EAN!$A:$B,2,FALSE),"MANGLER - MÅ OPPDATERE EAN-FANEN")))</f>
        <v>7048652662217</v>
      </c>
      <c r="P203" s="171">
        <f t="shared" si="10"/>
        <v>45</v>
      </c>
      <c r="Q203" s="171">
        <f t="shared" si="11"/>
        <v>45</v>
      </c>
      <c r="S203" s="102">
        <f>IF(B203="NET","",IFERROR(VLOOKUP(O203,'2) Order Form'!$V$9:$V$905,1,FALSE),"Ikke med I order form"))</f>
        <v>7048652662217</v>
      </c>
      <c r="U203" s="2">
        <v>7048652902924</v>
      </c>
      <c r="V203" s="120">
        <f>IFERROR(VLOOKUP(U203,'2) Order Form'!$V$9:$V$1767,1,FALSE),"Ikke med I order form")</f>
        <v>7048652902924</v>
      </c>
      <c r="W203" s="173">
        <f>INDEX(ATS!$A:$P,MATCH(ATS!$U203,ATS!$O:$O,0),1)</f>
        <v>845105</v>
      </c>
      <c r="X203" s="174" t="str">
        <f>INDEX(ATS!$A:$P,MATCH(ATS!$U203,ATS!$O:$O,0),2)</f>
        <v>Ripper Helmet</v>
      </c>
      <c r="Y203" s="175" t="str">
        <f>INDEX(ATS!$A:$P,MATCH(ATS!$U203,ATS!$O:$O,0),4)</f>
        <v>LIAM-53/61</v>
      </c>
      <c r="AA203" s="173">
        <f>IFERROR(VLOOKUP('2) Order Form'!V208,$U$4:$U$2000,1,FALSE),"Ikke med i Elastic")</f>
        <v>7048652894106</v>
      </c>
      <c r="AB203" s="173">
        <f>SUM('2) Order Form'!V208)</f>
        <v>7048652894106</v>
      </c>
      <c r="AC203" s="173">
        <f>INDEX(ATS!$A:$P,MATCH(ATS!$AB203,ATS!$O:$O,0),1)</f>
        <v>845148</v>
      </c>
      <c r="AD203" s="173" t="str">
        <f>INDEX(ATS!$A:$P,MATCH(ATS!$AB203,ATS!$O:$O,0),2)</f>
        <v>Commuter Mips Helmet</v>
      </c>
      <c r="AE203" s="173" t="str">
        <f>INDEX(ATS!$A:$P,MATCH(ATS!$AB203,ATS!$O:$O,0),4)</f>
        <v>WOLND-SM</v>
      </c>
    </row>
    <row r="204" spans="1:31">
      <c r="A204" s="140">
        <v>810111</v>
      </c>
      <c r="B204" t="s">
        <v>170</v>
      </c>
      <c r="H204" s="140">
        <v>202341</v>
      </c>
      <c r="I204" s="140">
        <v>202342</v>
      </c>
      <c r="J204" s="140">
        <v>202343</v>
      </c>
      <c r="K204" s="140">
        <v>202344</v>
      </c>
      <c r="L204" s="140">
        <v>202345</v>
      </c>
      <c r="N204" s="171" t="str">
        <f t="shared" si="9"/>
        <v>810111-</v>
      </c>
      <c r="O204" s="172" t="str">
        <f>IF(B204="NET","",IF(B204="","",IFERROR(VLOOKUP(N204,EAN!$A:$B,2,FALSE),"MANGLER - MÅ OPPDATERE EAN-FANEN")))</f>
        <v/>
      </c>
      <c r="P204" s="171">
        <f t="shared" si="10"/>
        <v>202341</v>
      </c>
      <c r="Q204" s="171">
        <f t="shared" si="11"/>
        <v>202345</v>
      </c>
      <c r="S204" s="102" t="str">
        <f>IF(B204="NET","",IFERROR(VLOOKUP(O204,'2) Order Form'!$V$9:$V$905,1,FALSE),"Ikke med I order form"))</f>
        <v/>
      </c>
      <c r="U204" s="2">
        <v>7048652902924</v>
      </c>
      <c r="V204" s="120">
        <f>IFERROR(VLOOKUP(U204,'2) Order Form'!$V$9:$V$1767,1,FALSE),"Ikke med I order form")</f>
        <v>7048652902924</v>
      </c>
      <c r="W204" s="173">
        <f>INDEX(ATS!$A:$P,MATCH(ATS!$U204,ATS!$O:$O,0),1)</f>
        <v>845105</v>
      </c>
      <c r="X204" s="174" t="str">
        <f>INDEX(ATS!$A:$P,MATCH(ATS!$U204,ATS!$O:$O,0),2)</f>
        <v>Ripper Helmet</v>
      </c>
      <c r="Y204" s="175" t="str">
        <f>INDEX(ATS!$A:$P,MATCH(ATS!$U204,ATS!$O:$O,0),4)</f>
        <v>LIAM-53/61</v>
      </c>
      <c r="AA204" s="173">
        <f>IFERROR(VLOOKUP('2) Order Form'!V209,$U$4:$U$2000,1,FALSE),"Ikke med i Elastic")</f>
        <v>7048652894090</v>
      </c>
      <c r="AB204" s="173">
        <f>SUM('2) Order Form'!V209)</f>
        <v>7048652894090</v>
      </c>
      <c r="AC204" s="173">
        <f>INDEX(ATS!$A:$P,MATCH(ATS!$AB204,ATS!$O:$O,0),1)</f>
        <v>845148</v>
      </c>
      <c r="AD204" s="173" t="str">
        <f>INDEX(ATS!$A:$P,MATCH(ATS!$AB204,ATS!$O:$O,0),2)</f>
        <v>Commuter Mips Helmet</v>
      </c>
      <c r="AE204" s="173" t="str">
        <f>INDEX(ATS!$A:$P,MATCH(ATS!$AB204,ATS!$O:$O,0),4)</f>
        <v>WOLND-ML</v>
      </c>
    </row>
    <row r="205" spans="1:31">
      <c r="A205">
        <v>810111</v>
      </c>
      <c r="B205" t="s">
        <v>956</v>
      </c>
      <c r="C205" t="s">
        <v>3939</v>
      </c>
      <c r="D205" t="s">
        <v>240</v>
      </c>
      <c r="E205" t="s">
        <v>108</v>
      </c>
      <c r="F205" t="s">
        <v>78</v>
      </c>
      <c r="G205" t="s">
        <v>111</v>
      </c>
      <c r="H205">
        <v>46</v>
      </c>
      <c r="I205">
        <v>46</v>
      </c>
      <c r="J205">
        <v>46</v>
      </c>
      <c r="K205">
        <v>46</v>
      </c>
      <c r="L205">
        <v>46</v>
      </c>
      <c r="N205" s="171" t="str">
        <f t="shared" si="9"/>
        <v>810111-100000-OS</v>
      </c>
      <c r="O205" s="172">
        <f>IF(B205="NET","",IF(B205="","",IFERROR(VLOOKUP(N205,EAN!$A:$B,2,FALSE),"MANGLER - MÅ OPPDATERE EAN-FANEN")))</f>
        <v>7048652662101</v>
      </c>
      <c r="P205" s="171">
        <f t="shared" si="10"/>
        <v>46</v>
      </c>
      <c r="Q205" s="171">
        <f t="shared" si="11"/>
        <v>46</v>
      </c>
      <c r="S205" s="102">
        <f>IF(B205="NET","",IFERROR(VLOOKUP(O205,'2) Order Form'!$V$9:$V$905,1,FALSE),"Ikke med I order form"))</f>
        <v>7048652662101</v>
      </c>
      <c r="U205" s="2">
        <v>7048652902931</v>
      </c>
      <c r="V205" s="120">
        <f>IFERROR(VLOOKUP(U205,'2) Order Form'!$V$9:$V$1767,1,FALSE),"Ikke med I order form")</f>
        <v>7048652902931</v>
      </c>
      <c r="W205" s="173">
        <f>INDEX(ATS!$A:$P,MATCH(ATS!$U205,ATS!$O:$O,0),1)</f>
        <v>845105</v>
      </c>
      <c r="X205" s="174" t="str">
        <f>INDEX(ATS!$A:$P,MATCH(ATS!$U205,ATS!$O:$O,0),2)</f>
        <v>Ripper Helmet</v>
      </c>
      <c r="Y205" s="175" t="str">
        <f>INDEX(ATS!$A:$P,MATCH(ATS!$U205,ATS!$O:$O,0),4)</f>
        <v>SAME-53/61</v>
      </c>
      <c r="AA205" s="173">
        <f>IFERROR(VLOOKUP('2) Order Form'!V210,$U$4:$U$2000,1,FALSE),"Ikke med i Elastic")</f>
        <v>7048652894083</v>
      </c>
      <c r="AB205" s="173">
        <f>SUM('2) Order Form'!V210)</f>
        <v>7048652894083</v>
      </c>
      <c r="AC205" s="173">
        <f>INDEX(ATS!$A:$P,MATCH(ATS!$AB205,ATS!$O:$O,0),1)</f>
        <v>845148</v>
      </c>
      <c r="AD205" s="173" t="str">
        <f>INDEX(ATS!$A:$P,MATCH(ATS!$AB205,ATS!$O:$O,0),2)</f>
        <v>Commuter Mips Helmet</v>
      </c>
      <c r="AE205" s="173" t="str">
        <f>INDEX(ATS!$A:$P,MATCH(ATS!$AB205,ATS!$O:$O,0),4)</f>
        <v>WOLND-LXL</v>
      </c>
    </row>
    <row r="206" spans="1:31">
      <c r="A206" s="140">
        <v>810112</v>
      </c>
      <c r="B206" t="s">
        <v>170</v>
      </c>
      <c r="H206" s="140">
        <v>202341</v>
      </c>
      <c r="I206" s="140">
        <v>202342</v>
      </c>
      <c r="J206" s="140">
        <v>202343</v>
      </c>
      <c r="K206" s="140">
        <v>202344</v>
      </c>
      <c r="L206" s="140">
        <v>202345</v>
      </c>
      <c r="N206" s="171" t="str">
        <f t="shared" si="9"/>
        <v>810112-</v>
      </c>
      <c r="O206" s="172" t="str">
        <f>IF(B206="NET","",IF(B206="","",IFERROR(VLOOKUP(N206,EAN!$A:$B,2,FALSE),"MANGLER - MÅ OPPDATERE EAN-FANEN")))</f>
        <v/>
      </c>
      <c r="P206" s="171">
        <f t="shared" si="10"/>
        <v>202341</v>
      </c>
      <c r="Q206" s="171">
        <f t="shared" si="11"/>
        <v>202345</v>
      </c>
      <c r="S206" s="102" t="str">
        <f>IF(B206="NET","",IFERROR(VLOOKUP(O206,'2) Order Form'!$V$9:$V$905,1,FALSE),"Ikke med I order form"))</f>
        <v/>
      </c>
      <c r="U206" s="2">
        <v>7048652902931</v>
      </c>
      <c r="V206" s="120">
        <f>IFERROR(VLOOKUP(U206,'2) Order Form'!$V$9:$V$1767,1,FALSE),"Ikke med I order form")</f>
        <v>7048652902931</v>
      </c>
      <c r="W206" s="173">
        <f>INDEX(ATS!$A:$P,MATCH(ATS!$U206,ATS!$O:$O,0),1)</f>
        <v>845105</v>
      </c>
      <c r="X206" s="174" t="str">
        <f>INDEX(ATS!$A:$P,MATCH(ATS!$U206,ATS!$O:$O,0),2)</f>
        <v>Ripper Helmet</v>
      </c>
      <c r="Y206" s="175" t="str">
        <f>INDEX(ATS!$A:$P,MATCH(ATS!$U206,ATS!$O:$O,0),4)</f>
        <v>SAME-53/61</v>
      </c>
      <c r="AA206" s="173">
        <f>IFERROR(VLOOKUP('2) Order Form'!V211,$U$4:$U$2000,1,FALSE),"Ikke med i Elastic")</f>
        <v>7048652895622</v>
      </c>
      <c r="AB206" s="173">
        <f>SUM('2) Order Form'!V211)</f>
        <v>7048652895622</v>
      </c>
      <c r="AC206" s="173">
        <f>INDEX(ATS!$A:$P,MATCH(ATS!$AB206,ATS!$O:$O,0),1)</f>
        <v>845081</v>
      </c>
      <c r="AD206" s="173" t="str">
        <f>INDEX(ATS!$A:$P,MATCH(ATS!$AB206,ATS!$O:$O,0),2)</f>
        <v>Outrider Helmet</v>
      </c>
      <c r="AE206" s="173" t="str">
        <f>INDEX(ATS!$A:$P,MATCH(ATS!$AB206,ATS!$O:$O,0),4)</f>
        <v>DUSK-S</v>
      </c>
    </row>
    <row r="207" spans="1:31">
      <c r="A207">
        <v>810112</v>
      </c>
      <c r="B207" t="s">
        <v>3240</v>
      </c>
      <c r="C207" t="s">
        <v>3939</v>
      </c>
      <c r="D207" t="s">
        <v>3241</v>
      </c>
      <c r="E207" t="s">
        <v>3242</v>
      </c>
      <c r="F207" t="s">
        <v>8</v>
      </c>
      <c r="G207" t="s">
        <v>214</v>
      </c>
      <c r="H207">
        <v>0</v>
      </c>
      <c r="I207">
        <v>0</v>
      </c>
      <c r="J207">
        <v>0</v>
      </c>
      <c r="K207">
        <v>0</v>
      </c>
      <c r="L207">
        <v>0</v>
      </c>
      <c r="N207" s="171" t="str">
        <f t="shared" si="9"/>
        <v>810112-54000-S</v>
      </c>
      <c r="O207" s="172" t="str">
        <f>IF(B207="NET","",IF(B207="","",IFERROR(VLOOKUP(N207,EAN!$A:$B,2,FALSE),"MANGLER - MÅ OPPDATERE EAN-FANEN")))</f>
        <v>MANGLER - MÅ OPPDATERE EAN-FANEN</v>
      </c>
      <c r="P207" s="171">
        <f t="shared" si="10"/>
        <v>0</v>
      </c>
      <c r="Q207" s="171">
        <f t="shared" si="11"/>
        <v>0</v>
      </c>
      <c r="S207" s="102" t="str">
        <f>IF(B207="NET","",IFERROR(VLOOKUP(O207,'2) Order Form'!$V$9:$V$905,1,FALSE),"Ikke med I order form"))</f>
        <v>Ikke med I order form</v>
      </c>
      <c r="U207" s="2">
        <v>7048652902948</v>
      </c>
      <c r="V207" s="120">
        <f>IFERROR(VLOOKUP(U207,'2) Order Form'!$V$9:$V$1767,1,FALSE),"Ikke med I order form")</f>
        <v>7048652902948</v>
      </c>
      <c r="W207" s="173">
        <f>INDEX(ATS!$A:$P,MATCH(ATS!$U207,ATS!$O:$O,0),1)</f>
        <v>845105</v>
      </c>
      <c r="X207" s="174" t="str">
        <f>INDEX(ATS!$A:$P,MATCH(ATS!$U207,ATS!$O:$O,0),2)</f>
        <v>Ripper Helmet</v>
      </c>
      <c r="Y207" s="175" t="str">
        <f>INDEX(ATS!$A:$P,MATCH(ATS!$U207,ATS!$O:$O,0),4)</f>
        <v>WOLD-53/61</v>
      </c>
      <c r="AA207" s="173">
        <f>IFERROR(VLOOKUP('2) Order Form'!V212,$U$4:$U$2000,1,FALSE),"Ikke med i Elastic")</f>
        <v>7048652895615</v>
      </c>
      <c r="AB207" s="173">
        <f>SUM('2) Order Form'!V212)</f>
        <v>7048652895615</v>
      </c>
      <c r="AC207" s="173">
        <f>INDEX(ATS!$A:$P,MATCH(ATS!$AB207,ATS!$O:$O,0),1)</f>
        <v>845081</v>
      </c>
      <c r="AD207" s="173" t="str">
        <f>INDEX(ATS!$A:$P,MATCH(ATS!$AB207,ATS!$O:$O,0),2)</f>
        <v>Outrider Helmet</v>
      </c>
      <c r="AE207" s="173" t="str">
        <f>INDEX(ATS!$A:$P,MATCH(ATS!$AB207,ATS!$O:$O,0),4)</f>
        <v>DUSK-M</v>
      </c>
    </row>
    <row r="208" spans="1:31">
      <c r="A208">
        <v>810112</v>
      </c>
      <c r="B208" t="s">
        <v>3240</v>
      </c>
      <c r="C208" t="s">
        <v>3939</v>
      </c>
      <c r="D208" t="s">
        <v>3243</v>
      </c>
      <c r="E208" t="s">
        <v>3242</v>
      </c>
      <c r="F208" t="s">
        <v>7</v>
      </c>
      <c r="G208" t="s">
        <v>214</v>
      </c>
      <c r="H208">
        <v>0</v>
      </c>
      <c r="I208">
        <v>0</v>
      </c>
      <c r="J208">
        <v>0</v>
      </c>
      <c r="K208">
        <v>0</v>
      </c>
      <c r="L208">
        <v>0</v>
      </c>
      <c r="N208" s="171" t="str">
        <f t="shared" si="9"/>
        <v>810112-54000-M</v>
      </c>
      <c r="O208" s="172" t="str">
        <f>IF(B208="NET","",IF(B208="","",IFERROR(VLOOKUP(N208,EAN!$A:$B,2,FALSE),"MANGLER - MÅ OPPDATERE EAN-FANEN")))</f>
        <v>MANGLER - MÅ OPPDATERE EAN-FANEN</v>
      </c>
      <c r="P208" s="171">
        <f t="shared" si="10"/>
        <v>0</v>
      </c>
      <c r="Q208" s="171">
        <f t="shared" si="11"/>
        <v>0</v>
      </c>
      <c r="S208" s="102" t="str">
        <f>IF(B208="NET","",IFERROR(VLOOKUP(O208,'2) Order Form'!$V$9:$V$905,1,FALSE),"Ikke med I order form"))</f>
        <v>Ikke med I order form</v>
      </c>
      <c r="U208" s="2">
        <v>7048652902948</v>
      </c>
      <c r="V208" s="120">
        <f>IFERROR(VLOOKUP(U208,'2) Order Form'!$V$9:$V$1767,1,FALSE),"Ikke med I order form")</f>
        <v>7048652902948</v>
      </c>
      <c r="W208" s="173">
        <f>INDEX(ATS!$A:$P,MATCH(ATS!$U208,ATS!$O:$O,0),1)</f>
        <v>845105</v>
      </c>
      <c r="X208" s="174" t="str">
        <f>INDEX(ATS!$A:$P,MATCH(ATS!$U208,ATS!$O:$O,0),2)</f>
        <v>Ripper Helmet</v>
      </c>
      <c r="Y208" s="175" t="str">
        <f>INDEX(ATS!$A:$P,MATCH(ATS!$U208,ATS!$O:$O,0),4)</f>
        <v>WOLD-53/61</v>
      </c>
      <c r="AA208" s="173">
        <f>IFERROR(VLOOKUP('2) Order Form'!V213,$U$4:$U$2000,1,FALSE),"Ikke med i Elastic")</f>
        <v>7048652895608</v>
      </c>
      <c r="AB208" s="173">
        <f>SUM('2) Order Form'!V213)</f>
        <v>7048652895608</v>
      </c>
      <c r="AC208" s="173">
        <f>INDEX(ATS!$A:$P,MATCH(ATS!$AB208,ATS!$O:$O,0),1)</f>
        <v>845081</v>
      </c>
      <c r="AD208" s="173" t="str">
        <f>INDEX(ATS!$A:$P,MATCH(ATS!$AB208,ATS!$O:$O,0),2)</f>
        <v>Outrider Helmet</v>
      </c>
      <c r="AE208" s="173" t="str">
        <f>INDEX(ATS!$A:$P,MATCH(ATS!$AB208,ATS!$O:$O,0),4)</f>
        <v>DUSK-L</v>
      </c>
    </row>
    <row r="209" spans="1:31">
      <c r="A209">
        <v>810112</v>
      </c>
      <c r="B209" t="s">
        <v>3240</v>
      </c>
      <c r="C209" t="s">
        <v>3939</v>
      </c>
      <c r="D209" t="s">
        <v>3244</v>
      </c>
      <c r="E209" t="s">
        <v>3242</v>
      </c>
      <c r="F209" t="s">
        <v>66</v>
      </c>
      <c r="G209" t="s">
        <v>214</v>
      </c>
      <c r="H209">
        <v>0</v>
      </c>
      <c r="I209">
        <v>0</v>
      </c>
      <c r="J209">
        <v>0</v>
      </c>
      <c r="K209">
        <v>0</v>
      </c>
      <c r="L209">
        <v>0</v>
      </c>
      <c r="N209" s="171" t="str">
        <f t="shared" si="9"/>
        <v>810112-54000-L</v>
      </c>
      <c r="O209" s="172" t="str">
        <f>IF(B209="NET","",IF(B209="","",IFERROR(VLOOKUP(N209,EAN!$A:$B,2,FALSE),"MANGLER - MÅ OPPDATERE EAN-FANEN")))</f>
        <v>MANGLER - MÅ OPPDATERE EAN-FANEN</v>
      </c>
      <c r="P209" s="171">
        <f t="shared" si="10"/>
        <v>0</v>
      </c>
      <c r="Q209" s="171">
        <f t="shared" si="11"/>
        <v>0</v>
      </c>
      <c r="S209" s="102" t="str">
        <f>IF(B209="NET","",IFERROR(VLOOKUP(O209,'2) Order Form'!$V$9:$V$905,1,FALSE),"Ikke med I order form"))</f>
        <v>Ikke med I order form</v>
      </c>
      <c r="U209" s="2">
        <v>7048652540980</v>
      </c>
      <c r="V209" s="120">
        <f>IFERROR(VLOOKUP(U209,'2) Order Form'!$V$9:$V$1767,1,FALSE),"Ikke med I order form")</f>
        <v>7048652540980</v>
      </c>
      <c r="W209" s="173">
        <f>INDEX(ATS!$A:$P,MATCH(ATS!$U209,ATS!$O:$O,0),1)</f>
        <v>845106</v>
      </c>
      <c r="X209" s="174" t="str">
        <f>INDEX(ATS!$A:$P,MATCH(ATS!$U209,ATS!$O:$O,0),2)</f>
        <v>Ripper Mips Helmet</v>
      </c>
      <c r="Y209" s="175" t="str">
        <f>INDEX(ATS!$A:$P,MATCH(ATS!$U209,ATS!$O:$O,0),4)</f>
        <v>MBLK-53/61</v>
      </c>
      <c r="AA209" s="173">
        <f>IFERROR(VLOOKUP('2) Order Form'!V214,$U$4:$U$2000,1,FALSE),"Ikke med i Elastic")</f>
        <v>7048652895653</v>
      </c>
      <c r="AB209" s="173">
        <f>SUM('2) Order Form'!V214)</f>
        <v>7048652895653</v>
      </c>
      <c r="AC209" s="173">
        <f>INDEX(ATS!$A:$P,MATCH(ATS!$AB209,ATS!$O:$O,0),1)</f>
        <v>845081</v>
      </c>
      <c r="AD209" s="173" t="str">
        <f>INDEX(ATS!$A:$P,MATCH(ATS!$AB209,ATS!$O:$O,0),2)</f>
        <v>Outrider Helmet</v>
      </c>
      <c r="AE209" s="173" t="str">
        <f>INDEX(ATS!$A:$P,MATCH(ATS!$AB209,ATS!$O:$O,0),4)</f>
        <v>FLARM-S</v>
      </c>
    </row>
    <row r="210" spans="1:31">
      <c r="A210">
        <v>810112</v>
      </c>
      <c r="B210" t="s">
        <v>3240</v>
      </c>
      <c r="C210" t="s">
        <v>3939</v>
      </c>
      <c r="D210" t="s">
        <v>3245</v>
      </c>
      <c r="E210" t="s">
        <v>3242</v>
      </c>
      <c r="F210" t="s">
        <v>67</v>
      </c>
      <c r="G210" t="s">
        <v>214</v>
      </c>
      <c r="H210">
        <v>0</v>
      </c>
      <c r="I210">
        <v>0</v>
      </c>
      <c r="J210">
        <v>0</v>
      </c>
      <c r="K210">
        <v>0</v>
      </c>
      <c r="L210">
        <v>0</v>
      </c>
      <c r="N210" s="171" t="str">
        <f t="shared" si="9"/>
        <v>810112-54000-XL</v>
      </c>
      <c r="O210" s="172" t="str">
        <f>IF(B210="NET","",IF(B210="","",IFERROR(VLOOKUP(N210,EAN!$A:$B,2,FALSE),"MANGLER - MÅ OPPDATERE EAN-FANEN")))</f>
        <v>MANGLER - MÅ OPPDATERE EAN-FANEN</v>
      </c>
      <c r="P210" s="171">
        <f t="shared" si="10"/>
        <v>0</v>
      </c>
      <c r="Q210" s="171">
        <f t="shared" si="11"/>
        <v>0</v>
      </c>
      <c r="S210" s="102" t="str">
        <f>IF(B210="NET","",IFERROR(VLOOKUP(O210,'2) Order Form'!$V$9:$V$905,1,FALSE),"Ikke med I order form"))</f>
        <v>Ikke med I order form</v>
      </c>
      <c r="U210" s="2">
        <v>7048652540980</v>
      </c>
      <c r="V210" s="120">
        <f>IFERROR(VLOOKUP(U210,'2) Order Form'!$V$9:$V$1767,1,FALSE),"Ikke med I order form")</f>
        <v>7048652540980</v>
      </c>
      <c r="W210" s="173">
        <f>INDEX(ATS!$A:$P,MATCH(ATS!$U210,ATS!$O:$O,0),1)</f>
        <v>845106</v>
      </c>
      <c r="X210" s="174" t="str">
        <f>INDEX(ATS!$A:$P,MATCH(ATS!$U210,ATS!$O:$O,0),2)</f>
        <v>Ripper Mips Helmet</v>
      </c>
      <c r="Y210" s="175" t="str">
        <f>INDEX(ATS!$A:$P,MATCH(ATS!$U210,ATS!$O:$O,0),4)</f>
        <v>MBLK-53/61</v>
      </c>
      <c r="AA210" s="173">
        <f>IFERROR(VLOOKUP('2) Order Form'!V215,$U$4:$U$2000,1,FALSE),"Ikke med i Elastic")</f>
        <v>7048652895646</v>
      </c>
      <c r="AB210" s="173">
        <f>SUM('2) Order Form'!V215)</f>
        <v>7048652895646</v>
      </c>
      <c r="AC210" s="173">
        <f>INDEX(ATS!$A:$P,MATCH(ATS!$AB210,ATS!$O:$O,0),1)</f>
        <v>845081</v>
      </c>
      <c r="AD210" s="173" t="str">
        <f>INDEX(ATS!$A:$P,MATCH(ATS!$AB210,ATS!$O:$O,0),2)</f>
        <v>Outrider Helmet</v>
      </c>
      <c r="AE210" s="173" t="str">
        <f>INDEX(ATS!$A:$P,MATCH(ATS!$AB210,ATS!$O:$O,0),4)</f>
        <v>FLARM-M</v>
      </c>
    </row>
    <row r="211" spans="1:31">
      <c r="A211">
        <v>810112</v>
      </c>
      <c r="B211" t="s">
        <v>3240</v>
      </c>
      <c r="C211" t="s">
        <v>3939</v>
      </c>
      <c r="D211" t="s">
        <v>3246</v>
      </c>
      <c r="E211" t="s">
        <v>3247</v>
      </c>
      <c r="F211" t="s">
        <v>8</v>
      </c>
      <c r="G211" t="s">
        <v>214</v>
      </c>
      <c r="H211">
        <v>0</v>
      </c>
      <c r="I211">
        <v>0</v>
      </c>
      <c r="J211">
        <v>0</v>
      </c>
      <c r="K211">
        <v>0</v>
      </c>
      <c r="L211">
        <v>0</v>
      </c>
      <c r="N211" s="171" t="str">
        <f t="shared" si="9"/>
        <v>810112-77003-S</v>
      </c>
      <c r="O211" s="172" t="str">
        <f>IF(B211="NET","",IF(B211="","",IFERROR(VLOOKUP(N211,EAN!$A:$B,2,FALSE),"MANGLER - MÅ OPPDATERE EAN-FANEN")))</f>
        <v>MANGLER - MÅ OPPDATERE EAN-FANEN</v>
      </c>
      <c r="P211" s="171">
        <f t="shared" si="10"/>
        <v>0</v>
      </c>
      <c r="Q211" s="171">
        <f t="shared" si="11"/>
        <v>0</v>
      </c>
      <c r="S211" s="102" t="str">
        <f>IF(B211="NET","",IFERROR(VLOOKUP(O211,'2) Order Form'!$V$9:$V$905,1,FALSE),"Ikke med I order form"))</f>
        <v>Ikke med I order form</v>
      </c>
      <c r="U211" s="2">
        <v>7048652541024</v>
      </c>
      <c r="V211" s="120">
        <f>IFERROR(VLOOKUP(U211,'2) Order Form'!$V$9:$V$1767,1,FALSE),"Ikke med I order form")</f>
        <v>7048652541024</v>
      </c>
      <c r="W211" s="173">
        <f>INDEX(ATS!$A:$P,MATCH(ATS!$U211,ATS!$O:$O,0),1)</f>
        <v>845106</v>
      </c>
      <c r="X211" s="174" t="str">
        <f>INDEX(ATS!$A:$P,MATCH(ATS!$U211,ATS!$O:$O,0),2)</f>
        <v>Ripper Mips Helmet</v>
      </c>
      <c r="Y211" s="175" t="str">
        <f>INDEX(ATS!$A:$P,MATCH(ATS!$U211,ATS!$O:$O,0),4)</f>
        <v>MWHT-53/61</v>
      </c>
      <c r="AA211" s="173">
        <f>IFERROR(VLOOKUP('2) Order Form'!V216,$U$4:$U$2000,1,FALSE),"Ikke med i Elastic")</f>
        <v>7048652895639</v>
      </c>
      <c r="AB211" s="173">
        <f>SUM('2) Order Form'!V216)</f>
        <v>7048652895639</v>
      </c>
      <c r="AC211" s="173">
        <f>INDEX(ATS!$A:$P,MATCH(ATS!$AB211,ATS!$O:$O,0),1)</f>
        <v>845081</v>
      </c>
      <c r="AD211" s="173" t="str">
        <f>INDEX(ATS!$A:$P,MATCH(ATS!$AB211,ATS!$O:$O,0),2)</f>
        <v>Outrider Helmet</v>
      </c>
      <c r="AE211" s="173" t="str">
        <f>INDEX(ATS!$A:$P,MATCH(ATS!$AB211,ATS!$O:$O,0),4)</f>
        <v>FLARM-L</v>
      </c>
    </row>
    <row r="212" spans="1:31">
      <c r="A212">
        <v>810112</v>
      </c>
      <c r="B212" t="s">
        <v>3240</v>
      </c>
      <c r="C212" t="s">
        <v>3939</v>
      </c>
      <c r="D212" t="s">
        <v>3248</v>
      </c>
      <c r="E212" t="s">
        <v>3247</v>
      </c>
      <c r="F212" t="s">
        <v>7</v>
      </c>
      <c r="G212" t="s">
        <v>214</v>
      </c>
      <c r="H212">
        <v>0</v>
      </c>
      <c r="I212">
        <v>0</v>
      </c>
      <c r="J212">
        <v>0</v>
      </c>
      <c r="K212">
        <v>0</v>
      </c>
      <c r="L212">
        <v>0</v>
      </c>
      <c r="N212" s="171" t="str">
        <f t="shared" si="9"/>
        <v>810112-77003-M</v>
      </c>
      <c r="O212" s="172" t="str">
        <f>IF(B212="NET","",IF(B212="","",IFERROR(VLOOKUP(N212,EAN!$A:$B,2,FALSE),"MANGLER - MÅ OPPDATERE EAN-FANEN")))</f>
        <v>MANGLER - MÅ OPPDATERE EAN-FANEN</v>
      </c>
      <c r="P212" s="171">
        <f t="shared" si="10"/>
        <v>0</v>
      </c>
      <c r="Q212" s="171">
        <f t="shared" si="11"/>
        <v>0</v>
      </c>
      <c r="S212" s="102" t="str">
        <f>IF(B212="NET","",IFERROR(VLOOKUP(O212,'2) Order Form'!$V$9:$V$905,1,FALSE),"Ikke med I order form"))</f>
        <v>Ikke med I order form</v>
      </c>
      <c r="U212" s="2">
        <v>7048652541024</v>
      </c>
      <c r="V212" s="120">
        <f>IFERROR(VLOOKUP(U212,'2) Order Form'!$V$9:$V$1767,1,FALSE),"Ikke med I order form")</f>
        <v>7048652541024</v>
      </c>
      <c r="W212" s="173">
        <f>INDEX(ATS!$A:$P,MATCH(ATS!$U212,ATS!$O:$O,0),1)</f>
        <v>845106</v>
      </c>
      <c r="X212" s="174" t="str">
        <f>INDEX(ATS!$A:$P,MATCH(ATS!$U212,ATS!$O:$O,0),2)</f>
        <v>Ripper Mips Helmet</v>
      </c>
      <c r="Y212" s="175" t="str">
        <f>INDEX(ATS!$A:$P,MATCH(ATS!$U212,ATS!$O:$O,0),4)</f>
        <v>MWHT-53/61</v>
      </c>
      <c r="AA212" s="173">
        <f>IFERROR(VLOOKUP('2) Order Form'!V217,$U$4:$U$2000,1,FALSE),"Ikke med i Elastic")</f>
        <v>7048652895684</v>
      </c>
      <c r="AB212" s="173">
        <f>SUM('2) Order Form'!V217)</f>
        <v>7048652895684</v>
      </c>
      <c r="AC212" s="173">
        <f>INDEX(ATS!$A:$P,MATCH(ATS!$AB212,ATS!$O:$O,0),1)</f>
        <v>845081</v>
      </c>
      <c r="AD212" s="173" t="str">
        <f>INDEX(ATS!$A:$P,MATCH(ATS!$AB212,ATS!$O:$O,0),2)</f>
        <v>Outrider Helmet</v>
      </c>
      <c r="AE212" s="173" t="str">
        <f>INDEX(ATS!$A:$P,MATCH(ATS!$AB212,ATS!$O:$O,0),4)</f>
        <v>LAVA-S</v>
      </c>
    </row>
    <row r="213" spans="1:31">
      <c r="A213">
        <v>810112</v>
      </c>
      <c r="B213" t="s">
        <v>3240</v>
      </c>
      <c r="C213" t="s">
        <v>3939</v>
      </c>
      <c r="D213" t="s">
        <v>3249</v>
      </c>
      <c r="E213" t="s">
        <v>3247</v>
      </c>
      <c r="F213" t="s">
        <v>66</v>
      </c>
      <c r="G213" t="s">
        <v>214</v>
      </c>
      <c r="H213">
        <v>0</v>
      </c>
      <c r="I213">
        <v>0</v>
      </c>
      <c r="J213">
        <v>0</v>
      </c>
      <c r="K213">
        <v>0</v>
      </c>
      <c r="L213">
        <v>0</v>
      </c>
      <c r="N213" s="171" t="str">
        <f t="shared" si="9"/>
        <v>810112-77003-L</v>
      </c>
      <c r="O213" s="172" t="str">
        <f>IF(B213="NET","",IF(B213="","",IFERROR(VLOOKUP(N213,EAN!$A:$B,2,FALSE),"MANGLER - MÅ OPPDATERE EAN-FANEN")))</f>
        <v>MANGLER - MÅ OPPDATERE EAN-FANEN</v>
      </c>
      <c r="P213" s="171">
        <f t="shared" si="10"/>
        <v>0</v>
      </c>
      <c r="Q213" s="171">
        <f t="shared" si="11"/>
        <v>0</v>
      </c>
      <c r="S213" s="102" t="str">
        <f>IF(B213="NET","",IFERROR(VLOOKUP(O213,'2) Order Form'!$V$9:$V$905,1,FALSE),"Ikke med I order form"))</f>
        <v>Ikke med I order form</v>
      </c>
      <c r="U213" s="2">
        <v>7048652902955</v>
      </c>
      <c r="V213" s="120">
        <f>IFERROR(VLOOKUP(U213,'2) Order Form'!$V$9:$V$1767,1,FALSE),"Ikke med I order form")</f>
        <v>7048652902955</v>
      </c>
      <c r="W213" s="173">
        <f>INDEX(ATS!$A:$P,MATCH(ATS!$U213,ATS!$O:$O,0),1)</f>
        <v>845106</v>
      </c>
      <c r="X213" s="174" t="str">
        <f>INDEX(ATS!$A:$P,MATCH(ATS!$U213,ATS!$O:$O,0),2)</f>
        <v>Ripper Mips Helmet</v>
      </c>
      <c r="Y213" s="175" t="str">
        <f>INDEX(ATS!$A:$P,MATCH(ATS!$U213,ATS!$O:$O,0),4)</f>
        <v>DUSK-53/61</v>
      </c>
      <c r="AA213" s="173">
        <f>IFERROR(VLOOKUP('2) Order Form'!V218,$U$4:$U$2000,1,FALSE),"Ikke med i Elastic")</f>
        <v>7048652895677</v>
      </c>
      <c r="AB213" s="173">
        <f>SUM('2) Order Form'!V218)</f>
        <v>7048652895677</v>
      </c>
      <c r="AC213" s="173">
        <f>INDEX(ATS!$A:$P,MATCH(ATS!$AB213,ATS!$O:$O,0),1)</f>
        <v>845081</v>
      </c>
      <c r="AD213" s="173" t="str">
        <f>INDEX(ATS!$A:$P,MATCH(ATS!$AB213,ATS!$O:$O,0),2)</f>
        <v>Outrider Helmet</v>
      </c>
      <c r="AE213" s="173" t="str">
        <f>INDEX(ATS!$A:$P,MATCH(ATS!$AB213,ATS!$O:$O,0),4)</f>
        <v>LAVA-M</v>
      </c>
    </row>
    <row r="214" spans="1:31">
      <c r="A214">
        <v>810112</v>
      </c>
      <c r="B214" t="s">
        <v>3240</v>
      </c>
      <c r="C214" t="s">
        <v>3939</v>
      </c>
      <c r="D214" t="s">
        <v>3250</v>
      </c>
      <c r="E214" t="s">
        <v>3247</v>
      </c>
      <c r="F214" t="s">
        <v>67</v>
      </c>
      <c r="G214" t="s">
        <v>214</v>
      </c>
      <c r="H214">
        <v>0</v>
      </c>
      <c r="I214">
        <v>0</v>
      </c>
      <c r="J214">
        <v>0</v>
      </c>
      <c r="K214">
        <v>0</v>
      </c>
      <c r="L214">
        <v>0</v>
      </c>
      <c r="N214" s="171" t="str">
        <f t="shared" si="9"/>
        <v>810112-77003-XL</v>
      </c>
      <c r="O214" s="172" t="str">
        <f>IF(B214="NET","",IF(B214="","",IFERROR(VLOOKUP(N214,EAN!$A:$B,2,FALSE),"MANGLER - MÅ OPPDATERE EAN-FANEN")))</f>
        <v>MANGLER - MÅ OPPDATERE EAN-FANEN</v>
      </c>
      <c r="P214" s="171">
        <f t="shared" si="10"/>
        <v>0</v>
      </c>
      <c r="Q214" s="171">
        <f t="shared" si="11"/>
        <v>0</v>
      </c>
      <c r="S214" s="102" t="str">
        <f>IF(B214="NET","",IFERROR(VLOOKUP(O214,'2) Order Form'!$V$9:$V$905,1,FALSE),"Ikke med I order form"))</f>
        <v>Ikke med I order form</v>
      </c>
      <c r="U214" s="2">
        <v>7048652902955</v>
      </c>
      <c r="V214" s="120">
        <f>IFERROR(VLOOKUP(U214,'2) Order Form'!$V$9:$V$1767,1,FALSE),"Ikke med I order form")</f>
        <v>7048652902955</v>
      </c>
      <c r="W214" s="173">
        <f>INDEX(ATS!$A:$P,MATCH(ATS!$U214,ATS!$O:$O,0),1)</f>
        <v>845106</v>
      </c>
      <c r="X214" s="174" t="str">
        <f>INDEX(ATS!$A:$P,MATCH(ATS!$U214,ATS!$O:$O,0),2)</f>
        <v>Ripper Mips Helmet</v>
      </c>
      <c r="Y214" s="175" t="str">
        <f>INDEX(ATS!$A:$P,MATCH(ATS!$U214,ATS!$O:$O,0),4)</f>
        <v>DUSK-53/61</v>
      </c>
      <c r="AA214" s="173">
        <f>IFERROR(VLOOKUP('2) Order Form'!V219,$U$4:$U$2000,1,FALSE),"Ikke med i Elastic")</f>
        <v>7048652895660</v>
      </c>
      <c r="AB214" s="173">
        <f>SUM('2) Order Form'!V219)</f>
        <v>7048652895660</v>
      </c>
      <c r="AC214" s="173">
        <f>INDEX(ATS!$A:$P,MATCH(ATS!$AB214,ATS!$O:$O,0),1)</f>
        <v>845081</v>
      </c>
      <c r="AD214" s="173" t="str">
        <f>INDEX(ATS!$A:$P,MATCH(ATS!$AB214,ATS!$O:$O,0),2)</f>
        <v>Outrider Helmet</v>
      </c>
      <c r="AE214" s="173" t="str">
        <f>INDEX(ATS!$A:$P,MATCH(ATS!$AB214,ATS!$O:$O,0),4)</f>
        <v>LAVA-L</v>
      </c>
    </row>
    <row r="215" spans="1:31">
      <c r="A215">
        <v>810112</v>
      </c>
      <c r="B215" t="s">
        <v>3240</v>
      </c>
      <c r="C215" t="s">
        <v>3939</v>
      </c>
      <c r="D215" t="s">
        <v>334</v>
      </c>
      <c r="E215" t="s">
        <v>2883</v>
      </c>
      <c r="F215" t="s">
        <v>8</v>
      </c>
      <c r="G215" t="s">
        <v>111</v>
      </c>
      <c r="H215">
        <v>0</v>
      </c>
      <c r="I215">
        <v>0</v>
      </c>
      <c r="J215">
        <v>0</v>
      </c>
      <c r="K215">
        <v>0</v>
      </c>
      <c r="L215">
        <v>0</v>
      </c>
      <c r="N215" s="171" t="str">
        <f t="shared" si="9"/>
        <v>810112-99901-S</v>
      </c>
      <c r="O215" s="172" t="str">
        <f>IF(B215="NET","",IF(B215="","",IFERROR(VLOOKUP(N215,EAN!$A:$B,2,FALSE),"MANGLER - MÅ OPPDATERE EAN-FANEN")))</f>
        <v>MANGLER - MÅ OPPDATERE EAN-FANEN</v>
      </c>
      <c r="P215" s="171">
        <f t="shared" si="10"/>
        <v>0</v>
      </c>
      <c r="Q215" s="171">
        <f t="shared" si="11"/>
        <v>0</v>
      </c>
      <c r="S215" s="102" t="str">
        <f>IF(B215="NET","",IFERROR(VLOOKUP(O215,'2) Order Form'!$V$9:$V$905,1,FALSE),"Ikke med I order form"))</f>
        <v>Ikke med I order form</v>
      </c>
      <c r="U215" s="2">
        <v>7048652902979</v>
      </c>
      <c r="V215" s="120">
        <f>IFERROR(VLOOKUP(U215,'2) Order Form'!$V$9:$V$1767,1,FALSE),"Ikke med I order form")</f>
        <v>7048652902979</v>
      </c>
      <c r="W215" s="173">
        <f>INDEX(ATS!$A:$P,MATCH(ATS!$U215,ATS!$O:$O,0),1)</f>
        <v>845106</v>
      </c>
      <c r="X215" s="174" t="str">
        <f>INDEX(ATS!$A:$P,MATCH(ATS!$U215,ATS!$O:$O,0),2)</f>
        <v>Ripper Mips Helmet</v>
      </c>
      <c r="Y215" s="175" t="str">
        <f>INDEX(ATS!$A:$P,MATCH(ATS!$U215,ATS!$O:$O,0),4)</f>
        <v>LAVA-53/61</v>
      </c>
      <c r="AA215" s="173">
        <f>IFERROR(VLOOKUP('2) Order Form'!V220,$U$4:$U$2000,1,FALSE),"Ikke med i Elastic")</f>
        <v>7048652895714</v>
      </c>
      <c r="AB215" s="173">
        <f>SUM('2) Order Form'!V220)</f>
        <v>7048652895714</v>
      </c>
      <c r="AC215" s="173">
        <f>INDEX(ATS!$A:$P,MATCH(ATS!$AB215,ATS!$O:$O,0),1)</f>
        <v>845081</v>
      </c>
      <c r="AD215" s="173" t="str">
        <f>INDEX(ATS!$A:$P,MATCH(ATS!$AB215,ATS!$O:$O,0),2)</f>
        <v>Outrider Helmet</v>
      </c>
      <c r="AE215" s="173" t="str">
        <f>INDEX(ATS!$A:$P,MATCH(ATS!$AB215,ATS!$O:$O,0),4)</f>
        <v>LUSH-S</v>
      </c>
    </row>
    <row r="216" spans="1:31">
      <c r="A216">
        <v>810112</v>
      </c>
      <c r="B216" t="s">
        <v>3240</v>
      </c>
      <c r="C216" t="s">
        <v>3939</v>
      </c>
      <c r="D216" t="s">
        <v>335</v>
      </c>
      <c r="E216" t="s">
        <v>2883</v>
      </c>
      <c r="F216" t="s">
        <v>7</v>
      </c>
      <c r="G216" t="s">
        <v>111</v>
      </c>
      <c r="H216">
        <v>0</v>
      </c>
      <c r="I216">
        <v>0</v>
      </c>
      <c r="J216">
        <v>0</v>
      </c>
      <c r="K216">
        <v>0</v>
      </c>
      <c r="L216">
        <v>0</v>
      </c>
      <c r="N216" s="171" t="str">
        <f t="shared" si="9"/>
        <v>810112-99901-M</v>
      </c>
      <c r="O216" s="172" t="str">
        <f>IF(B216="NET","",IF(B216="","",IFERROR(VLOOKUP(N216,EAN!$A:$B,2,FALSE),"MANGLER - MÅ OPPDATERE EAN-FANEN")))</f>
        <v>MANGLER - MÅ OPPDATERE EAN-FANEN</v>
      </c>
      <c r="P216" s="171">
        <f t="shared" si="10"/>
        <v>0</v>
      </c>
      <c r="Q216" s="171">
        <f t="shared" si="11"/>
        <v>0</v>
      </c>
      <c r="S216" s="102" t="str">
        <f>IF(B216="NET","",IFERROR(VLOOKUP(O216,'2) Order Form'!$V$9:$V$905,1,FALSE),"Ikke med I order form"))</f>
        <v>Ikke med I order form</v>
      </c>
      <c r="U216" s="2">
        <v>7048652902979</v>
      </c>
      <c r="V216" s="120">
        <f>IFERROR(VLOOKUP(U216,'2) Order Form'!$V$9:$V$1767,1,FALSE),"Ikke med I order form")</f>
        <v>7048652902979</v>
      </c>
      <c r="W216" s="173">
        <f>INDEX(ATS!$A:$P,MATCH(ATS!$U216,ATS!$O:$O,0),1)</f>
        <v>845106</v>
      </c>
      <c r="X216" s="174" t="str">
        <f>INDEX(ATS!$A:$P,MATCH(ATS!$U216,ATS!$O:$O,0),2)</f>
        <v>Ripper Mips Helmet</v>
      </c>
      <c r="Y216" s="175" t="str">
        <f>INDEX(ATS!$A:$P,MATCH(ATS!$U216,ATS!$O:$O,0),4)</f>
        <v>LAVA-53/61</v>
      </c>
      <c r="AA216" s="173">
        <f>IFERROR(VLOOKUP('2) Order Form'!V221,$U$4:$U$2000,1,FALSE),"Ikke med i Elastic")</f>
        <v>7048652895707</v>
      </c>
      <c r="AB216" s="173">
        <f>SUM('2) Order Form'!V221)</f>
        <v>7048652895707</v>
      </c>
      <c r="AC216" s="173">
        <f>INDEX(ATS!$A:$P,MATCH(ATS!$AB216,ATS!$O:$O,0),1)</f>
        <v>845081</v>
      </c>
      <c r="AD216" s="173" t="str">
        <f>INDEX(ATS!$A:$P,MATCH(ATS!$AB216,ATS!$O:$O,0),2)</f>
        <v>Outrider Helmet</v>
      </c>
      <c r="AE216" s="173" t="str">
        <f>INDEX(ATS!$A:$P,MATCH(ATS!$AB216,ATS!$O:$O,0),4)</f>
        <v>LUSH-M</v>
      </c>
    </row>
    <row r="217" spans="1:31">
      <c r="A217">
        <v>810112</v>
      </c>
      <c r="B217" t="s">
        <v>3240</v>
      </c>
      <c r="C217" t="s">
        <v>3939</v>
      </c>
      <c r="D217" t="s">
        <v>336</v>
      </c>
      <c r="E217" t="s">
        <v>2883</v>
      </c>
      <c r="F217" t="s">
        <v>66</v>
      </c>
      <c r="G217" t="s">
        <v>111</v>
      </c>
      <c r="H217">
        <v>0</v>
      </c>
      <c r="I217">
        <v>0</v>
      </c>
      <c r="J217">
        <v>0</v>
      </c>
      <c r="K217">
        <v>0</v>
      </c>
      <c r="L217">
        <v>0</v>
      </c>
      <c r="N217" s="171" t="str">
        <f t="shared" si="9"/>
        <v>810112-99901-L</v>
      </c>
      <c r="O217" s="172" t="str">
        <f>IF(B217="NET","",IF(B217="","",IFERROR(VLOOKUP(N217,EAN!$A:$B,2,FALSE),"MANGLER - MÅ OPPDATERE EAN-FANEN")))</f>
        <v>MANGLER - MÅ OPPDATERE EAN-FANEN</v>
      </c>
      <c r="P217" s="171">
        <f t="shared" si="10"/>
        <v>0</v>
      </c>
      <c r="Q217" s="171">
        <f t="shared" si="11"/>
        <v>0</v>
      </c>
      <c r="S217" s="102" t="str">
        <f>IF(B217="NET","",IFERROR(VLOOKUP(O217,'2) Order Form'!$V$9:$V$905,1,FALSE),"Ikke med I order form"))</f>
        <v>Ikke med I order form</v>
      </c>
      <c r="U217" s="2">
        <v>7048652902962</v>
      </c>
      <c r="V217" s="120">
        <f>IFERROR(VLOOKUP(U217,'2) Order Form'!$V$9:$V$1767,1,FALSE),"Ikke med I order form")</f>
        <v>7048652902962</v>
      </c>
      <c r="W217" s="173">
        <f>INDEX(ATS!$A:$P,MATCH(ATS!$U217,ATS!$O:$O,0),1)</f>
        <v>845106</v>
      </c>
      <c r="X217" s="174" t="str">
        <f>INDEX(ATS!$A:$P,MATCH(ATS!$U217,ATS!$O:$O,0),2)</f>
        <v>Ripper Mips Helmet</v>
      </c>
      <c r="Y217" s="175" t="str">
        <f>INDEX(ATS!$A:$P,MATCH(ATS!$U217,ATS!$O:$O,0),4)</f>
        <v>FLRM-53/61</v>
      </c>
      <c r="AA217" s="173">
        <f>IFERROR(VLOOKUP('2) Order Form'!V222,$U$4:$U$2000,1,FALSE),"Ikke med i Elastic")</f>
        <v>7048652895691</v>
      </c>
      <c r="AB217" s="173">
        <f>SUM('2) Order Form'!V222)</f>
        <v>7048652895691</v>
      </c>
      <c r="AC217" s="173">
        <f>INDEX(ATS!$A:$P,MATCH(ATS!$AB217,ATS!$O:$O,0),1)</f>
        <v>845081</v>
      </c>
      <c r="AD217" s="173" t="str">
        <f>INDEX(ATS!$A:$P,MATCH(ATS!$AB217,ATS!$O:$O,0),2)</f>
        <v>Outrider Helmet</v>
      </c>
      <c r="AE217" s="173" t="str">
        <f>INDEX(ATS!$A:$P,MATCH(ATS!$AB217,ATS!$O:$O,0),4)</f>
        <v>LUSH-L</v>
      </c>
    </row>
    <row r="218" spans="1:31">
      <c r="A218">
        <v>810112</v>
      </c>
      <c r="B218" t="s">
        <v>3240</v>
      </c>
      <c r="C218" t="s">
        <v>3939</v>
      </c>
      <c r="D218" t="s">
        <v>337</v>
      </c>
      <c r="E218" t="s">
        <v>2883</v>
      </c>
      <c r="F218" t="s">
        <v>67</v>
      </c>
      <c r="G218" t="s">
        <v>111</v>
      </c>
      <c r="H218">
        <v>1</v>
      </c>
      <c r="I218">
        <v>1</v>
      </c>
      <c r="J218">
        <v>1</v>
      </c>
      <c r="K218">
        <v>1</v>
      </c>
      <c r="L218">
        <v>1</v>
      </c>
      <c r="N218" s="171" t="str">
        <f t="shared" si="9"/>
        <v>810112-99901-XL</v>
      </c>
      <c r="O218" s="172" t="str">
        <f>IF(B218="NET","",IF(B218="","",IFERROR(VLOOKUP(N218,EAN!$A:$B,2,FALSE),"MANGLER - MÅ OPPDATERE EAN-FANEN")))</f>
        <v>MANGLER - MÅ OPPDATERE EAN-FANEN</v>
      </c>
      <c r="P218" s="171">
        <f t="shared" si="10"/>
        <v>1</v>
      </c>
      <c r="Q218" s="171">
        <f t="shared" si="11"/>
        <v>1</v>
      </c>
      <c r="S218" s="102" t="str">
        <f>IF(B218="NET","",IFERROR(VLOOKUP(O218,'2) Order Form'!$V$9:$V$905,1,FALSE),"Ikke med I order form"))</f>
        <v>Ikke med I order form</v>
      </c>
      <c r="U218" s="2">
        <v>7048652902962</v>
      </c>
      <c r="V218" s="120">
        <f>IFERROR(VLOOKUP(U218,'2) Order Form'!$V$9:$V$1767,1,FALSE),"Ikke med I order form")</f>
        <v>7048652902962</v>
      </c>
      <c r="W218" s="173">
        <f>INDEX(ATS!$A:$P,MATCH(ATS!$U218,ATS!$O:$O,0),1)</f>
        <v>845106</v>
      </c>
      <c r="X218" s="174" t="str">
        <f>INDEX(ATS!$A:$P,MATCH(ATS!$U218,ATS!$O:$O,0),2)</f>
        <v>Ripper Mips Helmet</v>
      </c>
      <c r="Y218" s="175" t="str">
        <f>INDEX(ATS!$A:$P,MATCH(ATS!$U218,ATS!$O:$O,0),4)</f>
        <v>FLRM-53/61</v>
      </c>
      <c r="AA218" s="173" t="str">
        <f>IFERROR(VLOOKUP('2) Order Form'!V223,$U$4:$U$2000,1,FALSE),"Ikke med i Elastic")</f>
        <v>Ikke med i Elastic</v>
      </c>
      <c r="AB218" s="173">
        <f>SUM('2) Order Form'!V223)</f>
        <v>7048652274236</v>
      </c>
      <c r="AC218" s="173">
        <f>INDEX(ATS!$A:$P,MATCH(ATS!$AB218,ATS!$O:$O,0),1)</f>
        <v>845081</v>
      </c>
      <c r="AD218" s="173" t="str">
        <f>INDEX(ATS!$A:$P,MATCH(ATS!$AB218,ATS!$O:$O,0),2)</f>
        <v>Outrider Helmet</v>
      </c>
      <c r="AE218" s="173" t="str">
        <f>INDEX(ATS!$A:$P,MATCH(ATS!$AB218,ATS!$O:$O,0),4)</f>
        <v>MBLCK-S</v>
      </c>
    </row>
    <row r="219" spans="1:31">
      <c r="A219" s="140">
        <v>810113</v>
      </c>
      <c r="B219" t="s">
        <v>170</v>
      </c>
      <c r="H219" s="140">
        <v>202341</v>
      </c>
      <c r="I219" s="140">
        <v>202342</v>
      </c>
      <c r="J219" s="140">
        <v>202343</v>
      </c>
      <c r="K219" s="140">
        <v>202344</v>
      </c>
      <c r="L219" s="140">
        <v>202345</v>
      </c>
      <c r="N219" s="171" t="str">
        <f t="shared" si="9"/>
        <v>810113-</v>
      </c>
      <c r="O219" s="172" t="str">
        <f>IF(B219="NET","",IF(B219="","",IFERROR(VLOOKUP(N219,EAN!$A:$B,2,FALSE),"MANGLER - MÅ OPPDATERE EAN-FANEN")))</f>
        <v/>
      </c>
      <c r="P219" s="171">
        <f t="shared" si="10"/>
        <v>202341</v>
      </c>
      <c r="Q219" s="171">
        <f t="shared" si="11"/>
        <v>202345</v>
      </c>
      <c r="S219" s="102" t="str">
        <f>IF(B219="NET","",IFERROR(VLOOKUP(O219,'2) Order Form'!$V$9:$V$905,1,FALSE),"Ikke med I order form"))</f>
        <v/>
      </c>
      <c r="U219" s="2">
        <v>7048652902986</v>
      </c>
      <c r="V219" s="120">
        <f>IFERROR(VLOOKUP(U219,'2) Order Form'!$V$9:$V$1767,1,FALSE),"Ikke med I order form")</f>
        <v>7048652902986</v>
      </c>
      <c r="W219" s="173">
        <f>INDEX(ATS!$A:$P,MATCH(ATS!$U219,ATS!$O:$O,0),1)</f>
        <v>845106</v>
      </c>
      <c r="X219" s="174" t="str">
        <f>INDEX(ATS!$A:$P,MATCH(ATS!$U219,ATS!$O:$O,0),2)</f>
        <v>Ripper Mips Helmet</v>
      </c>
      <c r="Y219" s="175" t="str">
        <f>INDEX(ATS!$A:$P,MATCH(ATS!$U219,ATS!$O:$O,0),4)</f>
        <v>LIAM-53/61</v>
      </c>
      <c r="AA219" s="173" t="str">
        <f>IFERROR(VLOOKUP('2) Order Form'!V224,$U$4:$U$2000,1,FALSE),"Ikke med i Elastic")</f>
        <v>Ikke med i Elastic</v>
      </c>
      <c r="AB219" s="173">
        <f>SUM('2) Order Form'!V224)</f>
        <v>7048652274229</v>
      </c>
      <c r="AC219" s="173">
        <f>INDEX(ATS!$A:$P,MATCH(ATS!$AB219,ATS!$O:$O,0),1)</f>
        <v>845081</v>
      </c>
      <c r="AD219" s="173" t="str">
        <f>INDEX(ATS!$A:$P,MATCH(ATS!$AB219,ATS!$O:$O,0),2)</f>
        <v>Outrider Helmet</v>
      </c>
      <c r="AE219" s="173" t="str">
        <f>INDEX(ATS!$A:$P,MATCH(ATS!$AB219,ATS!$O:$O,0),4)</f>
        <v>MBLCK-M</v>
      </c>
    </row>
    <row r="220" spans="1:31">
      <c r="A220">
        <v>810113</v>
      </c>
      <c r="B220" t="s">
        <v>3251</v>
      </c>
      <c r="C220" t="s">
        <v>3939</v>
      </c>
      <c r="D220" t="s">
        <v>3252</v>
      </c>
      <c r="E220" t="s">
        <v>3242</v>
      </c>
      <c r="F220" t="s">
        <v>68</v>
      </c>
      <c r="G220" t="s">
        <v>214</v>
      </c>
      <c r="H220">
        <v>0</v>
      </c>
      <c r="I220">
        <v>0</v>
      </c>
      <c r="J220">
        <v>0</v>
      </c>
      <c r="K220">
        <v>0</v>
      </c>
      <c r="L220">
        <v>0</v>
      </c>
      <c r="N220" s="171" t="str">
        <f t="shared" si="9"/>
        <v>810113-54000-XS</v>
      </c>
      <c r="O220" s="172" t="str">
        <f>IF(B220="NET","",IF(B220="","",IFERROR(VLOOKUP(N220,EAN!$A:$B,2,FALSE),"MANGLER - MÅ OPPDATERE EAN-FANEN")))</f>
        <v>MANGLER - MÅ OPPDATERE EAN-FANEN</v>
      </c>
      <c r="P220" s="171">
        <f t="shared" si="10"/>
        <v>0</v>
      </c>
      <c r="Q220" s="171">
        <f t="shared" si="11"/>
        <v>0</v>
      </c>
      <c r="S220" s="102" t="str">
        <f>IF(B220="NET","",IFERROR(VLOOKUP(O220,'2) Order Form'!$V$9:$V$905,1,FALSE),"Ikke med I order form"))</f>
        <v>Ikke med I order form</v>
      </c>
      <c r="U220" s="2">
        <v>7048652902986</v>
      </c>
      <c r="V220" s="120">
        <f>IFERROR(VLOOKUP(U220,'2) Order Form'!$V$9:$V$1767,1,FALSE),"Ikke med I order form")</f>
        <v>7048652902986</v>
      </c>
      <c r="W220" s="173">
        <f>INDEX(ATS!$A:$P,MATCH(ATS!$U220,ATS!$O:$O,0),1)</f>
        <v>845106</v>
      </c>
      <c r="X220" s="174" t="str">
        <f>INDEX(ATS!$A:$P,MATCH(ATS!$U220,ATS!$O:$O,0),2)</f>
        <v>Ripper Mips Helmet</v>
      </c>
      <c r="Y220" s="175" t="str">
        <f>INDEX(ATS!$A:$P,MATCH(ATS!$U220,ATS!$O:$O,0),4)</f>
        <v>LIAM-53/61</v>
      </c>
      <c r="AA220" s="173" t="str">
        <f>IFERROR(VLOOKUP('2) Order Form'!V225,$U$4:$U$2000,1,FALSE),"Ikke med i Elastic")</f>
        <v>Ikke med i Elastic</v>
      </c>
      <c r="AB220" s="173">
        <f>SUM('2) Order Form'!V225)</f>
        <v>7048652274212</v>
      </c>
      <c r="AC220" s="173">
        <f>INDEX(ATS!$A:$P,MATCH(ATS!$AB220,ATS!$O:$O,0),1)</f>
        <v>845081</v>
      </c>
      <c r="AD220" s="173" t="str">
        <f>INDEX(ATS!$A:$P,MATCH(ATS!$AB220,ATS!$O:$O,0),2)</f>
        <v>Outrider Helmet</v>
      </c>
      <c r="AE220" s="173" t="str">
        <f>INDEX(ATS!$A:$P,MATCH(ATS!$AB220,ATS!$O:$O,0),4)</f>
        <v>MBLCK-L</v>
      </c>
    </row>
    <row r="221" spans="1:31">
      <c r="A221">
        <v>810113</v>
      </c>
      <c r="B221" t="s">
        <v>3251</v>
      </c>
      <c r="C221" t="s">
        <v>3939</v>
      </c>
      <c r="D221" t="s">
        <v>3241</v>
      </c>
      <c r="E221" t="s">
        <v>3242</v>
      </c>
      <c r="F221" t="s">
        <v>8</v>
      </c>
      <c r="G221" t="s">
        <v>214</v>
      </c>
      <c r="H221">
        <v>0</v>
      </c>
      <c r="I221">
        <v>0</v>
      </c>
      <c r="J221">
        <v>0</v>
      </c>
      <c r="K221">
        <v>0</v>
      </c>
      <c r="L221">
        <v>0</v>
      </c>
      <c r="N221" s="171" t="str">
        <f t="shared" si="9"/>
        <v>810113-54000-S</v>
      </c>
      <c r="O221" s="172" t="str">
        <f>IF(B221="NET","",IF(B221="","",IFERROR(VLOOKUP(N221,EAN!$A:$B,2,FALSE),"MANGLER - MÅ OPPDATERE EAN-FANEN")))</f>
        <v>MANGLER - MÅ OPPDATERE EAN-FANEN</v>
      </c>
      <c r="P221" s="171">
        <f t="shared" si="10"/>
        <v>0</v>
      </c>
      <c r="Q221" s="171">
        <f t="shared" si="11"/>
        <v>0</v>
      </c>
      <c r="S221" s="102" t="str">
        <f>IF(B221="NET","",IFERROR(VLOOKUP(O221,'2) Order Form'!$V$9:$V$905,1,FALSE),"Ikke med I order form"))</f>
        <v>Ikke med I order form</v>
      </c>
      <c r="U221" s="2">
        <v>7048652902993</v>
      </c>
      <c r="V221" s="120">
        <f>IFERROR(VLOOKUP(U221,'2) Order Form'!$V$9:$V$1767,1,FALSE),"Ikke med I order form")</f>
        <v>7048652902993</v>
      </c>
      <c r="W221" s="173">
        <f>INDEX(ATS!$A:$P,MATCH(ATS!$U221,ATS!$O:$O,0),1)</f>
        <v>845106</v>
      </c>
      <c r="X221" s="174" t="str">
        <f>INDEX(ATS!$A:$P,MATCH(ATS!$U221,ATS!$O:$O,0),2)</f>
        <v>Ripper Mips Helmet</v>
      </c>
      <c r="Y221" s="175" t="str">
        <f>INDEX(ATS!$A:$P,MATCH(ATS!$U221,ATS!$O:$O,0),4)</f>
        <v>SAME-53/61</v>
      </c>
      <c r="AA221" s="173" t="str">
        <f>IFERROR(VLOOKUP('2) Order Form'!V226,$U$4:$U$2000,1,FALSE),"Ikke med i Elastic")</f>
        <v>Ikke med i Elastic</v>
      </c>
      <c r="AB221" s="173">
        <f>SUM('2) Order Form'!V226)</f>
        <v>7048652555496</v>
      </c>
      <c r="AC221" s="173">
        <f>INDEX(ATS!$A:$P,MATCH(ATS!$AB221,ATS!$O:$O,0),1)</f>
        <v>845081</v>
      </c>
      <c r="AD221" s="173" t="str">
        <f>INDEX(ATS!$A:$P,MATCH(ATS!$AB221,ATS!$O:$O,0),2)</f>
        <v>Outrider Helmet</v>
      </c>
      <c r="AE221" s="173" t="str">
        <f>INDEX(ATS!$A:$P,MATCH(ATS!$AB221,ATS!$O:$O,0),4)</f>
        <v>MWH20-S</v>
      </c>
    </row>
    <row r="222" spans="1:31">
      <c r="A222">
        <v>810113</v>
      </c>
      <c r="B222" t="s">
        <v>3251</v>
      </c>
      <c r="C222" t="s">
        <v>3939</v>
      </c>
      <c r="D222" t="s">
        <v>3243</v>
      </c>
      <c r="E222" t="s">
        <v>3242</v>
      </c>
      <c r="F222" t="s">
        <v>7</v>
      </c>
      <c r="G222" t="s">
        <v>214</v>
      </c>
      <c r="H222">
        <v>0</v>
      </c>
      <c r="I222">
        <v>0</v>
      </c>
      <c r="J222">
        <v>0</v>
      </c>
      <c r="K222">
        <v>0</v>
      </c>
      <c r="L222">
        <v>0</v>
      </c>
      <c r="N222" s="171" t="str">
        <f t="shared" si="9"/>
        <v>810113-54000-M</v>
      </c>
      <c r="O222" s="172" t="str">
        <f>IF(B222="NET","",IF(B222="","",IFERROR(VLOOKUP(N222,EAN!$A:$B,2,FALSE),"MANGLER - MÅ OPPDATERE EAN-FANEN")))</f>
        <v>MANGLER - MÅ OPPDATERE EAN-FANEN</v>
      </c>
      <c r="P222" s="171">
        <f t="shared" si="10"/>
        <v>0</v>
      </c>
      <c r="Q222" s="171">
        <f t="shared" si="11"/>
        <v>0</v>
      </c>
      <c r="S222" s="102" t="str">
        <f>IF(B222="NET","",IFERROR(VLOOKUP(O222,'2) Order Form'!$V$9:$V$905,1,FALSE),"Ikke med I order form"))</f>
        <v>Ikke med I order form</v>
      </c>
      <c r="U222" s="2">
        <v>7048652902993</v>
      </c>
      <c r="V222" s="120">
        <f>IFERROR(VLOOKUP(U222,'2) Order Form'!$V$9:$V$1767,1,FALSE),"Ikke med I order form")</f>
        <v>7048652902993</v>
      </c>
      <c r="W222" s="173">
        <f>INDEX(ATS!$A:$P,MATCH(ATS!$U222,ATS!$O:$O,0),1)</f>
        <v>845106</v>
      </c>
      <c r="X222" s="174" t="str">
        <f>INDEX(ATS!$A:$P,MATCH(ATS!$U222,ATS!$O:$O,0),2)</f>
        <v>Ripper Mips Helmet</v>
      </c>
      <c r="Y222" s="175" t="str">
        <f>INDEX(ATS!$A:$P,MATCH(ATS!$U222,ATS!$O:$O,0),4)</f>
        <v>SAME-53/61</v>
      </c>
      <c r="AA222" s="173" t="str">
        <f>IFERROR(VLOOKUP('2) Order Form'!V227,$U$4:$U$2000,1,FALSE),"Ikke med i Elastic")</f>
        <v>Ikke med i Elastic</v>
      </c>
      <c r="AB222" s="173">
        <f>SUM('2) Order Form'!V227)</f>
        <v>7048652555489</v>
      </c>
      <c r="AC222" s="173">
        <f>INDEX(ATS!$A:$P,MATCH(ATS!$AB222,ATS!$O:$O,0),1)</f>
        <v>845081</v>
      </c>
      <c r="AD222" s="173" t="str">
        <f>INDEX(ATS!$A:$P,MATCH(ATS!$AB222,ATS!$O:$O,0),2)</f>
        <v>Outrider Helmet</v>
      </c>
      <c r="AE222" s="173" t="str">
        <f>INDEX(ATS!$A:$P,MATCH(ATS!$AB222,ATS!$O:$O,0),4)</f>
        <v>MWH20-M</v>
      </c>
    </row>
    <row r="223" spans="1:31">
      <c r="A223">
        <v>810113</v>
      </c>
      <c r="B223" t="s">
        <v>3251</v>
      </c>
      <c r="C223" t="s">
        <v>3939</v>
      </c>
      <c r="D223" t="s">
        <v>3244</v>
      </c>
      <c r="E223" t="s">
        <v>3242</v>
      </c>
      <c r="F223" t="s">
        <v>66</v>
      </c>
      <c r="G223" t="s">
        <v>214</v>
      </c>
      <c r="H223">
        <v>0</v>
      </c>
      <c r="I223">
        <v>0</v>
      </c>
      <c r="J223">
        <v>0</v>
      </c>
      <c r="K223">
        <v>0</v>
      </c>
      <c r="L223">
        <v>0</v>
      </c>
      <c r="N223" s="171" t="str">
        <f t="shared" si="9"/>
        <v>810113-54000-L</v>
      </c>
      <c r="O223" s="172" t="str">
        <f>IF(B223="NET","",IF(B223="","",IFERROR(VLOOKUP(N223,EAN!$A:$B,2,FALSE),"MANGLER - MÅ OPPDATERE EAN-FANEN")))</f>
        <v>MANGLER - MÅ OPPDATERE EAN-FANEN</v>
      </c>
      <c r="P223" s="171">
        <f t="shared" si="10"/>
        <v>0</v>
      </c>
      <c r="Q223" s="171">
        <f t="shared" si="11"/>
        <v>0</v>
      </c>
      <c r="S223" s="102" t="str">
        <f>IF(B223="NET","",IFERROR(VLOOKUP(O223,'2) Order Form'!$V$9:$V$905,1,FALSE),"Ikke med I order form"))</f>
        <v>Ikke med I order form</v>
      </c>
      <c r="U223" s="2">
        <v>7048652903006</v>
      </c>
      <c r="V223" s="120">
        <f>IFERROR(VLOOKUP(U223,'2) Order Form'!$V$9:$V$1767,1,FALSE),"Ikke med I order form")</f>
        <v>7048652903006</v>
      </c>
      <c r="W223" s="173">
        <f>INDEX(ATS!$A:$P,MATCH(ATS!$U223,ATS!$O:$O,0),1)</f>
        <v>845106</v>
      </c>
      <c r="X223" s="174" t="str">
        <f>INDEX(ATS!$A:$P,MATCH(ATS!$U223,ATS!$O:$O,0),2)</f>
        <v>Ripper Mips Helmet</v>
      </c>
      <c r="Y223" s="175" t="str">
        <f>INDEX(ATS!$A:$P,MATCH(ATS!$U223,ATS!$O:$O,0),4)</f>
        <v>WOLD-53/61</v>
      </c>
      <c r="AA223" s="173" t="str">
        <f>IFERROR(VLOOKUP('2) Order Form'!V228,$U$4:$U$2000,1,FALSE),"Ikke med i Elastic")</f>
        <v>Ikke med i Elastic</v>
      </c>
      <c r="AB223" s="173">
        <f>SUM('2) Order Form'!V228)</f>
        <v>7048652555472</v>
      </c>
      <c r="AC223" s="173">
        <f>INDEX(ATS!$A:$P,MATCH(ATS!$AB223,ATS!$O:$O,0),1)</f>
        <v>845081</v>
      </c>
      <c r="AD223" s="173" t="str">
        <f>INDEX(ATS!$A:$P,MATCH(ATS!$AB223,ATS!$O:$O,0),2)</f>
        <v>Outrider Helmet</v>
      </c>
      <c r="AE223" s="173" t="str">
        <f>INDEX(ATS!$A:$P,MATCH(ATS!$AB223,ATS!$O:$O,0),4)</f>
        <v>MWH20-L</v>
      </c>
    </row>
    <row r="224" spans="1:31">
      <c r="A224">
        <v>810113</v>
      </c>
      <c r="B224" t="s">
        <v>3251</v>
      </c>
      <c r="C224" t="s">
        <v>3939</v>
      </c>
      <c r="D224" t="s">
        <v>3253</v>
      </c>
      <c r="E224" t="s">
        <v>3254</v>
      </c>
      <c r="F224" t="s">
        <v>68</v>
      </c>
      <c r="G224" t="s">
        <v>214</v>
      </c>
      <c r="H224">
        <v>0</v>
      </c>
      <c r="I224">
        <v>0</v>
      </c>
      <c r="J224">
        <v>0</v>
      </c>
      <c r="K224">
        <v>0</v>
      </c>
      <c r="L224">
        <v>0</v>
      </c>
      <c r="N224" s="171" t="str">
        <f t="shared" si="9"/>
        <v>810113-58000-XS</v>
      </c>
      <c r="O224" s="172" t="str">
        <f>IF(B224="NET","",IF(B224="","",IFERROR(VLOOKUP(N224,EAN!$A:$B,2,FALSE),"MANGLER - MÅ OPPDATERE EAN-FANEN")))</f>
        <v>MANGLER - MÅ OPPDATERE EAN-FANEN</v>
      </c>
      <c r="P224" s="171">
        <f t="shared" si="10"/>
        <v>0</v>
      </c>
      <c r="Q224" s="171">
        <f t="shared" si="11"/>
        <v>0</v>
      </c>
      <c r="S224" s="102" t="str">
        <f>IF(B224="NET","",IFERROR(VLOOKUP(O224,'2) Order Form'!$V$9:$V$905,1,FALSE),"Ikke med I order form"))</f>
        <v>Ikke med I order form</v>
      </c>
      <c r="U224" s="2">
        <v>7048652903006</v>
      </c>
      <c r="V224" s="120">
        <f>IFERROR(VLOOKUP(U224,'2) Order Form'!$V$9:$V$1767,1,FALSE),"Ikke med I order form")</f>
        <v>7048652903006</v>
      </c>
      <c r="W224" s="173">
        <f>INDEX(ATS!$A:$P,MATCH(ATS!$U224,ATS!$O:$O,0),1)</f>
        <v>845106</v>
      </c>
      <c r="X224" s="174" t="str">
        <f>INDEX(ATS!$A:$P,MATCH(ATS!$U224,ATS!$O:$O,0),2)</f>
        <v>Ripper Mips Helmet</v>
      </c>
      <c r="Y224" s="175" t="str">
        <f>INDEX(ATS!$A:$P,MATCH(ATS!$U224,ATS!$O:$O,0),4)</f>
        <v>WOLD-53/61</v>
      </c>
      <c r="AA224" s="173">
        <f>IFERROR(VLOOKUP('2) Order Form'!V229,$U$4:$U$2000,1,FALSE),"Ikke med i Elastic")</f>
        <v>7048652895776</v>
      </c>
      <c r="AB224" s="173">
        <f>SUM('2) Order Form'!V229)</f>
        <v>7048652895776</v>
      </c>
      <c r="AC224" s="173">
        <f>INDEX(ATS!$A:$P,MATCH(ATS!$AB224,ATS!$O:$O,0),1)</f>
        <v>845081</v>
      </c>
      <c r="AD224" s="173" t="str">
        <f>INDEX(ATS!$A:$P,MATCH(ATS!$AB224,ATS!$O:$O,0),2)</f>
        <v>Outrider Helmet</v>
      </c>
      <c r="AE224" s="173" t="str">
        <f>INDEX(ATS!$A:$P,MATCH(ATS!$AB224,ATS!$O:$O,0),4)</f>
        <v>WOLND-S</v>
      </c>
    </row>
    <row r="225" spans="1:31">
      <c r="A225">
        <v>810113</v>
      </c>
      <c r="B225" t="s">
        <v>3251</v>
      </c>
      <c r="C225" t="s">
        <v>3939</v>
      </c>
      <c r="D225" t="s">
        <v>3255</v>
      </c>
      <c r="E225" t="s">
        <v>3254</v>
      </c>
      <c r="F225" t="s">
        <v>8</v>
      </c>
      <c r="G225" t="s">
        <v>214</v>
      </c>
      <c r="H225">
        <v>7</v>
      </c>
      <c r="I225">
        <v>7</v>
      </c>
      <c r="J225">
        <v>7</v>
      </c>
      <c r="K225">
        <v>7</v>
      </c>
      <c r="L225">
        <v>7</v>
      </c>
      <c r="N225" s="171" t="str">
        <f t="shared" si="9"/>
        <v>810113-58000-S</v>
      </c>
      <c r="O225" s="172" t="str">
        <f>IF(B225="NET","",IF(B225="","",IFERROR(VLOOKUP(N225,EAN!$A:$B,2,FALSE),"MANGLER - MÅ OPPDATERE EAN-FANEN")))</f>
        <v>MANGLER - MÅ OPPDATERE EAN-FANEN</v>
      </c>
      <c r="P225" s="171">
        <f t="shared" si="10"/>
        <v>7</v>
      </c>
      <c r="Q225" s="171">
        <f t="shared" si="11"/>
        <v>7</v>
      </c>
      <c r="S225" s="102" t="str">
        <f>IF(B225="NET","",IFERROR(VLOOKUP(O225,'2) Order Form'!$V$9:$V$905,1,FALSE),"Ikke med I order form"))</f>
        <v>Ikke med I order form</v>
      </c>
      <c r="U225" s="2">
        <v>7048652893581</v>
      </c>
      <c r="V225" s="120">
        <f>IFERROR(VLOOKUP(U225,'2) Order Form'!$V$9:$V$1767,1,FALSE),"Ikke med I order form")</f>
        <v>7048652893581</v>
      </c>
      <c r="W225" s="173">
        <f>INDEX(ATS!$A:$P,MATCH(ATS!$U225,ATS!$O:$O,0),1)</f>
        <v>845074</v>
      </c>
      <c r="X225" s="174" t="str">
        <f>INDEX(ATS!$A:$P,MATCH(ATS!$U225,ATS!$O:$O,0),2)</f>
        <v>Dissenter Helmet Jr</v>
      </c>
      <c r="Y225" s="175" t="str">
        <f>INDEX(ATS!$A:$P,MATCH(ATS!$U225,ATS!$O:$O,0),4)</f>
        <v>DALIM-XSS</v>
      </c>
      <c r="AA225" s="173">
        <f>IFERROR(VLOOKUP('2) Order Form'!V230,$U$4:$U$2000,1,FALSE),"Ikke med i Elastic")</f>
        <v>7048652895769</v>
      </c>
      <c r="AB225" s="173">
        <f>SUM('2) Order Form'!V230)</f>
        <v>7048652895769</v>
      </c>
      <c r="AC225" s="173">
        <f>INDEX(ATS!$A:$P,MATCH(ATS!$AB225,ATS!$O:$O,0),1)</f>
        <v>845081</v>
      </c>
      <c r="AD225" s="173" t="str">
        <f>INDEX(ATS!$A:$P,MATCH(ATS!$AB225,ATS!$O:$O,0),2)</f>
        <v>Outrider Helmet</v>
      </c>
      <c r="AE225" s="173" t="str">
        <f>INDEX(ATS!$A:$P,MATCH(ATS!$AB225,ATS!$O:$O,0),4)</f>
        <v>WOLND-M</v>
      </c>
    </row>
    <row r="226" spans="1:31">
      <c r="A226">
        <v>810113</v>
      </c>
      <c r="B226" t="s">
        <v>3251</v>
      </c>
      <c r="C226" t="s">
        <v>3939</v>
      </c>
      <c r="D226" t="s">
        <v>3256</v>
      </c>
      <c r="E226" t="s">
        <v>3254</v>
      </c>
      <c r="F226" t="s">
        <v>7</v>
      </c>
      <c r="G226" t="s">
        <v>214</v>
      </c>
      <c r="H226">
        <v>14</v>
      </c>
      <c r="I226">
        <v>14</v>
      </c>
      <c r="J226">
        <v>14</v>
      </c>
      <c r="K226">
        <v>14</v>
      </c>
      <c r="L226">
        <v>14</v>
      </c>
      <c r="N226" s="171" t="str">
        <f t="shared" si="9"/>
        <v>810113-58000-M</v>
      </c>
      <c r="O226" s="172" t="str">
        <f>IF(B226="NET","",IF(B226="","",IFERROR(VLOOKUP(N226,EAN!$A:$B,2,FALSE),"MANGLER - MÅ OPPDATERE EAN-FANEN")))</f>
        <v>MANGLER - MÅ OPPDATERE EAN-FANEN</v>
      </c>
      <c r="P226" s="171">
        <f t="shared" si="10"/>
        <v>14</v>
      </c>
      <c r="Q226" s="171">
        <f t="shared" si="11"/>
        <v>14</v>
      </c>
      <c r="S226" s="102" t="str">
        <f>IF(B226="NET","",IFERROR(VLOOKUP(O226,'2) Order Form'!$V$9:$V$905,1,FALSE),"Ikke med I order form"))</f>
        <v>Ikke med I order form</v>
      </c>
      <c r="U226" s="2">
        <v>7048652893581</v>
      </c>
      <c r="V226" s="120">
        <f>IFERROR(VLOOKUP(U226,'2) Order Form'!$V$9:$V$1767,1,FALSE),"Ikke med I order form")</f>
        <v>7048652893581</v>
      </c>
      <c r="W226" s="173">
        <f>INDEX(ATS!$A:$P,MATCH(ATS!$U226,ATS!$O:$O,0),1)</f>
        <v>845074</v>
      </c>
      <c r="X226" s="174" t="str">
        <f>INDEX(ATS!$A:$P,MATCH(ATS!$U226,ATS!$O:$O,0),2)</f>
        <v>Dissenter Helmet Jr</v>
      </c>
      <c r="Y226" s="175" t="str">
        <f>INDEX(ATS!$A:$P,MATCH(ATS!$U226,ATS!$O:$O,0),4)</f>
        <v>DALIM-XSS</v>
      </c>
      <c r="AA226" s="173">
        <f>IFERROR(VLOOKUP('2) Order Form'!V231,$U$4:$U$2000,1,FALSE),"Ikke med i Elastic")</f>
        <v>7048652895752</v>
      </c>
      <c r="AB226" s="173">
        <f>SUM('2) Order Form'!V231)</f>
        <v>7048652895752</v>
      </c>
      <c r="AC226" s="173">
        <f>INDEX(ATS!$A:$P,MATCH(ATS!$AB226,ATS!$O:$O,0),1)</f>
        <v>845081</v>
      </c>
      <c r="AD226" s="173" t="str">
        <f>INDEX(ATS!$A:$P,MATCH(ATS!$AB226,ATS!$O:$O,0),2)</f>
        <v>Outrider Helmet</v>
      </c>
      <c r="AE226" s="173" t="str">
        <f>INDEX(ATS!$A:$P,MATCH(ATS!$AB226,ATS!$O:$O,0),4)</f>
        <v>WOLND-L</v>
      </c>
    </row>
    <row r="227" spans="1:31">
      <c r="A227">
        <v>810113</v>
      </c>
      <c r="B227" t="s">
        <v>3251</v>
      </c>
      <c r="C227" t="s">
        <v>3939</v>
      </c>
      <c r="D227" t="s">
        <v>3257</v>
      </c>
      <c r="E227" t="s">
        <v>3254</v>
      </c>
      <c r="F227" t="s">
        <v>66</v>
      </c>
      <c r="G227" t="s">
        <v>214</v>
      </c>
      <c r="H227">
        <v>8</v>
      </c>
      <c r="I227">
        <v>8</v>
      </c>
      <c r="J227">
        <v>8</v>
      </c>
      <c r="K227">
        <v>8</v>
      </c>
      <c r="L227">
        <v>8</v>
      </c>
      <c r="N227" s="171" t="str">
        <f t="shared" si="9"/>
        <v>810113-58000-L</v>
      </c>
      <c r="O227" s="172" t="str">
        <f>IF(B227="NET","",IF(B227="","",IFERROR(VLOOKUP(N227,EAN!$A:$B,2,FALSE),"MANGLER - MÅ OPPDATERE EAN-FANEN")))</f>
        <v>MANGLER - MÅ OPPDATERE EAN-FANEN</v>
      </c>
      <c r="P227" s="171">
        <f t="shared" si="10"/>
        <v>8</v>
      </c>
      <c r="Q227" s="171">
        <f t="shared" si="11"/>
        <v>8</v>
      </c>
      <c r="S227" s="102" t="str">
        <f>IF(B227="NET","",IFERROR(VLOOKUP(O227,'2) Order Form'!$V$9:$V$905,1,FALSE),"Ikke med I order form"))</f>
        <v>Ikke med I order form</v>
      </c>
      <c r="U227" s="2">
        <v>7048652893574</v>
      </c>
      <c r="V227" s="120">
        <f>IFERROR(VLOOKUP(U227,'2) Order Form'!$V$9:$V$1767,1,FALSE),"Ikke med I order form")</f>
        <v>7048652893574</v>
      </c>
      <c r="W227" s="173">
        <f>INDEX(ATS!$A:$P,MATCH(ATS!$U227,ATS!$O:$O,0),1)</f>
        <v>845074</v>
      </c>
      <c r="X227" s="174" t="str">
        <f>INDEX(ATS!$A:$P,MATCH(ATS!$U227,ATS!$O:$O,0),2)</f>
        <v>Dissenter Helmet Jr</v>
      </c>
      <c r="Y227" s="175" t="str">
        <f>INDEX(ATS!$A:$P,MATCH(ATS!$U227,ATS!$O:$O,0),4)</f>
        <v>DALIM-SM</v>
      </c>
      <c r="AA227" s="173">
        <f>IFERROR(VLOOKUP('2) Order Form'!V232,$U$4:$U$2000,1,FALSE),"Ikke med i Elastic")</f>
        <v>7048652893741</v>
      </c>
      <c r="AB227" s="173">
        <f>SUM('2) Order Form'!V232)</f>
        <v>7048652893741</v>
      </c>
      <c r="AC227" s="173">
        <f>INDEX(ATS!$A:$P,MATCH(ATS!$AB227,ATS!$O:$O,0),1)</f>
        <v>845082</v>
      </c>
      <c r="AD227" s="173" t="str">
        <f>INDEX(ATS!$A:$P,MATCH(ATS!$AB227,ATS!$O:$O,0),2)</f>
        <v>Outrider Mips Helmet</v>
      </c>
      <c r="AE227" s="173" t="str">
        <f>INDEX(ATS!$A:$P,MATCH(ATS!$AB227,ATS!$O:$O,0),4)</f>
        <v>DUSK-S</v>
      </c>
    </row>
    <row r="228" spans="1:31">
      <c r="A228">
        <v>810113</v>
      </c>
      <c r="B228" t="s">
        <v>3251</v>
      </c>
      <c r="C228" t="s">
        <v>3939</v>
      </c>
      <c r="D228" t="s">
        <v>338</v>
      </c>
      <c r="E228" t="s">
        <v>2883</v>
      </c>
      <c r="F228" t="s">
        <v>68</v>
      </c>
      <c r="G228" t="s">
        <v>111</v>
      </c>
      <c r="H228">
        <v>4</v>
      </c>
      <c r="I228">
        <v>4</v>
      </c>
      <c r="J228">
        <v>4</v>
      </c>
      <c r="K228">
        <v>4</v>
      </c>
      <c r="L228">
        <v>4</v>
      </c>
      <c r="N228" s="171" t="str">
        <f t="shared" si="9"/>
        <v>810113-99901-XS</v>
      </c>
      <c r="O228" s="172" t="str">
        <f>IF(B228="NET","",IF(B228="","",IFERROR(VLOOKUP(N228,EAN!$A:$B,2,FALSE),"MANGLER - MÅ OPPDATERE EAN-FANEN")))</f>
        <v>MANGLER - MÅ OPPDATERE EAN-FANEN</v>
      </c>
      <c r="P228" s="171">
        <f t="shared" si="10"/>
        <v>4</v>
      </c>
      <c r="Q228" s="171">
        <f t="shared" si="11"/>
        <v>4</v>
      </c>
      <c r="S228" s="102" t="str">
        <f>IF(B228="NET","",IFERROR(VLOOKUP(O228,'2) Order Form'!$V$9:$V$905,1,FALSE),"Ikke med I order form"))</f>
        <v>Ikke med I order form</v>
      </c>
      <c r="U228" s="2">
        <v>7048652893574</v>
      </c>
      <c r="V228" s="120">
        <f>IFERROR(VLOOKUP(U228,'2) Order Form'!$V$9:$V$1767,1,FALSE),"Ikke med I order form")</f>
        <v>7048652893574</v>
      </c>
      <c r="W228" s="173">
        <f>INDEX(ATS!$A:$P,MATCH(ATS!$U228,ATS!$O:$O,0),1)</f>
        <v>845074</v>
      </c>
      <c r="X228" s="174" t="str">
        <f>INDEX(ATS!$A:$P,MATCH(ATS!$U228,ATS!$O:$O,0),2)</f>
        <v>Dissenter Helmet Jr</v>
      </c>
      <c r="Y228" s="175" t="str">
        <f>INDEX(ATS!$A:$P,MATCH(ATS!$U228,ATS!$O:$O,0),4)</f>
        <v>DALIM-SM</v>
      </c>
      <c r="AA228" s="173">
        <f>IFERROR(VLOOKUP('2) Order Form'!V233,$U$4:$U$2000,1,FALSE),"Ikke med i Elastic")</f>
        <v>7048652893734</v>
      </c>
      <c r="AB228" s="173">
        <f>SUM('2) Order Form'!V233)</f>
        <v>7048652893734</v>
      </c>
      <c r="AC228" s="173">
        <f>INDEX(ATS!$A:$P,MATCH(ATS!$AB228,ATS!$O:$O,0),1)</f>
        <v>845082</v>
      </c>
      <c r="AD228" s="173" t="str">
        <f>INDEX(ATS!$A:$P,MATCH(ATS!$AB228,ATS!$O:$O,0),2)</f>
        <v>Outrider Mips Helmet</v>
      </c>
      <c r="AE228" s="173" t="str">
        <f>INDEX(ATS!$A:$P,MATCH(ATS!$AB228,ATS!$O:$O,0),4)</f>
        <v>DUSK-M</v>
      </c>
    </row>
    <row r="229" spans="1:31">
      <c r="A229">
        <v>810113</v>
      </c>
      <c r="B229" t="s">
        <v>3251</v>
      </c>
      <c r="C229" t="s">
        <v>3939</v>
      </c>
      <c r="D229" t="s">
        <v>334</v>
      </c>
      <c r="E229" t="s">
        <v>2883</v>
      </c>
      <c r="F229" t="s">
        <v>8</v>
      </c>
      <c r="G229" t="s">
        <v>111</v>
      </c>
      <c r="H229">
        <v>0</v>
      </c>
      <c r="I229">
        <v>0</v>
      </c>
      <c r="J229">
        <v>0</v>
      </c>
      <c r="K229">
        <v>0</v>
      </c>
      <c r="L229">
        <v>0</v>
      </c>
      <c r="N229" s="171" t="str">
        <f t="shared" si="9"/>
        <v>810113-99901-S</v>
      </c>
      <c r="O229" s="172" t="str">
        <f>IF(B229="NET","",IF(B229="","",IFERROR(VLOOKUP(N229,EAN!$A:$B,2,FALSE),"MANGLER - MÅ OPPDATERE EAN-FANEN")))</f>
        <v>MANGLER - MÅ OPPDATERE EAN-FANEN</v>
      </c>
      <c r="P229" s="171">
        <f t="shared" si="10"/>
        <v>0</v>
      </c>
      <c r="Q229" s="171">
        <f t="shared" si="11"/>
        <v>0</v>
      </c>
      <c r="S229" s="102" t="str">
        <f>IF(B229="NET","",IFERROR(VLOOKUP(O229,'2) Order Form'!$V$9:$V$905,1,FALSE),"Ikke med I order form"))</f>
        <v>Ikke med I order form</v>
      </c>
      <c r="U229" s="2">
        <v>7048652893604</v>
      </c>
      <c r="V229" s="120">
        <f>IFERROR(VLOOKUP(U229,'2) Order Form'!$V$9:$V$1767,1,FALSE),"Ikke med I order form")</f>
        <v>7048652893604</v>
      </c>
      <c r="W229" s="173">
        <f>INDEX(ATS!$A:$P,MATCH(ATS!$U229,ATS!$O:$O,0),1)</f>
        <v>845074</v>
      </c>
      <c r="X229" s="174" t="str">
        <f>INDEX(ATS!$A:$P,MATCH(ATS!$U229,ATS!$O:$O,0),2)</f>
        <v>Dissenter Helmet Jr</v>
      </c>
      <c r="Y229" s="175" t="str">
        <f>INDEX(ATS!$A:$P,MATCH(ATS!$U229,ATS!$O:$O,0),4)</f>
        <v>SKBLM-XSS</v>
      </c>
      <c r="AA229" s="173">
        <f>IFERROR(VLOOKUP('2) Order Form'!V234,$U$4:$U$2000,1,FALSE),"Ikke med i Elastic")</f>
        <v>7048652893727</v>
      </c>
      <c r="AB229" s="173">
        <f>SUM('2) Order Form'!V234)</f>
        <v>7048652893727</v>
      </c>
      <c r="AC229" s="173">
        <f>INDEX(ATS!$A:$P,MATCH(ATS!$AB229,ATS!$O:$O,0),1)</f>
        <v>845082</v>
      </c>
      <c r="AD229" s="173" t="str">
        <f>INDEX(ATS!$A:$P,MATCH(ATS!$AB229,ATS!$O:$O,0),2)</f>
        <v>Outrider Mips Helmet</v>
      </c>
      <c r="AE229" s="173" t="str">
        <f>INDEX(ATS!$A:$P,MATCH(ATS!$AB229,ATS!$O:$O,0),4)</f>
        <v>DUSK-L</v>
      </c>
    </row>
    <row r="230" spans="1:31">
      <c r="A230">
        <v>810113</v>
      </c>
      <c r="B230" t="s">
        <v>3251</v>
      </c>
      <c r="C230" t="s">
        <v>3939</v>
      </c>
      <c r="D230" t="s">
        <v>335</v>
      </c>
      <c r="E230" t="s">
        <v>2883</v>
      </c>
      <c r="F230" t="s">
        <v>7</v>
      </c>
      <c r="G230" t="s">
        <v>111</v>
      </c>
      <c r="H230">
        <v>0</v>
      </c>
      <c r="I230">
        <v>0</v>
      </c>
      <c r="J230">
        <v>0</v>
      </c>
      <c r="K230">
        <v>0</v>
      </c>
      <c r="L230">
        <v>0</v>
      </c>
      <c r="N230" s="171" t="str">
        <f t="shared" si="9"/>
        <v>810113-99901-M</v>
      </c>
      <c r="O230" s="172" t="str">
        <f>IF(B230="NET","",IF(B230="","",IFERROR(VLOOKUP(N230,EAN!$A:$B,2,FALSE),"MANGLER - MÅ OPPDATERE EAN-FANEN")))</f>
        <v>MANGLER - MÅ OPPDATERE EAN-FANEN</v>
      </c>
      <c r="P230" s="171">
        <f t="shared" si="10"/>
        <v>0</v>
      </c>
      <c r="Q230" s="171">
        <f t="shared" si="11"/>
        <v>0</v>
      </c>
      <c r="S230" s="102" t="str">
        <f>IF(B230="NET","",IFERROR(VLOOKUP(O230,'2) Order Form'!$V$9:$V$905,1,FALSE),"Ikke med I order form"))</f>
        <v>Ikke med I order form</v>
      </c>
      <c r="U230" s="2">
        <v>7048652893604</v>
      </c>
      <c r="V230" s="120">
        <f>IFERROR(VLOOKUP(U230,'2) Order Form'!$V$9:$V$1767,1,FALSE),"Ikke med I order form")</f>
        <v>7048652893604</v>
      </c>
      <c r="W230" s="173">
        <f>INDEX(ATS!$A:$P,MATCH(ATS!$U230,ATS!$O:$O,0),1)</f>
        <v>845074</v>
      </c>
      <c r="X230" s="174" t="str">
        <f>INDEX(ATS!$A:$P,MATCH(ATS!$U230,ATS!$O:$O,0),2)</f>
        <v>Dissenter Helmet Jr</v>
      </c>
      <c r="Y230" s="175" t="str">
        <f>INDEX(ATS!$A:$P,MATCH(ATS!$U230,ATS!$O:$O,0),4)</f>
        <v>SKBLM-XSS</v>
      </c>
      <c r="AA230" s="173">
        <f>IFERROR(VLOOKUP('2) Order Form'!V235,$U$4:$U$2000,1,FALSE),"Ikke med i Elastic")</f>
        <v>7048652893772</v>
      </c>
      <c r="AB230" s="173">
        <f>SUM('2) Order Form'!V235)</f>
        <v>7048652893772</v>
      </c>
      <c r="AC230" s="173">
        <f>INDEX(ATS!$A:$P,MATCH(ATS!$AB230,ATS!$O:$O,0),1)</f>
        <v>845082</v>
      </c>
      <c r="AD230" s="173" t="str">
        <f>INDEX(ATS!$A:$P,MATCH(ATS!$AB230,ATS!$O:$O,0),2)</f>
        <v>Outrider Mips Helmet</v>
      </c>
      <c r="AE230" s="173" t="str">
        <f>INDEX(ATS!$A:$P,MATCH(ATS!$AB230,ATS!$O:$O,0),4)</f>
        <v>FLARM-S</v>
      </c>
    </row>
    <row r="231" spans="1:31">
      <c r="A231">
        <v>810113</v>
      </c>
      <c r="B231" t="s">
        <v>3251</v>
      </c>
      <c r="C231" t="s">
        <v>3939</v>
      </c>
      <c r="D231" t="s">
        <v>336</v>
      </c>
      <c r="E231" t="s">
        <v>2883</v>
      </c>
      <c r="F231" t="s">
        <v>66</v>
      </c>
      <c r="G231" t="s">
        <v>111</v>
      </c>
      <c r="H231">
        <v>0</v>
      </c>
      <c r="I231">
        <v>0</v>
      </c>
      <c r="J231">
        <v>0</v>
      </c>
      <c r="K231">
        <v>0</v>
      </c>
      <c r="L231">
        <v>0</v>
      </c>
      <c r="N231" s="171" t="str">
        <f t="shared" si="9"/>
        <v>810113-99901-L</v>
      </c>
      <c r="O231" s="172" t="str">
        <f>IF(B231="NET","",IF(B231="","",IFERROR(VLOOKUP(N231,EAN!$A:$B,2,FALSE),"MANGLER - MÅ OPPDATERE EAN-FANEN")))</f>
        <v>MANGLER - MÅ OPPDATERE EAN-FANEN</v>
      </c>
      <c r="P231" s="171">
        <f t="shared" si="10"/>
        <v>0</v>
      </c>
      <c r="Q231" s="171">
        <f t="shared" si="11"/>
        <v>0</v>
      </c>
      <c r="S231" s="102" t="str">
        <f>IF(B231="NET","",IFERROR(VLOOKUP(O231,'2) Order Form'!$V$9:$V$905,1,FALSE),"Ikke med I order form"))</f>
        <v>Ikke med I order form</v>
      </c>
      <c r="U231" s="2">
        <v>7048652893598</v>
      </c>
      <c r="V231" s="120">
        <f>IFERROR(VLOOKUP(U231,'2) Order Form'!$V$9:$V$1767,1,FALSE),"Ikke med I order form")</f>
        <v>7048652893598</v>
      </c>
      <c r="W231" s="173">
        <f>INDEX(ATS!$A:$P,MATCH(ATS!$U231,ATS!$O:$O,0),1)</f>
        <v>845074</v>
      </c>
      <c r="X231" s="174" t="str">
        <f>INDEX(ATS!$A:$P,MATCH(ATS!$U231,ATS!$O:$O,0),2)</f>
        <v>Dissenter Helmet Jr</v>
      </c>
      <c r="Y231" s="175" t="str">
        <f>INDEX(ATS!$A:$P,MATCH(ATS!$U231,ATS!$O:$O,0),4)</f>
        <v>SKBLM-SM</v>
      </c>
      <c r="AA231" s="173">
        <f>IFERROR(VLOOKUP('2) Order Form'!V236,$U$4:$U$2000,1,FALSE),"Ikke med i Elastic")</f>
        <v>7048652893765</v>
      </c>
      <c r="AB231" s="173">
        <f>SUM('2) Order Form'!V236)</f>
        <v>7048652893765</v>
      </c>
      <c r="AC231" s="173">
        <f>INDEX(ATS!$A:$P,MATCH(ATS!$AB231,ATS!$O:$O,0),1)</f>
        <v>845082</v>
      </c>
      <c r="AD231" s="173" t="str">
        <f>INDEX(ATS!$A:$P,MATCH(ATS!$AB231,ATS!$O:$O,0),2)</f>
        <v>Outrider Mips Helmet</v>
      </c>
      <c r="AE231" s="173" t="str">
        <f>INDEX(ATS!$A:$P,MATCH(ATS!$AB231,ATS!$O:$O,0),4)</f>
        <v>FLARM-M</v>
      </c>
    </row>
    <row r="232" spans="1:31">
      <c r="A232" s="140">
        <v>810114</v>
      </c>
      <c r="B232" t="s">
        <v>170</v>
      </c>
      <c r="H232" s="140">
        <v>202341</v>
      </c>
      <c r="I232" s="140">
        <v>202342</v>
      </c>
      <c r="J232" s="140">
        <v>202343</v>
      </c>
      <c r="K232" s="140">
        <v>202344</v>
      </c>
      <c r="L232" s="140">
        <v>202345</v>
      </c>
      <c r="N232" s="171" t="str">
        <f t="shared" si="9"/>
        <v>810114-</v>
      </c>
      <c r="O232" s="172" t="str">
        <f>IF(B232="NET","",IF(B232="","",IFERROR(VLOOKUP(N232,EAN!$A:$B,2,FALSE),"MANGLER - MÅ OPPDATERE EAN-FANEN")))</f>
        <v/>
      </c>
      <c r="P232" s="171">
        <f t="shared" si="10"/>
        <v>202341</v>
      </c>
      <c r="Q232" s="171">
        <f t="shared" si="11"/>
        <v>202345</v>
      </c>
      <c r="S232" s="102" t="str">
        <f>IF(B232="NET","",IFERROR(VLOOKUP(O232,'2) Order Form'!$V$9:$V$905,1,FALSE),"Ikke med I order form"))</f>
        <v/>
      </c>
      <c r="U232" s="2">
        <v>7048652893598</v>
      </c>
      <c r="V232" s="120">
        <f>IFERROR(VLOOKUP(U232,'2) Order Form'!$V$9:$V$1767,1,FALSE),"Ikke med I order form")</f>
        <v>7048652893598</v>
      </c>
      <c r="W232" s="173">
        <f>INDEX(ATS!$A:$P,MATCH(ATS!$U232,ATS!$O:$O,0),1)</f>
        <v>845074</v>
      </c>
      <c r="X232" s="174" t="str">
        <f>INDEX(ATS!$A:$P,MATCH(ATS!$U232,ATS!$O:$O,0),2)</f>
        <v>Dissenter Helmet Jr</v>
      </c>
      <c r="Y232" s="175" t="str">
        <f>INDEX(ATS!$A:$P,MATCH(ATS!$U232,ATS!$O:$O,0),4)</f>
        <v>SKBLM-SM</v>
      </c>
      <c r="AA232" s="173">
        <f>IFERROR(VLOOKUP('2) Order Form'!V237,$U$4:$U$2000,1,FALSE),"Ikke med i Elastic")</f>
        <v>7048652893758</v>
      </c>
      <c r="AB232" s="173">
        <f>SUM('2) Order Form'!V237)</f>
        <v>7048652893758</v>
      </c>
      <c r="AC232" s="173">
        <f>INDEX(ATS!$A:$P,MATCH(ATS!$AB232,ATS!$O:$O,0),1)</f>
        <v>845082</v>
      </c>
      <c r="AD232" s="173" t="str">
        <f>INDEX(ATS!$A:$P,MATCH(ATS!$AB232,ATS!$O:$O,0),2)</f>
        <v>Outrider Mips Helmet</v>
      </c>
      <c r="AE232" s="173" t="str">
        <f>INDEX(ATS!$A:$P,MATCH(ATS!$AB232,ATS!$O:$O,0),4)</f>
        <v>FLARM-L</v>
      </c>
    </row>
    <row r="233" spans="1:31">
      <c r="A233">
        <v>810114</v>
      </c>
      <c r="B233" t="s">
        <v>3258</v>
      </c>
      <c r="C233" t="s">
        <v>3939</v>
      </c>
      <c r="D233" t="s">
        <v>3259</v>
      </c>
      <c r="E233" t="s">
        <v>3260</v>
      </c>
      <c r="F233" t="s">
        <v>8</v>
      </c>
      <c r="G233" t="s">
        <v>111</v>
      </c>
      <c r="H233">
        <v>13</v>
      </c>
      <c r="I233">
        <v>13</v>
      </c>
      <c r="J233">
        <v>13</v>
      </c>
      <c r="K233">
        <v>13</v>
      </c>
      <c r="L233">
        <v>13</v>
      </c>
      <c r="N233" s="171" t="str">
        <f t="shared" si="9"/>
        <v>810114-44400-S</v>
      </c>
      <c r="O233" s="172" t="str">
        <f>IF(B233="NET","",IF(B233="","",IFERROR(VLOOKUP(N233,EAN!$A:$B,2,FALSE),"MANGLER - MÅ OPPDATERE EAN-FANEN")))</f>
        <v>MANGLER - MÅ OPPDATERE EAN-FANEN</v>
      </c>
      <c r="P233" s="171">
        <f t="shared" si="10"/>
        <v>13</v>
      </c>
      <c r="Q233" s="171">
        <f t="shared" si="11"/>
        <v>13</v>
      </c>
      <c r="S233" s="102" t="str">
        <f>IF(B233="NET","",IFERROR(VLOOKUP(O233,'2) Order Form'!$V$9:$V$905,1,FALSE),"Ikke med I order form"))</f>
        <v>Ikke med I order form</v>
      </c>
      <c r="U233" s="2">
        <v>7048652893628</v>
      </c>
      <c r="V233" s="120">
        <f>IFERROR(VLOOKUP(U233,'2) Order Form'!$V$9:$V$1767,1,FALSE),"Ikke med I order form")</f>
        <v>7048652893628</v>
      </c>
      <c r="W233" s="173">
        <f>INDEX(ATS!$A:$P,MATCH(ATS!$U233,ATS!$O:$O,0),1)</f>
        <v>845074</v>
      </c>
      <c r="X233" s="174" t="str">
        <f>INDEX(ATS!$A:$P,MATCH(ATS!$U233,ATS!$O:$O,0),2)</f>
        <v>Dissenter Helmet Jr</v>
      </c>
      <c r="Y233" s="175" t="str">
        <f>INDEX(ATS!$A:$P,MATCH(ATS!$U233,ATS!$O:$O,0),4)</f>
        <v>WOLND-XSS</v>
      </c>
      <c r="AA233" s="173">
        <f>IFERROR(VLOOKUP('2) Order Form'!V238,$U$4:$U$2000,1,FALSE),"Ikke med i Elastic")</f>
        <v>7048652893802</v>
      </c>
      <c r="AB233" s="173">
        <f>SUM('2) Order Form'!V238)</f>
        <v>7048652893802</v>
      </c>
      <c r="AC233" s="173">
        <f>INDEX(ATS!$A:$P,MATCH(ATS!$AB233,ATS!$O:$O,0),1)</f>
        <v>845082</v>
      </c>
      <c r="AD233" s="173" t="str">
        <f>INDEX(ATS!$A:$P,MATCH(ATS!$AB233,ATS!$O:$O,0),2)</f>
        <v>Outrider Mips Helmet</v>
      </c>
      <c r="AE233" s="173" t="str">
        <f>INDEX(ATS!$A:$P,MATCH(ATS!$AB233,ATS!$O:$O,0),4)</f>
        <v>LAVA-S</v>
      </c>
    </row>
    <row r="234" spans="1:31">
      <c r="A234">
        <v>810114</v>
      </c>
      <c r="B234" t="s">
        <v>3258</v>
      </c>
      <c r="C234" t="s">
        <v>3939</v>
      </c>
      <c r="D234" t="s">
        <v>3261</v>
      </c>
      <c r="E234" t="s">
        <v>3260</v>
      </c>
      <c r="F234" t="s">
        <v>7</v>
      </c>
      <c r="G234" t="s">
        <v>111</v>
      </c>
      <c r="H234">
        <v>42</v>
      </c>
      <c r="I234">
        <v>42</v>
      </c>
      <c r="J234">
        <v>42</v>
      </c>
      <c r="K234">
        <v>42</v>
      </c>
      <c r="L234">
        <v>42</v>
      </c>
      <c r="N234" s="171" t="str">
        <f t="shared" si="9"/>
        <v>810114-44400-M</v>
      </c>
      <c r="O234" s="172" t="str">
        <f>IF(B234="NET","",IF(B234="","",IFERROR(VLOOKUP(N234,EAN!$A:$B,2,FALSE),"MANGLER - MÅ OPPDATERE EAN-FANEN")))</f>
        <v>MANGLER - MÅ OPPDATERE EAN-FANEN</v>
      </c>
      <c r="P234" s="171">
        <f t="shared" si="10"/>
        <v>42</v>
      </c>
      <c r="Q234" s="171">
        <f t="shared" si="11"/>
        <v>42</v>
      </c>
      <c r="S234" s="102" t="str">
        <f>IF(B234="NET","",IFERROR(VLOOKUP(O234,'2) Order Form'!$V$9:$V$905,1,FALSE),"Ikke med I order form"))</f>
        <v>Ikke med I order form</v>
      </c>
      <c r="U234" s="2">
        <v>7048652893628</v>
      </c>
      <c r="V234" s="120">
        <f>IFERROR(VLOOKUP(U234,'2) Order Form'!$V$9:$V$1767,1,FALSE),"Ikke med I order form")</f>
        <v>7048652893628</v>
      </c>
      <c r="W234" s="173">
        <f>INDEX(ATS!$A:$P,MATCH(ATS!$U234,ATS!$O:$O,0),1)</f>
        <v>845074</v>
      </c>
      <c r="X234" s="174" t="str">
        <f>INDEX(ATS!$A:$P,MATCH(ATS!$U234,ATS!$O:$O,0),2)</f>
        <v>Dissenter Helmet Jr</v>
      </c>
      <c r="Y234" s="175" t="str">
        <f>INDEX(ATS!$A:$P,MATCH(ATS!$U234,ATS!$O:$O,0),4)</f>
        <v>WOLND-XSS</v>
      </c>
      <c r="AA234" s="173">
        <f>IFERROR(VLOOKUP('2) Order Form'!V239,$U$4:$U$2000,1,FALSE),"Ikke med i Elastic")</f>
        <v>7048652893796</v>
      </c>
      <c r="AB234" s="173">
        <f>SUM('2) Order Form'!V239)</f>
        <v>7048652893796</v>
      </c>
      <c r="AC234" s="173">
        <f>INDEX(ATS!$A:$P,MATCH(ATS!$AB234,ATS!$O:$O,0),1)</f>
        <v>845082</v>
      </c>
      <c r="AD234" s="173" t="str">
        <f>INDEX(ATS!$A:$P,MATCH(ATS!$AB234,ATS!$O:$O,0),2)</f>
        <v>Outrider Mips Helmet</v>
      </c>
      <c r="AE234" s="173" t="str">
        <f>INDEX(ATS!$A:$P,MATCH(ATS!$AB234,ATS!$O:$O,0),4)</f>
        <v>LAVA-M</v>
      </c>
    </row>
    <row r="235" spans="1:31">
      <c r="A235">
        <v>810114</v>
      </c>
      <c r="B235" t="s">
        <v>3258</v>
      </c>
      <c r="C235" t="s">
        <v>3939</v>
      </c>
      <c r="D235" t="s">
        <v>3262</v>
      </c>
      <c r="E235" t="s">
        <v>3260</v>
      </c>
      <c r="F235" t="s">
        <v>66</v>
      </c>
      <c r="G235" t="s">
        <v>111</v>
      </c>
      <c r="H235">
        <v>46</v>
      </c>
      <c r="I235">
        <v>46</v>
      </c>
      <c r="J235">
        <v>46</v>
      </c>
      <c r="K235">
        <v>46</v>
      </c>
      <c r="L235">
        <v>46</v>
      </c>
      <c r="N235" s="171" t="str">
        <f t="shared" si="9"/>
        <v>810114-44400-L</v>
      </c>
      <c r="O235" s="172" t="str">
        <f>IF(B235="NET","",IF(B235="","",IFERROR(VLOOKUP(N235,EAN!$A:$B,2,FALSE),"MANGLER - MÅ OPPDATERE EAN-FANEN")))</f>
        <v>MANGLER - MÅ OPPDATERE EAN-FANEN</v>
      </c>
      <c r="P235" s="171">
        <f t="shared" si="10"/>
        <v>46</v>
      </c>
      <c r="Q235" s="171">
        <f t="shared" si="11"/>
        <v>46</v>
      </c>
      <c r="S235" s="102" t="str">
        <f>IF(B235="NET","",IFERROR(VLOOKUP(O235,'2) Order Form'!$V$9:$V$905,1,FALSE),"Ikke med I order form"))</f>
        <v>Ikke med I order form</v>
      </c>
      <c r="U235" s="2">
        <v>7048652893611</v>
      </c>
      <c r="V235" s="120">
        <f>IFERROR(VLOOKUP(U235,'2) Order Form'!$V$9:$V$1767,1,FALSE),"Ikke med I order form")</f>
        <v>7048652893611</v>
      </c>
      <c r="W235" s="173">
        <f>INDEX(ATS!$A:$P,MATCH(ATS!$U235,ATS!$O:$O,0),1)</f>
        <v>845074</v>
      </c>
      <c r="X235" s="174" t="str">
        <f>INDEX(ATS!$A:$P,MATCH(ATS!$U235,ATS!$O:$O,0),2)</f>
        <v>Dissenter Helmet Jr</v>
      </c>
      <c r="Y235" s="175" t="str">
        <f>INDEX(ATS!$A:$P,MATCH(ATS!$U235,ATS!$O:$O,0),4)</f>
        <v>WOLND-SM</v>
      </c>
      <c r="AA235" s="173">
        <f>IFERROR(VLOOKUP('2) Order Form'!V240,$U$4:$U$2000,1,FALSE),"Ikke med i Elastic")</f>
        <v>7048652893789</v>
      </c>
      <c r="AB235" s="173">
        <f>SUM('2) Order Form'!V240)</f>
        <v>7048652893789</v>
      </c>
      <c r="AC235" s="173">
        <f>INDEX(ATS!$A:$P,MATCH(ATS!$AB235,ATS!$O:$O,0),1)</f>
        <v>845082</v>
      </c>
      <c r="AD235" s="173" t="str">
        <f>INDEX(ATS!$A:$P,MATCH(ATS!$AB235,ATS!$O:$O,0),2)</f>
        <v>Outrider Mips Helmet</v>
      </c>
      <c r="AE235" s="173" t="str">
        <f>INDEX(ATS!$A:$P,MATCH(ATS!$AB235,ATS!$O:$O,0),4)</f>
        <v>LAVA-L</v>
      </c>
    </row>
    <row r="236" spans="1:31">
      <c r="A236">
        <v>810114</v>
      </c>
      <c r="B236" t="s">
        <v>3258</v>
      </c>
      <c r="C236" t="s">
        <v>3939</v>
      </c>
      <c r="D236" t="s">
        <v>3263</v>
      </c>
      <c r="E236" t="s">
        <v>3260</v>
      </c>
      <c r="F236" t="s">
        <v>67</v>
      </c>
      <c r="G236" t="s">
        <v>111</v>
      </c>
      <c r="H236">
        <v>26</v>
      </c>
      <c r="I236">
        <v>26</v>
      </c>
      <c r="J236">
        <v>26</v>
      </c>
      <c r="K236">
        <v>26</v>
      </c>
      <c r="L236">
        <v>26</v>
      </c>
      <c r="N236" s="171" t="str">
        <f t="shared" si="9"/>
        <v>810114-44400-XL</v>
      </c>
      <c r="O236" s="172" t="str">
        <f>IF(B236="NET","",IF(B236="","",IFERROR(VLOOKUP(N236,EAN!$A:$B,2,FALSE),"MANGLER - MÅ OPPDATERE EAN-FANEN")))</f>
        <v>MANGLER - MÅ OPPDATERE EAN-FANEN</v>
      </c>
      <c r="P236" s="171">
        <f t="shared" si="10"/>
        <v>26</v>
      </c>
      <c r="Q236" s="171">
        <f t="shared" si="11"/>
        <v>26</v>
      </c>
      <c r="S236" s="102" t="str">
        <f>IF(B236="NET","",IFERROR(VLOOKUP(O236,'2) Order Form'!$V$9:$V$905,1,FALSE),"Ikke med I order form"))</f>
        <v>Ikke med I order form</v>
      </c>
      <c r="U236" s="2">
        <v>7048652893611</v>
      </c>
      <c r="V236" s="120">
        <f>IFERROR(VLOOKUP(U236,'2) Order Form'!$V$9:$V$1767,1,FALSE),"Ikke med I order form")</f>
        <v>7048652893611</v>
      </c>
      <c r="W236" s="173">
        <f>INDEX(ATS!$A:$P,MATCH(ATS!$U236,ATS!$O:$O,0),1)</f>
        <v>845074</v>
      </c>
      <c r="X236" s="174" t="str">
        <f>INDEX(ATS!$A:$P,MATCH(ATS!$U236,ATS!$O:$O,0),2)</f>
        <v>Dissenter Helmet Jr</v>
      </c>
      <c r="Y236" s="175" t="str">
        <f>INDEX(ATS!$A:$P,MATCH(ATS!$U236,ATS!$O:$O,0),4)</f>
        <v>WOLND-SM</v>
      </c>
      <c r="AA236" s="173">
        <f>IFERROR(VLOOKUP('2) Order Form'!V241,$U$4:$U$2000,1,FALSE),"Ikke med i Elastic")</f>
        <v>7048652893833</v>
      </c>
      <c r="AB236" s="173">
        <f>SUM('2) Order Form'!V241)</f>
        <v>7048652893833</v>
      </c>
      <c r="AC236" s="173">
        <f>INDEX(ATS!$A:$P,MATCH(ATS!$AB236,ATS!$O:$O,0),1)</f>
        <v>845082</v>
      </c>
      <c r="AD236" s="173" t="str">
        <f>INDEX(ATS!$A:$P,MATCH(ATS!$AB236,ATS!$O:$O,0),2)</f>
        <v>Outrider Mips Helmet</v>
      </c>
      <c r="AE236" s="173" t="str">
        <f>INDEX(ATS!$A:$P,MATCH(ATS!$AB236,ATS!$O:$O,0),4)</f>
        <v>LUSH-S</v>
      </c>
    </row>
    <row r="237" spans="1:31">
      <c r="A237">
        <v>810114</v>
      </c>
      <c r="B237" t="s">
        <v>3258</v>
      </c>
      <c r="C237" t="s">
        <v>3939</v>
      </c>
      <c r="D237" t="s">
        <v>3264</v>
      </c>
      <c r="E237" t="s">
        <v>3265</v>
      </c>
      <c r="F237" t="s">
        <v>8</v>
      </c>
      <c r="G237" t="s">
        <v>111</v>
      </c>
      <c r="H237">
        <v>26</v>
      </c>
      <c r="I237">
        <v>26</v>
      </c>
      <c r="J237">
        <v>26</v>
      </c>
      <c r="K237">
        <v>26</v>
      </c>
      <c r="L237">
        <v>26</v>
      </c>
      <c r="N237" s="171" t="str">
        <f t="shared" si="9"/>
        <v>810114-66101-S</v>
      </c>
      <c r="O237" s="172" t="str">
        <f>IF(B237="NET","",IF(B237="","",IFERROR(VLOOKUP(N237,EAN!$A:$B,2,FALSE),"MANGLER - MÅ OPPDATERE EAN-FANEN")))</f>
        <v>MANGLER - MÅ OPPDATERE EAN-FANEN</v>
      </c>
      <c r="P237" s="171">
        <f t="shared" si="10"/>
        <v>26</v>
      </c>
      <c r="Q237" s="171">
        <f t="shared" si="11"/>
        <v>26</v>
      </c>
      <c r="S237" s="102" t="str">
        <f>IF(B237="NET","",IFERROR(VLOOKUP(O237,'2) Order Form'!$V$9:$V$905,1,FALSE),"Ikke med I order form"))</f>
        <v>Ikke med I order form</v>
      </c>
      <c r="U237" s="2">
        <v>7048652540836</v>
      </c>
      <c r="V237" s="120">
        <f>IFERROR(VLOOKUP(U237,'2) Order Form'!$V$9:$V$1767,1,FALSE),"Ikke med I order form")</f>
        <v>7048652540836</v>
      </c>
      <c r="W237" s="173">
        <f>INDEX(ATS!$A:$P,MATCH(ATS!$U237,ATS!$O:$O,0),1)</f>
        <v>845107</v>
      </c>
      <c r="X237" s="174" t="str">
        <f>INDEX(ATS!$A:$P,MATCH(ATS!$U237,ATS!$O:$O,0),2)</f>
        <v>Ripper Helmet Jr</v>
      </c>
      <c r="Y237" s="175" t="str">
        <f>INDEX(ATS!$A:$P,MATCH(ATS!$U237,ATS!$O:$O,0),4)</f>
        <v>MBLK-48/53</v>
      </c>
      <c r="AA237" s="173">
        <f>IFERROR(VLOOKUP('2) Order Form'!V242,$U$4:$U$2000,1,FALSE),"Ikke med i Elastic")</f>
        <v>7048652893826</v>
      </c>
      <c r="AB237" s="173">
        <f>SUM('2) Order Form'!V242)</f>
        <v>7048652893826</v>
      </c>
      <c r="AC237" s="173">
        <f>INDEX(ATS!$A:$P,MATCH(ATS!$AB237,ATS!$O:$O,0),1)</f>
        <v>845082</v>
      </c>
      <c r="AD237" s="173" t="str">
        <f>INDEX(ATS!$A:$P,MATCH(ATS!$AB237,ATS!$O:$O,0),2)</f>
        <v>Outrider Mips Helmet</v>
      </c>
      <c r="AE237" s="173" t="str">
        <f>INDEX(ATS!$A:$P,MATCH(ATS!$AB237,ATS!$O:$O,0),4)</f>
        <v>LUSH-M</v>
      </c>
    </row>
    <row r="238" spans="1:31">
      <c r="A238">
        <v>810114</v>
      </c>
      <c r="B238" t="s">
        <v>3258</v>
      </c>
      <c r="C238" t="s">
        <v>3939</v>
      </c>
      <c r="D238" t="s">
        <v>3266</v>
      </c>
      <c r="E238" t="s">
        <v>3265</v>
      </c>
      <c r="F238" t="s">
        <v>7</v>
      </c>
      <c r="G238" t="s">
        <v>111</v>
      </c>
      <c r="H238">
        <v>0</v>
      </c>
      <c r="I238">
        <v>0</v>
      </c>
      <c r="J238">
        <v>0</v>
      </c>
      <c r="K238">
        <v>0</v>
      </c>
      <c r="L238">
        <v>0</v>
      </c>
      <c r="N238" s="171" t="str">
        <f t="shared" si="9"/>
        <v>810114-66101-M</v>
      </c>
      <c r="O238" s="172" t="str">
        <f>IF(B238="NET","",IF(B238="","",IFERROR(VLOOKUP(N238,EAN!$A:$B,2,FALSE),"MANGLER - MÅ OPPDATERE EAN-FANEN")))</f>
        <v>MANGLER - MÅ OPPDATERE EAN-FANEN</v>
      </c>
      <c r="P238" s="171">
        <f t="shared" si="10"/>
        <v>0</v>
      </c>
      <c r="Q238" s="171">
        <f t="shared" si="11"/>
        <v>0</v>
      </c>
      <c r="S238" s="102" t="str">
        <f>IF(B238="NET","",IFERROR(VLOOKUP(O238,'2) Order Form'!$V$9:$V$905,1,FALSE),"Ikke med I order form"))</f>
        <v>Ikke med I order form</v>
      </c>
      <c r="U238" s="2">
        <v>7048652540836</v>
      </c>
      <c r="V238" s="120">
        <f>IFERROR(VLOOKUP(U238,'2) Order Form'!$V$9:$V$1767,1,FALSE),"Ikke med I order form")</f>
        <v>7048652540836</v>
      </c>
      <c r="W238" s="173">
        <f>INDEX(ATS!$A:$P,MATCH(ATS!$U238,ATS!$O:$O,0),1)</f>
        <v>845107</v>
      </c>
      <c r="X238" s="174" t="str">
        <f>INDEX(ATS!$A:$P,MATCH(ATS!$U238,ATS!$O:$O,0),2)</f>
        <v>Ripper Helmet Jr</v>
      </c>
      <c r="Y238" s="175" t="str">
        <f>INDEX(ATS!$A:$P,MATCH(ATS!$U238,ATS!$O:$O,0),4)</f>
        <v>MBLK-48/53</v>
      </c>
      <c r="AA238" s="173">
        <f>IFERROR(VLOOKUP('2) Order Form'!V243,$U$4:$U$2000,1,FALSE),"Ikke med i Elastic")</f>
        <v>7048652893819</v>
      </c>
      <c r="AB238" s="173">
        <f>SUM('2) Order Form'!V243)</f>
        <v>7048652893819</v>
      </c>
      <c r="AC238" s="173">
        <f>INDEX(ATS!$A:$P,MATCH(ATS!$AB238,ATS!$O:$O,0),1)</f>
        <v>845082</v>
      </c>
      <c r="AD238" s="173" t="str">
        <f>INDEX(ATS!$A:$P,MATCH(ATS!$AB238,ATS!$O:$O,0),2)</f>
        <v>Outrider Mips Helmet</v>
      </c>
      <c r="AE238" s="173" t="str">
        <f>INDEX(ATS!$A:$P,MATCH(ATS!$AB238,ATS!$O:$O,0),4)</f>
        <v>LUSH-L</v>
      </c>
    </row>
    <row r="239" spans="1:31">
      <c r="A239">
        <v>810114</v>
      </c>
      <c r="B239" t="s">
        <v>3258</v>
      </c>
      <c r="C239" t="s">
        <v>3939</v>
      </c>
      <c r="D239" t="s">
        <v>3267</v>
      </c>
      <c r="E239" t="s">
        <v>3265</v>
      </c>
      <c r="F239" t="s">
        <v>66</v>
      </c>
      <c r="G239" t="s">
        <v>111</v>
      </c>
      <c r="H239">
        <v>0</v>
      </c>
      <c r="I239">
        <v>0</v>
      </c>
      <c r="J239">
        <v>0</v>
      </c>
      <c r="K239">
        <v>0</v>
      </c>
      <c r="L239">
        <v>0</v>
      </c>
      <c r="N239" s="171" t="str">
        <f t="shared" si="9"/>
        <v>810114-66101-L</v>
      </c>
      <c r="O239" s="172" t="str">
        <f>IF(B239="NET","",IF(B239="","",IFERROR(VLOOKUP(N239,EAN!$A:$B,2,FALSE),"MANGLER - MÅ OPPDATERE EAN-FANEN")))</f>
        <v>MANGLER - MÅ OPPDATERE EAN-FANEN</v>
      </c>
      <c r="P239" s="171">
        <f t="shared" si="10"/>
        <v>0</v>
      </c>
      <c r="Q239" s="171">
        <f t="shared" si="11"/>
        <v>0</v>
      </c>
      <c r="S239" s="102" t="str">
        <f>IF(B239="NET","",IFERROR(VLOOKUP(O239,'2) Order Form'!$V$9:$V$905,1,FALSE),"Ikke med I order form"))</f>
        <v>Ikke med I order form</v>
      </c>
      <c r="U239" s="2">
        <v>7048652540874</v>
      </c>
      <c r="V239" s="120">
        <f>IFERROR(VLOOKUP(U239,'2) Order Form'!$V$9:$V$1767,1,FALSE),"Ikke med I order form")</f>
        <v>7048652540874</v>
      </c>
      <c r="W239" s="173">
        <f>INDEX(ATS!$A:$P,MATCH(ATS!$U239,ATS!$O:$O,0),1)</f>
        <v>845107</v>
      </c>
      <c r="X239" s="174" t="str">
        <f>INDEX(ATS!$A:$P,MATCH(ATS!$U239,ATS!$O:$O,0),2)</f>
        <v>Ripper Helmet Jr</v>
      </c>
      <c r="Y239" s="175" t="str">
        <f>INDEX(ATS!$A:$P,MATCH(ATS!$U239,ATS!$O:$O,0),4)</f>
        <v>MWHT-48/53</v>
      </c>
      <c r="AA239" s="173">
        <f>IFERROR(VLOOKUP('2) Order Form'!V244,$U$4:$U$2000,1,FALSE),"Ikke med i Elastic")</f>
        <v>7048652555526</v>
      </c>
      <c r="AB239" s="173">
        <f>SUM('2) Order Form'!V244)</f>
        <v>7048652555526</v>
      </c>
      <c r="AC239" s="173">
        <f>INDEX(ATS!$A:$P,MATCH(ATS!$AB239,ATS!$O:$O,0),1)</f>
        <v>845082</v>
      </c>
      <c r="AD239" s="173" t="str">
        <f>INDEX(ATS!$A:$P,MATCH(ATS!$AB239,ATS!$O:$O,0),2)</f>
        <v>Outrider Mips Helmet</v>
      </c>
      <c r="AE239" s="173" t="str">
        <f>INDEX(ATS!$A:$P,MATCH(ATS!$AB239,ATS!$O:$O,0),4)</f>
        <v>MBL20-S</v>
      </c>
    </row>
    <row r="240" spans="1:31">
      <c r="A240">
        <v>810114</v>
      </c>
      <c r="B240" t="s">
        <v>3258</v>
      </c>
      <c r="C240" t="s">
        <v>3939</v>
      </c>
      <c r="D240" t="s">
        <v>3268</v>
      </c>
      <c r="E240" t="s">
        <v>3265</v>
      </c>
      <c r="F240" t="s">
        <v>67</v>
      </c>
      <c r="G240" t="s">
        <v>111</v>
      </c>
      <c r="H240">
        <v>10</v>
      </c>
      <c r="I240">
        <v>10</v>
      </c>
      <c r="J240">
        <v>10</v>
      </c>
      <c r="K240">
        <v>10</v>
      </c>
      <c r="L240">
        <v>10</v>
      </c>
      <c r="N240" s="171" t="str">
        <f t="shared" si="9"/>
        <v>810114-66101-XL</v>
      </c>
      <c r="O240" s="172" t="str">
        <f>IF(B240="NET","",IF(B240="","",IFERROR(VLOOKUP(N240,EAN!$A:$B,2,FALSE),"MANGLER - MÅ OPPDATERE EAN-FANEN")))</f>
        <v>MANGLER - MÅ OPPDATERE EAN-FANEN</v>
      </c>
      <c r="P240" s="171">
        <f t="shared" si="10"/>
        <v>10</v>
      </c>
      <c r="Q240" s="171">
        <f t="shared" si="11"/>
        <v>10</v>
      </c>
      <c r="S240" s="102" t="str">
        <f>IF(B240="NET","",IFERROR(VLOOKUP(O240,'2) Order Form'!$V$9:$V$905,1,FALSE),"Ikke med I order form"))</f>
        <v>Ikke med I order form</v>
      </c>
      <c r="U240" s="2">
        <v>7048652540874</v>
      </c>
      <c r="V240" s="120">
        <f>IFERROR(VLOOKUP(U240,'2) Order Form'!$V$9:$V$1767,1,FALSE),"Ikke med I order form")</f>
        <v>7048652540874</v>
      </c>
      <c r="W240" s="173">
        <f>INDEX(ATS!$A:$P,MATCH(ATS!$U240,ATS!$O:$O,0),1)</f>
        <v>845107</v>
      </c>
      <c r="X240" s="174" t="str">
        <f>INDEX(ATS!$A:$P,MATCH(ATS!$U240,ATS!$O:$O,0),2)</f>
        <v>Ripper Helmet Jr</v>
      </c>
      <c r="Y240" s="175" t="str">
        <f>INDEX(ATS!$A:$P,MATCH(ATS!$U240,ATS!$O:$O,0),4)</f>
        <v>MWHT-48/53</v>
      </c>
      <c r="AA240" s="173">
        <f>IFERROR(VLOOKUP('2) Order Form'!V245,$U$4:$U$2000,1,FALSE),"Ikke med i Elastic")</f>
        <v>7048652555519</v>
      </c>
      <c r="AB240" s="173">
        <f>SUM('2) Order Form'!V245)</f>
        <v>7048652555519</v>
      </c>
      <c r="AC240" s="173">
        <f>INDEX(ATS!$A:$P,MATCH(ATS!$AB240,ATS!$O:$O,0),1)</f>
        <v>845082</v>
      </c>
      <c r="AD240" s="173" t="str">
        <f>INDEX(ATS!$A:$P,MATCH(ATS!$AB240,ATS!$O:$O,0),2)</f>
        <v>Outrider Mips Helmet</v>
      </c>
      <c r="AE240" s="173" t="str">
        <f>INDEX(ATS!$A:$P,MATCH(ATS!$AB240,ATS!$O:$O,0),4)</f>
        <v>MBL20-M</v>
      </c>
    </row>
    <row r="241" spans="1:31">
      <c r="A241">
        <v>810114</v>
      </c>
      <c r="B241" t="s">
        <v>3258</v>
      </c>
      <c r="C241" t="s">
        <v>3939</v>
      </c>
      <c r="D241" t="s">
        <v>334</v>
      </c>
      <c r="E241" t="s">
        <v>2883</v>
      </c>
      <c r="F241" t="s">
        <v>8</v>
      </c>
      <c r="G241" t="s">
        <v>111</v>
      </c>
      <c r="H241">
        <v>40</v>
      </c>
      <c r="I241">
        <v>40</v>
      </c>
      <c r="J241">
        <v>40</v>
      </c>
      <c r="K241">
        <v>40</v>
      </c>
      <c r="L241">
        <v>40</v>
      </c>
      <c r="N241" s="171" t="str">
        <f t="shared" si="9"/>
        <v>810114-99901-S</v>
      </c>
      <c r="O241" s="172" t="str">
        <f>IF(B241="NET","",IF(B241="","",IFERROR(VLOOKUP(N241,EAN!$A:$B,2,FALSE),"MANGLER - MÅ OPPDATERE EAN-FANEN")))</f>
        <v>MANGLER - MÅ OPPDATERE EAN-FANEN</v>
      </c>
      <c r="P241" s="171">
        <f t="shared" si="10"/>
        <v>40</v>
      </c>
      <c r="Q241" s="171">
        <f t="shared" si="11"/>
        <v>40</v>
      </c>
      <c r="S241" s="102" t="str">
        <f>IF(B241="NET","",IFERROR(VLOOKUP(O241,'2) Order Form'!$V$9:$V$905,1,FALSE),"Ikke med I order form"))</f>
        <v>Ikke med I order form</v>
      </c>
      <c r="U241" s="2">
        <v>7048652767738</v>
      </c>
      <c r="V241" s="120">
        <f>IFERROR(VLOOKUP(U241,'2) Order Form'!$V$9:$V$1767,1,FALSE),"Ikke med I order form")</f>
        <v>7048652767738</v>
      </c>
      <c r="W241" s="173">
        <f>INDEX(ATS!$A:$P,MATCH(ATS!$U241,ATS!$O:$O,0),1)</f>
        <v>845107</v>
      </c>
      <c r="X241" s="174" t="str">
        <f>INDEX(ATS!$A:$P,MATCH(ATS!$U241,ATS!$O:$O,0),2)</f>
        <v>Ripper Helmet Jr</v>
      </c>
      <c r="Y241" s="175" t="str">
        <f>INDEX(ATS!$A:$P,MATCH(ATS!$U241,ATS!$O:$O,0),4)</f>
        <v>MFLU-48/53</v>
      </c>
      <c r="AA241" s="173">
        <f>IFERROR(VLOOKUP('2) Order Form'!V246,$U$4:$U$2000,1,FALSE),"Ikke med i Elastic")</f>
        <v>7048652555502</v>
      </c>
      <c r="AB241" s="173">
        <f>SUM('2) Order Form'!V246)</f>
        <v>7048652555502</v>
      </c>
      <c r="AC241" s="173">
        <f>INDEX(ATS!$A:$P,MATCH(ATS!$AB241,ATS!$O:$O,0),1)</f>
        <v>845082</v>
      </c>
      <c r="AD241" s="173" t="str">
        <f>INDEX(ATS!$A:$P,MATCH(ATS!$AB241,ATS!$O:$O,0),2)</f>
        <v>Outrider Mips Helmet</v>
      </c>
      <c r="AE241" s="173" t="str">
        <f>INDEX(ATS!$A:$P,MATCH(ATS!$AB241,ATS!$O:$O,0),4)</f>
        <v>MBL20-L</v>
      </c>
    </row>
    <row r="242" spans="1:31">
      <c r="A242">
        <v>810114</v>
      </c>
      <c r="B242" t="s">
        <v>3258</v>
      </c>
      <c r="C242" t="s">
        <v>3939</v>
      </c>
      <c r="D242" t="s">
        <v>335</v>
      </c>
      <c r="E242" t="s">
        <v>2883</v>
      </c>
      <c r="F242" t="s">
        <v>7</v>
      </c>
      <c r="G242" t="s">
        <v>111</v>
      </c>
      <c r="H242">
        <v>42</v>
      </c>
      <c r="I242">
        <v>42</v>
      </c>
      <c r="J242">
        <v>42</v>
      </c>
      <c r="K242">
        <v>42</v>
      </c>
      <c r="L242">
        <v>42</v>
      </c>
      <c r="N242" s="171" t="str">
        <f t="shared" si="9"/>
        <v>810114-99901-M</v>
      </c>
      <c r="O242" s="172" t="str">
        <f>IF(B242="NET","",IF(B242="","",IFERROR(VLOOKUP(N242,EAN!$A:$B,2,FALSE),"MANGLER - MÅ OPPDATERE EAN-FANEN")))</f>
        <v>MANGLER - MÅ OPPDATERE EAN-FANEN</v>
      </c>
      <c r="P242" s="171">
        <f t="shared" si="10"/>
        <v>42</v>
      </c>
      <c r="Q242" s="171">
        <f t="shared" si="11"/>
        <v>42</v>
      </c>
      <c r="S242" s="102" t="str">
        <f>IF(B242="NET","",IFERROR(VLOOKUP(O242,'2) Order Form'!$V$9:$V$905,1,FALSE),"Ikke med I order form"))</f>
        <v>Ikke med I order form</v>
      </c>
      <c r="U242" s="2">
        <v>7048652767738</v>
      </c>
      <c r="V242" s="120">
        <f>IFERROR(VLOOKUP(U242,'2) Order Form'!$V$9:$V$1767,1,FALSE),"Ikke med I order form")</f>
        <v>7048652767738</v>
      </c>
      <c r="W242" s="173">
        <f>INDEX(ATS!$A:$P,MATCH(ATS!$U242,ATS!$O:$O,0),1)</f>
        <v>845107</v>
      </c>
      <c r="X242" s="174" t="str">
        <f>INDEX(ATS!$A:$P,MATCH(ATS!$U242,ATS!$O:$O,0),2)</f>
        <v>Ripper Helmet Jr</v>
      </c>
      <c r="Y242" s="175" t="str">
        <f>INDEX(ATS!$A:$P,MATCH(ATS!$U242,ATS!$O:$O,0),4)</f>
        <v>MFLU-48/53</v>
      </c>
      <c r="AA242" s="173">
        <f>IFERROR(VLOOKUP('2) Order Form'!V247,$U$4:$U$2000,1,FALSE),"Ikke med i Elastic")</f>
        <v>7048652274502</v>
      </c>
      <c r="AB242" s="173">
        <f>SUM('2) Order Form'!V247)</f>
        <v>7048652274502</v>
      </c>
      <c r="AC242" s="173">
        <f>INDEX(ATS!$A:$P,MATCH(ATS!$AB242,ATS!$O:$O,0),1)</f>
        <v>845082</v>
      </c>
      <c r="AD242" s="173" t="str">
        <f>INDEX(ATS!$A:$P,MATCH(ATS!$AB242,ATS!$O:$O,0),2)</f>
        <v>Outrider Mips Helmet</v>
      </c>
      <c r="AE242" s="173" t="str">
        <f>INDEX(ATS!$A:$P,MATCH(ATS!$AB242,ATS!$O:$O,0),4)</f>
        <v>MWHTE-S</v>
      </c>
    </row>
    <row r="243" spans="1:31">
      <c r="A243">
        <v>810114</v>
      </c>
      <c r="B243" t="s">
        <v>3258</v>
      </c>
      <c r="C243" t="s">
        <v>3939</v>
      </c>
      <c r="D243" t="s">
        <v>336</v>
      </c>
      <c r="E243" t="s">
        <v>2883</v>
      </c>
      <c r="F243" t="s">
        <v>66</v>
      </c>
      <c r="G243" t="s">
        <v>111</v>
      </c>
      <c r="H243">
        <v>8</v>
      </c>
      <c r="I243">
        <v>8</v>
      </c>
      <c r="J243">
        <v>8</v>
      </c>
      <c r="K243">
        <v>8</v>
      </c>
      <c r="L243">
        <v>8</v>
      </c>
      <c r="N243" s="171" t="str">
        <f t="shared" si="9"/>
        <v>810114-99901-L</v>
      </c>
      <c r="O243" s="172" t="str">
        <f>IF(B243="NET","",IF(B243="","",IFERROR(VLOOKUP(N243,EAN!$A:$B,2,FALSE),"MANGLER - MÅ OPPDATERE EAN-FANEN")))</f>
        <v>MANGLER - MÅ OPPDATERE EAN-FANEN</v>
      </c>
      <c r="P243" s="171">
        <f t="shared" si="10"/>
        <v>8</v>
      </c>
      <c r="Q243" s="171">
        <f t="shared" si="11"/>
        <v>8</v>
      </c>
      <c r="S243" s="102" t="str">
        <f>IF(B243="NET","",IFERROR(VLOOKUP(O243,'2) Order Form'!$V$9:$V$905,1,FALSE),"Ikke med I order form"))</f>
        <v>Ikke med I order form</v>
      </c>
      <c r="U243" s="2">
        <v>7048652767769</v>
      </c>
      <c r="V243" s="120">
        <f>IFERROR(VLOOKUP(U243,'2) Order Form'!$V$9:$V$1767,1,FALSE),"Ikke med I order form")</f>
        <v>7048652767769</v>
      </c>
      <c r="W243" s="173">
        <f>INDEX(ATS!$A:$P,MATCH(ATS!$U243,ATS!$O:$O,0),1)</f>
        <v>845107</v>
      </c>
      <c r="X243" s="174" t="str">
        <f>INDEX(ATS!$A:$P,MATCH(ATS!$U243,ATS!$O:$O,0),2)</f>
        <v>Ripper Helmet Jr</v>
      </c>
      <c r="Y243" s="175" t="str">
        <f>INDEX(ATS!$A:$P,MATCH(ATS!$U243,ATS!$O:$O,0),4)</f>
        <v>SBLM-48/53</v>
      </c>
      <c r="AA243" s="173">
        <f>IFERROR(VLOOKUP('2) Order Form'!V248,$U$4:$U$2000,1,FALSE),"Ikke med i Elastic")</f>
        <v>7048652274496</v>
      </c>
      <c r="AB243" s="173">
        <f>SUM('2) Order Form'!V248)</f>
        <v>7048652274496</v>
      </c>
      <c r="AC243" s="173">
        <f>INDEX(ATS!$A:$P,MATCH(ATS!$AB243,ATS!$O:$O,0),1)</f>
        <v>845082</v>
      </c>
      <c r="AD243" s="173" t="str">
        <f>INDEX(ATS!$A:$P,MATCH(ATS!$AB243,ATS!$O:$O,0),2)</f>
        <v>Outrider Mips Helmet</v>
      </c>
      <c r="AE243" s="173" t="str">
        <f>INDEX(ATS!$A:$P,MATCH(ATS!$AB243,ATS!$O:$O,0),4)</f>
        <v>MWHTE-M</v>
      </c>
    </row>
    <row r="244" spans="1:31">
      <c r="A244">
        <v>810114</v>
      </c>
      <c r="B244" t="s">
        <v>3258</v>
      </c>
      <c r="C244" t="s">
        <v>3939</v>
      </c>
      <c r="D244" t="s">
        <v>337</v>
      </c>
      <c r="E244" t="s">
        <v>2883</v>
      </c>
      <c r="F244" t="s">
        <v>67</v>
      </c>
      <c r="G244" t="s">
        <v>111</v>
      </c>
      <c r="H244">
        <v>29</v>
      </c>
      <c r="I244">
        <v>29</v>
      </c>
      <c r="J244">
        <v>29</v>
      </c>
      <c r="K244">
        <v>29</v>
      </c>
      <c r="L244">
        <v>29</v>
      </c>
      <c r="N244" s="171" t="str">
        <f t="shared" si="9"/>
        <v>810114-99901-XL</v>
      </c>
      <c r="O244" s="172" t="str">
        <f>IF(B244="NET","",IF(B244="","",IFERROR(VLOOKUP(N244,EAN!$A:$B,2,FALSE),"MANGLER - MÅ OPPDATERE EAN-FANEN")))</f>
        <v>MANGLER - MÅ OPPDATERE EAN-FANEN</v>
      </c>
      <c r="P244" s="171">
        <f t="shared" si="10"/>
        <v>29</v>
      </c>
      <c r="Q244" s="171">
        <f t="shared" si="11"/>
        <v>29</v>
      </c>
      <c r="S244" s="102" t="str">
        <f>IF(B244="NET","",IFERROR(VLOOKUP(O244,'2) Order Form'!$V$9:$V$905,1,FALSE),"Ikke med I order form"))</f>
        <v>Ikke med I order form</v>
      </c>
      <c r="U244" s="2">
        <v>7048652767769</v>
      </c>
      <c r="V244" s="120">
        <f>IFERROR(VLOOKUP(U244,'2) Order Form'!$V$9:$V$1767,1,FALSE),"Ikke med I order form")</f>
        <v>7048652767769</v>
      </c>
      <c r="W244" s="173">
        <f>INDEX(ATS!$A:$P,MATCH(ATS!$U244,ATS!$O:$O,0),1)</f>
        <v>845107</v>
      </c>
      <c r="X244" s="174" t="str">
        <f>INDEX(ATS!$A:$P,MATCH(ATS!$U244,ATS!$O:$O,0),2)</f>
        <v>Ripper Helmet Jr</v>
      </c>
      <c r="Y244" s="175" t="str">
        <f>INDEX(ATS!$A:$P,MATCH(ATS!$U244,ATS!$O:$O,0),4)</f>
        <v>SBLM-48/53</v>
      </c>
      <c r="AA244" s="173">
        <f>IFERROR(VLOOKUP('2) Order Form'!V249,$U$4:$U$2000,1,FALSE),"Ikke med i Elastic")</f>
        <v>7048652274489</v>
      </c>
      <c r="AB244" s="173">
        <f>SUM('2) Order Form'!V249)</f>
        <v>7048652274489</v>
      </c>
      <c r="AC244" s="173">
        <f>INDEX(ATS!$A:$P,MATCH(ATS!$AB244,ATS!$O:$O,0),1)</f>
        <v>845082</v>
      </c>
      <c r="AD244" s="173" t="str">
        <f>INDEX(ATS!$A:$P,MATCH(ATS!$AB244,ATS!$O:$O,0),2)</f>
        <v>Outrider Mips Helmet</v>
      </c>
      <c r="AE244" s="173" t="str">
        <f>INDEX(ATS!$A:$P,MATCH(ATS!$AB244,ATS!$O:$O,0),4)</f>
        <v>MWHTE-L</v>
      </c>
    </row>
    <row r="245" spans="1:31">
      <c r="A245" s="140">
        <v>810115</v>
      </c>
      <c r="B245" t="s">
        <v>170</v>
      </c>
      <c r="H245" s="140">
        <v>202341</v>
      </c>
      <c r="I245" s="140">
        <v>202342</v>
      </c>
      <c r="J245" s="140">
        <v>202343</v>
      </c>
      <c r="K245" s="140">
        <v>202344</v>
      </c>
      <c r="L245" s="140">
        <v>202345</v>
      </c>
      <c r="N245" s="171" t="str">
        <f t="shared" si="9"/>
        <v>810115-</v>
      </c>
      <c r="O245" s="172" t="str">
        <f>IF(B245="NET","",IF(B245="","",IFERROR(VLOOKUP(N245,EAN!$A:$B,2,FALSE),"MANGLER - MÅ OPPDATERE EAN-FANEN")))</f>
        <v/>
      </c>
      <c r="P245" s="171">
        <f t="shared" si="10"/>
        <v>202341</v>
      </c>
      <c r="Q245" s="171">
        <f t="shared" si="11"/>
        <v>202345</v>
      </c>
      <c r="S245" s="102" t="str">
        <f>IF(B245="NET","",IFERROR(VLOOKUP(O245,'2) Order Form'!$V$9:$V$905,1,FALSE),"Ikke med I order form"))</f>
        <v/>
      </c>
      <c r="U245" s="2">
        <v>7048652903013</v>
      </c>
      <c r="V245" s="120">
        <f>IFERROR(VLOOKUP(U245,'2) Order Form'!$V$9:$V$1767,1,FALSE),"Ikke med I order form")</f>
        <v>7048652903013</v>
      </c>
      <c r="W245" s="173">
        <f>INDEX(ATS!$A:$P,MATCH(ATS!$U245,ATS!$O:$O,0),1)</f>
        <v>845107</v>
      </c>
      <c r="X245" s="174" t="str">
        <f>INDEX(ATS!$A:$P,MATCH(ATS!$U245,ATS!$O:$O,0),2)</f>
        <v>Ripper Helmet Jr</v>
      </c>
      <c r="Y245" s="175" t="str">
        <f>INDEX(ATS!$A:$P,MATCH(ATS!$U245,ATS!$O:$O,0),4)</f>
        <v>BLTI-48/53</v>
      </c>
      <c r="AA245" s="173">
        <f>IFERROR(VLOOKUP('2) Order Form'!V250,$U$4:$U$2000,1,FALSE),"Ikke med i Elastic")</f>
        <v>7048652893864</v>
      </c>
      <c r="AB245" s="173">
        <f>SUM('2) Order Form'!V250)</f>
        <v>7048652893864</v>
      </c>
      <c r="AC245" s="173">
        <f>INDEX(ATS!$A:$P,MATCH(ATS!$AB245,ATS!$O:$O,0),1)</f>
        <v>845082</v>
      </c>
      <c r="AD245" s="173" t="str">
        <f>INDEX(ATS!$A:$P,MATCH(ATS!$AB245,ATS!$O:$O,0),2)</f>
        <v>Outrider Mips Helmet</v>
      </c>
      <c r="AE245" s="173" t="str">
        <f>INDEX(ATS!$A:$P,MATCH(ATS!$AB245,ATS!$O:$O,0),4)</f>
        <v>WOLND-S</v>
      </c>
    </row>
    <row r="246" spans="1:31">
      <c r="A246">
        <v>810115</v>
      </c>
      <c r="B246" t="s">
        <v>3269</v>
      </c>
      <c r="C246" t="s">
        <v>3939</v>
      </c>
      <c r="D246" t="s">
        <v>3264</v>
      </c>
      <c r="E246" t="s">
        <v>3265</v>
      </c>
      <c r="F246" t="s">
        <v>8</v>
      </c>
      <c r="G246" t="s">
        <v>111</v>
      </c>
      <c r="H246">
        <v>17</v>
      </c>
      <c r="I246">
        <v>17</v>
      </c>
      <c r="J246">
        <v>17</v>
      </c>
      <c r="K246">
        <v>17</v>
      </c>
      <c r="L246">
        <v>17</v>
      </c>
      <c r="N246" s="171" t="str">
        <f t="shared" si="9"/>
        <v>810115-66101-S</v>
      </c>
      <c r="O246" s="172" t="str">
        <f>IF(B246="NET","",IF(B246="","",IFERROR(VLOOKUP(N246,EAN!$A:$B,2,FALSE),"MANGLER - MÅ OPPDATERE EAN-FANEN")))</f>
        <v>MANGLER - MÅ OPPDATERE EAN-FANEN</v>
      </c>
      <c r="P246" s="171">
        <f t="shared" si="10"/>
        <v>17</v>
      </c>
      <c r="Q246" s="171">
        <f t="shared" si="11"/>
        <v>17</v>
      </c>
      <c r="S246" s="102" t="str">
        <f>IF(B246="NET","",IFERROR(VLOOKUP(O246,'2) Order Form'!$V$9:$V$905,1,FALSE),"Ikke med I order form"))</f>
        <v>Ikke med I order form</v>
      </c>
      <c r="U246" s="2">
        <v>7048652903013</v>
      </c>
      <c r="V246" s="120">
        <f>IFERROR(VLOOKUP(U246,'2) Order Form'!$V$9:$V$1767,1,FALSE),"Ikke med I order form")</f>
        <v>7048652903013</v>
      </c>
      <c r="W246" s="173">
        <f>INDEX(ATS!$A:$P,MATCH(ATS!$U246,ATS!$O:$O,0),1)</f>
        <v>845107</v>
      </c>
      <c r="X246" s="174" t="str">
        <f>INDEX(ATS!$A:$P,MATCH(ATS!$U246,ATS!$O:$O,0),2)</f>
        <v>Ripper Helmet Jr</v>
      </c>
      <c r="Y246" s="175" t="str">
        <f>INDEX(ATS!$A:$P,MATCH(ATS!$U246,ATS!$O:$O,0),4)</f>
        <v>BLTI-48/53</v>
      </c>
      <c r="AA246" s="173">
        <f>IFERROR(VLOOKUP('2) Order Form'!V251,$U$4:$U$2000,1,FALSE),"Ikke med i Elastic")</f>
        <v>7048652893857</v>
      </c>
      <c r="AB246" s="173">
        <f>SUM('2) Order Form'!V251)</f>
        <v>7048652893857</v>
      </c>
      <c r="AC246" s="173">
        <f>INDEX(ATS!$A:$P,MATCH(ATS!$AB246,ATS!$O:$O,0),1)</f>
        <v>845082</v>
      </c>
      <c r="AD246" s="173" t="str">
        <f>INDEX(ATS!$A:$P,MATCH(ATS!$AB246,ATS!$O:$O,0),2)</f>
        <v>Outrider Mips Helmet</v>
      </c>
      <c r="AE246" s="173" t="str">
        <f>INDEX(ATS!$A:$P,MATCH(ATS!$AB246,ATS!$O:$O,0),4)</f>
        <v>WOLND-M</v>
      </c>
    </row>
    <row r="247" spans="1:31">
      <c r="A247">
        <v>810115</v>
      </c>
      <c r="B247" t="s">
        <v>3269</v>
      </c>
      <c r="C247" t="s">
        <v>3939</v>
      </c>
      <c r="D247" t="s">
        <v>3266</v>
      </c>
      <c r="E247" t="s">
        <v>3265</v>
      </c>
      <c r="F247" t="s">
        <v>7</v>
      </c>
      <c r="G247" t="s">
        <v>111</v>
      </c>
      <c r="H247">
        <v>5</v>
      </c>
      <c r="I247">
        <v>5</v>
      </c>
      <c r="J247">
        <v>5</v>
      </c>
      <c r="K247">
        <v>5</v>
      </c>
      <c r="L247">
        <v>5</v>
      </c>
      <c r="N247" s="171" t="str">
        <f t="shared" si="9"/>
        <v>810115-66101-M</v>
      </c>
      <c r="O247" s="172" t="str">
        <f>IF(B247="NET","",IF(B247="","",IFERROR(VLOOKUP(N247,EAN!$A:$B,2,FALSE),"MANGLER - MÅ OPPDATERE EAN-FANEN")))</f>
        <v>MANGLER - MÅ OPPDATERE EAN-FANEN</v>
      </c>
      <c r="P247" s="171">
        <f t="shared" si="10"/>
        <v>5</v>
      </c>
      <c r="Q247" s="171">
        <f t="shared" si="11"/>
        <v>5</v>
      </c>
      <c r="S247" s="102" t="str">
        <f>IF(B247="NET","",IFERROR(VLOOKUP(O247,'2) Order Form'!$V$9:$V$905,1,FALSE),"Ikke med I order form"))</f>
        <v>Ikke med I order form</v>
      </c>
      <c r="U247" s="2">
        <v>7048652903020</v>
      </c>
      <c r="V247" s="120">
        <f>IFERROR(VLOOKUP(U247,'2) Order Form'!$V$9:$V$1767,1,FALSE),"Ikke med I order form")</f>
        <v>7048652903020</v>
      </c>
      <c r="W247" s="173">
        <f>INDEX(ATS!$A:$P,MATCH(ATS!$U247,ATS!$O:$O,0),1)</f>
        <v>845107</v>
      </c>
      <c r="X247" s="174" t="str">
        <f>INDEX(ATS!$A:$P,MATCH(ATS!$U247,ATS!$O:$O,0),2)</f>
        <v>Ripper Helmet Jr</v>
      </c>
      <c r="Y247" s="175" t="str">
        <f>INDEX(ATS!$A:$P,MATCH(ATS!$U247,ATS!$O:$O,0),4)</f>
        <v>DLIM-48/53</v>
      </c>
      <c r="AA247" s="173">
        <f>IFERROR(VLOOKUP('2) Order Form'!V252,$U$4:$U$2000,1,FALSE),"Ikke med i Elastic")</f>
        <v>7048652893840</v>
      </c>
      <c r="AB247" s="173">
        <f>SUM('2) Order Form'!V252)</f>
        <v>7048652893840</v>
      </c>
      <c r="AC247" s="173">
        <f>INDEX(ATS!$A:$P,MATCH(ATS!$AB247,ATS!$O:$O,0),1)</f>
        <v>845082</v>
      </c>
      <c r="AD247" s="173" t="str">
        <f>INDEX(ATS!$A:$P,MATCH(ATS!$AB247,ATS!$O:$O,0),2)</f>
        <v>Outrider Mips Helmet</v>
      </c>
      <c r="AE247" s="173" t="str">
        <f>INDEX(ATS!$A:$P,MATCH(ATS!$AB247,ATS!$O:$O,0),4)</f>
        <v>WOLND-L</v>
      </c>
    </row>
    <row r="248" spans="1:31">
      <c r="A248">
        <v>810115</v>
      </c>
      <c r="B248" t="s">
        <v>3269</v>
      </c>
      <c r="C248" t="s">
        <v>3939</v>
      </c>
      <c r="D248" t="s">
        <v>3267</v>
      </c>
      <c r="E248" t="s">
        <v>3265</v>
      </c>
      <c r="F248" t="s">
        <v>66</v>
      </c>
      <c r="G248" t="s">
        <v>111</v>
      </c>
      <c r="H248">
        <v>0</v>
      </c>
      <c r="I248">
        <v>0</v>
      </c>
      <c r="J248">
        <v>0</v>
      </c>
      <c r="K248">
        <v>0</v>
      </c>
      <c r="L248">
        <v>0</v>
      </c>
      <c r="N248" s="171" t="str">
        <f t="shared" si="9"/>
        <v>810115-66101-L</v>
      </c>
      <c r="O248" s="172" t="str">
        <f>IF(B248="NET","",IF(B248="","",IFERROR(VLOOKUP(N248,EAN!$A:$B,2,FALSE),"MANGLER - MÅ OPPDATERE EAN-FANEN")))</f>
        <v>MANGLER - MÅ OPPDATERE EAN-FANEN</v>
      </c>
      <c r="P248" s="171">
        <f t="shared" si="10"/>
        <v>0</v>
      </c>
      <c r="Q248" s="171">
        <f t="shared" si="11"/>
        <v>0</v>
      </c>
      <c r="S248" s="102" t="str">
        <f>IF(B248="NET","",IFERROR(VLOOKUP(O248,'2) Order Form'!$V$9:$V$905,1,FALSE),"Ikke med I order form"))</f>
        <v>Ikke med I order form</v>
      </c>
      <c r="U248" s="2">
        <v>7048652903020</v>
      </c>
      <c r="V248" s="120">
        <f>IFERROR(VLOOKUP(U248,'2) Order Form'!$V$9:$V$1767,1,FALSE),"Ikke med I order form")</f>
        <v>7048652903020</v>
      </c>
      <c r="W248" s="173">
        <f>INDEX(ATS!$A:$P,MATCH(ATS!$U248,ATS!$O:$O,0),1)</f>
        <v>845107</v>
      </c>
      <c r="X248" s="174" t="str">
        <f>INDEX(ATS!$A:$P,MATCH(ATS!$U248,ATS!$O:$O,0),2)</f>
        <v>Ripper Helmet Jr</v>
      </c>
      <c r="Y248" s="175" t="str">
        <f>INDEX(ATS!$A:$P,MATCH(ATS!$U248,ATS!$O:$O,0),4)</f>
        <v>DLIM-48/53</v>
      </c>
      <c r="AA248" s="173">
        <f>IFERROR(VLOOKUP('2) Order Form'!V253,$U$4:$U$2000,1,FALSE),"Ikke med i Elastic")</f>
        <v>7048652274564</v>
      </c>
      <c r="AB248" s="173">
        <f>SUM('2) Order Form'!V253)</f>
        <v>7048652274564</v>
      </c>
      <c r="AC248" s="173">
        <f>INDEX(ATS!$A:$P,MATCH(ATS!$AB248,ATS!$O:$O,0),1)</f>
        <v>845086</v>
      </c>
      <c r="AD248" s="173" t="str">
        <f>INDEX(ATS!$A:$P,MATCH(ATS!$AB248,ATS!$O:$O,0),2)</f>
        <v>Tucker Mips Helmet</v>
      </c>
      <c r="AE248" s="173" t="str">
        <f>INDEX(ATS!$A:$P,MATCH(ATS!$AB248,ATS!$O:$O,0),4)</f>
        <v>MBLCK-M</v>
      </c>
    </row>
    <row r="249" spans="1:31">
      <c r="A249">
        <v>810115</v>
      </c>
      <c r="B249" t="s">
        <v>3269</v>
      </c>
      <c r="C249" t="s">
        <v>3939</v>
      </c>
      <c r="D249" t="s">
        <v>3268</v>
      </c>
      <c r="E249" t="s">
        <v>3265</v>
      </c>
      <c r="F249" t="s">
        <v>67</v>
      </c>
      <c r="G249" t="s">
        <v>111</v>
      </c>
      <c r="H249">
        <v>10</v>
      </c>
      <c r="I249">
        <v>10</v>
      </c>
      <c r="J249">
        <v>10</v>
      </c>
      <c r="K249">
        <v>10</v>
      </c>
      <c r="L249">
        <v>10</v>
      </c>
      <c r="N249" s="171" t="str">
        <f t="shared" si="9"/>
        <v>810115-66101-XL</v>
      </c>
      <c r="O249" s="172" t="str">
        <f>IF(B249="NET","",IF(B249="","",IFERROR(VLOOKUP(N249,EAN!$A:$B,2,FALSE),"MANGLER - MÅ OPPDATERE EAN-FANEN")))</f>
        <v>MANGLER - MÅ OPPDATERE EAN-FANEN</v>
      </c>
      <c r="P249" s="171">
        <f t="shared" si="10"/>
        <v>10</v>
      </c>
      <c r="Q249" s="171">
        <f t="shared" si="11"/>
        <v>10</v>
      </c>
      <c r="S249" s="102" t="str">
        <f>IF(B249="NET","",IFERROR(VLOOKUP(O249,'2) Order Form'!$V$9:$V$905,1,FALSE),"Ikke med I order form"))</f>
        <v>Ikke med I order form</v>
      </c>
      <c r="U249" s="2">
        <v>7048652903037</v>
      </c>
      <c r="V249" s="120">
        <f>IFERROR(VLOOKUP(U249,'2) Order Form'!$V$9:$V$1767,1,FALSE),"Ikke med I order form")</f>
        <v>7048652903037</v>
      </c>
      <c r="W249" s="173">
        <f>INDEX(ATS!$A:$P,MATCH(ATS!$U249,ATS!$O:$O,0),1)</f>
        <v>845107</v>
      </c>
      <c r="X249" s="174" t="str">
        <f>INDEX(ATS!$A:$P,MATCH(ATS!$U249,ATS!$O:$O,0),2)</f>
        <v>Ripper Helmet Jr</v>
      </c>
      <c r="Y249" s="175" t="str">
        <f>INDEX(ATS!$A:$P,MATCH(ATS!$U249,ATS!$O:$O,0),4)</f>
        <v>SAME-48/53</v>
      </c>
      <c r="AA249" s="173">
        <f>IFERROR(VLOOKUP('2) Order Form'!V254,$U$4:$U$2000,1,FALSE),"Ikke med i Elastic")</f>
        <v>7048652274557</v>
      </c>
      <c r="AB249" s="173">
        <f>SUM('2) Order Form'!V254)</f>
        <v>7048652274557</v>
      </c>
      <c r="AC249" s="173">
        <f>INDEX(ATS!$A:$P,MATCH(ATS!$AB249,ATS!$O:$O,0),1)</f>
        <v>845086</v>
      </c>
      <c r="AD249" s="173" t="str">
        <f>INDEX(ATS!$A:$P,MATCH(ATS!$AB249,ATS!$O:$O,0),2)</f>
        <v>Tucker Mips Helmet</v>
      </c>
      <c r="AE249" s="173" t="str">
        <f>INDEX(ATS!$A:$P,MATCH(ATS!$AB249,ATS!$O:$O,0),4)</f>
        <v>MBLCK-L</v>
      </c>
    </row>
    <row r="250" spans="1:31">
      <c r="A250">
        <v>810115</v>
      </c>
      <c r="B250" t="s">
        <v>3269</v>
      </c>
      <c r="C250" t="s">
        <v>3939</v>
      </c>
      <c r="D250" t="s">
        <v>334</v>
      </c>
      <c r="E250" t="s">
        <v>2883</v>
      </c>
      <c r="F250" t="s">
        <v>8</v>
      </c>
      <c r="G250" t="s">
        <v>111</v>
      </c>
      <c r="H250">
        <v>31</v>
      </c>
      <c r="I250">
        <v>31</v>
      </c>
      <c r="J250">
        <v>31</v>
      </c>
      <c r="K250">
        <v>31</v>
      </c>
      <c r="L250">
        <v>31</v>
      </c>
      <c r="N250" s="171" t="str">
        <f t="shared" si="9"/>
        <v>810115-99901-S</v>
      </c>
      <c r="O250" s="172" t="str">
        <f>IF(B250="NET","",IF(B250="","",IFERROR(VLOOKUP(N250,EAN!$A:$B,2,FALSE),"MANGLER - MÅ OPPDATERE EAN-FANEN")))</f>
        <v>MANGLER - MÅ OPPDATERE EAN-FANEN</v>
      </c>
      <c r="P250" s="171">
        <f t="shared" si="10"/>
        <v>31</v>
      </c>
      <c r="Q250" s="171">
        <f t="shared" si="11"/>
        <v>31</v>
      </c>
      <c r="S250" s="102" t="str">
        <f>IF(B250="NET","",IFERROR(VLOOKUP(O250,'2) Order Form'!$V$9:$V$905,1,FALSE),"Ikke med I order form"))</f>
        <v>Ikke med I order form</v>
      </c>
      <c r="U250" s="2">
        <v>7048652903037</v>
      </c>
      <c r="V250" s="120">
        <f>IFERROR(VLOOKUP(U250,'2) Order Form'!$V$9:$V$1767,1,FALSE),"Ikke med I order form")</f>
        <v>7048652903037</v>
      </c>
      <c r="W250" s="173">
        <f>INDEX(ATS!$A:$P,MATCH(ATS!$U250,ATS!$O:$O,0),1)</f>
        <v>845107</v>
      </c>
      <c r="X250" s="174" t="str">
        <f>INDEX(ATS!$A:$P,MATCH(ATS!$U250,ATS!$O:$O,0),2)</f>
        <v>Ripper Helmet Jr</v>
      </c>
      <c r="Y250" s="175" t="str">
        <f>INDEX(ATS!$A:$P,MATCH(ATS!$U250,ATS!$O:$O,0),4)</f>
        <v>SAME-48/53</v>
      </c>
      <c r="AA250" s="173">
        <f>IFERROR(VLOOKUP('2) Order Form'!V255,$U$4:$U$2000,1,FALSE),"Ikke med i Elastic")</f>
        <v>7048652274601</v>
      </c>
      <c r="AB250" s="173">
        <f>SUM('2) Order Form'!V255)</f>
        <v>7048652274601</v>
      </c>
      <c r="AC250" s="173">
        <f>INDEX(ATS!$A:$P,MATCH(ATS!$AB250,ATS!$O:$O,0),1)</f>
        <v>845086</v>
      </c>
      <c r="AD250" s="173" t="str">
        <f>INDEX(ATS!$A:$P,MATCH(ATS!$AB250,ATS!$O:$O,0),2)</f>
        <v>Tucker Mips Helmet</v>
      </c>
      <c r="AE250" s="173" t="str">
        <f>INDEX(ATS!$A:$P,MATCH(ATS!$AB250,ATS!$O:$O,0),4)</f>
        <v>MWHTE-M</v>
      </c>
    </row>
    <row r="251" spans="1:31">
      <c r="A251">
        <v>810115</v>
      </c>
      <c r="B251" t="s">
        <v>3269</v>
      </c>
      <c r="C251" t="s">
        <v>3939</v>
      </c>
      <c r="D251" t="s">
        <v>335</v>
      </c>
      <c r="E251" t="s">
        <v>2883</v>
      </c>
      <c r="F251" t="s">
        <v>7</v>
      </c>
      <c r="G251" t="s">
        <v>111</v>
      </c>
      <c r="H251">
        <v>36</v>
      </c>
      <c r="I251">
        <v>36</v>
      </c>
      <c r="J251">
        <v>36</v>
      </c>
      <c r="K251">
        <v>36</v>
      </c>
      <c r="L251">
        <v>36</v>
      </c>
      <c r="N251" s="171" t="str">
        <f t="shared" si="9"/>
        <v>810115-99901-M</v>
      </c>
      <c r="O251" s="172" t="str">
        <f>IF(B251="NET","",IF(B251="","",IFERROR(VLOOKUP(N251,EAN!$A:$B,2,FALSE),"MANGLER - MÅ OPPDATERE EAN-FANEN")))</f>
        <v>MANGLER - MÅ OPPDATERE EAN-FANEN</v>
      </c>
      <c r="P251" s="171">
        <f t="shared" si="10"/>
        <v>36</v>
      </c>
      <c r="Q251" s="171">
        <f t="shared" si="11"/>
        <v>36</v>
      </c>
      <c r="S251" s="102" t="str">
        <f>IF(B251="NET","",IFERROR(VLOOKUP(O251,'2) Order Form'!$V$9:$V$905,1,FALSE),"Ikke med I order form"))</f>
        <v>Ikke med I order form</v>
      </c>
      <c r="U251" s="2">
        <v>7048652903044</v>
      </c>
      <c r="V251" s="120">
        <f>IFERROR(VLOOKUP(U251,'2) Order Form'!$V$9:$V$1767,1,FALSE),"Ikke med I order form")</f>
        <v>7048652903044</v>
      </c>
      <c r="W251" s="173">
        <f>INDEX(ATS!$A:$P,MATCH(ATS!$U251,ATS!$O:$O,0),1)</f>
        <v>845107</v>
      </c>
      <c r="X251" s="174" t="str">
        <f>INDEX(ATS!$A:$P,MATCH(ATS!$U251,ATS!$O:$O,0),2)</f>
        <v>Ripper Helmet Jr</v>
      </c>
      <c r="Y251" s="175" t="str">
        <f>INDEX(ATS!$A:$P,MATCH(ATS!$U251,ATS!$O:$O,0),4)</f>
        <v>WOLD-48/53</v>
      </c>
      <c r="AA251" s="173">
        <f>IFERROR(VLOOKUP('2) Order Form'!V256,$U$4:$U$2000,1,FALSE),"Ikke med i Elastic")</f>
        <v>7048652274595</v>
      </c>
      <c r="AB251" s="173">
        <f>SUM('2) Order Form'!V256)</f>
        <v>7048652274595</v>
      </c>
      <c r="AC251" s="173">
        <f>INDEX(ATS!$A:$P,MATCH(ATS!$AB251,ATS!$O:$O,0),1)</f>
        <v>845086</v>
      </c>
      <c r="AD251" s="173" t="str">
        <f>INDEX(ATS!$A:$P,MATCH(ATS!$AB251,ATS!$O:$O,0),2)</f>
        <v>Tucker Mips Helmet</v>
      </c>
      <c r="AE251" s="173" t="str">
        <f>INDEX(ATS!$A:$P,MATCH(ATS!$AB251,ATS!$O:$O,0),4)</f>
        <v>MWHTE-L</v>
      </c>
    </row>
    <row r="252" spans="1:31">
      <c r="A252">
        <v>810115</v>
      </c>
      <c r="B252" t="s">
        <v>3269</v>
      </c>
      <c r="C252" t="s">
        <v>3939</v>
      </c>
      <c r="D252" t="s">
        <v>336</v>
      </c>
      <c r="E252" t="s">
        <v>2883</v>
      </c>
      <c r="F252" t="s">
        <v>66</v>
      </c>
      <c r="G252" t="s">
        <v>111</v>
      </c>
      <c r="H252">
        <v>13</v>
      </c>
      <c r="I252">
        <v>13</v>
      </c>
      <c r="J252">
        <v>13</v>
      </c>
      <c r="K252">
        <v>13</v>
      </c>
      <c r="L252">
        <v>13</v>
      </c>
      <c r="N252" s="171" t="str">
        <f t="shared" si="9"/>
        <v>810115-99901-L</v>
      </c>
      <c r="O252" s="172" t="str">
        <f>IF(B252="NET","",IF(B252="","",IFERROR(VLOOKUP(N252,EAN!$A:$B,2,FALSE),"MANGLER - MÅ OPPDATERE EAN-FANEN")))</f>
        <v>MANGLER - MÅ OPPDATERE EAN-FANEN</v>
      </c>
      <c r="P252" s="171">
        <f t="shared" si="10"/>
        <v>13</v>
      </c>
      <c r="Q252" s="171">
        <f t="shared" si="11"/>
        <v>13</v>
      </c>
      <c r="S252" s="102" t="str">
        <f>IF(B252="NET","",IFERROR(VLOOKUP(O252,'2) Order Form'!$V$9:$V$905,1,FALSE),"Ikke med I order form"))</f>
        <v>Ikke med I order form</v>
      </c>
      <c r="U252" s="2">
        <v>7048652903044</v>
      </c>
      <c r="V252" s="120">
        <f>IFERROR(VLOOKUP(U252,'2) Order Form'!$V$9:$V$1767,1,FALSE),"Ikke med I order form")</f>
        <v>7048652903044</v>
      </c>
      <c r="W252" s="173">
        <f>INDEX(ATS!$A:$P,MATCH(ATS!$U252,ATS!$O:$O,0),1)</f>
        <v>845107</v>
      </c>
      <c r="X252" s="174" t="str">
        <f>INDEX(ATS!$A:$P,MATCH(ATS!$U252,ATS!$O:$O,0),2)</f>
        <v>Ripper Helmet Jr</v>
      </c>
      <c r="Y252" s="175" t="str">
        <f>INDEX(ATS!$A:$P,MATCH(ATS!$U252,ATS!$O:$O,0),4)</f>
        <v>WOLD-48/53</v>
      </c>
      <c r="AA252" s="173">
        <f>IFERROR(VLOOKUP('2) Order Form'!V257,$U$4:$U$2000,1,FALSE),"Ikke med i Elastic")</f>
        <v>7048652911629</v>
      </c>
      <c r="AB252" s="173">
        <f>SUM('2) Order Form'!V257)</f>
        <v>7048652911629</v>
      </c>
      <c r="AC252" s="173">
        <f>INDEX(ATS!$A:$P,MATCH(ATS!$AB252,ATS!$O:$O,0),1)</f>
        <v>845129</v>
      </c>
      <c r="AD252" s="173" t="str">
        <f>INDEX(ATS!$A:$P,MATCH(ATS!$AB252,ATS!$O:$O,0),2)</f>
        <v>Seeker Helmet</v>
      </c>
      <c r="AE252" s="173" t="str">
        <f>INDEX(ATS!$A:$P,MATCH(ATS!$AB252,ATS!$O:$O,0),4)</f>
        <v>DUSK-48/53</v>
      </c>
    </row>
    <row r="253" spans="1:31">
      <c r="A253">
        <v>810115</v>
      </c>
      <c r="B253" t="s">
        <v>3269</v>
      </c>
      <c r="C253" t="s">
        <v>3939</v>
      </c>
      <c r="D253" t="s">
        <v>337</v>
      </c>
      <c r="E253" t="s">
        <v>2883</v>
      </c>
      <c r="F253" t="s">
        <v>67</v>
      </c>
      <c r="G253" t="s">
        <v>111</v>
      </c>
      <c r="H253">
        <v>37</v>
      </c>
      <c r="I253">
        <v>37</v>
      </c>
      <c r="J253">
        <v>37</v>
      </c>
      <c r="K253">
        <v>37</v>
      </c>
      <c r="L253">
        <v>37</v>
      </c>
      <c r="N253" s="171" t="str">
        <f t="shared" si="9"/>
        <v>810115-99901-XL</v>
      </c>
      <c r="O253" s="172" t="str">
        <f>IF(B253="NET","",IF(B253="","",IFERROR(VLOOKUP(N253,EAN!$A:$B,2,FALSE),"MANGLER - MÅ OPPDATERE EAN-FANEN")))</f>
        <v>MANGLER - MÅ OPPDATERE EAN-FANEN</v>
      </c>
      <c r="P253" s="171">
        <f t="shared" si="10"/>
        <v>37</v>
      </c>
      <c r="Q253" s="171">
        <f t="shared" si="11"/>
        <v>37</v>
      </c>
      <c r="S253" s="102" t="str">
        <f>IF(B253="NET","",IFERROR(VLOOKUP(O253,'2) Order Form'!$V$9:$V$905,1,FALSE),"Ikke med I order form"))</f>
        <v>Ikke med I order form</v>
      </c>
      <c r="U253" s="2">
        <v>7048652540881</v>
      </c>
      <c r="V253" s="120">
        <f>IFERROR(VLOOKUP(U253,'2) Order Form'!$V$9:$V$1767,1,FALSE),"Ikke med I order form")</f>
        <v>7048652540881</v>
      </c>
      <c r="W253" s="173">
        <f>INDEX(ATS!$A:$P,MATCH(ATS!$U253,ATS!$O:$O,0),1)</f>
        <v>845108</v>
      </c>
      <c r="X253" s="174" t="str">
        <f>INDEX(ATS!$A:$P,MATCH(ATS!$U253,ATS!$O:$O,0),2)</f>
        <v>Ripper Mips Helmet Jr</v>
      </c>
      <c r="Y253" s="175" t="str">
        <f>INDEX(ATS!$A:$P,MATCH(ATS!$U253,ATS!$O:$O,0),4)</f>
        <v>MBLK-48/53</v>
      </c>
      <c r="AA253" s="173">
        <f>IFERROR(VLOOKUP('2) Order Form'!V258,$U$4:$U$2000,1,FALSE),"Ikke med i Elastic")</f>
        <v>7048652903099</v>
      </c>
      <c r="AB253" s="173">
        <f>SUM('2) Order Form'!V258)</f>
        <v>7048652903099</v>
      </c>
      <c r="AC253" s="173">
        <f>INDEX(ATS!$A:$P,MATCH(ATS!$AB253,ATS!$O:$O,0),1)</f>
        <v>845129</v>
      </c>
      <c r="AD253" s="173" t="str">
        <f>INDEX(ATS!$A:$P,MATCH(ATS!$AB253,ATS!$O:$O,0),2)</f>
        <v>Seeker Helmet</v>
      </c>
      <c r="AE253" s="173" t="str">
        <f>INDEX(ATS!$A:$P,MATCH(ATS!$AB253,ATS!$O:$O,0),4)</f>
        <v>DUSK-53/61</v>
      </c>
    </row>
    <row r="254" spans="1:31">
      <c r="A254" s="140">
        <v>810124</v>
      </c>
      <c r="B254" t="s">
        <v>170</v>
      </c>
      <c r="H254" s="140">
        <v>202341</v>
      </c>
      <c r="I254" s="140">
        <v>202342</v>
      </c>
      <c r="J254" s="140">
        <v>202343</v>
      </c>
      <c r="K254" s="140">
        <v>202344</v>
      </c>
      <c r="L254" s="140">
        <v>202345</v>
      </c>
      <c r="N254" s="171" t="str">
        <f t="shared" si="9"/>
        <v>810124-</v>
      </c>
      <c r="O254" s="172" t="str">
        <f>IF(B254="NET","",IF(B254="","",IFERROR(VLOOKUP(N254,EAN!$A:$B,2,FALSE),"MANGLER - MÅ OPPDATERE EAN-FANEN")))</f>
        <v/>
      </c>
      <c r="P254" s="171">
        <f t="shared" si="10"/>
        <v>202341</v>
      </c>
      <c r="Q254" s="171">
        <f t="shared" si="11"/>
        <v>202345</v>
      </c>
      <c r="S254" s="102" t="str">
        <f>IF(B254="NET","",IFERROR(VLOOKUP(O254,'2) Order Form'!$V$9:$V$905,1,FALSE),"Ikke med I order form"))</f>
        <v/>
      </c>
      <c r="U254" s="2">
        <v>7048652540881</v>
      </c>
      <c r="V254" s="120">
        <f>IFERROR(VLOOKUP(U254,'2) Order Form'!$V$9:$V$1767,1,FALSE),"Ikke med I order form")</f>
        <v>7048652540881</v>
      </c>
      <c r="W254" s="173">
        <f>INDEX(ATS!$A:$P,MATCH(ATS!$U254,ATS!$O:$O,0),1)</f>
        <v>845108</v>
      </c>
      <c r="X254" s="174" t="str">
        <f>INDEX(ATS!$A:$P,MATCH(ATS!$U254,ATS!$O:$O,0),2)</f>
        <v>Ripper Mips Helmet Jr</v>
      </c>
      <c r="Y254" s="175" t="str">
        <f>INDEX(ATS!$A:$P,MATCH(ATS!$U254,ATS!$O:$O,0),4)</f>
        <v>MBLK-48/53</v>
      </c>
      <c r="AA254" s="173">
        <f>IFERROR(VLOOKUP('2) Order Form'!V259,$U$4:$U$2000,1,FALSE),"Ikke med i Elastic")</f>
        <v>7048652911643</v>
      </c>
      <c r="AB254" s="173">
        <f>SUM('2) Order Form'!V259)</f>
        <v>7048652911643</v>
      </c>
      <c r="AC254" s="173">
        <f>INDEX(ATS!$A:$P,MATCH(ATS!$AB254,ATS!$O:$O,0),1)</f>
        <v>845129</v>
      </c>
      <c r="AD254" s="173" t="str">
        <f>INDEX(ATS!$A:$P,MATCH(ATS!$AB254,ATS!$O:$O,0),2)</f>
        <v>Seeker Helmet</v>
      </c>
      <c r="AE254" s="173" t="str">
        <f>INDEX(ATS!$A:$P,MATCH(ATS!$AB254,ATS!$O:$O,0),4)</f>
        <v>FLRM-48/53</v>
      </c>
    </row>
    <row r="255" spans="1:31">
      <c r="A255">
        <v>810124</v>
      </c>
      <c r="B255" t="s">
        <v>3270</v>
      </c>
      <c r="C255" t="s">
        <v>3939</v>
      </c>
      <c r="D255" t="s">
        <v>121</v>
      </c>
      <c r="E255" t="s">
        <v>87</v>
      </c>
      <c r="F255" t="s">
        <v>78</v>
      </c>
      <c r="G255" t="s">
        <v>111</v>
      </c>
      <c r="H255">
        <v>64</v>
      </c>
      <c r="I255">
        <v>64</v>
      </c>
      <c r="J255">
        <v>64</v>
      </c>
      <c r="K255">
        <v>64</v>
      </c>
      <c r="L255">
        <v>64</v>
      </c>
      <c r="N255" s="171" t="str">
        <f t="shared" si="9"/>
        <v>810124-BLACK-OS</v>
      </c>
      <c r="O255" s="172" t="str">
        <f>IF(B255="NET","",IF(B255="","",IFERROR(VLOOKUP(N255,EAN!$A:$B,2,FALSE),"MANGLER - MÅ OPPDATERE EAN-FANEN")))</f>
        <v>MANGLER - MÅ OPPDATERE EAN-FANEN</v>
      </c>
      <c r="P255" s="171">
        <f t="shared" si="10"/>
        <v>64</v>
      </c>
      <c r="Q255" s="171">
        <f t="shared" si="11"/>
        <v>64</v>
      </c>
      <c r="S255" s="102" t="str">
        <f>IF(B255="NET","",IFERROR(VLOOKUP(O255,'2) Order Form'!$V$9:$V$905,1,FALSE),"Ikke med I order form"))</f>
        <v>Ikke med I order form</v>
      </c>
      <c r="U255" s="2">
        <v>7048652540928</v>
      </c>
      <c r="V255" s="120">
        <f>IFERROR(VLOOKUP(U255,'2) Order Form'!$V$9:$V$1767,1,FALSE),"Ikke med I order form")</f>
        <v>7048652540928</v>
      </c>
      <c r="W255" s="173">
        <f>INDEX(ATS!$A:$P,MATCH(ATS!$U255,ATS!$O:$O,0),1)</f>
        <v>845108</v>
      </c>
      <c r="X255" s="174" t="str">
        <f>INDEX(ATS!$A:$P,MATCH(ATS!$U255,ATS!$O:$O,0),2)</f>
        <v>Ripper Mips Helmet Jr</v>
      </c>
      <c r="Y255" s="175" t="str">
        <f>INDEX(ATS!$A:$P,MATCH(ATS!$U255,ATS!$O:$O,0),4)</f>
        <v>MWHT-48/53</v>
      </c>
      <c r="AA255" s="173">
        <f>IFERROR(VLOOKUP('2) Order Form'!V260,$U$4:$U$2000,1,FALSE),"Ikke med i Elastic")</f>
        <v>7048652903105</v>
      </c>
      <c r="AB255" s="173">
        <f>SUM('2) Order Form'!V260)</f>
        <v>7048652903105</v>
      </c>
      <c r="AC255" s="173">
        <f>INDEX(ATS!$A:$P,MATCH(ATS!$AB255,ATS!$O:$O,0),1)</f>
        <v>845129</v>
      </c>
      <c r="AD255" s="173" t="str">
        <f>INDEX(ATS!$A:$P,MATCH(ATS!$AB255,ATS!$O:$O,0),2)</f>
        <v>Seeker Helmet</v>
      </c>
      <c r="AE255" s="173" t="str">
        <f>INDEX(ATS!$A:$P,MATCH(ATS!$AB255,ATS!$O:$O,0),4)</f>
        <v>FLRM-53/61</v>
      </c>
    </row>
    <row r="256" spans="1:31">
      <c r="A256" s="140">
        <v>810125</v>
      </c>
      <c r="B256" t="s">
        <v>170</v>
      </c>
      <c r="H256" s="140">
        <v>202341</v>
      </c>
      <c r="I256" s="140">
        <v>202342</v>
      </c>
      <c r="J256" s="140">
        <v>202343</v>
      </c>
      <c r="K256" s="140">
        <v>202344</v>
      </c>
      <c r="L256" s="140">
        <v>202345</v>
      </c>
      <c r="N256" s="171" t="str">
        <f t="shared" si="9"/>
        <v>810125-</v>
      </c>
      <c r="O256" s="172" t="str">
        <f>IF(B256="NET","",IF(B256="","",IFERROR(VLOOKUP(N256,EAN!$A:$B,2,FALSE),"MANGLER - MÅ OPPDATERE EAN-FANEN")))</f>
        <v/>
      </c>
      <c r="P256" s="171">
        <f t="shared" si="10"/>
        <v>202341</v>
      </c>
      <c r="Q256" s="171">
        <f t="shared" si="11"/>
        <v>202345</v>
      </c>
      <c r="S256" s="102" t="str">
        <f>IF(B256="NET","",IFERROR(VLOOKUP(O256,'2) Order Form'!$V$9:$V$905,1,FALSE),"Ikke med I order form"))</f>
        <v/>
      </c>
      <c r="U256" s="2">
        <v>7048652540928</v>
      </c>
      <c r="V256" s="120">
        <f>IFERROR(VLOOKUP(U256,'2) Order Form'!$V$9:$V$1767,1,FALSE),"Ikke med I order form")</f>
        <v>7048652540928</v>
      </c>
      <c r="W256" s="173">
        <f>INDEX(ATS!$A:$P,MATCH(ATS!$U256,ATS!$O:$O,0),1)</f>
        <v>845108</v>
      </c>
      <c r="X256" s="174" t="str">
        <f>INDEX(ATS!$A:$P,MATCH(ATS!$U256,ATS!$O:$O,0),2)</f>
        <v>Ripper Mips Helmet Jr</v>
      </c>
      <c r="Y256" s="175" t="str">
        <f>INDEX(ATS!$A:$P,MATCH(ATS!$U256,ATS!$O:$O,0),4)</f>
        <v>MWHT-48/53</v>
      </c>
      <c r="AA256" s="173">
        <f>IFERROR(VLOOKUP('2) Order Form'!V261,$U$4:$U$2000,1,FALSE),"Ikke med i Elastic")</f>
        <v>7048652911667</v>
      </c>
      <c r="AB256" s="173">
        <f>SUM('2) Order Form'!V261)</f>
        <v>7048652911667</v>
      </c>
      <c r="AC256" s="173">
        <f>INDEX(ATS!$A:$P,MATCH(ATS!$AB256,ATS!$O:$O,0),1)</f>
        <v>845129</v>
      </c>
      <c r="AD256" s="173" t="str">
        <f>INDEX(ATS!$A:$P,MATCH(ATS!$AB256,ATS!$O:$O,0),2)</f>
        <v>Seeker Helmet</v>
      </c>
      <c r="AE256" s="173" t="str">
        <f>INDEX(ATS!$A:$P,MATCH(ATS!$AB256,ATS!$O:$O,0),4)</f>
        <v>LAVA-48/53</v>
      </c>
    </row>
    <row r="257" spans="1:31">
      <c r="A257">
        <v>810125</v>
      </c>
      <c r="B257" t="s">
        <v>3271</v>
      </c>
      <c r="C257" t="s">
        <v>3939</v>
      </c>
      <c r="D257" t="s">
        <v>3272</v>
      </c>
      <c r="E257" t="s">
        <v>3273</v>
      </c>
      <c r="F257" t="s">
        <v>78</v>
      </c>
      <c r="G257" t="s">
        <v>111</v>
      </c>
      <c r="H257">
        <v>132</v>
      </c>
      <c r="I257">
        <v>132</v>
      </c>
      <c r="J257">
        <v>132</v>
      </c>
      <c r="K257">
        <v>132</v>
      </c>
      <c r="L257">
        <v>132</v>
      </c>
      <c r="N257" s="171" t="str">
        <f t="shared" si="9"/>
        <v>810125-TITAN-OS</v>
      </c>
      <c r="O257" s="172" t="str">
        <f>IF(B257="NET","",IF(B257="","",IFERROR(VLOOKUP(N257,EAN!$A:$B,2,FALSE),"MANGLER - MÅ OPPDATERE EAN-FANEN")))</f>
        <v>MANGLER - MÅ OPPDATERE EAN-FANEN</v>
      </c>
      <c r="P257" s="171">
        <f t="shared" si="10"/>
        <v>132</v>
      </c>
      <c r="Q257" s="171">
        <f t="shared" si="11"/>
        <v>132</v>
      </c>
      <c r="S257" s="102" t="str">
        <f>IF(B257="NET","",IFERROR(VLOOKUP(O257,'2) Order Form'!$V$9:$V$905,1,FALSE),"Ikke med I order form"))</f>
        <v>Ikke med I order form</v>
      </c>
      <c r="U257" s="2">
        <v>7048652767790</v>
      </c>
      <c r="V257" s="120">
        <f>IFERROR(VLOOKUP(U257,'2) Order Form'!$V$9:$V$1767,1,FALSE),"Ikke med I order form")</f>
        <v>7048652767790</v>
      </c>
      <c r="W257" s="173">
        <f>INDEX(ATS!$A:$P,MATCH(ATS!$U257,ATS!$O:$O,0),1)</f>
        <v>845108</v>
      </c>
      <c r="X257" s="174" t="str">
        <f>INDEX(ATS!$A:$P,MATCH(ATS!$U257,ATS!$O:$O,0),2)</f>
        <v>Ripper Mips Helmet Jr</v>
      </c>
      <c r="Y257" s="175" t="str">
        <f>INDEX(ATS!$A:$P,MATCH(ATS!$U257,ATS!$O:$O,0),4)</f>
        <v>MFLU-48/53</v>
      </c>
      <c r="AA257" s="173">
        <f>IFERROR(VLOOKUP('2) Order Form'!V262,$U$4:$U$2000,1,FALSE),"Ikke med i Elastic")</f>
        <v>7048652903112</v>
      </c>
      <c r="AB257" s="173">
        <f>SUM('2) Order Form'!V262)</f>
        <v>7048652903112</v>
      </c>
      <c r="AC257" s="173">
        <f>INDEX(ATS!$A:$P,MATCH(ATS!$AB257,ATS!$O:$O,0),1)</f>
        <v>845129</v>
      </c>
      <c r="AD257" s="173" t="str">
        <f>INDEX(ATS!$A:$P,MATCH(ATS!$AB257,ATS!$O:$O,0),2)</f>
        <v>Seeker Helmet</v>
      </c>
      <c r="AE257" s="173" t="str">
        <f>INDEX(ATS!$A:$P,MATCH(ATS!$AB257,ATS!$O:$O,0),4)</f>
        <v>LAVA-53/61</v>
      </c>
    </row>
    <row r="258" spans="1:31">
      <c r="A258" s="140">
        <v>810126</v>
      </c>
      <c r="B258" t="s">
        <v>170</v>
      </c>
      <c r="H258" s="140">
        <v>202341</v>
      </c>
      <c r="I258" s="140">
        <v>202342</v>
      </c>
      <c r="J258" s="140">
        <v>202343</v>
      </c>
      <c r="K258" s="140">
        <v>202344</v>
      </c>
      <c r="L258" s="140">
        <v>202345</v>
      </c>
      <c r="N258" s="171" t="str">
        <f t="shared" si="9"/>
        <v>810126-</v>
      </c>
      <c r="O258" s="172" t="str">
        <f>IF(B258="NET","",IF(B258="","",IFERROR(VLOOKUP(N258,EAN!$A:$B,2,FALSE),"MANGLER - MÅ OPPDATERE EAN-FANEN")))</f>
        <v/>
      </c>
      <c r="P258" s="171">
        <f t="shared" si="10"/>
        <v>202341</v>
      </c>
      <c r="Q258" s="171">
        <f t="shared" si="11"/>
        <v>202345</v>
      </c>
      <c r="S258" s="102" t="str">
        <f>IF(B258="NET","",IFERROR(VLOOKUP(O258,'2) Order Form'!$V$9:$V$905,1,FALSE),"Ikke med I order form"))</f>
        <v/>
      </c>
      <c r="U258" s="2">
        <v>7048652767790</v>
      </c>
      <c r="V258" s="120">
        <f>IFERROR(VLOOKUP(U258,'2) Order Form'!$V$9:$V$1767,1,FALSE),"Ikke med I order form")</f>
        <v>7048652767790</v>
      </c>
      <c r="W258" s="173">
        <f>INDEX(ATS!$A:$P,MATCH(ATS!$U258,ATS!$O:$O,0),1)</f>
        <v>845108</v>
      </c>
      <c r="X258" s="174" t="str">
        <f>INDEX(ATS!$A:$P,MATCH(ATS!$U258,ATS!$O:$O,0),2)</f>
        <v>Ripper Mips Helmet Jr</v>
      </c>
      <c r="Y258" s="175" t="str">
        <f>INDEX(ATS!$A:$P,MATCH(ATS!$U258,ATS!$O:$O,0),4)</f>
        <v>MFLU-48/53</v>
      </c>
      <c r="AA258" s="173">
        <f>IFERROR(VLOOKUP('2) Order Form'!V263,$U$4:$U$2000,1,FALSE),"Ikke med i Elastic")</f>
        <v>7048652911681</v>
      </c>
      <c r="AB258" s="173">
        <f>SUM('2) Order Form'!V263)</f>
        <v>7048652911681</v>
      </c>
      <c r="AC258" s="173">
        <f>INDEX(ATS!$A:$P,MATCH(ATS!$AB258,ATS!$O:$O,0),1)</f>
        <v>845129</v>
      </c>
      <c r="AD258" s="173" t="str">
        <f>INDEX(ATS!$A:$P,MATCH(ATS!$AB258,ATS!$O:$O,0),2)</f>
        <v>Seeker Helmet</v>
      </c>
      <c r="AE258" s="173" t="str">
        <f>INDEX(ATS!$A:$P,MATCH(ATS!$AB258,ATS!$O:$O,0),4)</f>
        <v>MBLK-48/53</v>
      </c>
    </row>
    <row r="259" spans="1:31">
      <c r="A259">
        <v>810126</v>
      </c>
      <c r="B259" t="s">
        <v>3274</v>
      </c>
      <c r="C259" t="s">
        <v>3939</v>
      </c>
      <c r="D259" t="s">
        <v>121</v>
      </c>
      <c r="E259" t="s">
        <v>87</v>
      </c>
      <c r="F259" t="s">
        <v>78</v>
      </c>
      <c r="G259" t="s">
        <v>111</v>
      </c>
      <c r="H259">
        <v>109</v>
      </c>
      <c r="I259">
        <v>109</v>
      </c>
      <c r="J259">
        <v>109</v>
      </c>
      <c r="K259">
        <v>109</v>
      </c>
      <c r="L259">
        <v>109</v>
      </c>
      <c r="N259" s="171" t="str">
        <f t="shared" si="9"/>
        <v>810126-BLACK-OS</v>
      </c>
      <c r="O259" s="172" t="str">
        <f>IF(B259="NET","",IF(B259="","",IFERROR(VLOOKUP(N259,EAN!$A:$B,2,FALSE),"MANGLER - MÅ OPPDATERE EAN-FANEN")))</f>
        <v>MANGLER - MÅ OPPDATERE EAN-FANEN</v>
      </c>
      <c r="P259" s="171">
        <f t="shared" si="10"/>
        <v>109</v>
      </c>
      <c r="Q259" s="171">
        <f t="shared" si="11"/>
        <v>109</v>
      </c>
      <c r="S259" s="102" t="str">
        <f>IF(B259="NET","",IFERROR(VLOOKUP(O259,'2) Order Form'!$V$9:$V$905,1,FALSE),"Ikke med I order form"))</f>
        <v>Ikke med I order form</v>
      </c>
      <c r="U259" s="2">
        <v>7048652767820</v>
      </c>
      <c r="V259" s="120">
        <f>IFERROR(VLOOKUP(U259,'2) Order Form'!$V$9:$V$1767,1,FALSE),"Ikke med I order form")</f>
        <v>7048652767820</v>
      </c>
      <c r="W259" s="173">
        <f>INDEX(ATS!$A:$P,MATCH(ATS!$U259,ATS!$O:$O,0),1)</f>
        <v>845108</v>
      </c>
      <c r="X259" s="174" t="str">
        <f>INDEX(ATS!$A:$P,MATCH(ATS!$U259,ATS!$O:$O,0),2)</f>
        <v>Ripper Mips Helmet Jr</v>
      </c>
      <c r="Y259" s="175" t="str">
        <f>INDEX(ATS!$A:$P,MATCH(ATS!$U259,ATS!$O:$O,0),4)</f>
        <v>SBLM-48/53</v>
      </c>
      <c r="AA259" s="173">
        <f>IFERROR(VLOOKUP('2) Order Form'!V264,$U$4:$U$2000,1,FALSE),"Ikke med i Elastic")</f>
        <v>7048652768148</v>
      </c>
      <c r="AB259" s="173">
        <f>SUM('2) Order Form'!V264)</f>
        <v>7048652768148</v>
      </c>
      <c r="AC259" s="173">
        <f>INDEX(ATS!$A:$P,MATCH(ATS!$AB259,ATS!$O:$O,0),1)</f>
        <v>845129</v>
      </c>
      <c r="AD259" s="173" t="str">
        <f>INDEX(ATS!$A:$P,MATCH(ATS!$AB259,ATS!$O:$O,0),2)</f>
        <v>Seeker Helmet</v>
      </c>
      <c r="AE259" s="173" t="str">
        <f>INDEX(ATS!$A:$P,MATCH(ATS!$AB259,ATS!$O:$O,0),4)</f>
        <v>MBLK-53/61</v>
      </c>
    </row>
    <row r="260" spans="1:31">
      <c r="A260" s="140">
        <v>810127</v>
      </c>
      <c r="B260" t="s">
        <v>170</v>
      </c>
      <c r="H260" s="140">
        <v>202341</v>
      </c>
      <c r="I260" s="140">
        <v>202342</v>
      </c>
      <c r="J260" s="140">
        <v>202343</v>
      </c>
      <c r="K260" s="140">
        <v>202344</v>
      </c>
      <c r="L260" s="140">
        <v>202345</v>
      </c>
      <c r="N260" s="171" t="str">
        <f t="shared" ref="N260:N323" si="12">CONCATENATE(A260,"-",D260)</f>
        <v>810127-</v>
      </c>
      <c r="O260" s="172" t="str">
        <f>IF(B260="NET","",IF(B260="","",IFERROR(VLOOKUP(N260,EAN!$A:$B,2,FALSE),"MANGLER - MÅ OPPDATERE EAN-FANEN")))</f>
        <v/>
      </c>
      <c r="P260" s="171">
        <f t="shared" si="10"/>
        <v>202341</v>
      </c>
      <c r="Q260" s="171">
        <f t="shared" si="11"/>
        <v>202345</v>
      </c>
      <c r="S260" s="102" t="str">
        <f>IF(B260="NET","",IFERROR(VLOOKUP(O260,'2) Order Form'!$V$9:$V$905,1,FALSE),"Ikke med I order form"))</f>
        <v/>
      </c>
      <c r="U260" s="2">
        <v>7048652767820</v>
      </c>
      <c r="V260" s="120">
        <f>IFERROR(VLOOKUP(U260,'2) Order Form'!$V$9:$V$1767,1,FALSE),"Ikke med I order form")</f>
        <v>7048652767820</v>
      </c>
      <c r="W260" s="173">
        <f>INDEX(ATS!$A:$P,MATCH(ATS!$U260,ATS!$O:$O,0),1)</f>
        <v>845108</v>
      </c>
      <c r="X260" s="174" t="str">
        <f>INDEX(ATS!$A:$P,MATCH(ATS!$U260,ATS!$O:$O,0),2)</f>
        <v>Ripper Mips Helmet Jr</v>
      </c>
      <c r="Y260" s="175" t="str">
        <f>INDEX(ATS!$A:$P,MATCH(ATS!$U260,ATS!$O:$O,0),4)</f>
        <v>SBLM-48/53</v>
      </c>
      <c r="AA260" s="173">
        <f>IFERROR(VLOOKUP('2) Order Form'!V265,$U$4:$U$2000,1,FALSE),"Ikke med i Elastic")</f>
        <v>7048652911704</v>
      </c>
      <c r="AB260" s="173">
        <f>SUM('2) Order Form'!V265)</f>
        <v>7048652911704</v>
      </c>
      <c r="AC260" s="173">
        <f>INDEX(ATS!$A:$P,MATCH(ATS!$AB260,ATS!$O:$O,0),1)</f>
        <v>845129</v>
      </c>
      <c r="AD260" s="173" t="str">
        <f>INDEX(ATS!$A:$P,MATCH(ATS!$AB260,ATS!$O:$O,0),2)</f>
        <v>Seeker Helmet</v>
      </c>
      <c r="AE260" s="173" t="str">
        <f>INDEX(ATS!$A:$P,MATCH(ATS!$AB260,ATS!$O:$O,0),4)</f>
        <v>MWHT-48/53</v>
      </c>
    </row>
    <row r="261" spans="1:31">
      <c r="A261">
        <v>810127</v>
      </c>
      <c r="B261" t="s">
        <v>3275</v>
      </c>
      <c r="C261" t="s">
        <v>3939</v>
      </c>
      <c r="D261" t="s">
        <v>3276</v>
      </c>
      <c r="E261" t="s">
        <v>3277</v>
      </c>
      <c r="F261" t="s">
        <v>78</v>
      </c>
      <c r="G261" t="s">
        <v>111</v>
      </c>
      <c r="H261">
        <v>389</v>
      </c>
      <c r="I261">
        <v>389</v>
      </c>
      <c r="J261">
        <v>389</v>
      </c>
      <c r="K261">
        <v>389</v>
      </c>
      <c r="L261">
        <v>389</v>
      </c>
      <c r="N261" s="171" t="str">
        <f t="shared" si="12"/>
        <v>810127-RED-OS</v>
      </c>
      <c r="O261" s="172" t="str">
        <f>IF(B261="NET","",IF(B261="","",IFERROR(VLOOKUP(N261,EAN!$A:$B,2,FALSE),"MANGLER - MÅ OPPDATERE EAN-FANEN")))</f>
        <v>MANGLER - MÅ OPPDATERE EAN-FANEN</v>
      </c>
      <c r="P261" s="171">
        <f t="shared" ref="P261:P324" si="13">H261</f>
        <v>389</v>
      </c>
      <c r="Q261" s="171">
        <f t="shared" ref="Q261:Q324" si="14">L261</f>
        <v>389</v>
      </c>
      <c r="S261" s="102" t="str">
        <f>IF(B261="NET","",IFERROR(VLOOKUP(O261,'2) Order Form'!$V$9:$V$905,1,FALSE),"Ikke med I order form"))</f>
        <v>Ikke med I order form</v>
      </c>
      <c r="U261" s="2">
        <v>7048652903068</v>
      </c>
      <c r="V261" s="120">
        <f>IFERROR(VLOOKUP(U261,'2) Order Form'!$V$9:$V$1767,1,FALSE),"Ikke med I order form")</f>
        <v>7048652903068</v>
      </c>
      <c r="W261" s="173">
        <f>INDEX(ATS!$A:$P,MATCH(ATS!$U261,ATS!$O:$O,0),1)</f>
        <v>845108</v>
      </c>
      <c r="X261" s="174" t="str">
        <f>INDEX(ATS!$A:$P,MATCH(ATS!$U261,ATS!$O:$O,0),2)</f>
        <v>Ripper Mips Helmet Jr</v>
      </c>
      <c r="Y261" s="175" t="str">
        <f>INDEX(ATS!$A:$P,MATCH(ATS!$U261,ATS!$O:$O,0),4)</f>
        <v>DLIM-48/53</v>
      </c>
      <c r="AA261" s="173">
        <f>IFERROR(VLOOKUP('2) Order Form'!V266,$U$4:$U$2000,1,FALSE),"Ikke med i Elastic")</f>
        <v>7048652768186</v>
      </c>
      <c r="AB261" s="173">
        <f>SUM('2) Order Form'!V266)</f>
        <v>7048652768186</v>
      </c>
      <c r="AC261" s="173">
        <f>INDEX(ATS!$A:$P,MATCH(ATS!$AB261,ATS!$O:$O,0),1)</f>
        <v>845129</v>
      </c>
      <c r="AD261" s="173" t="str">
        <f>INDEX(ATS!$A:$P,MATCH(ATS!$AB261,ATS!$O:$O,0),2)</f>
        <v>Seeker Helmet</v>
      </c>
      <c r="AE261" s="173" t="str">
        <f>INDEX(ATS!$A:$P,MATCH(ATS!$AB261,ATS!$O:$O,0),4)</f>
        <v>MWHT-53/61</v>
      </c>
    </row>
    <row r="262" spans="1:31">
      <c r="A262" s="140">
        <v>810128</v>
      </c>
      <c r="B262" t="s">
        <v>170</v>
      </c>
      <c r="H262" s="140">
        <v>202341</v>
      </c>
      <c r="I262" s="140">
        <v>202342</v>
      </c>
      <c r="J262" s="140">
        <v>202343</v>
      </c>
      <c r="K262" s="140">
        <v>202344</v>
      </c>
      <c r="L262" s="140">
        <v>202345</v>
      </c>
      <c r="N262" s="171" t="str">
        <f t="shared" si="12"/>
        <v>810128-</v>
      </c>
      <c r="O262" s="172" t="str">
        <f>IF(B262="NET","",IF(B262="","",IFERROR(VLOOKUP(N262,EAN!$A:$B,2,FALSE),"MANGLER - MÅ OPPDATERE EAN-FANEN")))</f>
        <v/>
      </c>
      <c r="P262" s="171">
        <f t="shared" si="13"/>
        <v>202341</v>
      </c>
      <c r="Q262" s="171">
        <f t="shared" si="14"/>
        <v>202345</v>
      </c>
      <c r="S262" s="102" t="str">
        <f>IF(B262="NET","",IFERROR(VLOOKUP(O262,'2) Order Form'!$V$9:$V$905,1,FALSE),"Ikke med I order form"))</f>
        <v/>
      </c>
      <c r="U262" s="2">
        <v>7048652903068</v>
      </c>
      <c r="V262" s="120">
        <f>IFERROR(VLOOKUP(U262,'2) Order Form'!$V$9:$V$1767,1,FALSE),"Ikke med I order form")</f>
        <v>7048652903068</v>
      </c>
      <c r="W262" s="173">
        <f>INDEX(ATS!$A:$P,MATCH(ATS!$U262,ATS!$O:$O,0),1)</f>
        <v>845108</v>
      </c>
      <c r="X262" s="174" t="str">
        <f>INDEX(ATS!$A:$P,MATCH(ATS!$U262,ATS!$O:$O,0),2)</f>
        <v>Ripper Mips Helmet Jr</v>
      </c>
      <c r="Y262" s="175" t="str">
        <f>INDEX(ATS!$A:$P,MATCH(ATS!$U262,ATS!$O:$O,0),4)</f>
        <v>DLIM-48/53</v>
      </c>
      <c r="AA262" s="173">
        <f>IFERROR(VLOOKUP('2) Order Form'!V267,$U$4:$U$2000,1,FALSE),"Ikke med i Elastic")</f>
        <v>7048652911728</v>
      </c>
      <c r="AB262" s="173">
        <f>SUM('2) Order Form'!V267)</f>
        <v>7048652911728</v>
      </c>
      <c r="AC262" s="173">
        <f>INDEX(ATS!$A:$P,MATCH(ATS!$AB262,ATS!$O:$O,0),1)</f>
        <v>845129</v>
      </c>
      <c r="AD262" s="173" t="str">
        <f>INDEX(ATS!$A:$P,MATCH(ATS!$AB262,ATS!$O:$O,0),2)</f>
        <v>Seeker Helmet</v>
      </c>
      <c r="AE262" s="173" t="str">
        <f>INDEX(ATS!$A:$P,MATCH(ATS!$AB262,ATS!$O:$O,0),4)</f>
        <v>WOLD-48/53</v>
      </c>
    </row>
    <row r="263" spans="1:31">
      <c r="A263">
        <v>810128</v>
      </c>
      <c r="B263" t="s">
        <v>2879</v>
      </c>
      <c r="C263" t="s">
        <v>3939</v>
      </c>
      <c r="D263" t="s">
        <v>539</v>
      </c>
      <c r="E263" t="s">
        <v>936</v>
      </c>
      <c r="F263" t="s">
        <v>1378</v>
      </c>
      <c r="G263" t="s">
        <v>214</v>
      </c>
      <c r="H263">
        <v>20</v>
      </c>
      <c r="I263">
        <v>20</v>
      </c>
      <c r="J263">
        <v>20</v>
      </c>
      <c r="K263">
        <v>20</v>
      </c>
      <c r="L263">
        <v>20</v>
      </c>
      <c r="N263" s="171" t="str">
        <f t="shared" si="12"/>
        <v>810128-MBLK-48/53</v>
      </c>
      <c r="O263" s="172" t="str">
        <f>IF(B263="NET","",IF(B263="","",IFERROR(VLOOKUP(N263,EAN!$A:$B,2,FALSE),"MANGLER - MÅ OPPDATERE EAN-FANEN")))</f>
        <v>MANGLER - MÅ OPPDATERE EAN-FANEN</v>
      </c>
      <c r="P263" s="171">
        <f t="shared" si="13"/>
        <v>20</v>
      </c>
      <c r="Q263" s="171">
        <f t="shared" si="14"/>
        <v>20</v>
      </c>
      <c r="S263" s="102" t="str">
        <f>IF(B263="NET","",IFERROR(VLOOKUP(O263,'2) Order Form'!$V$9:$V$905,1,FALSE),"Ikke med I order form"))</f>
        <v>Ikke med I order form</v>
      </c>
      <c r="U263" s="2">
        <v>7048652903051</v>
      </c>
      <c r="V263" s="120">
        <f>IFERROR(VLOOKUP(U263,'2) Order Form'!$V$9:$V$1767,1,FALSE),"Ikke med I order form")</f>
        <v>7048652903051</v>
      </c>
      <c r="W263" s="173">
        <f>INDEX(ATS!$A:$P,MATCH(ATS!$U263,ATS!$O:$O,0),1)</f>
        <v>845108</v>
      </c>
      <c r="X263" s="174" t="str">
        <f>INDEX(ATS!$A:$P,MATCH(ATS!$U263,ATS!$O:$O,0),2)</f>
        <v>Ripper Mips Helmet Jr</v>
      </c>
      <c r="Y263" s="175" t="str">
        <f>INDEX(ATS!$A:$P,MATCH(ATS!$U263,ATS!$O:$O,0),4)</f>
        <v>BLTI-48/53</v>
      </c>
      <c r="AA263" s="173">
        <f>IFERROR(VLOOKUP('2) Order Form'!V268,$U$4:$U$2000,1,FALSE),"Ikke med i Elastic")</f>
        <v>7048652903129</v>
      </c>
      <c r="AB263" s="173">
        <f>SUM('2) Order Form'!V268)</f>
        <v>7048652903129</v>
      </c>
      <c r="AC263" s="173">
        <f>INDEX(ATS!$A:$P,MATCH(ATS!$AB263,ATS!$O:$O,0),1)</f>
        <v>845129</v>
      </c>
      <c r="AD263" s="173" t="str">
        <f>INDEX(ATS!$A:$P,MATCH(ATS!$AB263,ATS!$O:$O,0),2)</f>
        <v>Seeker Helmet</v>
      </c>
      <c r="AE263" s="173" t="str">
        <f>INDEX(ATS!$A:$P,MATCH(ATS!$AB263,ATS!$O:$O,0),4)</f>
        <v>WOLD-53/61</v>
      </c>
    </row>
    <row r="264" spans="1:31">
      <c r="A264">
        <v>810128</v>
      </c>
      <c r="B264" t="s">
        <v>2879</v>
      </c>
      <c r="C264" t="s">
        <v>3939</v>
      </c>
      <c r="D264" t="s">
        <v>533</v>
      </c>
      <c r="E264" t="s">
        <v>936</v>
      </c>
      <c r="F264" t="s">
        <v>1377</v>
      </c>
      <c r="G264" t="s">
        <v>214</v>
      </c>
      <c r="H264">
        <v>80</v>
      </c>
      <c r="I264">
        <v>80</v>
      </c>
      <c r="J264">
        <v>80</v>
      </c>
      <c r="K264">
        <v>80</v>
      </c>
      <c r="L264">
        <v>80</v>
      </c>
      <c r="N264" s="171" t="str">
        <f t="shared" si="12"/>
        <v>810128-MBLK-53/61</v>
      </c>
      <c r="O264" s="172" t="str">
        <f>IF(B264="NET","",IF(B264="","",IFERROR(VLOOKUP(N264,EAN!$A:$B,2,FALSE),"MANGLER - MÅ OPPDATERE EAN-FANEN")))</f>
        <v>MANGLER - MÅ OPPDATERE EAN-FANEN</v>
      </c>
      <c r="P264" s="171">
        <f t="shared" si="13"/>
        <v>80</v>
      </c>
      <c r="Q264" s="171">
        <f t="shared" si="14"/>
        <v>80</v>
      </c>
      <c r="S264" s="102" t="str">
        <f>IF(B264="NET","",IFERROR(VLOOKUP(O264,'2) Order Form'!$V$9:$V$905,1,FALSE),"Ikke med I order form"))</f>
        <v>Ikke med I order form</v>
      </c>
      <c r="U264" s="2">
        <v>7048652903051</v>
      </c>
      <c r="V264" s="120">
        <f>IFERROR(VLOOKUP(U264,'2) Order Form'!$V$9:$V$1767,1,FALSE),"Ikke med I order form")</f>
        <v>7048652903051</v>
      </c>
      <c r="W264" s="173">
        <f>INDEX(ATS!$A:$P,MATCH(ATS!$U264,ATS!$O:$O,0),1)</f>
        <v>845108</v>
      </c>
      <c r="X264" s="174" t="str">
        <f>INDEX(ATS!$A:$P,MATCH(ATS!$U264,ATS!$O:$O,0),2)</f>
        <v>Ripper Mips Helmet Jr</v>
      </c>
      <c r="Y264" s="175" t="str">
        <f>INDEX(ATS!$A:$P,MATCH(ATS!$U264,ATS!$O:$O,0),4)</f>
        <v>BLTI-48/53</v>
      </c>
      <c r="AA264" s="173">
        <f>IFERROR(VLOOKUP('2) Order Form'!V269,$U$4:$U$2000,1,FALSE),"Ikke med i Elastic")</f>
        <v>7048652911742</v>
      </c>
      <c r="AB264" s="173">
        <f>SUM('2) Order Form'!V269)</f>
        <v>7048652911742</v>
      </c>
      <c r="AC264" s="173">
        <f>INDEX(ATS!$A:$P,MATCH(ATS!$AB264,ATS!$O:$O,0),1)</f>
        <v>845130</v>
      </c>
      <c r="AD264" s="173" t="str">
        <f>INDEX(ATS!$A:$P,MATCH(ATS!$AB264,ATS!$O:$O,0),2)</f>
        <v>Seeker Mips Helmet</v>
      </c>
      <c r="AE264" s="173" t="str">
        <f>INDEX(ATS!$A:$P,MATCH(ATS!$AB264,ATS!$O:$O,0),4)</f>
        <v>DUSK-48/53</v>
      </c>
    </row>
    <row r="265" spans="1:31">
      <c r="A265">
        <v>810128</v>
      </c>
      <c r="B265" t="s">
        <v>2879</v>
      </c>
      <c r="C265" t="s">
        <v>3939</v>
      </c>
      <c r="D265" t="s">
        <v>3945</v>
      </c>
      <c r="E265" t="s">
        <v>166</v>
      </c>
      <c r="F265" t="s">
        <v>1378</v>
      </c>
      <c r="G265" t="s">
        <v>111</v>
      </c>
      <c r="H265">
        <v>0</v>
      </c>
      <c r="I265">
        <v>0</v>
      </c>
      <c r="J265">
        <v>0</v>
      </c>
      <c r="K265">
        <v>0</v>
      </c>
      <c r="L265">
        <v>0</v>
      </c>
      <c r="N265" s="171" t="str">
        <f t="shared" si="12"/>
        <v>810128-TEBK-48/53</v>
      </c>
      <c r="O265" s="172" t="str">
        <f>IF(B265="NET","",IF(B265="","",IFERROR(VLOOKUP(N265,EAN!$A:$B,2,FALSE),"MANGLER - MÅ OPPDATERE EAN-FANEN")))</f>
        <v>MANGLER - MÅ OPPDATERE EAN-FANEN</v>
      </c>
      <c r="P265" s="171">
        <f t="shared" si="13"/>
        <v>0</v>
      </c>
      <c r="Q265" s="171">
        <f t="shared" si="14"/>
        <v>0</v>
      </c>
      <c r="S265" s="102" t="str">
        <f>IF(B265="NET","",IFERROR(VLOOKUP(O265,'2) Order Form'!$V$9:$V$905,1,FALSE),"Ikke med I order form"))</f>
        <v>Ikke med I order form</v>
      </c>
      <c r="U265" s="2">
        <v>7048652903075</v>
      </c>
      <c r="V265" s="120">
        <f>IFERROR(VLOOKUP(U265,'2) Order Form'!$V$9:$V$1767,1,FALSE),"Ikke med I order form")</f>
        <v>7048652903075</v>
      </c>
      <c r="W265" s="173">
        <f>INDEX(ATS!$A:$P,MATCH(ATS!$U265,ATS!$O:$O,0),1)</f>
        <v>845108</v>
      </c>
      <c r="X265" s="174" t="str">
        <f>INDEX(ATS!$A:$P,MATCH(ATS!$U265,ATS!$O:$O,0),2)</f>
        <v>Ripper Mips Helmet Jr</v>
      </c>
      <c r="Y265" s="175" t="str">
        <f>INDEX(ATS!$A:$P,MATCH(ATS!$U265,ATS!$O:$O,0),4)</f>
        <v>SAME-48/53</v>
      </c>
      <c r="AA265" s="173">
        <f>IFERROR(VLOOKUP('2) Order Form'!V270,$U$4:$U$2000,1,FALSE),"Ikke med i Elastic")</f>
        <v>7048652903136</v>
      </c>
      <c r="AB265" s="173">
        <f>SUM('2) Order Form'!V270)</f>
        <v>7048652903136</v>
      </c>
      <c r="AC265" s="173">
        <f>INDEX(ATS!$A:$P,MATCH(ATS!$AB265,ATS!$O:$O,0),1)</f>
        <v>845130</v>
      </c>
      <c r="AD265" s="173" t="str">
        <f>INDEX(ATS!$A:$P,MATCH(ATS!$AB265,ATS!$O:$O,0),2)</f>
        <v>Seeker Mips Helmet</v>
      </c>
      <c r="AE265" s="173" t="str">
        <f>INDEX(ATS!$A:$P,MATCH(ATS!$AB265,ATS!$O:$O,0),4)</f>
        <v>DUSK-53/61</v>
      </c>
    </row>
    <row r="266" spans="1:31">
      <c r="A266">
        <v>810128</v>
      </c>
      <c r="B266" t="s">
        <v>2879</v>
      </c>
      <c r="C266" t="s">
        <v>3939</v>
      </c>
      <c r="D266" t="s">
        <v>3946</v>
      </c>
      <c r="E266" t="s">
        <v>166</v>
      </c>
      <c r="F266" t="s">
        <v>1377</v>
      </c>
      <c r="G266" t="s">
        <v>111</v>
      </c>
      <c r="H266">
        <v>0</v>
      </c>
      <c r="I266">
        <v>0</v>
      </c>
      <c r="J266">
        <v>0</v>
      </c>
      <c r="K266">
        <v>0</v>
      </c>
      <c r="L266">
        <v>0</v>
      </c>
      <c r="N266" s="171" t="str">
        <f t="shared" si="12"/>
        <v>810128-TEBK-53/61</v>
      </c>
      <c r="O266" s="172" t="str">
        <f>IF(B266="NET","",IF(B266="","",IFERROR(VLOOKUP(N266,EAN!$A:$B,2,FALSE),"MANGLER - MÅ OPPDATERE EAN-FANEN")))</f>
        <v>MANGLER - MÅ OPPDATERE EAN-FANEN</v>
      </c>
      <c r="P266" s="171">
        <f t="shared" si="13"/>
        <v>0</v>
      </c>
      <c r="Q266" s="171">
        <f t="shared" si="14"/>
        <v>0</v>
      </c>
      <c r="S266" s="102" t="str">
        <f>IF(B266="NET","",IFERROR(VLOOKUP(O266,'2) Order Form'!$V$9:$V$905,1,FALSE),"Ikke med I order form"))</f>
        <v>Ikke med I order form</v>
      </c>
      <c r="U266" s="2">
        <v>7048652903075</v>
      </c>
      <c r="V266" s="120">
        <f>IFERROR(VLOOKUP(U266,'2) Order Form'!$V$9:$V$1767,1,FALSE),"Ikke med I order form")</f>
        <v>7048652903075</v>
      </c>
      <c r="W266" s="173">
        <f>INDEX(ATS!$A:$P,MATCH(ATS!$U266,ATS!$O:$O,0),1)</f>
        <v>845108</v>
      </c>
      <c r="X266" s="174" t="str">
        <f>INDEX(ATS!$A:$P,MATCH(ATS!$U266,ATS!$O:$O,0),2)</f>
        <v>Ripper Mips Helmet Jr</v>
      </c>
      <c r="Y266" s="175" t="str">
        <f>INDEX(ATS!$A:$P,MATCH(ATS!$U266,ATS!$O:$O,0),4)</f>
        <v>SAME-48/53</v>
      </c>
      <c r="AA266" s="173">
        <f>IFERROR(VLOOKUP('2) Order Form'!V271,$U$4:$U$2000,1,FALSE),"Ikke med i Elastic")</f>
        <v>7048652911766</v>
      </c>
      <c r="AB266" s="173">
        <f>SUM('2) Order Form'!V271)</f>
        <v>7048652911766</v>
      </c>
      <c r="AC266" s="173">
        <f>INDEX(ATS!$A:$P,MATCH(ATS!$AB266,ATS!$O:$O,0),1)</f>
        <v>845130</v>
      </c>
      <c r="AD266" s="173" t="str">
        <f>INDEX(ATS!$A:$P,MATCH(ATS!$AB266,ATS!$O:$O,0),2)</f>
        <v>Seeker Mips Helmet</v>
      </c>
      <c r="AE266" s="173" t="str">
        <f>INDEX(ATS!$A:$P,MATCH(ATS!$AB266,ATS!$O:$O,0),4)</f>
        <v>FLRM-48/53</v>
      </c>
    </row>
    <row r="267" spans="1:31">
      <c r="A267">
        <v>810128</v>
      </c>
      <c r="B267" t="s">
        <v>2879</v>
      </c>
      <c r="C267" t="s">
        <v>3939</v>
      </c>
      <c r="D267" t="s">
        <v>165</v>
      </c>
      <c r="E267" t="s">
        <v>166</v>
      </c>
      <c r="F267" t="s">
        <v>78</v>
      </c>
      <c r="G267" t="s">
        <v>214</v>
      </c>
      <c r="H267">
        <v>18</v>
      </c>
      <c r="I267">
        <v>18</v>
      </c>
      <c r="J267">
        <v>18</v>
      </c>
      <c r="K267">
        <v>18</v>
      </c>
      <c r="L267">
        <v>18</v>
      </c>
      <c r="N267" s="171" t="str">
        <f t="shared" si="12"/>
        <v>810128-TEBLK-OS</v>
      </c>
      <c r="O267" s="172">
        <f>IF(B267="NET","",IF(B267="","",IFERROR(VLOOKUP(N267,EAN!$A:$B,2,FALSE),"MANGLER - MÅ OPPDATERE EAN-FANEN")))</f>
        <v>7048652776273</v>
      </c>
      <c r="P267" s="171">
        <f t="shared" si="13"/>
        <v>18</v>
      </c>
      <c r="Q267" s="171">
        <f t="shared" si="14"/>
        <v>18</v>
      </c>
      <c r="S267" s="102" t="str">
        <f>IF(B267="NET","",IFERROR(VLOOKUP(O267,'2) Order Form'!$V$9:$V$905,1,FALSE),"Ikke med I order form"))</f>
        <v>Ikke med I order form</v>
      </c>
      <c r="U267" s="2">
        <v>7048652903082</v>
      </c>
      <c r="V267" s="120">
        <f>IFERROR(VLOOKUP(U267,'2) Order Form'!$V$9:$V$1767,1,FALSE),"Ikke med I order form")</f>
        <v>7048652903082</v>
      </c>
      <c r="W267" s="173">
        <f>INDEX(ATS!$A:$P,MATCH(ATS!$U267,ATS!$O:$O,0),1)</f>
        <v>845108</v>
      </c>
      <c r="X267" s="174" t="str">
        <f>INDEX(ATS!$A:$P,MATCH(ATS!$U267,ATS!$O:$O,0),2)</f>
        <v>Ripper Mips Helmet Jr</v>
      </c>
      <c r="Y267" s="175" t="str">
        <f>INDEX(ATS!$A:$P,MATCH(ATS!$U267,ATS!$O:$O,0),4)</f>
        <v>WOLD-48/53</v>
      </c>
      <c r="AA267" s="173">
        <f>IFERROR(VLOOKUP('2) Order Form'!V272,$U$4:$U$2000,1,FALSE),"Ikke med i Elastic")</f>
        <v>7048652903143</v>
      </c>
      <c r="AB267" s="173">
        <f>SUM('2) Order Form'!V272)</f>
        <v>7048652903143</v>
      </c>
      <c r="AC267" s="173">
        <f>INDEX(ATS!$A:$P,MATCH(ATS!$AB267,ATS!$O:$O,0),1)</f>
        <v>845130</v>
      </c>
      <c r="AD267" s="173" t="str">
        <f>INDEX(ATS!$A:$P,MATCH(ATS!$AB267,ATS!$O:$O,0),2)</f>
        <v>Seeker Mips Helmet</v>
      </c>
      <c r="AE267" s="173" t="str">
        <f>INDEX(ATS!$A:$P,MATCH(ATS!$AB267,ATS!$O:$O,0),4)</f>
        <v>FLRM-53/61</v>
      </c>
    </row>
    <row r="268" spans="1:31">
      <c r="A268" s="140">
        <v>810129</v>
      </c>
      <c r="B268" t="s">
        <v>170</v>
      </c>
      <c r="H268" s="140">
        <v>202341</v>
      </c>
      <c r="I268" s="140">
        <v>202342</v>
      </c>
      <c r="J268" s="140">
        <v>202343</v>
      </c>
      <c r="K268" s="140">
        <v>202344</v>
      </c>
      <c r="L268" s="140">
        <v>202345</v>
      </c>
      <c r="N268" s="171" t="str">
        <f t="shared" si="12"/>
        <v>810129-</v>
      </c>
      <c r="O268" s="172" t="str">
        <f>IF(B268="NET","",IF(B268="","",IFERROR(VLOOKUP(N268,EAN!$A:$B,2,FALSE),"MANGLER - MÅ OPPDATERE EAN-FANEN")))</f>
        <v/>
      </c>
      <c r="P268" s="171">
        <f t="shared" si="13"/>
        <v>202341</v>
      </c>
      <c r="Q268" s="171">
        <f t="shared" si="14"/>
        <v>202345</v>
      </c>
      <c r="S268" s="102" t="str">
        <f>IF(B268="NET","",IFERROR(VLOOKUP(O268,'2) Order Form'!$V$9:$V$905,1,FALSE),"Ikke med I order form"))</f>
        <v/>
      </c>
      <c r="U268" s="2">
        <v>7048652903082</v>
      </c>
      <c r="V268" s="120">
        <f>IFERROR(VLOOKUP(U268,'2) Order Form'!$V$9:$V$1767,1,FALSE),"Ikke med I order form")</f>
        <v>7048652903082</v>
      </c>
      <c r="W268" s="173">
        <f>INDEX(ATS!$A:$P,MATCH(ATS!$U268,ATS!$O:$O,0),1)</f>
        <v>845108</v>
      </c>
      <c r="X268" s="174" t="str">
        <f>INDEX(ATS!$A:$P,MATCH(ATS!$U268,ATS!$O:$O,0),2)</f>
        <v>Ripper Mips Helmet Jr</v>
      </c>
      <c r="Y268" s="175" t="str">
        <f>INDEX(ATS!$A:$P,MATCH(ATS!$U268,ATS!$O:$O,0),4)</f>
        <v>WOLD-48/53</v>
      </c>
      <c r="AA268" s="173">
        <f>IFERROR(VLOOKUP('2) Order Form'!V273,$U$4:$U$2000,1,FALSE),"Ikke med i Elastic")</f>
        <v>7048652911780</v>
      </c>
      <c r="AB268" s="173">
        <f>SUM('2) Order Form'!V273)</f>
        <v>7048652911780</v>
      </c>
      <c r="AC268" s="173">
        <f>INDEX(ATS!$A:$P,MATCH(ATS!$AB268,ATS!$O:$O,0),1)</f>
        <v>845130</v>
      </c>
      <c r="AD268" s="173" t="str">
        <f>INDEX(ATS!$A:$P,MATCH(ATS!$AB268,ATS!$O:$O,0),2)</f>
        <v>Seeker Mips Helmet</v>
      </c>
      <c r="AE268" s="173" t="str">
        <f>INDEX(ATS!$A:$P,MATCH(ATS!$AB268,ATS!$O:$O,0),4)</f>
        <v>LAVA-48/53</v>
      </c>
    </row>
    <row r="269" spans="1:31">
      <c r="A269" s="140">
        <v>810130</v>
      </c>
      <c r="B269" t="s">
        <v>170</v>
      </c>
      <c r="H269" s="140">
        <v>202341</v>
      </c>
      <c r="I269" s="140">
        <v>202342</v>
      </c>
      <c r="J269" s="140">
        <v>202343</v>
      </c>
      <c r="K269" s="140">
        <v>202344</v>
      </c>
      <c r="L269" s="140">
        <v>202345</v>
      </c>
      <c r="N269" s="171" t="str">
        <f t="shared" si="12"/>
        <v>810130-</v>
      </c>
      <c r="O269" s="172" t="str">
        <f>IF(B269="NET","",IF(B269="","",IFERROR(VLOOKUP(N269,EAN!$A:$B,2,FALSE),"MANGLER - MÅ OPPDATERE EAN-FANEN")))</f>
        <v/>
      </c>
      <c r="P269" s="171">
        <f t="shared" si="13"/>
        <v>202341</v>
      </c>
      <c r="Q269" s="171">
        <f t="shared" si="14"/>
        <v>202345</v>
      </c>
      <c r="S269" s="102" t="str">
        <f>IF(B269="NET","",IFERROR(VLOOKUP(O269,'2) Order Form'!$V$9:$V$905,1,FALSE),"Ikke med I order form"))</f>
        <v/>
      </c>
      <c r="U269" s="2">
        <v>7048652893031</v>
      </c>
      <c r="V269" s="120">
        <f>IFERROR(VLOOKUP(U269,'2) Order Form'!$V$9:$V$1767,1,FALSE),"Ikke med I order form")</f>
        <v>7048652893031</v>
      </c>
      <c r="W269" s="173">
        <f>INDEX(ATS!$A:$P,MATCH(ATS!$U269,ATS!$O:$O,0),1)</f>
        <v>845146</v>
      </c>
      <c r="X269" s="174" t="str">
        <f>INDEX(ATS!$A:$P,MATCH(ATS!$U269,ATS!$O:$O,0),2)</f>
        <v>Falconer Aero 2Vi Mips Helmet</v>
      </c>
      <c r="Y269" s="175" t="str">
        <f>INDEX(ATS!$A:$P,MATCH(ATS!$U269,ATS!$O:$O,0),4)</f>
        <v>BRWHT-SM</v>
      </c>
      <c r="AA269" s="173">
        <f>IFERROR(VLOOKUP('2) Order Form'!V274,$U$4:$U$2000,1,FALSE),"Ikke med i Elastic")</f>
        <v>7048652903150</v>
      </c>
      <c r="AB269" s="173">
        <f>SUM('2) Order Form'!V274)</f>
        <v>7048652903150</v>
      </c>
      <c r="AC269" s="173">
        <f>INDEX(ATS!$A:$P,MATCH(ATS!$AB269,ATS!$O:$O,0),1)</f>
        <v>845130</v>
      </c>
      <c r="AD269" s="173" t="str">
        <f>INDEX(ATS!$A:$P,MATCH(ATS!$AB269,ATS!$O:$O,0),2)</f>
        <v>Seeker Mips Helmet</v>
      </c>
      <c r="AE269" s="173" t="str">
        <f>INDEX(ATS!$A:$P,MATCH(ATS!$AB269,ATS!$O:$O,0),4)</f>
        <v>LAVA-53/61</v>
      </c>
    </row>
    <row r="270" spans="1:31">
      <c r="A270">
        <v>810130</v>
      </c>
      <c r="B270" t="s">
        <v>2821</v>
      </c>
      <c r="C270" t="s">
        <v>3939</v>
      </c>
      <c r="D270" t="s">
        <v>3600</v>
      </c>
      <c r="E270" t="s">
        <v>3598</v>
      </c>
      <c r="F270" t="s">
        <v>81</v>
      </c>
      <c r="G270" t="s">
        <v>111</v>
      </c>
      <c r="H270">
        <v>0</v>
      </c>
      <c r="I270">
        <v>0</v>
      </c>
      <c r="J270">
        <v>0</v>
      </c>
      <c r="K270">
        <v>0</v>
      </c>
      <c r="L270">
        <v>0</v>
      </c>
      <c r="N270" s="171" t="str">
        <f t="shared" si="12"/>
        <v>810130-BARBM-LXL</v>
      </c>
      <c r="O270" s="172" t="str">
        <f>IF(B270="NET","",IF(B270="","",IFERROR(VLOOKUP(N270,EAN!$A:$B,2,FALSE),"MANGLER - MÅ OPPDATERE EAN-FANEN")))</f>
        <v>MANGLER - MÅ OPPDATERE EAN-FANEN</v>
      </c>
      <c r="P270" s="171">
        <f t="shared" si="13"/>
        <v>0</v>
      </c>
      <c r="Q270" s="171">
        <f t="shared" si="14"/>
        <v>0</v>
      </c>
      <c r="S270" s="102" t="str">
        <f>IF(B270="NET","",IFERROR(VLOOKUP(O270,'2) Order Form'!$V$9:$V$905,1,FALSE),"Ikke med I order form"))</f>
        <v>Ikke med I order form</v>
      </c>
      <c r="U270" s="2">
        <v>7048652893031</v>
      </c>
      <c r="V270" s="120">
        <f>IFERROR(VLOOKUP(U270,'2) Order Form'!$V$9:$V$1767,1,FALSE),"Ikke med I order form")</f>
        <v>7048652893031</v>
      </c>
      <c r="W270" s="173">
        <f>INDEX(ATS!$A:$P,MATCH(ATS!$U270,ATS!$O:$O,0),1)</f>
        <v>845146</v>
      </c>
      <c r="X270" s="174" t="str">
        <f>INDEX(ATS!$A:$P,MATCH(ATS!$U270,ATS!$O:$O,0),2)</f>
        <v>Falconer Aero 2Vi Mips Helmet</v>
      </c>
      <c r="Y270" s="175" t="str">
        <f>INDEX(ATS!$A:$P,MATCH(ATS!$U270,ATS!$O:$O,0),4)</f>
        <v>BRWHT-SM</v>
      </c>
      <c r="AA270" s="173">
        <f>IFERROR(VLOOKUP('2) Order Form'!V275,$U$4:$U$2000,1,FALSE),"Ikke med i Elastic")</f>
        <v>7048652911803</v>
      </c>
      <c r="AB270" s="173">
        <f>SUM('2) Order Form'!V275)</f>
        <v>7048652911803</v>
      </c>
      <c r="AC270" s="173">
        <f>INDEX(ATS!$A:$P,MATCH(ATS!$AB270,ATS!$O:$O,0),1)</f>
        <v>845130</v>
      </c>
      <c r="AD270" s="173" t="str">
        <f>INDEX(ATS!$A:$P,MATCH(ATS!$AB270,ATS!$O:$O,0),2)</f>
        <v>Seeker Mips Helmet</v>
      </c>
      <c r="AE270" s="173" t="str">
        <f>INDEX(ATS!$A:$P,MATCH(ATS!$AB270,ATS!$O:$O,0),4)</f>
        <v>MBLK-48/53</v>
      </c>
    </row>
    <row r="271" spans="1:31">
      <c r="A271">
        <v>810130</v>
      </c>
      <c r="B271" t="s">
        <v>2821</v>
      </c>
      <c r="C271" t="s">
        <v>3939</v>
      </c>
      <c r="D271" t="s">
        <v>3599</v>
      </c>
      <c r="E271" t="s">
        <v>3598</v>
      </c>
      <c r="F271" t="s">
        <v>80</v>
      </c>
      <c r="G271" t="s">
        <v>111</v>
      </c>
      <c r="H271">
        <v>0</v>
      </c>
      <c r="I271">
        <v>0</v>
      </c>
      <c r="J271">
        <v>0</v>
      </c>
      <c r="K271">
        <v>0</v>
      </c>
      <c r="L271">
        <v>0</v>
      </c>
      <c r="N271" s="171" t="str">
        <f t="shared" si="12"/>
        <v>810130-BARBM-ML</v>
      </c>
      <c r="O271" s="172" t="str">
        <f>IF(B271="NET","",IF(B271="","",IFERROR(VLOOKUP(N271,EAN!$A:$B,2,FALSE),"MANGLER - MÅ OPPDATERE EAN-FANEN")))</f>
        <v>MANGLER - MÅ OPPDATERE EAN-FANEN</v>
      </c>
      <c r="P271" s="171">
        <f t="shared" si="13"/>
        <v>0</v>
      </c>
      <c r="Q271" s="171">
        <f t="shared" si="14"/>
        <v>0</v>
      </c>
      <c r="S271" s="102" t="str">
        <f>IF(B271="NET","",IFERROR(VLOOKUP(O271,'2) Order Form'!$V$9:$V$905,1,FALSE),"Ikke med I order form"))</f>
        <v>Ikke med I order form</v>
      </c>
      <c r="U271" s="2">
        <v>7048652893031</v>
      </c>
      <c r="V271" s="120">
        <f>IFERROR(VLOOKUP(U271,'2) Order Form'!$V$9:$V$1767,1,FALSE),"Ikke med I order form")</f>
        <v>7048652893031</v>
      </c>
      <c r="W271" s="173">
        <f>INDEX(ATS!$A:$P,MATCH(ATS!$U271,ATS!$O:$O,0),1)</f>
        <v>845146</v>
      </c>
      <c r="X271" s="174" t="str">
        <f>INDEX(ATS!$A:$P,MATCH(ATS!$U271,ATS!$O:$O,0),2)</f>
        <v>Falconer Aero 2Vi Mips Helmet</v>
      </c>
      <c r="Y271" s="175" t="str">
        <f>INDEX(ATS!$A:$P,MATCH(ATS!$U271,ATS!$O:$O,0),4)</f>
        <v>BRWHT-SM</v>
      </c>
      <c r="AA271" s="173">
        <f>IFERROR(VLOOKUP('2) Order Form'!V276,$U$4:$U$2000,1,FALSE),"Ikke med i Elastic")</f>
        <v>7048652768223</v>
      </c>
      <c r="AB271" s="173">
        <f>SUM('2) Order Form'!V276)</f>
        <v>7048652768223</v>
      </c>
      <c r="AC271" s="173">
        <f>INDEX(ATS!$A:$P,MATCH(ATS!$AB271,ATS!$O:$O,0),1)</f>
        <v>845130</v>
      </c>
      <c r="AD271" s="173" t="str">
        <f>INDEX(ATS!$A:$P,MATCH(ATS!$AB271,ATS!$O:$O,0),2)</f>
        <v>Seeker Mips Helmet</v>
      </c>
      <c r="AE271" s="173" t="str">
        <f>INDEX(ATS!$A:$P,MATCH(ATS!$AB271,ATS!$O:$O,0),4)</f>
        <v>MBLK-53/61</v>
      </c>
    </row>
    <row r="272" spans="1:31">
      <c r="A272">
        <v>810130</v>
      </c>
      <c r="B272" t="s">
        <v>2821</v>
      </c>
      <c r="C272" t="s">
        <v>3939</v>
      </c>
      <c r="D272" t="s">
        <v>3597</v>
      </c>
      <c r="E272" t="s">
        <v>3598</v>
      </c>
      <c r="F272" t="s">
        <v>79</v>
      </c>
      <c r="G272" t="s">
        <v>111</v>
      </c>
      <c r="H272">
        <v>0</v>
      </c>
      <c r="I272">
        <v>0</v>
      </c>
      <c r="J272">
        <v>0</v>
      </c>
      <c r="K272">
        <v>0</v>
      </c>
      <c r="L272">
        <v>0</v>
      </c>
      <c r="N272" s="171" t="str">
        <f t="shared" si="12"/>
        <v>810130-BARBM-SM</v>
      </c>
      <c r="O272" s="172" t="str">
        <f>IF(B272="NET","",IF(B272="","",IFERROR(VLOOKUP(N272,EAN!$A:$B,2,FALSE),"MANGLER - MÅ OPPDATERE EAN-FANEN")))</f>
        <v>MANGLER - MÅ OPPDATERE EAN-FANEN</v>
      </c>
      <c r="P272" s="171">
        <f t="shared" si="13"/>
        <v>0</v>
      </c>
      <c r="Q272" s="171">
        <f t="shared" si="14"/>
        <v>0</v>
      </c>
      <c r="S272" s="102" t="str">
        <f>IF(B272="NET","",IFERROR(VLOOKUP(O272,'2) Order Form'!$V$9:$V$905,1,FALSE),"Ikke med I order form"))</f>
        <v>Ikke med I order form</v>
      </c>
      <c r="U272" s="2">
        <v>7048652893031</v>
      </c>
      <c r="V272" s="120">
        <f>IFERROR(VLOOKUP(U272,'2) Order Form'!$V$9:$V$1767,1,FALSE),"Ikke med I order form")</f>
        <v>7048652893031</v>
      </c>
      <c r="W272" s="173">
        <f>INDEX(ATS!$A:$P,MATCH(ATS!$U272,ATS!$O:$O,0),1)</f>
        <v>845146</v>
      </c>
      <c r="X272" s="174" t="str">
        <f>INDEX(ATS!$A:$P,MATCH(ATS!$U272,ATS!$O:$O,0),2)</f>
        <v>Falconer Aero 2Vi Mips Helmet</v>
      </c>
      <c r="Y272" s="175" t="str">
        <f>INDEX(ATS!$A:$P,MATCH(ATS!$U272,ATS!$O:$O,0),4)</f>
        <v>BRWHT-SM</v>
      </c>
      <c r="AA272" s="173">
        <f>IFERROR(VLOOKUP('2) Order Form'!V277,$U$4:$U$2000,1,FALSE),"Ikke med i Elastic")</f>
        <v>7048652911827</v>
      </c>
      <c r="AB272" s="173">
        <f>SUM('2) Order Form'!V277)</f>
        <v>7048652911827</v>
      </c>
      <c r="AC272" s="173">
        <f>INDEX(ATS!$A:$P,MATCH(ATS!$AB272,ATS!$O:$O,0),1)</f>
        <v>845130</v>
      </c>
      <c r="AD272" s="173" t="str">
        <f>INDEX(ATS!$A:$P,MATCH(ATS!$AB272,ATS!$O:$O,0),2)</f>
        <v>Seeker Mips Helmet</v>
      </c>
      <c r="AE272" s="173" t="str">
        <f>INDEX(ATS!$A:$P,MATCH(ATS!$AB272,ATS!$O:$O,0),4)</f>
        <v>MWHT-48/53</v>
      </c>
    </row>
    <row r="273" spans="1:31">
      <c r="A273">
        <v>810130</v>
      </c>
      <c r="B273" t="s">
        <v>2821</v>
      </c>
      <c r="C273" t="s">
        <v>3939</v>
      </c>
      <c r="D273" t="s">
        <v>1046</v>
      </c>
      <c r="E273" t="s">
        <v>2870</v>
      </c>
      <c r="F273" t="s">
        <v>79</v>
      </c>
      <c r="G273" t="s">
        <v>111</v>
      </c>
      <c r="H273">
        <v>4</v>
      </c>
      <c r="I273">
        <v>4</v>
      </c>
      <c r="J273">
        <v>4</v>
      </c>
      <c r="K273">
        <v>4</v>
      </c>
      <c r="L273">
        <v>4</v>
      </c>
      <c r="N273" s="171" t="str">
        <f t="shared" si="12"/>
        <v>810130-BRWHT-SM</v>
      </c>
      <c r="O273" s="172">
        <f>IF(B273="NET","",IF(B273="","",IFERROR(VLOOKUP(N273,EAN!$A:$B,2,FALSE),"MANGLER - MÅ OPPDATERE EAN-FANEN")))</f>
        <v>7048652891570</v>
      </c>
      <c r="P273" s="171">
        <f t="shared" si="13"/>
        <v>4</v>
      </c>
      <c r="Q273" s="171">
        <f t="shared" si="14"/>
        <v>4</v>
      </c>
      <c r="S273" s="102" t="str">
        <f>IF(B273="NET","",IFERROR(VLOOKUP(O273,'2) Order Form'!$V$9:$V$905,1,FALSE),"Ikke med I order form"))</f>
        <v>Ikke med I order form</v>
      </c>
      <c r="U273" s="2">
        <v>7048652893024</v>
      </c>
      <c r="V273" s="120">
        <f>IFERROR(VLOOKUP(U273,'2) Order Form'!$V$9:$V$1767,1,FALSE),"Ikke med I order form")</f>
        <v>7048652893024</v>
      </c>
      <c r="W273" s="173">
        <f>INDEX(ATS!$A:$P,MATCH(ATS!$U273,ATS!$O:$O,0),1)</f>
        <v>845146</v>
      </c>
      <c r="X273" s="174" t="str">
        <f>INDEX(ATS!$A:$P,MATCH(ATS!$U273,ATS!$O:$O,0),2)</f>
        <v>Falconer Aero 2Vi Mips Helmet</v>
      </c>
      <c r="Y273" s="175" t="str">
        <f>INDEX(ATS!$A:$P,MATCH(ATS!$U273,ATS!$O:$O,0),4)</f>
        <v>BRWHT-ML</v>
      </c>
      <c r="AA273" s="173">
        <f>IFERROR(VLOOKUP('2) Order Form'!V278,$U$4:$U$2000,1,FALSE),"Ikke med i Elastic")</f>
        <v>7048652768247</v>
      </c>
      <c r="AB273" s="173">
        <f>SUM('2) Order Form'!V278)</f>
        <v>7048652768247</v>
      </c>
      <c r="AC273" s="173">
        <f>INDEX(ATS!$A:$P,MATCH(ATS!$AB273,ATS!$O:$O,0),1)</f>
        <v>845130</v>
      </c>
      <c r="AD273" s="173" t="str">
        <f>INDEX(ATS!$A:$P,MATCH(ATS!$AB273,ATS!$O:$O,0),2)</f>
        <v>Seeker Mips Helmet</v>
      </c>
      <c r="AE273" s="173" t="str">
        <f>INDEX(ATS!$A:$P,MATCH(ATS!$AB273,ATS!$O:$O,0),4)</f>
        <v>MWHT-53/61</v>
      </c>
    </row>
    <row r="274" spans="1:31">
      <c r="A274">
        <v>810130</v>
      </c>
      <c r="B274" t="s">
        <v>2821</v>
      </c>
      <c r="C274" t="s">
        <v>3939</v>
      </c>
      <c r="D274" t="s">
        <v>1047</v>
      </c>
      <c r="E274" t="s">
        <v>2870</v>
      </c>
      <c r="F274" t="s">
        <v>80</v>
      </c>
      <c r="G274" t="s">
        <v>111</v>
      </c>
      <c r="H274">
        <v>12</v>
      </c>
      <c r="I274">
        <v>12</v>
      </c>
      <c r="J274">
        <v>12</v>
      </c>
      <c r="K274">
        <v>12</v>
      </c>
      <c r="L274">
        <v>12</v>
      </c>
      <c r="N274" s="171" t="str">
        <f t="shared" si="12"/>
        <v>810130-BRWHT-ML</v>
      </c>
      <c r="O274" s="172">
        <f>IF(B274="NET","",IF(B274="","",IFERROR(VLOOKUP(N274,EAN!$A:$B,2,FALSE),"MANGLER - MÅ OPPDATERE EAN-FANEN")))</f>
        <v>7048652891563</v>
      </c>
      <c r="P274" s="171">
        <f t="shared" si="13"/>
        <v>12</v>
      </c>
      <c r="Q274" s="171">
        <f t="shared" si="14"/>
        <v>12</v>
      </c>
      <c r="S274" s="102" t="str">
        <f>IF(B274="NET","",IFERROR(VLOOKUP(O274,'2) Order Form'!$V$9:$V$905,1,FALSE),"Ikke med I order form"))</f>
        <v>Ikke med I order form</v>
      </c>
      <c r="U274" s="2">
        <v>7048652893024</v>
      </c>
      <c r="V274" s="120">
        <f>IFERROR(VLOOKUP(U274,'2) Order Form'!$V$9:$V$1767,1,FALSE),"Ikke med I order form")</f>
        <v>7048652893024</v>
      </c>
      <c r="W274" s="173">
        <f>INDEX(ATS!$A:$P,MATCH(ATS!$U274,ATS!$O:$O,0),1)</f>
        <v>845146</v>
      </c>
      <c r="X274" s="174" t="str">
        <f>INDEX(ATS!$A:$P,MATCH(ATS!$U274,ATS!$O:$O,0),2)</f>
        <v>Falconer Aero 2Vi Mips Helmet</v>
      </c>
      <c r="Y274" s="175" t="str">
        <f>INDEX(ATS!$A:$P,MATCH(ATS!$U274,ATS!$O:$O,0),4)</f>
        <v>BRWHT-ML</v>
      </c>
      <c r="AA274" s="173">
        <f>IFERROR(VLOOKUP('2) Order Form'!V279,$U$4:$U$2000,1,FALSE),"Ikke med i Elastic")</f>
        <v>7048652911841</v>
      </c>
      <c r="AB274" s="173">
        <f>SUM('2) Order Form'!V279)</f>
        <v>7048652911841</v>
      </c>
      <c r="AC274" s="173">
        <f>INDEX(ATS!$A:$P,MATCH(ATS!$AB274,ATS!$O:$O,0),1)</f>
        <v>845130</v>
      </c>
      <c r="AD274" s="173" t="str">
        <f>INDEX(ATS!$A:$P,MATCH(ATS!$AB274,ATS!$O:$O,0),2)</f>
        <v>Seeker Mips Helmet</v>
      </c>
      <c r="AE274" s="173" t="str">
        <f>INDEX(ATS!$A:$P,MATCH(ATS!$AB274,ATS!$O:$O,0),4)</f>
        <v>WOLD-48/53</v>
      </c>
    </row>
    <row r="275" spans="1:31">
      <c r="A275">
        <v>810130</v>
      </c>
      <c r="B275" t="s">
        <v>2821</v>
      </c>
      <c r="C275" t="s">
        <v>3939</v>
      </c>
      <c r="D275" t="s">
        <v>1048</v>
      </c>
      <c r="E275" t="s">
        <v>2870</v>
      </c>
      <c r="F275" t="s">
        <v>81</v>
      </c>
      <c r="G275" t="s">
        <v>111</v>
      </c>
      <c r="H275">
        <v>3</v>
      </c>
      <c r="I275">
        <v>3</v>
      </c>
      <c r="J275">
        <v>3</v>
      </c>
      <c r="K275">
        <v>3</v>
      </c>
      <c r="L275">
        <v>3</v>
      </c>
      <c r="N275" s="171" t="str">
        <f t="shared" si="12"/>
        <v>810130-BRWHT-LXL</v>
      </c>
      <c r="O275" s="172">
        <f>IF(B275="NET","",IF(B275="","",IFERROR(VLOOKUP(N275,EAN!$A:$B,2,FALSE),"MANGLER - MÅ OPPDATERE EAN-FANEN")))</f>
        <v>7048652891556</v>
      </c>
      <c r="P275" s="171">
        <f t="shared" si="13"/>
        <v>3</v>
      </c>
      <c r="Q275" s="171">
        <f t="shared" si="14"/>
        <v>3</v>
      </c>
      <c r="S275" s="102" t="str">
        <f>IF(B275="NET","",IFERROR(VLOOKUP(O275,'2) Order Form'!$V$9:$V$905,1,FALSE),"Ikke med I order form"))</f>
        <v>Ikke med I order form</v>
      </c>
      <c r="U275" s="2">
        <v>7048652893024</v>
      </c>
      <c r="V275" s="120">
        <f>IFERROR(VLOOKUP(U275,'2) Order Form'!$V$9:$V$1767,1,FALSE),"Ikke med I order form")</f>
        <v>7048652893024</v>
      </c>
      <c r="W275" s="173">
        <f>INDEX(ATS!$A:$P,MATCH(ATS!$U275,ATS!$O:$O,0),1)</f>
        <v>845146</v>
      </c>
      <c r="X275" s="174" t="str">
        <f>INDEX(ATS!$A:$P,MATCH(ATS!$U275,ATS!$O:$O,0),2)</f>
        <v>Falconer Aero 2Vi Mips Helmet</v>
      </c>
      <c r="Y275" s="175" t="str">
        <f>INDEX(ATS!$A:$P,MATCH(ATS!$U275,ATS!$O:$O,0),4)</f>
        <v>BRWHT-ML</v>
      </c>
      <c r="AA275" s="173">
        <f>IFERROR(VLOOKUP('2) Order Form'!V280,$U$4:$U$2000,1,FALSE),"Ikke med i Elastic")</f>
        <v>7048652903167</v>
      </c>
      <c r="AB275" s="173">
        <f>SUM('2) Order Form'!V280)</f>
        <v>7048652903167</v>
      </c>
      <c r="AC275" s="173">
        <f>INDEX(ATS!$A:$P,MATCH(ATS!$AB275,ATS!$O:$O,0),1)</f>
        <v>845130</v>
      </c>
      <c r="AD275" s="173" t="str">
        <f>INDEX(ATS!$A:$P,MATCH(ATS!$AB275,ATS!$O:$O,0),2)</f>
        <v>Seeker Mips Helmet</v>
      </c>
      <c r="AE275" s="173" t="str">
        <f>INDEX(ATS!$A:$P,MATCH(ATS!$AB275,ATS!$O:$O,0),4)</f>
        <v>WOLD-53/61</v>
      </c>
    </row>
    <row r="276" spans="1:31">
      <c r="A276">
        <v>810130</v>
      </c>
      <c r="B276" t="s">
        <v>2821</v>
      </c>
      <c r="C276" t="s">
        <v>3939</v>
      </c>
      <c r="D276" t="s">
        <v>1484</v>
      </c>
      <c r="E276" t="s">
        <v>1470</v>
      </c>
      <c r="F276" t="s">
        <v>79</v>
      </c>
      <c r="G276" t="s">
        <v>214</v>
      </c>
      <c r="H276">
        <v>3</v>
      </c>
      <c r="I276">
        <v>3</v>
      </c>
      <c r="J276">
        <v>3</v>
      </c>
      <c r="K276">
        <v>3</v>
      </c>
      <c r="L276">
        <v>3</v>
      </c>
      <c r="N276" s="171" t="str">
        <f t="shared" si="12"/>
        <v>810130-DUSK-SM</v>
      </c>
      <c r="O276" s="172">
        <f>IF(B276="NET","",IF(B276="","",IFERROR(VLOOKUP(N276,EAN!$A:$B,2,FALSE),"MANGLER - MÅ OPPDATERE EAN-FANEN")))</f>
        <v>7048652891600</v>
      </c>
      <c r="P276" s="171">
        <f t="shared" si="13"/>
        <v>3</v>
      </c>
      <c r="Q276" s="171">
        <f t="shared" si="14"/>
        <v>3</v>
      </c>
      <c r="S276" s="102" t="str">
        <f>IF(B276="NET","",IFERROR(VLOOKUP(O276,'2) Order Form'!$V$9:$V$905,1,FALSE),"Ikke med I order form"))</f>
        <v>Ikke med I order form</v>
      </c>
      <c r="U276" s="2">
        <v>7048652893024</v>
      </c>
      <c r="V276" s="120">
        <f>IFERROR(VLOOKUP(U276,'2) Order Form'!$V$9:$V$1767,1,FALSE),"Ikke med I order form")</f>
        <v>7048652893024</v>
      </c>
      <c r="W276" s="173">
        <f>INDEX(ATS!$A:$P,MATCH(ATS!$U276,ATS!$O:$O,0),1)</f>
        <v>845146</v>
      </c>
      <c r="X276" s="174" t="str">
        <f>INDEX(ATS!$A:$P,MATCH(ATS!$U276,ATS!$O:$O,0),2)</f>
        <v>Falconer Aero 2Vi Mips Helmet</v>
      </c>
      <c r="Y276" s="175" t="str">
        <f>INDEX(ATS!$A:$P,MATCH(ATS!$U276,ATS!$O:$O,0),4)</f>
        <v>BRWHT-ML</v>
      </c>
      <c r="AA276" s="173">
        <f>IFERROR(VLOOKUP('2) Order Form'!V281,$U$4:$U$2000,1,FALSE),"Ikke med i Elastic")</f>
        <v>7048652327543</v>
      </c>
      <c r="AB276" s="173">
        <f>SUM('2) Order Form'!V281)</f>
        <v>7048652327543</v>
      </c>
      <c r="AC276" s="173">
        <f>INDEX(ATS!$A:$P,MATCH(ATS!$AB276,ATS!$O:$O,0),1)</f>
        <v>810052</v>
      </c>
      <c r="AD276" s="173" t="str">
        <f>INDEX(ATS!$A:$P,MATCH(ATS!$AB276,ATS!$O:$O,0),2)</f>
        <v>Bike Helmet Case</v>
      </c>
      <c r="AE276" s="173" t="str">
        <f>INDEX(ATS!$A:$P,MATCH(ATS!$AB276,ATS!$O:$O,0),4)</f>
        <v>TEBLK-OS</v>
      </c>
    </row>
    <row r="277" spans="1:31">
      <c r="A277">
        <v>810130</v>
      </c>
      <c r="B277" t="s">
        <v>2821</v>
      </c>
      <c r="C277" t="s">
        <v>3939</v>
      </c>
      <c r="D277" t="s">
        <v>1485</v>
      </c>
      <c r="E277" t="s">
        <v>1470</v>
      </c>
      <c r="F277" t="s">
        <v>80</v>
      </c>
      <c r="G277" t="s">
        <v>214</v>
      </c>
      <c r="H277">
        <v>5</v>
      </c>
      <c r="I277">
        <v>5</v>
      </c>
      <c r="J277">
        <v>5</v>
      </c>
      <c r="K277">
        <v>5</v>
      </c>
      <c r="L277">
        <v>5</v>
      </c>
      <c r="N277" s="171" t="str">
        <f t="shared" si="12"/>
        <v>810130-DUSK-ML</v>
      </c>
      <c r="O277" s="172">
        <f>IF(B277="NET","",IF(B277="","",IFERROR(VLOOKUP(N277,EAN!$A:$B,2,FALSE),"MANGLER - MÅ OPPDATERE EAN-FANEN")))</f>
        <v>7048652891594</v>
      </c>
      <c r="P277" s="171">
        <f t="shared" si="13"/>
        <v>5</v>
      </c>
      <c r="Q277" s="171">
        <f t="shared" si="14"/>
        <v>5</v>
      </c>
      <c r="S277" s="102" t="str">
        <f>IF(B277="NET","",IFERROR(VLOOKUP(O277,'2) Order Form'!$V$9:$V$905,1,FALSE),"Ikke med I order form"))</f>
        <v>Ikke med I order form</v>
      </c>
      <c r="U277" s="2">
        <v>7048652893017</v>
      </c>
      <c r="V277" s="120">
        <f>IFERROR(VLOOKUP(U277,'2) Order Form'!$V$9:$V$1767,1,FALSE),"Ikke med I order form")</f>
        <v>7048652893017</v>
      </c>
      <c r="W277" s="173">
        <f>INDEX(ATS!$A:$P,MATCH(ATS!$U277,ATS!$O:$O,0),1)</f>
        <v>845146</v>
      </c>
      <c r="X277" s="174" t="str">
        <f>INDEX(ATS!$A:$P,MATCH(ATS!$U277,ATS!$O:$O,0),2)</f>
        <v>Falconer Aero 2Vi Mips Helmet</v>
      </c>
      <c r="Y277" s="175" t="str">
        <f>INDEX(ATS!$A:$P,MATCH(ATS!$U277,ATS!$O:$O,0),4)</f>
        <v>BRWHT-LXL</v>
      </c>
      <c r="AA277" s="173">
        <f>IFERROR(VLOOKUP('2) Order Form'!V282,$U$4:$U$2000,1,FALSE),"Ikke med i Elastic")</f>
        <v>7048652327277</v>
      </c>
      <c r="AB277" s="173">
        <f>SUM('2) Order Form'!V282)</f>
        <v>7048652327277</v>
      </c>
      <c r="AC277" s="173">
        <f>INDEX(ATS!$A:$P,MATCH(ATS!$AB277,ATS!$O:$O,0),1)</f>
        <v>835010</v>
      </c>
      <c r="AD277" s="173" t="str">
        <f>INDEX(ATS!$A:$P,MATCH(ATS!$AB277,ATS!$O:$O,0),2)</f>
        <v>Enduro Race Vest</v>
      </c>
      <c r="AE277" s="173" t="str">
        <f>INDEX(ATS!$A:$P,MATCH(ATS!$AB277,ATS!$O:$O,0),4)</f>
        <v>BLACK-M</v>
      </c>
    </row>
    <row r="278" spans="1:31">
      <c r="A278">
        <v>810130</v>
      </c>
      <c r="B278" t="s">
        <v>2821</v>
      </c>
      <c r="C278" t="s">
        <v>3939</v>
      </c>
      <c r="D278" t="s">
        <v>1486</v>
      </c>
      <c r="E278" t="s">
        <v>1470</v>
      </c>
      <c r="F278" t="s">
        <v>81</v>
      </c>
      <c r="G278" t="s">
        <v>214</v>
      </c>
      <c r="H278">
        <v>3</v>
      </c>
      <c r="I278">
        <v>3</v>
      </c>
      <c r="J278">
        <v>3</v>
      </c>
      <c r="K278">
        <v>3</v>
      </c>
      <c r="L278">
        <v>3</v>
      </c>
      <c r="N278" s="171" t="str">
        <f t="shared" si="12"/>
        <v>810130-DUSK-LXL</v>
      </c>
      <c r="O278" s="172">
        <f>IF(B278="NET","",IF(B278="","",IFERROR(VLOOKUP(N278,EAN!$A:$B,2,FALSE),"MANGLER - MÅ OPPDATERE EAN-FANEN")))</f>
        <v>7048652891587</v>
      </c>
      <c r="P278" s="171">
        <f t="shared" si="13"/>
        <v>3</v>
      </c>
      <c r="Q278" s="171">
        <f t="shared" si="14"/>
        <v>3</v>
      </c>
      <c r="S278" s="102" t="str">
        <f>IF(B278="NET","",IFERROR(VLOOKUP(O278,'2) Order Form'!$V$9:$V$905,1,FALSE),"Ikke med I order form"))</f>
        <v>Ikke med I order form</v>
      </c>
      <c r="U278" s="2">
        <v>7048652893017</v>
      </c>
      <c r="V278" s="120">
        <f>IFERROR(VLOOKUP(U278,'2) Order Form'!$V$9:$V$1767,1,FALSE),"Ikke med I order form")</f>
        <v>7048652893017</v>
      </c>
      <c r="W278" s="173">
        <f>INDEX(ATS!$A:$P,MATCH(ATS!$U278,ATS!$O:$O,0),1)</f>
        <v>845146</v>
      </c>
      <c r="X278" s="174" t="str">
        <f>INDEX(ATS!$A:$P,MATCH(ATS!$U278,ATS!$O:$O,0),2)</f>
        <v>Falconer Aero 2Vi Mips Helmet</v>
      </c>
      <c r="Y278" s="175" t="str">
        <f>INDEX(ATS!$A:$P,MATCH(ATS!$U278,ATS!$O:$O,0),4)</f>
        <v>BRWHT-LXL</v>
      </c>
      <c r="AA278" s="173">
        <f>IFERROR(VLOOKUP('2) Order Form'!V283,$U$4:$U$2000,1,FALSE),"Ikke med i Elastic")</f>
        <v>7048652327260</v>
      </c>
      <c r="AB278" s="173">
        <f>SUM('2) Order Form'!V283)</f>
        <v>7048652327260</v>
      </c>
      <c r="AC278" s="173">
        <f>INDEX(ATS!$A:$P,MATCH(ATS!$AB278,ATS!$O:$O,0),1)</f>
        <v>835010</v>
      </c>
      <c r="AD278" s="173" t="str">
        <f>INDEX(ATS!$A:$P,MATCH(ATS!$AB278,ATS!$O:$O,0),2)</f>
        <v>Enduro Race Vest</v>
      </c>
      <c r="AE278" s="173" t="str">
        <f>INDEX(ATS!$A:$P,MATCH(ATS!$AB278,ATS!$O:$O,0),4)</f>
        <v>BLACK-L</v>
      </c>
    </row>
    <row r="279" spans="1:31">
      <c r="A279">
        <v>810130</v>
      </c>
      <c r="B279" t="s">
        <v>2821</v>
      </c>
      <c r="C279" t="s">
        <v>3939</v>
      </c>
      <c r="D279" t="s">
        <v>1487</v>
      </c>
      <c r="E279" t="s">
        <v>1477</v>
      </c>
      <c r="F279" t="s">
        <v>79</v>
      </c>
      <c r="G279" t="s">
        <v>214</v>
      </c>
      <c r="H279">
        <v>2</v>
      </c>
      <c r="I279">
        <v>2</v>
      </c>
      <c r="J279">
        <v>2</v>
      </c>
      <c r="K279">
        <v>2</v>
      </c>
      <c r="L279">
        <v>2</v>
      </c>
      <c r="N279" s="171" t="str">
        <f t="shared" si="12"/>
        <v>810130-LAVA-SM</v>
      </c>
      <c r="O279" s="172">
        <f>IF(B279="NET","",IF(B279="","",IFERROR(VLOOKUP(N279,EAN!$A:$B,2,FALSE),"MANGLER - MÅ OPPDATERE EAN-FANEN")))</f>
        <v>7048652891631</v>
      </c>
      <c r="P279" s="171">
        <f t="shared" si="13"/>
        <v>2</v>
      </c>
      <c r="Q279" s="171">
        <f t="shared" si="14"/>
        <v>2</v>
      </c>
      <c r="S279" s="102" t="str">
        <f>IF(B279="NET","",IFERROR(VLOOKUP(O279,'2) Order Form'!$V$9:$V$905,1,FALSE),"Ikke med I order form"))</f>
        <v>Ikke med I order form</v>
      </c>
      <c r="U279" s="2">
        <v>7048652893017</v>
      </c>
      <c r="V279" s="120">
        <f>IFERROR(VLOOKUP(U279,'2) Order Form'!$V$9:$V$1767,1,FALSE),"Ikke med I order form")</f>
        <v>7048652893017</v>
      </c>
      <c r="W279" s="173">
        <f>INDEX(ATS!$A:$P,MATCH(ATS!$U279,ATS!$O:$O,0),1)</f>
        <v>845146</v>
      </c>
      <c r="X279" s="174" t="str">
        <f>INDEX(ATS!$A:$P,MATCH(ATS!$U279,ATS!$O:$O,0),2)</f>
        <v>Falconer Aero 2Vi Mips Helmet</v>
      </c>
      <c r="Y279" s="175" t="str">
        <f>INDEX(ATS!$A:$P,MATCH(ATS!$U279,ATS!$O:$O,0),4)</f>
        <v>BRWHT-LXL</v>
      </c>
      <c r="AA279" s="173">
        <f>IFERROR(VLOOKUP('2) Order Form'!V284,$U$4:$U$2000,1,FALSE),"Ikke med i Elastic")</f>
        <v>7048652327284</v>
      </c>
      <c r="AB279" s="173">
        <f>SUM('2) Order Form'!V284)</f>
        <v>7048652327284</v>
      </c>
      <c r="AC279" s="173">
        <f>INDEX(ATS!$A:$P,MATCH(ATS!$AB279,ATS!$O:$O,0),1)</f>
        <v>835010</v>
      </c>
      <c r="AD279" s="173" t="str">
        <f>INDEX(ATS!$A:$P,MATCH(ATS!$AB279,ATS!$O:$O,0),2)</f>
        <v>Enduro Race Vest</v>
      </c>
      <c r="AE279" s="173" t="str">
        <f>INDEX(ATS!$A:$P,MATCH(ATS!$AB279,ATS!$O:$O,0),4)</f>
        <v>BLACK-XL</v>
      </c>
    </row>
    <row r="280" spans="1:31">
      <c r="A280">
        <v>810130</v>
      </c>
      <c r="B280" t="s">
        <v>2821</v>
      </c>
      <c r="C280" t="s">
        <v>3939</v>
      </c>
      <c r="D280" t="s">
        <v>1488</v>
      </c>
      <c r="E280" t="s">
        <v>1477</v>
      </c>
      <c r="F280" t="s">
        <v>80</v>
      </c>
      <c r="G280" t="s">
        <v>214</v>
      </c>
      <c r="H280">
        <v>3</v>
      </c>
      <c r="I280">
        <v>3</v>
      </c>
      <c r="J280">
        <v>3</v>
      </c>
      <c r="K280">
        <v>3</v>
      </c>
      <c r="L280">
        <v>3</v>
      </c>
      <c r="N280" s="171" t="str">
        <f t="shared" si="12"/>
        <v>810130-LAVA-ML</v>
      </c>
      <c r="O280" s="172">
        <f>IF(B280="NET","",IF(B280="","",IFERROR(VLOOKUP(N280,EAN!$A:$B,2,FALSE),"MANGLER - MÅ OPPDATERE EAN-FANEN")))</f>
        <v>7048652891624</v>
      </c>
      <c r="P280" s="171">
        <f t="shared" si="13"/>
        <v>3</v>
      </c>
      <c r="Q280" s="171">
        <f t="shared" si="14"/>
        <v>3</v>
      </c>
      <c r="S280" s="102" t="str">
        <f>IF(B280="NET","",IFERROR(VLOOKUP(O280,'2) Order Form'!$V$9:$V$905,1,FALSE),"Ikke med I order form"))</f>
        <v>Ikke med I order form</v>
      </c>
      <c r="U280" s="2">
        <v>7048652893062</v>
      </c>
      <c r="V280" s="120">
        <f>IFERROR(VLOOKUP(U280,'2) Order Form'!$V$9:$V$1767,1,FALSE),"Ikke med I order form")</f>
        <v>7048652893062</v>
      </c>
      <c r="W280" s="173">
        <f>INDEX(ATS!$A:$P,MATCH(ATS!$U280,ATS!$O:$O,0),1)</f>
        <v>845146</v>
      </c>
      <c r="X280" s="174" t="str">
        <f>INDEX(ATS!$A:$P,MATCH(ATS!$U280,ATS!$O:$O,0),2)</f>
        <v>Falconer Aero 2Vi Mips Helmet</v>
      </c>
      <c r="Y280" s="175" t="str">
        <f>INDEX(ATS!$A:$P,MATCH(ATS!$U280,ATS!$O:$O,0),4)</f>
        <v>DUSK-SM</v>
      </c>
      <c r="AA280" s="173">
        <f>IFERROR(VLOOKUP('2) Order Form'!V285,$U$4:$U$2000,1,FALSE),"Ikke med i Elastic")</f>
        <v>7048652891938</v>
      </c>
      <c r="AB280" s="173">
        <f>SUM('2) Order Form'!V285)</f>
        <v>7048652891938</v>
      </c>
      <c r="AC280" s="173">
        <f>INDEX(ATS!$A:$P,MATCH(ATS!$AB280,ATS!$O:$O,0),1)</f>
        <v>860003</v>
      </c>
      <c r="AD280" s="173" t="str">
        <f>INDEX(ATS!$A:$P,MATCH(ATS!$AB280,ATS!$O:$O,0),2)</f>
        <v>Knee Guards Pro Hard Shell</v>
      </c>
      <c r="AE280" s="173" t="str">
        <f>INDEX(ATS!$A:$P,MATCH(ATS!$AB280,ATS!$O:$O,0),4)</f>
        <v>BLACK-S</v>
      </c>
    </row>
    <row r="281" spans="1:31">
      <c r="A281">
        <v>810130</v>
      </c>
      <c r="B281" t="s">
        <v>2821</v>
      </c>
      <c r="C281" t="s">
        <v>3939</v>
      </c>
      <c r="D281" t="s">
        <v>1489</v>
      </c>
      <c r="E281" t="s">
        <v>1477</v>
      </c>
      <c r="F281" t="s">
        <v>81</v>
      </c>
      <c r="G281" t="s">
        <v>214</v>
      </c>
      <c r="H281">
        <v>2</v>
      </c>
      <c r="I281">
        <v>2</v>
      </c>
      <c r="J281">
        <v>2</v>
      </c>
      <c r="K281">
        <v>2</v>
      </c>
      <c r="L281">
        <v>2</v>
      </c>
      <c r="N281" s="171" t="str">
        <f t="shared" si="12"/>
        <v>810130-LAVA-LXL</v>
      </c>
      <c r="O281" s="172">
        <f>IF(B281="NET","",IF(B281="","",IFERROR(VLOOKUP(N281,EAN!$A:$B,2,FALSE),"MANGLER - MÅ OPPDATERE EAN-FANEN")))</f>
        <v>7048652891617</v>
      </c>
      <c r="P281" s="171">
        <f t="shared" si="13"/>
        <v>2</v>
      </c>
      <c r="Q281" s="171">
        <f t="shared" si="14"/>
        <v>2</v>
      </c>
      <c r="S281" s="102" t="str">
        <f>IF(B281="NET","",IFERROR(VLOOKUP(O281,'2) Order Form'!$V$9:$V$905,1,FALSE),"Ikke med I order form"))</f>
        <v>Ikke med I order form</v>
      </c>
      <c r="U281" s="2">
        <v>7048652893062</v>
      </c>
      <c r="V281" s="120">
        <f>IFERROR(VLOOKUP(U281,'2) Order Form'!$V$9:$V$1767,1,FALSE),"Ikke med I order form")</f>
        <v>7048652893062</v>
      </c>
      <c r="W281" s="173">
        <f>INDEX(ATS!$A:$P,MATCH(ATS!$U281,ATS!$O:$O,0),1)</f>
        <v>845146</v>
      </c>
      <c r="X281" s="174" t="str">
        <f>INDEX(ATS!$A:$P,MATCH(ATS!$U281,ATS!$O:$O,0),2)</f>
        <v>Falconer Aero 2Vi Mips Helmet</v>
      </c>
      <c r="Y281" s="175" t="str">
        <f>INDEX(ATS!$A:$P,MATCH(ATS!$U281,ATS!$O:$O,0),4)</f>
        <v>DUSK-SM</v>
      </c>
      <c r="AA281" s="173">
        <f>IFERROR(VLOOKUP('2) Order Form'!V286,$U$4:$U$2000,1,FALSE),"Ikke med i Elastic")</f>
        <v>7048652891921</v>
      </c>
      <c r="AB281" s="173">
        <f>SUM('2) Order Form'!V286)</f>
        <v>7048652891921</v>
      </c>
      <c r="AC281" s="173">
        <f>INDEX(ATS!$A:$P,MATCH(ATS!$AB281,ATS!$O:$O,0),1)</f>
        <v>860003</v>
      </c>
      <c r="AD281" s="173" t="str">
        <f>INDEX(ATS!$A:$P,MATCH(ATS!$AB281,ATS!$O:$O,0),2)</f>
        <v>Knee Guards Pro Hard Shell</v>
      </c>
      <c r="AE281" s="173" t="str">
        <f>INDEX(ATS!$A:$P,MATCH(ATS!$AB281,ATS!$O:$O,0),4)</f>
        <v>BLACK-M</v>
      </c>
    </row>
    <row r="282" spans="1:31">
      <c r="A282">
        <v>810130</v>
      </c>
      <c r="B282" t="s">
        <v>2821</v>
      </c>
      <c r="C282" t="s">
        <v>3939</v>
      </c>
      <c r="D282" t="s">
        <v>1490</v>
      </c>
      <c r="E282" t="s">
        <v>1491</v>
      </c>
      <c r="F282" t="s">
        <v>79</v>
      </c>
      <c r="G282" t="s">
        <v>214</v>
      </c>
      <c r="H282">
        <v>2</v>
      </c>
      <c r="I282">
        <v>2</v>
      </c>
      <c r="J282">
        <v>2</v>
      </c>
      <c r="K282">
        <v>2</v>
      </c>
      <c r="L282">
        <v>2</v>
      </c>
      <c r="N282" s="171" t="str">
        <f t="shared" si="12"/>
        <v>810130-LUSH-SM</v>
      </c>
      <c r="O282" s="172">
        <f>IF(B282="NET","",IF(B282="","",IFERROR(VLOOKUP(N282,EAN!$A:$B,2,FALSE),"MANGLER - MÅ OPPDATERE EAN-FANEN")))</f>
        <v>7048652891662</v>
      </c>
      <c r="P282" s="171">
        <f t="shared" si="13"/>
        <v>2</v>
      </c>
      <c r="Q282" s="171">
        <f t="shared" si="14"/>
        <v>2</v>
      </c>
      <c r="S282" s="102" t="str">
        <f>IF(B282="NET","",IFERROR(VLOOKUP(O282,'2) Order Form'!$V$9:$V$905,1,FALSE),"Ikke med I order form"))</f>
        <v>Ikke med I order form</v>
      </c>
      <c r="U282" s="2">
        <v>7048652893062</v>
      </c>
      <c r="V282" s="120">
        <f>IFERROR(VLOOKUP(U282,'2) Order Form'!$V$9:$V$1767,1,FALSE),"Ikke med I order form")</f>
        <v>7048652893062</v>
      </c>
      <c r="W282" s="173">
        <f>INDEX(ATS!$A:$P,MATCH(ATS!$U282,ATS!$O:$O,0),1)</f>
        <v>845146</v>
      </c>
      <c r="X282" s="174" t="str">
        <f>INDEX(ATS!$A:$P,MATCH(ATS!$U282,ATS!$O:$O,0),2)</f>
        <v>Falconer Aero 2Vi Mips Helmet</v>
      </c>
      <c r="Y282" s="175" t="str">
        <f>INDEX(ATS!$A:$P,MATCH(ATS!$U282,ATS!$O:$O,0),4)</f>
        <v>DUSK-SM</v>
      </c>
      <c r="AA282" s="173">
        <f>IFERROR(VLOOKUP('2) Order Form'!V287,$U$4:$U$2000,1,FALSE),"Ikke med i Elastic")</f>
        <v>7048652891914</v>
      </c>
      <c r="AB282" s="173">
        <f>SUM('2) Order Form'!V287)</f>
        <v>7048652891914</v>
      </c>
      <c r="AC282" s="173">
        <f>INDEX(ATS!$A:$P,MATCH(ATS!$AB282,ATS!$O:$O,0),1)</f>
        <v>860003</v>
      </c>
      <c r="AD282" s="173" t="str">
        <f>INDEX(ATS!$A:$P,MATCH(ATS!$AB282,ATS!$O:$O,0),2)</f>
        <v>Knee Guards Pro Hard Shell</v>
      </c>
      <c r="AE282" s="173" t="str">
        <f>INDEX(ATS!$A:$P,MATCH(ATS!$AB282,ATS!$O:$O,0),4)</f>
        <v>BLACK-L</v>
      </c>
    </row>
    <row r="283" spans="1:31">
      <c r="A283">
        <v>810130</v>
      </c>
      <c r="B283" t="s">
        <v>2821</v>
      </c>
      <c r="C283" t="s">
        <v>3939</v>
      </c>
      <c r="D283" t="s">
        <v>1492</v>
      </c>
      <c r="E283" t="s">
        <v>1491</v>
      </c>
      <c r="F283" t="s">
        <v>80</v>
      </c>
      <c r="G283" t="s">
        <v>214</v>
      </c>
      <c r="H283">
        <v>3</v>
      </c>
      <c r="I283">
        <v>3</v>
      </c>
      <c r="J283">
        <v>3</v>
      </c>
      <c r="K283">
        <v>3</v>
      </c>
      <c r="L283">
        <v>3</v>
      </c>
      <c r="N283" s="171" t="str">
        <f t="shared" si="12"/>
        <v>810130-LUSH-ML</v>
      </c>
      <c r="O283" s="172">
        <f>IF(B283="NET","",IF(B283="","",IFERROR(VLOOKUP(N283,EAN!$A:$B,2,FALSE),"MANGLER - MÅ OPPDATERE EAN-FANEN")))</f>
        <v>7048652891655</v>
      </c>
      <c r="P283" s="171">
        <f t="shared" si="13"/>
        <v>3</v>
      </c>
      <c r="Q283" s="171">
        <f t="shared" si="14"/>
        <v>3</v>
      </c>
      <c r="S283" s="102" t="str">
        <f>IF(B283="NET","",IFERROR(VLOOKUP(O283,'2) Order Form'!$V$9:$V$905,1,FALSE),"Ikke med I order form"))</f>
        <v>Ikke med I order form</v>
      </c>
      <c r="U283" s="2">
        <v>7048652893055</v>
      </c>
      <c r="V283" s="120">
        <f>IFERROR(VLOOKUP(U283,'2) Order Form'!$V$9:$V$1767,1,FALSE),"Ikke med I order form")</f>
        <v>7048652893055</v>
      </c>
      <c r="W283" s="173">
        <f>INDEX(ATS!$A:$P,MATCH(ATS!$U283,ATS!$O:$O,0),1)</f>
        <v>845146</v>
      </c>
      <c r="X283" s="174" t="str">
        <f>INDEX(ATS!$A:$P,MATCH(ATS!$U283,ATS!$O:$O,0),2)</f>
        <v>Falconer Aero 2Vi Mips Helmet</v>
      </c>
      <c r="Y283" s="175" t="str">
        <f>INDEX(ATS!$A:$P,MATCH(ATS!$U283,ATS!$O:$O,0),4)</f>
        <v>DUSK-ML</v>
      </c>
      <c r="AA283" s="173">
        <f>IFERROR(VLOOKUP('2) Order Form'!V288,$U$4:$U$2000,1,FALSE),"Ikke med i Elastic")</f>
        <v>7048652891945</v>
      </c>
      <c r="AB283" s="173">
        <f>SUM('2) Order Form'!V288)</f>
        <v>7048652891945</v>
      </c>
      <c r="AC283" s="173">
        <f>INDEX(ATS!$A:$P,MATCH(ATS!$AB283,ATS!$O:$O,0),1)</f>
        <v>860003</v>
      </c>
      <c r="AD283" s="173" t="str">
        <f>INDEX(ATS!$A:$P,MATCH(ATS!$AB283,ATS!$O:$O,0),2)</f>
        <v>Knee Guards Pro Hard Shell</v>
      </c>
      <c r="AE283" s="173" t="str">
        <f>INDEX(ATS!$A:$P,MATCH(ATS!$AB283,ATS!$O:$O,0),4)</f>
        <v>BLACK-XL</v>
      </c>
    </row>
    <row r="284" spans="1:31">
      <c r="A284">
        <v>810130</v>
      </c>
      <c r="B284" t="s">
        <v>2821</v>
      </c>
      <c r="C284" t="s">
        <v>3939</v>
      </c>
      <c r="D284" t="s">
        <v>1493</v>
      </c>
      <c r="E284" t="s">
        <v>1491</v>
      </c>
      <c r="F284" t="s">
        <v>81</v>
      </c>
      <c r="G284" t="s">
        <v>214</v>
      </c>
      <c r="H284">
        <v>2</v>
      </c>
      <c r="I284">
        <v>2</v>
      </c>
      <c r="J284">
        <v>2</v>
      </c>
      <c r="K284">
        <v>2</v>
      </c>
      <c r="L284">
        <v>2</v>
      </c>
      <c r="N284" s="171" t="str">
        <f t="shared" si="12"/>
        <v>810130-LUSH-LXL</v>
      </c>
      <c r="O284" s="172">
        <f>IF(B284="NET","",IF(B284="","",IFERROR(VLOOKUP(N284,EAN!$A:$B,2,FALSE),"MANGLER - MÅ OPPDATERE EAN-FANEN")))</f>
        <v>7048652891648</v>
      </c>
      <c r="P284" s="171">
        <f t="shared" si="13"/>
        <v>2</v>
      </c>
      <c r="Q284" s="171">
        <f t="shared" si="14"/>
        <v>2</v>
      </c>
      <c r="S284" s="102" t="str">
        <f>IF(B284="NET","",IFERROR(VLOOKUP(O284,'2) Order Form'!$V$9:$V$905,1,FALSE),"Ikke med I order form"))</f>
        <v>Ikke med I order form</v>
      </c>
      <c r="U284" s="2">
        <v>7048652893055</v>
      </c>
      <c r="V284" s="120">
        <f>IFERROR(VLOOKUP(U284,'2) Order Form'!$V$9:$V$1767,1,FALSE),"Ikke med I order form")</f>
        <v>7048652893055</v>
      </c>
      <c r="W284" s="173">
        <f>INDEX(ATS!$A:$P,MATCH(ATS!$U284,ATS!$O:$O,0),1)</f>
        <v>845146</v>
      </c>
      <c r="X284" s="174" t="str">
        <f>INDEX(ATS!$A:$P,MATCH(ATS!$U284,ATS!$O:$O,0),2)</f>
        <v>Falconer Aero 2Vi Mips Helmet</v>
      </c>
      <c r="Y284" s="175" t="str">
        <f>INDEX(ATS!$A:$P,MATCH(ATS!$U284,ATS!$O:$O,0),4)</f>
        <v>DUSK-ML</v>
      </c>
      <c r="AA284" s="173">
        <f>IFERROR(VLOOKUP('2) Order Form'!V289,$U$4:$U$2000,1,FALSE),"Ikke med i Elastic")</f>
        <v>7048652891983</v>
      </c>
      <c r="AB284" s="173">
        <f>SUM('2) Order Form'!V289)</f>
        <v>7048652891983</v>
      </c>
      <c r="AC284" s="173">
        <f>INDEX(ATS!$A:$P,MATCH(ATS!$AB284,ATS!$O:$O,0),1)</f>
        <v>860002</v>
      </c>
      <c r="AD284" s="173" t="str">
        <f>INDEX(ATS!$A:$P,MATCH(ATS!$AB284,ATS!$O:$O,0),2)</f>
        <v>Knee Guards Pro</v>
      </c>
      <c r="AE284" s="173" t="str">
        <f>INDEX(ATS!$A:$P,MATCH(ATS!$AB284,ATS!$O:$O,0),4)</f>
        <v>BLACK-S</v>
      </c>
    </row>
    <row r="285" spans="1:31">
      <c r="A285">
        <v>810130</v>
      </c>
      <c r="B285" t="s">
        <v>2821</v>
      </c>
      <c r="C285" t="s">
        <v>3939</v>
      </c>
      <c r="D285" t="s">
        <v>445</v>
      </c>
      <c r="E285" t="s">
        <v>936</v>
      </c>
      <c r="F285" t="s">
        <v>79</v>
      </c>
      <c r="G285" t="s">
        <v>111</v>
      </c>
      <c r="H285">
        <v>12</v>
      </c>
      <c r="I285">
        <v>12</v>
      </c>
      <c r="J285">
        <v>12</v>
      </c>
      <c r="K285">
        <v>12</v>
      </c>
      <c r="L285">
        <v>12</v>
      </c>
      <c r="N285" s="171" t="str">
        <f t="shared" si="12"/>
        <v>810130-MBLCK-SM</v>
      </c>
      <c r="O285" s="172">
        <f>IF(B285="NET","",IF(B285="","",IFERROR(VLOOKUP(N285,EAN!$A:$B,2,FALSE),"MANGLER - MÅ OPPDATERE EAN-FANEN")))</f>
        <v>7048652891693</v>
      </c>
      <c r="P285" s="171">
        <f t="shared" si="13"/>
        <v>12</v>
      </c>
      <c r="Q285" s="171">
        <f t="shared" si="14"/>
        <v>12</v>
      </c>
      <c r="S285" s="102" t="str">
        <f>IF(B285="NET","",IFERROR(VLOOKUP(O285,'2) Order Form'!$V$9:$V$905,1,FALSE),"Ikke med I order form"))</f>
        <v>Ikke med I order form</v>
      </c>
      <c r="U285" s="2">
        <v>7048652893055</v>
      </c>
      <c r="V285" s="120">
        <f>IFERROR(VLOOKUP(U285,'2) Order Form'!$V$9:$V$1767,1,FALSE),"Ikke med I order form")</f>
        <v>7048652893055</v>
      </c>
      <c r="W285" s="173">
        <f>INDEX(ATS!$A:$P,MATCH(ATS!$U285,ATS!$O:$O,0),1)</f>
        <v>845146</v>
      </c>
      <c r="X285" s="174" t="str">
        <f>INDEX(ATS!$A:$P,MATCH(ATS!$U285,ATS!$O:$O,0),2)</f>
        <v>Falconer Aero 2Vi Mips Helmet</v>
      </c>
      <c r="Y285" s="175" t="str">
        <f>INDEX(ATS!$A:$P,MATCH(ATS!$U285,ATS!$O:$O,0),4)</f>
        <v>DUSK-ML</v>
      </c>
      <c r="AA285" s="173">
        <f>IFERROR(VLOOKUP('2) Order Form'!V290,$U$4:$U$2000,1,FALSE),"Ikke med i Elastic")</f>
        <v>7048652891976</v>
      </c>
      <c r="AB285" s="173">
        <f>SUM('2) Order Form'!V290)</f>
        <v>7048652891976</v>
      </c>
      <c r="AC285" s="173">
        <f>INDEX(ATS!$A:$P,MATCH(ATS!$AB285,ATS!$O:$O,0),1)</f>
        <v>860002</v>
      </c>
      <c r="AD285" s="173" t="str">
        <f>INDEX(ATS!$A:$P,MATCH(ATS!$AB285,ATS!$O:$O,0),2)</f>
        <v>Knee Guards Pro</v>
      </c>
      <c r="AE285" s="173" t="str">
        <f>INDEX(ATS!$A:$P,MATCH(ATS!$AB285,ATS!$O:$O,0),4)</f>
        <v>BLACK-M</v>
      </c>
    </row>
    <row r="286" spans="1:31">
      <c r="A286">
        <v>810130</v>
      </c>
      <c r="B286" t="s">
        <v>2821</v>
      </c>
      <c r="C286" t="s">
        <v>3939</v>
      </c>
      <c r="D286" t="s">
        <v>446</v>
      </c>
      <c r="E286" t="s">
        <v>936</v>
      </c>
      <c r="F286" t="s">
        <v>80</v>
      </c>
      <c r="G286" t="s">
        <v>111</v>
      </c>
      <c r="H286">
        <v>20</v>
      </c>
      <c r="I286">
        <v>20</v>
      </c>
      <c r="J286">
        <v>20</v>
      </c>
      <c r="K286">
        <v>20</v>
      </c>
      <c r="L286">
        <v>20</v>
      </c>
      <c r="N286" s="171" t="str">
        <f t="shared" si="12"/>
        <v>810130-MBLCK-ML</v>
      </c>
      <c r="O286" s="172">
        <f>IF(B286="NET","",IF(B286="","",IFERROR(VLOOKUP(N286,EAN!$A:$B,2,FALSE),"MANGLER - MÅ OPPDATERE EAN-FANEN")))</f>
        <v>7048652891686</v>
      </c>
      <c r="P286" s="171">
        <f t="shared" si="13"/>
        <v>20</v>
      </c>
      <c r="Q286" s="171">
        <f t="shared" si="14"/>
        <v>20</v>
      </c>
      <c r="S286" s="102" t="str">
        <f>IF(B286="NET","",IFERROR(VLOOKUP(O286,'2) Order Form'!$V$9:$V$905,1,FALSE),"Ikke med I order form"))</f>
        <v>Ikke med I order form</v>
      </c>
      <c r="U286" s="2">
        <v>7048652893048</v>
      </c>
      <c r="V286" s="120">
        <f>IFERROR(VLOOKUP(U286,'2) Order Form'!$V$9:$V$1767,1,FALSE),"Ikke med I order form")</f>
        <v>7048652893048</v>
      </c>
      <c r="W286" s="173">
        <f>INDEX(ATS!$A:$P,MATCH(ATS!$U286,ATS!$O:$O,0),1)</f>
        <v>845146</v>
      </c>
      <c r="X286" s="174" t="str">
        <f>INDEX(ATS!$A:$P,MATCH(ATS!$U286,ATS!$O:$O,0),2)</f>
        <v>Falconer Aero 2Vi Mips Helmet</v>
      </c>
      <c r="Y286" s="175" t="str">
        <f>INDEX(ATS!$A:$P,MATCH(ATS!$U286,ATS!$O:$O,0),4)</f>
        <v>DUSK-LXL</v>
      </c>
      <c r="AA286" s="173">
        <f>IFERROR(VLOOKUP('2) Order Form'!V291,$U$4:$U$2000,1,FALSE),"Ikke med i Elastic")</f>
        <v>7048652891969</v>
      </c>
      <c r="AB286" s="173">
        <f>SUM('2) Order Form'!V291)</f>
        <v>7048652891969</v>
      </c>
      <c r="AC286" s="173">
        <f>INDEX(ATS!$A:$P,MATCH(ATS!$AB286,ATS!$O:$O,0),1)</f>
        <v>860002</v>
      </c>
      <c r="AD286" s="173" t="str">
        <f>INDEX(ATS!$A:$P,MATCH(ATS!$AB286,ATS!$O:$O,0),2)</f>
        <v>Knee Guards Pro</v>
      </c>
      <c r="AE286" s="173" t="str">
        <f>INDEX(ATS!$A:$P,MATCH(ATS!$AB286,ATS!$O:$O,0),4)</f>
        <v>BLACK-L</v>
      </c>
    </row>
    <row r="287" spans="1:31">
      <c r="A287">
        <v>810130</v>
      </c>
      <c r="B287" t="s">
        <v>2821</v>
      </c>
      <c r="C287" t="s">
        <v>3939</v>
      </c>
      <c r="D287" t="s">
        <v>447</v>
      </c>
      <c r="E287" t="s">
        <v>936</v>
      </c>
      <c r="F287" t="s">
        <v>81</v>
      </c>
      <c r="G287" t="s">
        <v>111</v>
      </c>
      <c r="H287">
        <v>11</v>
      </c>
      <c r="I287">
        <v>11</v>
      </c>
      <c r="J287">
        <v>11</v>
      </c>
      <c r="K287">
        <v>11</v>
      </c>
      <c r="L287">
        <v>11</v>
      </c>
      <c r="N287" s="171" t="str">
        <f t="shared" si="12"/>
        <v>810130-MBLCK-LXL</v>
      </c>
      <c r="O287" s="172">
        <f>IF(B287="NET","",IF(B287="","",IFERROR(VLOOKUP(N287,EAN!$A:$B,2,FALSE),"MANGLER - MÅ OPPDATERE EAN-FANEN")))</f>
        <v>7048652891679</v>
      </c>
      <c r="P287" s="171">
        <f t="shared" si="13"/>
        <v>11</v>
      </c>
      <c r="Q287" s="171">
        <f t="shared" si="14"/>
        <v>11</v>
      </c>
      <c r="S287" s="102" t="str">
        <f>IF(B287="NET","",IFERROR(VLOOKUP(O287,'2) Order Form'!$V$9:$V$905,1,FALSE),"Ikke med I order form"))</f>
        <v>Ikke med I order form</v>
      </c>
      <c r="U287" s="2">
        <v>7048652893048</v>
      </c>
      <c r="V287" s="120">
        <f>IFERROR(VLOOKUP(U287,'2) Order Form'!$V$9:$V$1767,1,FALSE),"Ikke med I order form")</f>
        <v>7048652893048</v>
      </c>
      <c r="W287" s="173">
        <f>INDEX(ATS!$A:$P,MATCH(ATS!$U287,ATS!$O:$O,0),1)</f>
        <v>845146</v>
      </c>
      <c r="X287" s="174" t="str">
        <f>INDEX(ATS!$A:$P,MATCH(ATS!$U287,ATS!$O:$O,0),2)</f>
        <v>Falconer Aero 2Vi Mips Helmet</v>
      </c>
      <c r="Y287" s="175" t="str">
        <f>INDEX(ATS!$A:$P,MATCH(ATS!$U287,ATS!$O:$O,0),4)</f>
        <v>DUSK-LXL</v>
      </c>
      <c r="AA287" s="173">
        <f>IFERROR(VLOOKUP('2) Order Form'!V292,$U$4:$U$2000,1,FALSE),"Ikke med i Elastic")</f>
        <v>7048652891990</v>
      </c>
      <c r="AB287" s="173">
        <f>SUM('2) Order Form'!V292)</f>
        <v>7048652891990</v>
      </c>
      <c r="AC287" s="173">
        <f>INDEX(ATS!$A:$P,MATCH(ATS!$AB287,ATS!$O:$O,0),1)</f>
        <v>860002</v>
      </c>
      <c r="AD287" s="173" t="str">
        <f>INDEX(ATS!$A:$P,MATCH(ATS!$AB287,ATS!$O:$O,0),2)</f>
        <v>Knee Guards Pro</v>
      </c>
      <c r="AE287" s="173" t="str">
        <f>INDEX(ATS!$A:$P,MATCH(ATS!$AB287,ATS!$O:$O,0),4)</f>
        <v>BLACK-XL</v>
      </c>
    </row>
    <row r="288" spans="1:31">
      <c r="A288">
        <v>810130</v>
      </c>
      <c r="B288" t="s">
        <v>2821</v>
      </c>
      <c r="C288" t="s">
        <v>3939</v>
      </c>
      <c r="D288" t="s">
        <v>3678</v>
      </c>
      <c r="E288" t="s">
        <v>3230</v>
      </c>
      <c r="F288" t="s">
        <v>81</v>
      </c>
      <c r="G288" t="s">
        <v>111</v>
      </c>
      <c r="H288">
        <v>0</v>
      </c>
      <c r="I288">
        <v>0</v>
      </c>
      <c r="J288">
        <v>0</v>
      </c>
      <c r="K288">
        <v>0</v>
      </c>
      <c r="L288">
        <v>0</v>
      </c>
      <c r="N288" s="171" t="str">
        <f t="shared" si="12"/>
        <v>810130-MTURQ-LXL</v>
      </c>
      <c r="O288" s="172" t="str">
        <f>IF(B288="NET","",IF(B288="","",IFERROR(VLOOKUP(N288,EAN!$A:$B,2,FALSE),"MANGLER - MÅ OPPDATERE EAN-FANEN")))</f>
        <v>MANGLER - MÅ OPPDATERE EAN-FANEN</v>
      </c>
      <c r="P288" s="171">
        <f t="shared" si="13"/>
        <v>0</v>
      </c>
      <c r="Q288" s="171">
        <f t="shared" si="14"/>
        <v>0</v>
      </c>
      <c r="S288" s="102" t="str">
        <f>IF(B288="NET","",IFERROR(VLOOKUP(O288,'2) Order Form'!$V$9:$V$905,1,FALSE),"Ikke med I order form"))</f>
        <v>Ikke med I order form</v>
      </c>
      <c r="U288" s="2">
        <v>7048652893048</v>
      </c>
      <c r="V288" s="120">
        <f>IFERROR(VLOOKUP(U288,'2) Order Form'!$V$9:$V$1767,1,FALSE),"Ikke med I order form")</f>
        <v>7048652893048</v>
      </c>
      <c r="W288" s="173">
        <f>INDEX(ATS!$A:$P,MATCH(ATS!$U288,ATS!$O:$O,0),1)</f>
        <v>845146</v>
      </c>
      <c r="X288" s="174" t="str">
        <f>INDEX(ATS!$A:$P,MATCH(ATS!$U288,ATS!$O:$O,0),2)</f>
        <v>Falconer Aero 2Vi Mips Helmet</v>
      </c>
      <c r="Y288" s="175" t="str">
        <f>INDEX(ATS!$A:$P,MATCH(ATS!$U288,ATS!$O:$O,0),4)</f>
        <v>DUSK-LXL</v>
      </c>
      <c r="AA288" s="173">
        <f>IFERROR(VLOOKUP('2) Order Form'!V293,$U$4:$U$2000,1,FALSE),"Ikke med i Elastic")</f>
        <v>7048652891846</v>
      </c>
      <c r="AB288" s="173">
        <f>SUM('2) Order Form'!V293)</f>
        <v>7048652891846</v>
      </c>
      <c r="AC288" s="173">
        <f>INDEX(ATS!$A:$P,MATCH(ATS!$AB288,ATS!$O:$O,0),1)</f>
        <v>860005</v>
      </c>
      <c r="AD288" s="173" t="str">
        <f>INDEX(ATS!$A:$P,MATCH(ATS!$AB288,ATS!$O:$O,0),2)</f>
        <v>Elbow Guards Pro</v>
      </c>
      <c r="AE288" s="173" t="str">
        <f>INDEX(ATS!$A:$P,MATCH(ATS!$AB288,ATS!$O:$O,0),4)</f>
        <v>BLACK-S</v>
      </c>
    </row>
    <row r="289" spans="1:31">
      <c r="A289">
        <v>810130</v>
      </c>
      <c r="B289" t="s">
        <v>2821</v>
      </c>
      <c r="C289" t="s">
        <v>3939</v>
      </c>
      <c r="D289" t="s">
        <v>3582</v>
      </c>
      <c r="E289" t="s">
        <v>3230</v>
      </c>
      <c r="F289" t="s">
        <v>80</v>
      </c>
      <c r="G289" t="s">
        <v>111</v>
      </c>
      <c r="H289">
        <v>0</v>
      </c>
      <c r="I289">
        <v>0</v>
      </c>
      <c r="J289">
        <v>0</v>
      </c>
      <c r="K289">
        <v>0</v>
      </c>
      <c r="L289">
        <v>0</v>
      </c>
      <c r="N289" s="171" t="str">
        <f t="shared" si="12"/>
        <v>810130-MTURQ-ML</v>
      </c>
      <c r="O289" s="172" t="str">
        <f>IF(B289="NET","",IF(B289="","",IFERROR(VLOOKUP(N289,EAN!$A:$B,2,FALSE),"MANGLER - MÅ OPPDATERE EAN-FANEN")))</f>
        <v>MANGLER - MÅ OPPDATERE EAN-FANEN</v>
      </c>
      <c r="P289" s="171">
        <f t="shared" si="13"/>
        <v>0</v>
      </c>
      <c r="Q289" s="171">
        <f t="shared" si="14"/>
        <v>0</v>
      </c>
      <c r="S289" s="102" t="str">
        <f>IF(B289="NET","",IFERROR(VLOOKUP(O289,'2) Order Form'!$V$9:$V$905,1,FALSE),"Ikke med I order form"))</f>
        <v>Ikke med I order form</v>
      </c>
      <c r="U289" s="2">
        <v>7048652893123</v>
      </c>
      <c r="V289" s="120">
        <f>IFERROR(VLOOKUP(U289,'2) Order Form'!$V$9:$V$1767,1,FALSE),"Ikke med I order form")</f>
        <v>7048652893123</v>
      </c>
      <c r="W289" s="173">
        <f>INDEX(ATS!$A:$P,MATCH(ATS!$U289,ATS!$O:$O,0),1)</f>
        <v>845146</v>
      </c>
      <c r="X289" s="174" t="str">
        <f>INDEX(ATS!$A:$P,MATCH(ATS!$U289,ATS!$O:$O,0),2)</f>
        <v>Falconer Aero 2Vi Mips Helmet</v>
      </c>
      <c r="Y289" s="175" t="str">
        <f>INDEX(ATS!$A:$P,MATCH(ATS!$U289,ATS!$O:$O,0),4)</f>
        <v>LAVA-SM</v>
      </c>
      <c r="AA289" s="173">
        <f>IFERROR(VLOOKUP('2) Order Form'!V294,$U$4:$U$2000,1,FALSE),"Ikke med i Elastic")</f>
        <v>7048652891839</v>
      </c>
      <c r="AB289" s="173">
        <f>SUM('2) Order Form'!V294)</f>
        <v>7048652891839</v>
      </c>
      <c r="AC289" s="173">
        <f>INDEX(ATS!$A:$P,MATCH(ATS!$AB289,ATS!$O:$O,0),1)</f>
        <v>860005</v>
      </c>
      <c r="AD289" s="173" t="str">
        <f>INDEX(ATS!$A:$P,MATCH(ATS!$AB289,ATS!$O:$O,0),2)</f>
        <v>Elbow Guards Pro</v>
      </c>
      <c r="AE289" s="173" t="str">
        <f>INDEX(ATS!$A:$P,MATCH(ATS!$AB289,ATS!$O:$O,0),4)</f>
        <v>BLACK-M</v>
      </c>
    </row>
    <row r="290" spans="1:31">
      <c r="A290">
        <v>810130</v>
      </c>
      <c r="B290" t="s">
        <v>2821</v>
      </c>
      <c r="C290" t="s">
        <v>3939</v>
      </c>
      <c r="D290" t="s">
        <v>3581</v>
      </c>
      <c r="E290" t="s">
        <v>3230</v>
      </c>
      <c r="F290" t="s">
        <v>79</v>
      </c>
      <c r="G290" t="s">
        <v>111</v>
      </c>
      <c r="H290">
        <v>0</v>
      </c>
      <c r="I290">
        <v>0</v>
      </c>
      <c r="J290">
        <v>0</v>
      </c>
      <c r="K290">
        <v>0</v>
      </c>
      <c r="L290">
        <v>0</v>
      </c>
      <c r="N290" s="171" t="str">
        <f t="shared" si="12"/>
        <v>810130-MTURQ-SM</v>
      </c>
      <c r="O290" s="172" t="str">
        <f>IF(B290="NET","",IF(B290="","",IFERROR(VLOOKUP(N290,EAN!$A:$B,2,FALSE),"MANGLER - MÅ OPPDATERE EAN-FANEN")))</f>
        <v>MANGLER - MÅ OPPDATERE EAN-FANEN</v>
      </c>
      <c r="P290" s="171">
        <f t="shared" si="13"/>
        <v>0</v>
      </c>
      <c r="Q290" s="171">
        <f t="shared" si="14"/>
        <v>0</v>
      </c>
      <c r="S290" s="102" t="str">
        <f>IF(B290="NET","",IFERROR(VLOOKUP(O290,'2) Order Form'!$V$9:$V$905,1,FALSE),"Ikke med I order form"))</f>
        <v>Ikke med I order form</v>
      </c>
      <c r="U290" s="2">
        <v>7048652893123</v>
      </c>
      <c r="V290" s="120">
        <f>IFERROR(VLOOKUP(U290,'2) Order Form'!$V$9:$V$1767,1,FALSE),"Ikke med I order form")</f>
        <v>7048652893123</v>
      </c>
      <c r="W290" s="173">
        <f>INDEX(ATS!$A:$P,MATCH(ATS!$U290,ATS!$O:$O,0),1)</f>
        <v>845146</v>
      </c>
      <c r="X290" s="174" t="str">
        <f>INDEX(ATS!$A:$P,MATCH(ATS!$U290,ATS!$O:$O,0),2)</f>
        <v>Falconer Aero 2Vi Mips Helmet</v>
      </c>
      <c r="Y290" s="175" t="str">
        <f>INDEX(ATS!$A:$P,MATCH(ATS!$U290,ATS!$O:$O,0),4)</f>
        <v>LAVA-SM</v>
      </c>
      <c r="AA290" s="173">
        <f>IFERROR(VLOOKUP('2) Order Form'!V295,$U$4:$U$2000,1,FALSE),"Ikke med i Elastic")</f>
        <v>7048652891822</v>
      </c>
      <c r="AB290" s="173">
        <f>SUM('2) Order Form'!V295)</f>
        <v>7048652891822</v>
      </c>
      <c r="AC290" s="173">
        <f>INDEX(ATS!$A:$P,MATCH(ATS!$AB290,ATS!$O:$O,0),1)</f>
        <v>860005</v>
      </c>
      <c r="AD290" s="173" t="str">
        <f>INDEX(ATS!$A:$P,MATCH(ATS!$AB290,ATS!$O:$O,0),2)</f>
        <v>Elbow Guards Pro</v>
      </c>
      <c r="AE290" s="173" t="str">
        <f>INDEX(ATS!$A:$P,MATCH(ATS!$AB290,ATS!$O:$O,0),4)</f>
        <v>BLACK-L</v>
      </c>
    </row>
    <row r="291" spans="1:31">
      <c r="A291">
        <v>810130</v>
      </c>
      <c r="B291" t="s">
        <v>2821</v>
      </c>
      <c r="C291" t="s">
        <v>3939</v>
      </c>
      <c r="D291" t="s">
        <v>1494</v>
      </c>
      <c r="E291" t="s">
        <v>1483</v>
      </c>
      <c r="F291" t="s">
        <v>79</v>
      </c>
      <c r="G291" t="s">
        <v>214</v>
      </c>
      <c r="H291">
        <v>2</v>
      </c>
      <c r="I291">
        <v>2</v>
      </c>
      <c r="J291">
        <v>2</v>
      </c>
      <c r="K291">
        <v>2</v>
      </c>
      <c r="L291">
        <v>2</v>
      </c>
      <c r="N291" s="171" t="str">
        <f t="shared" si="12"/>
        <v>810130-NANI-SM</v>
      </c>
      <c r="O291" s="172">
        <f>IF(B291="NET","",IF(B291="","",IFERROR(VLOOKUP(N291,EAN!$A:$B,2,FALSE),"MANGLER - MÅ OPPDATERE EAN-FANEN")))</f>
        <v>7048652891723</v>
      </c>
      <c r="P291" s="171">
        <f t="shared" si="13"/>
        <v>2</v>
      </c>
      <c r="Q291" s="171">
        <f t="shared" si="14"/>
        <v>2</v>
      </c>
      <c r="S291" s="102" t="str">
        <f>IF(B291="NET","",IFERROR(VLOOKUP(O291,'2) Order Form'!$V$9:$V$905,1,FALSE),"Ikke med I order form"))</f>
        <v>Ikke med I order form</v>
      </c>
      <c r="U291" s="2">
        <v>7048652893123</v>
      </c>
      <c r="V291" s="120">
        <f>IFERROR(VLOOKUP(U291,'2) Order Form'!$V$9:$V$1767,1,FALSE),"Ikke med I order form")</f>
        <v>7048652893123</v>
      </c>
      <c r="W291" s="173">
        <f>INDEX(ATS!$A:$P,MATCH(ATS!$U291,ATS!$O:$O,0),1)</f>
        <v>845146</v>
      </c>
      <c r="X291" s="174" t="str">
        <f>INDEX(ATS!$A:$P,MATCH(ATS!$U291,ATS!$O:$O,0),2)</f>
        <v>Falconer Aero 2Vi Mips Helmet</v>
      </c>
      <c r="Y291" s="175" t="str">
        <f>INDEX(ATS!$A:$P,MATCH(ATS!$U291,ATS!$O:$O,0),4)</f>
        <v>LAVA-SM</v>
      </c>
      <c r="AA291" s="173">
        <f>IFERROR(VLOOKUP('2) Order Form'!V296,$U$4:$U$2000,1,FALSE),"Ikke med i Elastic")</f>
        <v>7048652891853</v>
      </c>
      <c r="AB291" s="173">
        <f>SUM('2) Order Form'!V296)</f>
        <v>7048652891853</v>
      </c>
      <c r="AC291" s="173">
        <f>INDEX(ATS!$A:$P,MATCH(ATS!$AB291,ATS!$O:$O,0),1)</f>
        <v>860005</v>
      </c>
      <c r="AD291" s="173" t="str">
        <f>INDEX(ATS!$A:$P,MATCH(ATS!$AB291,ATS!$O:$O,0),2)</f>
        <v>Elbow Guards Pro</v>
      </c>
      <c r="AE291" s="173" t="str">
        <f>INDEX(ATS!$A:$P,MATCH(ATS!$AB291,ATS!$O:$O,0),4)</f>
        <v>BLACK-XL</v>
      </c>
    </row>
    <row r="292" spans="1:31">
      <c r="A292">
        <v>810130</v>
      </c>
      <c r="B292" t="s">
        <v>2821</v>
      </c>
      <c r="C292" t="s">
        <v>3939</v>
      </c>
      <c r="D292" t="s">
        <v>1495</v>
      </c>
      <c r="E292" t="s">
        <v>1483</v>
      </c>
      <c r="F292" t="s">
        <v>80</v>
      </c>
      <c r="G292" t="s">
        <v>214</v>
      </c>
      <c r="H292">
        <v>3</v>
      </c>
      <c r="I292">
        <v>3</v>
      </c>
      <c r="J292">
        <v>3</v>
      </c>
      <c r="K292">
        <v>3</v>
      </c>
      <c r="L292">
        <v>3</v>
      </c>
      <c r="N292" s="171" t="str">
        <f t="shared" si="12"/>
        <v>810130-NANI-ML</v>
      </c>
      <c r="O292" s="172">
        <f>IF(B292="NET","",IF(B292="","",IFERROR(VLOOKUP(N292,EAN!$A:$B,2,FALSE),"MANGLER - MÅ OPPDATERE EAN-FANEN")))</f>
        <v>7048652891716</v>
      </c>
      <c r="P292" s="171">
        <f t="shared" si="13"/>
        <v>3</v>
      </c>
      <c r="Q292" s="171">
        <f t="shared" si="14"/>
        <v>3</v>
      </c>
      <c r="S292" s="102" t="str">
        <f>IF(B292="NET","",IFERROR(VLOOKUP(O292,'2) Order Form'!$V$9:$V$905,1,FALSE),"Ikke med I order form"))</f>
        <v>Ikke med I order form</v>
      </c>
      <c r="U292" s="2">
        <v>7048652893116</v>
      </c>
      <c r="V292" s="120">
        <f>IFERROR(VLOOKUP(U292,'2) Order Form'!$V$9:$V$1767,1,FALSE),"Ikke med I order form")</f>
        <v>7048652893116</v>
      </c>
      <c r="W292" s="173">
        <f>INDEX(ATS!$A:$P,MATCH(ATS!$U292,ATS!$O:$O,0),1)</f>
        <v>845146</v>
      </c>
      <c r="X292" s="174" t="str">
        <f>INDEX(ATS!$A:$P,MATCH(ATS!$U292,ATS!$O:$O,0),2)</f>
        <v>Falconer Aero 2Vi Mips Helmet</v>
      </c>
      <c r="Y292" s="175" t="str">
        <f>INDEX(ATS!$A:$P,MATCH(ATS!$U292,ATS!$O:$O,0),4)</f>
        <v>LAVA-ML</v>
      </c>
      <c r="AA292" s="173">
        <f>IFERROR(VLOOKUP('2) Order Form'!V297,$U$4:$U$2000,1,FALSE),"Ikke med i Elastic")</f>
        <v>7048652892140</v>
      </c>
      <c r="AB292" s="173">
        <f>SUM('2) Order Form'!V297)</f>
        <v>7048652892140</v>
      </c>
      <c r="AC292" s="173">
        <f>INDEX(ATS!$A:$P,MATCH(ATS!$AB292,ATS!$O:$O,0),1)</f>
        <v>860000</v>
      </c>
      <c r="AD292" s="173" t="str">
        <f>INDEX(ATS!$A:$P,MATCH(ATS!$AB292,ATS!$O:$O,0),2)</f>
        <v>Knee Guards Light</v>
      </c>
      <c r="AE292" s="173" t="str">
        <f>INDEX(ATS!$A:$P,MATCH(ATS!$AB292,ATS!$O:$O,0),4)</f>
        <v>BLACK-XS</v>
      </c>
    </row>
    <row r="293" spans="1:31">
      <c r="A293">
        <v>810130</v>
      </c>
      <c r="B293" t="s">
        <v>2821</v>
      </c>
      <c r="C293" t="s">
        <v>3939</v>
      </c>
      <c r="D293" t="s">
        <v>1496</v>
      </c>
      <c r="E293" t="s">
        <v>1483</v>
      </c>
      <c r="F293" t="s">
        <v>81</v>
      </c>
      <c r="G293" t="s">
        <v>214</v>
      </c>
      <c r="H293">
        <v>2</v>
      </c>
      <c r="I293">
        <v>2</v>
      </c>
      <c r="J293">
        <v>2</v>
      </c>
      <c r="K293">
        <v>2</v>
      </c>
      <c r="L293">
        <v>2</v>
      </c>
      <c r="N293" s="171" t="str">
        <f t="shared" si="12"/>
        <v>810130-NANI-LXL</v>
      </c>
      <c r="O293" s="172">
        <f>IF(B293="NET","",IF(B293="","",IFERROR(VLOOKUP(N293,EAN!$A:$B,2,FALSE),"MANGLER - MÅ OPPDATERE EAN-FANEN")))</f>
        <v>7048652891709</v>
      </c>
      <c r="P293" s="171">
        <f t="shared" si="13"/>
        <v>2</v>
      </c>
      <c r="Q293" s="171">
        <f t="shared" si="14"/>
        <v>2</v>
      </c>
      <c r="S293" s="102" t="str">
        <f>IF(B293="NET","",IFERROR(VLOOKUP(O293,'2) Order Form'!$V$9:$V$905,1,FALSE),"Ikke med I order form"))</f>
        <v>Ikke med I order form</v>
      </c>
      <c r="U293" s="2">
        <v>7048652893116</v>
      </c>
      <c r="V293" s="120">
        <f>IFERROR(VLOOKUP(U293,'2) Order Form'!$V$9:$V$1767,1,FALSE),"Ikke med I order form")</f>
        <v>7048652893116</v>
      </c>
      <c r="W293" s="173">
        <f>INDEX(ATS!$A:$P,MATCH(ATS!$U293,ATS!$O:$O,0),1)</f>
        <v>845146</v>
      </c>
      <c r="X293" s="174" t="str">
        <f>INDEX(ATS!$A:$P,MATCH(ATS!$U293,ATS!$O:$O,0),2)</f>
        <v>Falconer Aero 2Vi Mips Helmet</v>
      </c>
      <c r="Y293" s="175" t="str">
        <f>INDEX(ATS!$A:$P,MATCH(ATS!$U293,ATS!$O:$O,0),4)</f>
        <v>LAVA-ML</v>
      </c>
      <c r="AA293" s="173">
        <f>IFERROR(VLOOKUP('2) Order Form'!V298,$U$4:$U$2000,1,FALSE),"Ikke med i Elastic")</f>
        <v>7048652892126</v>
      </c>
      <c r="AB293" s="173">
        <f>SUM('2) Order Form'!V298)</f>
        <v>7048652892126</v>
      </c>
      <c r="AC293" s="173">
        <f>INDEX(ATS!$A:$P,MATCH(ATS!$AB293,ATS!$O:$O,0),1)</f>
        <v>860000</v>
      </c>
      <c r="AD293" s="173" t="str">
        <f>INDEX(ATS!$A:$P,MATCH(ATS!$AB293,ATS!$O:$O,0),2)</f>
        <v>Knee Guards Light</v>
      </c>
      <c r="AE293" s="173" t="str">
        <f>INDEX(ATS!$A:$P,MATCH(ATS!$AB293,ATS!$O:$O,0),4)</f>
        <v>BLACK-S</v>
      </c>
    </row>
    <row r="294" spans="1:31">
      <c r="A294">
        <v>810130</v>
      </c>
      <c r="B294" t="s">
        <v>2821</v>
      </c>
      <c r="C294" t="s">
        <v>3939</v>
      </c>
      <c r="D294" t="s">
        <v>3681</v>
      </c>
      <c r="E294" t="s">
        <v>3232</v>
      </c>
      <c r="F294" t="s">
        <v>81</v>
      </c>
      <c r="G294" t="s">
        <v>111</v>
      </c>
      <c r="H294">
        <v>0</v>
      </c>
      <c r="I294">
        <v>0</v>
      </c>
      <c r="J294">
        <v>0</v>
      </c>
      <c r="K294">
        <v>0</v>
      </c>
      <c r="L294">
        <v>0</v>
      </c>
      <c r="N294" s="171" t="str">
        <f t="shared" si="12"/>
        <v>810130-PANTH-LXL</v>
      </c>
      <c r="O294" s="172" t="str">
        <f>IF(B294="NET","",IF(B294="","",IFERROR(VLOOKUP(N294,EAN!$A:$B,2,FALSE),"MANGLER - MÅ OPPDATERE EAN-FANEN")))</f>
        <v>MANGLER - MÅ OPPDATERE EAN-FANEN</v>
      </c>
      <c r="P294" s="171">
        <f t="shared" si="13"/>
        <v>0</v>
      </c>
      <c r="Q294" s="171">
        <f t="shared" si="14"/>
        <v>0</v>
      </c>
      <c r="S294" s="102" t="str">
        <f>IF(B294="NET","",IFERROR(VLOOKUP(O294,'2) Order Form'!$V$9:$V$905,1,FALSE),"Ikke med I order form"))</f>
        <v>Ikke med I order form</v>
      </c>
      <c r="U294" s="2">
        <v>7048652893116</v>
      </c>
      <c r="V294" s="120">
        <f>IFERROR(VLOOKUP(U294,'2) Order Form'!$V$9:$V$1767,1,FALSE),"Ikke med I order form")</f>
        <v>7048652893116</v>
      </c>
      <c r="W294" s="173">
        <f>INDEX(ATS!$A:$P,MATCH(ATS!$U294,ATS!$O:$O,0),1)</f>
        <v>845146</v>
      </c>
      <c r="X294" s="174" t="str">
        <f>INDEX(ATS!$A:$P,MATCH(ATS!$U294,ATS!$O:$O,0),2)</f>
        <v>Falconer Aero 2Vi Mips Helmet</v>
      </c>
      <c r="Y294" s="175" t="str">
        <f>INDEX(ATS!$A:$P,MATCH(ATS!$U294,ATS!$O:$O,0),4)</f>
        <v>LAVA-ML</v>
      </c>
      <c r="AA294" s="173">
        <f>IFERROR(VLOOKUP('2) Order Form'!V299,$U$4:$U$2000,1,FALSE),"Ikke med i Elastic")</f>
        <v>7048652892119</v>
      </c>
      <c r="AB294" s="173">
        <f>SUM('2) Order Form'!V299)</f>
        <v>7048652892119</v>
      </c>
      <c r="AC294" s="173">
        <f>INDEX(ATS!$A:$P,MATCH(ATS!$AB294,ATS!$O:$O,0),1)</f>
        <v>860000</v>
      </c>
      <c r="AD294" s="173" t="str">
        <f>INDEX(ATS!$A:$P,MATCH(ATS!$AB294,ATS!$O:$O,0),2)</f>
        <v>Knee Guards Light</v>
      </c>
      <c r="AE294" s="173" t="str">
        <f>INDEX(ATS!$A:$P,MATCH(ATS!$AB294,ATS!$O:$O,0),4)</f>
        <v>BLACK-M</v>
      </c>
    </row>
    <row r="295" spans="1:31">
      <c r="A295">
        <v>810130</v>
      </c>
      <c r="B295" t="s">
        <v>2821</v>
      </c>
      <c r="C295" t="s">
        <v>3939</v>
      </c>
      <c r="D295" t="s">
        <v>3680</v>
      </c>
      <c r="E295" t="s">
        <v>3232</v>
      </c>
      <c r="F295" t="s">
        <v>80</v>
      </c>
      <c r="G295" t="s">
        <v>111</v>
      </c>
      <c r="H295">
        <v>0</v>
      </c>
      <c r="I295">
        <v>0</v>
      </c>
      <c r="J295">
        <v>0</v>
      </c>
      <c r="K295">
        <v>0</v>
      </c>
      <c r="L295">
        <v>0</v>
      </c>
      <c r="N295" s="171" t="str">
        <f t="shared" si="12"/>
        <v>810130-PANTH-ML</v>
      </c>
      <c r="O295" s="172" t="str">
        <f>IF(B295="NET","",IF(B295="","",IFERROR(VLOOKUP(N295,EAN!$A:$B,2,FALSE),"MANGLER - MÅ OPPDATERE EAN-FANEN")))</f>
        <v>MANGLER - MÅ OPPDATERE EAN-FANEN</v>
      </c>
      <c r="P295" s="171">
        <f t="shared" si="13"/>
        <v>0</v>
      </c>
      <c r="Q295" s="171">
        <f t="shared" si="14"/>
        <v>0</v>
      </c>
      <c r="S295" s="102" t="str">
        <f>IF(B295="NET","",IFERROR(VLOOKUP(O295,'2) Order Form'!$V$9:$V$905,1,FALSE),"Ikke med I order form"))</f>
        <v>Ikke med I order form</v>
      </c>
      <c r="U295" s="2">
        <v>7048652893109</v>
      </c>
      <c r="V295" s="120">
        <f>IFERROR(VLOOKUP(U295,'2) Order Form'!$V$9:$V$1767,1,FALSE),"Ikke med I order form")</f>
        <v>7048652893109</v>
      </c>
      <c r="W295" s="173">
        <f>INDEX(ATS!$A:$P,MATCH(ATS!$U295,ATS!$O:$O,0),1)</f>
        <v>845146</v>
      </c>
      <c r="X295" s="174" t="str">
        <f>INDEX(ATS!$A:$P,MATCH(ATS!$U295,ATS!$O:$O,0),2)</f>
        <v>Falconer Aero 2Vi Mips Helmet</v>
      </c>
      <c r="Y295" s="175" t="str">
        <f>INDEX(ATS!$A:$P,MATCH(ATS!$U295,ATS!$O:$O,0),4)</f>
        <v>LAVA-LXL</v>
      </c>
      <c r="AA295" s="173">
        <f>IFERROR(VLOOKUP('2) Order Form'!V300,$U$4:$U$2000,1,FALSE),"Ikke med i Elastic")</f>
        <v>7048652892102</v>
      </c>
      <c r="AB295" s="173">
        <f>SUM('2) Order Form'!V300)</f>
        <v>7048652892102</v>
      </c>
      <c r="AC295" s="173">
        <f>INDEX(ATS!$A:$P,MATCH(ATS!$AB295,ATS!$O:$O,0),1)</f>
        <v>860000</v>
      </c>
      <c r="AD295" s="173" t="str">
        <f>INDEX(ATS!$A:$P,MATCH(ATS!$AB295,ATS!$O:$O,0),2)</f>
        <v>Knee Guards Light</v>
      </c>
      <c r="AE295" s="173" t="str">
        <f>INDEX(ATS!$A:$P,MATCH(ATS!$AB295,ATS!$O:$O,0),4)</f>
        <v>BLACK-L</v>
      </c>
    </row>
    <row r="296" spans="1:31">
      <c r="A296">
        <v>810130</v>
      </c>
      <c r="B296" t="s">
        <v>2821</v>
      </c>
      <c r="C296" t="s">
        <v>3939</v>
      </c>
      <c r="D296" t="s">
        <v>3679</v>
      </c>
      <c r="E296" t="s">
        <v>3232</v>
      </c>
      <c r="F296" t="s">
        <v>79</v>
      </c>
      <c r="G296" t="s">
        <v>111</v>
      </c>
      <c r="H296">
        <v>0</v>
      </c>
      <c r="I296">
        <v>0</v>
      </c>
      <c r="J296">
        <v>0</v>
      </c>
      <c r="K296">
        <v>0</v>
      </c>
      <c r="L296">
        <v>0</v>
      </c>
      <c r="N296" s="171" t="str">
        <f t="shared" si="12"/>
        <v>810130-PANTH-SM</v>
      </c>
      <c r="O296" s="172" t="str">
        <f>IF(B296="NET","",IF(B296="","",IFERROR(VLOOKUP(N296,EAN!$A:$B,2,FALSE),"MANGLER - MÅ OPPDATERE EAN-FANEN")))</f>
        <v>MANGLER - MÅ OPPDATERE EAN-FANEN</v>
      </c>
      <c r="P296" s="171">
        <f t="shared" si="13"/>
        <v>0</v>
      </c>
      <c r="Q296" s="171">
        <f t="shared" si="14"/>
        <v>0</v>
      </c>
      <c r="S296" s="102" t="str">
        <f>IF(B296="NET","",IFERROR(VLOOKUP(O296,'2) Order Form'!$V$9:$V$905,1,FALSE),"Ikke med I order form"))</f>
        <v>Ikke med I order form</v>
      </c>
      <c r="U296" s="2">
        <v>7048652893109</v>
      </c>
      <c r="V296" s="120">
        <f>IFERROR(VLOOKUP(U296,'2) Order Form'!$V$9:$V$1767,1,FALSE),"Ikke med I order form")</f>
        <v>7048652893109</v>
      </c>
      <c r="W296" s="173">
        <f>INDEX(ATS!$A:$P,MATCH(ATS!$U296,ATS!$O:$O,0),1)</f>
        <v>845146</v>
      </c>
      <c r="X296" s="174" t="str">
        <f>INDEX(ATS!$A:$P,MATCH(ATS!$U296,ATS!$O:$O,0),2)</f>
        <v>Falconer Aero 2Vi Mips Helmet</v>
      </c>
      <c r="Y296" s="175" t="str">
        <f>INDEX(ATS!$A:$P,MATCH(ATS!$U296,ATS!$O:$O,0),4)</f>
        <v>LAVA-LXL</v>
      </c>
      <c r="AA296" s="173">
        <f>IFERROR(VLOOKUP('2) Order Form'!V301,$U$4:$U$2000,1,FALSE),"Ikke med i Elastic")</f>
        <v>7048652892133</v>
      </c>
      <c r="AB296" s="173">
        <f>SUM('2) Order Form'!V301)</f>
        <v>7048652892133</v>
      </c>
      <c r="AC296" s="173">
        <f>INDEX(ATS!$A:$P,MATCH(ATS!$AB296,ATS!$O:$O,0),1)</f>
        <v>860000</v>
      </c>
      <c r="AD296" s="173" t="str">
        <f>INDEX(ATS!$A:$P,MATCH(ATS!$AB296,ATS!$O:$O,0),2)</f>
        <v>Knee Guards Light</v>
      </c>
      <c r="AE296" s="173" t="str">
        <f>INDEX(ATS!$A:$P,MATCH(ATS!$AB296,ATS!$O:$O,0),4)</f>
        <v>BLACK-XL</v>
      </c>
    </row>
    <row r="297" spans="1:31">
      <c r="A297">
        <v>810130</v>
      </c>
      <c r="B297" t="s">
        <v>2821</v>
      </c>
      <c r="C297" t="s">
        <v>3939</v>
      </c>
      <c r="D297" t="s">
        <v>1497</v>
      </c>
      <c r="E297" t="s">
        <v>1475</v>
      </c>
      <c r="F297" t="s">
        <v>79</v>
      </c>
      <c r="G297" t="s">
        <v>111</v>
      </c>
      <c r="H297">
        <v>3</v>
      </c>
      <c r="I297">
        <v>3</v>
      </c>
      <c r="J297">
        <v>3</v>
      </c>
      <c r="K297">
        <v>3</v>
      </c>
      <c r="L297">
        <v>3</v>
      </c>
      <c r="N297" s="171" t="str">
        <f t="shared" si="12"/>
        <v>810130-WOLND-SM</v>
      </c>
      <c r="O297" s="172">
        <f>IF(B297="NET","",IF(B297="","",IFERROR(VLOOKUP(N297,EAN!$A:$B,2,FALSE),"MANGLER - MÅ OPPDATERE EAN-FANEN")))</f>
        <v>7048652891754</v>
      </c>
      <c r="P297" s="171">
        <f t="shared" si="13"/>
        <v>3</v>
      </c>
      <c r="Q297" s="171">
        <f t="shared" si="14"/>
        <v>3</v>
      </c>
      <c r="S297" s="102" t="str">
        <f>IF(B297="NET","",IFERROR(VLOOKUP(O297,'2) Order Form'!$V$9:$V$905,1,FALSE),"Ikke med I order form"))</f>
        <v>Ikke med I order form</v>
      </c>
      <c r="U297" s="2">
        <v>7048652893109</v>
      </c>
      <c r="V297" s="120">
        <f>IFERROR(VLOOKUP(U297,'2) Order Form'!$V$9:$V$1767,1,FALSE),"Ikke med I order form")</f>
        <v>7048652893109</v>
      </c>
      <c r="W297" s="173">
        <f>INDEX(ATS!$A:$P,MATCH(ATS!$U297,ATS!$O:$O,0),1)</f>
        <v>845146</v>
      </c>
      <c r="X297" s="174" t="str">
        <f>INDEX(ATS!$A:$P,MATCH(ATS!$U297,ATS!$O:$O,0),2)</f>
        <v>Falconer Aero 2Vi Mips Helmet</v>
      </c>
      <c r="Y297" s="175" t="str">
        <f>INDEX(ATS!$A:$P,MATCH(ATS!$U297,ATS!$O:$O,0),4)</f>
        <v>LAVA-LXL</v>
      </c>
      <c r="AA297" s="173">
        <f>IFERROR(VLOOKUP('2) Order Form'!V302,$U$4:$U$2000,1,FALSE),"Ikke med i Elastic")</f>
        <v>7048652892096</v>
      </c>
      <c r="AB297" s="173">
        <f>SUM('2) Order Form'!V302)</f>
        <v>7048652892096</v>
      </c>
      <c r="AC297" s="173">
        <f>INDEX(ATS!$A:$P,MATCH(ATS!$AB297,ATS!$O:$O,0),1)</f>
        <v>860001</v>
      </c>
      <c r="AD297" s="173" t="str">
        <f>INDEX(ATS!$A:$P,MATCH(ATS!$AB297,ATS!$O:$O,0),2)</f>
        <v>Elbow Guards Light</v>
      </c>
      <c r="AE297" s="173" t="str">
        <f>INDEX(ATS!$A:$P,MATCH(ATS!$AB297,ATS!$O:$O,0),4)</f>
        <v>BLACK-XS</v>
      </c>
    </row>
    <row r="298" spans="1:31">
      <c r="A298">
        <v>810130</v>
      </c>
      <c r="B298" t="s">
        <v>2821</v>
      </c>
      <c r="C298" t="s">
        <v>3939</v>
      </c>
      <c r="D298" t="s">
        <v>1498</v>
      </c>
      <c r="E298" t="s">
        <v>1475</v>
      </c>
      <c r="F298" t="s">
        <v>80</v>
      </c>
      <c r="G298" t="s">
        <v>111</v>
      </c>
      <c r="H298">
        <v>5</v>
      </c>
      <c r="I298">
        <v>5</v>
      </c>
      <c r="J298">
        <v>5</v>
      </c>
      <c r="K298">
        <v>5</v>
      </c>
      <c r="L298">
        <v>5</v>
      </c>
      <c r="N298" s="171" t="str">
        <f t="shared" si="12"/>
        <v>810130-WOLND-ML</v>
      </c>
      <c r="O298" s="172">
        <f>IF(B298="NET","",IF(B298="","",IFERROR(VLOOKUP(N298,EAN!$A:$B,2,FALSE),"MANGLER - MÅ OPPDATERE EAN-FANEN")))</f>
        <v>7048652891747</v>
      </c>
      <c r="P298" s="171">
        <f t="shared" si="13"/>
        <v>5</v>
      </c>
      <c r="Q298" s="171">
        <f t="shared" si="14"/>
        <v>5</v>
      </c>
      <c r="S298" s="102" t="str">
        <f>IF(B298="NET","",IFERROR(VLOOKUP(O298,'2) Order Form'!$V$9:$V$905,1,FALSE),"Ikke med I order form"))</f>
        <v>Ikke med I order form</v>
      </c>
      <c r="U298" s="2">
        <v>7048652893154</v>
      </c>
      <c r="V298" s="120">
        <f>IFERROR(VLOOKUP(U298,'2) Order Form'!$V$9:$V$1767,1,FALSE),"Ikke med I order form")</f>
        <v>7048652893154</v>
      </c>
      <c r="W298" s="173">
        <f>INDEX(ATS!$A:$P,MATCH(ATS!$U298,ATS!$O:$O,0),1)</f>
        <v>845146</v>
      </c>
      <c r="X298" s="174" t="str">
        <f>INDEX(ATS!$A:$P,MATCH(ATS!$U298,ATS!$O:$O,0),2)</f>
        <v>Falconer Aero 2Vi Mips Helmet</v>
      </c>
      <c r="Y298" s="175" t="str">
        <f>INDEX(ATS!$A:$P,MATCH(ATS!$U298,ATS!$O:$O,0),4)</f>
        <v>LUSH-SM</v>
      </c>
      <c r="AA298" s="173">
        <f>IFERROR(VLOOKUP('2) Order Form'!V303,$U$4:$U$2000,1,FALSE),"Ikke med i Elastic")</f>
        <v>7048652892072</v>
      </c>
      <c r="AB298" s="173">
        <f>SUM('2) Order Form'!V303)</f>
        <v>7048652892072</v>
      </c>
      <c r="AC298" s="173">
        <f>INDEX(ATS!$A:$P,MATCH(ATS!$AB298,ATS!$O:$O,0),1)</f>
        <v>860001</v>
      </c>
      <c r="AD298" s="173" t="str">
        <f>INDEX(ATS!$A:$P,MATCH(ATS!$AB298,ATS!$O:$O,0),2)</f>
        <v>Elbow Guards Light</v>
      </c>
      <c r="AE298" s="173" t="str">
        <f>INDEX(ATS!$A:$P,MATCH(ATS!$AB298,ATS!$O:$O,0),4)</f>
        <v>BLACK-S</v>
      </c>
    </row>
    <row r="299" spans="1:31">
      <c r="A299">
        <v>810130</v>
      </c>
      <c r="B299" t="s">
        <v>2821</v>
      </c>
      <c r="C299" t="s">
        <v>3939</v>
      </c>
      <c r="D299" t="s">
        <v>1499</v>
      </c>
      <c r="E299" t="s">
        <v>1475</v>
      </c>
      <c r="F299" t="s">
        <v>81</v>
      </c>
      <c r="G299" t="s">
        <v>111</v>
      </c>
      <c r="H299">
        <v>3</v>
      </c>
      <c r="I299">
        <v>3</v>
      </c>
      <c r="J299">
        <v>3</v>
      </c>
      <c r="K299">
        <v>3</v>
      </c>
      <c r="L299">
        <v>3</v>
      </c>
      <c r="N299" s="171" t="str">
        <f t="shared" si="12"/>
        <v>810130-WOLND-LXL</v>
      </c>
      <c r="O299" s="172">
        <f>IF(B299="NET","",IF(B299="","",IFERROR(VLOOKUP(N299,EAN!$A:$B,2,FALSE),"MANGLER - MÅ OPPDATERE EAN-FANEN")))</f>
        <v>7048652891730</v>
      </c>
      <c r="P299" s="171">
        <f t="shared" si="13"/>
        <v>3</v>
      </c>
      <c r="Q299" s="171">
        <f t="shared" si="14"/>
        <v>3</v>
      </c>
      <c r="S299" s="102" t="str">
        <f>IF(B299="NET","",IFERROR(VLOOKUP(O299,'2) Order Form'!$V$9:$V$905,1,FALSE),"Ikke med I order form"))</f>
        <v>Ikke med I order form</v>
      </c>
      <c r="U299" s="2">
        <v>7048652893154</v>
      </c>
      <c r="V299" s="120">
        <f>IFERROR(VLOOKUP(U299,'2) Order Form'!$V$9:$V$1767,1,FALSE),"Ikke med I order form")</f>
        <v>7048652893154</v>
      </c>
      <c r="W299" s="173">
        <f>INDEX(ATS!$A:$P,MATCH(ATS!$U299,ATS!$O:$O,0),1)</f>
        <v>845146</v>
      </c>
      <c r="X299" s="174" t="str">
        <f>INDEX(ATS!$A:$P,MATCH(ATS!$U299,ATS!$O:$O,0),2)</f>
        <v>Falconer Aero 2Vi Mips Helmet</v>
      </c>
      <c r="Y299" s="175" t="str">
        <f>INDEX(ATS!$A:$P,MATCH(ATS!$U299,ATS!$O:$O,0),4)</f>
        <v>LUSH-SM</v>
      </c>
      <c r="AA299" s="173">
        <f>IFERROR(VLOOKUP('2) Order Form'!V304,$U$4:$U$2000,1,FALSE),"Ikke med i Elastic")</f>
        <v>7048652892065</v>
      </c>
      <c r="AB299" s="173">
        <f>SUM('2) Order Form'!V304)</f>
        <v>7048652892065</v>
      </c>
      <c r="AC299" s="173">
        <f>INDEX(ATS!$A:$P,MATCH(ATS!$AB299,ATS!$O:$O,0),1)</f>
        <v>860001</v>
      </c>
      <c r="AD299" s="173" t="str">
        <f>INDEX(ATS!$A:$P,MATCH(ATS!$AB299,ATS!$O:$O,0),2)</f>
        <v>Elbow Guards Light</v>
      </c>
      <c r="AE299" s="173" t="str">
        <f>INDEX(ATS!$A:$P,MATCH(ATS!$AB299,ATS!$O:$O,0),4)</f>
        <v>BLACK-M</v>
      </c>
    </row>
    <row r="300" spans="1:31">
      <c r="A300" s="140">
        <v>810131</v>
      </c>
      <c r="B300" t="s">
        <v>170</v>
      </c>
      <c r="H300" s="140">
        <v>202341</v>
      </c>
      <c r="I300" s="140">
        <v>202342</v>
      </c>
      <c r="J300" s="140">
        <v>202343</v>
      </c>
      <c r="K300" s="140">
        <v>202344</v>
      </c>
      <c r="L300" s="140">
        <v>202345</v>
      </c>
      <c r="N300" s="171" t="str">
        <f t="shared" si="12"/>
        <v>810131-</v>
      </c>
      <c r="O300" s="172" t="str">
        <f>IF(B300="NET","",IF(B300="","",IFERROR(VLOOKUP(N300,EAN!$A:$B,2,FALSE),"MANGLER - MÅ OPPDATERE EAN-FANEN")))</f>
        <v/>
      </c>
      <c r="P300" s="171">
        <f t="shared" si="13"/>
        <v>202341</v>
      </c>
      <c r="Q300" s="171">
        <f t="shared" si="14"/>
        <v>202345</v>
      </c>
      <c r="S300" s="102" t="str">
        <f>IF(B300="NET","",IFERROR(VLOOKUP(O300,'2) Order Form'!$V$9:$V$905,1,FALSE),"Ikke med I order form"))</f>
        <v/>
      </c>
      <c r="U300" s="2">
        <v>7048652893154</v>
      </c>
      <c r="V300" s="120">
        <f>IFERROR(VLOOKUP(U300,'2) Order Form'!$V$9:$V$1767,1,FALSE),"Ikke med I order form")</f>
        <v>7048652893154</v>
      </c>
      <c r="W300" s="173">
        <f>INDEX(ATS!$A:$P,MATCH(ATS!$U300,ATS!$O:$O,0),1)</f>
        <v>845146</v>
      </c>
      <c r="X300" s="174" t="str">
        <f>INDEX(ATS!$A:$P,MATCH(ATS!$U300,ATS!$O:$O,0),2)</f>
        <v>Falconer Aero 2Vi Mips Helmet</v>
      </c>
      <c r="Y300" s="175" t="str">
        <f>INDEX(ATS!$A:$P,MATCH(ATS!$U300,ATS!$O:$O,0),4)</f>
        <v>LUSH-SM</v>
      </c>
      <c r="AA300" s="173">
        <f>IFERROR(VLOOKUP('2) Order Form'!V305,$U$4:$U$2000,1,FALSE),"Ikke med i Elastic")</f>
        <v>7048652892058</v>
      </c>
      <c r="AB300" s="173">
        <f>SUM('2) Order Form'!V305)</f>
        <v>7048652892058</v>
      </c>
      <c r="AC300" s="173">
        <f>INDEX(ATS!$A:$P,MATCH(ATS!$AB300,ATS!$O:$O,0),1)</f>
        <v>860001</v>
      </c>
      <c r="AD300" s="173" t="str">
        <f>INDEX(ATS!$A:$P,MATCH(ATS!$AB300,ATS!$O:$O,0),2)</f>
        <v>Elbow Guards Light</v>
      </c>
      <c r="AE300" s="173" t="str">
        <f>INDEX(ATS!$A:$P,MATCH(ATS!$AB300,ATS!$O:$O,0),4)</f>
        <v>BLACK-L</v>
      </c>
    </row>
    <row r="301" spans="1:31">
      <c r="A301">
        <v>810131</v>
      </c>
      <c r="B301" t="s">
        <v>2822</v>
      </c>
      <c r="C301" t="s">
        <v>3939</v>
      </c>
      <c r="D301" t="s">
        <v>1469</v>
      </c>
      <c r="E301" t="s">
        <v>1470</v>
      </c>
      <c r="F301" t="s">
        <v>78</v>
      </c>
      <c r="G301" t="s">
        <v>214</v>
      </c>
      <c r="H301">
        <v>5</v>
      </c>
      <c r="I301">
        <v>5</v>
      </c>
      <c r="J301">
        <v>5</v>
      </c>
      <c r="K301">
        <v>5</v>
      </c>
      <c r="L301">
        <v>5</v>
      </c>
      <c r="N301" s="171" t="str">
        <f t="shared" si="12"/>
        <v>810131-DUSK-OS</v>
      </c>
      <c r="O301" s="172" t="str">
        <f>IF(B301="NET","",IF(B301="","",IFERROR(VLOOKUP(N301,EAN!$A:$B,2,FALSE),"MANGLER - MÅ OPPDATERE EAN-FANEN")))</f>
        <v>MANGLER - MÅ OPPDATERE EAN-FANEN</v>
      </c>
      <c r="P301" s="171">
        <f t="shared" si="13"/>
        <v>5</v>
      </c>
      <c r="Q301" s="171">
        <f t="shared" si="14"/>
        <v>5</v>
      </c>
      <c r="S301" s="102" t="str">
        <f>IF(B301="NET","",IFERROR(VLOOKUP(O301,'2) Order Form'!$V$9:$V$905,1,FALSE),"Ikke med I order form"))</f>
        <v>Ikke med I order form</v>
      </c>
      <c r="U301" s="2">
        <v>7048652893147</v>
      </c>
      <c r="V301" s="120">
        <f>IFERROR(VLOOKUP(U301,'2) Order Form'!$V$9:$V$1767,1,FALSE),"Ikke med I order form")</f>
        <v>7048652893147</v>
      </c>
      <c r="W301" s="173">
        <f>INDEX(ATS!$A:$P,MATCH(ATS!$U301,ATS!$O:$O,0),1)</f>
        <v>845146</v>
      </c>
      <c r="X301" s="174" t="str">
        <f>INDEX(ATS!$A:$P,MATCH(ATS!$U301,ATS!$O:$O,0),2)</f>
        <v>Falconer Aero 2Vi Mips Helmet</v>
      </c>
      <c r="Y301" s="175" t="str">
        <f>INDEX(ATS!$A:$P,MATCH(ATS!$U301,ATS!$O:$O,0),4)</f>
        <v>LUSH-ML</v>
      </c>
      <c r="AA301" s="173">
        <f>IFERROR(VLOOKUP('2) Order Form'!V306,$U$4:$U$2000,1,FALSE),"Ikke med i Elastic")</f>
        <v>7048652892089</v>
      </c>
      <c r="AB301" s="173">
        <f>SUM('2) Order Form'!V306)</f>
        <v>7048652892089</v>
      </c>
      <c r="AC301" s="173">
        <f>INDEX(ATS!$A:$P,MATCH(ATS!$AB301,ATS!$O:$O,0),1)</f>
        <v>860001</v>
      </c>
      <c r="AD301" s="173" t="str">
        <f>INDEX(ATS!$A:$P,MATCH(ATS!$AB301,ATS!$O:$O,0),2)</f>
        <v>Elbow Guards Light</v>
      </c>
      <c r="AE301" s="173" t="str">
        <f>INDEX(ATS!$A:$P,MATCH(ATS!$AB301,ATS!$O:$O,0),4)</f>
        <v>BLACK-XL</v>
      </c>
    </row>
    <row r="302" spans="1:31">
      <c r="A302">
        <v>810131</v>
      </c>
      <c r="B302" t="s">
        <v>2822</v>
      </c>
      <c r="C302" t="s">
        <v>3939</v>
      </c>
      <c r="D302" t="s">
        <v>407</v>
      </c>
      <c r="E302" t="s">
        <v>936</v>
      </c>
      <c r="F302" t="s">
        <v>78</v>
      </c>
      <c r="G302" t="s">
        <v>111</v>
      </c>
      <c r="H302">
        <v>18</v>
      </c>
      <c r="I302">
        <v>18</v>
      </c>
      <c r="J302">
        <v>18</v>
      </c>
      <c r="K302">
        <v>18</v>
      </c>
      <c r="L302">
        <v>18</v>
      </c>
      <c r="N302" s="171" t="str">
        <f t="shared" si="12"/>
        <v>810131-MBLCK-OS</v>
      </c>
      <c r="O302" s="172" t="str">
        <f>IF(B302="NET","",IF(B302="","",IFERROR(VLOOKUP(N302,EAN!$A:$B,2,FALSE),"MANGLER - MÅ OPPDATERE EAN-FANEN")))</f>
        <v>MANGLER - MÅ OPPDATERE EAN-FANEN</v>
      </c>
      <c r="P302" s="171">
        <f t="shared" si="13"/>
        <v>18</v>
      </c>
      <c r="Q302" s="171">
        <f t="shared" si="14"/>
        <v>18</v>
      </c>
      <c r="S302" s="102" t="str">
        <f>IF(B302="NET","",IFERROR(VLOOKUP(O302,'2) Order Form'!$V$9:$V$905,1,FALSE),"Ikke med I order form"))</f>
        <v>Ikke med I order form</v>
      </c>
      <c r="U302" s="2">
        <v>7048652893147</v>
      </c>
      <c r="V302" s="120">
        <f>IFERROR(VLOOKUP(U302,'2) Order Form'!$V$9:$V$1767,1,FALSE),"Ikke med I order form")</f>
        <v>7048652893147</v>
      </c>
      <c r="W302" s="173">
        <f>INDEX(ATS!$A:$P,MATCH(ATS!$U302,ATS!$O:$O,0),1)</f>
        <v>845146</v>
      </c>
      <c r="X302" s="174" t="str">
        <f>INDEX(ATS!$A:$P,MATCH(ATS!$U302,ATS!$O:$O,0),2)</f>
        <v>Falconer Aero 2Vi Mips Helmet</v>
      </c>
      <c r="Y302" s="175" t="str">
        <f>INDEX(ATS!$A:$P,MATCH(ATS!$U302,ATS!$O:$O,0),4)</f>
        <v>LUSH-ML</v>
      </c>
      <c r="AA302" s="173">
        <f>IFERROR(VLOOKUP('2) Order Form'!V307,$U$4:$U$2000,1,FALSE),"Ikke med i Elastic")</f>
        <v>7048652891891</v>
      </c>
      <c r="AB302" s="173">
        <f>SUM('2) Order Form'!V307)</f>
        <v>7048652891891</v>
      </c>
      <c r="AC302" s="173">
        <f>INDEX(ATS!$A:$P,MATCH(ATS!$AB302,ATS!$O:$O,0),1)</f>
        <v>860004</v>
      </c>
      <c r="AD302" s="173" t="str">
        <f>INDEX(ATS!$A:$P,MATCH(ATS!$AB302,ATS!$O:$O,0),2)</f>
        <v>Shin Guards Light</v>
      </c>
      <c r="AE302" s="173" t="str">
        <f>INDEX(ATS!$A:$P,MATCH(ATS!$AB302,ATS!$O:$O,0),4)</f>
        <v>BLACK-S</v>
      </c>
    </row>
    <row r="303" spans="1:31">
      <c r="A303">
        <v>810131</v>
      </c>
      <c r="B303" t="s">
        <v>2822</v>
      </c>
      <c r="C303" t="s">
        <v>3939</v>
      </c>
      <c r="D303" t="s">
        <v>415</v>
      </c>
      <c r="E303" t="s">
        <v>84</v>
      </c>
      <c r="F303" t="s">
        <v>78</v>
      </c>
      <c r="G303" t="s">
        <v>111</v>
      </c>
      <c r="H303">
        <v>9</v>
      </c>
      <c r="I303">
        <v>9</v>
      </c>
      <c r="J303">
        <v>9</v>
      </c>
      <c r="K303">
        <v>9</v>
      </c>
      <c r="L303">
        <v>9</v>
      </c>
      <c r="N303" s="171" t="str">
        <f t="shared" si="12"/>
        <v>810131-MWHTE-OS</v>
      </c>
      <c r="O303" s="172" t="str">
        <f>IF(B303="NET","",IF(B303="","",IFERROR(VLOOKUP(N303,EAN!$A:$B,2,FALSE),"MANGLER - MÅ OPPDATERE EAN-FANEN")))</f>
        <v>MANGLER - MÅ OPPDATERE EAN-FANEN</v>
      </c>
      <c r="P303" s="171">
        <f t="shared" si="13"/>
        <v>9</v>
      </c>
      <c r="Q303" s="171">
        <f t="shared" si="14"/>
        <v>9</v>
      </c>
      <c r="S303" s="102" t="str">
        <f>IF(B303="NET","",IFERROR(VLOOKUP(O303,'2) Order Form'!$V$9:$V$905,1,FALSE),"Ikke med I order form"))</f>
        <v>Ikke med I order form</v>
      </c>
      <c r="U303" s="2">
        <v>7048652893147</v>
      </c>
      <c r="V303" s="120">
        <f>IFERROR(VLOOKUP(U303,'2) Order Form'!$V$9:$V$1767,1,FALSE),"Ikke med I order form")</f>
        <v>7048652893147</v>
      </c>
      <c r="W303" s="173">
        <f>INDEX(ATS!$A:$P,MATCH(ATS!$U303,ATS!$O:$O,0),1)</f>
        <v>845146</v>
      </c>
      <c r="X303" s="174" t="str">
        <f>INDEX(ATS!$A:$P,MATCH(ATS!$U303,ATS!$O:$O,0),2)</f>
        <v>Falconer Aero 2Vi Mips Helmet</v>
      </c>
      <c r="Y303" s="175" t="str">
        <f>INDEX(ATS!$A:$P,MATCH(ATS!$U303,ATS!$O:$O,0),4)</f>
        <v>LUSH-ML</v>
      </c>
      <c r="AA303" s="173">
        <f>IFERROR(VLOOKUP('2) Order Form'!V308,$U$4:$U$2000,1,FALSE),"Ikke med i Elastic")</f>
        <v>7048652891884</v>
      </c>
      <c r="AB303" s="173">
        <f>SUM('2) Order Form'!V308)</f>
        <v>7048652891884</v>
      </c>
      <c r="AC303" s="173">
        <f>INDEX(ATS!$A:$P,MATCH(ATS!$AB303,ATS!$O:$O,0),1)</f>
        <v>860004</v>
      </c>
      <c r="AD303" s="173" t="str">
        <f>INDEX(ATS!$A:$P,MATCH(ATS!$AB303,ATS!$O:$O,0),2)</f>
        <v>Shin Guards Light</v>
      </c>
      <c r="AE303" s="173" t="str">
        <f>INDEX(ATS!$A:$P,MATCH(ATS!$AB303,ATS!$O:$O,0),4)</f>
        <v>BLACK-M</v>
      </c>
    </row>
    <row r="304" spans="1:31">
      <c r="A304">
        <v>810131</v>
      </c>
      <c r="B304" t="s">
        <v>2822</v>
      </c>
      <c r="C304" t="s">
        <v>3939</v>
      </c>
      <c r="D304" t="s">
        <v>1482</v>
      </c>
      <c r="E304" t="s">
        <v>1483</v>
      </c>
      <c r="F304" t="s">
        <v>78</v>
      </c>
      <c r="G304" t="s">
        <v>214</v>
      </c>
      <c r="H304">
        <v>5</v>
      </c>
      <c r="I304">
        <v>5</v>
      </c>
      <c r="J304">
        <v>5</v>
      </c>
      <c r="K304">
        <v>5</v>
      </c>
      <c r="L304">
        <v>5</v>
      </c>
      <c r="N304" s="171" t="str">
        <f t="shared" si="12"/>
        <v>810131-NANI-OS</v>
      </c>
      <c r="O304" s="172" t="str">
        <f>IF(B304="NET","",IF(B304="","",IFERROR(VLOOKUP(N304,EAN!$A:$B,2,FALSE),"MANGLER - MÅ OPPDATERE EAN-FANEN")))</f>
        <v>MANGLER - MÅ OPPDATERE EAN-FANEN</v>
      </c>
      <c r="P304" s="171">
        <f t="shared" si="13"/>
        <v>5</v>
      </c>
      <c r="Q304" s="171">
        <f t="shared" si="14"/>
        <v>5</v>
      </c>
      <c r="S304" s="102" t="str">
        <f>IF(B304="NET","",IFERROR(VLOOKUP(O304,'2) Order Form'!$V$9:$V$905,1,FALSE),"Ikke med I order form"))</f>
        <v>Ikke med I order form</v>
      </c>
      <c r="U304" s="2">
        <v>7048652893130</v>
      </c>
      <c r="V304" s="120">
        <f>IFERROR(VLOOKUP(U304,'2) Order Form'!$V$9:$V$1767,1,FALSE),"Ikke med I order form")</f>
        <v>7048652893130</v>
      </c>
      <c r="W304" s="173">
        <f>INDEX(ATS!$A:$P,MATCH(ATS!$U304,ATS!$O:$O,0),1)</f>
        <v>845146</v>
      </c>
      <c r="X304" s="174" t="str">
        <f>INDEX(ATS!$A:$P,MATCH(ATS!$U304,ATS!$O:$O,0),2)</f>
        <v>Falconer Aero 2Vi Mips Helmet</v>
      </c>
      <c r="Y304" s="175" t="str">
        <f>INDEX(ATS!$A:$P,MATCH(ATS!$U304,ATS!$O:$O,0),4)</f>
        <v>LUSH-LXL</v>
      </c>
      <c r="AA304" s="173">
        <f>IFERROR(VLOOKUP('2) Order Form'!V309,$U$4:$U$2000,1,FALSE),"Ikke med i Elastic")</f>
        <v>7048652891877</v>
      </c>
      <c r="AB304" s="173">
        <f>SUM('2) Order Form'!V309)</f>
        <v>7048652891877</v>
      </c>
      <c r="AC304" s="173">
        <f>INDEX(ATS!$A:$P,MATCH(ATS!$AB304,ATS!$O:$O,0),1)</f>
        <v>860004</v>
      </c>
      <c r="AD304" s="173" t="str">
        <f>INDEX(ATS!$A:$P,MATCH(ATS!$AB304,ATS!$O:$O,0),2)</f>
        <v>Shin Guards Light</v>
      </c>
      <c r="AE304" s="173" t="str">
        <f>INDEX(ATS!$A:$P,MATCH(ATS!$AB304,ATS!$O:$O,0),4)</f>
        <v>BLACK-L</v>
      </c>
    </row>
    <row r="305" spans="1:31">
      <c r="A305">
        <v>810131</v>
      </c>
      <c r="B305" t="s">
        <v>2822</v>
      </c>
      <c r="C305" t="s">
        <v>3939</v>
      </c>
      <c r="D305" t="s">
        <v>1478</v>
      </c>
      <c r="E305" t="s">
        <v>1479</v>
      </c>
      <c r="F305" t="s">
        <v>78</v>
      </c>
      <c r="G305" t="s">
        <v>214</v>
      </c>
      <c r="H305">
        <v>5</v>
      </c>
      <c r="I305">
        <v>5</v>
      </c>
      <c r="J305">
        <v>5</v>
      </c>
      <c r="K305">
        <v>5</v>
      </c>
      <c r="L305">
        <v>5</v>
      </c>
      <c r="N305" s="171" t="str">
        <f t="shared" si="12"/>
        <v>810131-NOMAD-OS</v>
      </c>
      <c r="O305" s="172" t="str">
        <f>IF(B305="NET","",IF(B305="","",IFERROR(VLOOKUP(N305,EAN!$A:$B,2,FALSE),"MANGLER - MÅ OPPDATERE EAN-FANEN")))</f>
        <v>MANGLER - MÅ OPPDATERE EAN-FANEN</v>
      </c>
      <c r="P305" s="171">
        <f t="shared" si="13"/>
        <v>5</v>
      </c>
      <c r="Q305" s="171">
        <f t="shared" si="14"/>
        <v>5</v>
      </c>
      <c r="S305" s="102" t="str">
        <f>IF(B305="NET","",IFERROR(VLOOKUP(O305,'2) Order Form'!$V$9:$V$905,1,FALSE),"Ikke med I order form"))</f>
        <v>Ikke med I order form</v>
      </c>
      <c r="U305" s="2">
        <v>7048652893130</v>
      </c>
      <c r="V305" s="120">
        <f>IFERROR(VLOOKUP(U305,'2) Order Form'!$V$9:$V$1767,1,FALSE),"Ikke med I order form")</f>
        <v>7048652893130</v>
      </c>
      <c r="W305" s="173">
        <f>INDEX(ATS!$A:$P,MATCH(ATS!$U305,ATS!$O:$O,0),1)</f>
        <v>845146</v>
      </c>
      <c r="X305" s="174" t="str">
        <f>INDEX(ATS!$A:$P,MATCH(ATS!$U305,ATS!$O:$O,0),2)</f>
        <v>Falconer Aero 2Vi Mips Helmet</v>
      </c>
      <c r="Y305" s="175" t="str">
        <f>INDEX(ATS!$A:$P,MATCH(ATS!$U305,ATS!$O:$O,0),4)</f>
        <v>LUSH-LXL</v>
      </c>
      <c r="AA305" s="173">
        <f>IFERROR(VLOOKUP('2) Order Form'!V310,$U$4:$U$2000,1,FALSE),"Ikke med i Elastic")</f>
        <v>7048652891907</v>
      </c>
      <c r="AB305" s="173">
        <f>SUM('2) Order Form'!V310)</f>
        <v>7048652891907</v>
      </c>
      <c r="AC305" s="173">
        <f>INDEX(ATS!$A:$P,MATCH(ATS!$AB305,ATS!$O:$O,0),1)</f>
        <v>860004</v>
      </c>
      <c r="AD305" s="173" t="str">
        <f>INDEX(ATS!$A:$P,MATCH(ATS!$AB305,ATS!$O:$O,0),2)</f>
        <v>Shin Guards Light</v>
      </c>
      <c r="AE305" s="173" t="str">
        <f>INDEX(ATS!$A:$P,MATCH(ATS!$AB305,ATS!$O:$O,0),4)</f>
        <v>BLACK-XL</v>
      </c>
    </row>
    <row r="306" spans="1:31">
      <c r="A306">
        <v>810131</v>
      </c>
      <c r="B306" t="s">
        <v>2822</v>
      </c>
      <c r="C306" t="s">
        <v>3939</v>
      </c>
      <c r="D306" t="s">
        <v>3231</v>
      </c>
      <c r="E306" t="s">
        <v>3232</v>
      </c>
      <c r="F306" t="s">
        <v>78</v>
      </c>
      <c r="G306" t="s">
        <v>111</v>
      </c>
      <c r="H306">
        <v>0</v>
      </c>
      <c r="I306">
        <v>0</v>
      </c>
      <c r="J306">
        <v>0</v>
      </c>
      <c r="K306">
        <v>0</v>
      </c>
      <c r="L306">
        <v>0</v>
      </c>
      <c r="N306" s="171" t="str">
        <f t="shared" si="12"/>
        <v>810131-PANTH-OS</v>
      </c>
      <c r="O306" s="172" t="str">
        <f>IF(B306="NET","",IF(B306="","",IFERROR(VLOOKUP(N306,EAN!$A:$B,2,FALSE),"MANGLER - MÅ OPPDATERE EAN-FANEN")))</f>
        <v>MANGLER - MÅ OPPDATERE EAN-FANEN</v>
      </c>
      <c r="P306" s="171">
        <f t="shared" si="13"/>
        <v>0</v>
      </c>
      <c r="Q306" s="171">
        <f t="shared" si="14"/>
        <v>0</v>
      </c>
      <c r="S306" s="102" t="str">
        <f>IF(B306="NET","",IFERROR(VLOOKUP(O306,'2) Order Form'!$V$9:$V$905,1,FALSE),"Ikke med I order form"))</f>
        <v>Ikke med I order form</v>
      </c>
      <c r="U306" s="2">
        <v>7048652893130</v>
      </c>
      <c r="V306" s="120">
        <f>IFERROR(VLOOKUP(U306,'2) Order Form'!$V$9:$V$1767,1,FALSE),"Ikke med I order form")</f>
        <v>7048652893130</v>
      </c>
      <c r="W306" s="173">
        <f>INDEX(ATS!$A:$P,MATCH(ATS!$U306,ATS!$O:$O,0),1)</f>
        <v>845146</v>
      </c>
      <c r="X306" s="174" t="str">
        <f>INDEX(ATS!$A:$P,MATCH(ATS!$U306,ATS!$O:$O,0),2)</f>
        <v>Falconer Aero 2Vi Mips Helmet</v>
      </c>
      <c r="Y306" s="175" t="str">
        <f>INDEX(ATS!$A:$P,MATCH(ATS!$U306,ATS!$O:$O,0),4)</f>
        <v>LUSH-LXL</v>
      </c>
      <c r="AA306" s="173">
        <f>IFERROR(VLOOKUP('2) Order Form'!V311,$U$4:$U$2000,1,FALSE),"Ikke med i Elastic")</f>
        <v>7048652892041</v>
      </c>
      <c r="AB306" s="173">
        <f>SUM('2) Order Form'!V311)</f>
        <v>7048652892041</v>
      </c>
      <c r="AC306" s="173">
        <f>INDEX(ATS!$A:$P,MATCH(ATS!$AB306,ATS!$O:$O,0),1)</f>
        <v>835028</v>
      </c>
      <c r="AD306" s="173" t="str">
        <f>INDEX(ATS!$A:$P,MATCH(ATS!$AB306,ATS!$O:$O,0),2)</f>
        <v>Knee Guards Light Jr</v>
      </c>
      <c r="AE306" s="173" t="str">
        <f>INDEX(ATS!$A:$P,MATCH(ATS!$AB306,ATS!$O:$O,0),4)</f>
        <v>BLACK-XS</v>
      </c>
    </row>
    <row r="307" spans="1:31">
      <c r="A307">
        <v>810131</v>
      </c>
      <c r="B307" t="s">
        <v>2822</v>
      </c>
      <c r="C307" t="s">
        <v>3939</v>
      </c>
      <c r="D307" t="s">
        <v>3940</v>
      </c>
      <c r="E307" t="s">
        <v>3941</v>
      </c>
      <c r="F307" t="s">
        <v>78</v>
      </c>
      <c r="G307" t="s">
        <v>111</v>
      </c>
      <c r="H307">
        <v>0</v>
      </c>
      <c r="I307">
        <v>0</v>
      </c>
      <c r="J307">
        <v>0</v>
      </c>
      <c r="K307">
        <v>0</v>
      </c>
      <c r="L307">
        <v>0</v>
      </c>
      <c r="N307" s="171" t="str">
        <f t="shared" si="12"/>
        <v>810131-TUSKN-OS</v>
      </c>
      <c r="O307" s="172" t="str">
        <f>IF(B307="NET","",IF(B307="","",IFERROR(VLOOKUP(N307,EAN!$A:$B,2,FALSE),"MANGLER - MÅ OPPDATERE EAN-FANEN")))</f>
        <v>MANGLER - MÅ OPPDATERE EAN-FANEN</v>
      </c>
      <c r="P307" s="171">
        <f t="shared" si="13"/>
        <v>0</v>
      </c>
      <c r="Q307" s="171">
        <f t="shared" si="14"/>
        <v>0</v>
      </c>
      <c r="S307" s="102" t="str">
        <f>IF(B307="NET","",IFERROR(VLOOKUP(O307,'2) Order Form'!$V$9:$V$905,1,FALSE),"Ikke med I order form"))</f>
        <v>Ikke med I order form</v>
      </c>
      <c r="U307" s="2">
        <v>7048652893185</v>
      </c>
      <c r="V307" s="120">
        <f>IFERROR(VLOOKUP(U307,'2) Order Form'!$V$9:$V$1767,1,FALSE),"Ikke med I order form")</f>
        <v>7048652893185</v>
      </c>
      <c r="W307" s="173">
        <f>INDEX(ATS!$A:$P,MATCH(ATS!$U307,ATS!$O:$O,0),1)</f>
        <v>845146</v>
      </c>
      <c r="X307" s="174" t="str">
        <f>INDEX(ATS!$A:$P,MATCH(ATS!$U307,ATS!$O:$O,0),2)</f>
        <v>Falconer Aero 2Vi Mips Helmet</v>
      </c>
      <c r="Y307" s="175" t="str">
        <f>INDEX(ATS!$A:$P,MATCH(ATS!$U307,ATS!$O:$O,0),4)</f>
        <v>MBLCK-SM</v>
      </c>
      <c r="AA307" s="173">
        <f>IFERROR(VLOOKUP('2) Order Form'!V312,$U$4:$U$2000,1,FALSE),"Ikke med i Elastic")</f>
        <v>7048652892034</v>
      </c>
      <c r="AB307" s="173">
        <f>SUM('2) Order Form'!V312)</f>
        <v>7048652892034</v>
      </c>
      <c r="AC307" s="173">
        <f>INDEX(ATS!$A:$P,MATCH(ATS!$AB307,ATS!$O:$O,0),1)</f>
        <v>835028</v>
      </c>
      <c r="AD307" s="173" t="str">
        <f>INDEX(ATS!$A:$P,MATCH(ATS!$AB307,ATS!$O:$O,0),2)</f>
        <v>Knee Guards Light Jr</v>
      </c>
      <c r="AE307" s="173" t="str">
        <f>INDEX(ATS!$A:$P,MATCH(ATS!$AB307,ATS!$O:$O,0),4)</f>
        <v>BLACK-S</v>
      </c>
    </row>
    <row r="308" spans="1:31">
      <c r="A308">
        <v>810131</v>
      </c>
      <c r="B308" t="s">
        <v>2822</v>
      </c>
      <c r="C308" t="s">
        <v>3939</v>
      </c>
      <c r="D308" t="s">
        <v>1474</v>
      </c>
      <c r="E308" t="s">
        <v>1475</v>
      </c>
      <c r="F308" t="s">
        <v>78</v>
      </c>
      <c r="G308" t="s">
        <v>111</v>
      </c>
      <c r="H308">
        <v>2</v>
      </c>
      <c r="I308">
        <v>2</v>
      </c>
      <c r="J308">
        <v>2</v>
      </c>
      <c r="K308">
        <v>2</v>
      </c>
      <c r="L308">
        <v>2</v>
      </c>
      <c r="N308" s="171" t="str">
        <f t="shared" si="12"/>
        <v>810131-WOLND-OS</v>
      </c>
      <c r="O308" s="172" t="str">
        <f>IF(B308="NET","",IF(B308="","",IFERROR(VLOOKUP(N308,EAN!$A:$B,2,FALSE),"MANGLER - MÅ OPPDATERE EAN-FANEN")))</f>
        <v>MANGLER - MÅ OPPDATERE EAN-FANEN</v>
      </c>
      <c r="P308" s="171">
        <f t="shared" si="13"/>
        <v>2</v>
      </c>
      <c r="Q308" s="171">
        <f t="shared" si="14"/>
        <v>2</v>
      </c>
      <c r="S308" s="102" t="str">
        <f>IF(B308="NET","",IFERROR(VLOOKUP(O308,'2) Order Form'!$V$9:$V$905,1,FALSE),"Ikke med I order form"))</f>
        <v>Ikke med I order form</v>
      </c>
      <c r="U308" s="2">
        <v>7048652893185</v>
      </c>
      <c r="V308" s="120">
        <f>IFERROR(VLOOKUP(U308,'2) Order Form'!$V$9:$V$1767,1,FALSE),"Ikke med I order form")</f>
        <v>7048652893185</v>
      </c>
      <c r="W308" s="173">
        <f>INDEX(ATS!$A:$P,MATCH(ATS!$U308,ATS!$O:$O,0),1)</f>
        <v>845146</v>
      </c>
      <c r="X308" s="174" t="str">
        <f>INDEX(ATS!$A:$P,MATCH(ATS!$U308,ATS!$O:$O,0),2)</f>
        <v>Falconer Aero 2Vi Mips Helmet</v>
      </c>
      <c r="Y308" s="175" t="str">
        <f>INDEX(ATS!$A:$P,MATCH(ATS!$U308,ATS!$O:$O,0),4)</f>
        <v>MBLCK-SM</v>
      </c>
      <c r="AA308" s="173">
        <f>IFERROR(VLOOKUP('2) Order Form'!V313,$U$4:$U$2000,1,FALSE),"Ikke med i Elastic")</f>
        <v>7048652892027</v>
      </c>
      <c r="AB308" s="173">
        <f>SUM('2) Order Form'!V313)</f>
        <v>7048652892027</v>
      </c>
      <c r="AC308" s="173">
        <f>INDEX(ATS!$A:$P,MATCH(ATS!$AB308,ATS!$O:$O,0),1)</f>
        <v>835029</v>
      </c>
      <c r="AD308" s="173" t="str">
        <f>INDEX(ATS!$A:$P,MATCH(ATS!$AB308,ATS!$O:$O,0),2)</f>
        <v>Elbow Guards Light Jr</v>
      </c>
      <c r="AE308" s="173" t="str">
        <f>INDEX(ATS!$A:$P,MATCH(ATS!$AB308,ATS!$O:$O,0),4)</f>
        <v>BLACK-XS</v>
      </c>
    </row>
    <row r="309" spans="1:31">
      <c r="A309" s="140">
        <v>810132</v>
      </c>
      <c r="B309" t="s">
        <v>170</v>
      </c>
      <c r="H309" s="140">
        <v>202341</v>
      </c>
      <c r="I309" s="140">
        <v>202342</v>
      </c>
      <c r="J309" s="140">
        <v>202343</v>
      </c>
      <c r="K309" s="140">
        <v>202344</v>
      </c>
      <c r="L309" s="140">
        <v>202345</v>
      </c>
      <c r="N309" s="171" t="str">
        <f t="shared" si="12"/>
        <v>810132-</v>
      </c>
      <c r="O309" s="172" t="str">
        <f>IF(B309="NET","",IF(B309="","",IFERROR(VLOOKUP(N309,EAN!$A:$B,2,FALSE),"MANGLER - MÅ OPPDATERE EAN-FANEN")))</f>
        <v/>
      </c>
      <c r="P309" s="171">
        <f t="shared" si="13"/>
        <v>202341</v>
      </c>
      <c r="Q309" s="171">
        <f t="shared" si="14"/>
        <v>202345</v>
      </c>
      <c r="S309" s="102" t="str">
        <f>IF(B309="NET","",IFERROR(VLOOKUP(O309,'2) Order Form'!$V$9:$V$905,1,FALSE),"Ikke med I order form"))</f>
        <v/>
      </c>
      <c r="U309" s="2">
        <v>7048652893185</v>
      </c>
      <c r="V309" s="120">
        <f>IFERROR(VLOOKUP(U309,'2) Order Form'!$V$9:$V$1767,1,FALSE),"Ikke med I order form")</f>
        <v>7048652893185</v>
      </c>
      <c r="W309" s="173">
        <f>INDEX(ATS!$A:$P,MATCH(ATS!$U309,ATS!$O:$O,0),1)</f>
        <v>845146</v>
      </c>
      <c r="X309" s="174" t="str">
        <f>INDEX(ATS!$A:$P,MATCH(ATS!$U309,ATS!$O:$O,0),2)</f>
        <v>Falconer Aero 2Vi Mips Helmet</v>
      </c>
      <c r="Y309" s="175" t="str">
        <f>INDEX(ATS!$A:$P,MATCH(ATS!$U309,ATS!$O:$O,0),4)</f>
        <v>MBLCK-SM</v>
      </c>
      <c r="AA309" s="173">
        <f>IFERROR(VLOOKUP('2) Order Form'!V314,$U$4:$U$2000,1,FALSE),"Ikke med i Elastic")</f>
        <v>7048652892010</v>
      </c>
      <c r="AB309" s="173">
        <f>SUM('2) Order Form'!V314)</f>
        <v>7048652892010</v>
      </c>
      <c r="AC309" s="173">
        <f>INDEX(ATS!$A:$P,MATCH(ATS!$AB309,ATS!$O:$O,0),1)</f>
        <v>835029</v>
      </c>
      <c r="AD309" s="173" t="str">
        <f>INDEX(ATS!$A:$P,MATCH(ATS!$AB309,ATS!$O:$O,0),2)</f>
        <v>Elbow Guards Light Jr</v>
      </c>
      <c r="AE309" s="173" t="str">
        <f>INDEX(ATS!$A:$P,MATCH(ATS!$AB309,ATS!$O:$O,0),4)</f>
        <v>BLACK-S</v>
      </c>
    </row>
    <row r="310" spans="1:31">
      <c r="A310">
        <v>810132</v>
      </c>
      <c r="B310" t="s">
        <v>1503</v>
      </c>
      <c r="C310" t="s">
        <v>3939</v>
      </c>
      <c r="D310" t="s">
        <v>416</v>
      </c>
      <c r="E310" t="s">
        <v>166</v>
      </c>
      <c r="F310" t="s">
        <v>79</v>
      </c>
      <c r="G310" t="s">
        <v>111</v>
      </c>
      <c r="H310">
        <v>13</v>
      </c>
      <c r="I310">
        <v>13</v>
      </c>
      <c r="J310">
        <v>13</v>
      </c>
      <c r="K310">
        <v>13</v>
      </c>
      <c r="L310">
        <v>13</v>
      </c>
      <c r="N310" s="171" t="str">
        <f t="shared" si="12"/>
        <v>810132-TEBLK-SM</v>
      </c>
      <c r="O310" s="172">
        <f>IF(B310="NET","",IF(B310="","",IFERROR(VLOOKUP(N310,EAN!$A:$B,2,FALSE),"MANGLER - MÅ OPPDATERE EAN-FANEN")))</f>
        <v>7048652894816</v>
      </c>
      <c r="P310" s="171">
        <f t="shared" si="13"/>
        <v>13</v>
      </c>
      <c r="Q310" s="171">
        <f t="shared" si="14"/>
        <v>13</v>
      </c>
      <c r="S310" s="102" t="str">
        <f>IF(B310="NET","",IFERROR(VLOOKUP(O310,'2) Order Form'!$V$9:$V$905,1,FALSE),"Ikke med I order form"))</f>
        <v>Ikke med I order form</v>
      </c>
      <c r="U310" s="2">
        <v>7048652893178</v>
      </c>
      <c r="V310" s="120">
        <f>IFERROR(VLOOKUP(U310,'2) Order Form'!$V$9:$V$1767,1,FALSE),"Ikke med I order form")</f>
        <v>7048652893178</v>
      </c>
      <c r="W310" s="173">
        <f>INDEX(ATS!$A:$P,MATCH(ATS!$U310,ATS!$O:$O,0),1)</f>
        <v>845146</v>
      </c>
      <c r="X310" s="174" t="str">
        <f>INDEX(ATS!$A:$P,MATCH(ATS!$U310,ATS!$O:$O,0),2)</f>
        <v>Falconer Aero 2Vi Mips Helmet</v>
      </c>
      <c r="Y310" s="175" t="str">
        <f>INDEX(ATS!$A:$P,MATCH(ATS!$U310,ATS!$O:$O,0),4)</f>
        <v>MBLCK-ML</v>
      </c>
      <c r="AA310" s="173">
        <f>IFERROR(VLOOKUP('2) Order Form'!V315,$U$4:$U$2000,1,FALSE),"Ikke med i Elastic")</f>
        <v>7048652894458</v>
      </c>
      <c r="AB310" s="173">
        <f>SUM('2) Order Form'!V315)</f>
        <v>7048652894458</v>
      </c>
      <c r="AC310" s="173">
        <f>INDEX(ATS!$A:$P,MATCH(ATS!$AB310,ATS!$O:$O,0),1)</f>
        <v>852145</v>
      </c>
      <c r="AD310" s="173" t="str">
        <f>INDEX(ATS!$A:$P,MATCH(ATS!$AB310,ATS!$O:$O,0),2)</f>
        <v xml:space="preserve">Durden MTB </v>
      </c>
      <c r="AE310" s="173" t="str">
        <f>INDEX(ATS!$A:$P,MATCH(ATS!$AB310,ATS!$O:$O,0),4)</f>
        <v>100201-OS</v>
      </c>
    </row>
    <row r="311" spans="1:31">
      <c r="A311">
        <v>810132</v>
      </c>
      <c r="B311" t="s">
        <v>1503</v>
      </c>
      <c r="C311" t="s">
        <v>3939</v>
      </c>
      <c r="D311" t="s">
        <v>417</v>
      </c>
      <c r="E311" t="s">
        <v>166</v>
      </c>
      <c r="F311" t="s">
        <v>80</v>
      </c>
      <c r="G311" t="s">
        <v>111</v>
      </c>
      <c r="H311">
        <v>25</v>
      </c>
      <c r="I311">
        <v>25</v>
      </c>
      <c r="J311">
        <v>25</v>
      </c>
      <c r="K311">
        <v>25</v>
      </c>
      <c r="L311">
        <v>25</v>
      </c>
      <c r="N311" s="171" t="str">
        <f t="shared" si="12"/>
        <v>810132-TEBLK-ML</v>
      </c>
      <c r="O311" s="172">
        <f>IF(B311="NET","",IF(B311="","",IFERROR(VLOOKUP(N311,EAN!$A:$B,2,FALSE),"MANGLER - MÅ OPPDATERE EAN-FANEN")))</f>
        <v>7048652894809</v>
      </c>
      <c r="P311" s="171">
        <f t="shared" si="13"/>
        <v>25</v>
      </c>
      <c r="Q311" s="171">
        <f t="shared" si="14"/>
        <v>25</v>
      </c>
      <c r="S311" s="102" t="str">
        <f>IF(B311="NET","",IFERROR(VLOOKUP(O311,'2) Order Form'!$V$9:$V$905,1,FALSE),"Ikke med I order form"))</f>
        <v>Ikke med I order form</v>
      </c>
      <c r="U311" s="2">
        <v>7048652893178</v>
      </c>
      <c r="V311" s="120">
        <f>IFERROR(VLOOKUP(U311,'2) Order Form'!$V$9:$V$1767,1,FALSE),"Ikke med I order form")</f>
        <v>7048652893178</v>
      </c>
      <c r="W311" s="173">
        <f>INDEX(ATS!$A:$P,MATCH(ATS!$U311,ATS!$O:$O,0),1)</f>
        <v>845146</v>
      </c>
      <c r="X311" s="174" t="str">
        <f>INDEX(ATS!$A:$P,MATCH(ATS!$U311,ATS!$O:$O,0),2)</f>
        <v>Falconer Aero 2Vi Mips Helmet</v>
      </c>
      <c r="Y311" s="175" t="str">
        <f>INDEX(ATS!$A:$P,MATCH(ATS!$U311,ATS!$O:$O,0),4)</f>
        <v>MBLCK-ML</v>
      </c>
      <c r="AA311" s="173">
        <f>IFERROR(VLOOKUP('2) Order Form'!V316,$U$4:$U$2000,1,FALSE),"Ikke med i Elastic")</f>
        <v>7048652894434</v>
      </c>
      <c r="AB311" s="173">
        <f>SUM('2) Order Form'!V316)</f>
        <v>7048652894434</v>
      </c>
      <c r="AC311" s="173">
        <f>INDEX(ATS!$A:$P,MATCH(ATS!$AB311,ATS!$O:$O,0),1)</f>
        <v>852146</v>
      </c>
      <c r="AD311" s="173" t="str">
        <f>INDEX(ATS!$A:$P,MATCH(ATS!$AB311,ATS!$O:$O,0),2)</f>
        <v>Durden MTB RIG Reflect</v>
      </c>
      <c r="AE311" s="173" t="str">
        <f>INDEX(ATS!$A:$P,MATCH(ATS!$AB311,ATS!$O:$O,0),4)</f>
        <v>060201-OS</v>
      </c>
    </row>
    <row r="312" spans="1:31">
      <c r="A312">
        <v>810132</v>
      </c>
      <c r="B312" t="s">
        <v>1503</v>
      </c>
      <c r="C312" t="s">
        <v>3939</v>
      </c>
      <c r="D312" t="s">
        <v>418</v>
      </c>
      <c r="E312" t="s">
        <v>166</v>
      </c>
      <c r="F312" t="s">
        <v>81</v>
      </c>
      <c r="G312" t="s">
        <v>111</v>
      </c>
      <c r="H312">
        <v>13</v>
      </c>
      <c r="I312">
        <v>13</v>
      </c>
      <c r="J312">
        <v>13</v>
      </c>
      <c r="K312">
        <v>13</v>
      </c>
      <c r="L312">
        <v>13</v>
      </c>
      <c r="N312" s="171" t="str">
        <f t="shared" si="12"/>
        <v>810132-TEBLK-LXL</v>
      </c>
      <c r="O312" s="172">
        <f>IF(B312="NET","",IF(B312="","",IFERROR(VLOOKUP(N312,EAN!$A:$B,2,FALSE),"MANGLER - MÅ OPPDATERE EAN-FANEN")))</f>
        <v>7048652894793</v>
      </c>
      <c r="P312" s="171">
        <f t="shared" si="13"/>
        <v>13</v>
      </c>
      <c r="Q312" s="171">
        <f t="shared" si="14"/>
        <v>13</v>
      </c>
      <c r="S312" s="102" t="str">
        <f>IF(B312="NET","",IFERROR(VLOOKUP(O312,'2) Order Form'!$V$9:$V$905,1,FALSE),"Ikke med I order form"))</f>
        <v>Ikke med I order form</v>
      </c>
      <c r="U312" s="2">
        <v>7048652893178</v>
      </c>
      <c r="V312" s="120">
        <f>IFERROR(VLOOKUP(U312,'2) Order Form'!$V$9:$V$1767,1,FALSE),"Ikke med I order form")</f>
        <v>7048652893178</v>
      </c>
      <c r="W312" s="173">
        <f>INDEX(ATS!$A:$P,MATCH(ATS!$U312,ATS!$O:$O,0),1)</f>
        <v>845146</v>
      </c>
      <c r="X312" s="174" t="str">
        <f>INDEX(ATS!$A:$P,MATCH(ATS!$U312,ATS!$O:$O,0),2)</f>
        <v>Falconer Aero 2Vi Mips Helmet</v>
      </c>
      <c r="Y312" s="175" t="str">
        <f>INDEX(ATS!$A:$P,MATCH(ATS!$U312,ATS!$O:$O,0),4)</f>
        <v>MBLCK-ML</v>
      </c>
      <c r="AA312" s="173">
        <f>IFERROR(VLOOKUP('2) Order Form'!V317,$U$4:$U$2000,1,FALSE),"Ikke med i Elastic")</f>
        <v>7048652894441</v>
      </c>
      <c r="AB312" s="173">
        <f>SUM('2) Order Form'!V317)</f>
        <v>7048652894441</v>
      </c>
      <c r="AC312" s="173">
        <f>INDEX(ATS!$A:$P,MATCH(ATS!$AB312,ATS!$O:$O,0),1)</f>
        <v>852146</v>
      </c>
      <c r="AD312" s="173" t="str">
        <f>INDEX(ATS!$A:$P,MATCH(ATS!$AB312,ATS!$O:$O,0),2)</f>
        <v>Durden MTB RIG Reflect</v>
      </c>
      <c r="AE312" s="173" t="str">
        <f>INDEX(ATS!$A:$P,MATCH(ATS!$AB312,ATS!$O:$O,0),4)</f>
        <v>156755-OS</v>
      </c>
    </row>
    <row r="313" spans="1:31">
      <c r="A313" s="140">
        <v>810133</v>
      </c>
      <c r="B313" t="s">
        <v>170</v>
      </c>
      <c r="H313" s="140">
        <v>202341</v>
      </c>
      <c r="I313" s="140">
        <v>202342</v>
      </c>
      <c r="J313" s="140">
        <v>202343</v>
      </c>
      <c r="K313" s="140">
        <v>202344</v>
      </c>
      <c r="L313" s="140">
        <v>202345</v>
      </c>
      <c r="N313" s="171" t="str">
        <f t="shared" si="12"/>
        <v>810133-</v>
      </c>
      <c r="O313" s="172" t="str">
        <f>IF(B313="NET","",IF(B313="","",IFERROR(VLOOKUP(N313,EAN!$A:$B,2,FALSE),"MANGLER - MÅ OPPDATERE EAN-FANEN")))</f>
        <v/>
      </c>
      <c r="P313" s="171">
        <f t="shared" si="13"/>
        <v>202341</v>
      </c>
      <c r="Q313" s="171">
        <f t="shared" si="14"/>
        <v>202345</v>
      </c>
      <c r="S313" s="102" t="str">
        <f>IF(B313="NET","",IFERROR(VLOOKUP(O313,'2) Order Form'!$V$9:$V$905,1,FALSE),"Ikke med I order form"))</f>
        <v/>
      </c>
      <c r="U313" s="2">
        <v>7048652893161</v>
      </c>
      <c r="V313" s="120">
        <f>IFERROR(VLOOKUP(U313,'2) Order Form'!$V$9:$V$1767,1,FALSE),"Ikke med I order form")</f>
        <v>7048652893161</v>
      </c>
      <c r="W313" s="173">
        <f>INDEX(ATS!$A:$P,MATCH(ATS!$U313,ATS!$O:$O,0),1)</f>
        <v>845146</v>
      </c>
      <c r="X313" s="174" t="str">
        <f>INDEX(ATS!$A:$P,MATCH(ATS!$U313,ATS!$O:$O,0),2)</f>
        <v>Falconer Aero 2Vi Mips Helmet</v>
      </c>
      <c r="Y313" s="175" t="str">
        <f>INDEX(ATS!$A:$P,MATCH(ATS!$U313,ATS!$O:$O,0),4)</f>
        <v>MBLCK-LXL</v>
      </c>
      <c r="AA313" s="173">
        <f>IFERROR(VLOOKUP('2) Order Form'!V318,$U$4:$U$2000,1,FALSE),"Ikke med i Elastic")</f>
        <v>7048652662194</v>
      </c>
      <c r="AB313" s="173">
        <f>SUM('2) Order Form'!V318)</f>
        <v>7048652662194</v>
      </c>
      <c r="AC313" s="173">
        <f>INDEX(ATS!$A:$P,MATCH(ATS!$AB313,ATS!$O:$O,0),1)</f>
        <v>810108</v>
      </c>
      <c r="AD313" s="173" t="str">
        <f>INDEX(ATS!$A:$P,MATCH(ATS!$AB313,ATS!$O:$O,0),2)</f>
        <v xml:space="preserve">Firewall MTB </v>
      </c>
      <c r="AE313" s="173" t="str">
        <f>INDEX(ATS!$A:$P,MATCH(ATS!$AB313,ATS!$O:$O,0),4)</f>
        <v>100201-OS</v>
      </c>
    </row>
    <row r="314" spans="1:31">
      <c r="A314">
        <v>810133</v>
      </c>
      <c r="B314" t="s">
        <v>1504</v>
      </c>
      <c r="C314" t="s">
        <v>3939</v>
      </c>
      <c r="D314" t="s">
        <v>416</v>
      </c>
      <c r="E314" t="s">
        <v>166</v>
      </c>
      <c r="F314" t="s">
        <v>79</v>
      </c>
      <c r="G314" t="s">
        <v>111</v>
      </c>
      <c r="H314">
        <v>13</v>
      </c>
      <c r="I314">
        <v>13</v>
      </c>
      <c r="J314">
        <v>13</v>
      </c>
      <c r="K314">
        <v>13</v>
      </c>
      <c r="L314">
        <v>13</v>
      </c>
      <c r="N314" s="171" t="str">
        <f t="shared" si="12"/>
        <v>810133-TEBLK-SM</v>
      </c>
      <c r="O314" s="172">
        <f>IF(B314="NET","",IF(B314="","",IFERROR(VLOOKUP(N314,EAN!$A:$B,2,FALSE),"MANGLER - MÅ OPPDATERE EAN-FANEN")))</f>
        <v>7048652891150</v>
      </c>
      <c r="P314" s="171">
        <f t="shared" si="13"/>
        <v>13</v>
      </c>
      <c r="Q314" s="171">
        <f t="shared" si="14"/>
        <v>13</v>
      </c>
      <c r="S314" s="102" t="str">
        <f>IF(B314="NET","",IFERROR(VLOOKUP(O314,'2) Order Form'!$V$9:$V$905,1,FALSE),"Ikke med I order form"))</f>
        <v>Ikke med I order form</v>
      </c>
      <c r="U314" s="2">
        <v>7048652893161</v>
      </c>
      <c r="V314" s="120">
        <f>IFERROR(VLOOKUP(U314,'2) Order Form'!$V$9:$V$1767,1,FALSE),"Ikke med I order form")</f>
        <v>7048652893161</v>
      </c>
      <c r="W314" s="173">
        <f>INDEX(ATS!$A:$P,MATCH(ATS!$U314,ATS!$O:$O,0),1)</f>
        <v>845146</v>
      </c>
      <c r="X314" s="174" t="str">
        <f>INDEX(ATS!$A:$P,MATCH(ATS!$U314,ATS!$O:$O,0),2)</f>
        <v>Falconer Aero 2Vi Mips Helmet</v>
      </c>
      <c r="Y314" s="175" t="str">
        <f>INDEX(ATS!$A:$P,MATCH(ATS!$U314,ATS!$O:$O,0),4)</f>
        <v>MBLCK-LXL</v>
      </c>
      <c r="AA314" s="173">
        <f>IFERROR(VLOOKUP('2) Order Form'!V319,$U$4:$U$2000,1,FALSE),"Ikke med i Elastic")</f>
        <v>7048652895905</v>
      </c>
      <c r="AB314" s="173">
        <f>SUM('2) Order Form'!V319)</f>
        <v>7048652895905</v>
      </c>
      <c r="AC314" s="173">
        <f>INDEX(ATS!$A:$P,MATCH(ATS!$AB314,ATS!$O:$O,0),1)</f>
        <v>852074</v>
      </c>
      <c r="AD314" s="173" t="str">
        <f>INDEX(ATS!$A:$P,MATCH(ATS!$AB314,ATS!$O:$O,0),2)</f>
        <v>Shinobi RIG Reflect</v>
      </c>
      <c r="AE314" s="173" t="str">
        <f>INDEX(ATS!$A:$P,MATCH(ATS!$AB314,ATS!$O:$O,0),4)</f>
        <v>066700-OS</v>
      </c>
    </row>
    <row r="315" spans="1:31">
      <c r="A315">
        <v>810133</v>
      </c>
      <c r="B315" t="s">
        <v>1504</v>
      </c>
      <c r="C315" t="s">
        <v>3939</v>
      </c>
      <c r="D315" t="s">
        <v>417</v>
      </c>
      <c r="E315" t="s">
        <v>166</v>
      </c>
      <c r="F315" t="s">
        <v>80</v>
      </c>
      <c r="G315" t="s">
        <v>111</v>
      </c>
      <c r="H315">
        <v>25</v>
      </c>
      <c r="I315">
        <v>25</v>
      </c>
      <c r="J315">
        <v>25</v>
      </c>
      <c r="K315">
        <v>25</v>
      </c>
      <c r="L315">
        <v>25</v>
      </c>
      <c r="N315" s="171" t="str">
        <f t="shared" si="12"/>
        <v>810133-TEBLK-ML</v>
      </c>
      <c r="O315" s="172">
        <f>IF(B315="NET","",IF(B315="","",IFERROR(VLOOKUP(N315,EAN!$A:$B,2,FALSE),"MANGLER - MÅ OPPDATERE EAN-FANEN")))</f>
        <v>7048652891143</v>
      </c>
      <c r="P315" s="171">
        <f t="shared" si="13"/>
        <v>25</v>
      </c>
      <c r="Q315" s="171">
        <f t="shared" si="14"/>
        <v>25</v>
      </c>
      <c r="S315" s="102" t="str">
        <f>IF(B315="NET","",IFERROR(VLOOKUP(O315,'2) Order Form'!$V$9:$V$905,1,FALSE),"Ikke med I order form"))</f>
        <v>Ikke med I order form</v>
      </c>
      <c r="U315" s="2">
        <v>7048652893161</v>
      </c>
      <c r="V315" s="120">
        <f>IFERROR(VLOOKUP(U315,'2) Order Form'!$V$9:$V$1767,1,FALSE),"Ikke med I order form")</f>
        <v>7048652893161</v>
      </c>
      <c r="W315" s="173">
        <f>INDEX(ATS!$A:$P,MATCH(ATS!$U315,ATS!$O:$O,0),1)</f>
        <v>845146</v>
      </c>
      <c r="X315" s="174" t="str">
        <f>INDEX(ATS!$A:$P,MATCH(ATS!$U315,ATS!$O:$O,0),2)</f>
        <v>Falconer Aero 2Vi Mips Helmet</v>
      </c>
      <c r="Y315" s="175" t="str">
        <f>INDEX(ATS!$A:$P,MATCH(ATS!$U315,ATS!$O:$O,0),4)</f>
        <v>MBLCK-LXL</v>
      </c>
      <c r="AA315" s="173">
        <f>IFERROR(VLOOKUP('2) Order Form'!V320,$U$4:$U$2000,1,FALSE),"Ikke med i Elastic")</f>
        <v>7048652894472</v>
      </c>
      <c r="AB315" s="173">
        <f>SUM('2) Order Form'!V320)</f>
        <v>7048652894472</v>
      </c>
      <c r="AC315" s="173">
        <f>INDEX(ATS!$A:$P,MATCH(ATS!$AB315,ATS!$O:$O,0),1)</f>
        <v>852074</v>
      </c>
      <c r="AD315" s="173" t="str">
        <f>INDEX(ATS!$A:$P,MATCH(ATS!$AB315,ATS!$O:$O,0),2)</f>
        <v>Shinobi RIG Reflect</v>
      </c>
      <c r="AE315" s="173" t="str">
        <f>INDEX(ATS!$A:$P,MATCH(ATS!$AB315,ATS!$O:$O,0),4)</f>
        <v>076400-OS</v>
      </c>
    </row>
    <row r="316" spans="1:31">
      <c r="A316">
        <v>810133</v>
      </c>
      <c r="B316" t="s">
        <v>1504</v>
      </c>
      <c r="C316" t="s">
        <v>3939</v>
      </c>
      <c r="D316" t="s">
        <v>418</v>
      </c>
      <c r="E316" t="s">
        <v>166</v>
      </c>
      <c r="F316" t="s">
        <v>81</v>
      </c>
      <c r="G316" t="s">
        <v>111</v>
      </c>
      <c r="H316">
        <v>13</v>
      </c>
      <c r="I316">
        <v>13</v>
      </c>
      <c r="J316">
        <v>13</v>
      </c>
      <c r="K316">
        <v>13</v>
      </c>
      <c r="L316">
        <v>13</v>
      </c>
      <c r="N316" s="171" t="str">
        <f t="shared" si="12"/>
        <v>810133-TEBLK-LXL</v>
      </c>
      <c r="O316" s="172">
        <f>IF(B316="NET","",IF(B316="","",IFERROR(VLOOKUP(N316,EAN!$A:$B,2,FALSE),"MANGLER - MÅ OPPDATERE EAN-FANEN")))</f>
        <v>7048652891136</v>
      </c>
      <c r="P316" s="171">
        <f t="shared" si="13"/>
        <v>13</v>
      </c>
      <c r="Q316" s="171">
        <f t="shared" si="14"/>
        <v>13</v>
      </c>
      <c r="S316" s="102" t="str">
        <f>IF(B316="NET","",IFERROR(VLOOKUP(O316,'2) Order Form'!$V$9:$V$905,1,FALSE),"Ikke med I order form"))</f>
        <v>Ikke med I order form</v>
      </c>
      <c r="U316" s="2">
        <v>7048652893246</v>
      </c>
      <c r="V316" s="120">
        <f>IFERROR(VLOOKUP(U316,'2) Order Form'!$V$9:$V$1767,1,FALSE),"Ikke med I order form")</f>
        <v>7048652893246</v>
      </c>
      <c r="W316" s="173">
        <f>INDEX(ATS!$A:$P,MATCH(ATS!$U316,ATS!$O:$O,0),1)</f>
        <v>845146</v>
      </c>
      <c r="X316" s="174" t="str">
        <f>INDEX(ATS!$A:$P,MATCH(ATS!$U316,ATS!$O:$O,0),2)</f>
        <v>Falconer Aero 2Vi Mips Helmet</v>
      </c>
      <c r="Y316" s="175" t="str">
        <f>INDEX(ATS!$A:$P,MATCH(ATS!$U316,ATS!$O:$O,0),4)</f>
        <v>SAWHT-SM</v>
      </c>
      <c r="AA316" s="173">
        <f>IFERROR(VLOOKUP('2) Order Form'!V321,$U$4:$U$2000,1,FALSE),"Ikke med i Elastic")</f>
        <v>7048652762313</v>
      </c>
      <c r="AB316" s="173">
        <f>SUM('2) Order Form'!V321)</f>
        <v>7048652762313</v>
      </c>
      <c r="AC316" s="173">
        <f>INDEX(ATS!$A:$P,MATCH(ATS!$AB316,ATS!$O:$O,0),1)</f>
        <v>852074</v>
      </c>
      <c r="AD316" s="173" t="str">
        <f>INDEX(ATS!$A:$P,MATCH(ATS!$AB316,ATS!$O:$O,0),2)</f>
        <v>Shinobi RIG Reflect</v>
      </c>
      <c r="AE316" s="173" t="str">
        <f>INDEX(ATS!$A:$P,MATCH(ATS!$AB316,ATS!$O:$O,0),4)</f>
        <v>150500-OS</v>
      </c>
    </row>
    <row r="317" spans="1:31">
      <c r="A317" s="140">
        <v>810134</v>
      </c>
      <c r="B317" t="s">
        <v>170</v>
      </c>
      <c r="H317" s="140">
        <v>202341</v>
      </c>
      <c r="I317" s="140">
        <v>202342</v>
      </c>
      <c r="J317" s="140">
        <v>202343</v>
      </c>
      <c r="K317" s="140">
        <v>202344</v>
      </c>
      <c r="L317" s="140">
        <v>202345</v>
      </c>
      <c r="N317" s="171" t="str">
        <f t="shared" si="12"/>
        <v>810134-</v>
      </c>
      <c r="O317" s="172" t="str">
        <f>IF(B317="NET","",IF(B317="","",IFERROR(VLOOKUP(N317,EAN!$A:$B,2,FALSE),"MANGLER - MÅ OPPDATERE EAN-FANEN")))</f>
        <v/>
      </c>
      <c r="P317" s="171">
        <f t="shared" si="13"/>
        <v>202341</v>
      </c>
      <c r="Q317" s="171">
        <f t="shared" si="14"/>
        <v>202345</v>
      </c>
      <c r="S317" s="102" t="str">
        <f>IF(B317="NET","",IFERROR(VLOOKUP(O317,'2) Order Form'!$V$9:$V$905,1,FALSE),"Ikke med I order form"))</f>
        <v/>
      </c>
      <c r="U317" s="2">
        <v>7048652893246</v>
      </c>
      <c r="V317" s="120">
        <f>IFERROR(VLOOKUP(U317,'2) Order Form'!$V$9:$V$1767,1,FALSE),"Ikke med I order form")</f>
        <v>7048652893246</v>
      </c>
      <c r="W317" s="173">
        <f>INDEX(ATS!$A:$P,MATCH(ATS!$U317,ATS!$O:$O,0),1)</f>
        <v>845146</v>
      </c>
      <c r="X317" s="174" t="str">
        <f>INDEX(ATS!$A:$P,MATCH(ATS!$U317,ATS!$O:$O,0),2)</f>
        <v>Falconer Aero 2Vi Mips Helmet</v>
      </c>
      <c r="Y317" s="175" t="str">
        <f>INDEX(ATS!$A:$P,MATCH(ATS!$U317,ATS!$O:$O,0),4)</f>
        <v>SAWHT-SM</v>
      </c>
      <c r="AA317" s="173">
        <f>IFERROR(VLOOKUP('2) Order Form'!V322,$U$4:$U$2000,1,FALSE),"Ikke med i Elastic")</f>
        <v>7048652894489</v>
      </c>
      <c r="AB317" s="173">
        <f>SUM('2) Order Form'!V322)</f>
        <v>7048652894489</v>
      </c>
      <c r="AC317" s="173">
        <f>INDEX(ATS!$A:$P,MATCH(ATS!$AB317,ATS!$O:$O,0),1)</f>
        <v>852074</v>
      </c>
      <c r="AD317" s="173" t="str">
        <f>INDEX(ATS!$A:$P,MATCH(ATS!$AB317,ATS!$O:$O,0),2)</f>
        <v>Shinobi RIG Reflect</v>
      </c>
      <c r="AE317" s="173" t="str">
        <f>INDEX(ATS!$A:$P,MATCH(ATS!$AB317,ATS!$O:$O,0),4)</f>
        <v>169100-OS</v>
      </c>
    </row>
    <row r="318" spans="1:31">
      <c r="A318">
        <v>810134</v>
      </c>
      <c r="B318" t="s">
        <v>2806</v>
      </c>
      <c r="C318" t="s">
        <v>3939</v>
      </c>
      <c r="D318" t="s">
        <v>416</v>
      </c>
      <c r="E318" t="s">
        <v>166</v>
      </c>
      <c r="F318" t="s">
        <v>79</v>
      </c>
      <c r="G318" t="s">
        <v>111</v>
      </c>
      <c r="H318">
        <v>12</v>
      </c>
      <c r="I318">
        <v>12</v>
      </c>
      <c r="J318">
        <v>12</v>
      </c>
      <c r="K318">
        <v>12</v>
      </c>
      <c r="L318">
        <v>12</v>
      </c>
      <c r="N318" s="171" t="str">
        <f t="shared" si="12"/>
        <v>810134-TEBLK-SM</v>
      </c>
      <c r="O318" s="172">
        <f>IF(B318="NET","",IF(B318="","",IFERROR(VLOOKUP(N318,EAN!$A:$B,2,FALSE),"MANGLER - MÅ OPPDATERE EAN-FANEN")))</f>
        <v>7048652891129</v>
      </c>
      <c r="P318" s="171">
        <f t="shared" si="13"/>
        <v>12</v>
      </c>
      <c r="Q318" s="171">
        <f t="shared" si="14"/>
        <v>12</v>
      </c>
      <c r="S318" s="102" t="str">
        <f>IF(B318="NET","",IFERROR(VLOOKUP(O318,'2) Order Form'!$V$9:$V$905,1,FALSE),"Ikke med I order form"))</f>
        <v>Ikke med I order form</v>
      </c>
      <c r="U318" s="2">
        <v>7048652893246</v>
      </c>
      <c r="V318" s="120">
        <f>IFERROR(VLOOKUP(U318,'2) Order Form'!$V$9:$V$1767,1,FALSE),"Ikke med I order form")</f>
        <v>7048652893246</v>
      </c>
      <c r="W318" s="173">
        <f>INDEX(ATS!$A:$P,MATCH(ATS!$U318,ATS!$O:$O,0),1)</f>
        <v>845146</v>
      </c>
      <c r="X318" s="174" t="str">
        <f>INDEX(ATS!$A:$P,MATCH(ATS!$U318,ATS!$O:$O,0),2)</f>
        <v>Falconer Aero 2Vi Mips Helmet</v>
      </c>
      <c r="Y318" s="175" t="str">
        <f>INDEX(ATS!$A:$P,MATCH(ATS!$U318,ATS!$O:$O,0),4)</f>
        <v>SAWHT-SM</v>
      </c>
      <c r="AA318" s="173">
        <f>IFERROR(VLOOKUP('2) Order Form'!V323,$U$4:$U$2000,1,FALSE),"Ikke med i Elastic")</f>
        <v>7048652762368</v>
      </c>
      <c r="AB318" s="173">
        <f>SUM('2) Order Form'!V323)</f>
        <v>7048652762368</v>
      </c>
      <c r="AC318" s="173">
        <f>INDEX(ATS!$A:$P,MATCH(ATS!$AB318,ATS!$O:$O,0),1)</f>
        <v>852074</v>
      </c>
      <c r="AD318" s="173" t="str">
        <f>INDEX(ATS!$A:$P,MATCH(ATS!$AB318,ATS!$O:$O,0),2)</f>
        <v>Shinobi RIG Reflect</v>
      </c>
      <c r="AE318" s="173" t="str">
        <f>INDEX(ATS!$A:$P,MATCH(ATS!$AB318,ATS!$O:$O,0),4)</f>
        <v>200100-OS</v>
      </c>
    </row>
    <row r="319" spans="1:31">
      <c r="A319">
        <v>810134</v>
      </c>
      <c r="B319" t="s">
        <v>2806</v>
      </c>
      <c r="C319" t="s">
        <v>3939</v>
      </c>
      <c r="D319" t="s">
        <v>417</v>
      </c>
      <c r="E319" t="s">
        <v>166</v>
      </c>
      <c r="F319" t="s">
        <v>80</v>
      </c>
      <c r="G319" t="s">
        <v>111</v>
      </c>
      <c r="H319">
        <v>25</v>
      </c>
      <c r="I319">
        <v>25</v>
      </c>
      <c r="J319">
        <v>25</v>
      </c>
      <c r="K319">
        <v>25</v>
      </c>
      <c r="L319">
        <v>25</v>
      </c>
      <c r="N319" s="171" t="str">
        <f t="shared" si="12"/>
        <v>810134-TEBLK-ML</v>
      </c>
      <c r="O319" s="172">
        <f>IF(B319="NET","",IF(B319="","",IFERROR(VLOOKUP(N319,EAN!$A:$B,2,FALSE),"MANGLER - MÅ OPPDATERE EAN-FANEN")))</f>
        <v>7048652891112</v>
      </c>
      <c r="P319" s="171">
        <f t="shared" si="13"/>
        <v>25</v>
      </c>
      <c r="Q319" s="171">
        <f t="shared" si="14"/>
        <v>25</v>
      </c>
      <c r="S319" s="102" t="str">
        <f>IF(B319="NET","",IFERROR(VLOOKUP(O319,'2) Order Form'!$V$9:$V$905,1,FALSE),"Ikke med I order form"))</f>
        <v>Ikke med I order form</v>
      </c>
      <c r="U319" s="2">
        <v>7048652893239</v>
      </c>
      <c r="V319" s="120">
        <f>IFERROR(VLOOKUP(U319,'2) Order Form'!$V$9:$V$1767,1,FALSE),"Ikke med I order form")</f>
        <v>7048652893239</v>
      </c>
      <c r="W319" s="173">
        <f>INDEX(ATS!$A:$P,MATCH(ATS!$U319,ATS!$O:$O,0),1)</f>
        <v>845146</v>
      </c>
      <c r="X319" s="174" t="str">
        <f>INDEX(ATS!$A:$P,MATCH(ATS!$U319,ATS!$O:$O,0),2)</f>
        <v>Falconer Aero 2Vi Mips Helmet</v>
      </c>
      <c r="Y319" s="175" t="str">
        <f>INDEX(ATS!$A:$P,MATCH(ATS!$U319,ATS!$O:$O,0),4)</f>
        <v>SAWHT-ML</v>
      </c>
      <c r="AA319" s="173">
        <f>IFERROR(VLOOKUP('2) Order Form'!V324,$U$4:$U$2000,1,FALSE),"Ikke med i Elastic")</f>
        <v>7048652762351</v>
      </c>
      <c r="AB319" s="173">
        <f>SUM('2) Order Form'!V324)</f>
        <v>7048652762351</v>
      </c>
      <c r="AC319" s="173">
        <f>INDEX(ATS!$A:$P,MATCH(ATS!$AB319,ATS!$O:$O,0),1)</f>
        <v>852074</v>
      </c>
      <c r="AD319" s="173" t="str">
        <f>INDEX(ATS!$A:$P,MATCH(ATS!$AB319,ATS!$O:$O,0),2)</f>
        <v>Shinobi RIG Reflect</v>
      </c>
      <c r="AE319" s="173" t="str">
        <f>INDEX(ATS!$A:$P,MATCH(ATS!$AB319,ATS!$O:$O,0),4)</f>
        <v>198200-OS</v>
      </c>
    </row>
    <row r="320" spans="1:31">
      <c r="A320">
        <v>810134</v>
      </c>
      <c r="B320" t="s">
        <v>2806</v>
      </c>
      <c r="C320" t="s">
        <v>3939</v>
      </c>
      <c r="D320" t="s">
        <v>418</v>
      </c>
      <c r="E320" t="s">
        <v>166</v>
      </c>
      <c r="F320" t="s">
        <v>81</v>
      </c>
      <c r="G320" t="s">
        <v>111</v>
      </c>
      <c r="H320">
        <v>12</v>
      </c>
      <c r="I320">
        <v>12</v>
      </c>
      <c r="J320">
        <v>12</v>
      </c>
      <c r="K320">
        <v>12</v>
      </c>
      <c r="L320">
        <v>12</v>
      </c>
      <c r="N320" s="171" t="str">
        <f t="shared" si="12"/>
        <v>810134-TEBLK-LXL</v>
      </c>
      <c r="O320" s="172">
        <f>IF(B320="NET","",IF(B320="","",IFERROR(VLOOKUP(N320,EAN!$A:$B,2,FALSE),"MANGLER - MÅ OPPDATERE EAN-FANEN")))</f>
        <v>7048652891105</v>
      </c>
      <c r="P320" s="171">
        <f t="shared" si="13"/>
        <v>12</v>
      </c>
      <c r="Q320" s="171">
        <f t="shared" si="14"/>
        <v>12</v>
      </c>
      <c r="S320" s="102" t="str">
        <f>IF(B320="NET","",IFERROR(VLOOKUP(O320,'2) Order Form'!$V$9:$V$905,1,FALSE),"Ikke med I order form"))</f>
        <v>Ikke med I order form</v>
      </c>
      <c r="U320" s="2">
        <v>7048652893239</v>
      </c>
      <c r="V320" s="120">
        <f>IFERROR(VLOOKUP(U320,'2) Order Form'!$V$9:$V$1767,1,FALSE),"Ikke med I order form")</f>
        <v>7048652893239</v>
      </c>
      <c r="W320" s="173">
        <f>INDEX(ATS!$A:$P,MATCH(ATS!$U320,ATS!$O:$O,0),1)</f>
        <v>845146</v>
      </c>
      <c r="X320" s="174" t="str">
        <f>INDEX(ATS!$A:$P,MATCH(ATS!$U320,ATS!$O:$O,0),2)</f>
        <v>Falconer Aero 2Vi Mips Helmet</v>
      </c>
      <c r="Y320" s="175" t="str">
        <f>INDEX(ATS!$A:$P,MATCH(ATS!$U320,ATS!$O:$O,0),4)</f>
        <v>SAWHT-ML</v>
      </c>
      <c r="AA320" s="173">
        <f>IFERROR(VLOOKUP('2) Order Form'!V325,$U$4:$U$2000,1,FALSE),"Ikke med i Elastic")</f>
        <v>7048652762412</v>
      </c>
      <c r="AB320" s="173">
        <f>SUM('2) Order Form'!V325)</f>
        <v>7048652762412</v>
      </c>
      <c r="AC320" s="173">
        <f>INDEX(ATS!$A:$P,MATCH(ATS!$AB320,ATS!$O:$O,0),1)</f>
        <v>852073</v>
      </c>
      <c r="AD320" s="173" t="str">
        <f>INDEX(ATS!$A:$P,MATCH(ATS!$AB320,ATS!$O:$O,0),2)</f>
        <v>Shinobi Polarized</v>
      </c>
      <c r="AE320" s="173" t="str">
        <f>INDEX(ATS!$A:$P,MATCH(ATS!$AB320,ATS!$O:$O,0),4)</f>
        <v>230100-OS</v>
      </c>
    </row>
    <row r="321" spans="1:31">
      <c r="A321" s="140">
        <v>810135</v>
      </c>
      <c r="B321" t="s">
        <v>170</v>
      </c>
      <c r="H321" s="140">
        <v>202341</v>
      </c>
      <c r="I321" s="140">
        <v>202342</v>
      </c>
      <c r="J321" s="140">
        <v>202343</v>
      </c>
      <c r="K321" s="140">
        <v>202344</v>
      </c>
      <c r="L321" s="140">
        <v>202345</v>
      </c>
      <c r="N321" s="171" t="str">
        <f t="shared" si="12"/>
        <v>810135-</v>
      </c>
      <c r="O321" s="172" t="str">
        <f>IF(B321="NET","",IF(B321="","",IFERROR(VLOOKUP(N321,EAN!$A:$B,2,FALSE),"MANGLER - MÅ OPPDATERE EAN-FANEN")))</f>
        <v/>
      </c>
      <c r="P321" s="171">
        <f t="shared" si="13"/>
        <v>202341</v>
      </c>
      <c r="Q321" s="171">
        <f t="shared" si="14"/>
        <v>202345</v>
      </c>
      <c r="S321" s="102" t="str">
        <f>IF(B321="NET","",IFERROR(VLOOKUP(O321,'2) Order Form'!$V$9:$V$905,1,FALSE),"Ikke med I order form"))</f>
        <v/>
      </c>
      <c r="U321" s="2">
        <v>7048652893239</v>
      </c>
      <c r="V321" s="120">
        <f>IFERROR(VLOOKUP(U321,'2) Order Form'!$V$9:$V$1767,1,FALSE),"Ikke med I order form")</f>
        <v>7048652893239</v>
      </c>
      <c r="W321" s="173">
        <f>INDEX(ATS!$A:$P,MATCH(ATS!$U321,ATS!$O:$O,0),1)</f>
        <v>845146</v>
      </c>
      <c r="X321" s="174" t="str">
        <f>INDEX(ATS!$A:$P,MATCH(ATS!$U321,ATS!$O:$O,0),2)</f>
        <v>Falconer Aero 2Vi Mips Helmet</v>
      </c>
      <c r="Y321" s="175" t="str">
        <f>INDEX(ATS!$A:$P,MATCH(ATS!$U321,ATS!$O:$O,0),4)</f>
        <v>SAWHT-ML</v>
      </c>
      <c r="AA321" s="173">
        <f>IFERROR(VLOOKUP('2) Order Form'!V326,$U$4:$U$2000,1,FALSE),"Ikke med i Elastic")</f>
        <v>7048652762382</v>
      </c>
      <c r="AB321" s="173">
        <f>SUM('2) Order Form'!V326)</f>
        <v>7048652762382</v>
      </c>
      <c r="AC321" s="173">
        <f>INDEX(ATS!$A:$P,MATCH(ATS!$AB321,ATS!$O:$O,0),1)</f>
        <v>852075</v>
      </c>
      <c r="AD321" s="173" t="str">
        <f>INDEX(ATS!$A:$P,MATCH(ATS!$AB321,ATS!$O:$O,0),2)</f>
        <v>Shinobi RIG Photochromic</v>
      </c>
      <c r="AE321" s="173" t="str">
        <f>INDEX(ATS!$A:$P,MATCH(ATS!$AB321,ATS!$O:$O,0),4)</f>
        <v>220400-OS</v>
      </c>
    </row>
    <row r="322" spans="1:31">
      <c r="A322">
        <v>810135</v>
      </c>
      <c r="B322" t="s">
        <v>2807</v>
      </c>
      <c r="C322" t="s">
        <v>3939</v>
      </c>
      <c r="D322" t="s">
        <v>416</v>
      </c>
      <c r="E322" t="s">
        <v>166</v>
      </c>
      <c r="F322" t="s">
        <v>79</v>
      </c>
      <c r="G322" t="s">
        <v>111</v>
      </c>
      <c r="H322">
        <v>12</v>
      </c>
      <c r="I322">
        <v>12</v>
      </c>
      <c r="J322">
        <v>12</v>
      </c>
      <c r="K322">
        <v>12</v>
      </c>
      <c r="L322">
        <v>12</v>
      </c>
      <c r="N322" s="171" t="str">
        <f t="shared" si="12"/>
        <v>810135-TEBLK-SM</v>
      </c>
      <c r="O322" s="172">
        <f>IF(B322="NET","",IF(B322="","",IFERROR(VLOOKUP(N322,EAN!$A:$B,2,FALSE),"MANGLER - MÅ OPPDATERE EAN-FANEN")))</f>
        <v>7048652891099</v>
      </c>
      <c r="P322" s="171">
        <f t="shared" si="13"/>
        <v>12</v>
      </c>
      <c r="Q322" s="171">
        <f t="shared" si="14"/>
        <v>12</v>
      </c>
      <c r="S322" s="102" t="str">
        <f>IF(B322="NET","",IFERROR(VLOOKUP(O322,'2) Order Form'!$V$9:$V$905,1,FALSE),"Ikke med I order form"))</f>
        <v>Ikke med I order form</v>
      </c>
      <c r="U322" s="2">
        <v>7048652893222</v>
      </c>
      <c r="V322" s="120">
        <f>IFERROR(VLOOKUP(U322,'2) Order Form'!$V$9:$V$1767,1,FALSE),"Ikke med I order form")</f>
        <v>7048652893222</v>
      </c>
      <c r="W322" s="173">
        <f>INDEX(ATS!$A:$P,MATCH(ATS!$U322,ATS!$O:$O,0),1)</f>
        <v>845146</v>
      </c>
      <c r="X322" s="174" t="str">
        <f>INDEX(ATS!$A:$P,MATCH(ATS!$U322,ATS!$O:$O,0),2)</f>
        <v>Falconer Aero 2Vi Mips Helmet</v>
      </c>
      <c r="Y322" s="175" t="str">
        <f>INDEX(ATS!$A:$P,MATCH(ATS!$U322,ATS!$O:$O,0),4)</f>
        <v>SAWHT-LXL</v>
      </c>
      <c r="AA322" s="173">
        <f>IFERROR(VLOOKUP('2) Order Form'!V327,$U$4:$U$2000,1,FALSE),"Ikke med i Elastic")</f>
        <v>7048652661944</v>
      </c>
      <c r="AB322" s="173">
        <f>SUM('2) Order Form'!V327)</f>
        <v>7048652661944</v>
      </c>
      <c r="AC322" s="173">
        <f>INDEX(ATS!$A:$P,MATCH(ATS!$AB322,ATS!$O:$O,0),1)</f>
        <v>852043</v>
      </c>
      <c r="AD322" s="173" t="str">
        <f>INDEX(ATS!$A:$P,MATCH(ATS!$AB322,ATS!$O:$O,0),2)</f>
        <v>Ronin RIG Reflect</v>
      </c>
      <c r="AE322" s="173" t="str">
        <f>INDEX(ATS!$A:$P,MATCH(ATS!$AB322,ATS!$O:$O,0),4)</f>
        <v>061200-OS</v>
      </c>
    </row>
    <row r="323" spans="1:31">
      <c r="A323">
        <v>810135</v>
      </c>
      <c r="B323" t="s">
        <v>2807</v>
      </c>
      <c r="C323" t="s">
        <v>3939</v>
      </c>
      <c r="D323" t="s">
        <v>417</v>
      </c>
      <c r="E323" t="s">
        <v>166</v>
      </c>
      <c r="F323" t="s">
        <v>80</v>
      </c>
      <c r="G323" t="s">
        <v>111</v>
      </c>
      <c r="H323">
        <v>25</v>
      </c>
      <c r="I323">
        <v>25</v>
      </c>
      <c r="J323">
        <v>25</v>
      </c>
      <c r="K323">
        <v>25</v>
      </c>
      <c r="L323">
        <v>25</v>
      </c>
      <c r="N323" s="171" t="str">
        <f t="shared" si="12"/>
        <v>810135-TEBLK-ML</v>
      </c>
      <c r="O323" s="172">
        <f>IF(B323="NET","",IF(B323="","",IFERROR(VLOOKUP(N323,EAN!$A:$B,2,FALSE),"MANGLER - MÅ OPPDATERE EAN-FANEN")))</f>
        <v>7048652891082</v>
      </c>
      <c r="P323" s="171">
        <f t="shared" si="13"/>
        <v>25</v>
      </c>
      <c r="Q323" s="171">
        <f t="shared" si="14"/>
        <v>25</v>
      </c>
      <c r="S323" s="102" t="str">
        <f>IF(B323="NET","",IFERROR(VLOOKUP(O323,'2) Order Form'!$V$9:$V$905,1,FALSE),"Ikke med I order form"))</f>
        <v>Ikke med I order form</v>
      </c>
      <c r="U323" s="2">
        <v>7048652893222</v>
      </c>
      <c r="V323" s="120">
        <f>IFERROR(VLOOKUP(U323,'2) Order Form'!$V$9:$V$1767,1,FALSE),"Ikke med I order form")</f>
        <v>7048652893222</v>
      </c>
      <c r="W323" s="173">
        <f>INDEX(ATS!$A:$P,MATCH(ATS!$U323,ATS!$O:$O,0),1)</f>
        <v>845146</v>
      </c>
      <c r="X323" s="174" t="str">
        <f>INDEX(ATS!$A:$P,MATCH(ATS!$U323,ATS!$O:$O,0),2)</f>
        <v>Falconer Aero 2Vi Mips Helmet</v>
      </c>
      <c r="Y323" s="175" t="str">
        <f>INDEX(ATS!$A:$P,MATCH(ATS!$U323,ATS!$O:$O,0),4)</f>
        <v>SAWHT-LXL</v>
      </c>
      <c r="AA323" s="173">
        <f>IFERROR(VLOOKUP('2) Order Form'!V328,$U$4:$U$2000,1,FALSE),"Ikke med i Elastic")</f>
        <v>7048652894601</v>
      </c>
      <c r="AB323" s="173">
        <f>SUM('2) Order Form'!V328)</f>
        <v>7048652894601</v>
      </c>
      <c r="AC323" s="173">
        <f>INDEX(ATS!$A:$P,MATCH(ATS!$AB323,ATS!$O:$O,0),1)</f>
        <v>852043</v>
      </c>
      <c r="AD323" s="173" t="str">
        <f>INDEX(ATS!$A:$P,MATCH(ATS!$AB323,ATS!$O:$O,0),2)</f>
        <v>Ronin RIG Reflect</v>
      </c>
      <c r="AE323" s="173" t="str">
        <f>INDEX(ATS!$A:$P,MATCH(ATS!$AB323,ATS!$O:$O,0),4)</f>
        <v>076400-OS</v>
      </c>
    </row>
    <row r="324" spans="1:31">
      <c r="A324">
        <v>810135</v>
      </c>
      <c r="B324" t="s">
        <v>2807</v>
      </c>
      <c r="C324" t="s">
        <v>3939</v>
      </c>
      <c r="D324" t="s">
        <v>418</v>
      </c>
      <c r="E324" t="s">
        <v>166</v>
      </c>
      <c r="F324" t="s">
        <v>81</v>
      </c>
      <c r="G324" t="s">
        <v>111</v>
      </c>
      <c r="H324">
        <v>12</v>
      </c>
      <c r="I324">
        <v>12</v>
      </c>
      <c r="J324">
        <v>12</v>
      </c>
      <c r="K324">
        <v>12</v>
      </c>
      <c r="L324">
        <v>12</v>
      </c>
      <c r="N324" s="171" t="str">
        <f t="shared" ref="N324:N387" si="15">CONCATENATE(A324,"-",D324)</f>
        <v>810135-TEBLK-LXL</v>
      </c>
      <c r="O324" s="172">
        <f>IF(B324="NET","",IF(B324="","",IFERROR(VLOOKUP(N324,EAN!$A:$B,2,FALSE),"MANGLER - MÅ OPPDATERE EAN-FANEN")))</f>
        <v>7048652891075</v>
      </c>
      <c r="P324" s="171">
        <f t="shared" si="13"/>
        <v>12</v>
      </c>
      <c r="Q324" s="171">
        <f t="shared" si="14"/>
        <v>12</v>
      </c>
      <c r="S324" s="102" t="str">
        <f>IF(B324="NET","",IFERROR(VLOOKUP(O324,'2) Order Form'!$V$9:$V$905,1,FALSE),"Ikke med I order form"))</f>
        <v>Ikke med I order form</v>
      </c>
      <c r="U324" s="2">
        <v>7048652893222</v>
      </c>
      <c r="V324" s="120">
        <f>IFERROR(VLOOKUP(U324,'2) Order Form'!$V$9:$V$1767,1,FALSE),"Ikke med I order form")</f>
        <v>7048652893222</v>
      </c>
      <c r="W324" s="173">
        <f>INDEX(ATS!$A:$P,MATCH(ATS!$U324,ATS!$O:$O,0),1)</f>
        <v>845146</v>
      </c>
      <c r="X324" s="174" t="str">
        <f>INDEX(ATS!$A:$P,MATCH(ATS!$U324,ATS!$O:$O,0),2)</f>
        <v>Falconer Aero 2Vi Mips Helmet</v>
      </c>
      <c r="Y324" s="175" t="str">
        <f>INDEX(ATS!$A:$P,MATCH(ATS!$U324,ATS!$O:$O,0),4)</f>
        <v>SAWHT-LXL</v>
      </c>
      <c r="AA324" s="173">
        <f>IFERROR(VLOOKUP('2) Order Form'!V329,$U$4:$U$2000,1,FALSE),"Ikke med i Elastic")</f>
        <v>7048652762740</v>
      </c>
      <c r="AB324" s="173">
        <f>SUM('2) Order Form'!V329)</f>
        <v>7048652762740</v>
      </c>
      <c r="AC324" s="173">
        <f>INDEX(ATS!$A:$P,MATCH(ATS!$AB324,ATS!$O:$O,0),1)</f>
        <v>852043</v>
      </c>
      <c r="AD324" s="173" t="str">
        <f>INDEX(ATS!$A:$P,MATCH(ATS!$AB324,ATS!$O:$O,0),2)</f>
        <v>Ronin RIG Reflect</v>
      </c>
      <c r="AE324" s="173" t="str">
        <f>INDEX(ATS!$A:$P,MATCH(ATS!$AB324,ATS!$O:$O,0),4)</f>
        <v>150500-OS</v>
      </c>
    </row>
    <row r="325" spans="1:31">
      <c r="A325" s="140">
        <v>810136</v>
      </c>
      <c r="B325" t="s">
        <v>170</v>
      </c>
      <c r="H325" s="140">
        <v>202341</v>
      </c>
      <c r="I325" s="140">
        <v>202342</v>
      </c>
      <c r="J325" s="140">
        <v>202343</v>
      </c>
      <c r="K325" s="140">
        <v>202344</v>
      </c>
      <c r="L325" s="140">
        <v>202345</v>
      </c>
      <c r="N325" s="171" t="str">
        <f t="shared" si="15"/>
        <v>810136-</v>
      </c>
      <c r="O325" s="172" t="str">
        <f>IF(B325="NET","",IF(B325="","",IFERROR(VLOOKUP(N325,EAN!$A:$B,2,FALSE),"MANGLER - MÅ OPPDATERE EAN-FANEN")))</f>
        <v/>
      </c>
      <c r="P325" s="171">
        <f t="shared" ref="P325:P388" si="16">H325</f>
        <v>202341</v>
      </c>
      <c r="Q325" s="171">
        <f t="shared" ref="Q325:Q388" si="17">L325</f>
        <v>202345</v>
      </c>
      <c r="S325" s="102" t="str">
        <f>IF(B325="NET","",IFERROR(VLOOKUP(O325,'2) Order Form'!$V$9:$V$905,1,FALSE),"Ikke med I order form"))</f>
        <v/>
      </c>
      <c r="U325" s="2">
        <v>7048652893277</v>
      </c>
      <c r="V325" s="120">
        <f>IFERROR(VLOOKUP(U325,'2) Order Form'!$V$9:$V$1767,1,FALSE),"Ikke med I order form")</f>
        <v>7048652893277</v>
      </c>
      <c r="W325" s="173">
        <f>INDEX(ATS!$A:$P,MATCH(ATS!$U325,ATS!$O:$O,0),1)</f>
        <v>845146</v>
      </c>
      <c r="X325" s="174" t="str">
        <f>INDEX(ATS!$A:$P,MATCH(ATS!$U325,ATS!$O:$O,0),2)</f>
        <v>Falconer Aero 2Vi Mips Helmet</v>
      </c>
      <c r="Y325" s="175" t="str">
        <f>INDEX(ATS!$A:$P,MATCH(ATS!$U325,ATS!$O:$O,0),4)</f>
        <v>WOLND-SM</v>
      </c>
      <c r="AA325" s="173">
        <f>IFERROR(VLOOKUP('2) Order Form'!V330,$U$4:$U$2000,1,FALSE),"Ikke med i Elastic")</f>
        <v>7048652710185</v>
      </c>
      <c r="AB325" s="173">
        <f>SUM('2) Order Form'!V330)</f>
        <v>7048652710185</v>
      </c>
      <c r="AC325" s="173">
        <f>INDEX(ATS!$A:$P,MATCH(ATS!$AB325,ATS!$O:$O,0),1)</f>
        <v>852043</v>
      </c>
      <c r="AD325" s="173" t="str">
        <f>INDEX(ATS!$A:$P,MATCH(ATS!$AB325,ATS!$O:$O,0),2)</f>
        <v>Ronin RIG Reflect</v>
      </c>
      <c r="AE325" s="173" t="str">
        <f>INDEX(ATS!$A:$P,MATCH(ATS!$AB325,ATS!$O:$O,0),4)</f>
        <v>160400-OS</v>
      </c>
    </row>
    <row r="326" spans="1:31">
      <c r="A326">
        <v>810136</v>
      </c>
      <c r="B326" t="s">
        <v>2808</v>
      </c>
      <c r="C326" t="s">
        <v>3939</v>
      </c>
      <c r="D326" t="s">
        <v>416</v>
      </c>
      <c r="E326" t="s">
        <v>166</v>
      </c>
      <c r="F326" t="s">
        <v>79</v>
      </c>
      <c r="G326" t="s">
        <v>111</v>
      </c>
      <c r="H326">
        <v>12</v>
      </c>
      <c r="I326">
        <v>12</v>
      </c>
      <c r="J326">
        <v>12</v>
      </c>
      <c r="K326">
        <v>12</v>
      </c>
      <c r="L326">
        <v>12</v>
      </c>
      <c r="N326" s="171" t="str">
        <f t="shared" si="15"/>
        <v>810136-TEBLK-SM</v>
      </c>
      <c r="O326" s="172">
        <f>IF(B326="NET","",IF(B326="","",IFERROR(VLOOKUP(N326,EAN!$A:$B,2,FALSE),"MANGLER - MÅ OPPDATERE EAN-FANEN")))</f>
        <v>7048652891068</v>
      </c>
      <c r="P326" s="171">
        <f t="shared" si="16"/>
        <v>12</v>
      </c>
      <c r="Q326" s="171">
        <f t="shared" si="17"/>
        <v>12</v>
      </c>
      <c r="S326" s="102" t="str">
        <f>IF(B326="NET","",IFERROR(VLOOKUP(O326,'2) Order Form'!$V$9:$V$905,1,FALSE),"Ikke med I order form"))</f>
        <v>Ikke med I order form</v>
      </c>
      <c r="U326" s="2">
        <v>7048652893277</v>
      </c>
      <c r="V326" s="120">
        <f>IFERROR(VLOOKUP(U326,'2) Order Form'!$V$9:$V$1767,1,FALSE),"Ikke med I order form")</f>
        <v>7048652893277</v>
      </c>
      <c r="W326" s="173">
        <f>INDEX(ATS!$A:$P,MATCH(ATS!$U326,ATS!$O:$O,0),1)</f>
        <v>845146</v>
      </c>
      <c r="X326" s="174" t="str">
        <f>INDEX(ATS!$A:$P,MATCH(ATS!$U326,ATS!$O:$O,0),2)</f>
        <v>Falconer Aero 2Vi Mips Helmet</v>
      </c>
      <c r="Y326" s="175" t="str">
        <f>INDEX(ATS!$A:$P,MATCH(ATS!$U326,ATS!$O:$O,0),4)</f>
        <v>WOLND-SM</v>
      </c>
      <c r="AA326" s="173">
        <f>IFERROR(VLOOKUP('2) Order Form'!V331,$U$4:$U$2000,1,FALSE),"Ikke med i Elastic")</f>
        <v>7048652615510</v>
      </c>
      <c r="AB326" s="173">
        <f>SUM('2) Order Form'!V331)</f>
        <v>7048652615510</v>
      </c>
      <c r="AC326" s="173">
        <f>INDEX(ATS!$A:$P,MATCH(ATS!$AB326,ATS!$O:$O,0),1)</f>
        <v>852043</v>
      </c>
      <c r="AD326" s="173" t="str">
        <f>INDEX(ATS!$A:$P,MATCH(ATS!$AB326,ATS!$O:$O,0),2)</f>
        <v>Ronin RIG Reflect</v>
      </c>
      <c r="AE326" s="173" t="str">
        <f>INDEX(ATS!$A:$P,MATCH(ATS!$AB326,ATS!$O:$O,0),4)</f>
        <v>200100-OS</v>
      </c>
    </row>
    <row r="327" spans="1:31">
      <c r="A327">
        <v>810136</v>
      </c>
      <c r="B327" t="s">
        <v>2808</v>
      </c>
      <c r="C327" t="s">
        <v>3939</v>
      </c>
      <c r="D327" t="s">
        <v>417</v>
      </c>
      <c r="E327" t="s">
        <v>166</v>
      </c>
      <c r="F327" t="s">
        <v>80</v>
      </c>
      <c r="G327" t="s">
        <v>111</v>
      </c>
      <c r="H327">
        <v>25</v>
      </c>
      <c r="I327">
        <v>25</v>
      </c>
      <c r="J327">
        <v>25</v>
      </c>
      <c r="K327">
        <v>25</v>
      </c>
      <c r="L327">
        <v>25</v>
      </c>
      <c r="N327" s="171" t="str">
        <f t="shared" si="15"/>
        <v>810136-TEBLK-ML</v>
      </c>
      <c r="O327" s="172">
        <f>IF(B327="NET","",IF(B327="","",IFERROR(VLOOKUP(N327,EAN!$A:$B,2,FALSE),"MANGLER - MÅ OPPDATERE EAN-FANEN")))</f>
        <v>7048652891051</v>
      </c>
      <c r="P327" s="171">
        <f t="shared" si="16"/>
        <v>25</v>
      </c>
      <c r="Q327" s="171">
        <f t="shared" si="17"/>
        <v>25</v>
      </c>
      <c r="S327" s="102" t="str">
        <f>IF(B327="NET","",IFERROR(VLOOKUP(O327,'2) Order Form'!$V$9:$V$905,1,FALSE),"Ikke med I order form"))</f>
        <v>Ikke med I order form</v>
      </c>
      <c r="U327" s="2">
        <v>7048652893277</v>
      </c>
      <c r="V327" s="120">
        <f>IFERROR(VLOOKUP(U327,'2) Order Form'!$V$9:$V$1767,1,FALSE),"Ikke med I order form")</f>
        <v>7048652893277</v>
      </c>
      <c r="W327" s="173">
        <f>INDEX(ATS!$A:$P,MATCH(ATS!$U327,ATS!$O:$O,0),1)</f>
        <v>845146</v>
      </c>
      <c r="X327" s="174" t="str">
        <f>INDEX(ATS!$A:$P,MATCH(ATS!$U327,ATS!$O:$O,0),2)</f>
        <v>Falconer Aero 2Vi Mips Helmet</v>
      </c>
      <c r="Y327" s="175" t="str">
        <f>INDEX(ATS!$A:$P,MATCH(ATS!$U327,ATS!$O:$O,0),4)</f>
        <v>WOLND-SM</v>
      </c>
      <c r="AA327" s="173">
        <f>IFERROR(VLOOKUP('2) Order Form'!V332,$U$4:$U$2000,1,FALSE),"Ikke med i Elastic")</f>
        <v>7048652894618</v>
      </c>
      <c r="AB327" s="173">
        <f>SUM('2) Order Form'!V332)</f>
        <v>7048652894618</v>
      </c>
      <c r="AC327" s="173">
        <f>INDEX(ATS!$A:$P,MATCH(ATS!$AB327,ATS!$O:$O,0),1)</f>
        <v>852043</v>
      </c>
      <c r="AD327" s="173" t="str">
        <f>INDEX(ATS!$A:$P,MATCH(ATS!$AB327,ATS!$O:$O,0),2)</f>
        <v>Ronin RIG Reflect</v>
      </c>
      <c r="AE327" s="173" t="str">
        <f>INDEX(ATS!$A:$P,MATCH(ATS!$AB327,ATS!$O:$O,0),4)</f>
        <v>206700-OS</v>
      </c>
    </row>
    <row r="328" spans="1:31">
      <c r="A328">
        <v>810136</v>
      </c>
      <c r="B328" t="s">
        <v>2808</v>
      </c>
      <c r="C328" t="s">
        <v>3939</v>
      </c>
      <c r="D328" t="s">
        <v>418</v>
      </c>
      <c r="E328" t="s">
        <v>166</v>
      </c>
      <c r="F328" t="s">
        <v>81</v>
      </c>
      <c r="G328" t="s">
        <v>111</v>
      </c>
      <c r="H328">
        <v>12</v>
      </c>
      <c r="I328">
        <v>12</v>
      </c>
      <c r="J328">
        <v>12</v>
      </c>
      <c r="K328">
        <v>12</v>
      </c>
      <c r="L328">
        <v>12</v>
      </c>
      <c r="N328" s="171" t="str">
        <f t="shared" si="15"/>
        <v>810136-TEBLK-LXL</v>
      </c>
      <c r="O328" s="172">
        <f>IF(B328="NET","",IF(B328="","",IFERROR(VLOOKUP(N328,EAN!$A:$B,2,FALSE),"MANGLER - MÅ OPPDATERE EAN-FANEN")))</f>
        <v>7048652891044</v>
      </c>
      <c r="P328" s="171">
        <f t="shared" si="16"/>
        <v>12</v>
      </c>
      <c r="Q328" s="171">
        <f t="shared" si="17"/>
        <v>12</v>
      </c>
      <c r="S328" s="102" t="str">
        <f>IF(B328="NET","",IFERROR(VLOOKUP(O328,'2) Order Form'!$V$9:$V$905,1,FALSE),"Ikke med I order form"))</f>
        <v>Ikke med I order form</v>
      </c>
      <c r="U328" s="2">
        <v>7048652893260</v>
      </c>
      <c r="V328" s="120">
        <f>IFERROR(VLOOKUP(U328,'2) Order Form'!$V$9:$V$1767,1,FALSE),"Ikke med I order form")</f>
        <v>7048652893260</v>
      </c>
      <c r="W328" s="173">
        <f>INDEX(ATS!$A:$P,MATCH(ATS!$U328,ATS!$O:$O,0),1)</f>
        <v>845146</v>
      </c>
      <c r="X328" s="174" t="str">
        <f>INDEX(ATS!$A:$P,MATCH(ATS!$U328,ATS!$O:$O,0),2)</f>
        <v>Falconer Aero 2Vi Mips Helmet</v>
      </c>
      <c r="Y328" s="175" t="str">
        <f>INDEX(ATS!$A:$P,MATCH(ATS!$U328,ATS!$O:$O,0),4)</f>
        <v>WOLND-ML</v>
      </c>
      <c r="AA328" s="173">
        <f>IFERROR(VLOOKUP('2) Order Form'!V333,$U$4:$U$2000,1,FALSE),"Ikke med i Elastic")</f>
        <v>7048652615565</v>
      </c>
      <c r="AB328" s="173">
        <f>SUM('2) Order Form'!V333)</f>
        <v>7048652615565</v>
      </c>
      <c r="AC328" s="173">
        <f>INDEX(ATS!$A:$P,MATCH(ATS!$AB328,ATS!$O:$O,0),1)</f>
        <v>852042</v>
      </c>
      <c r="AD328" s="173" t="str">
        <f>INDEX(ATS!$A:$P,MATCH(ATS!$AB328,ATS!$O:$O,0),2)</f>
        <v>Ronin Polarized</v>
      </c>
      <c r="AE328" s="173" t="str">
        <f>INDEX(ATS!$A:$P,MATCH(ATS!$AB328,ATS!$O:$O,0),4)</f>
        <v>230100-OS</v>
      </c>
    </row>
    <row r="329" spans="1:31">
      <c r="A329" s="140">
        <v>810137</v>
      </c>
      <c r="B329" t="s">
        <v>170</v>
      </c>
      <c r="H329" s="140">
        <v>202341</v>
      </c>
      <c r="I329" s="140">
        <v>202342</v>
      </c>
      <c r="J329" s="140">
        <v>202343</v>
      </c>
      <c r="K329" s="140">
        <v>202344</v>
      </c>
      <c r="L329" s="140">
        <v>202345</v>
      </c>
      <c r="N329" s="171" t="str">
        <f t="shared" si="15"/>
        <v>810137-</v>
      </c>
      <c r="O329" s="172" t="str">
        <f>IF(B329="NET","",IF(B329="","",IFERROR(VLOOKUP(N329,EAN!$A:$B,2,FALSE),"MANGLER - MÅ OPPDATERE EAN-FANEN")))</f>
        <v/>
      </c>
      <c r="P329" s="171">
        <f t="shared" si="16"/>
        <v>202341</v>
      </c>
      <c r="Q329" s="171">
        <f t="shared" si="17"/>
        <v>202345</v>
      </c>
      <c r="S329" s="102" t="str">
        <f>IF(B329="NET","",IFERROR(VLOOKUP(O329,'2) Order Form'!$V$9:$V$905,1,FALSE),"Ikke med I order form"))</f>
        <v/>
      </c>
      <c r="U329" s="2">
        <v>7048652893260</v>
      </c>
      <c r="V329" s="120">
        <f>IFERROR(VLOOKUP(U329,'2) Order Form'!$V$9:$V$1767,1,FALSE),"Ikke med I order form")</f>
        <v>7048652893260</v>
      </c>
      <c r="W329" s="173">
        <f>INDEX(ATS!$A:$P,MATCH(ATS!$U329,ATS!$O:$O,0),1)</f>
        <v>845146</v>
      </c>
      <c r="X329" s="174" t="str">
        <f>INDEX(ATS!$A:$P,MATCH(ATS!$U329,ATS!$O:$O,0),2)</f>
        <v>Falconer Aero 2Vi Mips Helmet</v>
      </c>
      <c r="Y329" s="175" t="str">
        <f>INDEX(ATS!$A:$P,MATCH(ATS!$U329,ATS!$O:$O,0),4)</f>
        <v>WOLND-ML</v>
      </c>
      <c r="AA329" s="173">
        <f>IFERROR(VLOOKUP('2) Order Form'!V334,$U$4:$U$2000,1,FALSE),"Ikke med i Elastic")</f>
        <v>7048652710215</v>
      </c>
      <c r="AB329" s="173">
        <f>SUM('2) Order Form'!V334)</f>
        <v>7048652710215</v>
      </c>
      <c r="AC329" s="173">
        <f>INDEX(ATS!$A:$P,MATCH(ATS!$AB329,ATS!$O:$O,0),1)</f>
        <v>852044</v>
      </c>
      <c r="AD329" s="173" t="str">
        <f>INDEX(ATS!$A:$P,MATCH(ATS!$AB329,ATS!$O:$O,0),2)</f>
        <v>Ronin RIG Photochromic</v>
      </c>
      <c r="AE329" s="173" t="str">
        <f>INDEX(ATS!$A:$P,MATCH(ATS!$AB329,ATS!$O:$O,0),4)</f>
        <v>220400-OS</v>
      </c>
    </row>
    <row r="330" spans="1:31">
      <c r="A330">
        <v>810137</v>
      </c>
      <c r="B330" t="s">
        <v>2809</v>
      </c>
      <c r="C330" t="s">
        <v>3939</v>
      </c>
      <c r="D330" t="s">
        <v>416</v>
      </c>
      <c r="E330" t="s">
        <v>166</v>
      </c>
      <c r="F330" t="s">
        <v>79</v>
      </c>
      <c r="G330" t="s">
        <v>111</v>
      </c>
      <c r="H330">
        <v>12</v>
      </c>
      <c r="I330">
        <v>12</v>
      </c>
      <c r="J330">
        <v>12</v>
      </c>
      <c r="K330">
        <v>12</v>
      </c>
      <c r="L330">
        <v>12</v>
      </c>
      <c r="N330" s="171" t="str">
        <f t="shared" si="15"/>
        <v>810137-TEBLK-SM</v>
      </c>
      <c r="O330" s="172">
        <f>IF(B330="NET","",IF(B330="","",IFERROR(VLOOKUP(N330,EAN!$A:$B,2,FALSE),"MANGLER - MÅ OPPDATERE EAN-FANEN")))</f>
        <v>7048652889775</v>
      </c>
      <c r="P330" s="171">
        <f t="shared" si="16"/>
        <v>12</v>
      </c>
      <c r="Q330" s="171">
        <f t="shared" si="17"/>
        <v>12</v>
      </c>
      <c r="S330" s="102" t="str">
        <f>IF(B330="NET","",IFERROR(VLOOKUP(O330,'2) Order Form'!$V$9:$V$905,1,FALSE),"Ikke med I order form"))</f>
        <v>Ikke med I order form</v>
      </c>
      <c r="U330" s="2">
        <v>7048652893260</v>
      </c>
      <c r="V330" s="120">
        <f>IFERROR(VLOOKUP(U330,'2) Order Form'!$V$9:$V$1767,1,FALSE),"Ikke med I order form")</f>
        <v>7048652893260</v>
      </c>
      <c r="W330" s="173">
        <f>INDEX(ATS!$A:$P,MATCH(ATS!$U330,ATS!$O:$O,0),1)</f>
        <v>845146</v>
      </c>
      <c r="X330" s="174" t="str">
        <f>INDEX(ATS!$A:$P,MATCH(ATS!$U330,ATS!$O:$O,0),2)</f>
        <v>Falconer Aero 2Vi Mips Helmet</v>
      </c>
      <c r="Y330" s="175" t="str">
        <f>INDEX(ATS!$A:$P,MATCH(ATS!$U330,ATS!$O:$O,0),4)</f>
        <v>WOLND-ML</v>
      </c>
      <c r="AA330" s="173">
        <f>IFERROR(VLOOKUP('2) Order Form'!V335,$U$4:$U$2000,1,FALSE),"Ikke med i Elastic")</f>
        <v>7048652710222</v>
      </c>
      <c r="AB330" s="173">
        <f>SUM('2) Order Form'!V335)</f>
        <v>7048652710222</v>
      </c>
      <c r="AC330" s="173">
        <f>INDEX(ATS!$A:$P,MATCH(ATS!$AB330,ATS!$O:$O,0),1)</f>
        <v>852044</v>
      </c>
      <c r="AD330" s="173" t="str">
        <f>INDEX(ATS!$A:$P,MATCH(ATS!$AB330,ATS!$O:$O,0),2)</f>
        <v>Ronin RIG Photochromic</v>
      </c>
      <c r="AE330" s="173" t="str">
        <f>INDEX(ATS!$A:$P,MATCH(ATS!$AB330,ATS!$O:$O,0),4)</f>
        <v>221200-OS</v>
      </c>
    </row>
    <row r="331" spans="1:31">
      <c r="A331">
        <v>810137</v>
      </c>
      <c r="B331" t="s">
        <v>2809</v>
      </c>
      <c r="C331" t="s">
        <v>3939</v>
      </c>
      <c r="D331" t="s">
        <v>417</v>
      </c>
      <c r="E331" t="s">
        <v>166</v>
      </c>
      <c r="F331" t="s">
        <v>80</v>
      </c>
      <c r="G331" t="s">
        <v>111</v>
      </c>
      <c r="H331">
        <v>25</v>
      </c>
      <c r="I331">
        <v>25</v>
      </c>
      <c r="J331">
        <v>25</v>
      </c>
      <c r="K331">
        <v>25</v>
      </c>
      <c r="L331">
        <v>25</v>
      </c>
      <c r="N331" s="171" t="str">
        <f t="shared" si="15"/>
        <v>810137-TEBLK-ML</v>
      </c>
      <c r="O331" s="172">
        <f>IF(B331="NET","",IF(B331="","",IFERROR(VLOOKUP(N331,EAN!$A:$B,2,FALSE),"MANGLER - MÅ OPPDATERE EAN-FANEN")))</f>
        <v>7048652889768</v>
      </c>
      <c r="P331" s="171">
        <f t="shared" si="16"/>
        <v>25</v>
      </c>
      <c r="Q331" s="171">
        <f t="shared" si="17"/>
        <v>25</v>
      </c>
      <c r="S331" s="102" t="str">
        <f>IF(B331="NET","",IFERROR(VLOOKUP(O331,'2) Order Form'!$V$9:$V$905,1,FALSE),"Ikke med I order form"))</f>
        <v>Ikke med I order form</v>
      </c>
      <c r="U331" s="2">
        <v>7048652893253</v>
      </c>
      <c r="V331" s="120">
        <f>IFERROR(VLOOKUP(U331,'2) Order Form'!$V$9:$V$1767,1,FALSE),"Ikke med I order form")</f>
        <v>7048652893253</v>
      </c>
      <c r="W331" s="173">
        <f>INDEX(ATS!$A:$P,MATCH(ATS!$U331,ATS!$O:$O,0),1)</f>
        <v>845146</v>
      </c>
      <c r="X331" s="174" t="str">
        <f>INDEX(ATS!$A:$P,MATCH(ATS!$U331,ATS!$O:$O,0),2)</f>
        <v>Falconer Aero 2Vi Mips Helmet</v>
      </c>
      <c r="Y331" s="175" t="str">
        <f>INDEX(ATS!$A:$P,MATCH(ATS!$U331,ATS!$O:$O,0),4)</f>
        <v>WOLND-LXL</v>
      </c>
      <c r="AA331" s="173">
        <f>IFERROR(VLOOKUP('2) Order Form'!V336,$U$4:$U$2000,1,FALSE),"Ikke med i Elastic")</f>
        <v>7048652661982</v>
      </c>
      <c r="AB331" s="173">
        <f>SUM('2) Order Form'!V336)</f>
        <v>7048652661982</v>
      </c>
      <c r="AC331" s="173">
        <f>INDEX(ATS!$A:$P,MATCH(ATS!$AB331,ATS!$O:$O,0),1)</f>
        <v>852046</v>
      </c>
      <c r="AD331" s="173" t="str">
        <f>INDEX(ATS!$A:$P,MATCH(ATS!$AB331,ATS!$O:$O,0),2)</f>
        <v>Ronin Max RIG Reflect</v>
      </c>
      <c r="AE331" s="173" t="str">
        <f>INDEX(ATS!$A:$P,MATCH(ATS!$AB331,ATS!$O:$O,0),4)</f>
        <v>061200-OS</v>
      </c>
    </row>
    <row r="332" spans="1:31">
      <c r="A332">
        <v>810137</v>
      </c>
      <c r="B332" t="s">
        <v>2809</v>
      </c>
      <c r="C332" t="s">
        <v>3939</v>
      </c>
      <c r="D332" t="s">
        <v>418</v>
      </c>
      <c r="E332" t="s">
        <v>166</v>
      </c>
      <c r="F332" t="s">
        <v>81</v>
      </c>
      <c r="G332" t="s">
        <v>111</v>
      </c>
      <c r="H332">
        <v>12</v>
      </c>
      <c r="I332">
        <v>12</v>
      </c>
      <c r="J332">
        <v>12</v>
      </c>
      <c r="K332">
        <v>12</v>
      </c>
      <c r="L332">
        <v>12</v>
      </c>
      <c r="N332" s="171" t="str">
        <f t="shared" si="15"/>
        <v>810137-TEBLK-LXL</v>
      </c>
      <c r="O332" s="172">
        <f>IF(B332="NET","",IF(B332="","",IFERROR(VLOOKUP(N332,EAN!$A:$B,2,FALSE),"MANGLER - MÅ OPPDATERE EAN-FANEN")))</f>
        <v>7048652889751</v>
      </c>
      <c r="P332" s="171">
        <f t="shared" si="16"/>
        <v>12</v>
      </c>
      <c r="Q332" s="171">
        <f t="shared" si="17"/>
        <v>12</v>
      </c>
      <c r="S332" s="102" t="str">
        <f>IF(B332="NET","",IFERROR(VLOOKUP(O332,'2) Order Form'!$V$9:$V$905,1,FALSE),"Ikke med I order form"))</f>
        <v>Ikke med I order form</v>
      </c>
      <c r="U332" s="2">
        <v>7048652893253</v>
      </c>
      <c r="V332" s="120">
        <f>IFERROR(VLOOKUP(U332,'2) Order Form'!$V$9:$V$1767,1,FALSE),"Ikke med I order form")</f>
        <v>7048652893253</v>
      </c>
      <c r="W332" s="173">
        <f>INDEX(ATS!$A:$P,MATCH(ATS!$U332,ATS!$O:$O,0),1)</f>
        <v>845146</v>
      </c>
      <c r="X332" s="174" t="str">
        <f>INDEX(ATS!$A:$P,MATCH(ATS!$U332,ATS!$O:$O,0),2)</f>
        <v>Falconer Aero 2Vi Mips Helmet</v>
      </c>
      <c r="Y332" s="175" t="str">
        <f>INDEX(ATS!$A:$P,MATCH(ATS!$U332,ATS!$O:$O,0),4)</f>
        <v>WOLND-LXL</v>
      </c>
      <c r="AA332" s="173">
        <f>IFERROR(VLOOKUP('2) Order Form'!V337,$U$4:$U$2000,1,FALSE),"Ikke med i Elastic")</f>
        <v>7048652762689</v>
      </c>
      <c r="AB332" s="173">
        <f>SUM('2) Order Form'!V337)</f>
        <v>7048652762689</v>
      </c>
      <c r="AC332" s="173">
        <f>INDEX(ATS!$A:$P,MATCH(ATS!$AB332,ATS!$O:$O,0),1)</f>
        <v>852046</v>
      </c>
      <c r="AD332" s="173" t="str">
        <f>INDEX(ATS!$A:$P,MATCH(ATS!$AB332,ATS!$O:$O,0),2)</f>
        <v>Ronin Max RIG Reflect</v>
      </c>
      <c r="AE332" s="173" t="str">
        <f>INDEX(ATS!$A:$P,MATCH(ATS!$AB332,ATS!$O:$O,0),4)</f>
        <v>150500-OS</v>
      </c>
    </row>
    <row r="333" spans="1:31">
      <c r="A333" s="140">
        <v>810138</v>
      </c>
      <c r="B333" t="s">
        <v>170</v>
      </c>
      <c r="H333" s="140">
        <v>202341</v>
      </c>
      <c r="I333" s="140">
        <v>202342</v>
      </c>
      <c r="J333" s="140">
        <v>202343</v>
      </c>
      <c r="K333" s="140">
        <v>202344</v>
      </c>
      <c r="L333" s="140">
        <v>202345</v>
      </c>
      <c r="N333" s="171" t="str">
        <f t="shared" si="15"/>
        <v>810138-</v>
      </c>
      <c r="O333" s="172" t="str">
        <f>IF(B333="NET","",IF(B333="","",IFERROR(VLOOKUP(N333,EAN!$A:$B,2,FALSE),"MANGLER - MÅ OPPDATERE EAN-FANEN")))</f>
        <v/>
      </c>
      <c r="P333" s="171">
        <f t="shared" si="16"/>
        <v>202341</v>
      </c>
      <c r="Q333" s="171">
        <f t="shared" si="17"/>
        <v>202345</v>
      </c>
      <c r="S333" s="102" t="str">
        <f>IF(B333="NET","",IFERROR(VLOOKUP(O333,'2) Order Form'!$V$9:$V$905,1,FALSE),"Ikke med I order form"))</f>
        <v/>
      </c>
      <c r="U333" s="2">
        <v>7048652893253</v>
      </c>
      <c r="V333" s="120">
        <f>IFERROR(VLOOKUP(U333,'2) Order Form'!$V$9:$V$1767,1,FALSE),"Ikke med I order form")</f>
        <v>7048652893253</v>
      </c>
      <c r="W333" s="173">
        <f>INDEX(ATS!$A:$P,MATCH(ATS!$U333,ATS!$O:$O,0),1)</f>
        <v>845146</v>
      </c>
      <c r="X333" s="174" t="str">
        <f>INDEX(ATS!$A:$P,MATCH(ATS!$U333,ATS!$O:$O,0),2)</f>
        <v>Falconer Aero 2Vi Mips Helmet</v>
      </c>
      <c r="Y333" s="175" t="str">
        <f>INDEX(ATS!$A:$P,MATCH(ATS!$U333,ATS!$O:$O,0),4)</f>
        <v>WOLND-LXL</v>
      </c>
      <c r="AA333" s="173">
        <f>IFERROR(VLOOKUP('2) Order Form'!V338,$U$4:$U$2000,1,FALSE),"Ikke med i Elastic")</f>
        <v>7048652710253</v>
      </c>
      <c r="AB333" s="173">
        <f>SUM('2) Order Form'!V338)</f>
        <v>7048652710253</v>
      </c>
      <c r="AC333" s="173">
        <f>INDEX(ATS!$A:$P,MATCH(ATS!$AB333,ATS!$O:$O,0),1)</f>
        <v>852046</v>
      </c>
      <c r="AD333" s="173" t="str">
        <f>INDEX(ATS!$A:$P,MATCH(ATS!$AB333,ATS!$O:$O,0),2)</f>
        <v>Ronin Max RIG Reflect</v>
      </c>
      <c r="AE333" s="173" t="str">
        <f>INDEX(ATS!$A:$P,MATCH(ATS!$AB333,ATS!$O:$O,0),4)</f>
        <v>160400-OS</v>
      </c>
    </row>
    <row r="334" spans="1:31">
      <c r="A334">
        <v>810138</v>
      </c>
      <c r="B334" t="s">
        <v>2820</v>
      </c>
      <c r="C334" t="s">
        <v>3939</v>
      </c>
      <c r="D334" t="s">
        <v>121</v>
      </c>
      <c r="E334" t="s">
        <v>87</v>
      </c>
      <c r="F334" t="s">
        <v>78</v>
      </c>
      <c r="G334" t="s">
        <v>111</v>
      </c>
      <c r="H334">
        <v>39</v>
      </c>
      <c r="I334">
        <v>39</v>
      </c>
      <c r="J334">
        <v>39</v>
      </c>
      <c r="K334">
        <v>39</v>
      </c>
      <c r="L334">
        <v>39</v>
      </c>
      <c r="N334" s="171" t="str">
        <f t="shared" si="15"/>
        <v>810138-BLACK-OS</v>
      </c>
      <c r="O334" s="172">
        <f>IF(B334="NET","",IF(B334="","",IFERROR(VLOOKUP(N334,EAN!$A:$B,2,FALSE),"MANGLER - MÅ OPPDATERE EAN-FANEN")))</f>
        <v>7048652902788</v>
      </c>
      <c r="P334" s="171">
        <f t="shared" si="16"/>
        <v>39</v>
      </c>
      <c r="Q334" s="171">
        <f t="shared" si="17"/>
        <v>39</v>
      </c>
      <c r="S334" s="102" t="str">
        <f>IF(B334="NET","",IFERROR(VLOOKUP(O334,'2) Order Form'!$V$9:$V$905,1,FALSE),"Ikke med I order form"))</f>
        <v>Ikke med I order form</v>
      </c>
      <c r="U334" s="2">
        <v>7048652893307</v>
      </c>
      <c r="V334" s="120">
        <f>IFERROR(VLOOKUP(U334,'2) Order Form'!$V$9:$V$1767,1,FALSE),"Ikke med I order form")</f>
        <v>7048652893307</v>
      </c>
      <c r="W334" s="173">
        <f>INDEX(ATS!$A:$P,MATCH(ATS!$U334,ATS!$O:$O,0),1)</f>
        <v>845145</v>
      </c>
      <c r="X334" s="174" t="str">
        <f>INDEX(ATS!$A:$P,MATCH(ATS!$U334,ATS!$O:$O,0),2)</f>
        <v>Falconer 2Vi Mips Helmet</v>
      </c>
      <c r="Y334" s="175" t="str">
        <f>INDEX(ATS!$A:$P,MATCH(ATS!$U334,ATS!$O:$O,0),4)</f>
        <v>BRWHT-SM</v>
      </c>
      <c r="AA334" s="173">
        <f>IFERROR(VLOOKUP('2) Order Form'!V339,$U$4:$U$2000,1,FALSE),"Ikke med i Elastic")</f>
        <v>7048652615343</v>
      </c>
      <c r="AB334" s="173">
        <f>SUM('2) Order Form'!V339)</f>
        <v>7048652615343</v>
      </c>
      <c r="AC334" s="173">
        <f>INDEX(ATS!$A:$P,MATCH(ATS!$AB334,ATS!$O:$O,0),1)</f>
        <v>852046</v>
      </c>
      <c r="AD334" s="173" t="str">
        <f>INDEX(ATS!$A:$P,MATCH(ATS!$AB334,ATS!$O:$O,0),2)</f>
        <v>Ronin Max RIG Reflect</v>
      </c>
      <c r="AE334" s="173" t="str">
        <f>INDEX(ATS!$A:$P,MATCH(ATS!$AB334,ATS!$O:$O,0),4)</f>
        <v>200100-OS</v>
      </c>
    </row>
    <row r="335" spans="1:31">
      <c r="A335" s="140">
        <v>810139</v>
      </c>
      <c r="B335" t="s">
        <v>170</v>
      </c>
      <c r="H335" s="140">
        <v>202341</v>
      </c>
      <c r="I335" s="140">
        <v>202342</v>
      </c>
      <c r="J335" s="140">
        <v>202343</v>
      </c>
      <c r="K335" s="140">
        <v>202344</v>
      </c>
      <c r="L335" s="140">
        <v>202345</v>
      </c>
      <c r="N335" s="171" t="str">
        <f t="shared" si="15"/>
        <v>810139-</v>
      </c>
      <c r="O335" s="172" t="str">
        <f>IF(B335="NET","",IF(B335="","",IFERROR(VLOOKUP(N335,EAN!$A:$B,2,FALSE),"MANGLER - MÅ OPPDATERE EAN-FANEN")))</f>
        <v/>
      </c>
      <c r="P335" s="171">
        <f t="shared" si="16"/>
        <v>202341</v>
      </c>
      <c r="Q335" s="171">
        <f t="shared" si="17"/>
        <v>202345</v>
      </c>
      <c r="S335" s="102" t="str">
        <f>IF(B335="NET","",IFERROR(VLOOKUP(O335,'2) Order Form'!$V$9:$V$905,1,FALSE),"Ikke med I order form"))</f>
        <v/>
      </c>
      <c r="U335" s="2">
        <v>7048652893307</v>
      </c>
      <c r="V335" s="120">
        <f>IFERROR(VLOOKUP(U335,'2) Order Form'!$V$9:$V$1767,1,FALSE),"Ikke med I order form")</f>
        <v>7048652893307</v>
      </c>
      <c r="W335" s="173">
        <f>INDEX(ATS!$A:$P,MATCH(ATS!$U335,ATS!$O:$O,0),1)</f>
        <v>845145</v>
      </c>
      <c r="X335" s="174" t="str">
        <f>INDEX(ATS!$A:$P,MATCH(ATS!$U335,ATS!$O:$O,0),2)</f>
        <v>Falconer 2Vi Mips Helmet</v>
      </c>
      <c r="Y335" s="175" t="str">
        <f>INDEX(ATS!$A:$P,MATCH(ATS!$U335,ATS!$O:$O,0),4)</f>
        <v>BRWHT-SM</v>
      </c>
      <c r="AA335" s="173">
        <f>IFERROR(VLOOKUP('2) Order Form'!V340,$U$4:$U$2000,1,FALSE),"Ikke med i Elastic")</f>
        <v>7048652894588</v>
      </c>
      <c r="AB335" s="173">
        <f>SUM('2) Order Form'!V340)</f>
        <v>7048652894588</v>
      </c>
      <c r="AC335" s="173">
        <f>INDEX(ATS!$A:$P,MATCH(ATS!$AB335,ATS!$O:$O,0),1)</f>
        <v>852046</v>
      </c>
      <c r="AD335" s="173" t="str">
        <f>INDEX(ATS!$A:$P,MATCH(ATS!$AB335,ATS!$O:$O,0),2)</f>
        <v>Ronin Max RIG Reflect</v>
      </c>
      <c r="AE335" s="173" t="str">
        <f>INDEX(ATS!$A:$P,MATCH(ATS!$AB335,ATS!$O:$O,0),4)</f>
        <v>206700-OS</v>
      </c>
    </row>
    <row r="336" spans="1:31">
      <c r="A336">
        <v>810139</v>
      </c>
      <c r="B336" t="s">
        <v>2760</v>
      </c>
      <c r="C336" t="s">
        <v>3939</v>
      </c>
      <c r="D336" t="s">
        <v>121</v>
      </c>
      <c r="E336" t="s">
        <v>87</v>
      </c>
      <c r="F336" t="s">
        <v>78</v>
      </c>
      <c r="G336" t="s">
        <v>111</v>
      </c>
      <c r="H336">
        <v>50</v>
      </c>
      <c r="I336">
        <v>50</v>
      </c>
      <c r="J336">
        <v>50</v>
      </c>
      <c r="K336">
        <v>50</v>
      </c>
      <c r="L336">
        <v>50</v>
      </c>
      <c r="N336" s="171" t="str">
        <f t="shared" si="15"/>
        <v>810139-BLACK-OS</v>
      </c>
      <c r="O336" s="172">
        <f>IF(B336="NET","",IF(B336="","",IFERROR(VLOOKUP(N336,EAN!$A:$B,2,FALSE),"MANGLER - MÅ OPPDATERE EAN-FANEN")))</f>
        <v>7048652903204</v>
      </c>
      <c r="P336" s="171">
        <f t="shared" si="16"/>
        <v>50</v>
      </c>
      <c r="Q336" s="171">
        <f t="shared" si="17"/>
        <v>50</v>
      </c>
      <c r="S336" s="102" t="str">
        <f>IF(B336="NET","",IFERROR(VLOOKUP(O336,'2) Order Form'!$V$9:$V$905,1,FALSE),"Ikke med I order form"))</f>
        <v>Ikke med I order form</v>
      </c>
      <c r="U336" s="2">
        <v>7048652893291</v>
      </c>
      <c r="V336" s="120">
        <f>IFERROR(VLOOKUP(U336,'2) Order Form'!$V$9:$V$1767,1,FALSE),"Ikke med I order form")</f>
        <v>7048652893291</v>
      </c>
      <c r="W336" s="173">
        <f>INDEX(ATS!$A:$P,MATCH(ATS!$U336,ATS!$O:$O,0),1)</f>
        <v>845145</v>
      </c>
      <c r="X336" s="174" t="str">
        <f>INDEX(ATS!$A:$P,MATCH(ATS!$U336,ATS!$O:$O,0),2)</f>
        <v>Falconer 2Vi Mips Helmet</v>
      </c>
      <c r="Y336" s="175" t="str">
        <f>INDEX(ATS!$A:$P,MATCH(ATS!$U336,ATS!$O:$O,0),4)</f>
        <v>BRWHT-ML</v>
      </c>
      <c r="AA336" s="173">
        <f>IFERROR(VLOOKUP('2) Order Form'!V341,$U$4:$U$2000,1,FALSE),"Ikke med i Elastic")</f>
        <v>7048652615350</v>
      </c>
      <c r="AB336" s="173">
        <f>SUM('2) Order Form'!V341)</f>
        <v>7048652615350</v>
      </c>
      <c r="AC336" s="173">
        <f>INDEX(ATS!$A:$P,MATCH(ATS!$AB336,ATS!$O:$O,0),1)</f>
        <v>852045</v>
      </c>
      <c r="AD336" s="173" t="str">
        <f>INDEX(ATS!$A:$P,MATCH(ATS!$AB336,ATS!$O:$O,0),2)</f>
        <v>Ronin Max Polarized</v>
      </c>
      <c r="AE336" s="173" t="str">
        <f>INDEX(ATS!$A:$P,MATCH(ATS!$AB336,ATS!$O:$O,0),4)</f>
        <v>230100-OS</v>
      </c>
    </row>
    <row r="337" spans="1:31">
      <c r="A337" s="140">
        <v>810140</v>
      </c>
      <c r="B337" t="s">
        <v>170</v>
      </c>
      <c r="H337" s="140">
        <v>202341</v>
      </c>
      <c r="I337" s="140">
        <v>202342</v>
      </c>
      <c r="J337" s="140">
        <v>202343</v>
      </c>
      <c r="K337" s="140">
        <v>202344</v>
      </c>
      <c r="L337" s="140">
        <v>202345</v>
      </c>
      <c r="N337" s="171" t="str">
        <f t="shared" si="15"/>
        <v>810140-</v>
      </c>
      <c r="O337" s="172" t="str">
        <f>IF(B337="NET","",IF(B337="","",IFERROR(VLOOKUP(N337,EAN!$A:$B,2,FALSE),"MANGLER - MÅ OPPDATERE EAN-FANEN")))</f>
        <v/>
      </c>
      <c r="P337" s="171">
        <f t="shared" si="16"/>
        <v>202341</v>
      </c>
      <c r="Q337" s="171">
        <f t="shared" si="17"/>
        <v>202345</v>
      </c>
      <c r="S337" s="102" t="str">
        <f>IF(B337="NET","",IFERROR(VLOOKUP(O337,'2) Order Form'!$V$9:$V$905,1,FALSE),"Ikke med I order form"))</f>
        <v/>
      </c>
      <c r="U337" s="2">
        <v>7048652893291</v>
      </c>
      <c r="V337" s="120">
        <f>IFERROR(VLOOKUP(U337,'2) Order Form'!$V$9:$V$1767,1,FALSE),"Ikke med I order form")</f>
        <v>7048652893291</v>
      </c>
      <c r="W337" s="173">
        <f>INDEX(ATS!$A:$P,MATCH(ATS!$U337,ATS!$O:$O,0),1)</f>
        <v>845145</v>
      </c>
      <c r="X337" s="174" t="str">
        <f>INDEX(ATS!$A:$P,MATCH(ATS!$U337,ATS!$O:$O,0),2)</f>
        <v>Falconer 2Vi Mips Helmet</v>
      </c>
      <c r="Y337" s="175" t="str">
        <f>INDEX(ATS!$A:$P,MATCH(ATS!$U337,ATS!$O:$O,0),4)</f>
        <v>BRWHT-ML</v>
      </c>
      <c r="AA337" s="173">
        <f>IFERROR(VLOOKUP('2) Order Form'!V342,$U$4:$U$2000,1,FALSE),"Ikke med i Elastic")</f>
        <v>7048652710260</v>
      </c>
      <c r="AB337" s="173">
        <f>SUM('2) Order Form'!V342)</f>
        <v>7048652710260</v>
      </c>
      <c r="AC337" s="173">
        <f>INDEX(ATS!$A:$P,MATCH(ATS!$AB337,ATS!$O:$O,0),1)</f>
        <v>852047</v>
      </c>
      <c r="AD337" s="173" t="str">
        <f>INDEX(ATS!$A:$P,MATCH(ATS!$AB337,ATS!$O:$O,0),2)</f>
        <v>Ronin Max RIG Photochromic</v>
      </c>
      <c r="AE337" s="173" t="str">
        <f>INDEX(ATS!$A:$P,MATCH(ATS!$AB337,ATS!$O:$O,0),4)</f>
        <v>220400-OS</v>
      </c>
    </row>
    <row r="338" spans="1:31">
      <c r="A338">
        <v>810140</v>
      </c>
      <c r="B338" t="s">
        <v>2842</v>
      </c>
      <c r="C338" t="s">
        <v>3939</v>
      </c>
      <c r="D338" t="s">
        <v>416</v>
      </c>
      <c r="E338" t="s">
        <v>166</v>
      </c>
      <c r="F338" t="s">
        <v>79</v>
      </c>
      <c r="G338" t="s">
        <v>111</v>
      </c>
      <c r="H338">
        <v>17</v>
      </c>
      <c r="I338">
        <v>17</v>
      </c>
      <c r="J338">
        <v>17</v>
      </c>
      <c r="K338">
        <v>17</v>
      </c>
      <c r="L338">
        <v>17</v>
      </c>
      <c r="N338" s="171" t="str">
        <f t="shared" si="15"/>
        <v>810140-TEBLK-SM</v>
      </c>
      <c r="O338" s="172">
        <f>IF(B338="NET","",IF(B338="","",IFERROR(VLOOKUP(N338,EAN!$A:$B,2,FALSE),"MANGLER - MÅ OPPDATERE EAN-FANEN")))</f>
        <v>7048652905758</v>
      </c>
      <c r="P338" s="171">
        <f t="shared" si="16"/>
        <v>17</v>
      </c>
      <c r="Q338" s="171">
        <f t="shared" si="17"/>
        <v>17</v>
      </c>
      <c r="S338" s="102" t="str">
        <f>IF(B338="NET","",IFERROR(VLOOKUP(O338,'2) Order Form'!$V$9:$V$905,1,FALSE),"Ikke med I order form"))</f>
        <v>Ikke med I order form</v>
      </c>
      <c r="U338" s="2">
        <v>7048652893284</v>
      </c>
      <c r="V338" s="120">
        <f>IFERROR(VLOOKUP(U338,'2) Order Form'!$V$9:$V$1767,1,FALSE),"Ikke med I order form")</f>
        <v>7048652893284</v>
      </c>
      <c r="W338" s="173">
        <f>INDEX(ATS!$A:$P,MATCH(ATS!$U338,ATS!$O:$O,0),1)</f>
        <v>845145</v>
      </c>
      <c r="X338" s="174" t="str">
        <f>INDEX(ATS!$A:$P,MATCH(ATS!$U338,ATS!$O:$O,0),2)</f>
        <v>Falconer 2Vi Mips Helmet</v>
      </c>
      <c r="Y338" s="175" t="str">
        <f>INDEX(ATS!$A:$P,MATCH(ATS!$U338,ATS!$O:$O,0),4)</f>
        <v>BRWHT-LXL</v>
      </c>
      <c r="AA338" s="173">
        <f>IFERROR(VLOOKUP('2) Order Form'!V343,$U$4:$U$2000,1,FALSE),"Ikke med i Elastic")</f>
        <v>7048652894519</v>
      </c>
      <c r="AB338" s="173">
        <f>SUM('2) Order Form'!V343)</f>
        <v>7048652894519</v>
      </c>
      <c r="AC338" s="173">
        <f>INDEX(ATS!$A:$P,MATCH(ATS!$AB338,ATS!$O:$O,0),1)</f>
        <v>852071</v>
      </c>
      <c r="AD338" s="173" t="str">
        <f>INDEX(ATS!$A:$P,MATCH(ATS!$AB338,ATS!$O:$O,0),2)</f>
        <v>Memento RIG Reflect</v>
      </c>
      <c r="AE338" s="173" t="str">
        <f>INDEX(ATS!$A:$P,MATCH(ATS!$AB338,ATS!$O:$O,0),4)</f>
        <v>065100-OS</v>
      </c>
    </row>
    <row r="339" spans="1:31">
      <c r="A339">
        <v>810140</v>
      </c>
      <c r="B339" t="s">
        <v>2842</v>
      </c>
      <c r="C339" t="s">
        <v>3939</v>
      </c>
      <c r="D339" t="s">
        <v>417</v>
      </c>
      <c r="E339" t="s">
        <v>166</v>
      </c>
      <c r="F339" t="s">
        <v>80</v>
      </c>
      <c r="G339" t="s">
        <v>111</v>
      </c>
      <c r="H339">
        <v>35</v>
      </c>
      <c r="I339">
        <v>35</v>
      </c>
      <c r="J339">
        <v>35</v>
      </c>
      <c r="K339">
        <v>35</v>
      </c>
      <c r="L339">
        <v>35</v>
      </c>
      <c r="N339" s="171" t="str">
        <f t="shared" si="15"/>
        <v>810140-TEBLK-ML</v>
      </c>
      <c r="O339" s="172">
        <f>IF(B339="NET","",IF(B339="","",IFERROR(VLOOKUP(N339,EAN!$A:$B,2,FALSE),"MANGLER - MÅ OPPDATERE EAN-FANEN")))</f>
        <v>7048652905741</v>
      </c>
      <c r="P339" s="171">
        <f t="shared" si="16"/>
        <v>35</v>
      </c>
      <c r="Q339" s="171">
        <f t="shared" si="17"/>
        <v>35</v>
      </c>
      <c r="S339" s="102" t="str">
        <f>IF(B339="NET","",IFERROR(VLOOKUP(O339,'2) Order Form'!$V$9:$V$905,1,FALSE),"Ikke med I order form"))</f>
        <v>Ikke med I order form</v>
      </c>
      <c r="U339" s="2">
        <v>7048652893284</v>
      </c>
      <c r="V339" s="120">
        <f>IFERROR(VLOOKUP(U339,'2) Order Form'!$V$9:$V$1767,1,FALSE),"Ikke med I order form")</f>
        <v>7048652893284</v>
      </c>
      <c r="W339" s="173">
        <f>INDEX(ATS!$A:$P,MATCH(ATS!$U339,ATS!$O:$O,0),1)</f>
        <v>845145</v>
      </c>
      <c r="X339" s="174" t="str">
        <f>INDEX(ATS!$A:$P,MATCH(ATS!$U339,ATS!$O:$O,0),2)</f>
        <v>Falconer 2Vi Mips Helmet</v>
      </c>
      <c r="Y339" s="175" t="str">
        <f>INDEX(ATS!$A:$P,MATCH(ATS!$U339,ATS!$O:$O,0),4)</f>
        <v>BRWHT-LXL</v>
      </c>
      <c r="AA339" s="173">
        <f>IFERROR(VLOOKUP('2) Order Form'!V344,$U$4:$U$2000,1,FALSE),"Ikke med i Elastic")</f>
        <v>7048652762542</v>
      </c>
      <c r="AB339" s="173">
        <f>SUM('2) Order Form'!V344)</f>
        <v>7048652762542</v>
      </c>
      <c r="AC339" s="173">
        <f>INDEX(ATS!$A:$P,MATCH(ATS!$AB339,ATS!$O:$O,0),1)</f>
        <v>852071</v>
      </c>
      <c r="AD339" s="173" t="str">
        <f>INDEX(ATS!$A:$P,MATCH(ATS!$AB339,ATS!$O:$O,0),2)</f>
        <v>Memento RIG Reflect</v>
      </c>
      <c r="AE339" s="173" t="str">
        <f>INDEX(ATS!$A:$P,MATCH(ATS!$AB339,ATS!$O:$O,0),4)</f>
        <v>150500-OS</v>
      </c>
    </row>
    <row r="340" spans="1:31">
      <c r="A340">
        <v>810140</v>
      </c>
      <c r="B340" t="s">
        <v>2842</v>
      </c>
      <c r="C340" t="s">
        <v>3939</v>
      </c>
      <c r="D340" t="s">
        <v>418</v>
      </c>
      <c r="E340" t="s">
        <v>166</v>
      </c>
      <c r="F340" t="s">
        <v>81</v>
      </c>
      <c r="G340" t="s">
        <v>111</v>
      </c>
      <c r="H340">
        <v>22</v>
      </c>
      <c r="I340">
        <v>22</v>
      </c>
      <c r="J340">
        <v>22</v>
      </c>
      <c r="K340">
        <v>22</v>
      </c>
      <c r="L340">
        <v>22</v>
      </c>
      <c r="N340" s="171" t="str">
        <f t="shared" si="15"/>
        <v>810140-TEBLK-LXL</v>
      </c>
      <c r="O340" s="172">
        <f>IF(B340="NET","",IF(B340="","",IFERROR(VLOOKUP(N340,EAN!$A:$B,2,FALSE),"MANGLER - MÅ OPPDATERE EAN-FANEN")))</f>
        <v>7048652905734</v>
      </c>
      <c r="P340" s="171">
        <f t="shared" si="16"/>
        <v>22</v>
      </c>
      <c r="Q340" s="171">
        <f t="shared" si="17"/>
        <v>22</v>
      </c>
      <c r="S340" s="102" t="str">
        <f>IF(B340="NET","",IFERROR(VLOOKUP(O340,'2) Order Form'!$V$9:$V$905,1,FALSE),"Ikke med I order form"))</f>
        <v>Ikke med I order form</v>
      </c>
      <c r="U340" s="2">
        <v>7048652893338</v>
      </c>
      <c r="V340" s="120">
        <f>IFERROR(VLOOKUP(U340,'2) Order Form'!$V$9:$V$1767,1,FALSE),"Ikke med I order form")</f>
        <v>7048652893338</v>
      </c>
      <c r="W340" s="173">
        <f>INDEX(ATS!$A:$P,MATCH(ATS!$U340,ATS!$O:$O,0),1)</f>
        <v>845145</v>
      </c>
      <c r="X340" s="174" t="str">
        <f>INDEX(ATS!$A:$P,MATCH(ATS!$U340,ATS!$O:$O,0),2)</f>
        <v>Falconer 2Vi Mips Helmet</v>
      </c>
      <c r="Y340" s="175" t="str">
        <f>INDEX(ATS!$A:$P,MATCH(ATS!$U340,ATS!$O:$O,0),4)</f>
        <v>DUSK-SM</v>
      </c>
      <c r="AA340" s="173">
        <f>IFERROR(VLOOKUP('2) Order Form'!V345,$U$4:$U$2000,1,FALSE),"Ikke med i Elastic")</f>
        <v>7048652894533</v>
      </c>
      <c r="AB340" s="173">
        <f>SUM('2) Order Form'!V345)</f>
        <v>7048652894533</v>
      </c>
      <c r="AC340" s="173">
        <f>INDEX(ATS!$A:$P,MATCH(ATS!$AB340,ATS!$O:$O,0),1)</f>
        <v>852071</v>
      </c>
      <c r="AD340" s="173" t="str">
        <f>INDEX(ATS!$A:$P,MATCH(ATS!$AB340,ATS!$O:$O,0),2)</f>
        <v>Memento RIG Reflect</v>
      </c>
      <c r="AE340" s="173" t="str">
        <f>INDEX(ATS!$A:$P,MATCH(ATS!$AB340,ATS!$O:$O,0),4)</f>
        <v>161000-OS</v>
      </c>
    </row>
    <row r="341" spans="1:31">
      <c r="A341" s="140">
        <v>810141</v>
      </c>
      <c r="B341" t="s">
        <v>170</v>
      </c>
      <c r="H341" s="140">
        <v>202341</v>
      </c>
      <c r="I341" s="140">
        <v>202342</v>
      </c>
      <c r="J341" s="140">
        <v>202343</v>
      </c>
      <c r="K341" s="140">
        <v>202344</v>
      </c>
      <c r="L341" s="140">
        <v>202345</v>
      </c>
      <c r="N341" s="171" t="str">
        <f t="shared" si="15"/>
        <v>810141-</v>
      </c>
      <c r="O341" s="172" t="str">
        <f>IF(B341="NET","",IF(B341="","",IFERROR(VLOOKUP(N341,EAN!$A:$B,2,FALSE),"MANGLER - MÅ OPPDATERE EAN-FANEN")))</f>
        <v/>
      </c>
      <c r="P341" s="171">
        <f t="shared" si="16"/>
        <v>202341</v>
      </c>
      <c r="Q341" s="171">
        <f t="shared" si="17"/>
        <v>202345</v>
      </c>
      <c r="S341" s="102" t="str">
        <f>IF(B341="NET","",IFERROR(VLOOKUP(O341,'2) Order Form'!$V$9:$V$905,1,FALSE),"Ikke med I order form"))</f>
        <v/>
      </c>
      <c r="U341" s="2">
        <v>7048652893338</v>
      </c>
      <c r="V341" s="120">
        <f>IFERROR(VLOOKUP(U341,'2) Order Form'!$V$9:$V$1767,1,FALSE),"Ikke med I order form")</f>
        <v>7048652893338</v>
      </c>
      <c r="W341" s="173">
        <f>INDEX(ATS!$A:$P,MATCH(ATS!$U341,ATS!$O:$O,0),1)</f>
        <v>845145</v>
      </c>
      <c r="X341" s="174" t="str">
        <f>INDEX(ATS!$A:$P,MATCH(ATS!$U341,ATS!$O:$O,0),2)</f>
        <v>Falconer 2Vi Mips Helmet</v>
      </c>
      <c r="Y341" s="175" t="str">
        <f>INDEX(ATS!$A:$P,MATCH(ATS!$U341,ATS!$O:$O,0),4)</f>
        <v>DUSK-SM</v>
      </c>
      <c r="AA341" s="173">
        <f>IFERROR(VLOOKUP('2) Order Form'!V346,$U$4:$U$2000,1,FALSE),"Ikke med i Elastic")</f>
        <v>7048652894540</v>
      </c>
      <c r="AB341" s="173">
        <f>SUM('2) Order Form'!V346)</f>
        <v>7048652894540</v>
      </c>
      <c r="AC341" s="173">
        <f>INDEX(ATS!$A:$P,MATCH(ATS!$AB341,ATS!$O:$O,0),1)</f>
        <v>852071</v>
      </c>
      <c r="AD341" s="173" t="str">
        <f>INDEX(ATS!$A:$P,MATCH(ATS!$AB341,ATS!$O:$O,0),2)</f>
        <v>Memento RIG Reflect</v>
      </c>
      <c r="AE341" s="173" t="str">
        <f>INDEX(ATS!$A:$P,MATCH(ATS!$AB341,ATS!$O:$O,0),4)</f>
        <v>167900-OS</v>
      </c>
    </row>
    <row r="342" spans="1:31">
      <c r="A342">
        <v>810141</v>
      </c>
      <c r="B342" t="s">
        <v>2843</v>
      </c>
      <c r="C342" t="s">
        <v>3939</v>
      </c>
      <c r="D342" t="s">
        <v>416</v>
      </c>
      <c r="E342" t="s">
        <v>166</v>
      </c>
      <c r="F342" t="s">
        <v>79</v>
      </c>
      <c r="G342" t="s">
        <v>111</v>
      </c>
      <c r="H342">
        <v>17</v>
      </c>
      <c r="I342">
        <v>17</v>
      </c>
      <c r="J342">
        <v>17</v>
      </c>
      <c r="K342">
        <v>17</v>
      </c>
      <c r="L342">
        <v>17</v>
      </c>
      <c r="N342" s="171" t="str">
        <f t="shared" si="15"/>
        <v>810141-TEBLK-SM</v>
      </c>
      <c r="O342" s="172">
        <f>IF(B342="NET","",IF(B342="","",IFERROR(VLOOKUP(N342,EAN!$A:$B,2,FALSE),"MANGLER - MÅ OPPDATERE EAN-FANEN")))</f>
        <v>7048652905727</v>
      </c>
      <c r="P342" s="171">
        <f t="shared" si="16"/>
        <v>17</v>
      </c>
      <c r="Q342" s="171">
        <f t="shared" si="17"/>
        <v>17</v>
      </c>
      <c r="S342" s="102" t="str">
        <f>IF(B342="NET","",IFERROR(VLOOKUP(O342,'2) Order Form'!$V$9:$V$905,1,FALSE),"Ikke med I order form"))</f>
        <v>Ikke med I order form</v>
      </c>
      <c r="U342" s="2">
        <v>7048652893321</v>
      </c>
      <c r="V342" s="120">
        <f>IFERROR(VLOOKUP(U342,'2) Order Form'!$V$9:$V$1767,1,FALSE),"Ikke med I order form")</f>
        <v>7048652893321</v>
      </c>
      <c r="W342" s="173">
        <f>INDEX(ATS!$A:$P,MATCH(ATS!$U342,ATS!$O:$O,0),1)</f>
        <v>845145</v>
      </c>
      <c r="X342" s="174" t="str">
        <f>INDEX(ATS!$A:$P,MATCH(ATS!$U342,ATS!$O:$O,0),2)</f>
        <v>Falconer 2Vi Mips Helmet</v>
      </c>
      <c r="Y342" s="175" t="str">
        <f>INDEX(ATS!$A:$P,MATCH(ATS!$U342,ATS!$O:$O,0),4)</f>
        <v>DUSK-ML</v>
      </c>
      <c r="AA342" s="173">
        <f>IFERROR(VLOOKUP('2) Order Form'!V347,$U$4:$U$2000,1,FALSE),"Ikke med i Elastic")</f>
        <v>7048652762597</v>
      </c>
      <c r="AB342" s="173">
        <f>SUM('2) Order Form'!V347)</f>
        <v>7048652762597</v>
      </c>
      <c r="AC342" s="173">
        <f>INDEX(ATS!$A:$P,MATCH(ATS!$AB342,ATS!$O:$O,0),1)</f>
        <v>852071</v>
      </c>
      <c r="AD342" s="173" t="str">
        <f>INDEX(ATS!$A:$P,MATCH(ATS!$AB342,ATS!$O:$O,0),2)</f>
        <v>Memento RIG Reflect</v>
      </c>
      <c r="AE342" s="173" t="str">
        <f>INDEX(ATS!$A:$P,MATCH(ATS!$AB342,ATS!$O:$O,0),4)</f>
        <v>200100-OS</v>
      </c>
    </row>
    <row r="343" spans="1:31">
      <c r="A343">
        <v>810141</v>
      </c>
      <c r="B343" t="s">
        <v>2843</v>
      </c>
      <c r="C343" t="s">
        <v>3939</v>
      </c>
      <c r="D343" t="s">
        <v>417</v>
      </c>
      <c r="E343" t="s">
        <v>166</v>
      </c>
      <c r="F343" t="s">
        <v>80</v>
      </c>
      <c r="G343" t="s">
        <v>111</v>
      </c>
      <c r="H343">
        <v>35</v>
      </c>
      <c r="I343">
        <v>35</v>
      </c>
      <c r="J343">
        <v>35</v>
      </c>
      <c r="K343">
        <v>35</v>
      </c>
      <c r="L343">
        <v>35</v>
      </c>
      <c r="N343" s="171" t="str">
        <f t="shared" si="15"/>
        <v>810141-TEBLK-ML</v>
      </c>
      <c r="O343" s="172">
        <f>IF(B343="NET","",IF(B343="","",IFERROR(VLOOKUP(N343,EAN!$A:$B,2,FALSE),"MANGLER - MÅ OPPDATERE EAN-FANEN")))</f>
        <v>7048652905710</v>
      </c>
      <c r="P343" s="171">
        <f t="shared" si="16"/>
        <v>35</v>
      </c>
      <c r="Q343" s="171">
        <f t="shared" si="17"/>
        <v>35</v>
      </c>
      <c r="S343" s="102" t="str">
        <f>IF(B343="NET","",IFERROR(VLOOKUP(O343,'2) Order Form'!$V$9:$V$905,1,FALSE),"Ikke med I order form"))</f>
        <v>Ikke med I order form</v>
      </c>
      <c r="U343" s="2">
        <v>7048652893321</v>
      </c>
      <c r="V343" s="120">
        <f>IFERROR(VLOOKUP(U343,'2) Order Form'!$V$9:$V$1767,1,FALSE),"Ikke med I order form")</f>
        <v>7048652893321</v>
      </c>
      <c r="W343" s="173">
        <f>INDEX(ATS!$A:$P,MATCH(ATS!$U343,ATS!$O:$O,0),1)</f>
        <v>845145</v>
      </c>
      <c r="X343" s="174" t="str">
        <f>INDEX(ATS!$A:$P,MATCH(ATS!$U343,ATS!$O:$O,0),2)</f>
        <v>Falconer 2Vi Mips Helmet</v>
      </c>
      <c r="Y343" s="175" t="str">
        <f>INDEX(ATS!$A:$P,MATCH(ATS!$U343,ATS!$O:$O,0),4)</f>
        <v>DUSK-ML</v>
      </c>
      <c r="AA343" s="173">
        <f>IFERROR(VLOOKUP('2) Order Form'!V348,$U$4:$U$2000,1,FALSE),"Ikke med i Elastic")</f>
        <v>7048652894557</v>
      </c>
      <c r="AB343" s="173">
        <f>SUM('2) Order Form'!V348)</f>
        <v>7048652894557</v>
      </c>
      <c r="AC343" s="173">
        <f>INDEX(ATS!$A:$P,MATCH(ATS!$AB343,ATS!$O:$O,0),1)</f>
        <v>852071</v>
      </c>
      <c r="AD343" s="173" t="str">
        <f>INDEX(ATS!$A:$P,MATCH(ATS!$AB343,ATS!$O:$O,0),2)</f>
        <v>Memento RIG Reflect</v>
      </c>
      <c r="AE343" s="173" t="str">
        <f>INDEX(ATS!$A:$P,MATCH(ATS!$AB343,ATS!$O:$O,0),4)</f>
        <v>206700-OS</v>
      </c>
    </row>
    <row r="344" spans="1:31">
      <c r="A344">
        <v>810141</v>
      </c>
      <c r="B344" t="s">
        <v>2843</v>
      </c>
      <c r="C344" t="s">
        <v>3939</v>
      </c>
      <c r="D344" t="s">
        <v>418</v>
      </c>
      <c r="E344" t="s">
        <v>166</v>
      </c>
      <c r="F344" t="s">
        <v>81</v>
      </c>
      <c r="G344" t="s">
        <v>111</v>
      </c>
      <c r="H344">
        <v>22</v>
      </c>
      <c r="I344">
        <v>22</v>
      </c>
      <c r="J344">
        <v>22</v>
      </c>
      <c r="K344">
        <v>22</v>
      </c>
      <c r="L344">
        <v>22</v>
      </c>
      <c r="N344" s="171" t="str">
        <f t="shared" si="15"/>
        <v>810141-TEBLK-LXL</v>
      </c>
      <c r="O344" s="172">
        <f>IF(B344="NET","",IF(B344="","",IFERROR(VLOOKUP(N344,EAN!$A:$B,2,FALSE),"MANGLER - MÅ OPPDATERE EAN-FANEN")))</f>
        <v>7048652905703</v>
      </c>
      <c r="P344" s="171">
        <f t="shared" si="16"/>
        <v>22</v>
      </c>
      <c r="Q344" s="171">
        <f t="shared" si="17"/>
        <v>22</v>
      </c>
      <c r="S344" s="102" t="str">
        <f>IF(B344="NET","",IFERROR(VLOOKUP(O344,'2) Order Form'!$V$9:$V$905,1,FALSE),"Ikke med I order form"))</f>
        <v>Ikke med I order form</v>
      </c>
      <c r="U344" s="2">
        <v>7048652893314</v>
      </c>
      <c r="V344" s="120">
        <f>IFERROR(VLOOKUP(U344,'2) Order Form'!$V$9:$V$1767,1,FALSE),"Ikke med I order form")</f>
        <v>7048652893314</v>
      </c>
      <c r="W344" s="173">
        <f>INDEX(ATS!$A:$P,MATCH(ATS!$U344,ATS!$O:$O,0),1)</f>
        <v>845145</v>
      </c>
      <c r="X344" s="174" t="str">
        <f>INDEX(ATS!$A:$P,MATCH(ATS!$U344,ATS!$O:$O,0),2)</f>
        <v>Falconer 2Vi Mips Helmet</v>
      </c>
      <c r="Y344" s="175" t="str">
        <f>INDEX(ATS!$A:$P,MATCH(ATS!$U344,ATS!$O:$O,0),4)</f>
        <v>DUSK-LXL</v>
      </c>
      <c r="AA344" s="173">
        <f>IFERROR(VLOOKUP('2) Order Form'!V349,$U$4:$U$2000,1,FALSE),"Ikke med i Elastic")</f>
        <v>7048652762481</v>
      </c>
      <c r="AB344" s="173">
        <f>SUM('2) Order Form'!V349)</f>
        <v>7048652762481</v>
      </c>
      <c r="AC344" s="173">
        <f>INDEX(ATS!$A:$P,MATCH(ATS!$AB344,ATS!$O:$O,0),1)</f>
        <v>852070</v>
      </c>
      <c r="AD344" s="173" t="str">
        <f>INDEX(ATS!$A:$P,MATCH(ATS!$AB344,ATS!$O:$O,0),2)</f>
        <v>Memento Polarized</v>
      </c>
      <c r="AE344" s="173" t="str">
        <f>INDEX(ATS!$A:$P,MATCH(ATS!$AB344,ATS!$O:$O,0),4)</f>
        <v>230100-OS</v>
      </c>
    </row>
    <row r="345" spans="1:31">
      <c r="A345" s="140">
        <v>810142</v>
      </c>
      <c r="B345" t="s">
        <v>170</v>
      </c>
      <c r="H345" s="140">
        <v>202341</v>
      </c>
      <c r="I345" s="140">
        <v>202342</v>
      </c>
      <c r="J345" s="140">
        <v>202343</v>
      </c>
      <c r="K345" s="140">
        <v>202344</v>
      </c>
      <c r="L345" s="140">
        <v>202345</v>
      </c>
      <c r="N345" s="171" t="str">
        <f t="shared" si="15"/>
        <v>810142-</v>
      </c>
      <c r="O345" s="172" t="str">
        <f>IF(B345="NET","",IF(B345="","",IFERROR(VLOOKUP(N345,EAN!$A:$B,2,FALSE),"MANGLER - MÅ OPPDATERE EAN-FANEN")))</f>
        <v/>
      </c>
      <c r="P345" s="171">
        <f t="shared" si="16"/>
        <v>202341</v>
      </c>
      <c r="Q345" s="171">
        <f t="shared" si="17"/>
        <v>202345</v>
      </c>
      <c r="S345" s="102" t="str">
        <f>IF(B345="NET","",IFERROR(VLOOKUP(O345,'2) Order Form'!$V$9:$V$905,1,FALSE),"Ikke med I order form"))</f>
        <v/>
      </c>
      <c r="U345" s="2">
        <v>7048652893314</v>
      </c>
      <c r="V345" s="120">
        <f>IFERROR(VLOOKUP(U345,'2) Order Form'!$V$9:$V$1767,1,FALSE),"Ikke med I order form")</f>
        <v>7048652893314</v>
      </c>
      <c r="W345" s="173">
        <f>INDEX(ATS!$A:$P,MATCH(ATS!$U345,ATS!$O:$O,0),1)</f>
        <v>845145</v>
      </c>
      <c r="X345" s="174" t="str">
        <f>INDEX(ATS!$A:$P,MATCH(ATS!$U345,ATS!$O:$O,0),2)</f>
        <v>Falconer 2Vi Mips Helmet</v>
      </c>
      <c r="Y345" s="175" t="str">
        <f>INDEX(ATS!$A:$P,MATCH(ATS!$U345,ATS!$O:$O,0),4)</f>
        <v>DUSK-LXL</v>
      </c>
      <c r="AA345" s="173">
        <f>IFERROR(VLOOKUP('2) Order Form'!V350,$U$4:$U$2000,1,FALSE),"Ikke med i Elastic")</f>
        <v>7048652762504</v>
      </c>
      <c r="AB345" s="173">
        <f>SUM('2) Order Form'!V350)</f>
        <v>7048652762504</v>
      </c>
      <c r="AC345" s="173">
        <f>INDEX(ATS!$A:$P,MATCH(ATS!$AB345,ATS!$O:$O,0),1)</f>
        <v>852072</v>
      </c>
      <c r="AD345" s="173" t="str">
        <f>INDEX(ATS!$A:$P,MATCH(ATS!$AB345,ATS!$O:$O,0),2)</f>
        <v>Memento RIG Photochromic</v>
      </c>
      <c r="AE345" s="173" t="str">
        <f>INDEX(ATS!$A:$P,MATCH(ATS!$AB345,ATS!$O:$O,0),4)</f>
        <v>220400-OS</v>
      </c>
    </row>
    <row r="346" spans="1:31">
      <c r="A346">
        <v>810142</v>
      </c>
      <c r="B346" t="s">
        <v>3278</v>
      </c>
      <c r="C346" t="s">
        <v>3939</v>
      </c>
      <c r="D346" t="s">
        <v>416</v>
      </c>
      <c r="E346" t="s">
        <v>166</v>
      </c>
      <c r="F346" t="s">
        <v>79</v>
      </c>
      <c r="G346" t="s">
        <v>111</v>
      </c>
      <c r="H346">
        <v>29</v>
      </c>
      <c r="I346">
        <v>29</v>
      </c>
      <c r="J346">
        <v>29</v>
      </c>
      <c r="K346">
        <v>29</v>
      </c>
      <c r="L346">
        <v>29</v>
      </c>
      <c r="N346" s="171" t="str">
        <f t="shared" si="15"/>
        <v>810142-TEBLK-SM</v>
      </c>
      <c r="O346" s="172">
        <f>IF(B346="NET","",IF(B346="","",IFERROR(VLOOKUP(N346,EAN!$A:$B,2,FALSE),"MANGLER - MÅ OPPDATERE EAN-FANEN")))</f>
        <v>7048652905697</v>
      </c>
      <c r="P346" s="171">
        <f t="shared" si="16"/>
        <v>29</v>
      </c>
      <c r="Q346" s="171">
        <f t="shared" si="17"/>
        <v>29</v>
      </c>
      <c r="S346" s="102" t="str">
        <f>IF(B346="NET","",IFERROR(VLOOKUP(O346,'2) Order Form'!$V$9:$V$905,1,FALSE),"Ikke med I order form"))</f>
        <v>Ikke med I order form</v>
      </c>
      <c r="U346" s="2">
        <v>7048652895295</v>
      </c>
      <c r="V346" s="120">
        <f>IFERROR(VLOOKUP(U346,'2) Order Form'!$V$9:$V$1767,1,FALSE),"Ikke med I order form")</f>
        <v>7048652895295</v>
      </c>
      <c r="W346" s="173">
        <f>INDEX(ATS!$A:$P,MATCH(ATS!$U346,ATS!$O:$O,0),1)</f>
        <v>845145</v>
      </c>
      <c r="X346" s="174" t="str">
        <f>INDEX(ATS!$A:$P,MATCH(ATS!$U346,ATS!$O:$O,0),2)</f>
        <v>Falconer 2Vi Mips Helmet</v>
      </c>
      <c r="Y346" s="175" t="str">
        <f>INDEX(ATS!$A:$P,MATCH(ATS!$U346,ATS!$O:$O,0),4)</f>
        <v>LAVA-SM</v>
      </c>
      <c r="AA346" s="173">
        <f>IFERROR(VLOOKUP('2) Order Form'!V351,$U$4:$U$2000,1,FALSE),"Ikke med i Elastic")</f>
        <v>7048652833754</v>
      </c>
      <c r="AB346" s="173">
        <f>SUM('2) Order Form'!V351)</f>
        <v>7048652833754</v>
      </c>
      <c r="AC346" s="173">
        <f>INDEX(ATS!$A:$P,MATCH(ATS!$AB346,ATS!$O:$O,0),1)</f>
        <v>852097</v>
      </c>
      <c r="AD346" s="173" t="str">
        <f>INDEX(ATS!$A:$P,MATCH(ATS!$AB346,ATS!$O:$O,0),2)</f>
        <v>Tachi RIG Reflect</v>
      </c>
      <c r="AE346" s="173" t="str">
        <f>INDEX(ATS!$A:$P,MATCH(ATS!$AB346,ATS!$O:$O,0),4)</f>
        <v>060100-OS</v>
      </c>
    </row>
    <row r="347" spans="1:31">
      <c r="A347">
        <v>810142</v>
      </c>
      <c r="B347" t="s">
        <v>3278</v>
      </c>
      <c r="C347" t="s">
        <v>3939</v>
      </c>
      <c r="D347" t="s">
        <v>417</v>
      </c>
      <c r="E347" t="s">
        <v>166</v>
      </c>
      <c r="F347" t="s">
        <v>80</v>
      </c>
      <c r="G347" t="s">
        <v>111</v>
      </c>
      <c r="H347">
        <v>49</v>
      </c>
      <c r="I347">
        <v>49</v>
      </c>
      <c r="J347">
        <v>49</v>
      </c>
      <c r="K347">
        <v>49</v>
      </c>
      <c r="L347">
        <v>49</v>
      </c>
      <c r="N347" s="171" t="str">
        <f t="shared" si="15"/>
        <v>810142-TEBLK-ML</v>
      </c>
      <c r="O347" s="172">
        <f>IF(B347="NET","",IF(B347="","",IFERROR(VLOOKUP(N347,EAN!$A:$B,2,FALSE),"MANGLER - MÅ OPPDATERE EAN-FANEN")))</f>
        <v>7048652905680</v>
      </c>
      <c r="P347" s="171">
        <f t="shared" si="16"/>
        <v>49</v>
      </c>
      <c r="Q347" s="171">
        <f t="shared" si="17"/>
        <v>49</v>
      </c>
      <c r="S347" s="102" t="str">
        <f>IF(B347="NET","",IFERROR(VLOOKUP(O347,'2) Order Form'!$V$9:$V$905,1,FALSE),"Ikke med I order form"))</f>
        <v>Ikke med I order form</v>
      </c>
      <c r="U347" s="2">
        <v>7048652895295</v>
      </c>
      <c r="V347" s="120">
        <f>IFERROR(VLOOKUP(U347,'2) Order Form'!$V$9:$V$1767,1,FALSE),"Ikke med I order form")</f>
        <v>7048652895295</v>
      </c>
      <c r="W347" s="173">
        <f>INDEX(ATS!$A:$P,MATCH(ATS!$U347,ATS!$O:$O,0),1)</f>
        <v>845145</v>
      </c>
      <c r="X347" s="174" t="str">
        <f>INDEX(ATS!$A:$P,MATCH(ATS!$U347,ATS!$O:$O,0),2)</f>
        <v>Falconer 2Vi Mips Helmet</v>
      </c>
      <c r="Y347" s="175" t="str">
        <f>INDEX(ATS!$A:$P,MATCH(ATS!$U347,ATS!$O:$O,0),4)</f>
        <v>LAVA-SM</v>
      </c>
      <c r="AA347" s="173">
        <f>IFERROR(VLOOKUP('2) Order Form'!V352,$U$4:$U$2000,1,FALSE),"Ikke med i Elastic")</f>
        <v>7048652833785</v>
      </c>
      <c r="AB347" s="173">
        <f>SUM('2) Order Form'!V352)</f>
        <v>7048652833785</v>
      </c>
      <c r="AC347" s="173">
        <f>INDEX(ATS!$A:$P,MATCH(ATS!$AB347,ATS!$O:$O,0),1)</f>
        <v>852097</v>
      </c>
      <c r="AD347" s="173" t="str">
        <f>INDEX(ATS!$A:$P,MATCH(ATS!$AB347,ATS!$O:$O,0),2)</f>
        <v>Tachi RIG Reflect</v>
      </c>
      <c r="AE347" s="173" t="str">
        <f>INDEX(ATS!$A:$P,MATCH(ATS!$AB347,ATS!$O:$O,0),4)</f>
        <v>070600-OS</v>
      </c>
    </row>
    <row r="348" spans="1:31">
      <c r="A348">
        <v>810142</v>
      </c>
      <c r="B348" t="s">
        <v>3278</v>
      </c>
      <c r="C348" t="s">
        <v>3939</v>
      </c>
      <c r="D348" t="s">
        <v>418</v>
      </c>
      <c r="E348" t="s">
        <v>166</v>
      </c>
      <c r="F348" t="s">
        <v>81</v>
      </c>
      <c r="G348" t="s">
        <v>111</v>
      </c>
      <c r="H348">
        <v>29</v>
      </c>
      <c r="I348">
        <v>29</v>
      </c>
      <c r="J348">
        <v>29</v>
      </c>
      <c r="K348">
        <v>29</v>
      </c>
      <c r="L348">
        <v>29</v>
      </c>
      <c r="N348" s="171" t="str">
        <f t="shared" si="15"/>
        <v>810142-TEBLK-LXL</v>
      </c>
      <c r="O348" s="172">
        <f>IF(B348="NET","",IF(B348="","",IFERROR(VLOOKUP(N348,EAN!$A:$B,2,FALSE),"MANGLER - MÅ OPPDATERE EAN-FANEN")))</f>
        <v>7048652905673</v>
      </c>
      <c r="P348" s="171">
        <f t="shared" si="16"/>
        <v>29</v>
      </c>
      <c r="Q348" s="171">
        <f t="shared" si="17"/>
        <v>29</v>
      </c>
      <c r="S348" s="102" t="str">
        <f>IF(B348="NET","",IFERROR(VLOOKUP(O348,'2) Order Form'!$V$9:$V$905,1,FALSE),"Ikke med I order form"))</f>
        <v>Ikke med I order form</v>
      </c>
      <c r="U348" s="2">
        <v>7048652895288</v>
      </c>
      <c r="V348" s="120">
        <f>IFERROR(VLOOKUP(U348,'2) Order Form'!$V$9:$V$1767,1,FALSE),"Ikke med I order form")</f>
        <v>7048652895288</v>
      </c>
      <c r="W348" s="173">
        <f>INDEX(ATS!$A:$P,MATCH(ATS!$U348,ATS!$O:$O,0),1)</f>
        <v>845145</v>
      </c>
      <c r="X348" s="174" t="str">
        <f>INDEX(ATS!$A:$P,MATCH(ATS!$U348,ATS!$O:$O,0),2)</f>
        <v>Falconer 2Vi Mips Helmet</v>
      </c>
      <c r="Y348" s="175" t="str">
        <f>INDEX(ATS!$A:$P,MATCH(ATS!$U348,ATS!$O:$O,0),4)</f>
        <v>LAVA-ML</v>
      </c>
      <c r="AA348" s="173">
        <f>IFERROR(VLOOKUP('2) Order Form'!V353,$U$4:$U$2000,1,FALSE),"Ikke med i Elastic")</f>
        <v>7048652895844</v>
      </c>
      <c r="AB348" s="173">
        <f>SUM('2) Order Form'!V353)</f>
        <v>7048652895844</v>
      </c>
      <c r="AC348" s="173">
        <f>INDEX(ATS!$A:$P,MATCH(ATS!$AB348,ATS!$O:$O,0),1)</f>
        <v>852097</v>
      </c>
      <c r="AD348" s="173" t="str">
        <f>INDEX(ATS!$A:$P,MATCH(ATS!$AB348,ATS!$O:$O,0),2)</f>
        <v>Tachi RIG Reflect</v>
      </c>
      <c r="AE348" s="173" t="str">
        <f>INDEX(ATS!$A:$P,MATCH(ATS!$AB348,ATS!$O:$O,0),4)</f>
        <v>150500-OS</v>
      </c>
    </row>
    <row r="349" spans="1:31">
      <c r="A349" s="140">
        <v>810143</v>
      </c>
      <c r="B349" t="s">
        <v>170</v>
      </c>
      <c r="H349" s="140">
        <v>202341</v>
      </c>
      <c r="I349" s="140">
        <v>202342</v>
      </c>
      <c r="J349" s="140">
        <v>202343</v>
      </c>
      <c r="K349" s="140">
        <v>202344</v>
      </c>
      <c r="L349" s="140">
        <v>202345</v>
      </c>
      <c r="N349" s="171" t="str">
        <f t="shared" si="15"/>
        <v>810143-</v>
      </c>
      <c r="O349" s="172" t="str">
        <f>IF(B349="NET","",IF(B349="","",IFERROR(VLOOKUP(N349,EAN!$A:$B,2,FALSE),"MANGLER - MÅ OPPDATERE EAN-FANEN")))</f>
        <v/>
      </c>
      <c r="P349" s="171">
        <f t="shared" si="16"/>
        <v>202341</v>
      </c>
      <c r="Q349" s="171">
        <f t="shared" si="17"/>
        <v>202345</v>
      </c>
      <c r="S349" s="102" t="str">
        <f>IF(B349="NET","",IFERROR(VLOOKUP(O349,'2) Order Form'!$V$9:$V$905,1,FALSE),"Ikke med I order form"))</f>
        <v/>
      </c>
      <c r="U349" s="2">
        <v>7048652895288</v>
      </c>
      <c r="V349" s="120">
        <f>IFERROR(VLOOKUP(U349,'2) Order Form'!$V$9:$V$1767,1,FALSE),"Ikke med I order form")</f>
        <v>7048652895288</v>
      </c>
      <c r="W349" s="173">
        <f>INDEX(ATS!$A:$P,MATCH(ATS!$U349,ATS!$O:$O,0),1)</f>
        <v>845145</v>
      </c>
      <c r="X349" s="174" t="str">
        <f>INDEX(ATS!$A:$P,MATCH(ATS!$U349,ATS!$O:$O,0),2)</f>
        <v>Falconer 2Vi Mips Helmet</v>
      </c>
      <c r="Y349" s="175" t="str">
        <f>INDEX(ATS!$A:$P,MATCH(ATS!$U349,ATS!$O:$O,0),4)</f>
        <v>LAVA-ML</v>
      </c>
      <c r="AA349" s="173">
        <f>IFERROR(VLOOKUP('2) Order Form'!V354,$U$4:$U$2000,1,FALSE),"Ikke med i Elastic")</f>
        <v>7048652833761</v>
      </c>
      <c r="AB349" s="173">
        <f>SUM('2) Order Form'!V354)</f>
        <v>7048652833761</v>
      </c>
      <c r="AC349" s="173">
        <f>INDEX(ATS!$A:$P,MATCH(ATS!$AB349,ATS!$O:$O,0),1)</f>
        <v>852097</v>
      </c>
      <c r="AD349" s="173" t="str">
        <f>INDEX(ATS!$A:$P,MATCH(ATS!$AB349,ATS!$O:$O,0),2)</f>
        <v>Tachi RIG Reflect</v>
      </c>
      <c r="AE349" s="173" t="str">
        <f>INDEX(ATS!$A:$P,MATCH(ATS!$AB349,ATS!$O:$O,0),4)</f>
        <v>160400-OS</v>
      </c>
    </row>
    <row r="350" spans="1:31">
      <c r="A350">
        <v>810143</v>
      </c>
      <c r="B350" t="s">
        <v>2844</v>
      </c>
      <c r="C350" t="s">
        <v>3939</v>
      </c>
      <c r="D350" t="s">
        <v>416</v>
      </c>
      <c r="E350" t="s">
        <v>166</v>
      </c>
      <c r="F350" t="s">
        <v>79</v>
      </c>
      <c r="G350" t="s">
        <v>111</v>
      </c>
      <c r="H350">
        <v>29</v>
      </c>
      <c r="I350">
        <v>29</v>
      </c>
      <c r="J350">
        <v>29</v>
      </c>
      <c r="K350">
        <v>29</v>
      </c>
      <c r="L350">
        <v>29</v>
      </c>
      <c r="N350" s="171" t="str">
        <f t="shared" si="15"/>
        <v>810143-TEBLK-SM</v>
      </c>
      <c r="O350" s="172">
        <f>IF(B350="NET","",IF(B350="","",IFERROR(VLOOKUP(N350,EAN!$A:$B,2,FALSE),"MANGLER - MÅ OPPDATERE EAN-FANEN")))</f>
        <v>7048652905666</v>
      </c>
      <c r="P350" s="171">
        <f t="shared" si="16"/>
        <v>29</v>
      </c>
      <c r="Q350" s="171">
        <f t="shared" si="17"/>
        <v>29</v>
      </c>
      <c r="S350" s="102" t="str">
        <f>IF(B350="NET","",IFERROR(VLOOKUP(O350,'2) Order Form'!$V$9:$V$905,1,FALSE),"Ikke med I order form"))</f>
        <v>Ikke med I order form</v>
      </c>
      <c r="U350" s="2">
        <v>7048652895271</v>
      </c>
      <c r="V350" s="120">
        <f>IFERROR(VLOOKUP(U350,'2) Order Form'!$V$9:$V$1767,1,FALSE),"Ikke med I order form")</f>
        <v>7048652895271</v>
      </c>
      <c r="W350" s="173">
        <f>INDEX(ATS!$A:$P,MATCH(ATS!$U350,ATS!$O:$O,0),1)</f>
        <v>845145</v>
      </c>
      <c r="X350" s="174" t="str">
        <f>INDEX(ATS!$A:$P,MATCH(ATS!$U350,ATS!$O:$O,0),2)</f>
        <v>Falconer 2Vi Mips Helmet</v>
      </c>
      <c r="Y350" s="175" t="str">
        <f>INDEX(ATS!$A:$P,MATCH(ATS!$U350,ATS!$O:$O,0),4)</f>
        <v>LAVA-LXL</v>
      </c>
      <c r="AA350" s="173">
        <f>IFERROR(VLOOKUP('2) Order Form'!V355,$U$4:$U$2000,1,FALSE),"Ikke med i Elastic")</f>
        <v>7048652833792</v>
      </c>
      <c r="AB350" s="173">
        <f>SUM('2) Order Form'!V355)</f>
        <v>7048652833792</v>
      </c>
      <c r="AC350" s="173">
        <f>INDEX(ATS!$A:$P,MATCH(ATS!$AB350,ATS!$O:$O,0),1)</f>
        <v>852097</v>
      </c>
      <c r="AD350" s="173" t="str">
        <f>INDEX(ATS!$A:$P,MATCH(ATS!$AB350,ATS!$O:$O,0),2)</f>
        <v>Tachi RIG Reflect</v>
      </c>
      <c r="AE350" s="173" t="str">
        <f>INDEX(ATS!$A:$P,MATCH(ATS!$AB350,ATS!$O:$O,0),4)</f>
        <v>198200-OS</v>
      </c>
    </row>
    <row r="351" spans="1:31">
      <c r="A351">
        <v>810143</v>
      </c>
      <c r="B351" t="s">
        <v>2844</v>
      </c>
      <c r="C351" t="s">
        <v>3939</v>
      </c>
      <c r="D351" t="s">
        <v>417</v>
      </c>
      <c r="E351" t="s">
        <v>166</v>
      </c>
      <c r="F351" t="s">
        <v>80</v>
      </c>
      <c r="G351" t="s">
        <v>111</v>
      </c>
      <c r="H351">
        <v>48</v>
      </c>
      <c r="I351">
        <v>48</v>
      </c>
      <c r="J351">
        <v>48</v>
      </c>
      <c r="K351">
        <v>48</v>
      </c>
      <c r="L351">
        <v>48</v>
      </c>
      <c r="N351" s="171" t="str">
        <f t="shared" si="15"/>
        <v>810143-TEBLK-ML</v>
      </c>
      <c r="O351" s="172">
        <f>IF(B351="NET","",IF(B351="","",IFERROR(VLOOKUP(N351,EAN!$A:$B,2,FALSE),"MANGLER - MÅ OPPDATERE EAN-FANEN")))</f>
        <v>7048652905659</v>
      </c>
      <c r="P351" s="171">
        <f t="shared" si="16"/>
        <v>48</v>
      </c>
      <c r="Q351" s="171">
        <f t="shared" si="17"/>
        <v>48</v>
      </c>
      <c r="S351" s="102" t="str">
        <f>IF(B351="NET","",IFERROR(VLOOKUP(O351,'2) Order Form'!$V$9:$V$905,1,FALSE),"Ikke med I order form"))</f>
        <v>Ikke med I order form</v>
      </c>
      <c r="U351" s="2">
        <v>7048652895271</v>
      </c>
      <c r="V351" s="120">
        <f>IFERROR(VLOOKUP(U351,'2) Order Form'!$V$9:$V$1767,1,FALSE),"Ikke med I order form")</f>
        <v>7048652895271</v>
      </c>
      <c r="W351" s="173">
        <f>INDEX(ATS!$A:$P,MATCH(ATS!$U351,ATS!$O:$O,0),1)</f>
        <v>845145</v>
      </c>
      <c r="X351" s="174" t="str">
        <f>INDEX(ATS!$A:$P,MATCH(ATS!$U351,ATS!$O:$O,0),2)</f>
        <v>Falconer 2Vi Mips Helmet</v>
      </c>
      <c r="Y351" s="175" t="str">
        <f>INDEX(ATS!$A:$P,MATCH(ATS!$U351,ATS!$O:$O,0),4)</f>
        <v>LAVA-LXL</v>
      </c>
      <c r="AA351" s="173">
        <f>IFERROR(VLOOKUP('2) Order Form'!V356,$U$4:$U$2000,1,FALSE),"Ikke med i Elastic")</f>
        <v>7048652833747</v>
      </c>
      <c r="AB351" s="173">
        <f>SUM('2) Order Form'!V356)</f>
        <v>7048652833747</v>
      </c>
      <c r="AC351" s="173">
        <f>INDEX(ATS!$A:$P,MATCH(ATS!$AB351,ATS!$O:$O,0),1)</f>
        <v>852097</v>
      </c>
      <c r="AD351" s="173" t="str">
        <f>INDEX(ATS!$A:$P,MATCH(ATS!$AB351,ATS!$O:$O,0),2)</f>
        <v>Tachi RIG Reflect</v>
      </c>
      <c r="AE351" s="173" t="str">
        <f>INDEX(ATS!$A:$P,MATCH(ATS!$AB351,ATS!$O:$O,0),4)</f>
        <v>200700-OS</v>
      </c>
    </row>
    <row r="352" spans="1:31">
      <c r="A352">
        <v>810143</v>
      </c>
      <c r="B352" t="s">
        <v>2844</v>
      </c>
      <c r="C352" t="s">
        <v>3939</v>
      </c>
      <c r="D352" t="s">
        <v>418</v>
      </c>
      <c r="E352" t="s">
        <v>166</v>
      </c>
      <c r="F352" t="s">
        <v>81</v>
      </c>
      <c r="G352" t="s">
        <v>111</v>
      </c>
      <c r="H352">
        <v>29</v>
      </c>
      <c r="I352">
        <v>29</v>
      </c>
      <c r="J352">
        <v>29</v>
      </c>
      <c r="K352">
        <v>29</v>
      </c>
      <c r="L352">
        <v>29</v>
      </c>
      <c r="N352" s="171" t="str">
        <f t="shared" si="15"/>
        <v>810143-TEBLK-LXL</v>
      </c>
      <c r="O352" s="172">
        <f>IF(B352="NET","",IF(B352="","",IFERROR(VLOOKUP(N352,EAN!$A:$B,2,FALSE),"MANGLER - MÅ OPPDATERE EAN-FANEN")))</f>
        <v>7048652905642</v>
      </c>
      <c r="P352" s="171">
        <f t="shared" si="16"/>
        <v>29</v>
      </c>
      <c r="Q352" s="171">
        <f t="shared" si="17"/>
        <v>29</v>
      </c>
      <c r="S352" s="102" t="str">
        <f>IF(B352="NET","",IFERROR(VLOOKUP(O352,'2) Order Form'!$V$9:$V$905,1,FALSE),"Ikke med I order form"))</f>
        <v>Ikke med I order form</v>
      </c>
      <c r="U352" s="2">
        <v>7048652893369</v>
      </c>
      <c r="V352" s="120">
        <f>IFERROR(VLOOKUP(U352,'2) Order Form'!$V$9:$V$1767,1,FALSE),"Ikke med I order form")</f>
        <v>7048652893369</v>
      </c>
      <c r="W352" s="173">
        <f>INDEX(ATS!$A:$P,MATCH(ATS!$U352,ATS!$O:$O,0),1)</f>
        <v>845145</v>
      </c>
      <c r="X352" s="174" t="str">
        <f>INDEX(ATS!$A:$P,MATCH(ATS!$U352,ATS!$O:$O,0),2)</f>
        <v>Falconer 2Vi Mips Helmet</v>
      </c>
      <c r="Y352" s="175" t="str">
        <f>INDEX(ATS!$A:$P,MATCH(ATS!$U352,ATS!$O:$O,0),4)</f>
        <v>LUSH-SM</v>
      </c>
      <c r="AA352" s="173">
        <f>IFERROR(VLOOKUP('2) Order Form'!V357,$U$4:$U$2000,1,FALSE),"Ikke med i Elastic")</f>
        <v>7048652894625</v>
      </c>
      <c r="AB352" s="173">
        <f>SUM('2) Order Form'!V357)</f>
        <v>7048652894625</v>
      </c>
      <c r="AC352" s="173">
        <f>INDEX(ATS!$A:$P,MATCH(ATS!$AB352,ATS!$O:$O,0),1)</f>
        <v>852097</v>
      </c>
      <c r="AD352" s="173" t="str">
        <f>INDEX(ATS!$A:$P,MATCH(ATS!$AB352,ATS!$O:$O,0),2)</f>
        <v>Tachi RIG Reflect</v>
      </c>
      <c r="AE352" s="173" t="str">
        <f>INDEX(ATS!$A:$P,MATCH(ATS!$AB352,ATS!$O:$O,0),4)</f>
        <v>206700-OS</v>
      </c>
    </row>
    <row r="353" spans="1:31">
      <c r="A353" s="140">
        <v>810147</v>
      </c>
      <c r="B353" t="s">
        <v>170</v>
      </c>
      <c r="H353" s="140">
        <v>202341</v>
      </c>
      <c r="I353" s="140">
        <v>202342</v>
      </c>
      <c r="J353" s="140">
        <v>202343</v>
      </c>
      <c r="K353" s="140">
        <v>202344</v>
      </c>
      <c r="L353" s="140">
        <v>202345</v>
      </c>
      <c r="N353" s="171" t="str">
        <f t="shared" si="15"/>
        <v>810147-</v>
      </c>
      <c r="O353" s="172" t="str">
        <f>IF(B353="NET","",IF(B353="","",IFERROR(VLOOKUP(N353,EAN!$A:$B,2,FALSE),"MANGLER - MÅ OPPDATERE EAN-FANEN")))</f>
        <v/>
      </c>
      <c r="P353" s="171">
        <f t="shared" si="16"/>
        <v>202341</v>
      </c>
      <c r="Q353" s="171">
        <f t="shared" si="17"/>
        <v>202345</v>
      </c>
      <c r="S353" s="102" t="str">
        <f>IF(B353="NET","",IFERROR(VLOOKUP(O353,'2) Order Form'!$V$9:$V$905,1,FALSE),"Ikke med I order form"))</f>
        <v/>
      </c>
      <c r="U353" s="2">
        <v>7048652893369</v>
      </c>
      <c r="V353" s="120">
        <f>IFERROR(VLOOKUP(U353,'2) Order Form'!$V$9:$V$1767,1,FALSE),"Ikke med I order form")</f>
        <v>7048652893369</v>
      </c>
      <c r="W353" s="173">
        <f>INDEX(ATS!$A:$P,MATCH(ATS!$U353,ATS!$O:$O,0),1)</f>
        <v>845145</v>
      </c>
      <c r="X353" s="174" t="str">
        <f>INDEX(ATS!$A:$P,MATCH(ATS!$U353,ATS!$O:$O,0),2)</f>
        <v>Falconer 2Vi Mips Helmet</v>
      </c>
      <c r="Y353" s="175" t="str">
        <f>INDEX(ATS!$A:$P,MATCH(ATS!$U353,ATS!$O:$O,0),4)</f>
        <v>LUSH-SM</v>
      </c>
      <c r="AA353" s="173">
        <f>IFERROR(VLOOKUP('2) Order Form'!V358,$U$4:$U$2000,1,FALSE),"Ikke med i Elastic")</f>
        <v>7048652833730</v>
      </c>
      <c r="AB353" s="173">
        <f>SUM('2) Order Form'!V358)</f>
        <v>7048652833730</v>
      </c>
      <c r="AC353" s="173">
        <f>INDEX(ATS!$A:$P,MATCH(ATS!$AB353,ATS!$O:$O,0),1)</f>
        <v>852096</v>
      </c>
      <c r="AD353" s="173" t="str">
        <f>INDEX(ATS!$A:$P,MATCH(ATS!$AB353,ATS!$O:$O,0),2)</f>
        <v>Tachi Polarized</v>
      </c>
      <c r="AE353" s="173" t="str">
        <f>INDEX(ATS!$A:$P,MATCH(ATS!$AB353,ATS!$O:$O,0),4)</f>
        <v>230100-OS</v>
      </c>
    </row>
    <row r="354" spans="1:31">
      <c r="A354">
        <v>810147</v>
      </c>
      <c r="B354" t="s">
        <v>3201</v>
      </c>
      <c r="C354" t="s">
        <v>3939</v>
      </c>
      <c r="D354" t="s">
        <v>539</v>
      </c>
      <c r="E354" t="s">
        <v>936</v>
      </c>
      <c r="F354" t="s">
        <v>1378</v>
      </c>
      <c r="G354" t="s">
        <v>214</v>
      </c>
      <c r="H354">
        <v>20</v>
      </c>
      <c r="I354">
        <v>20</v>
      </c>
      <c r="J354">
        <v>20</v>
      </c>
      <c r="K354">
        <v>20</v>
      </c>
      <c r="L354">
        <v>20</v>
      </c>
      <c r="N354" s="171" t="str">
        <f t="shared" si="15"/>
        <v>810147-MBLK-48/53</v>
      </c>
      <c r="O354" s="172" t="str">
        <f>IF(B354="NET","",IF(B354="","",IFERROR(VLOOKUP(N354,EAN!$A:$B,2,FALSE),"MANGLER - MÅ OPPDATERE EAN-FANEN")))</f>
        <v>MANGLER - MÅ OPPDATERE EAN-FANEN</v>
      </c>
      <c r="P354" s="171">
        <f t="shared" si="16"/>
        <v>20</v>
      </c>
      <c r="Q354" s="171">
        <f t="shared" si="17"/>
        <v>20</v>
      </c>
      <c r="S354" s="102" t="str">
        <f>IF(B354="NET","",IFERROR(VLOOKUP(O354,'2) Order Form'!$V$9:$V$905,1,FALSE),"Ikke med I order form"))</f>
        <v>Ikke med I order form</v>
      </c>
      <c r="U354" s="2">
        <v>7048652893352</v>
      </c>
      <c r="V354" s="120">
        <f>IFERROR(VLOOKUP(U354,'2) Order Form'!$V$9:$V$1767,1,FALSE),"Ikke med I order form")</f>
        <v>7048652893352</v>
      </c>
      <c r="W354" s="173">
        <f>INDEX(ATS!$A:$P,MATCH(ATS!$U354,ATS!$O:$O,0),1)</f>
        <v>845145</v>
      </c>
      <c r="X354" s="174" t="str">
        <f>INDEX(ATS!$A:$P,MATCH(ATS!$U354,ATS!$O:$O,0),2)</f>
        <v>Falconer 2Vi Mips Helmet</v>
      </c>
      <c r="Y354" s="175" t="str">
        <f>INDEX(ATS!$A:$P,MATCH(ATS!$U354,ATS!$O:$O,0),4)</f>
        <v>LUSH-ML</v>
      </c>
      <c r="AA354" s="173">
        <f>IFERROR(VLOOKUP('2) Order Form'!V359,$U$4:$U$2000,1,FALSE),"Ikke med i Elastic")</f>
        <v>7048652616456</v>
      </c>
      <c r="AB354" s="173">
        <f>SUM('2) Order Form'!V359)</f>
        <v>7048652616456</v>
      </c>
      <c r="AC354" s="173">
        <f>INDEX(ATS!$A:$P,MATCH(ATS!$AB354,ATS!$O:$O,0),1)</f>
        <v>852031</v>
      </c>
      <c r="AD354" s="173" t="str">
        <f>INDEX(ATS!$A:$P,MATCH(ATS!$AB354,ATS!$O:$O,0),2)</f>
        <v>Heat RIG Reflect</v>
      </c>
      <c r="AE354" s="173" t="str">
        <f>INDEX(ATS!$A:$P,MATCH(ATS!$AB354,ATS!$O:$O,0),4)</f>
        <v>060100-OS</v>
      </c>
    </row>
    <row r="355" spans="1:31">
      <c r="A355">
        <v>810147</v>
      </c>
      <c r="B355" t="s">
        <v>3201</v>
      </c>
      <c r="C355" t="s">
        <v>3939</v>
      </c>
      <c r="D355" t="s">
        <v>533</v>
      </c>
      <c r="E355" t="s">
        <v>936</v>
      </c>
      <c r="F355" t="s">
        <v>1377</v>
      </c>
      <c r="G355" t="s">
        <v>214</v>
      </c>
      <c r="H355">
        <v>79</v>
      </c>
      <c r="I355">
        <v>79</v>
      </c>
      <c r="J355">
        <v>79</v>
      </c>
      <c r="K355">
        <v>79</v>
      </c>
      <c r="L355">
        <v>79</v>
      </c>
      <c r="N355" s="171" t="str">
        <f t="shared" si="15"/>
        <v>810147-MBLK-53/61</v>
      </c>
      <c r="O355" s="172" t="str">
        <f>IF(B355="NET","",IF(B355="","",IFERROR(VLOOKUP(N355,EAN!$A:$B,2,FALSE),"MANGLER - MÅ OPPDATERE EAN-FANEN")))</f>
        <v>MANGLER - MÅ OPPDATERE EAN-FANEN</v>
      </c>
      <c r="P355" s="171">
        <f t="shared" si="16"/>
        <v>79</v>
      </c>
      <c r="Q355" s="171">
        <f t="shared" si="17"/>
        <v>79</v>
      </c>
      <c r="S355" s="102" t="str">
        <f>IF(B355="NET","",IFERROR(VLOOKUP(O355,'2) Order Form'!$V$9:$V$905,1,FALSE),"Ikke med I order form"))</f>
        <v>Ikke med I order form</v>
      </c>
      <c r="U355" s="2">
        <v>7048652893352</v>
      </c>
      <c r="V355" s="120">
        <f>IFERROR(VLOOKUP(U355,'2) Order Form'!$V$9:$V$1767,1,FALSE),"Ikke med I order form")</f>
        <v>7048652893352</v>
      </c>
      <c r="W355" s="173">
        <f>INDEX(ATS!$A:$P,MATCH(ATS!$U355,ATS!$O:$O,0),1)</f>
        <v>845145</v>
      </c>
      <c r="X355" s="174" t="str">
        <f>INDEX(ATS!$A:$P,MATCH(ATS!$U355,ATS!$O:$O,0),2)</f>
        <v>Falconer 2Vi Mips Helmet</v>
      </c>
      <c r="Y355" s="175" t="str">
        <f>INDEX(ATS!$A:$P,MATCH(ATS!$U355,ATS!$O:$O,0),4)</f>
        <v>LUSH-ML</v>
      </c>
      <c r="AA355" s="173">
        <f>IFERROR(VLOOKUP('2) Order Form'!V360,$U$4:$U$2000,1,FALSE),"Ikke med i Elastic")</f>
        <v>7048652894632</v>
      </c>
      <c r="AB355" s="173">
        <f>SUM('2) Order Form'!V360)</f>
        <v>7048652894632</v>
      </c>
      <c r="AC355" s="173">
        <f>INDEX(ATS!$A:$P,MATCH(ATS!$AB355,ATS!$O:$O,0),1)</f>
        <v>852031</v>
      </c>
      <c r="AD355" s="173" t="str">
        <f>INDEX(ATS!$A:$P,MATCH(ATS!$AB355,ATS!$O:$O,0),2)</f>
        <v>Heat RIG Reflect</v>
      </c>
      <c r="AE355" s="173" t="str">
        <f>INDEX(ATS!$A:$P,MATCH(ATS!$AB355,ATS!$O:$O,0),4)</f>
        <v>076500-OS</v>
      </c>
    </row>
    <row r="356" spans="1:31">
      <c r="A356">
        <v>810147</v>
      </c>
      <c r="B356" t="s">
        <v>3201</v>
      </c>
      <c r="C356" t="s">
        <v>3939</v>
      </c>
      <c r="D356" t="s">
        <v>3945</v>
      </c>
      <c r="E356" t="s">
        <v>166</v>
      </c>
      <c r="F356" t="s">
        <v>1378</v>
      </c>
      <c r="G356" t="s">
        <v>111</v>
      </c>
      <c r="H356">
        <v>0</v>
      </c>
      <c r="I356">
        <v>0</v>
      </c>
      <c r="J356">
        <v>0</v>
      </c>
      <c r="K356">
        <v>0</v>
      </c>
      <c r="L356">
        <v>0</v>
      </c>
      <c r="N356" s="171" t="str">
        <f t="shared" si="15"/>
        <v>810147-TEBK-48/53</v>
      </c>
      <c r="O356" s="172" t="str">
        <f>IF(B356="NET","",IF(B356="","",IFERROR(VLOOKUP(N356,EAN!$A:$B,2,FALSE),"MANGLER - MÅ OPPDATERE EAN-FANEN")))</f>
        <v>MANGLER - MÅ OPPDATERE EAN-FANEN</v>
      </c>
      <c r="P356" s="171">
        <f t="shared" si="16"/>
        <v>0</v>
      </c>
      <c r="Q356" s="171">
        <f t="shared" si="17"/>
        <v>0</v>
      </c>
      <c r="S356" s="102" t="str">
        <f>IF(B356="NET","",IFERROR(VLOOKUP(O356,'2) Order Form'!$V$9:$V$905,1,FALSE),"Ikke med I order form"))</f>
        <v>Ikke med I order form</v>
      </c>
      <c r="U356" s="2">
        <v>7048652893345</v>
      </c>
      <c r="V356" s="120">
        <f>IFERROR(VLOOKUP(U356,'2) Order Form'!$V$9:$V$1767,1,FALSE),"Ikke med I order form")</f>
        <v>7048652893345</v>
      </c>
      <c r="W356" s="173">
        <f>INDEX(ATS!$A:$P,MATCH(ATS!$U356,ATS!$O:$O,0),1)</f>
        <v>845145</v>
      </c>
      <c r="X356" s="174" t="str">
        <f>INDEX(ATS!$A:$P,MATCH(ATS!$U356,ATS!$O:$O,0),2)</f>
        <v>Falconer 2Vi Mips Helmet</v>
      </c>
      <c r="Y356" s="175" t="str">
        <f>INDEX(ATS!$A:$P,MATCH(ATS!$U356,ATS!$O:$O,0),4)</f>
        <v>LUSH-LXL</v>
      </c>
      <c r="AA356" s="173">
        <f>IFERROR(VLOOKUP('2) Order Form'!V361,$U$4:$U$2000,1,FALSE),"Ikke med i Elastic")</f>
        <v>7048652616463</v>
      </c>
      <c r="AB356" s="173">
        <f>SUM('2) Order Form'!V361)</f>
        <v>7048652616463</v>
      </c>
      <c r="AC356" s="173">
        <f>INDEX(ATS!$A:$P,MATCH(ATS!$AB356,ATS!$O:$O,0),1)</f>
        <v>852031</v>
      </c>
      <c r="AD356" s="173" t="str">
        <f>INDEX(ATS!$A:$P,MATCH(ATS!$AB356,ATS!$O:$O,0),2)</f>
        <v>Heat RIG Reflect</v>
      </c>
      <c r="AE356" s="173" t="str">
        <f>INDEX(ATS!$A:$P,MATCH(ATS!$AB356,ATS!$O:$O,0),4)</f>
        <v>152100-OS</v>
      </c>
    </row>
    <row r="357" spans="1:31">
      <c r="A357">
        <v>810147</v>
      </c>
      <c r="B357" t="s">
        <v>3201</v>
      </c>
      <c r="C357" t="s">
        <v>3939</v>
      </c>
      <c r="D357" t="s">
        <v>3946</v>
      </c>
      <c r="E357" t="s">
        <v>166</v>
      </c>
      <c r="F357" t="s">
        <v>1377</v>
      </c>
      <c r="G357" t="s">
        <v>111</v>
      </c>
      <c r="H357">
        <v>0</v>
      </c>
      <c r="I357">
        <v>0</v>
      </c>
      <c r="J357">
        <v>0</v>
      </c>
      <c r="K357">
        <v>0</v>
      </c>
      <c r="L357">
        <v>0</v>
      </c>
      <c r="N357" s="171" t="str">
        <f t="shared" si="15"/>
        <v>810147-TEBK-53/61</v>
      </c>
      <c r="O357" s="172" t="str">
        <f>IF(B357="NET","",IF(B357="","",IFERROR(VLOOKUP(N357,EAN!$A:$B,2,FALSE),"MANGLER - MÅ OPPDATERE EAN-FANEN")))</f>
        <v>MANGLER - MÅ OPPDATERE EAN-FANEN</v>
      </c>
      <c r="P357" s="171">
        <f t="shared" si="16"/>
        <v>0</v>
      </c>
      <c r="Q357" s="171">
        <f t="shared" si="17"/>
        <v>0</v>
      </c>
      <c r="S357" s="102" t="str">
        <f>IF(B357="NET","",IFERROR(VLOOKUP(O357,'2) Order Form'!$V$9:$V$905,1,FALSE),"Ikke med I order form"))</f>
        <v>Ikke med I order form</v>
      </c>
      <c r="U357" s="2">
        <v>7048652893345</v>
      </c>
      <c r="V357" s="120">
        <f>IFERROR(VLOOKUP(U357,'2) Order Form'!$V$9:$V$1767,1,FALSE),"Ikke med I order form")</f>
        <v>7048652893345</v>
      </c>
      <c r="W357" s="173">
        <f>INDEX(ATS!$A:$P,MATCH(ATS!$U357,ATS!$O:$O,0),1)</f>
        <v>845145</v>
      </c>
      <c r="X357" s="174" t="str">
        <f>INDEX(ATS!$A:$P,MATCH(ATS!$U357,ATS!$O:$O,0),2)</f>
        <v>Falconer 2Vi Mips Helmet</v>
      </c>
      <c r="Y357" s="175" t="str">
        <f>INDEX(ATS!$A:$P,MATCH(ATS!$U357,ATS!$O:$O,0),4)</f>
        <v>LUSH-LXL</v>
      </c>
      <c r="AA357" s="173">
        <f>IFERROR(VLOOKUP('2) Order Form'!V362,$U$4:$U$2000,1,FALSE),"Ikke med i Elastic")</f>
        <v>7048652710123</v>
      </c>
      <c r="AB357" s="173">
        <f>SUM('2) Order Form'!V362)</f>
        <v>7048652710123</v>
      </c>
      <c r="AC357" s="173">
        <f>INDEX(ATS!$A:$P,MATCH(ATS!$AB357,ATS!$O:$O,0),1)</f>
        <v>852031</v>
      </c>
      <c r="AD357" s="173" t="str">
        <f>INDEX(ATS!$A:$P,MATCH(ATS!$AB357,ATS!$O:$O,0),2)</f>
        <v>Heat RIG Reflect</v>
      </c>
      <c r="AE357" s="173" t="str">
        <f>INDEX(ATS!$A:$P,MATCH(ATS!$AB357,ATS!$O:$O,0),4)</f>
        <v>160400-OS</v>
      </c>
    </row>
    <row r="358" spans="1:31">
      <c r="A358" s="140">
        <v>810148</v>
      </c>
      <c r="B358" t="s">
        <v>170</v>
      </c>
      <c r="H358" s="140">
        <v>202341</v>
      </c>
      <c r="I358" s="140">
        <v>202342</v>
      </c>
      <c r="J358" s="140">
        <v>202343</v>
      </c>
      <c r="K358" s="140">
        <v>202344</v>
      </c>
      <c r="L358" s="140">
        <v>202345</v>
      </c>
      <c r="N358" s="171" t="str">
        <f t="shared" si="15"/>
        <v>810148-</v>
      </c>
      <c r="O358" s="172" t="str">
        <f>IF(B358="NET","",IF(B358="","",IFERROR(VLOOKUP(N358,EAN!$A:$B,2,FALSE),"MANGLER - MÅ OPPDATERE EAN-FANEN")))</f>
        <v/>
      </c>
      <c r="P358" s="171">
        <f t="shared" si="16"/>
        <v>202341</v>
      </c>
      <c r="Q358" s="171">
        <f t="shared" si="17"/>
        <v>202345</v>
      </c>
      <c r="S358" s="102" t="str">
        <f>IF(B358="NET","",IFERROR(VLOOKUP(O358,'2) Order Form'!$V$9:$V$905,1,FALSE),"Ikke med I order form"))</f>
        <v/>
      </c>
      <c r="U358" s="2">
        <v>7048652893390</v>
      </c>
      <c r="V358" s="120">
        <f>IFERROR(VLOOKUP(U358,'2) Order Form'!$V$9:$V$1767,1,FALSE),"Ikke med I order form")</f>
        <v>7048652893390</v>
      </c>
      <c r="W358" s="173">
        <f>INDEX(ATS!$A:$P,MATCH(ATS!$U358,ATS!$O:$O,0),1)</f>
        <v>845145</v>
      </c>
      <c r="X358" s="174" t="str">
        <f>INDEX(ATS!$A:$P,MATCH(ATS!$U358,ATS!$O:$O,0),2)</f>
        <v>Falconer 2Vi Mips Helmet</v>
      </c>
      <c r="Y358" s="175" t="str">
        <f>INDEX(ATS!$A:$P,MATCH(ATS!$U358,ATS!$O:$O,0),4)</f>
        <v>MBLCK-SM</v>
      </c>
      <c r="AA358" s="173">
        <f>IFERROR(VLOOKUP('2) Order Form'!V363,$U$4:$U$2000,1,FALSE),"Ikke med i Elastic")</f>
        <v>7048652710147</v>
      </c>
      <c r="AB358" s="173">
        <f>SUM('2) Order Form'!V363)</f>
        <v>7048652710147</v>
      </c>
      <c r="AC358" s="173">
        <f>INDEX(ATS!$A:$P,MATCH(ATS!$AB358,ATS!$O:$O,0),1)</f>
        <v>852031</v>
      </c>
      <c r="AD358" s="173" t="str">
        <f>INDEX(ATS!$A:$P,MATCH(ATS!$AB358,ATS!$O:$O,0),2)</f>
        <v>Heat RIG Reflect</v>
      </c>
      <c r="AE358" s="173" t="str">
        <f>INDEX(ATS!$A:$P,MATCH(ATS!$AB358,ATS!$O:$O,0),4)</f>
        <v>200500-OS</v>
      </c>
    </row>
    <row r="359" spans="1:31">
      <c r="A359">
        <v>810148</v>
      </c>
      <c r="B359" t="s">
        <v>3920</v>
      </c>
      <c r="C359" t="s">
        <v>3939</v>
      </c>
      <c r="D359" t="s">
        <v>121</v>
      </c>
      <c r="E359" t="s">
        <v>87</v>
      </c>
      <c r="F359" t="s">
        <v>78</v>
      </c>
      <c r="G359" t="s">
        <v>111</v>
      </c>
      <c r="H359">
        <v>78</v>
      </c>
      <c r="I359">
        <v>78</v>
      </c>
      <c r="J359">
        <v>78</v>
      </c>
      <c r="K359">
        <v>78</v>
      </c>
      <c r="L359">
        <v>78</v>
      </c>
      <c r="N359" s="171" t="str">
        <f t="shared" si="15"/>
        <v>810148-BLACK-OS</v>
      </c>
      <c r="O359" s="172" t="str">
        <f>IF(B359="NET","",IF(B359="","",IFERROR(VLOOKUP(N359,EAN!$A:$B,2,FALSE),"MANGLER - MÅ OPPDATERE EAN-FANEN")))</f>
        <v>MANGLER - MÅ OPPDATERE EAN-FANEN</v>
      </c>
      <c r="P359" s="171">
        <f t="shared" si="16"/>
        <v>78</v>
      </c>
      <c r="Q359" s="171">
        <f t="shared" si="17"/>
        <v>78</v>
      </c>
      <c r="S359" s="102" t="str">
        <f>IF(B359="NET","",IFERROR(VLOOKUP(O359,'2) Order Form'!$V$9:$V$905,1,FALSE),"Ikke med I order form"))</f>
        <v>Ikke med I order form</v>
      </c>
      <c r="U359" s="2">
        <v>7048652893390</v>
      </c>
      <c r="V359" s="120">
        <f>IFERROR(VLOOKUP(U359,'2) Order Form'!$V$9:$V$1767,1,FALSE),"Ikke med I order form")</f>
        <v>7048652893390</v>
      </c>
      <c r="W359" s="173">
        <f>INDEX(ATS!$A:$P,MATCH(ATS!$U359,ATS!$O:$O,0),1)</f>
        <v>845145</v>
      </c>
      <c r="X359" s="174" t="str">
        <f>INDEX(ATS!$A:$P,MATCH(ATS!$U359,ATS!$O:$O,0),2)</f>
        <v>Falconer 2Vi Mips Helmet</v>
      </c>
      <c r="Y359" s="175" t="str">
        <f>INDEX(ATS!$A:$P,MATCH(ATS!$U359,ATS!$O:$O,0),4)</f>
        <v>MBLCK-SM</v>
      </c>
      <c r="AA359" s="173">
        <f>IFERROR(VLOOKUP('2) Order Form'!V364,$U$4:$U$2000,1,FALSE),"Ikke med i Elastic")</f>
        <v>7048652894656</v>
      </c>
      <c r="AB359" s="173">
        <f>SUM('2) Order Form'!V364)</f>
        <v>7048652894656</v>
      </c>
      <c r="AC359" s="173">
        <f>INDEX(ATS!$A:$P,MATCH(ATS!$AB359,ATS!$O:$O,0),1)</f>
        <v>852031</v>
      </c>
      <c r="AD359" s="173" t="str">
        <f>INDEX(ATS!$A:$P,MATCH(ATS!$AB359,ATS!$O:$O,0),2)</f>
        <v>Heat RIG Reflect</v>
      </c>
      <c r="AE359" s="173" t="str">
        <f>INDEX(ATS!$A:$P,MATCH(ATS!$AB359,ATS!$O:$O,0),4)</f>
        <v>206700-OS</v>
      </c>
    </row>
    <row r="360" spans="1:31">
      <c r="A360" s="140">
        <v>810149</v>
      </c>
      <c r="B360" t="s">
        <v>170</v>
      </c>
      <c r="H360" s="140">
        <v>202341</v>
      </c>
      <c r="I360" s="140">
        <v>202342</v>
      </c>
      <c r="J360" s="140">
        <v>202343</v>
      </c>
      <c r="K360" s="140">
        <v>202344</v>
      </c>
      <c r="L360" s="140">
        <v>202345</v>
      </c>
      <c r="N360" s="171" t="str">
        <f t="shared" si="15"/>
        <v>810149-</v>
      </c>
      <c r="O360" s="172" t="str">
        <f>IF(B360="NET","",IF(B360="","",IFERROR(VLOOKUP(N360,EAN!$A:$B,2,FALSE),"MANGLER - MÅ OPPDATERE EAN-FANEN")))</f>
        <v/>
      </c>
      <c r="P360" s="171">
        <f t="shared" si="16"/>
        <v>202341</v>
      </c>
      <c r="Q360" s="171">
        <f t="shared" si="17"/>
        <v>202345</v>
      </c>
      <c r="S360" s="102" t="str">
        <f>IF(B360="NET","",IFERROR(VLOOKUP(O360,'2) Order Form'!$V$9:$V$905,1,FALSE),"Ikke med I order form"))</f>
        <v/>
      </c>
      <c r="U360" s="2">
        <v>7048652893383</v>
      </c>
      <c r="V360" s="120">
        <f>IFERROR(VLOOKUP(U360,'2) Order Form'!$V$9:$V$1767,1,FALSE),"Ikke med I order form")</f>
        <v>7048652893383</v>
      </c>
      <c r="W360" s="173">
        <f>INDEX(ATS!$A:$P,MATCH(ATS!$U360,ATS!$O:$O,0),1)</f>
        <v>845145</v>
      </c>
      <c r="X360" s="174" t="str">
        <f>INDEX(ATS!$A:$P,MATCH(ATS!$U360,ATS!$O:$O,0),2)</f>
        <v>Falconer 2Vi Mips Helmet</v>
      </c>
      <c r="Y360" s="175" t="str">
        <f>INDEX(ATS!$A:$P,MATCH(ATS!$U360,ATS!$O:$O,0),4)</f>
        <v>MBLCK-ML</v>
      </c>
      <c r="AA360" s="173">
        <f>IFERROR(VLOOKUP('2) Order Form'!V365,$U$4:$U$2000,1,FALSE),"Ikke med i Elastic")</f>
        <v>7048652762450</v>
      </c>
      <c r="AB360" s="173">
        <f>SUM('2) Order Form'!V365)</f>
        <v>7048652762450</v>
      </c>
      <c r="AC360" s="173">
        <f>INDEX(ATS!$A:$P,MATCH(ATS!$AB360,ATS!$O:$O,0),1)</f>
        <v>852032</v>
      </c>
      <c r="AD360" s="173" t="str">
        <f>INDEX(ATS!$A:$P,MATCH(ATS!$AB360,ATS!$O:$O,0),2)</f>
        <v>Heat</v>
      </c>
      <c r="AE360" s="173" t="str">
        <f>INDEX(ATS!$A:$P,MATCH(ATS!$AB360,ATS!$O:$O,0),4)</f>
        <v>090700-OS</v>
      </c>
    </row>
    <row r="361" spans="1:31">
      <c r="A361">
        <v>810149</v>
      </c>
      <c r="B361" t="s">
        <v>3947</v>
      </c>
      <c r="C361" t="s">
        <v>3939</v>
      </c>
      <c r="D361" t="s">
        <v>418</v>
      </c>
      <c r="E361" t="s">
        <v>166</v>
      </c>
      <c r="F361" t="s">
        <v>81</v>
      </c>
      <c r="G361" t="s">
        <v>111</v>
      </c>
      <c r="H361">
        <v>0</v>
      </c>
      <c r="I361">
        <v>0</v>
      </c>
      <c r="J361">
        <v>0</v>
      </c>
      <c r="K361">
        <v>0</v>
      </c>
      <c r="L361">
        <v>0</v>
      </c>
      <c r="N361" s="171" t="str">
        <f t="shared" si="15"/>
        <v>810149-TEBLK-LXL</v>
      </c>
      <c r="O361" s="172" t="str">
        <f>IF(B361="NET","",IF(B361="","",IFERROR(VLOOKUP(N361,EAN!$A:$B,2,FALSE),"MANGLER - MÅ OPPDATERE EAN-FANEN")))</f>
        <v>MANGLER - MÅ OPPDATERE EAN-FANEN</v>
      </c>
      <c r="P361" s="171">
        <f t="shared" si="16"/>
        <v>0</v>
      </c>
      <c r="Q361" s="171">
        <f t="shared" si="17"/>
        <v>0</v>
      </c>
      <c r="S361" s="102" t="str">
        <f>IF(B361="NET","",IFERROR(VLOOKUP(O361,'2) Order Form'!$V$9:$V$905,1,FALSE),"Ikke med I order form"))</f>
        <v>Ikke med I order form</v>
      </c>
      <c r="U361" s="2">
        <v>7048652893383</v>
      </c>
      <c r="V361" s="120">
        <f>IFERROR(VLOOKUP(U361,'2) Order Form'!$V$9:$V$1767,1,FALSE),"Ikke med I order form")</f>
        <v>7048652893383</v>
      </c>
      <c r="W361" s="173">
        <f>INDEX(ATS!$A:$P,MATCH(ATS!$U361,ATS!$O:$O,0),1)</f>
        <v>845145</v>
      </c>
      <c r="X361" s="174" t="str">
        <f>INDEX(ATS!$A:$P,MATCH(ATS!$U361,ATS!$O:$O,0),2)</f>
        <v>Falconer 2Vi Mips Helmet</v>
      </c>
      <c r="Y361" s="175" t="str">
        <f>INDEX(ATS!$A:$P,MATCH(ATS!$U361,ATS!$O:$O,0),4)</f>
        <v>MBLCK-ML</v>
      </c>
      <c r="AA361" s="173">
        <f>IFERROR(VLOOKUP('2) Order Form'!V366,$U$4:$U$2000,1,FALSE),"Ikke med i Elastic")</f>
        <v>7048652775078</v>
      </c>
      <c r="AB361" s="173">
        <f>SUM('2) Order Form'!V366)</f>
        <v>7048652775078</v>
      </c>
      <c r="AC361" s="173">
        <f>INDEX(ATS!$A:$P,MATCH(ATS!$AB361,ATS!$O:$O,0),1)</f>
        <v>852032</v>
      </c>
      <c r="AD361" s="173" t="str">
        <f>INDEX(ATS!$A:$P,MATCH(ATS!$AB361,ATS!$O:$O,0),2)</f>
        <v>Heat</v>
      </c>
      <c r="AE361" s="173" t="str">
        <f>INDEX(ATS!$A:$P,MATCH(ATS!$AB361,ATS!$O:$O,0),4)</f>
        <v>092500-OS</v>
      </c>
    </row>
    <row r="362" spans="1:31">
      <c r="A362">
        <v>810149</v>
      </c>
      <c r="B362" t="s">
        <v>3947</v>
      </c>
      <c r="C362" t="s">
        <v>3939</v>
      </c>
      <c r="D362" t="s">
        <v>417</v>
      </c>
      <c r="E362" t="s">
        <v>166</v>
      </c>
      <c r="F362" t="s">
        <v>80</v>
      </c>
      <c r="G362" t="s">
        <v>111</v>
      </c>
      <c r="H362">
        <v>0</v>
      </c>
      <c r="I362">
        <v>0</v>
      </c>
      <c r="J362">
        <v>0</v>
      </c>
      <c r="K362">
        <v>0</v>
      </c>
      <c r="L362">
        <v>0</v>
      </c>
      <c r="N362" s="171" t="str">
        <f t="shared" si="15"/>
        <v>810149-TEBLK-ML</v>
      </c>
      <c r="O362" s="172" t="str">
        <f>IF(B362="NET","",IF(B362="","",IFERROR(VLOOKUP(N362,EAN!$A:$B,2,FALSE),"MANGLER - MÅ OPPDATERE EAN-FANEN")))</f>
        <v>MANGLER - MÅ OPPDATERE EAN-FANEN</v>
      </c>
      <c r="P362" s="171">
        <f t="shared" si="16"/>
        <v>0</v>
      </c>
      <c r="Q362" s="171">
        <f t="shared" si="17"/>
        <v>0</v>
      </c>
      <c r="S362" s="102" t="str">
        <f>IF(B362="NET","",IFERROR(VLOOKUP(O362,'2) Order Form'!$V$9:$V$905,1,FALSE),"Ikke med I order form"))</f>
        <v>Ikke med I order form</v>
      </c>
      <c r="U362" s="2">
        <v>7048652893376</v>
      </c>
      <c r="V362" s="120">
        <f>IFERROR(VLOOKUP(U362,'2) Order Form'!$V$9:$V$1767,1,FALSE),"Ikke med I order form")</f>
        <v>7048652893376</v>
      </c>
      <c r="W362" s="173">
        <f>INDEX(ATS!$A:$P,MATCH(ATS!$U362,ATS!$O:$O,0),1)</f>
        <v>845145</v>
      </c>
      <c r="X362" s="174" t="str">
        <f>INDEX(ATS!$A:$P,MATCH(ATS!$U362,ATS!$O:$O,0),2)</f>
        <v>Falconer 2Vi Mips Helmet</v>
      </c>
      <c r="Y362" s="175" t="str">
        <f>INDEX(ATS!$A:$P,MATCH(ATS!$U362,ATS!$O:$O,0),4)</f>
        <v>MBLCK-LXL</v>
      </c>
      <c r="AA362" s="173">
        <f>IFERROR(VLOOKUP('2) Order Form'!V367,$U$4:$U$2000,1,FALSE),"Ikke med i Elastic")</f>
        <v>7048652616449</v>
      </c>
      <c r="AB362" s="173">
        <f>SUM('2) Order Form'!V367)</f>
        <v>7048652616449</v>
      </c>
      <c r="AC362" s="173">
        <f>INDEX(ATS!$A:$P,MATCH(ATS!$AB362,ATS!$O:$O,0),1)</f>
        <v>852032</v>
      </c>
      <c r="AD362" s="173" t="str">
        <f>INDEX(ATS!$A:$P,MATCH(ATS!$AB362,ATS!$O:$O,0),2)</f>
        <v>Heat</v>
      </c>
      <c r="AE362" s="173" t="str">
        <f>INDEX(ATS!$A:$P,MATCH(ATS!$AB362,ATS!$O:$O,0),4)</f>
        <v>099000-OS</v>
      </c>
    </row>
    <row r="363" spans="1:31">
      <c r="A363" s="140">
        <v>810150</v>
      </c>
      <c r="B363" t="s">
        <v>170</v>
      </c>
      <c r="H363" s="140">
        <v>202341</v>
      </c>
      <c r="I363" s="140">
        <v>202342</v>
      </c>
      <c r="J363" s="140">
        <v>202343</v>
      </c>
      <c r="K363" s="140">
        <v>202344</v>
      </c>
      <c r="L363" s="140">
        <v>202345</v>
      </c>
      <c r="N363" s="171" t="str">
        <f t="shared" si="15"/>
        <v>810150-</v>
      </c>
      <c r="O363" s="172" t="str">
        <f>IF(B363="NET","",IF(B363="","",IFERROR(VLOOKUP(N363,EAN!$A:$B,2,FALSE),"MANGLER - MÅ OPPDATERE EAN-FANEN")))</f>
        <v/>
      </c>
      <c r="P363" s="171">
        <f t="shared" si="16"/>
        <v>202341</v>
      </c>
      <c r="Q363" s="171">
        <f t="shared" si="17"/>
        <v>202345</v>
      </c>
      <c r="S363" s="102" t="str">
        <f>IF(B363="NET","",IFERROR(VLOOKUP(O363,'2) Order Form'!$V$9:$V$905,1,FALSE),"Ikke med I order form"))</f>
        <v/>
      </c>
      <c r="U363" s="2">
        <v>7048652893376</v>
      </c>
      <c r="V363" s="120">
        <f>IFERROR(VLOOKUP(U363,'2) Order Form'!$V$9:$V$1767,1,FALSE),"Ikke med I order form")</f>
        <v>7048652893376</v>
      </c>
      <c r="W363" s="173">
        <f>INDEX(ATS!$A:$P,MATCH(ATS!$U363,ATS!$O:$O,0),1)</f>
        <v>845145</v>
      </c>
      <c r="X363" s="174" t="str">
        <f>INDEX(ATS!$A:$P,MATCH(ATS!$U363,ATS!$O:$O,0),2)</f>
        <v>Falconer 2Vi Mips Helmet</v>
      </c>
      <c r="Y363" s="175" t="str">
        <f>INDEX(ATS!$A:$P,MATCH(ATS!$U363,ATS!$O:$O,0),4)</f>
        <v>MBLCK-LXL</v>
      </c>
      <c r="AA363" s="173">
        <f>IFERROR(VLOOKUP('2) Order Form'!V368,$U$4:$U$2000,1,FALSE),"Ikke med i Elastic")</f>
        <v>7048652762436</v>
      </c>
      <c r="AB363" s="173">
        <f>SUM('2) Order Form'!V368)</f>
        <v>7048652762436</v>
      </c>
      <c r="AC363" s="173">
        <f>INDEX(ATS!$A:$P,MATCH(ATS!$AB363,ATS!$O:$O,0),1)</f>
        <v>852084</v>
      </c>
      <c r="AD363" s="173" t="str">
        <f>INDEX(ATS!$A:$P,MATCH(ATS!$AB363,ATS!$O:$O,0),2)</f>
        <v>Heat Polarized</v>
      </c>
      <c r="AE363" s="173" t="str">
        <f>INDEX(ATS!$A:$P,MATCH(ATS!$AB363,ATS!$O:$O,0),4)</f>
        <v>230400-OS</v>
      </c>
    </row>
    <row r="364" spans="1:31">
      <c r="A364">
        <v>810150</v>
      </c>
      <c r="B364" t="s">
        <v>3948</v>
      </c>
      <c r="C364" t="s">
        <v>3939</v>
      </c>
      <c r="D364" t="s">
        <v>418</v>
      </c>
      <c r="E364" t="s">
        <v>166</v>
      </c>
      <c r="F364" t="s">
        <v>81</v>
      </c>
      <c r="G364" t="s">
        <v>111</v>
      </c>
      <c r="H364">
        <v>0</v>
      </c>
      <c r="I364">
        <v>0</v>
      </c>
      <c r="J364">
        <v>0</v>
      </c>
      <c r="K364">
        <v>0</v>
      </c>
      <c r="L364">
        <v>0</v>
      </c>
      <c r="N364" s="171" t="str">
        <f t="shared" si="15"/>
        <v>810150-TEBLK-LXL</v>
      </c>
      <c r="O364" s="172" t="str">
        <f>IF(B364="NET","",IF(B364="","",IFERROR(VLOOKUP(N364,EAN!$A:$B,2,FALSE),"MANGLER - MÅ OPPDATERE EAN-FANEN")))</f>
        <v>MANGLER - MÅ OPPDATERE EAN-FANEN</v>
      </c>
      <c r="P364" s="171">
        <f t="shared" si="16"/>
        <v>0</v>
      </c>
      <c r="Q364" s="171">
        <f t="shared" si="17"/>
        <v>0</v>
      </c>
      <c r="S364" s="102" t="str">
        <f>IF(B364="NET","",IFERROR(VLOOKUP(O364,'2) Order Form'!$V$9:$V$905,1,FALSE),"Ikke med I order form"))</f>
        <v>Ikke med I order form</v>
      </c>
      <c r="U364" s="2">
        <v>7048652893451</v>
      </c>
      <c r="V364" s="120">
        <f>IFERROR(VLOOKUP(U364,'2) Order Form'!$V$9:$V$1767,1,FALSE),"Ikke med I order form")</f>
        <v>7048652893451</v>
      </c>
      <c r="W364" s="173">
        <f>INDEX(ATS!$A:$P,MATCH(ATS!$U364,ATS!$O:$O,0),1)</f>
        <v>845145</v>
      </c>
      <c r="X364" s="174" t="str">
        <f>INDEX(ATS!$A:$P,MATCH(ATS!$U364,ATS!$O:$O,0),2)</f>
        <v>Falconer 2Vi Mips Helmet</v>
      </c>
      <c r="Y364" s="175" t="str">
        <f>INDEX(ATS!$A:$P,MATCH(ATS!$U364,ATS!$O:$O,0),4)</f>
        <v>SAWHT-SM</v>
      </c>
      <c r="AA364" s="173">
        <f>IFERROR(VLOOKUP('2) Order Form'!V369,$U$4:$U$2000,1,FALSE),"Ikke med i Elastic")</f>
        <v>7048652894779</v>
      </c>
      <c r="AB364" s="173">
        <f>SUM('2) Order Form'!V369)</f>
        <v>7048652894779</v>
      </c>
      <c r="AC364" s="173">
        <f>INDEX(ATS!$A:$P,MATCH(ATS!$AB364,ATS!$O:$O,0),1)</f>
        <v>852147</v>
      </c>
      <c r="AD364" s="173" t="str">
        <f>INDEX(ATS!$A:$P,MATCH(ATS!$AB364,ATS!$O:$O,0),2)</f>
        <v>Durden MTB Lens</v>
      </c>
      <c r="AE364" s="173" t="str">
        <f>INDEX(ATS!$A:$P,MATCH(ATS!$AB364,ATS!$O:$O,0),4)</f>
        <v>100000-OS</v>
      </c>
    </row>
    <row r="365" spans="1:31">
      <c r="A365">
        <v>810150</v>
      </c>
      <c r="B365" t="s">
        <v>3948</v>
      </c>
      <c r="C365" t="s">
        <v>3939</v>
      </c>
      <c r="D365" t="s">
        <v>416</v>
      </c>
      <c r="E365" t="s">
        <v>166</v>
      </c>
      <c r="F365" t="s">
        <v>79</v>
      </c>
      <c r="G365" t="s">
        <v>111</v>
      </c>
      <c r="H365">
        <v>0</v>
      </c>
      <c r="I365">
        <v>0</v>
      </c>
      <c r="J365">
        <v>0</v>
      </c>
      <c r="K365">
        <v>0</v>
      </c>
      <c r="L365">
        <v>0</v>
      </c>
      <c r="N365" s="171" t="str">
        <f t="shared" si="15"/>
        <v>810150-TEBLK-SM</v>
      </c>
      <c r="O365" s="172" t="str">
        <f>IF(B365="NET","",IF(B365="","",IFERROR(VLOOKUP(N365,EAN!$A:$B,2,FALSE),"MANGLER - MÅ OPPDATERE EAN-FANEN")))</f>
        <v>MANGLER - MÅ OPPDATERE EAN-FANEN</v>
      </c>
      <c r="P365" s="171">
        <f t="shared" si="16"/>
        <v>0</v>
      </c>
      <c r="Q365" s="171">
        <f t="shared" si="17"/>
        <v>0</v>
      </c>
      <c r="S365" s="102" t="str">
        <f>IF(B365="NET","",IFERROR(VLOOKUP(O365,'2) Order Form'!$V$9:$V$905,1,FALSE),"Ikke med I order form"))</f>
        <v>Ikke med I order form</v>
      </c>
      <c r="U365" s="2">
        <v>7048652893451</v>
      </c>
      <c r="V365" s="120">
        <f>IFERROR(VLOOKUP(U365,'2) Order Form'!$V$9:$V$1767,1,FALSE),"Ikke med I order form")</f>
        <v>7048652893451</v>
      </c>
      <c r="W365" s="173">
        <f>INDEX(ATS!$A:$P,MATCH(ATS!$U365,ATS!$O:$O,0),1)</f>
        <v>845145</v>
      </c>
      <c r="X365" s="174" t="str">
        <f>INDEX(ATS!$A:$P,MATCH(ATS!$U365,ATS!$O:$O,0),2)</f>
        <v>Falconer 2Vi Mips Helmet</v>
      </c>
      <c r="Y365" s="175" t="str">
        <f>INDEX(ATS!$A:$P,MATCH(ATS!$U365,ATS!$O:$O,0),4)</f>
        <v>SAWHT-SM</v>
      </c>
      <c r="AA365" s="173">
        <f>IFERROR(VLOOKUP('2) Order Form'!V370,$U$4:$U$2000,1,FALSE),"Ikke med i Elastic")</f>
        <v>7048652894786</v>
      </c>
      <c r="AB365" s="173">
        <f>SUM('2) Order Form'!V370)</f>
        <v>7048652894786</v>
      </c>
      <c r="AC365" s="173">
        <f>INDEX(ATS!$A:$P,MATCH(ATS!$AB365,ATS!$O:$O,0),1)</f>
        <v>852148</v>
      </c>
      <c r="AD365" s="173" t="str">
        <f>INDEX(ATS!$A:$P,MATCH(ATS!$AB365,ATS!$O:$O,0),2)</f>
        <v>Durden MTB RIG Reflect Lens</v>
      </c>
      <c r="AE365" s="173" t="str">
        <f>INDEX(ATS!$A:$P,MATCH(ATS!$AB365,ATS!$O:$O,0),4)</f>
        <v>060000-OS</v>
      </c>
    </row>
    <row r="366" spans="1:31">
      <c r="A366" s="140">
        <v>810151</v>
      </c>
      <c r="B366" t="s">
        <v>170</v>
      </c>
      <c r="H366" s="140">
        <v>202341</v>
      </c>
      <c r="I366" s="140">
        <v>202342</v>
      </c>
      <c r="J366" s="140">
        <v>202343</v>
      </c>
      <c r="K366" s="140">
        <v>202344</v>
      </c>
      <c r="L366" s="140">
        <v>202345</v>
      </c>
      <c r="N366" s="171" t="str">
        <f t="shared" si="15"/>
        <v>810151-</v>
      </c>
      <c r="O366" s="172" t="str">
        <f>IF(B366="NET","",IF(B366="","",IFERROR(VLOOKUP(N366,EAN!$A:$B,2,FALSE),"MANGLER - MÅ OPPDATERE EAN-FANEN")))</f>
        <v/>
      </c>
      <c r="P366" s="171">
        <f t="shared" si="16"/>
        <v>202341</v>
      </c>
      <c r="Q366" s="171">
        <f t="shared" si="17"/>
        <v>202345</v>
      </c>
      <c r="S366" s="102" t="str">
        <f>IF(B366="NET","",IFERROR(VLOOKUP(O366,'2) Order Form'!$V$9:$V$905,1,FALSE),"Ikke med I order form"))</f>
        <v/>
      </c>
      <c r="U366" s="2">
        <v>7048652893444</v>
      </c>
      <c r="V366" s="120">
        <f>IFERROR(VLOOKUP(U366,'2) Order Form'!$V$9:$V$1767,1,FALSE),"Ikke med I order form")</f>
        <v>7048652893444</v>
      </c>
      <c r="W366" s="173">
        <f>INDEX(ATS!$A:$P,MATCH(ATS!$U366,ATS!$O:$O,0),1)</f>
        <v>845145</v>
      </c>
      <c r="X366" s="174" t="str">
        <f>INDEX(ATS!$A:$P,MATCH(ATS!$U366,ATS!$O:$O,0),2)</f>
        <v>Falconer 2Vi Mips Helmet</v>
      </c>
      <c r="Y366" s="175" t="str">
        <f>INDEX(ATS!$A:$P,MATCH(ATS!$U366,ATS!$O:$O,0),4)</f>
        <v>SAWHT-ML</v>
      </c>
      <c r="AA366" s="173">
        <f>IFERROR(VLOOKUP('2) Order Form'!V371,$U$4:$U$2000,1,FALSE),"Ikke med i Elastic")</f>
        <v>7048652894410</v>
      </c>
      <c r="AB366" s="173">
        <f>SUM('2) Order Form'!V371)</f>
        <v>7048652894410</v>
      </c>
      <c r="AC366" s="173">
        <f>INDEX(ATS!$A:$P,MATCH(ATS!$AB366,ATS!$O:$O,0),1)</f>
        <v>852148</v>
      </c>
      <c r="AD366" s="173" t="str">
        <f>INDEX(ATS!$A:$P,MATCH(ATS!$AB366,ATS!$O:$O,0),2)</f>
        <v>Durden MTB RIG Reflect Lens</v>
      </c>
      <c r="AE366" s="173" t="str">
        <f>INDEX(ATS!$A:$P,MATCH(ATS!$AB366,ATS!$O:$O,0),4)</f>
        <v>150000-OS</v>
      </c>
    </row>
    <row r="367" spans="1:31">
      <c r="A367">
        <v>810151</v>
      </c>
      <c r="B367" t="s">
        <v>3949</v>
      </c>
      <c r="C367" t="s">
        <v>3939</v>
      </c>
      <c r="D367" t="s">
        <v>418</v>
      </c>
      <c r="E367" t="s">
        <v>166</v>
      </c>
      <c r="F367" t="s">
        <v>81</v>
      </c>
      <c r="G367" t="s">
        <v>111</v>
      </c>
      <c r="H367">
        <v>0</v>
      </c>
      <c r="I367">
        <v>0</v>
      </c>
      <c r="J367">
        <v>0</v>
      </c>
      <c r="K367">
        <v>0</v>
      </c>
      <c r="L367">
        <v>0</v>
      </c>
      <c r="N367" s="171" t="str">
        <f t="shared" si="15"/>
        <v>810151-TEBLK-LXL</v>
      </c>
      <c r="O367" s="172" t="str">
        <f>IF(B367="NET","",IF(B367="","",IFERROR(VLOOKUP(N367,EAN!$A:$B,2,FALSE),"MANGLER - MÅ OPPDATERE EAN-FANEN")))</f>
        <v>MANGLER - MÅ OPPDATERE EAN-FANEN</v>
      </c>
      <c r="P367" s="171">
        <f t="shared" si="16"/>
        <v>0</v>
      </c>
      <c r="Q367" s="171">
        <f t="shared" si="17"/>
        <v>0</v>
      </c>
      <c r="S367" s="102" t="str">
        <f>IF(B367="NET","",IFERROR(VLOOKUP(O367,'2) Order Form'!$V$9:$V$905,1,FALSE),"Ikke med I order form"))</f>
        <v>Ikke med I order form</v>
      </c>
      <c r="U367" s="2">
        <v>7048652893444</v>
      </c>
      <c r="V367" s="120">
        <f>IFERROR(VLOOKUP(U367,'2) Order Form'!$V$9:$V$1767,1,FALSE),"Ikke med I order form")</f>
        <v>7048652893444</v>
      </c>
      <c r="W367" s="173">
        <f>INDEX(ATS!$A:$P,MATCH(ATS!$U367,ATS!$O:$O,0),1)</f>
        <v>845145</v>
      </c>
      <c r="X367" s="174" t="str">
        <f>INDEX(ATS!$A:$P,MATCH(ATS!$U367,ATS!$O:$O,0),2)</f>
        <v>Falconer 2Vi Mips Helmet</v>
      </c>
      <c r="Y367" s="175" t="str">
        <f>INDEX(ATS!$A:$P,MATCH(ATS!$U367,ATS!$O:$O,0),4)</f>
        <v>SAWHT-ML</v>
      </c>
      <c r="AA367" s="173">
        <f>IFERROR(VLOOKUP('2) Order Form'!V372,$U$4:$U$2000,1,FALSE),"Ikke med i Elastic")</f>
        <v>7048652662118</v>
      </c>
      <c r="AB367" s="173">
        <f>SUM('2) Order Form'!V372)</f>
        <v>7048652662118</v>
      </c>
      <c r="AC367" s="173">
        <f>INDEX(ATS!$A:$P,MATCH(ATS!$AB367,ATS!$O:$O,0),1)</f>
        <v>810109</v>
      </c>
      <c r="AD367" s="173" t="str">
        <f>INDEX(ATS!$A:$P,MATCH(ATS!$AB367,ATS!$O:$O,0),2)</f>
        <v>Firewall MTB Lens RIG Reflect</v>
      </c>
      <c r="AE367" s="173" t="str">
        <f>INDEX(ATS!$A:$P,MATCH(ATS!$AB367,ATS!$O:$O,0),4)</f>
        <v>060000-OS</v>
      </c>
    </row>
    <row r="368" spans="1:31">
      <c r="A368">
        <v>810151</v>
      </c>
      <c r="B368" t="s">
        <v>3949</v>
      </c>
      <c r="C368" t="s">
        <v>3939</v>
      </c>
      <c r="D368" t="s">
        <v>417</v>
      </c>
      <c r="E368" t="s">
        <v>166</v>
      </c>
      <c r="F368" t="s">
        <v>80</v>
      </c>
      <c r="G368" t="s">
        <v>111</v>
      </c>
      <c r="H368">
        <v>0</v>
      </c>
      <c r="I368">
        <v>0</v>
      </c>
      <c r="J368">
        <v>0</v>
      </c>
      <c r="K368">
        <v>0</v>
      </c>
      <c r="L368">
        <v>0</v>
      </c>
      <c r="N368" s="171" t="str">
        <f t="shared" si="15"/>
        <v>810151-TEBLK-ML</v>
      </c>
      <c r="O368" s="172" t="str">
        <f>IF(B368="NET","",IF(B368="","",IFERROR(VLOOKUP(N368,EAN!$A:$B,2,FALSE),"MANGLER - MÅ OPPDATERE EAN-FANEN")))</f>
        <v>MANGLER - MÅ OPPDATERE EAN-FANEN</v>
      </c>
      <c r="P368" s="171">
        <f t="shared" si="16"/>
        <v>0</v>
      </c>
      <c r="Q368" s="171">
        <f t="shared" si="17"/>
        <v>0</v>
      </c>
      <c r="S368" s="102" t="str">
        <f>IF(B368="NET","",IFERROR(VLOOKUP(O368,'2) Order Form'!$V$9:$V$905,1,FALSE),"Ikke med I order form"))</f>
        <v>Ikke med I order form</v>
      </c>
      <c r="U368" s="2">
        <v>7048652893437</v>
      </c>
      <c r="V368" s="120">
        <f>IFERROR(VLOOKUP(U368,'2) Order Form'!$V$9:$V$1767,1,FALSE),"Ikke med I order form")</f>
        <v>7048652893437</v>
      </c>
      <c r="W368" s="173">
        <f>INDEX(ATS!$A:$P,MATCH(ATS!$U368,ATS!$O:$O,0),1)</f>
        <v>845145</v>
      </c>
      <c r="X368" s="174" t="str">
        <f>INDEX(ATS!$A:$P,MATCH(ATS!$U368,ATS!$O:$O,0),2)</f>
        <v>Falconer 2Vi Mips Helmet</v>
      </c>
      <c r="Y368" s="175" t="str">
        <f>INDEX(ATS!$A:$P,MATCH(ATS!$U368,ATS!$O:$O,0),4)</f>
        <v>SAWHT-LXL</v>
      </c>
      <c r="AA368" s="173">
        <f>IFERROR(VLOOKUP('2) Order Form'!V373,$U$4:$U$2000,1,FALSE),"Ikke med i Elastic")</f>
        <v>7048652662217</v>
      </c>
      <c r="AB368" s="173">
        <f>SUM('2) Order Form'!V373)</f>
        <v>7048652662217</v>
      </c>
      <c r="AC368" s="173">
        <f>INDEX(ATS!$A:$P,MATCH(ATS!$AB368,ATS!$O:$O,0),1)</f>
        <v>810110</v>
      </c>
      <c r="AD368" s="173" t="str">
        <f>INDEX(ATS!$A:$P,MATCH(ATS!$AB368,ATS!$O:$O,0),2)</f>
        <v>Firewall MTB Lens RIG</v>
      </c>
      <c r="AE368" s="173" t="str">
        <f>INDEX(ATS!$A:$P,MATCH(ATS!$AB368,ATS!$O:$O,0),4)</f>
        <v>180000-OS</v>
      </c>
    </row>
    <row r="369" spans="1:31">
      <c r="A369">
        <v>810151</v>
      </c>
      <c r="B369" t="s">
        <v>3949</v>
      </c>
      <c r="C369" t="s">
        <v>3939</v>
      </c>
      <c r="D369" t="s">
        <v>416</v>
      </c>
      <c r="E369" t="s">
        <v>166</v>
      </c>
      <c r="F369" t="s">
        <v>79</v>
      </c>
      <c r="G369" t="s">
        <v>111</v>
      </c>
      <c r="H369">
        <v>0</v>
      </c>
      <c r="I369">
        <v>0</v>
      </c>
      <c r="J369">
        <v>0</v>
      </c>
      <c r="K369">
        <v>0</v>
      </c>
      <c r="L369">
        <v>0</v>
      </c>
      <c r="N369" s="171" t="str">
        <f t="shared" si="15"/>
        <v>810151-TEBLK-SM</v>
      </c>
      <c r="O369" s="172" t="str">
        <f>IF(B369="NET","",IF(B369="","",IFERROR(VLOOKUP(N369,EAN!$A:$B,2,FALSE),"MANGLER - MÅ OPPDATERE EAN-FANEN")))</f>
        <v>MANGLER - MÅ OPPDATERE EAN-FANEN</v>
      </c>
      <c r="P369" s="171">
        <f t="shared" si="16"/>
        <v>0</v>
      </c>
      <c r="Q369" s="171">
        <f t="shared" si="17"/>
        <v>0</v>
      </c>
      <c r="S369" s="102" t="str">
        <f>IF(B369="NET","",IFERROR(VLOOKUP(O369,'2) Order Form'!$V$9:$V$905,1,FALSE),"Ikke med I order form"))</f>
        <v>Ikke med I order form</v>
      </c>
      <c r="U369" s="2">
        <v>7048652893437</v>
      </c>
      <c r="V369" s="120">
        <f>IFERROR(VLOOKUP(U369,'2) Order Form'!$V$9:$V$1767,1,FALSE),"Ikke med I order form")</f>
        <v>7048652893437</v>
      </c>
      <c r="W369" s="173">
        <f>INDEX(ATS!$A:$P,MATCH(ATS!$U369,ATS!$O:$O,0),1)</f>
        <v>845145</v>
      </c>
      <c r="X369" s="174" t="str">
        <f>INDEX(ATS!$A:$P,MATCH(ATS!$U369,ATS!$O:$O,0),2)</f>
        <v>Falconer 2Vi Mips Helmet</v>
      </c>
      <c r="Y369" s="175" t="str">
        <f>INDEX(ATS!$A:$P,MATCH(ATS!$U369,ATS!$O:$O,0),4)</f>
        <v>SAWHT-LXL</v>
      </c>
      <c r="AA369" s="173">
        <f>IFERROR(VLOOKUP('2) Order Form'!V374,$U$4:$U$2000,1,FALSE),"Ikke med i Elastic")</f>
        <v>7048652662101</v>
      </c>
      <c r="AB369" s="173">
        <f>SUM('2) Order Form'!V374)</f>
        <v>7048652662101</v>
      </c>
      <c r="AC369" s="173">
        <f>INDEX(ATS!$A:$P,MATCH(ATS!$AB369,ATS!$O:$O,0),1)</f>
        <v>810111</v>
      </c>
      <c r="AD369" s="173" t="str">
        <f>INDEX(ATS!$A:$P,MATCH(ATS!$AB369,ATS!$O:$O,0),2)</f>
        <v>Firewall MTB Lens</v>
      </c>
      <c r="AE369" s="173" t="str">
        <f>INDEX(ATS!$A:$P,MATCH(ATS!$AB369,ATS!$O:$O,0),4)</f>
        <v>100000-OS</v>
      </c>
    </row>
    <row r="370" spans="1:31">
      <c r="A370" s="140">
        <v>810152</v>
      </c>
      <c r="B370" t="s">
        <v>170</v>
      </c>
      <c r="H370" s="140">
        <v>202341</v>
      </c>
      <c r="I370" s="140">
        <v>202342</v>
      </c>
      <c r="J370" s="140">
        <v>202343</v>
      </c>
      <c r="K370" s="140">
        <v>202344</v>
      </c>
      <c r="L370" s="140">
        <v>202345</v>
      </c>
      <c r="N370" s="171" t="str">
        <f t="shared" si="15"/>
        <v>810152-</v>
      </c>
      <c r="O370" s="172" t="str">
        <f>IF(B370="NET","",IF(B370="","",IFERROR(VLOOKUP(N370,EAN!$A:$B,2,FALSE),"MANGLER - MÅ OPPDATERE EAN-FANEN")))</f>
        <v/>
      </c>
      <c r="P370" s="171">
        <f t="shared" si="16"/>
        <v>202341</v>
      </c>
      <c r="Q370" s="171">
        <f t="shared" si="17"/>
        <v>202345</v>
      </c>
      <c r="S370" s="102" t="str">
        <f>IF(B370="NET","",IFERROR(VLOOKUP(O370,'2) Order Form'!$V$9:$V$905,1,FALSE),"Ikke med I order form"))</f>
        <v/>
      </c>
      <c r="U370" s="2">
        <v>7048652893482</v>
      </c>
      <c r="V370" s="120">
        <f>IFERROR(VLOOKUP(U370,'2) Order Form'!$V$9:$V$1767,1,FALSE),"Ikke med I order form")</f>
        <v>7048652893482</v>
      </c>
      <c r="W370" s="173">
        <f>INDEX(ATS!$A:$P,MATCH(ATS!$U370,ATS!$O:$O,0),1)</f>
        <v>845145</v>
      </c>
      <c r="X370" s="174" t="str">
        <f>INDEX(ATS!$A:$P,MATCH(ATS!$U370,ATS!$O:$O,0),2)</f>
        <v>Falconer 2Vi Mips Helmet</v>
      </c>
      <c r="Y370" s="175" t="str">
        <f>INDEX(ATS!$A:$P,MATCH(ATS!$U370,ATS!$O:$O,0),4)</f>
        <v>WOLND-SM</v>
      </c>
      <c r="AA370" s="173">
        <f>IFERROR(VLOOKUP('2) Order Form'!V375,$U$4:$U$2000,1,FALSE),"Ikke med i Elastic")</f>
        <v>7048652615299</v>
      </c>
      <c r="AB370" s="173">
        <f>SUM('2) Order Form'!V375)</f>
        <v>7048652615299</v>
      </c>
      <c r="AC370" s="173">
        <f>INDEX(ATS!$A:$P,MATCH(ATS!$AB370,ATS!$O:$O,0),1)</f>
        <v>852048</v>
      </c>
      <c r="AD370" s="173" t="str">
        <f>INDEX(ATS!$A:$P,MATCH(ATS!$AB370,ATS!$O:$O,0),2)</f>
        <v>Ronin Lens</v>
      </c>
      <c r="AE370" s="173" t="str">
        <f>INDEX(ATS!$A:$P,MATCH(ATS!$AB370,ATS!$O:$O,0),4)</f>
        <v>100000-OS</v>
      </c>
    </row>
    <row r="371" spans="1:31">
      <c r="A371">
        <v>810152</v>
      </c>
      <c r="B371" t="s">
        <v>3950</v>
      </c>
      <c r="C371" t="s">
        <v>3939</v>
      </c>
      <c r="D371" t="s">
        <v>416</v>
      </c>
      <c r="E371" t="s">
        <v>166</v>
      </c>
      <c r="F371" t="s">
        <v>79</v>
      </c>
      <c r="G371" t="s">
        <v>111</v>
      </c>
      <c r="H371">
        <v>0</v>
      </c>
      <c r="I371">
        <v>0</v>
      </c>
      <c r="J371">
        <v>0</v>
      </c>
      <c r="K371">
        <v>0</v>
      </c>
      <c r="L371">
        <v>0</v>
      </c>
      <c r="N371" s="171" t="str">
        <f t="shared" si="15"/>
        <v>810152-TEBLK-SM</v>
      </c>
      <c r="O371" s="172" t="str">
        <f>IF(B371="NET","",IF(B371="","",IFERROR(VLOOKUP(N371,EAN!$A:$B,2,FALSE),"MANGLER - MÅ OPPDATERE EAN-FANEN")))</f>
        <v>MANGLER - MÅ OPPDATERE EAN-FANEN</v>
      </c>
      <c r="P371" s="171">
        <f t="shared" si="16"/>
        <v>0</v>
      </c>
      <c r="Q371" s="171">
        <f t="shared" si="17"/>
        <v>0</v>
      </c>
      <c r="S371" s="102" t="str">
        <f>IF(B371="NET","",IFERROR(VLOOKUP(O371,'2) Order Form'!$V$9:$V$905,1,FALSE),"Ikke med I order form"))</f>
        <v>Ikke med I order form</v>
      </c>
      <c r="U371" s="2">
        <v>7048652893482</v>
      </c>
      <c r="V371" s="120">
        <f>IFERROR(VLOOKUP(U371,'2) Order Form'!$V$9:$V$1767,1,FALSE),"Ikke med I order form")</f>
        <v>7048652893482</v>
      </c>
      <c r="W371" s="173">
        <f>INDEX(ATS!$A:$P,MATCH(ATS!$U371,ATS!$O:$O,0),1)</f>
        <v>845145</v>
      </c>
      <c r="X371" s="174" t="str">
        <f>INDEX(ATS!$A:$P,MATCH(ATS!$U371,ATS!$O:$O,0),2)</f>
        <v>Falconer 2Vi Mips Helmet</v>
      </c>
      <c r="Y371" s="175" t="str">
        <f>INDEX(ATS!$A:$P,MATCH(ATS!$U371,ATS!$O:$O,0),4)</f>
        <v>WOLND-SM</v>
      </c>
      <c r="AA371" s="173">
        <f>IFERROR(VLOOKUP('2) Order Form'!V376,$U$4:$U$2000,1,FALSE),"Ikke med i Elastic")</f>
        <v>7048652662156</v>
      </c>
      <c r="AB371" s="173">
        <f>SUM('2) Order Form'!V376)</f>
        <v>7048652662156</v>
      </c>
      <c r="AC371" s="173">
        <f>INDEX(ATS!$A:$P,MATCH(ATS!$AB371,ATS!$O:$O,0),1)</f>
        <v>810104</v>
      </c>
      <c r="AD371" s="173" t="str">
        <f>INDEX(ATS!$A:$P,MATCH(ATS!$AB371,ATS!$O:$O,0),2)</f>
        <v>Ronin RIG Lens</v>
      </c>
      <c r="AE371" s="173" t="str">
        <f>INDEX(ATS!$A:$P,MATCH(ATS!$AB371,ATS!$O:$O,0),4)</f>
        <v>010000-OS</v>
      </c>
    </row>
    <row r="372" spans="1:31">
      <c r="A372">
        <v>810152</v>
      </c>
      <c r="B372" t="s">
        <v>3950</v>
      </c>
      <c r="C372" t="s">
        <v>3939</v>
      </c>
      <c r="D372" t="s">
        <v>417</v>
      </c>
      <c r="E372" t="s">
        <v>166</v>
      </c>
      <c r="F372" t="s">
        <v>80</v>
      </c>
      <c r="G372" t="s">
        <v>111</v>
      </c>
      <c r="H372">
        <v>0</v>
      </c>
      <c r="I372">
        <v>0</v>
      </c>
      <c r="J372">
        <v>0</v>
      </c>
      <c r="K372">
        <v>0</v>
      </c>
      <c r="L372">
        <v>0</v>
      </c>
      <c r="N372" s="171" t="str">
        <f t="shared" si="15"/>
        <v>810152-TEBLK-ML</v>
      </c>
      <c r="O372" s="172" t="str">
        <f>IF(B372="NET","",IF(B372="","",IFERROR(VLOOKUP(N372,EAN!$A:$B,2,FALSE),"MANGLER - MÅ OPPDATERE EAN-FANEN")))</f>
        <v>MANGLER - MÅ OPPDATERE EAN-FANEN</v>
      </c>
      <c r="P372" s="171">
        <f t="shared" si="16"/>
        <v>0</v>
      </c>
      <c r="Q372" s="171">
        <f t="shared" si="17"/>
        <v>0</v>
      </c>
      <c r="S372" s="102" t="str">
        <f>IF(B372="NET","",IFERROR(VLOOKUP(O372,'2) Order Form'!$V$9:$V$905,1,FALSE),"Ikke med I order form"))</f>
        <v>Ikke med I order form</v>
      </c>
      <c r="U372" s="2">
        <v>7048652893475</v>
      </c>
      <c r="V372" s="120">
        <f>IFERROR(VLOOKUP(U372,'2) Order Form'!$V$9:$V$1767,1,FALSE),"Ikke med I order form")</f>
        <v>7048652893475</v>
      </c>
      <c r="W372" s="173">
        <f>INDEX(ATS!$A:$P,MATCH(ATS!$U372,ATS!$O:$O,0),1)</f>
        <v>845145</v>
      </c>
      <c r="X372" s="174" t="str">
        <f>INDEX(ATS!$A:$P,MATCH(ATS!$U372,ATS!$O:$O,0),2)</f>
        <v>Falconer 2Vi Mips Helmet</v>
      </c>
      <c r="Y372" s="175" t="str">
        <f>INDEX(ATS!$A:$P,MATCH(ATS!$U372,ATS!$O:$O,0),4)</f>
        <v>WOLND-ML</v>
      </c>
      <c r="AA372" s="173">
        <f>IFERROR(VLOOKUP('2) Order Form'!V377,$U$4:$U$2000,1,FALSE),"Ikke med i Elastic")</f>
        <v>7048652615251</v>
      </c>
      <c r="AB372" s="173">
        <f>SUM('2) Order Form'!V377)</f>
        <v>7048652615251</v>
      </c>
      <c r="AC372" s="173">
        <f>INDEX(ATS!$A:$P,MATCH(ATS!$AB372,ATS!$O:$O,0),1)</f>
        <v>852049</v>
      </c>
      <c r="AD372" s="173" t="str">
        <f>INDEX(ATS!$A:$P,MATCH(ATS!$AB372,ATS!$O:$O,0),2)</f>
        <v>Ronin RIG Reflect Lens</v>
      </c>
      <c r="AE372" s="173" t="str">
        <f>INDEX(ATS!$A:$P,MATCH(ATS!$AB372,ATS!$O:$O,0),4)</f>
        <v>060000-OS</v>
      </c>
    </row>
    <row r="373" spans="1:31">
      <c r="A373">
        <v>810152</v>
      </c>
      <c r="B373" t="s">
        <v>3950</v>
      </c>
      <c r="C373" t="s">
        <v>3939</v>
      </c>
      <c r="D373" t="s">
        <v>418</v>
      </c>
      <c r="E373" t="s">
        <v>166</v>
      </c>
      <c r="F373" t="s">
        <v>81</v>
      </c>
      <c r="G373" t="s">
        <v>111</v>
      </c>
      <c r="H373">
        <v>0</v>
      </c>
      <c r="I373">
        <v>0</v>
      </c>
      <c r="J373">
        <v>0</v>
      </c>
      <c r="K373">
        <v>0</v>
      </c>
      <c r="L373">
        <v>0</v>
      </c>
      <c r="N373" s="171" t="str">
        <f t="shared" si="15"/>
        <v>810152-TEBLK-LXL</v>
      </c>
      <c r="O373" s="172" t="str">
        <f>IF(B373="NET","",IF(B373="","",IFERROR(VLOOKUP(N373,EAN!$A:$B,2,FALSE),"MANGLER - MÅ OPPDATERE EAN-FANEN")))</f>
        <v>MANGLER - MÅ OPPDATERE EAN-FANEN</v>
      </c>
      <c r="P373" s="171">
        <f t="shared" si="16"/>
        <v>0</v>
      </c>
      <c r="Q373" s="171">
        <f t="shared" si="17"/>
        <v>0</v>
      </c>
      <c r="S373" s="102" t="str">
        <f>IF(B373="NET","",IFERROR(VLOOKUP(O373,'2) Order Form'!$V$9:$V$905,1,FALSE),"Ikke med I order form"))</f>
        <v>Ikke med I order form</v>
      </c>
      <c r="U373" s="2">
        <v>7048652893475</v>
      </c>
      <c r="V373" s="120">
        <f>IFERROR(VLOOKUP(U373,'2) Order Form'!$V$9:$V$1767,1,FALSE),"Ikke med I order form")</f>
        <v>7048652893475</v>
      </c>
      <c r="W373" s="173">
        <f>INDEX(ATS!$A:$P,MATCH(ATS!$U373,ATS!$O:$O,0),1)</f>
        <v>845145</v>
      </c>
      <c r="X373" s="174" t="str">
        <f>INDEX(ATS!$A:$P,MATCH(ATS!$U373,ATS!$O:$O,0),2)</f>
        <v>Falconer 2Vi Mips Helmet</v>
      </c>
      <c r="Y373" s="175" t="str">
        <f>INDEX(ATS!$A:$P,MATCH(ATS!$U373,ATS!$O:$O,0),4)</f>
        <v>WOLND-ML</v>
      </c>
      <c r="AA373" s="173">
        <f>IFERROR(VLOOKUP('2) Order Form'!V378,$U$4:$U$2000,1,FALSE),"Ikke med i Elastic")</f>
        <v>7048652710154</v>
      </c>
      <c r="AB373" s="173">
        <f>SUM('2) Order Form'!V378)</f>
        <v>7048652710154</v>
      </c>
      <c r="AC373" s="173">
        <f>INDEX(ATS!$A:$P,MATCH(ATS!$AB373,ATS!$O:$O,0),1)</f>
        <v>852049</v>
      </c>
      <c r="AD373" s="173" t="str">
        <f>INDEX(ATS!$A:$P,MATCH(ATS!$AB373,ATS!$O:$O,0),2)</f>
        <v>Ronin RIG Reflect Lens</v>
      </c>
      <c r="AE373" s="173" t="str">
        <f>INDEX(ATS!$A:$P,MATCH(ATS!$AB373,ATS!$O:$O,0),4)</f>
        <v>070000-OS</v>
      </c>
    </row>
    <row r="374" spans="1:31">
      <c r="A374" s="140">
        <v>810153</v>
      </c>
      <c r="B374" t="s">
        <v>170</v>
      </c>
      <c r="H374" s="140">
        <v>202341</v>
      </c>
      <c r="I374" s="140">
        <v>202342</v>
      </c>
      <c r="J374" s="140">
        <v>202343</v>
      </c>
      <c r="K374" s="140">
        <v>202344</v>
      </c>
      <c r="L374" s="140">
        <v>202345</v>
      </c>
      <c r="N374" s="171" t="str">
        <f t="shared" si="15"/>
        <v>810153-</v>
      </c>
      <c r="O374" s="172" t="str">
        <f>IF(B374="NET","",IF(B374="","",IFERROR(VLOOKUP(N374,EAN!$A:$B,2,FALSE),"MANGLER - MÅ OPPDATERE EAN-FANEN")))</f>
        <v/>
      </c>
      <c r="P374" s="171">
        <f t="shared" si="16"/>
        <v>202341</v>
      </c>
      <c r="Q374" s="171">
        <f t="shared" si="17"/>
        <v>202345</v>
      </c>
      <c r="S374" s="102" t="str">
        <f>IF(B374="NET","",IFERROR(VLOOKUP(O374,'2) Order Form'!$V$9:$V$905,1,FALSE),"Ikke med I order form"))</f>
        <v/>
      </c>
      <c r="U374" s="2">
        <v>7048652893468</v>
      </c>
      <c r="V374" s="120">
        <f>IFERROR(VLOOKUP(U374,'2) Order Form'!$V$9:$V$1767,1,FALSE),"Ikke med I order form")</f>
        <v>7048652893468</v>
      </c>
      <c r="W374" s="173">
        <f>INDEX(ATS!$A:$P,MATCH(ATS!$U374,ATS!$O:$O,0),1)</f>
        <v>845145</v>
      </c>
      <c r="X374" s="174" t="str">
        <f>INDEX(ATS!$A:$P,MATCH(ATS!$U374,ATS!$O:$O,0),2)</f>
        <v>Falconer 2Vi Mips Helmet</v>
      </c>
      <c r="Y374" s="175" t="str">
        <f>INDEX(ATS!$A:$P,MATCH(ATS!$U374,ATS!$O:$O,0),4)</f>
        <v>WOLND-LXL</v>
      </c>
      <c r="AA374" s="173">
        <f>IFERROR(VLOOKUP('2) Order Form'!V379,$U$4:$U$2000,1,FALSE),"Ikke med i Elastic")</f>
        <v>7048652615268</v>
      </c>
      <c r="AB374" s="173">
        <f>SUM('2) Order Form'!V379)</f>
        <v>7048652615268</v>
      </c>
      <c r="AC374" s="173">
        <f>INDEX(ATS!$A:$P,MATCH(ATS!$AB374,ATS!$O:$O,0),1)</f>
        <v>852049</v>
      </c>
      <c r="AD374" s="173" t="str">
        <f>INDEX(ATS!$A:$P,MATCH(ATS!$AB374,ATS!$O:$O,0),2)</f>
        <v>Ronin RIG Reflect Lens</v>
      </c>
      <c r="AE374" s="173" t="str">
        <f>INDEX(ATS!$A:$P,MATCH(ATS!$AB374,ATS!$O:$O,0),4)</f>
        <v>150000-OS</v>
      </c>
    </row>
    <row r="375" spans="1:31">
      <c r="A375">
        <v>810153</v>
      </c>
      <c r="B375" t="s">
        <v>4097</v>
      </c>
      <c r="C375" t="s">
        <v>3939</v>
      </c>
      <c r="D375" t="s">
        <v>121</v>
      </c>
      <c r="E375" t="s">
        <v>87</v>
      </c>
      <c r="F375" t="s">
        <v>78</v>
      </c>
      <c r="G375" t="s">
        <v>111</v>
      </c>
      <c r="H375">
        <v>0</v>
      </c>
      <c r="I375">
        <v>0</v>
      </c>
      <c r="J375">
        <v>0</v>
      </c>
      <c r="K375">
        <v>0</v>
      </c>
      <c r="L375">
        <v>0</v>
      </c>
      <c r="N375" s="171" t="str">
        <f t="shared" si="15"/>
        <v>810153-BLACK-OS</v>
      </c>
      <c r="O375" s="172" t="str">
        <f>IF(B375="NET","",IF(B375="","",IFERROR(VLOOKUP(N375,EAN!$A:$B,2,FALSE),"MANGLER - MÅ OPPDATERE EAN-FANEN")))</f>
        <v>MANGLER - MÅ OPPDATERE EAN-FANEN</v>
      </c>
      <c r="P375" s="171">
        <f t="shared" si="16"/>
        <v>0</v>
      </c>
      <c r="Q375" s="171">
        <f t="shared" si="17"/>
        <v>0</v>
      </c>
      <c r="S375" s="102" t="str">
        <f>IF(B375="NET","",IFERROR(VLOOKUP(O375,'2) Order Form'!$V$9:$V$905,1,FALSE),"Ikke med I order form"))</f>
        <v>Ikke med I order form</v>
      </c>
      <c r="U375" s="2">
        <v>7048652893468</v>
      </c>
      <c r="V375" s="120">
        <f>IFERROR(VLOOKUP(U375,'2) Order Form'!$V$9:$V$1767,1,FALSE),"Ikke med I order form")</f>
        <v>7048652893468</v>
      </c>
      <c r="W375" s="173">
        <f>INDEX(ATS!$A:$P,MATCH(ATS!$U375,ATS!$O:$O,0),1)</f>
        <v>845145</v>
      </c>
      <c r="X375" s="174" t="str">
        <f>INDEX(ATS!$A:$P,MATCH(ATS!$U375,ATS!$O:$O,0),2)</f>
        <v>Falconer 2Vi Mips Helmet</v>
      </c>
      <c r="Y375" s="175" t="str">
        <f>INDEX(ATS!$A:$P,MATCH(ATS!$U375,ATS!$O:$O,0),4)</f>
        <v>WOLND-LXL</v>
      </c>
      <c r="AA375" s="173">
        <f>IFERROR(VLOOKUP('2) Order Form'!V380,$U$4:$U$2000,1,FALSE),"Ikke med i Elastic")</f>
        <v>7048652615275</v>
      </c>
      <c r="AB375" s="173">
        <f>SUM('2) Order Form'!V380)</f>
        <v>7048652615275</v>
      </c>
      <c r="AC375" s="173">
        <f>INDEX(ATS!$A:$P,MATCH(ATS!$AB375,ATS!$O:$O,0),1)</f>
        <v>852049</v>
      </c>
      <c r="AD375" s="173" t="str">
        <f>INDEX(ATS!$A:$P,MATCH(ATS!$AB375,ATS!$O:$O,0),2)</f>
        <v>Ronin RIG Reflect Lens</v>
      </c>
      <c r="AE375" s="173" t="str">
        <f>INDEX(ATS!$A:$P,MATCH(ATS!$AB375,ATS!$O:$O,0),4)</f>
        <v>160000-OS</v>
      </c>
    </row>
    <row r="376" spans="1:31">
      <c r="A376" s="140">
        <v>820088</v>
      </c>
      <c r="B376" t="s">
        <v>170</v>
      </c>
      <c r="H376" s="140">
        <v>202341</v>
      </c>
      <c r="I376" s="140">
        <v>202342</v>
      </c>
      <c r="J376" s="140">
        <v>202343</v>
      </c>
      <c r="K376" s="140">
        <v>202344</v>
      </c>
      <c r="L376" s="140">
        <v>202345</v>
      </c>
      <c r="N376" s="171" t="str">
        <f t="shared" si="15"/>
        <v>820088-</v>
      </c>
      <c r="O376" s="172" t="str">
        <f>IF(B376="NET","",IF(B376="","",IFERROR(VLOOKUP(N376,EAN!$A:$B,2,FALSE),"MANGLER - MÅ OPPDATERE EAN-FANEN")))</f>
        <v/>
      </c>
      <c r="P376" s="171">
        <f t="shared" si="16"/>
        <v>202341</v>
      </c>
      <c r="Q376" s="171">
        <f t="shared" si="17"/>
        <v>202345</v>
      </c>
      <c r="S376" s="102" t="str">
        <f>IF(B376="NET","",IFERROR(VLOOKUP(O376,'2) Order Form'!$V$9:$V$905,1,FALSE),"Ikke med I order form"))</f>
        <v/>
      </c>
      <c r="U376" s="2">
        <v>7048652893895</v>
      </c>
      <c r="V376" s="120">
        <f>IFERROR(VLOOKUP(U376,'2) Order Form'!$V$9:$V$1767,1,FALSE),"Ikke med I order form")</f>
        <v>7048652893895</v>
      </c>
      <c r="W376" s="173">
        <f>INDEX(ATS!$A:$P,MATCH(ATS!$U376,ATS!$O:$O,0),1)</f>
        <v>845149</v>
      </c>
      <c r="X376" s="174" t="str">
        <f>INDEX(ATS!$A:$P,MATCH(ATS!$U376,ATS!$O:$O,0),2)</f>
        <v>Promuter Mips Helmet</v>
      </c>
      <c r="Y376" s="175" t="str">
        <f>INDEX(ATS!$A:$P,MATCH(ATS!$U376,ATS!$O:$O,0),4)</f>
        <v>LAVA-SM</v>
      </c>
      <c r="AA376" s="173">
        <f>IFERROR(VLOOKUP('2) Order Form'!V381,$U$4:$U$2000,1,FALSE),"Ikke med i Elastic")</f>
        <v>7048652762788</v>
      </c>
      <c r="AB376" s="173">
        <f>SUM('2) Order Form'!V381)</f>
        <v>7048652762788</v>
      </c>
      <c r="AC376" s="173">
        <f>INDEX(ATS!$A:$P,MATCH(ATS!$AB376,ATS!$O:$O,0),1)</f>
        <v>852049</v>
      </c>
      <c r="AD376" s="173" t="str">
        <f>INDEX(ATS!$A:$P,MATCH(ATS!$AB376,ATS!$O:$O,0),2)</f>
        <v>Ronin RIG Reflect Lens</v>
      </c>
      <c r="AE376" s="173" t="str">
        <f>INDEX(ATS!$A:$P,MATCH(ATS!$AB376,ATS!$O:$O,0),4)</f>
        <v>190000-OS</v>
      </c>
    </row>
    <row r="377" spans="1:31">
      <c r="A377">
        <v>820088</v>
      </c>
      <c r="B377" t="s">
        <v>3279</v>
      </c>
      <c r="C377" t="s">
        <v>3939</v>
      </c>
      <c r="D377" t="s">
        <v>3280</v>
      </c>
      <c r="E377" t="s">
        <v>2885</v>
      </c>
      <c r="F377" t="s">
        <v>68</v>
      </c>
      <c r="G377" t="s">
        <v>111</v>
      </c>
      <c r="H377">
        <v>18</v>
      </c>
      <c r="I377">
        <v>18</v>
      </c>
      <c r="J377">
        <v>18</v>
      </c>
      <c r="K377">
        <v>18</v>
      </c>
      <c r="L377">
        <v>18</v>
      </c>
      <c r="N377" s="171" t="str">
        <f t="shared" si="15"/>
        <v>820088-55505-XS</v>
      </c>
      <c r="O377" s="172" t="str">
        <f>IF(B377="NET","",IF(B377="","",IFERROR(VLOOKUP(N377,EAN!$A:$B,2,FALSE),"MANGLER - MÅ OPPDATERE EAN-FANEN")))</f>
        <v>MANGLER - MÅ OPPDATERE EAN-FANEN</v>
      </c>
      <c r="P377" s="171">
        <f t="shared" si="16"/>
        <v>18</v>
      </c>
      <c r="Q377" s="171">
        <f t="shared" si="17"/>
        <v>18</v>
      </c>
      <c r="S377" s="102" t="str">
        <f>IF(B377="NET","",IFERROR(VLOOKUP(O377,'2) Order Form'!$V$9:$V$905,1,FALSE),"Ikke med I order form"))</f>
        <v>Ikke med I order form</v>
      </c>
      <c r="U377" s="2">
        <v>7048652893895</v>
      </c>
      <c r="V377" s="120">
        <f>IFERROR(VLOOKUP(U377,'2) Order Form'!$V$9:$V$1767,1,FALSE),"Ikke med I order form")</f>
        <v>7048652893895</v>
      </c>
      <c r="W377" s="173">
        <f>INDEX(ATS!$A:$P,MATCH(ATS!$U377,ATS!$O:$O,0),1)</f>
        <v>845149</v>
      </c>
      <c r="X377" s="174" t="str">
        <f>INDEX(ATS!$A:$P,MATCH(ATS!$U377,ATS!$O:$O,0),2)</f>
        <v>Promuter Mips Helmet</v>
      </c>
      <c r="Y377" s="175" t="str">
        <f>INDEX(ATS!$A:$P,MATCH(ATS!$U377,ATS!$O:$O,0),4)</f>
        <v>LAVA-SM</v>
      </c>
      <c r="AA377" s="173">
        <f>IFERROR(VLOOKUP('2) Order Form'!V382,$U$4:$U$2000,1,FALSE),"Ikke med i Elastic")</f>
        <v>7048652615282</v>
      </c>
      <c r="AB377" s="173">
        <f>SUM('2) Order Form'!V382)</f>
        <v>7048652615282</v>
      </c>
      <c r="AC377" s="173">
        <f>INDEX(ATS!$A:$P,MATCH(ATS!$AB377,ATS!$O:$O,0),1)</f>
        <v>852049</v>
      </c>
      <c r="AD377" s="173" t="str">
        <f>INDEX(ATS!$A:$P,MATCH(ATS!$AB377,ATS!$O:$O,0),2)</f>
        <v>Ronin RIG Reflect Lens</v>
      </c>
      <c r="AE377" s="173" t="str">
        <f>INDEX(ATS!$A:$P,MATCH(ATS!$AB377,ATS!$O:$O,0),4)</f>
        <v>200000-OS</v>
      </c>
    </row>
    <row r="378" spans="1:31">
      <c r="A378">
        <v>820088</v>
      </c>
      <c r="B378" t="s">
        <v>3279</v>
      </c>
      <c r="C378" t="s">
        <v>3939</v>
      </c>
      <c r="D378" t="s">
        <v>1417</v>
      </c>
      <c r="E378" t="s">
        <v>2885</v>
      </c>
      <c r="F378" t="s">
        <v>8</v>
      </c>
      <c r="G378" t="s">
        <v>111</v>
      </c>
      <c r="H378">
        <v>27</v>
      </c>
      <c r="I378">
        <v>27</v>
      </c>
      <c r="J378">
        <v>27</v>
      </c>
      <c r="K378">
        <v>27</v>
      </c>
      <c r="L378">
        <v>27</v>
      </c>
      <c r="N378" s="171" t="str">
        <f t="shared" si="15"/>
        <v>820088-55505-S</v>
      </c>
      <c r="O378" s="172" t="str">
        <f>IF(B378="NET","",IF(B378="","",IFERROR(VLOOKUP(N378,EAN!$A:$B,2,FALSE),"MANGLER - MÅ OPPDATERE EAN-FANEN")))</f>
        <v>MANGLER - MÅ OPPDATERE EAN-FANEN</v>
      </c>
      <c r="P378" s="171">
        <f t="shared" si="16"/>
        <v>27</v>
      </c>
      <c r="Q378" s="171">
        <f t="shared" si="17"/>
        <v>27</v>
      </c>
      <c r="S378" s="102" t="str">
        <f>IF(B378="NET","",IFERROR(VLOOKUP(O378,'2) Order Form'!$V$9:$V$905,1,FALSE),"Ikke med I order form"))</f>
        <v>Ikke med I order form</v>
      </c>
      <c r="U378" s="2">
        <v>7048652893888</v>
      </c>
      <c r="V378" s="120">
        <f>IFERROR(VLOOKUP(U378,'2) Order Form'!$V$9:$V$1767,1,FALSE),"Ikke med I order form")</f>
        <v>7048652893888</v>
      </c>
      <c r="W378" s="173">
        <f>INDEX(ATS!$A:$P,MATCH(ATS!$U378,ATS!$O:$O,0),1)</f>
        <v>845149</v>
      </c>
      <c r="X378" s="174" t="str">
        <f>INDEX(ATS!$A:$P,MATCH(ATS!$U378,ATS!$O:$O,0),2)</f>
        <v>Promuter Mips Helmet</v>
      </c>
      <c r="Y378" s="175" t="str">
        <f>INDEX(ATS!$A:$P,MATCH(ATS!$U378,ATS!$O:$O,0),4)</f>
        <v>LAVA-ML</v>
      </c>
      <c r="AA378" s="173">
        <f>IFERROR(VLOOKUP('2) Order Form'!V383,$U$4:$U$2000,1,FALSE),"Ikke med i Elastic")</f>
        <v>7048652762771</v>
      </c>
      <c r="AB378" s="173">
        <f>SUM('2) Order Form'!V383)</f>
        <v>7048652762771</v>
      </c>
      <c r="AC378" s="173">
        <f>INDEX(ATS!$A:$P,MATCH(ATS!$AB378,ATS!$O:$O,0),1)</f>
        <v>852082</v>
      </c>
      <c r="AD378" s="173" t="str">
        <f>INDEX(ATS!$A:$P,MATCH(ATS!$AB378,ATS!$O:$O,0),2)</f>
        <v>Ronin RIG Reflect AF Lens</v>
      </c>
      <c r="AE378" s="173" t="str">
        <f>INDEX(ATS!$A:$P,MATCH(ATS!$AB378,ATS!$O:$O,0),4)</f>
        <v>150000-OS</v>
      </c>
    </row>
    <row r="379" spans="1:31">
      <c r="A379">
        <v>820088</v>
      </c>
      <c r="B379" t="s">
        <v>3279</v>
      </c>
      <c r="C379" t="s">
        <v>3939</v>
      </c>
      <c r="D379" t="s">
        <v>1418</v>
      </c>
      <c r="E379" t="s">
        <v>2885</v>
      </c>
      <c r="F379" t="s">
        <v>7</v>
      </c>
      <c r="G379" t="s">
        <v>111</v>
      </c>
      <c r="H379">
        <v>26</v>
      </c>
      <c r="I379">
        <v>26</v>
      </c>
      <c r="J379">
        <v>26</v>
      </c>
      <c r="K379">
        <v>26</v>
      </c>
      <c r="L379">
        <v>26</v>
      </c>
      <c r="N379" s="171" t="str">
        <f t="shared" si="15"/>
        <v>820088-55505-M</v>
      </c>
      <c r="O379" s="172" t="str">
        <f>IF(B379="NET","",IF(B379="","",IFERROR(VLOOKUP(N379,EAN!$A:$B,2,FALSE),"MANGLER - MÅ OPPDATERE EAN-FANEN")))</f>
        <v>MANGLER - MÅ OPPDATERE EAN-FANEN</v>
      </c>
      <c r="P379" s="171">
        <f t="shared" si="16"/>
        <v>26</v>
      </c>
      <c r="Q379" s="171">
        <f t="shared" si="17"/>
        <v>26</v>
      </c>
      <c r="S379" s="102" t="str">
        <f>IF(B379="NET","",IFERROR(VLOOKUP(O379,'2) Order Form'!$V$9:$V$905,1,FALSE),"Ikke med I order form"))</f>
        <v>Ikke med I order form</v>
      </c>
      <c r="U379" s="2">
        <v>7048652893888</v>
      </c>
      <c r="V379" s="120">
        <f>IFERROR(VLOOKUP(U379,'2) Order Form'!$V$9:$V$1767,1,FALSE),"Ikke med I order form")</f>
        <v>7048652893888</v>
      </c>
      <c r="W379" s="173">
        <f>INDEX(ATS!$A:$P,MATCH(ATS!$U379,ATS!$O:$O,0),1)</f>
        <v>845149</v>
      </c>
      <c r="X379" s="174" t="str">
        <f>INDEX(ATS!$A:$P,MATCH(ATS!$U379,ATS!$O:$O,0),2)</f>
        <v>Promuter Mips Helmet</v>
      </c>
      <c r="Y379" s="175" t="str">
        <f>INDEX(ATS!$A:$P,MATCH(ATS!$U379,ATS!$O:$O,0),4)</f>
        <v>LAVA-ML</v>
      </c>
      <c r="AA379" s="173">
        <f>IFERROR(VLOOKUP('2) Order Form'!V384,$U$4:$U$2000,1,FALSE),"Ikke med i Elastic")</f>
        <v>7048652614919</v>
      </c>
      <c r="AB379" s="173">
        <f>SUM('2) Order Form'!V384)</f>
        <v>7048652614919</v>
      </c>
      <c r="AC379" s="173">
        <f>INDEX(ATS!$A:$P,MATCH(ATS!$AB379,ATS!$O:$O,0),1)</f>
        <v>852058</v>
      </c>
      <c r="AD379" s="173" t="str">
        <f>INDEX(ATS!$A:$P,MATCH(ATS!$AB379,ATS!$O:$O,0),2)</f>
        <v>Ronin Polarized Lens</v>
      </c>
      <c r="AE379" s="173" t="str">
        <f>INDEX(ATS!$A:$P,MATCH(ATS!$AB379,ATS!$O:$O,0),4)</f>
        <v>230000-OS</v>
      </c>
    </row>
    <row r="380" spans="1:31">
      <c r="A380">
        <v>820088</v>
      </c>
      <c r="B380" t="s">
        <v>3279</v>
      </c>
      <c r="C380" t="s">
        <v>3939</v>
      </c>
      <c r="D380" t="s">
        <v>1419</v>
      </c>
      <c r="E380" t="s">
        <v>2885</v>
      </c>
      <c r="F380" t="s">
        <v>66</v>
      </c>
      <c r="G380" t="s">
        <v>111</v>
      </c>
      <c r="H380">
        <v>6</v>
      </c>
      <c r="I380">
        <v>6</v>
      </c>
      <c r="J380">
        <v>6</v>
      </c>
      <c r="K380">
        <v>6</v>
      </c>
      <c r="L380">
        <v>6</v>
      </c>
      <c r="N380" s="171" t="str">
        <f t="shared" si="15"/>
        <v>820088-55505-L</v>
      </c>
      <c r="O380" s="172" t="str">
        <f>IF(B380="NET","",IF(B380="","",IFERROR(VLOOKUP(N380,EAN!$A:$B,2,FALSE),"MANGLER - MÅ OPPDATERE EAN-FANEN")))</f>
        <v>MANGLER - MÅ OPPDATERE EAN-FANEN</v>
      </c>
      <c r="P380" s="171">
        <f t="shared" si="16"/>
        <v>6</v>
      </c>
      <c r="Q380" s="171">
        <f t="shared" si="17"/>
        <v>6</v>
      </c>
      <c r="S380" s="102" t="str">
        <f>IF(B380="NET","",IFERROR(VLOOKUP(O380,'2) Order Form'!$V$9:$V$905,1,FALSE),"Ikke med I order form"))</f>
        <v>Ikke med I order form</v>
      </c>
      <c r="U380" s="2">
        <v>7048652893871</v>
      </c>
      <c r="V380" s="120">
        <f>IFERROR(VLOOKUP(U380,'2) Order Form'!$V$9:$V$1767,1,FALSE),"Ikke med I order form")</f>
        <v>7048652893871</v>
      </c>
      <c r="W380" s="173">
        <f>INDEX(ATS!$A:$P,MATCH(ATS!$U380,ATS!$O:$O,0),1)</f>
        <v>845149</v>
      </c>
      <c r="X380" s="174" t="str">
        <f>INDEX(ATS!$A:$P,MATCH(ATS!$U380,ATS!$O:$O,0),2)</f>
        <v>Promuter Mips Helmet</v>
      </c>
      <c r="Y380" s="175" t="str">
        <f>INDEX(ATS!$A:$P,MATCH(ATS!$U380,ATS!$O:$O,0),4)</f>
        <v>LAVA-LXL</v>
      </c>
      <c r="AA380" s="173">
        <f>IFERROR(VLOOKUP('2) Order Form'!V385,$U$4:$U$2000,1,FALSE),"Ikke med i Elastic")</f>
        <v>7048652615138</v>
      </c>
      <c r="AB380" s="173">
        <f>SUM('2) Order Form'!V385)</f>
        <v>7048652615138</v>
      </c>
      <c r="AC380" s="173">
        <f>INDEX(ATS!$A:$P,MATCH(ATS!$AB380,ATS!$O:$O,0),1)</f>
        <v>852050</v>
      </c>
      <c r="AD380" s="173" t="str">
        <f>INDEX(ATS!$A:$P,MATCH(ATS!$AB380,ATS!$O:$O,0),2)</f>
        <v>Ronin RIG Photochromic Lens</v>
      </c>
      <c r="AE380" s="173" t="str">
        <f>INDEX(ATS!$A:$P,MATCH(ATS!$AB380,ATS!$O:$O,0),4)</f>
        <v>220000-OS</v>
      </c>
    </row>
    <row r="381" spans="1:31">
      <c r="A381">
        <v>820088</v>
      </c>
      <c r="B381" t="s">
        <v>3279</v>
      </c>
      <c r="C381" t="s">
        <v>3939</v>
      </c>
      <c r="D381" t="s">
        <v>126</v>
      </c>
      <c r="E381" t="s">
        <v>87</v>
      </c>
      <c r="F381" t="s">
        <v>68</v>
      </c>
      <c r="G381" t="s">
        <v>111</v>
      </c>
      <c r="H381">
        <v>33</v>
      </c>
      <c r="I381">
        <v>33</v>
      </c>
      <c r="J381">
        <v>33</v>
      </c>
      <c r="K381">
        <v>33</v>
      </c>
      <c r="L381">
        <v>33</v>
      </c>
      <c r="N381" s="171" t="str">
        <f t="shared" si="15"/>
        <v>820088-BLACK-XS</v>
      </c>
      <c r="O381" s="172" t="str">
        <f>IF(B381="NET","",IF(B381="","",IFERROR(VLOOKUP(N381,EAN!$A:$B,2,FALSE),"MANGLER - MÅ OPPDATERE EAN-FANEN")))</f>
        <v>MANGLER - MÅ OPPDATERE EAN-FANEN</v>
      </c>
      <c r="P381" s="171">
        <f t="shared" si="16"/>
        <v>33</v>
      </c>
      <c r="Q381" s="171">
        <f t="shared" si="17"/>
        <v>33</v>
      </c>
      <c r="S381" s="102" t="str">
        <f>IF(B381="NET","",IFERROR(VLOOKUP(O381,'2) Order Form'!$V$9:$V$905,1,FALSE),"Ikke med I order form"))</f>
        <v>Ikke med I order form</v>
      </c>
      <c r="U381" s="2">
        <v>7048652893871</v>
      </c>
      <c r="V381" s="120">
        <f>IFERROR(VLOOKUP(U381,'2) Order Form'!$V$9:$V$1767,1,FALSE),"Ikke med I order form")</f>
        <v>7048652893871</v>
      </c>
      <c r="W381" s="173">
        <f>INDEX(ATS!$A:$P,MATCH(ATS!$U381,ATS!$O:$O,0),1)</f>
        <v>845149</v>
      </c>
      <c r="X381" s="174" t="str">
        <f>INDEX(ATS!$A:$P,MATCH(ATS!$U381,ATS!$O:$O,0),2)</f>
        <v>Promuter Mips Helmet</v>
      </c>
      <c r="Y381" s="175" t="str">
        <f>INDEX(ATS!$A:$P,MATCH(ATS!$U381,ATS!$O:$O,0),4)</f>
        <v>LAVA-LXL</v>
      </c>
      <c r="AA381" s="173">
        <f>IFERROR(VLOOKUP('2) Order Form'!V386,$U$4:$U$2000,1,FALSE),"Ikke med i Elastic")</f>
        <v>7048652615121</v>
      </c>
      <c r="AB381" s="173">
        <f>SUM('2) Order Form'!V386)</f>
        <v>7048652615121</v>
      </c>
      <c r="AC381" s="173">
        <f>INDEX(ATS!$A:$P,MATCH(ATS!$AB381,ATS!$O:$O,0),1)</f>
        <v>852051</v>
      </c>
      <c r="AD381" s="173" t="str">
        <f>INDEX(ATS!$A:$P,MATCH(ATS!$AB381,ATS!$O:$O,0),2)</f>
        <v>Ronin Max Lens</v>
      </c>
      <c r="AE381" s="173" t="str">
        <f>INDEX(ATS!$A:$P,MATCH(ATS!$AB381,ATS!$O:$O,0),4)</f>
        <v>100000-OS</v>
      </c>
    </row>
    <row r="382" spans="1:31">
      <c r="A382">
        <v>820088</v>
      </c>
      <c r="B382" t="s">
        <v>3279</v>
      </c>
      <c r="C382" t="s">
        <v>3939</v>
      </c>
      <c r="D382" t="s">
        <v>122</v>
      </c>
      <c r="E382" t="s">
        <v>87</v>
      </c>
      <c r="F382" t="s">
        <v>8</v>
      </c>
      <c r="G382" t="s">
        <v>111</v>
      </c>
      <c r="H382">
        <v>102</v>
      </c>
      <c r="I382">
        <v>102</v>
      </c>
      <c r="J382">
        <v>102</v>
      </c>
      <c r="K382">
        <v>102</v>
      </c>
      <c r="L382">
        <v>102</v>
      </c>
      <c r="N382" s="171" t="str">
        <f t="shared" si="15"/>
        <v>820088-BLACK-S</v>
      </c>
      <c r="O382" s="172" t="str">
        <f>IF(B382="NET","",IF(B382="","",IFERROR(VLOOKUP(N382,EAN!$A:$B,2,FALSE),"MANGLER - MÅ OPPDATERE EAN-FANEN")))</f>
        <v>MANGLER - MÅ OPPDATERE EAN-FANEN</v>
      </c>
      <c r="P382" s="171">
        <f t="shared" si="16"/>
        <v>102</v>
      </c>
      <c r="Q382" s="171">
        <f t="shared" si="17"/>
        <v>102</v>
      </c>
      <c r="S382" s="102" t="str">
        <f>IF(B382="NET","",IFERROR(VLOOKUP(O382,'2) Order Form'!$V$9:$V$905,1,FALSE),"Ikke med I order form"))</f>
        <v>Ikke med I order form</v>
      </c>
      <c r="U382" s="2">
        <v>7048652893925</v>
      </c>
      <c r="V382" s="120">
        <f>IFERROR(VLOOKUP(U382,'2) Order Form'!$V$9:$V$1767,1,FALSE),"Ikke med I order form")</f>
        <v>7048652893925</v>
      </c>
      <c r="W382" s="173">
        <f>INDEX(ATS!$A:$P,MATCH(ATS!$U382,ATS!$O:$O,0),1)</f>
        <v>845149</v>
      </c>
      <c r="X382" s="174" t="str">
        <f>INDEX(ATS!$A:$P,MATCH(ATS!$U382,ATS!$O:$O,0),2)</f>
        <v>Promuter Mips Helmet</v>
      </c>
      <c r="Y382" s="175" t="str">
        <f>INDEX(ATS!$A:$P,MATCH(ATS!$U382,ATS!$O:$O,0),4)</f>
        <v>MBLCK-SM</v>
      </c>
      <c r="AA382" s="173">
        <f>IFERROR(VLOOKUP('2) Order Form'!V387,$U$4:$U$2000,1,FALSE),"Ikke med i Elastic")</f>
        <v>7048652662163</v>
      </c>
      <c r="AB382" s="173">
        <f>SUM('2) Order Form'!V387)</f>
        <v>7048652662163</v>
      </c>
      <c r="AC382" s="173">
        <f>INDEX(ATS!$A:$P,MATCH(ATS!$AB382,ATS!$O:$O,0),1)</f>
        <v>810105</v>
      </c>
      <c r="AD382" s="173" t="str">
        <f>INDEX(ATS!$A:$P,MATCH(ATS!$AB382,ATS!$O:$O,0),2)</f>
        <v>Ronin Max RIG Lens</v>
      </c>
      <c r="AE382" s="173" t="str">
        <f>INDEX(ATS!$A:$P,MATCH(ATS!$AB382,ATS!$O:$O,0),4)</f>
        <v>010000-OS</v>
      </c>
    </row>
    <row r="383" spans="1:31">
      <c r="A383">
        <v>820088</v>
      </c>
      <c r="B383" t="s">
        <v>3279</v>
      </c>
      <c r="C383" t="s">
        <v>3939</v>
      </c>
      <c r="D383" t="s">
        <v>123</v>
      </c>
      <c r="E383" t="s">
        <v>87</v>
      </c>
      <c r="F383" t="s">
        <v>7</v>
      </c>
      <c r="G383" t="s">
        <v>111</v>
      </c>
      <c r="H383">
        <v>134</v>
      </c>
      <c r="I383">
        <v>134</v>
      </c>
      <c r="J383">
        <v>134</v>
      </c>
      <c r="K383">
        <v>134</v>
      </c>
      <c r="L383">
        <v>134</v>
      </c>
      <c r="N383" s="171" t="str">
        <f t="shared" si="15"/>
        <v>820088-BLACK-M</v>
      </c>
      <c r="O383" s="172" t="str">
        <f>IF(B383="NET","",IF(B383="","",IFERROR(VLOOKUP(N383,EAN!$A:$B,2,FALSE),"MANGLER - MÅ OPPDATERE EAN-FANEN")))</f>
        <v>MANGLER - MÅ OPPDATERE EAN-FANEN</v>
      </c>
      <c r="P383" s="171">
        <f t="shared" si="16"/>
        <v>134</v>
      </c>
      <c r="Q383" s="171">
        <f t="shared" si="17"/>
        <v>134</v>
      </c>
      <c r="S383" s="102" t="str">
        <f>IF(B383="NET","",IFERROR(VLOOKUP(O383,'2) Order Form'!$V$9:$V$905,1,FALSE),"Ikke med I order form"))</f>
        <v>Ikke med I order form</v>
      </c>
      <c r="U383" s="2">
        <v>7048652893925</v>
      </c>
      <c r="V383" s="120">
        <f>IFERROR(VLOOKUP(U383,'2) Order Form'!$V$9:$V$1767,1,FALSE),"Ikke med I order form")</f>
        <v>7048652893925</v>
      </c>
      <c r="W383" s="173">
        <f>INDEX(ATS!$A:$P,MATCH(ATS!$U383,ATS!$O:$O,0),1)</f>
        <v>845149</v>
      </c>
      <c r="X383" s="174" t="str">
        <f>INDEX(ATS!$A:$P,MATCH(ATS!$U383,ATS!$O:$O,0),2)</f>
        <v>Promuter Mips Helmet</v>
      </c>
      <c r="Y383" s="175" t="str">
        <f>INDEX(ATS!$A:$P,MATCH(ATS!$U383,ATS!$O:$O,0),4)</f>
        <v>MBLCK-SM</v>
      </c>
      <c r="AA383" s="173">
        <f>IFERROR(VLOOKUP('2) Order Form'!V388,$U$4:$U$2000,1,FALSE),"Ikke med i Elastic")</f>
        <v>7048652615084</v>
      </c>
      <c r="AB383" s="173">
        <f>SUM('2) Order Form'!V388)</f>
        <v>7048652615084</v>
      </c>
      <c r="AC383" s="173">
        <f>INDEX(ATS!$A:$P,MATCH(ATS!$AB383,ATS!$O:$O,0),1)</f>
        <v>852052</v>
      </c>
      <c r="AD383" s="173" t="str">
        <f>INDEX(ATS!$A:$P,MATCH(ATS!$AB383,ATS!$O:$O,0),2)</f>
        <v>Ronin Max RIG Reflect Lens</v>
      </c>
      <c r="AE383" s="173" t="str">
        <f>INDEX(ATS!$A:$P,MATCH(ATS!$AB383,ATS!$O:$O,0),4)</f>
        <v>060000-OS</v>
      </c>
    </row>
    <row r="384" spans="1:31">
      <c r="A384">
        <v>820088</v>
      </c>
      <c r="B384" t="s">
        <v>3279</v>
      </c>
      <c r="C384" t="s">
        <v>3939</v>
      </c>
      <c r="D384" t="s">
        <v>124</v>
      </c>
      <c r="E384" t="s">
        <v>87</v>
      </c>
      <c r="F384" t="s">
        <v>66</v>
      </c>
      <c r="G384" t="s">
        <v>111</v>
      </c>
      <c r="H384">
        <v>64</v>
      </c>
      <c r="I384">
        <v>64</v>
      </c>
      <c r="J384">
        <v>64</v>
      </c>
      <c r="K384">
        <v>64</v>
      </c>
      <c r="L384">
        <v>64</v>
      </c>
      <c r="N384" s="171" t="str">
        <f t="shared" si="15"/>
        <v>820088-BLACK-L</v>
      </c>
      <c r="O384" s="172" t="str">
        <f>IF(B384="NET","",IF(B384="","",IFERROR(VLOOKUP(N384,EAN!$A:$B,2,FALSE),"MANGLER - MÅ OPPDATERE EAN-FANEN")))</f>
        <v>MANGLER - MÅ OPPDATERE EAN-FANEN</v>
      </c>
      <c r="P384" s="171">
        <f t="shared" si="16"/>
        <v>64</v>
      </c>
      <c r="Q384" s="171">
        <f t="shared" si="17"/>
        <v>64</v>
      </c>
      <c r="S384" s="102" t="str">
        <f>IF(B384="NET","",IFERROR(VLOOKUP(O384,'2) Order Form'!$V$9:$V$905,1,FALSE),"Ikke med I order form"))</f>
        <v>Ikke med I order form</v>
      </c>
      <c r="U384" s="2">
        <v>7048652893918</v>
      </c>
      <c r="V384" s="120">
        <f>IFERROR(VLOOKUP(U384,'2) Order Form'!$V$9:$V$1767,1,FALSE),"Ikke med I order form")</f>
        <v>7048652893918</v>
      </c>
      <c r="W384" s="173">
        <f>INDEX(ATS!$A:$P,MATCH(ATS!$U384,ATS!$O:$O,0),1)</f>
        <v>845149</v>
      </c>
      <c r="X384" s="174" t="str">
        <f>INDEX(ATS!$A:$P,MATCH(ATS!$U384,ATS!$O:$O,0),2)</f>
        <v>Promuter Mips Helmet</v>
      </c>
      <c r="Y384" s="175" t="str">
        <f>INDEX(ATS!$A:$P,MATCH(ATS!$U384,ATS!$O:$O,0),4)</f>
        <v>MBLCK-ML</v>
      </c>
      <c r="AA384" s="173">
        <f>IFERROR(VLOOKUP('2) Order Form'!V389,$U$4:$U$2000,1,FALSE),"Ikke med i Elastic")</f>
        <v>7048652710239</v>
      </c>
      <c r="AB384" s="173">
        <f>SUM('2) Order Form'!V389)</f>
        <v>7048652710239</v>
      </c>
      <c r="AC384" s="173">
        <f>INDEX(ATS!$A:$P,MATCH(ATS!$AB384,ATS!$O:$O,0),1)</f>
        <v>852052</v>
      </c>
      <c r="AD384" s="173" t="str">
        <f>INDEX(ATS!$A:$P,MATCH(ATS!$AB384,ATS!$O:$O,0),2)</f>
        <v>Ronin Max RIG Reflect Lens</v>
      </c>
      <c r="AE384" s="173" t="str">
        <f>INDEX(ATS!$A:$P,MATCH(ATS!$AB384,ATS!$O:$O,0),4)</f>
        <v>070000-OS</v>
      </c>
    </row>
    <row r="385" spans="1:31">
      <c r="A385">
        <v>820088</v>
      </c>
      <c r="B385" t="s">
        <v>3279</v>
      </c>
      <c r="C385" t="s">
        <v>3939</v>
      </c>
      <c r="D385" t="s">
        <v>3281</v>
      </c>
      <c r="E385" t="s">
        <v>3282</v>
      </c>
      <c r="F385" t="s">
        <v>68</v>
      </c>
      <c r="G385" t="s">
        <v>214</v>
      </c>
      <c r="H385">
        <v>0</v>
      </c>
      <c r="I385">
        <v>0</v>
      </c>
      <c r="J385">
        <v>0</v>
      </c>
      <c r="K385">
        <v>0</v>
      </c>
      <c r="L385">
        <v>0</v>
      </c>
      <c r="N385" s="171" t="str">
        <f t="shared" si="15"/>
        <v>820088-OMI-XS</v>
      </c>
      <c r="O385" s="172" t="str">
        <f>IF(B385="NET","",IF(B385="","",IFERROR(VLOOKUP(N385,EAN!$A:$B,2,FALSE),"MANGLER - MÅ OPPDATERE EAN-FANEN")))</f>
        <v>MANGLER - MÅ OPPDATERE EAN-FANEN</v>
      </c>
      <c r="P385" s="171">
        <f t="shared" si="16"/>
        <v>0</v>
      </c>
      <c r="Q385" s="171">
        <f t="shared" si="17"/>
        <v>0</v>
      </c>
      <c r="S385" s="102" t="str">
        <f>IF(B385="NET","",IFERROR(VLOOKUP(O385,'2) Order Form'!$V$9:$V$905,1,FALSE),"Ikke med I order form"))</f>
        <v>Ikke med I order form</v>
      </c>
      <c r="U385" s="2">
        <v>7048652893918</v>
      </c>
      <c r="V385" s="120">
        <f>IFERROR(VLOOKUP(U385,'2) Order Form'!$V$9:$V$1767,1,FALSE),"Ikke med I order form")</f>
        <v>7048652893918</v>
      </c>
      <c r="W385" s="173">
        <f>INDEX(ATS!$A:$P,MATCH(ATS!$U385,ATS!$O:$O,0),1)</f>
        <v>845149</v>
      </c>
      <c r="X385" s="174" t="str">
        <f>INDEX(ATS!$A:$P,MATCH(ATS!$U385,ATS!$O:$O,0),2)</f>
        <v>Promuter Mips Helmet</v>
      </c>
      <c r="Y385" s="175" t="str">
        <f>INDEX(ATS!$A:$P,MATCH(ATS!$U385,ATS!$O:$O,0),4)</f>
        <v>MBLCK-ML</v>
      </c>
      <c r="AA385" s="173">
        <f>IFERROR(VLOOKUP('2) Order Form'!V390,$U$4:$U$2000,1,FALSE),"Ikke med i Elastic")</f>
        <v>7048652615091</v>
      </c>
      <c r="AB385" s="173">
        <f>SUM('2) Order Form'!V390)</f>
        <v>7048652615091</v>
      </c>
      <c r="AC385" s="173">
        <f>INDEX(ATS!$A:$P,MATCH(ATS!$AB385,ATS!$O:$O,0),1)</f>
        <v>852052</v>
      </c>
      <c r="AD385" s="173" t="str">
        <f>INDEX(ATS!$A:$P,MATCH(ATS!$AB385,ATS!$O:$O,0),2)</f>
        <v>Ronin Max RIG Reflect Lens</v>
      </c>
      <c r="AE385" s="173" t="str">
        <f>INDEX(ATS!$A:$P,MATCH(ATS!$AB385,ATS!$O:$O,0),4)</f>
        <v>150000-OS</v>
      </c>
    </row>
    <row r="386" spans="1:31">
      <c r="A386">
        <v>820088</v>
      </c>
      <c r="B386" t="s">
        <v>3279</v>
      </c>
      <c r="C386" t="s">
        <v>3939</v>
      </c>
      <c r="D386" t="s">
        <v>3283</v>
      </c>
      <c r="E386" t="s">
        <v>3282</v>
      </c>
      <c r="F386" t="s">
        <v>8</v>
      </c>
      <c r="G386" t="s">
        <v>214</v>
      </c>
      <c r="H386">
        <v>0</v>
      </c>
      <c r="I386">
        <v>0</v>
      </c>
      <c r="J386">
        <v>0</v>
      </c>
      <c r="K386">
        <v>0</v>
      </c>
      <c r="L386">
        <v>0</v>
      </c>
      <c r="N386" s="171" t="str">
        <f t="shared" si="15"/>
        <v>820088-OMI-S</v>
      </c>
      <c r="O386" s="172" t="str">
        <f>IF(B386="NET","",IF(B386="","",IFERROR(VLOOKUP(N386,EAN!$A:$B,2,FALSE),"MANGLER - MÅ OPPDATERE EAN-FANEN")))</f>
        <v>MANGLER - MÅ OPPDATERE EAN-FANEN</v>
      </c>
      <c r="P386" s="171">
        <f t="shared" si="16"/>
        <v>0</v>
      </c>
      <c r="Q386" s="171">
        <f t="shared" si="17"/>
        <v>0</v>
      </c>
      <c r="S386" s="102" t="str">
        <f>IF(B386="NET","",IFERROR(VLOOKUP(O386,'2) Order Form'!$V$9:$V$905,1,FALSE),"Ikke med I order form"))</f>
        <v>Ikke med I order form</v>
      </c>
      <c r="U386" s="2">
        <v>7048652893901</v>
      </c>
      <c r="V386" s="120">
        <f>IFERROR(VLOOKUP(U386,'2) Order Form'!$V$9:$V$1767,1,FALSE),"Ikke med I order form")</f>
        <v>7048652893901</v>
      </c>
      <c r="W386" s="173">
        <f>INDEX(ATS!$A:$P,MATCH(ATS!$U386,ATS!$O:$O,0),1)</f>
        <v>845149</v>
      </c>
      <c r="X386" s="174" t="str">
        <f>INDEX(ATS!$A:$P,MATCH(ATS!$U386,ATS!$O:$O,0),2)</f>
        <v>Promuter Mips Helmet</v>
      </c>
      <c r="Y386" s="175" t="str">
        <f>INDEX(ATS!$A:$P,MATCH(ATS!$U386,ATS!$O:$O,0),4)</f>
        <v>MBLCK-LXL</v>
      </c>
      <c r="AA386" s="173">
        <f>IFERROR(VLOOKUP('2) Order Form'!V391,$U$4:$U$2000,1,FALSE),"Ikke med i Elastic")</f>
        <v>7048652615107</v>
      </c>
      <c r="AB386" s="173">
        <f>SUM('2) Order Form'!V391)</f>
        <v>7048652615107</v>
      </c>
      <c r="AC386" s="173">
        <f>INDEX(ATS!$A:$P,MATCH(ATS!$AB386,ATS!$O:$O,0),1)</f>
        <v>852052</v>
      </c>
      <c r="AD386" s="173" t="str">
        <f>INDEX(ATS!$A:$P,MATCH(ATS!$AB386,ATS!$O:$O,0),2)</f>
        <v>Ronin Max RIG Reflect Lens</v>
      </c>
      <c r="AE386" s="173" t="str">
        <f>INDEX(ATS!$A:$P,MATCH(ATS!$AB386,ATS!$O:$O,0),4)</f>
        <v>160000-OS</v>
      </c>
    </row>
    <row r="387" spans="1:31">
      <c r="A387">
        <v>820088</v>
      </c>
      <c r="B387" t="s">
        <v>3279</v>
      </c>
      <c r="C387" t="s">
        <v>3939</v>
      </c>
      <c r="D387" t="s">
        <v>3284</v>
      </c>
      <c r="E387" t="s">
        <v>3282</v>
      </c>
      <c r="F387" t="s">
        <v>7</v>
      </c>
      <c r="G387" t="s">
        <v>214</v>
      </c>
      <c r="H387">
        <v>1</v>
      </c>
      <c r="I387">
        <v>1</v>
      </c>
      <c r="J387">
        <v>1</v>
      </c>
      <c r="K387">
        <v>1</v>
      </c>
      <c r="L387">
        <v>1</v>
      </c>
      <c r="N387" s="171" t="str">
        <f t="shared" si="15"/>
        <v>820088-OMI-M</v>
      </c>
      <c r="O387" s="172" t="str">
        <f>IF(B387="NET","",IF(B387="","",IFERROR(VLOOKUP(N387,EAN!$A:$B,2,FALSE),"MANGLER - MÅ OPPDATERE EAN-FANEN")))</f>
        <v>MANGLER - MÅ OPPDATERE EAN-FANEN</v>
      </c>
      <c r="P387" s="171">
        <f t="shared" si="16"/>
        <v>1</v>
      </c>
      <c r="Q387" s="171">
        <f t="shared" si="17"/>
        <v>1</v>
      </c>
      <c r="S387" s="102" t="str">
        <f>IF(B387="NET","",IFERROR(VLOOKUP(O387,'2) Order Form'!$V$9:$V$905,1,FALSE),"Ikke med I order form"))</f>
        <v>Ikke med I order form</v>
      </c>
      <c r="U387" s="2">
        <v>7048652893901</v>
      </c>
      <c r="V387" s="120">
        <f>IFERROR(VLOOKUP(U387,'2) Order Form'!$V$9:$V$1767,1,FALSE),"Ikke med I order form")</f>
        <v>7048652893901</v>
      </c>
      <c r="W387" s="173">
        <f>INDEX(ATS!$A:$P,MATCH(ATS!$U387,ATS!$O:$O,0),1)</f>
        <v>845149</v>
      </c>
      <c r="X387" s="174" t="str">
        <f>INDEX(ATS!$A:$P,MATCH(ATS!$U387,ATS!$O:$O,0),2)</f>
        <v>Promuter Mips Helmet</v>
      </c>
      <c r="Y387" s="175" t="str">
        <f>INDEX(ATS!$A:$P,MATCH(ATS!$U387,ATS!$O:$O,0),4)</f>
        <v>MBLCK-LXL</v>
      </c>
      <c r="AA387" s="173">
        <f>IFERROR(VLOOKUP('2) Order Form'!V392,$U$4:$U$2000,1,FALSE),"Ikke med i Elastic")</f>
        <v>7048652762726</v>
      </c>
      <c r="AB387" s="173">
        <f>SUM('2) Order Form'!V392)</f>
        <v>7048652762726</v>
      </c>
      <c r="AC387" s="173">
        <f>INDEX(ATS!$A:$P,MATCH(ATS!$AB387,ATS!$O:$O,0),1)</f>
        <v>852052</v>
      </c>
      <c r="AD387" s="173" t="str">
        <f>INDEX(ATS!$A:$P,MATCH(ATS!$AB387,ATS!$O:$O,0),2)</f>
        <v>Ronin Max RIG Reflect Lens</v>
      </c>
      <c r="AE387" s="173" t="str">
        <f>INDEX(ATS!$A:$P,MATCH(ATS!$AB387,ATS!$O:$O,0),4)</f>
        <v>190000-OS</v>
      </c>
    </row>
    <row r="388" spans="1:31">
      <c r="A388">
        <v>820088</v>
      </c>
      <c r="B388" t="s">
        <v>3279</v>
      </c>
      <c r="C388" t="s">
        <v>3939</v>
      </c>
      <c r="D388" t="s">
        <v>3285</v>
      </c>
      <c r="E388" t="s">
        <v>3282</v>
      </c>
      <c r="F388" t="s">
        <v>66</v>
      </c>
      <c r="G388" t="s">
        <v>214</v>
      </c>
      <c r="H388">
        <v>0</v>
      </c>
      <c r="I388">
        <v>0</v>
      </c>
      <c r="J388">
        <v>0</v>
      </c>
      <c r="K388">
        <v>0</v>
      </c>
      <c r="L388">
        <v>0</v>
      </c>
      <c r="N388" s="171" t="str">
        <f t="shared" ref="N388:N451" si="18">CONCATENATE(A388,"-",D388)</f>
        <v>820088-OMI-L</v>
      </c>
      <c r="O388" s="172" t="str">
        <f>IF(B388="NET","",IF(B388="","",IFERROR(VLOOKUP(N388,EAN!$A:$B,2,FALSE),"MANGLER - MÅ OPPDATERE EAN-FANEN")))</f>
        <v>MANGLER - MÅ OPPDATERE EAN-FANEN</v>
      </c>
      <c r="P388" s="171">
        <f t="shared" si="16"/>
        <v>0</v>
      </c>
      <c r="Q388" s="171">
        <f t="shared" si="17"/>
        <v>0</v>
      </c>
      <c r="S388" s="102" t="str">
        <f>IF(B388="NET","",IFERROR(VLOOKUP(O388,'2) Order Form'!$V$9:$V$905,1,FALSE),"Ikke med I order form"))</f>
        <v>Ikke med I order form</v>
      </c>
      <c r="U388" s="2">
        <v>7048652902887</v>
      </c>
      <c r="V388" s="120">
        <f>IFERROR(VLOOKUP(U388,'2) Order Form'!$V$9:$V$1767,1,FALSE),"Ikke med I order form")</f>
        <v>7048652902887</v>
      </c>
      <c r="W388" s="173">
        <f>INDEX(ATS!$A:$P,MATCH(ATS!$U388,ATS!$O:$O,0),1)</f>
        <v>845149</v>
      </c>
      <c r="X388" s="174" t="str">
        <f>INDEX(ATS!$A:$P,MATCH(ATS!$U388,ATS!$O:$O,0),2)</f>
        <v>Promuter Mips Helmet</v>
      </c>
      <c r="Y388" s="175" t="str">
        <f>INDEX(ATS!$A:$P,MATCH(ATS!$U388,ATS!$O:$O,0),4)</f>
        <v>BRWHT-SM</v>
      </c>
      <c r="AA388" s="173">
        <f>IFERROR(VLOOKUP('2) Order Form'!V393,$U$4:$U$2000,1,FALSE),"Ikke med i Elastic")</f>
        <v>7048652615114</v>
      </c>
      <c r="AB388" s="173">
        <f>SUM('2) Order Form'!V393)</f>
        <v>7048652615114</v>
      </c>
      <c r="AC388" s="173">
        <f>INDEX(ATS!$A:$P,MATCH(ATS!$AB388,ATS!$O:$O,0),1)</f>
        <v>852052</v>
      </c>
      <c r="AD388" s="173" t="str">
        <f>INDEX(ATS!$A:$P,MATCH(ATS!$AB388,ATS!$O:$O,0),2)</f>
        <v>Ronin Max RIG Reflect Lens</v>
      </c>
      <c r="AE388" s="173" t="str">
        <f>INDEX(ATS!$A:$P,MATCH(ATS!$AB388,ATS!$O:$O,0),4)</f>
        <v>200000-OS</v>
      </c>
    </row>
    <row r="389" spans="1:31">
      <c r="A389">
        <v>820088</v>
      </c>
      <c r="B389" t="s">
        <v>3279</v>
      </c>
      <c r="C389" t="s">
        <v>3939</v>
      </c>
      <c r="D389" t="s">
        <v>3000</v>
      </c>
      <c r="E389" t="s">
        <v>3181</v>
      </c>
      <c r="F389" t="s">
        <v>68</v>
      </c>
      <c r="G389" t="s">
        <v>214</v>
      </c>
      <c r="H389">
        <v>0</v>
      </c>
      <c r="I389">
        <v>0</v>
      </c>
      <c r="J389">
        <v>0</v>
      </c>
      <c r="K389">
        <v>0</v>
      </c>
      <c r="L389">
        <v>0</v>
      </c>
      <c r="N389" s="171" t="str">
        <f t="shared" si="18"/>
        <v>820088-RSWOD-XS</v>
      </c>
      <c r="O389" s="172" t="str">
        <f>IF(B389="NET","",IF(B389="","",IFERROR(VLOOKUP(N389,EAN!$A:$B,2,FALSE),"MANGLER - MÅ OPPDATERE EAN-FANEN")))</f>
        <v>MANGLER - MÅ OPPDATERE EAN-FANEN</v>
      </c>
      <c r="P389" s="171">
        <f t="shared" ref="P389:P452" si="19">H389</f>
        <v>0</v>
      </c>
      <c r="Q389" s="171">
        <f t="shared" ref="Q389:Q452" si="20">L389</f>
        <v>0</v>
      </c>
      <c r="S389" s="102" t="str">
        <f>IF(B389="NET","",IFERROR(VLOOKUP(O389,'2) Order Form'!$V$9:$V$905,1,FALSE),"Ikke med I order form"))</f>
        <v>Ikke med I order form</v>
      </c>
      <c r="U389" s="2">
        <v>7048652902887</v>
      </c>
      <c r="V389" s="120">
        <f>IFERROR(VLOOKUP(U389,'2) Order Form'!$V$9:$V$1767,1,FALSE),"Ikke med I order form")</f>
        <v>7048652902887</v>
      </c>
      <c r="W389" s="173">
        <f>INDEX(ATS!$A:$P,MATCH(ATS!$U389,ATS!$O:$O,0),1)</f>
        <v>845149</v>
      </c>
      <c r="X389" s="174" t="str">
        <f>INDEX(ATS!$A:$P,MATCH(ATS!$U389,ATS!$O:$O,0),2)</f>
        <v>Promuter Mips Helmet</v>
      </c>
      <c r="Y389" s="175" t="str">
        <f>INDEX(ATS!$A:$P,MATCH(ATS!$U389,ATS!$O:$O,0),4)</f>
        <v>BRWHT-SM</v>
      </c>
      <c r="AA389" s="173">
        <f>IFERROR(VLOOKUP('2) Order Form'!V394,$U$4:$U$2000,1,FALSE),"Ikke med i Elastic")</f>
        <v>7048652762719</v>
      </c>
      <c r="AB389" s="173">
        <f>SUM('2) Order Form'!V394)</f>
        <v>7048652762719</v>
      </c>
      <c r="AC389" s="173">
        <f>INDEX(ATS!$A:$P,MATCH(ATS!$AB389,ATS!$O:$O,0),1)</f>
        <v>852083</v>
      </c>
      <c r="AD389" s="173" t="str">
        <f>INDEX(ATS!$A:$P,MATCH(ATS!$AB389,ATS!$O:$O,0),2)</f>
        <v>Ronin Max RIG Reflect AF Lens</v>
      </c>
      <c r="AE389" s="173" t="str">
        <f>INDEX(ATS!$A:$P,MATCH(ATS!$AB389,ATS!$O:$O,0),4)</f>
        <v>150000-OS</v>
      </c>
    </row>
    <row r="390" spans="1:31">
      <c r="A390">
        <v>820088</v>
      </c>
      <c r="B390" t="s">
        <v>3279</v>
      </c>
      <c r="C390" t="s">
        <v>3939</v>
      </c>
      <c r="D390" t="s">
        <v>3001</v>
      </c>
      <c r="E390" t="s">
        <v>3181</v>
      </c>
      <c r="F390" t="s">
        <v>8</v>
      </c>
      <c r="G390" t="s">
        <v>214</v>
      </c>
      <c r="H390">
        <v>0</v>
      </c>
      <c r="I390">
        <v>0</v>
      </c>
      <c r="J390">
        <v>0</v>
      </c>
      <c r="K390">
        <v>0</v>
      </c>
      <c r="L390">
        <v>0</v>
      </c>
      <c r="N390" s="171" t="str">
        <f t="shared" si="18"/>
        <v>820088-RSWOD-S</v>
      </c>
      <c r="O390" s="172" t="str">
        <f>IF(B390="NET","",IF(B390="","",IFERROR(VLOOKUP(N390,EAN!$A:$B,2,FALSE),"MANGLER - MÅ OPPDATERE EAN-FANEN")))</f>
        <v>MANGLER - MÅ OPPDATERE EAN-FANEN</v>
      </c>
      <c r="P390" s="171">
        <f t="shared" si="19"/>
        <v>0</v>
      </c>
      <c r="Q390" s="171">
        <f t="shared" si="20"/>
        <v>0</v>
      </c>
      <c r="S390" s="102" t="str">
        <f>IF(B390="NET","",IFERROR(VLOOKUP(O390,'2) Order Form'!$V$9:$V$905,1,FALSE),"Ikke med I order form"))</f>
        <v>Ikke med I order form</v>
      </c>
      <c r="U390" s="2">
        <v>7048652902870</v>
      </c>
      <c r="V390" s="120">
        <f>IFERROR(VLOOKUP(U390,'2) Order Form'!$V$9:$V$1767,1,FALSE),"Ikke med I order form")</f>
        <v>7048652902870</v>
      </c>
      <c r="W390" s="173">
        <f>INDEX(ATS!$A:$P,MATCH(ATS!$U390,ATS!$O:$O,0),1)</f>
        <v>845149</v>
      </c>
      <c r="X390" s="174" t="str">
        <f>INDEX(ATS!$A:$P,MATCH(ATS!$U390,ATS!$O:$O,0),2)</f>
        <v>Promuter Mips Helmet</v>
      </c>
      <c r="Y390" s="175" t="str">
        <f>INDEX(ATS!$A:$P,MATCH(ATS!$U390,ATS!$O:$O,0),4)</f>
        <v>BRWHT-ML</v>
      </c>
      <c r="AA390" s="173">
        <f>IFERROR(VLOOKUP('2) Order Form'!V395,$U$4:$U$2000,1,FALSE),"Ikke med i Elastic")</f>
        <v>7048652614896</v>
      </c>
      <c r="AB390" s="173">
        <f>SUM('2) Order Form'!V395)</f>
        <v>7048652614896</v>
      </c>
      <c r="AC390" s="173">
        <f>INDEX(ATS!$A:$P,MATCH(ATS!$AB390,ATS!$O:$O,0),1)</f>
        <v>852059</v>
      </c>
      <c r="AD390" s="173" t="str">
        <f>INDEX(ATS!$A:$P,MATCH(ATS!$AB390,ATS!$O:$O,0),2)</f>
        <v>Ronin Max Polarized Lens</v>
      </c>
      <c r="AE390" s="173" t="str">
        <f>INDEX(ATS!$A:$P,MATCH(ATS!$AB390,ATS!$O:$O,0),4)</f>
        <v>230000-OS</v>
      </c>
    </row>
    <row r="391" spans="1:31">
      <c r="A391">
        <v>820088</v>
      </c>
      <c r="B391" t="s">
        <v>3279</v>
      </c>
      <c r="C391" t="s">
        <v>3939</v>
      </c>
      <c r="D391" t="s">
        <v>3002</v>
      </c>
      <c r="E391" t="s">
        <v>3181</v>
      </c>
      <c r="F391" t="s">
        <v>7</v>
      </c>
      <c r="G391" t="s">
        <v>214</v>
      </c>
      <c r="H391">
        <v>0</v>
      </c>
      <c r="I391">
        <v>0</v>
      </c>
      <c r="J391">
        <v>0</v>
      </c>
      <c r="K391">
        <v>0</v>
      </c>
      <c r="L391">
        <v>0</v>
      </c>
      <c r="N391" s="171" t="str">
        <f t="shared" si="18"/>
        <v>820088-RSWOD-M</v>
      </c>
      <c r="O391" s="172" t="str">
        <f>IF(B391="NET","",IF(B391="","",IFERROR(VLOOKUP(N391,EAN!$A:$B,2,FALSE),"MANGLER - MÅ OPPDATERE EAN-FANEN")))</f>
        <v>MANGLER - MÅ OPPDATERE EAN-FANEN</v>
      </c>
      <c r="P391" s="171">
        <f t="shared" si="19"/>
        <v>0</v>
      </c>
      <c r="Q391" s="171">
        <f t="shared" si="20"/>
        <v>0</v>
      </c>
      <c r="S391" s="102" t="str">
        <f>IF(B391="NET","",IFERROR(VLOOKUP(O391,'2) Order Form'!$V$9:$V$905,1,FALSE),"Ikke med I order form"))</f>
        <v>Ikke med I order form</v>
      </c>
      <c r="U391" s="2">
        <v>7048652902870</v>
      </c>
      <c r="V391" s="120">
        <f>IFERROR(VLOOKUP(U391,'2) Order Form'!$V$9:$V$1767,1,FALSE),"Ikke med I order form")</f>
        <v>7048652902870</v>
      </c>
      <c r="W391" s="173">
        <f>INDEX(ATS!$A:$P,MATCH(ATS!$U391,ATS!$O:$O,0),1)</f>
        <v>845149</v>
      </c>
      <c r="X391" s="174" t="str">
        <f>INDEX(ATS!$A:$P,MATCH(ATS!$U391,ATS!$O:$O,0),2)</f>
        <v>Promuter Mips Helmet</v>
      </c>
      <c r="Y391" s="175" t="str">
        <f>INDEX(ATS!$A:$P,MATCH(ATS!$U391,ATS!$O:$O,0),4)</f>
        <v>BRWHT-ML</v>
      </c>
      <c r="AA391" s="173">
        <f>IFERROR(VLOOKUP('2) Order Form'!V396,$U$4:$U$2000,1,FALSE),"Ikke med i Elastic")</f>
        <v>7048652615077</v>
      </c>
      <c r="AB391" s="173">
        <f>SUM('2) Order Form'!V396)</f>
        <v>7048652615077</v>
      </c>
      <c r="AC391" s="173">
        <f>INDEX(ATS!$A:$P,MATCH(ATS!$AB391,ATS!$O:$O,0),1)</f>
        <v>852053</v>
      </c>
      <c r="AD391" s="173" t="str">
        <f>INDEX(ATS!$A:$P,MATCH(ATS!$AB391,ATS!$O:$O,0),2)</f>
        <v>Ronin Max RIG Photochromic Lens</v>
      </c>
      <c r="AE391" s="173" t="str">
        <f>INDEX(ATS!$A:$P,MATCH(ATS!$AB391,ATS!$O:$O,0),4)</f>
        <v>220000-OS</v>
      </c>
    </row>
    <row r="392" spans="1:31">
      <c r="A392">
        <v>820088</v>
      </c>
      <c r="B392" t="s">
        <v>3279</v>
      </c>
      <c r="C392" t="s">
        <v>3939</v>
      </c>
      <c r="D392" t="s">
        <v>3003</v>
      </c>
      <c r="E392" t="s">
        <v>3181</v>
      </c>
      <c r="F392" t="s">
        <v>66</v>
      </c>
      <c r="G392" t="s">
        <v>214</v>
      </c>
      <c r="H392">
        <v>0</v>
      </c>
      <c r="I392">
        <v>0</v>
      </c>
      <c r="J392">
        <v>0</v>
      </c>
      <c r="K392">
        <v>0</v>
      </c>
      <c r="L392">
        <v>0</v>
      </c>
      <c r="N392" s="171" t="str">
        <f t="shared" si="18"/>
        <v>820088-RSWOD-L</v>
      </c>
      <c r="O392" s="172" t="str">
        <f>IF(B392="NET","",IF(B392="","",IFERROR(VLOOKUP(N392,EAN!$A:$B,2,FALSE),"MANGLER - MÅ OPPDATERE EAN-FANEN")))</f>
        <v>MANGLER - MÅ OPPDATERE EAN-FANEN</v>
      </c>
      <c r="P392" s="171">
        <f t="shared" si="19"/>
        <v>0</v>
      </c>
      <c r="Q392" s="171">
        <f t="shared" si="20"/>
        <v>0</v>
      </c>
      <c r="S392" s="102" t="str">
        <f>IF(B392="NET","",IFERROR(VLOOKUP(O392,'2) Order Form'!$V$9:$V$905,1,FALSE),"Ikke med I order form"))</f>
        <v>Ikke med I order form</v>
      </c>
      <c r="U392" s="2">
        <v>7048652902863</v>
      </c>
      <c r="V392" s="120">
        <f>IFERROR(VLOOKUP(U392,'2) Order Form'!$V$9:$V$1767,1,FALSE),"Ikke med I order form")</f>
        <v>7048652902863</v>
      </c>
      <c r="W392" s="173">
        <f>INDEX(ATS!$A:$P,MATCH(ATS!$U392,ATS!$O:$O,0),1)</f>
        <v>845149</v>
      </c>
      <c r="X392" s="174" t="str">
        <f>INDEX(ATS!$A:$P,MATCH(ATS!$U392,ATS!$O:$O,0),2)</f>
        <v>Promuter Mips Helmet</v>
      </c>
      <c r="Y392" s="175" t="str">
        <f>INDEX(ATS!$A:$P,MATCH(ATS!$U392,ATS!$O:$O,0),4)</f>
        <v>BRWHT-LXL</v>
      </c>
      <c r="AA392" s="173">
        <f>IFERROR(VLOOKUP('2) Order Form'!V397,$U$4:$U$2000,1,FALSE),"Ikke med i Elastic")</f>
        <v>7048652777867</v>
      </c>
      <c r="AB392" s="173">
        <f>SUM('2) Order Form'!V397)</f>
        <v>7048652777867</v>
      </c>
      <c r="AC392" s="173">
        <f>INDEX(ATS!$A:$P,MATCH(ATS!$AB392,ATS!$O:$O,0),1)</f>
        <v>852087</v>
      </c>
      <c r="AD392" s="173" t="str">
        <f>INDEX(ATS!$A:$P,MATCH(ATS!$AB392,ATS!$O:$O,0),2)</f>
        <v xml:space="preserve">Memento Lens </v>
      </c>
      <c r="AE392" s="173" t="str">
        <f>INDEX(ATS!$A:$P,MATCH(ATS!$AB392,ATS!$O:$O,0),4)</f>
        <v>100000-OS</v>
      </c>
    </row>
    <row r="393" spans="1:31">
      <c r="A393">
        <v>820088</v>
      </c>
      <c r="B393" t="s">
        <v>3279</v>
      </c>
      <c r="C393" t="s">
        <v>3939</v>
      </c>
      <c r="D393" t="s">
        <v>3286</v>
      </c>
      <c r="E393" t="s">
        <v>3287</v>
      </c>
      <c r="F393" t="s">
        <v>68</v>
      </c>
      <c r="G393" t="s">
        <v>214</v>
      </c>
      <c r="H393">
        <v>0</v>
      </c>
      <c r="I393">
        <v>0</v>
      </c>
      <c r="J393">
        <v>0</v>
      </c>
      <c r="K393">
        <v>0</v>
      </c>
      <c r="L393">
        <v>0</v>
      </c>
      <c r="N393" s="171" t="str">
        <f t="shared" si="18"/>
        <v>820088-TEAL-XS</v>
      </c>
      <c r="O393" s="172" t="str">
        <f>IF(B393="NET","",IF(B393="","",IFERROR(VLOOKUP(N393,EAN!$A:$B,2,FALSE),"MANGLER - MÅ OPPDATERE EAN-FANEN")))</f>
        <v>MANGLER - MÅ OPPDATERE EAN-FANEN</v>
      </c>
      <c r="P393" s="171">
        <f t="shared" si="19"/>
        <v>0</v>
      </c>
      <c r="Q393" s="171">
        <f t="shared" si="20"/>
        <v>0</v>
      </c>
      <c r="S393" s="102" t="str">
        <f>IF(B393="NET","",IFERROR(VLOOKUP(O393,'2) Order Form'!$V$9:$V$905,1,FALSE),"Ikke med I order form"))</f>
        <v>Ikke med I order form</v>
      </c>
      <c r="U393" s="2">
        <v>7048652902863</v>
      </c>
      <c r="V393" s="120">
        <f>IFERROR(VLOOKUP(U393,'2) Order Form'!$V$9:$V$1767,1,FALSE),"Ikke med I order form")</f>
        <v>7048652902863</v>
      </c>
      <c r="W393" s="173">
        <f>INDEX(ATS!$A:$P,MATCH(ATS!$U393,ATS!$O:$O,0),1)</f>
        <v>845149</v>
      </c>
      <c r="X393" s="174" t="str">
        <f>INDEX(ATS!$A:$P,MATCH(ATS!$U393,ATS!$O:$O,0),2)</f>
        <v>Promuter Mips Helmet</v>
      </c>
      <c r="Y393" s="175" t="str">
        <f>INDEX(ATS!$A:$P,MATCH(ATS!$U393,ATS!$O:$O,0),4)</f>
        <v>BRWHT-LXL</v>
      </c>
      <c r="AA393" s="173">
        <f>IFERROR(VLOOKUP('2) Order Form'!V398,$U$4:$U$2000,1,FALSE),"Ikke med i Elastic")</f>
        <v>7048652762610</v>
      </c>
      <c r="AB393" s="173">
        <f>SUM('2) Order Form'!V398)</f>
        <v>7048652762610</v>
      </c>
      <c r="AC393" s="173">
        <f>INDEX(ATS!$A:$P,MATCH(ATS!$AB393,ATS!$O:$O,0),1)</f>
        <v>852078</v>
      </c>
      <c r="AD393" s="173" t="str">
        <f>INDEX(ATS!$A:$P,MATCH(ATS!$AB393,ATS!$O:$O,0),2)</f>
        <v>Memento RIG Reflect Lens</v>
      </c>
      <c r="AE393" s="173" t="str">
        <f>INDEX(ATS!$A:$P,MATCH(ATS!$AB393,ATS!$O:$O,0),4)</f>
        <v>060000-OS</v>
      </c>
    </row>
    <row r="394" spans="1:31">
      <c r="A394">
        <v>820088</v>
      </c>
      <c r="B394" t="s">
        <v>3279</v>
      </c>
      <c r="C394" t="s">
        <v>3939</v>
      </c>
      <c r="D394" t="s">
        <v>3288</v>
      </c>
      <c r="E394" t="s">
        <v>3287</v>
      </c>
      <c r="F394" t="s">
        <v>8</v>
      </c>
      <c r="G394" t="s">
        <v>214</v>
      </c>
      <c r="H394">
        <v>0</v>
      </c>
      <c r="I394">
        <v>0</v>
      </c>
      <c r="J394">
        <v>0</v>
      </c>
      <c r="K394">
        <v>0</v>
      </c>
      <c r="L394">
        <v>0</v>
      </c>
      <c r="N394" s="171" t="str">
        <f t="shared" si="18"/>
        <v>820088-TEAL-S</v>
      </c>
      <c r="O394" s="172" t="str">
        <f>IF(B394="NET","",IF(B394="","",IFERROR(VLOOKUP(N394,EAN!$A:$B,2,FALSE),"MANGLER - MÅ OPPDATERE EAN-FANEN")))</f>
        <v>MANGLER - MÅ OPPDATERE EAN-FANEN</v>
      </c>
      <c r="P394" s="171">
        <f t="shared" si="19"/>
        <v>0</v>
      </c>
      <c r="Q394" s="171">
        <f t="shared" si="20"/>
        <v>0</v>
      </c>
      <c r="S394" s="102" t="str">
        <f>IF(B394="NET","",IFERROR(VLOOKUP(O394,'2) Order Form'!$V$9:$V$905,1,FALSE),"Ikke med I order form"))</f>
        <v>Ikke med I order form</v>
      </c>
      <c r="U394" s="2">
        <v>7048652894137</v>
      </c>
      <c r="V394" s="120">
        <f>IFERROR(VLOOKUP(U394,'2) Order Form'!$V$9:$V$1767,1,FALSE),"Ikke med I order form")</f>
        <v>7048652894137</v>
      </c>
      <c r="W394" s="173">
        <f>INDEX(ATS!$A:$P,MATCH(ATS!$U394,ATS!$O:$O,0),1)</f>
        <v>845147</v>
      </c>
      <c r="X394" s="174" t="str">
        <f>INDEX(ATS!$A:$P,MATCH(ATS!$U394,ATS!$O:$O,0),2)</f>
        <v>Commuter Helmet</v>
      </c>
      <c r="Y394" s="175" t="str">
        <f>INDEX(ATS!$A:$P,MATCH(ATS!$U394,ATS!$O:$O,0),4)</f>
        <v>BRWHT-SM</v>
      </c>
      <c r="AA394" s="173">
        <f>IFERROR(VLOOKUP('2) Order Form'!V399,$U$4:$U$2000,1,FALSE),"Ikke med i Elastic")</f>
        <v>7048652762627</v>
      </c>
      <c r="AB394" s="173">
        <f>SUM('2) Order Form'!V399)</f>
        <v>7048652762627</v>
      </c>
      <c r="AC394" s="173">
        <f>INDEX(ATS!$A:$P,MATCH(ATS!$AB394,ATS!$O:$O,0),1)</f>
        <v>852078</v>
      </c>
      <c r="AD394" s="173" t="str">
        <f>INDEX(ATS!$A:$P,MATCH(ATS!$AB394,ATS!$O:$O,0),2)</f>
        <v>Memento RIG Reflect Lens</v>
      </c>
      <c r="AE394" s="173" t="str">
        <f>INDEX(ATS!$A:$P,MATCH(ATS!$AB394,ATS!$O:$O,0),4)</f>
        <v>070000-OS</v>
      </c>
    </row>
    <row r="395" spans="1:31">
      <c r="A395">
        <v>820088</v>
      </c>
      <c r="B395" t="s">
        <v>3279</v>
      </c>
      <c r="C395" t="s">
        <v>3939</v>
      </c>
      <c r="D395" t="s">
        <v>3289</v>
      </c>
      <c r="E395" t="s">
        <v>3287</v>
      </c>
      <c r="F395" t="s">
        <v>7</v>
      </c>
      <c r="G395" t="s">
        <v>214</v>
      </c>
      <c r="H395">
        <v>0</v>
      </c>
      <c r="I395">
        <v>0</v>
      </c>
      <c r="J395">
        <v>0</v>
      </c>
      <c r="K395">
        <v>0</v>
      </c>
      <c r="L395">
        <v>0</v>
      </c>
      <c r="N395" s="171" t="str">
        <f t="shared" si="18"/>
        <v>820088-TEAL-M</v>
      </c>
      <c r="O395" s="172" t="str">
        <f>IF(B395="NET","",IF(B395="","",IFERROR(VLOOKUP(N395,EAN!$A:$B,2,FALSE),"MANGLER - MÅ OPPDATERE EAN-FANEN")))</f>
        <v>MANGLER - MÅ OPPDATERE EAN-FANEN</v>
      </c>
      <c r="P395" s="171">
        <f t="shared" si="19"/>
        <v>0</v>
      </c>
      <c r="Q395" s="171">
        <f t="shared" si="20"/>
        <v>0</v>
      </c>
      <c r="S395" s="102" t="str">
        <f>IF(B395="NET","",IFERROR(VLOOKUP(O395,'2) Order Form'!$V$9:$V$905,1,FALSE),"Ikke med I order form"))</f>
        <v>Ikke med I order form</v>
      </c>
      <c r="U395" s="2">
        <v>7048652894137</v>
      </c>
      <c r="V395" s="120">
        <f>IFERROR(VLOOKUP(U395,'2) Order Form'!$V$9:$V$1767,1,FALSE),"Ikke med I order form")</f>
        <v>7048652894137</v>
      </c>
      <c r="W395" s="173">
        <f>INDEX(ATS!$A:$P,MATCH(ATS!$U395,ATS!$O:$O,0),1)</f>
        <v>845147</v>
      </c>
      <c r="X395" s="174" t="str">
        <f>INDEX(ATS!$A:$P,MATCH(ATS!$U395,ATS!$O:$O,0),2)</f>
        <v>Commuter Helmet</v>
      </c>
      <c r="Y395" s="175" t="str">
        <f>INDEX(ATS!$A:$P,MATCH(ATS!$U395,ATS!$O:$O,0),4)</f>
        <v>BRWHT-SM</v>
      </c>
      <c r="AA395" s="173">
        <f>IFERROR(VLOOKUP('2) Order Form'!V400,$U$4:$U$2000,1,FALSE),"Ikke med i Elastic")</f>
        <v>7048652762634</v>
      </c>
      <c r="AB395" s="173">
        <f>SUM('2) Order Form'!V400)</f>
        <v>7048652762634</v>
      </c>
      <c r="AC395" s="173">
        <f>INDEX(ATS!$A:$P,MATCH(ATS!$AB395,ATS!$O:$O,0),1)</f>
        <v>852078</v>
      </c>
      <c r="AD395" s="173" t="str">
        <f>INDEX(ATS!$A:$P,MATCH(ATS!$AB395,ATS!$O:$O,0),2)</f>
        <v>Memento RIG Reflect Lens</v>
      </c>
      <c r="AE395" s="173" t="str">
        <f>INDEX(ATS!$A:$P,MATCH(ATS!$AB395,ATS!$O:$O,0),4)</f>
        <v>150000-OS</v>
      </c>
    </row>
    <row r="396" spans="1:31">
      <c r="A396">
        <v>820088</v>
      </c>
      <c r="B396" t="s">
        <v>3279</v>
      </c>
      <c r="C396" t="s">
        <v>3939</v>
      </c>
      <c r="D396" t="s">
        <v>3290</v>
      </c>
      <c r="E396" t="s">
        <v>3287</v>
      </c>
      <c r="F396" t="s">
        <v>66</v>
      </c>
      <c r="G396" t="s">
        <v>214</v>
      </c>
      <c r="H396">
        <v>0</v>
      </c>
      <c r="I396">
        <v>0</v>
      </c>
      <c r="J396">
        <v>0</v>
      </c>
      <c r="K396">
        <v>0</v>
      </c>
      <c r="L396">
        <v>0</v>
      </c>
      <c r="N396" s="171" t="str">
        <f t="shared" si="18"/>
        <v>820088-TEAL-L</v>
      </c>
      <c r="O396" s="172" t="str">
        <f>IF(B396="NET","",IF(B396="","",IFERROR(VLOOKUP(N396,EAN!$A:$B,2,FALSE),"MANGLER - MÅ OPPDATERE EAN-FANEN")))</f>
        <v>MANGLER - MÅ OPPDATERE EAN-FANEN</v>
      </c>
      <c r="P396" s="171">
        <f t="shared" si="19"/>
        <v>0</v>
      </c>
      <c r="Q396" s="171">
        <f t="shared" si="20"/>
        <v>0</v>
      </c>
      <c r="S396" s="102" t="str">
        <f>IF(B396="NET","",IFERROR(VLOOKUP(O396,'2) Order Form'!$V$9:$V$905,1,FALSE),"Ikke med I order form"))</f>
        <v>Ikke med I order form</v>
      </c>
      <c r="U396" s="2">
        <v>7048652894120</v>
      </c>
      <c r="V396" s="120">
        <f>IFERROR(VLOOKUP(U396,'2) Order Form'!$V$9:$V$1767,1,FALSE),"Ikke med I order form")</f>
        <v>7048652894120</v>
      </c>
      <c r="W396" s="173">
        <f>INDEX(ATS!$A:$P,MATCH(ATS!$U396,ATS!$O:$O,0),1)</f>
        <v>845147</v>
      </c>
      <c r="X396" s="174" t="str">
        <f>INDEX(ATS!$A:$P,MATCH(ATS!$U396,ATS!$O:$O,0),2)</f>
        <v>Commuter Helmet</v>
      </c>
      <c r="Y396" s="175" t="str">
        <f>INDEX(ATS!$A:$P,MATCH(ATS!$U396,ATS!$O:$O,0),4)</f>
        <v>BRWHT-ML</v>
      </c>
      <c r="AA396" s="173">
        <f>IFERROR(VLOOKUP('2) Order Form'!V401,$U$4:$U$2000,1,FALSE),"Ikke med i Elastic")</f>
        <v>7048652762641</v>
      </c>
      <c r="AB396" s="173">
        <f>SUM('2) Order Form'!V401)</f>
        <v>7048652762641</v>
      </c>
      <c r="AC396" s="173">
        <f>INDEX(ATS!$A:$P,MATCH(ATS!$AB396,ATS!$O:$O,0),1)</f>
        <v>852078</v>
      </c>
      <c r="AD396" s="173" t="str">
        <f>INDEX(ATS!$A:$P,MATCH(ATS!$AB396,ATS!$O:$O,0),2)</f>
        <v>Memento RIG Reflect Lens</v>
      </c>
      <c r="AE396" s="173" t="str">
        <f>INDEX(ATS!$A:$P,MATCH(ATS!$AB396,ATS!$O:$O,0),4)</f>
        <v>160000-OS</v>
      </c>
    </row>
    <row r="397" spans="1:31">
      <c r="A397" s="140">
        <v>820089</v>
      </c>
      <c r="B397" t="s">
        <v>170</v>
      </c>
      <c r="H397" s="140">
        <v>202341</v>
      </c>
      <c r="I397" s="140">
        <v>202342</v>
      </c>
      <c r="J397" s="140">
        <v>202343</v>
      </c>
      <c r="K397" s="140">
        <v>202344</v>
      </c>
      <c r="L397" s="140">
        <v>202345</v>
      </c>
      <c r="N397" s="171" t="str">
        <f t="shared" si="18"/>
        <v>820089-</v>
      </c>
      <c r="O397" s="172" t="str">
        <f>IF(B397="NET","",IF(B397="","",IFERROR(VLOOKUP(N397,EAN!$A:$B,2,FALSE),"MANGLER - MÅ OPPDATERE EAN-FANEN")))</f>
        <v/>
      </c>
      <c r="P397" s="171">
        <f t="shared" si="19"/>
        <v>202341</v>
      </c>
      <c r="Q397" s="171">
        <f t="shared" si="20"/>
        <v>202345</v>
      </c>
      <c r="S397" s="102" t="str">
        <f>IF(B397="NET","",IFERROR(VLOOKUP(O397,'2) Order Form'!$V$9:$V$905,1,FALSE),"Ikke med I order form"))</f>
        <v/>
      </c>
      <c r="U397" s="2">
        <v>7048652894120</v>
      </c>
      <c r="V397" s="120">
        <f>IFERROR(VLOOKUP(U397,'2) Order Form'!$V$9:$V$1767,1,FALSE),"Ikke med I order form")</f>
        <v>7048652894120</v>
      </c>
      <c r="W397" s="173">
        <f>INDEX(ATS!$A:$P,MATCH(ATS!$U397,ATS!$O:$O,0),1)</f>
        <v>845147</v>
      </c>
      <c r="X397" s="174" t="str">
        <f>INDEX(ATS!$A:$P,MATCH(ATS!$U397,ATS!$O:$O,0),2)</f>
        <v>Commuter Helmet</v>
      </c>
      <c r="Y397" s="175" t="str">
        <f>INDEX(ATS!$A:$P,MATCH(ATS!$U397,ATS!$O:$O,0),4)</f>
        <v>BRWHT-ML</v>
      </c>
      <c r="AA397" s="173">
        <f>IFERROR(VLOOKUP('2) Order Form'!V402,$U$4:$U$2000,1,FALSE),"Ikke med i Elastic")</f>
        <v>7048652762658</v>
      </c>
      <c r="AB397" s="173">
        <f>SUM('2) Order Form'!V402)</f>
        <v>7048652762658</v>
      </c>
      <c r="AC397" s="173">
        <f>INDEX(ATS!$A:$P,MATCH(ATS!$AB397,ATS!$O:$O,0),1)</f>
        <v>852078</v>
      </c>
      <c r="AD397" s="173" t="str">
        <f>INDEX(ATS!$A:$P,MATCH(ATS!$AB397,ATS!$O:$O,0),2)</f>
        <v>Memento RIG Reflect Lens</v>
      </c>
      <c r="AE397" s="173" t="str">
        <f>INDEX(ATS!$A:$P,MATCH(ATS!$AB397,ATS!$O:$O,0),4)</f>
        <v>190000-OS</v>
      </c>
    </row>
    <row r="398" spans="1:31">
      <c r="A398">
        <v>820089</v>
      </c>
      <c r="B398" t="s">
        <v>3291</v>
      </c>
      <c r="C398" t="s">
        <v>3939</v>
      </c>
      <c r="D398" t="s">
        <v>3280</v>
      </c>
      <c r="E398" t="s">
        <v>2885</v>
      </c>
      <c r="F398" t="s">
        <v>68</v>
      </c>
      <c r="G398" t="s">
        <v>111</v>
      </c>
      <c r="H398">
        <v>24</v>
      </c>
      <c r="I398">
        <v>24</v>
      </c>
      <c r="J398">
        <v>24</v>
      </c>
      <c r="K398">
        <v>24</v>
      </c>
      <c r="L398">
        <v>24</v>
      </c>
      <c r="N398" s="171" t="str">
        <f t="shared" si="18"/>
        <v>820089-55505-XS</v>
      </c>
      <c r="O398" s="172" t="str">
        <f>IF(B398="NET","",IF(B398="","",IFERROR(VLOOKUP(N398,EAN!$A:$B,2,FALSE),"MANGLER - MÅ OPPDATERE EAN-FANEN")))</f>
        <v>MANGLER - MÅ OPPDATERE EAN-FANEN</v>
      </c>
      <c r="P398" s="171">
        <f t="shared" si="19"/>
        <v>24</v>
      </c>
      <c r="Q398" s="171">
        <f t="shared" si="20"/>
        <v>24</v>
      </c>
      <c r="S398" s="102" t="str">
        <f>IF(B398="NET","",IFERROR(VLOOKUP(O398,'2) Order Form'!$V$9:$V$905,1,FALSE),"Ikke med I order form"))</f>
        <v>Ikke med I order form</v>
      </c>
      <c r="U398" s="2">
        <v>7048652894113</v>
      </c>
      <c r="V398" s="120">
        <f>IFERROR(VLOOKUP(U398,'2) Order Form'!$V$9:$V$1767,1,FALSE),"Ikke med I order form")</f>
        <v>7048652894113</v>
      </c>
      <c r="W398" s="173">
        <f>INDEX(ATS!$A:$P,MATCH(ATS!$U398,ATS!$O:$O,0),1)</f>
        <v>845147</v>
      </c>
      <c r="X398" s="174" t="str">
        <f>INDEX(ATS!$A:$P,MATCH(ATS!$U398,ATS!$O:$O,0),2)</f>
        <v>Commuter Helmet</v>
      </c>
      <c r="Y398" s="175" t="str">
        <f>INDEX(ATS!$A:$P,MATCH(ATS!$U398,ATS!$O:$O,0),4)</f>
        <v>BRWHT-LXL</v>
      </c>
      <c r="AA398" s="173">
        <f>IFERROR(VLOOKUP('2) Order Form'!V403,$U$4:$U$2000,1,FALSE),"Ikke med i Elastic")</f>
        <v>7048652762665</v>
      </c>
      <c r="AB398" s="173">
        <f>SUM('2) Order Form'!V403)</f>
        <v>7048652762665</v>
      </c>
      <c r="AC398" s="173">
        <f>INDEX(ATS!$A:$P,MATCH(ATS!$AB398,ATS!$O:$O,0),1)</f>
        <v>852078</v>
      </c>
      <c r="AD398" s="173" t="str">
        <f>INDEX(ATS!$A:$P,MATCH(ATS!$AB398,ATS!$O:$O,0),2)</f>
        <v>Memento RIG Reflect Lens</v>
      </c>
      <c r="AE398" s="173" t="str">
        <f>INDEX(ATS!$A:$P,MATCH(ATS!$AB398,ATS!$O:$O,0),4)</f>
        <v>200000-OS</v>
      </c>
    </row>
    <row r="399" spans="1:31">
      <c r="A399">
        <v>820089</v>
      </c>
      <c r="B399" t="s">
        <v>3291</v>
      </c>
      <c r="C399" t="s">
        <v>3939</v>
      </c>
      <c r="D399" t="s">
        <v>1417</v>
      </c>
      <c r="E399" t="s">
        <v>2885</v>
      </c>
      <c r="F399" t="s">
        <v>8</v>
      </c>
      <c r="G399" t="s">
        <v>111</v>
      </c>
      <c r="H399">
        <v>84</v>
      </c>
      <c r="I399">
        <v>84</v>
      </c>
      <c r="J399">
        <v>84</v>
      </c>
      <c r="K399">
        <v>84</v>
      </c>
      <c r="L399">
        <v>84</v>
      </c>
      <c r="N399" s="171" t="str">
        <f t="shared" si="18"/>
        <v>820089-55505-S</v>
      </c>
      <c r="O399" s="172" t="str">
        <f>IF(B399="NET","",IF(B399="","",IFERROR(VLOOKUP(N399,EAN!$A:$B,2,FALSE),"MANGLER - MÅ OPPDATERE EAN-FANEN")))</f>
        <v>MANGLER - MÅ OPPDATERE EAN-FANEN</v>
      </c>
      <c r="P399" s="171">
        <f t="shared" si="19"/>
        <v>84</v>
      </c>
      <c r="Q399" s="171">
        <f t="shared" si="20"/>
        <v>84</v>
      </c>
      <c r="S399" s="102" t="str">
        <f>IF(B399="NET","",IFERROR(VLOOKUP(O399,'2) Order Form'!$V$9:$V$905,1,FALSE),"Ikke med I order form"))</f>
        <v>Ikke med I order form</v>
      </c>
      <c r="U399" s="2">
        <v>7048652894113</v>
      </c>
      <c r="V399" s="120">
        <f>IFERROR(VLOOKUP(U399,'2) Order Form'!$V$9:$V$1767,1,FALSE),"Ikke med I order form")</f>
        <v>7048652894113</v>
      </c>
      <c r="W399" s="173">
        <f>INDEX(ATS!$A:$P,MATCH(ATS!$U399,ATS!$O:$O,0),1)</f>
        <v>845147</v>
      </c>
      <c r="X399" s="174" t="str">
        <f>INDEX(ATS!$A:$P,MATCH(ATS!$U399,ATS!$O:$O,0),2)</f>
        <v>Commuter Helmet</v>
      </c>
      <c r="Y399" s="175" t="str">
        <f>INDEX(ATS!$A:$P,MATCH(ATS!$U399,ATS!$O:$O,0),4)</f>
        <v>BRWHT-LXL</v>
      </c>
      <c r="AA399" s="173">
        <f>IFERROR(VLOOKUP('2) Order Form'!V404,$U$4:$U$2000,1,FALSE),"Ikke med i Elastic")</f>
        <v>7048652762498</v>
      </c>
      <c r="AB399" s="173">
        <f>SUM('2) Order Form'!V404)</f>
        <v>7048652762498</v>
      </c>
      <c r="AC399" s="173">
        <f>INDEX(ATS!$A:$P,MATCH(ATS!$AB399,ATS!$O:$O,0),1)</f>
        <v>852076</v>
      </c>
      <c r="AD399" s="173" t="str">
        <f>INDEX(ATS!$A:$P,MATCH(ATS!$AB399,ATS!$O:$O,0),2)</f>
        <v>Memento Polarized Lens</v>
      </c>
      <c r="AE399" s="173" t="str">
        <f>INDEX(ATS!$A:$P,MATCH(ATS!$AB399,ATS!$O:$O,0),4)</f>
        <v>230000-OS</v>
      </c>
    </row>
    <row r="400" spans="1:31">
      <c r="A400">
        <v>820089</v>
      </c>
      <c r="B400" t="s">
        <v>3291</v>
      </c>
      <c r="C400" t="s">
        <v>3939</v>
      </c>
      <c r="D400" t="s">
        <v>1418</v>
      </c>
      <c r="E400" t="s">
        <v>2885</v>
      </c>
      <c r="F400" t="s">
        <v>7</v>
      </c>
      <c r="G400" t="s">
        <v>111</v>
      </c>
      <c r="H400">
        <v>108</v>
      </c>
      <c r="I400">
        <v>108</v>
      </c>
      <c r="J400">
        <v>108</v>
      </c>
      <c r="K400">
        <v>108</v>
      </c>
      <c r="L400">
        <v>108</v>
      </c>
      <c r="N400" s="171" t="str">
        <f t="shared" si="18"/>
        <v>820089-55505-M</v>
      </c>
      <c r="O400" s="172" t="str">
        <f>IF(B400="NET","",IF(B400="","",IFERROR(VLOOKUP(N400,EAN!$A:$B,2,FALSE),"MANGLER - MÅ OPPDATERE EAN-FANEN")))</f>
        <v>MANGLER - MÅ OPPDATERE EAN-FANEN</v>
      </c>
      <c r="P400" s="171">
        <f t="shared" si="19"/>
        <v>108</v>
      </c>
      <c r="Q400" s="171">
        <f t="shared" si="20"/>
        <v>108</v>
      </c>
      <c r="S400" s="102" t="str">
        <f>IF(B400="NET","",IFERROR(VLOOKUP(O400,'2) Order Form'!$V$9:$V$905,1,FALSE),"Ikke med I order form"))</f>
        <v>Ikke med I order form</v>
      </c>
      <c r="U400" s="2">
        <v>7048652894168</v>
      </c>
      <c r="V400" s="120">
        <f>IFERROR(VLOOKUP(U400,'2) Order Form'!$V$9:$V$1767,1,FALSE),"Ikke med I order form")</f>
        <v>7048652894168</v>
      </c>
      <c r="W400" s="173">
        <f>INDEX(ATS!$A:$P,MATCH(ATS!$U400,ATS!$O:$O,0),1)</f>
        <v>845147</v>
      </c>
      <c r="X400" s="174" t="str">
        <f>INDEX(ATS!$A:$P,MATCH(ATS!$U400,ATS!$O:$O,0),2)</f>
        <v>Commuter Helmet</v>
      </c>
      <c r="Y400" s="175" t="str">
        <f>INDEX(ATS!$A:$P,MATCH(ATS!$U400,ATS!$O:$O,0),4)</f>
        <v>LAVA-SM</v>
      </c>
      <c r="AA400" s="173">
        <f>IFERROR(VLOOKUP('2) Order Form'!V405,$U$4:$U$2000,1,FALSE),"Ikke med i Elastic")</f>
        <v>7048652762528</v>
      </c>
      <c r="AB400" s="173">
        <f>SUM('2) Order Form'!V405)</f>
        <v>7048652762528</v>
      </c>
      <c r="AC400" s="173">
        <f>INDEX(ATS!$A:$P,MATCH(ATS!$AB400,ATS!$O:$O,0),1)</f>
        <v>852077</v>
      </c>
      <c r="AD400" s="173" t="str">
        <f>INDEX(ATS!$A:$P,MATCH(ATS!$AB400,ATS!$O:$O,0),2)</f>
        <v>Memento RIG Photochromic Lens</v>
      </c>
      <c r="AE400" s="173" t="str">
        <f>INDEX(ATS!$A:$P,MATCH(ATS!$AB400,ATS!$O:$O,0),4)</f>
        <v>220000-OS</v>
      </c>
    </row>
    <row r="401" spans="1:31">
      <c r="A401">
        <v>820089</v>
      </c>
      <c r="B401" t="s">
        <v>3291</v>
      </c>
      <c r="C401" t="s">
        <v>3939</v>
      </c>
      <c r="D401" t="s">
        <v>1419</v>
      </c>
      <c r="E401" t="s">
        <v>2885</v>
      </c>
      <c r="F401" t="s">
        <v>66</v>
      </c>
      <c r="G401" t="s">
        <v>111</v>
      </c>
      <c r="H401">
        <v>59</v>
      </c>
      <c r="I401">
        <v>59</v>
      </c>
      <c r="J401">
        <v>59</v>
      </c>
      <c r="K401">
        <v>59</v>
      </c>
      <c r="L401">
        <v>59</v>
      </c>
      <c r="N401" s="171" t="str">
        <f t="shared" si="18"/>
        <v>820089-55505-L</v>
      </c>
      <c r="O401" s="172" t="str">
        <f>IF(B401="NET","",IF(B401="","",IFERROR(VLOOKUP(N401,EAN!$A:$B,2,FALSE),"MANGLER - MÅ OPPDATERE EAN-FANEN")))</f>
        <v>MANGLER - MÅ OPPDATERE EAN-FANEN</v>
      </c>
      <c r="P401" s="171">
        <f t="shared" si="19"/>
        <v>59</v>
      </c>
      <c r="Q401" s="171">
        <f t="shared" si="20"/>
        <v>59</v>
      </c>
      <c r="S401" s="102" t="str">
        <f>IF(B401="NET","",IFERROR(VLOOKUP(O401,'2) Order Form'!$V$9:$V$905,1,FALSE),"Ikke med I order form"))</f>
        <v>Ikke med I order form</v>
      </c>
      <c r="U401" s="2">
        <v>7048652894168</v>
      </c>
      <c r="V401" s="120">
        <f>IFERROR(VLOOKUP(U401,'2) Order Form'!$V$9:$V$1767,1,FALSE),"Ikke med I order form")</f>
        <v>7048652894168</v>
      </c>
      <c r="W401" s="173">
        <f>INDEX(ATS!$A:$P,MATCH(ATS!$U401,ATS!$O:$O,0),1)</f>
        <v>845147</v>
      </c>
      <c r="X401" s="174" t="str">
        <f>INDEX(ATS!$A:$P,MATCH(ATS!$U401,ATS!$O:$O,0),2)</f>
        <v>Commuter Helmet</v>
      </c>
      <c r="Y401" s="175" t="str">
        <f>INDEX(ATS!$A:$P,MATCH(ATS!$U401,ATS!$O:$O,0),4)</f>
        <v>LAVA-SM</v>
      </c>
      <c r="AA401" s="173">
        <f>IFERROR(VLOOKUP('2) Order Form'!V406,$U$4:$U$2000,1,FALSE),"Ikke med i Elastic")</f>
        <v>7048652777850</v>
      </c>
      <c r="AB401" s="173">
        <f>SUM('2) Order Form'!V406)</f>
        <v>7048652777850</v>
      </c>
      <c r="AC401" s="173">
        <f>INDEX(ATS!$A:$P,MATCH(ATS!$AB401,ATS!$O:$O,0),1)</f>
        <v>852086</v>
      </c>
      <c r="AD401" s="173" t="str">
        <f>INDEX(ATS!$A:$P,MATCH(ATS!$AB401,ATS!$O:$O,0),2)</f>
        <v xml:space="preserve">Shinobi Lens </v>
      </c>
      <c r="AE401" s="173" t="str">
        <f>INDEX(ATS!$A:$P,MATCH(ATS!$AB401,ATS!$O:$O,0),4)</f>
        <v>100000-OS</v>
      </c>
    </row>
    <row r="402" spans="1:31">
      <c r="A402">
        <v>820089</v>
      </c>
      <c r="B402" t="s">
        <v>3291</v>
      </c>
      <c r="C402" t="s">
        <v>3939</v>
      </c>
      <c r="D402" t="s">
        <v>126</v>
      </c>
      <c r="E402" t="s">
        <v>87</v>
      </c>
      <c r="F402" t="s">
        <v>68</v>
      </c>
      <c r="G402" t="s">
        <v>111</v>
      </c>
      <c r="H402">
        <v>34</v>
      </c>
      <c r="I402">
        <v>34</v>
      </c>
      <c r="J402">
        <v>34</v>
      </c>
      <c r="K402">
        <v>34</v>
      </c>
      <c r="L402">
        <v>34</v>
      </c>
      <c r="N402" s="171" t="str">
        <f t="shared" si="18"/>
        <v>820089-BLACK-XS</v>
      </c>
      <c r="O402" s="172" t="str">
        <f>IF(B402="NET","",IF(B402="","",IFERROR(VLOOKUP(N402,EAN!$A:$B,2,FALSE),"MANGLER - MÅ OPPDATERE EAN-FANEN")))</f>
        <v>MANGLER - MÅ OPPDATERE EAN-FANEN</v>
      </c>
      <c r="P402" s="171">
        <f t="shared" si="19"/>
        <v>34</v>
      </c>
      <c r="Q402" s="171">
        <f t="shared" si="20"/>
        <v>34</v>
      </c>
      <c r="S402" s="102" t="str">
        <f>IF(B402="NET","",IFERROR(VLOOKUP(O402,'2) Order Form'!$V$9:$V$905,1,FALSE),"Ikke med I order form"))</f>
        <v>Ikke med I order form</v>
      </c>
      <c r="U402" s="2">
        <v>7048652894151</v>
      </c>
      <c r="V402" s="120">
        <f>IFERROR(VLOOKUP(U402,'2) Order Form'!$V$9:$V$1767,1,FALSE),"Ikke med I order form")</f>
        <v>7048652894151</v>
      </c>
      <c r="W402" s="173">
        <f>INDEX(ATS!$A:$P,MATCH(ATS!$U402,ATS!$O:$O,0),1)</f>
        <v>845147</v>
      </c>
      <c r="X402" s="174" t="str">
        <f>INDEX(ATS!$A:$P,MATCH(ATS!$U402,ATS!$O:$O,0),2)</f>
        <v>Commuter Helmet</v>
      </c>
      <c r="Y402" s="175" t="str">
        <f>INDEX(ATS!$A:$P,MATCH(ATS!$U402,ATS!$O:$O,0),4)</f>
        <v>LAVA-ML</v>
      </c>
      <c r="AA402" s="173">
        <f>IFERROR(VLOOKUP('2) Order Form'!V407,$U$4:$U$2000,1,FALSE),"Ikke med i Elastic")</f>
        <v>7048652762245</v>
      </c>
      <c r="AB402" s="173">
        <f>SUM('2) Order Form'!V407)</f>
        <v>7048652762245</v>
      </c>
      <c r="AC402" s="173">
        <f>INDEX(ATS!$A:$P,MATCH(ATS!$AB402,ATS!$O:$O,0),1)</f>
        <v>852081</v>
      </c>
      <c r="AD402" s="173" t="str">
        <f>INDEX(ATS!$A:$P,MATCH(ATS!$AB402,ATS!$O:$O,0),2)</f>
        <v>Shinobi RIG Reflect Lens</v>
      </c>
      <c r="AE402" s="173" t="str">
        <f>INDEX(ATS!$A:$P,MATCH(ATS!$AB402,ATS!$O:$O,0),4)</f>
        <v>060000-OS</v>
      </c>
    </row>
    <row r="403" spans="1:31">
      <c r="A403">
        <v>820089</v>
      </c>
      <c r="B403" t="s">
        <v>3291</v>
      </c>
      <c r="C403" t="s">
        <v>3939</v>
      </c>
      <c r="D403" t="s">
        <v>122</v>
      </c>
      <c r="E403" t="s">
        <v>87</v>
      </c>
      <c r="F403" t="s">
        <v>8</v>
      </c>
      <c r="G403" t="s">
        <v>111</v>
      </c>
      <c r="H403">
        <v>46</v>
      </c>
      <c r="I403">
        <v>46</v>
      </c>
      <c r="J403">
        <v>46</v>
      </c>
      <c r="K403">
        <v>46</v>
      </c>
      <c r="L403">
        <v>46</v>
      </c>
      <c r="N403" s="171" t="str">
        <f t="shared" si="18"/>
        <v>820089-BLACK-S</v>
      </c>
      <c r="O403" s="172" t="str">
        <f>IF(B403="NET","",IF(B403="","",IFERROR(VLOOKUP(N403,EAN!$A:$B,2,FALSE),"MANGLER - MÅ OPPDATERE EAN-FANEN")))</f>
        <v>MANGLER - MÅ OPPDATERE EAN-FANEN</v>
      </c>
      <c r="P403" s="171">
        <f t="shared" si="19"/>
        <v>46</v>
      </c>
      <c r="Q403" s="171">
        <f t="shared" si="20"/>
        <v>46</v>
      </c>
      <c r="S403" s="102" t="str">
        <f>IF(B403="NET","",IFERROR(VLOOKUP(O403,'2) Order Form'!$V$9:$V$905,1,FALSE),"Ikke med I order form"))</f>
        <v>Ikke med I order form</v>
      </c>
      <c r="U403" s="2">
        <v>7048652894151</v>
      </c>
      <c r="V403" s="120">
        <f>IFERROR(VLOOKUP(U403,'2) Order Form'!$V$9:$V$1767,1,FALSE),"Ikke med I order form")</f>
        <v>7048652894151</v>
      </c>
      <c r="W403" s="173">
        <f>INDEX(ATS!$A:$P,MATCH(ATS!$U403,ATS!$O:$O,0),1)</f>
        <v>845147</v>
      </c>
      <c r="X403" s="174" t="str">
        <f>INDEX(ATS!$A:$P,MATCH(ATS!$U403,ATS!$O:$O,0),2)</f>
        <v>Commuter Helmet</v>
      </c>
      <c r="Y403" s="175" t="str">
        <f>INDEX(ATS!$A:$P,MATCH(ATS!$U403,ATS!$O:$O,0),4)</f>
        <v>LAVA-ML</v>
      </c>
      <c r="AA403" s="173">
        <f>IFERROR(VLOOKUP('2) Order Form'!V408,$U$4:$U$2000,1,FALSE),"Ikke med i Elastic")</f>
        <v>7048652762252</v>
      </c>
      <c r="AB403" s="173">
        <f>SUM('2) Order Form'!V408)</f>
        <v>7048652762252</v>
      </c>
      <c r="AC403" s="173">
        <f>INDEX(ATS!$A:$P,MATCH(ATS!$AB403,ATS!$O:$O,0),1)</f>
        <v>852081</v>
      </c>
      <c r="AD403" s="173" t="str">
        <f>INDEX(ATS!$A:$P,MATCH(ATS!$AB403,ATS!$O:$O,0),2)</f>
        <v>Shinobi RIG Reflect Lens</v>
      </c>
      <c r="AE403" s="173" t="str">
        <f>INDEX(ATS!$A:$P,MATCH(ATS!$AB403,ATS!$O:$O,0),4)</f>
        <v>070000-OS</v>
      </c>
    </row>
    <row r="404" spans="1:31">
      <c r="A404">
        <v>820089</v>
      </c>
      <c r="B404" t="s">
        <v>3291</v>
      </c>
      <c r="C404" t="s">
        <v>3939</v>
      </c>
      <c r="D404" t="s">
        <v>123</v>
      </c>
      <c r="E404" t="s">
        <v>87</v>
      </c>
      <c r="F404" t="s">
        <v>7</v>
      </c>
      <c r="G404" t="s">
        <v>111</v>
      </c>
      <c r="H404">
        <v>66</v>
      </c>
      <c r="I404">
        <v>66</v>
      </c>
      <c r="J404">
        <v>66</v>
      </c>
      <c r="K404">
        <v>66</v>
      </c>
      <c r="L404">
        <v>66</v>
      </c>
      <c r="N404" s="171" t="str">
        <f t="shared" si="18"/>
        <v>820089-BLACK-M</v>
      </c>
      <c r="O404" s="172" t="str">
        <f>IF(B404="NET","",IF(B404="","",IFERROR(VLOOKUP(N404,EAN!$A:$B,2,FALSE),"MANGLER - MÅ OPPDATERE EAN-FANEN")))</f>
        <v>MANGLER - MÅ OPPDATERE EAN-FANEN</v>
      </c>
      <c r="P404" s="171">
        <f t="shared" si="19"/>
        <v>66</v>
      </c>
      <c r="Q404" s="171">
        <f t="shared" si="20"/>
        <v>66</v>
      </c>
      <c r="S404" s="102" t="str">
        <f>IF(B404="NET","",IFERROR(VLOOKUP(O404,'2) Order Form'!$V$9:$V$905,1,FALSE),"Ikke med I order form"))</f>
        <v>Ikke med I order form</v>
      </c>
      <c r="U404" s="2">
        <v>7048652894144</v>
      </c>
      <c r="V404" s="120">
        <f>IFERROR(VLOOKUP(U404,'2) Order Form'!$V$9:$V$1767,1,FALSE),"Ikke med I order form")</f>
        <v>7048652894144</v>
      </c>
      <c r="W404" s="173">
        <f>INDEX(ATS!$A:$P,MATCH(ATS!$U404,ATS!$O:$O,0),1)</f>
        <v>845147</v>
      </c>
      <c r="X404" s="174" t="str">
        <f>INDEX(ATS!$A:$P,MATCH(ATS!$U404,ATS!$O:$O,0),2)</f>
        <v>Commuter Helmet</v>
      </c>
      <c r="Y404" s="175" t="str">
        <f>INDEX(ATS!$A:$P,MATCH(ATS!$U404,ATS!$O:$O,0),4)</f>
        <v>LAVA-LXL</v>
      </c>
      <c r="AA404" s="173">
        <f>IFERROR(VLOOKUP('2) Order Form'!V409,$U$4:$U$2000,1,FALSE),"Ikke med i Elastic")</f>
        <v>7048652762269</v>
      </c>
      <c r="AB404" s="173">
        <f>SUM('2) Order Form'!V409)</f>
        <v>7048652762269</v>
      </c>
      <c r="AC404" s="173">
        <f>INDEX(ATS!$A:$P,MATCH(ATS!$AB404,ATS!$O:$O,0),1)</f>
        <v>852081</v>
      </c>
      <c r="AD404" s="173" t="str">
        <f>INDEX(ATS!$A:$P,MATCH(ATS!$AB404,ATS!$O:$O,0),2)</f>
        <v>Shinobi RIG Reflect Lens</v>
      </c>
      <c r="AE404" s="173" t="str">
        <f>INDEX(ATS!$A:$P,MATCH(ATS!$AB404,ATS!$O:$O,0),4)</f>
        <v>150000-OS</v>
      </c>
    </row>
    <row r="405" spans="1:31">
      <c r="A405">
        <v>820089</v>
      </c>
      <c r="B405" t="s">
        <v>3291</v>
      </c>
      <c r="C405" t="s">
        <v>3939</v>
      </c>
      <c r="D405" t="s">
        <v>124</v>
      </c>
      <c r="E405" t="s">
        <v>87</v>
      </c>
      <c r="F405" t="s">
        <v>66</v>
      </c>
      <c r="G405" t="s">
        <v>111</v>
      </c>
      <c r="H405">
        <v>53</v>
      </c>
      <c r="I405">
        <v>53</v>
      </c>
      <c r="J405">
        <v>53</v>
      </c>
      <c r="K405">
        <v>53</v>
      </c>
      <c r="L405">
        <v>53</v>
      </c>
      <c r="N405" s="171" t="str">
        <f t="shared" si="18"/>
        <v>820089-BLACK-L</v>
      </c>
      <c r="O405" s="172" t="str">
        <f>IF(B405="NET","",IF(B405="","",IFERROR(VLOOKUP(N405,EAN!$A:$B,2,FALSE),"MANGLER - MÅ OPPDATERE EAN-FANEN")))</f>
        <v>MANGLER - MÅ OPPDATERE EAN-FANEN</v>
      </c>
      <c r="P405" s="171">
        <f t="shared" si="19"/>
        <v>53</v>
      </c>
      <c r="Q405" s="171">
        <f t="shared" si="20"/>
        <v>53</v>
      </c>
      <c r="S405" s="102" t="str">
        <f>IF(B405="NET","",IFERROR(VLOOKUP(O405,'2) Order Form'!$V$9:$V$905,1,FALSE),"Ikke med I order form"))</f>
        <v>Ikke med I order form</v>
      </c>
      <c r="U405" s="2">
        <v>7048652894144</v>
      </c>
      <c r="V405" s="120">
        <f>IFERROR(VLOOKUP(U405,'2) Order Form'!$V$9:$V$1767,1,FALSE),"Ikke med I order form")</f>
        <v>7048652894144</v>
      </c>
      <c r="W405" s="173">
        <f>INDEX(ATS!$A:$P,MATCH(ATS!$U405,ATS!$O:$O,0),1)</f>
        <v>845147</v>
      </c>
      <c r="X405" s="174" t="str">
        <f>INDEX(ATS!$A:$P,MATCH(ATS!$U405,ATS!$O:$O,0),2)</f>
        <v>Commuter Helmet</v>
      </c>
      <c r="Y405" s="175" t="str">
        <f>INDEX(ATS!$A:$P,MATCH(ATS!$U405,ATS!$O:$O,0),4)</f>
        <v>LAVA-LXL</v>
      </c>
      <c r="AA405" s="173">
        <f>IFERROR(VLOOKUP('2) Order Form'!V410,$U$4:$U$2000,1,FALSE),"Ikke med i Elastic")</f>
        <v>7048652762276</v>
      </c>
      <c r="AB405" s="173">
        <f>SUM('2) Order Form'!V410)</f>
        <v>7048652762276</v>
      </c>
      <c r="AC405" s="173">
        <f>INDEX(ATS!$A:$P,MATCH(ATS!$AB405,ATS!$O:$O,0),1)</f>
        <v>852081</v>
      </c>
      <c r="AD405" s="173" t="str">
        <f>INDEX(ATS!$A:$P,MATCH(ATS!$AB405,ATS!$O:$O,0),2)</f>
        <v>Shinobi RIG Reflect Lens</v>
      </c>
      <c r="AE405" s="173" t="str">
        <f>INDEX(ATS!$A:$P,MATCH(ATS!$AB405,ATS!$O:$O,0),4)</f>
        <v>160000-OS</v>
      </c>
    </row>
    <row r="406" spans="1:31">
      <c r="A406">
        <v>820089</v>
      </c>
      <c r="B406" t="s">
        <v>3291</v>
      </c>
      <c r="C406" t="s">
        <v>3939</v>
      </c>
      <c r="D406" t="s">
        <v>3292</v>
      </c>
      <c r="E406" t="s">
        <v>3293</v>
      </c>
      <c r="F406" t="s">
        <v>68</v>
      </c>
      <c r="G406" t="s">
        <v>214</v>
      </c>
      <c r="H406">
        <v>0</v>
      </c>
      <c r="I406">
        <v>0</v>
      </c>
      <c r="J406">
        <v>0</v>
      </c>
      <c r="K406">
        <v>0</v>
      </c>
      <c r="L406">
        <v>0</v>
      </c>
      <c r="N406" s="171" t="str">
        <f t="shared" si="18"/>
        <v>820089-MEEKO-XS</v>
      </c>
      <c r="O406" s="172" t="str">
        <f>IF(B406="NET","",IF(B406="","",IFERROR(VLOOKUP(N406,EAN!$A:$B,2,FALSE),"MANGLER - MÅ OPPDATERE EAN-FANEN")))</f>
        <v>MANGLER - MÅ OPPDATERE EAN-FANEN</v>
      </c>
      <c r="P406" s="171">
        <f t="shared" si="19"/>
        <v>0</v>
      </c>
      <c r="Q406" s="171">
        <f t="shared" si="20"/>
        <v>0</v>
      </c>
      <c r="S406" s="102" t="str">
        <f>IF(B406="NET","",IFERROR(VLOOKUP(O406,'2) Order Form'!$V$9:$V$905,1,FALSE),"Ikke med I order form"))</f>
        <v>Ikke med I order form</v>
      </c>
      <c r="U406" s="2">
        <v>7048652894199</v>
      </c>
      <c r="V406" s="120">
        <f>IFERROR(VLOOKUP(U406,'2) Order Form'!$V$9:$V$1767,1,FALSE),"Ikke med I order form")</f>
        <v>7048652894199</v>
      </c>
      <c r="W406" s="173">
        <f>INDEX(ATS!$A:$P,MATCH(ATS!$U406,ATS!$O:$O,0),1)</f>
        <v>845147</v>
      </c>
      <c r="X406" s="174" t="str">
        <f>INDEX(ATS!$A:$P,MATCH(ATS!$U406,ATS!$O:$O,0),2)</f>
        <v>Commuter Helmet</v>
      </c>
      <c r="Y406" s="175" t="str">
        <f>INDEX(ATS!$A:$P,MATCH(ATS!$U406,ATS!$O:$O,0),4)</f>
        <v>MBLCK-SM</v>
      </c>
      <c r="AA406" s="173">
        <f>IFERROR(VLOOKUP('2) Order Form'!V411,$U$4:$U$2000,1,FALSE),"Ikke med i Elastic")</f>
        <v>7048652762283</v>
      </c>
      <c r="AB406" s="173">
        <f>SUM('2) Order Form'!V411)</f>
        <v>7048652762283</v>
      </c>
      <c r="AC406" s="173">
        <f>INDEX(ATS!$A:$P,MATCH(ATS!$AB406,ATS!$O:$O,0),1)</f>
        <v>852081</v>
      </c>
      <c r="AD406" s="173" t="str">
        <f>INDEX(ATS!$A:$P,MATCH(ATS!$AB406,ATS!$O:$O,0),2)</f>
        <v>Shinobi RIG Reflect Lens</v>
      </c>
      <c r="AE406" s="173" t="str">
        <f>INDEX(ATS!$A:$P,MATCH(ATS!$AB406,ATS!$O:$O,0),4)</f>
        <v>190000-OS</v>
      </c>
    </row>
    <row r="407" spans="1:31">
      <c r="A407">
        <v>820089</v>
      </c>
      <c r="B407" t="s">
        <v>3291</v>
      </c>
      <c r="C407" t="s">
        <v>3939</v>
      </c>
      <c r="D407" t="s">
        <v>3294</v>
      </c>
      <c r="E407" t="s">
        <v>3293</v>
      </c>
      <c r="F407" t="s">
        <v>8</v>
      </c>
      <c r="G407" t="s">
        <v>214</v>
      </c>
      <c r="H407">
        <v>0</v>
      </c>
      <c r="I407">
        <v>0</v>
      </c>
      <c r="J407">
        <v>0</v>
      </c>
      <c r="K407">
        <v>0</v>
      </c>
      <c r="L407">
        <v>0</v>
      </c>
      <c r="N407" s="171" t="str">
        <f t="shared" si="18"/>
        <v>820089-MEEKO-S</v>
      </c>
      <c r="O407" s="172" t="str">
        <f>IF(B407="NET","",IF(B407="","",IFERROR(VLOOKUP(N407,EAN!$A:$B,2,FALSE),"MANGLER - MÅ OPPDATERE EAN-FANEN")))</f>
        <v>MANGLER - MÅ OPPDATERE EAN-FANEN</v>
      </c>
      <c r="P407" s="171">
        <f t="shared" si="19"/>
        <v>0</v>
      </c>
      <c r="Q407" s="171">
        <f t="shared" si="20"/>
        <v>0</v>
      </c>
      <c r="S407" s="102" t="str">
        <f>IF(B407="NET","",IFERROR(VLOOKUP(O407,'2) Order Form'!$V$9:$V$905,1,FALSE),"Ikke med I order form"))</f>
        <v>Ikke med I order form</v>
      </c>
      <c r="U407" s="2">
        <v>7048652894199</v>
      </c>
      <c r="V407" s="120">
        <f>IFERROR(VLOOKUP(U407,'2) Order Form'!$V$9:$V$1767,1,FALSE),"Ikke med I order form")</f>
        <v>7048652894199</v>
      </c>
      <c r="W407" s="173">
        <f>INDEX(ATS!$A:$P,MATCH(ATS!$U407,ATS!$O:$O,0),1)</f>
        <v>845147</v>
      </c>
      <c r="X407" s="174" t="str">
        <f>INDEX(ATS!$A:$P,MATCH(ATS!$U407,ATS!$O:$O,0),2)</f>
        <v>Commuter Helmet</v>
      </c>
      <c r="Y407" s="175" t="str">
        <f>INDEX(ATS!$A:$P,MATCH(ATS!$U407,ATS!$O:$O,0),4)</f>
        <v>MBLCK-SM</v>
      </c>
      <c r="AA407" s="173">
        <f>IFERROR(VLOOKUP('2) Order Form'!V412,$U$4:$U$2000,1,FALSE),"Ikke med i Elastic")</f>
        <v>7048652762290</v>
      </c>
      <c r="AB407" s="173">
        <f>SUM('2) Order Form'!V412)</f>
        <v>7048652762290</v>
      </c>
      <c r="AC407" s="173">
        <f>INDEX(ATS!$A:$P,MATCH(ATS!$AB407,ATS!$O:$O,0),1)</f>
        <v>852081</v>
      </c>
      <c r="AD407" s="173" t="str">
        <f>INDEX(ATS!$A:$P,MATCH(ATS!$AB407,ATS!$O:$O,0),2)</f>
        <v>Shinobi RIG Reflect Lens</v>
      </c>
      <c r="AE407" s="173" t="str">
        <f>INDEX(ATS!$A:$P,MATCH(ATS!$AB407,ATS!$O:$O,0),4)</f>
        <v>200000-OS</v>
      </c>
    </row>
    <row r="408" spans="1:31">
      <c r="A408">
        <v>820089</v>
      </c>
      <c r="B408" t="s">
        <v>3291</v>
      </c>
      <c r="C408" t="s">
        <v>3939</v>
      </c>
      <c r="D408" t="s">
        <v>3295</v>
      </c>
      <c r="E408" t="s">
        <v>3293</v>
      </c>
      <c r="F408" t="s">
        <v>7</v>
      </c>
      <c r="G408" t="s">
        <v>214</v>
      </c>
      <c r="H408">
        <v>0</v>
      </c>
      <c r="I408">
        <v>0</v>
      </c>
      <c r="J408">
        <v>0</v>
      </c>
      <c r="K408">
        <v>0</v>
      </c>
      <c r="L408">
        <v>0</v>
      </c>
      <c r="N408" s="171" t="str">
        <f t="shared" si="18"/>
        <v>820089-MEEKO-M</v>
      </c>
      <c r="O408" s="172" t="str">
        <f>IF(B408="NET","",IF(B408="","",IFERROR(VLOOKUP(N408,EAN!$A:$B,2,FALSE),"MANGLER - MÅ OPPDATERE EAN-FANEN")))</f>
        <v>MANGLER - MÅ OPPDATERE EAN-FANEN</v>
      </c>
      <c r="P408" s="171">
        <f t="shared" si="19"/>
        <v>0</v>
      </c>
      <c r="Q408" s="171">
        <f t="shared" si="20"/>
        <v>0</v>
      </c>
      <c r="S408" s="102" t="str">
        <f>IF(B408="NET","",IFERROR(VLOOKUP(O408,'2) Order Form'!$V$9:$V$905,1,FALSE),"Ikke med I order form"))</f>
        <v>Ikke med I order form</v>
      </c>
      <c r="U408" s="2">
        <v>7048652894182</v>
      </c>
      <c r="V408" s="120">
        <f>IFERROR(VLOOKUP(U408,'2) Order Form'!$V$9:$V$1767,1,FALSE),"Ikke med I order form")</f>
        <v>7048652894182</v>
      </c>
      <c r="W408" s="173">
        <f>INDEX(ATS!$A:$P,MATCH(ATS!$U408,ATS!$O:$O,0),1)</f>
        <v>845147</v>
      </c>
      <c r="X408" s="174" t="str">
        <f>INDEX(ATS!$A:$P,MATCH(ATS!$U408,ATS!$O:$O,0),2)</f>
        <v>Commuter Helmet</v>
      </c>
      <c r="Y408" s="175" t="str">
        <f>INDEX(ATS!$A:$P,MATCH(ATS!$U408,ATS!$O:$O,0),4)</f>
        <v>MBLCK-ML</v>
      </c>
      <c r="AA408" s="173">
        <f>IFERROR(VLOOKUP('2) Order Form'!V413,$U$4:$U$2000,1,FALSE),"Ikke med i Elastic")</f>
        <v>7048652762405</v>
      </c>
      <c r="AB408" s="173">
        <f>SUM('2) Order Form'!V413)</f>
        <v>7048652762405</v>
      </c>
      <c r="AC408" s="173">
        <f>INDEX(ATS!$A:$P,MATCH(ATS!$AB408,ATS!$O:$O,0),1)</f>
        <v>852079</v>
      </c>
      <c r="AD408" s="173" t="str">
        <f>INDEX(ATS!$A:$P,MATCH(ATS!$AB408,ATS!$O:$O,0),2)</f>
        <v>Shinobi Polarized Lens</v>
      </c>
      <c r="AE408" s="173" t="str">
        <f>INDEX(ATS!$A:$P,MATCH(ATS!$AB408,ATS!$O:$O,0),4)</f>
        <v>230000-OS</v>
      </c>
    </row>
    <row r="409" spans="1:31">
      <c r="A409">
        <v>820089</v>
      </c>
      <c r="B409" t="s">
        <v>3291</v>
      </c>
      <c r="C409" t="s">
        <v>3939</v>
      </c>
      <c r="D409" t="s">
        <v>3296</v>
      </c>
      <c r="E409" t="s">
        <v>3293</v>
      </c>
      <c r="F409" t="s">
        <v>66</v>
      </c>
      <c r="G409" t="s">
        <v>214</v>
      </c>
      <c r="H409">
        <v>0</v>
      </c>
      <c r="I409">
        <v>0</v>
      </c>
      <c r="J409">
        <v>0</v>
      </c>
      <c r="K409">
        <v>0</v>
      </c>
      <c r="L409">
        <v>0</v>
      </c>
      <c r="N409" s="171" t="str">
        <f t="shared" si="18"/>
        <v>820089-MEEKO-L</v>
      </c>
      <c r="O409" s="172" t="str">
        <f>IF(B409="NET","",IF(B409="","",IFERROR(VLOOKUP(N409,EAN!$A:$B,2,FALSE),"MANGLER - MÅ OPPDATERE EAN-FANEN")))</f>
        <v>MANGLER - MÅ OPPDATERE EAN-FANEN</v>
      </c>
      <c r="P409" s="171">
        <f t="shared" si="19"/>
        <v>0</v>
      </c>
      <c r="Q409" s="171">
        <f t="shared" si="20"/>
        <v>0</v>
      </c>
      <c r="S409" s="102" t="str">
        <f>IF(B409="NET","",IFERROR(VLOOKUP(O409,'2) Order Form'!$V$9:$V$905,1,FALSE),"Ikke med I order form"))</f>
        <v>Ikke med I order form</v>
      </c>
      <c r="U409" s="2">
        <v>7048652894182</v>
      </c>
      <c r="V409" s="120">
        <f>IFERROR(VLOOKUP(U409,'2) Order Form'!$V$9:$V$1767,1,FALSE),"Ikke med I order form")</f>
        <v>7048652894182</v>
      </c>
      <c r="W409" s="173">
        <f>INDEX(ATS!$A:$P,MATCH(ATS!$U409,ATS!$O:$O,0),1)</f>
        <v>845147</v>
      </c>
      <c r="X409" s="174" t="str">
        <f>INDEX(ATS!$A:$P,MATCH(ATS!$U409,ATS!$O:$O,0),2)</f>
        <v>Commuter Helmet</v>
      </c>
      <c r="Y409" s="175" t="str">
        <f>INDEX(ATS!$A:$P,MATCH(ATS!$U409,ATS!$O:$O,0),4)</f>
        <v>MBLCK-ML</v>
      </c>
      <c r="AA409" s="173">
        <f>IFERROR(VLOOKUP('2) Order Form'!V414,$U$4:$U$2000,1,FALSE),"Ikke med i Elastic")</f>
        <v>7048652762375</v>
      </c>
      <c r="AB409" s="173">
        <f>SUM('2) Order Form'!V414)</f>
        <v>7048652762375</v>
      </c>
      <c r="AC409" s="173">
        <f>INDEX(ATS!$A:$P,MATCH(ATS!$AB409,ATS!$O:$O,0),1)</f>
        <v>852080</v>
      </c>
      <c r="AD409" s="173" t="str">
        <f>INDEX(ATS!$A:$P,MATCH(ATS!$AB409,ATS!$O:$O,0),2)</f>
        <v>Shinobi RIG Photochromic Lens</v>
      </c>
      <c r="AE409" s="173" t="str">
        <f>INDEX(ATS!$A:$P,MATCH(ATS!$AB409,ATS!$O:$O,0),4)</f>
        <v>220000-OS</v>
      </c>
    </row>
    <row r="410" spans="1:31">
      <c r="A410">
        <v>820089</v>
      </c>
      <c r="B410" t="s">
        <v>3291</v>
      </c>
      <c r="C410" t="s">
        <v>3939</v>
      </c>
      <c r="D410" t="s">
        <v>3000</v>
      </c>
      <c r="E410" t="s">
        <v>3181</v>
      </c>
      <c r="F410" t="s">
        <v>68</v>
      </c>
      <c r="G410" t="s">
        <v>214</v>
      </c>
      <c r="H410">
        <v>1</v>
      </c>
      <c r="I410">
        <v>1</v>
      </c>
      <c r="J410">
        <v>1</v>
      </c>
      <c r="K410">
        <v>1</v>
      </c>
      <c r="L410">
        <v>1</v>
      </c>
      <c r="N410" s="171" t="str">
        <f t="shared" si="18"/>
        <v>820089-RSWOD-XS</v>
      </c>
      <c r="O410" s="172" t="str">
        <f>IF(B410="NET","",IF(B410="","",IFERROR(VLOOKUP(N410,EAN!$A:$B,2,FALSE),"MANGLER - MÅ OPPDATERE EAN-FANEN")))</f>
        <v>MANGLER - MÅ OPPDATERE EAN-FANEN</v>
      </c>
      <c r="P410" s="171">
        <f t="shared" si="19"/>
        <v>1</v>
      </c>
      <c r="Q410" s="171">
        <f t="shared" si="20"/>
        <v>1</v>
      </c>
      <c r="S410" s="102" t="str">
        <f>IF(B410="NET","",IFERROR(VLOOKUP(O410,'2) Order Form'!$V$9:$V$905,1,FALSE),"Ikke med I order form"))</f>
        <v>Ikke med I order form</v>
      </c>
      <c r="U410" s="2">
        <v>7048652894175</v>
      </c>
      <c r="V410" s="120">
        <f>IFERROR(VLOOKUP(U410,'2) Order Form'!$V$9:$V$1767,1,FALSE),"Ikke med I order form")</f>
        <v>7048652894175</v>
      </c>
      <c r="W410" s="173">
        <f>INDEX(ATS!$A:$P,MATCH(ATS!$U410,ATS!$O:$O,0),1)</f>
        <v>845147</v>
      </c>
      <c r="X410" s="174" t="str">
        <f>INDEX(ATS!$A:$P,MATCH(ATS!$U410,ATS!$O:$O,0),2)</f>
        <v>Commuter Helmet</v>
      </c>
      <c r="Y410" s="175" t="str">
        <f>INDEX(ATS!$A:$P,MATCH(ATS!$U410,ATS!$O:$O,0),4)</f>
        <v>MBLCK-LXL</v>
      </c>
      <c r="AA410" s="173">
        <f>IFERROR(VLOOKUP('2) Order Form'!V415,$U$4:$U$2000,1,FALSE),"Ikke med i Elastic")</f>
        <v>7048652475442</v>
      </c>
      <c r="AB410" s="173">
        <f>SUM('2) Order Form'!V415)</f>
        <v>7048652475442</v>
      </c>
      <c r="AC410" s="173">
        <f>INDEX(ATS!$A:$P,MATCH(ATS!$AB410,ATS!$O:$O,0),1)</f>
        <v>850014</v>
      </c>
      <c r="AD410" s="173" t="str">
        <f>INDEX(ATS!$A:$P,MATCH(ATS!$AB410,ATS!$O:$O,0),2)</f>
        <v>Lens Cleaning Set</v>
      </c>
      <c r="AE410" s="173" t="str">
        <f>INDEX(ATS!$A:$P,MATCH(ATS!$AB410,ATS!$O:$O,0),4)</f>
        <v>BLACK-OS</v>
      </c>
    </row>
    <row r="411" spans="1:31">
      <c r="A411">
        <v>820089</v>
      </c>
      <c r="B411" t="s">
        <v>3291</v>
      </c>
      <c r="C411" t="s">
        <v>3939</v>
      </c>
      <c r="D411" t="s">
        <v>3001</v>
      </c>
      <c r="E411" t="s">
        <v>3181</v>
      </c>
      <c r="F411" t="s">
        <v>8</v>
      </c>
      <c r="G411" t="s">
        <v>214</v>
      </c>
      <c r="H411">
        <v>0</v>
      </c>
      <c r="I411">
        <v>0</v>
      </c>
      <c r="J411">
        <v>0</v>
      </c>
      <c r="K411">
        <v>0</v>
      </c>
      <c r="L411">
        <v>0</v>
      </c>
      <c r="N411" s="171" t="str">
        <f t="shared" si="18"/>
        <v>820089-RSWOD-S</v>
      </c>
      <c r="O411" s="172" t="str">
        <f>IF(B411="NET","",IF(B411="","",IFERROR(VLOOKUP(N411,EAN!$A:$B,2,FALSE),"MANGLER - MÅ OPPDATERE EAN-FANEN")))</f>
        <v>MANGLER - MÅ OPPDATERE EAN-FANEN</v>
      </c>
      <c r="P411" s="171">
        <f t="shared" si="19"/>
        <v>0</v>
      </c>
      <c r="Q411" s="171">
        <f t="shared" si="20"/>
        <v>0</v>
      </c>
      <c r="S411" s="102" t="str">
        <f>IF(B411="NET","",IFERROR(VLOOKUP(O411,'2) Order Form'!$V$9:$V$905,1,FALSE),"Ikke med I order form"))</f>
        <v>Ikke med I order form</v>
      </c>
      <c r="U411" s="2">
        <v>7048652894175</v>
      </c>
      <c r="V411" s="120">
        <f>IFERROR(VLOOKUP(U411,'2) Order Form'!$V$9:$V$1767,1,FALSE),"Ikke med I order form")</f>
        <v>7048652894175</v>
      </c>
      <c r="W411" s="173">
        <f>INDEX(ATS!$A:$P,MATCH(ATS!$U411,ATS!$O:$O,0),1)</f>
        <v>845147</v>
      </c>
      <c r="X411" s="174" t="str">
        <f>INDEX(ATS!$A:$P,MATCH(ATS!$U411,ATS!$O:$O,0),2)</f>
        <v>Commuter Helmet</v>
      </c>
      <c r="Y411" s="175" t="str">
        <f>INDEX(ATS!$A:$P,MATCH(ATS!$U411,ATS!$O:$O,0),4)</f>
        <v>MBLCK-LXL</v>
      </c>
      <c r="AA411" s="173">
        <f>IFERROR(VLOOKUP('2) Order Form'!V416,$U$4:$U$2000,1,FALSE),"Ikke med i Elastic")</f>
        <v>7048652617606</v>
      </c>
      <c r="AB411" s="173">
        <f>SUM('2) Order Form'!V416)</f>
        <v>7048652617606</v>
      </c>
      <c r="AC411" s="173">
        <f>INDEX(ATS!$A:$P,MATCH(ATS!$AB411,ATS!$O:$O,0),1)</f>
        <v>850087</v>
      </c>
      <c r="AD411" s="173" t="str">
        <f>INDEX(ATS!$A:$P,MATCH(ATS!$AB411,ATS!$O:$O,0),2)</f>
        <v>Goggle Hard Case WEB</v>
      </c>
      <c r="AE411" s="173" t="str">
        <f>INDEX(ATS!$A:$P,MATCH(ATS!$AB411,ATS!$O:$O,0),4)</f>
        <v>BLACK-OS</v>
      </c>
    </row>
    <row r="412" spans="1:31">
      <c r="A412">
        <v>820089</v>
      </c>
      <c r="B412" t="s">
        <v>3291</v>
      </c>
      <c r="C412" t="s">
        <v>3939</v>
      </c>
      <c r="D412" t="s">
        <v>3002</v>
      </c>
      <c r="E412" t="s">
        <v>3181</v>
      </c>
      <c r="F412" t="s">
        <v>7</v>
      </c>
      <c r="G412" t="s">
        <v>214</v>
      </c>
      <c r="H412">
        <v>0</v>
      </c>
      <c r="I412">
        <v>0</v>
      </c>
      <c r="J412">
        <v>0</v>
      </c>
      <c r="K412">
        <v>0</v>
      </c>
      <c r="L412">
        <v>0</v>
      </c>
      <c r="N412" s="171" t="str">
        <f t="shared" si="18"/>
        <v>820089-RSWOD-M</v>
      </c>
      <c r="O412" s="172" t="str">
        <f>IF(B412="NET","",IF(B412="","",IFERROR(VLOOKUP(N412,EAN!$A:$B,2,FALSE),"MANGLER - MÅ OPPDATERE EAN-FANEN")))</f>
        <v>MANGLER - MÅ OPPDATERE EAN-FANEN</v>
      </c>
      <c r="P412" s="171">
        <f t="shared" si="19"/>
        <v>0</v>
      </c>
      <c r="Q412" s="171">
        <f t="shared" si="20"/>
        <v>0</v>
      </c>
      <c r="S412" s="102" t="str">
        <f>IF(B412="NET","",IFERROR(VLOOKUP(O412,'2) Order Form'!$V$9:$V$905,1,FALSE),"Ikke med I order form"))</f>
        <v>Ikke med I order form</v>
      </c>
      <c r="U412" s="2">
        <v>7048652894250</v>
      </c>
      <c r="V412" s="120">
        <f>IFERROR(VLOOKUP(U412,'2) Order Form'!$V$9:$V$1767,1,FALSE),"Ikke med I order form")</f>
        <v>7048652894250</v>
      </c>
      <c r="W412" s="173">
        <f>INDEX(ATS!$A:$P,MATCH(ATS!$U412,ATS!$O:$O,0),1)</f>
        <v>845147</v>
      </c>
      <c r="X412" s="174" t="str">
        <f>INDEX(ATS!$A:$P,MATCH(ATS!$U412,ATS!$O:$O,0),2)</f>
        <v>Commuter Helmet</v>
      </c>
      <c r="Y412" s="175" t="str">
        <f>INDEX(ATS!$A:$P,MATCH(ATS!$U412,ATS!$O:$O,0),4)</f>
        <v>WOLND-SM</v>
      </c>
      <c r="AA412" s="173">
        <f>IFERROR(VLOOKUP('2) Order Form'!V417,$U$4:$U$2000,1,FALSE),"Ikke med i Elastic")</f>
        <v>7048652617590</v>
      </c>
      <c r="AB412" s="173">
        <f>SUM('2) Order Form'!V417)</f>
        <v>7048652617590</v>
      </c>
      <c r="AC412" s="173">
        <f>INDEX(ATS!$A:$P,MATCH(ATS!$AB412,ATS!$O:$O,0),1)</f>
        <v>850086</v>
      </c>
      <c r="AD412" s="173" t="str">
        <f>INDEX(ATS!$A:$P,MATCH(ATS!$AB412,ATS!$O:$O,0),2)</f>
        <v>Sports Glasses Hard Case WEB</v>
      </c>
      <c r="AE412" s="173" t="str">
        <f>INDEX(ATS!$A:$P,MATCH(ATS!$AB412,ATS!$O:$O,0),4)</f>
        <v>BLACK-OS</v>
      </c>
    </row>
    <row r="413" spans="1:31">
      <c r="A413">
        <v>820089</v>
      </c>
      <c r="B413" t="s">
        <v>3291</v>
      </c>
      <c r="C413" t="s">
        <v>3939</v>
      </c>
      <c r="D413" t="s">
        <v>3003</v>
      </c>
      <c r="E413" t="s">
        <v>3181</v>
      </c>
      <c r="F413" t="s">
        <v>66</v>
      </c>
      <c r="G413" t="s">
        <v>214</v>
      </c>
      <c r="H413">
        <v>0</v>
      </c>
      <c r="I413">
        <v>0</v>
      </c>
      <c r="J413">
        <v>0</v>
      </c>
      <c r="K413">
        <v>0</v>
      </c>
      <c r="L413">
        <v>0</v>
      </c>
      <c r="N413" s="171" t="str">
        <f t="shared" si="18"/>
        <v>820089-RSWOD-L</v>
      </c>
      <c r="O413" s="172" t="str">
        <f>IF(B413="NET","",IF(B413="","",IFERROR(VLOOKUP(N413,EAN!$A:$B,2,FALSE),"MANGLER - MÅ OPPDATERE EAN-FANEN")))</f>
        <v>MANGLER - MÅ OPPDATERE EAN-FANEN</v>
      </c>
      <c r="P413" s="171">
        <f t="shared" si="19"/>
        <v>0</v>
      </c>
      <c r="Q413" s="171">
        <f t="shared" si="20"/>
        <v>0</v>
      </c>
      <c r="S413" s="102" t="str">
        <f>IF(B413="NET","",IFERROR(VLOOKUP(O413,'2) Order Form'!$V$9:$V$905,1,FALSE),"Ikke med I order form"))</f>
        <v>Ikke med I order form</v>
      </c>
      <c r="U413" s="2">
        <v>7048652894250</v>
      </c>
      <c r="V413" s="120">
        <f>IFERROR(VLOOKUP(U413,'2) Order Form'!$V$9:$V$1767,1,FALSE),"Ikke med I order form")</f>
        <v>7048652894250</v>
      </c>
      <c r="W413" s="173">
        <f>INDEX(ATS!$A:$P,MATCH(ATS!$U413,ATS!$O:$O,0),1)</f>
        <v>845147</v>
      </c>
      <c r="X413" s="174" t="str">
        <f>INDEX(ATS!$A:$P,MATCH(ATS!$U413,ATS!$O:$O,0),2)</f>
        <v>Commuter Helmet</v>
      </c>
      <c r="Y413" s="175" t="str">
        <f>INDEX(ATS!$A:$P,MATCH(ATS!$U413,ATS!$O:$O,0),4)</f>
        <v>WOLND-SM</v>
      </c>
      <c r="AA413" s="173">
        <f>IFERROR(VLOOKUP('2) Order Form'!V418,$U$4:$U$2000,1,FALSE),"Ikke med i Elastic")</f>
        <v>7048652897107</v>
      </c>
      <c r="AB413" s="173">
        <f>SUM('2) Order Form'!V418)</f>
        <v>7048652897107</v>
      </c>
      <c r="AC413" s="173">
        <f>INDEX(ATS!$A:$P,MATCH(ATS!$AB413,ATS!$O:$O,0),1)</f>
        <v>820359</v>
      </c>
      <c r="AD413" s="173" t="str">
        <f>INDEX(ATS!$A:$P,MATCH(ATS!$AB413,ATS!$O:$O,0),2)</f>
        <v>Hunter Wind Jacket M</v>
      </c>
      <c r="AE413" s="173" t="str">
        <f>INDEX(ATS!$A:$P,MATCH(ATS!$AB413,ATS!$O:$O,0),4)</f>
        <v>10003-S</v>
      </c>
    </row>
    <row r="414" spans="1:31">
      <c r="A414" s="140">
        <v>820090</v>
      </c>
      <c r="B414" t="s">
        <v>170</v>
      </c>
      <c r="H414" s="140">
        <v>202341</v>
      </c>
      <c r="I414" s="140">
        <v>202342</v>
      </c>
      <c r="J414" s="140">
        <v>202343</v>
      </c>
      <c r="K414" s="140">
        <v>202344</v>
      </c>
      <c r="L414" s="140">
        <v>202345</v>
      </c>
      <c r="N414" s="171" t="str">
        <f t="shared" si="18"/>
        <v>820090-</v>
      </c>
      <c r="O414" s="172" t="str">
        <f>IF(B414="NET","",IF(B414="","",IFERROR(VLOOKUP(N414,EAN!$A:$B,2,FALSE),"MANGLER - MÅ OPPDATERE EAN-FANEN")))</f>
        <v/>
      </c>
      <c r="P414" s="171">
        <f t="shared" si="19"/>
        <v>202341</v>
      </c>
      <c r="Q414" s="171">
        <f t="shared" si="20"/>
        <v>202345</v>
      </c>
      <c r="S414" s="102" t="str">
        <f>IF(B414="NET","",IFERROR(VLOOKUP(O414,'2) Order Form'!$V$9:$V$905,1,FALSE),"Ikke med I order form"))</f>
        <v/>
      </c>
      <c r="U414" s="2">
        <v>7048652894243</v>
      </c>
      <c r="V414" s="120">
        <f>IFERROR(VLOOKUP(U414,'2) Order Form'!$V$9:$V$1767,1,FALSE),"Ikke med I order form")</f>
        <v>7048652894243</v>
      </c>
      <c r="W414" s="173">
        <f>INDEX(ATS!$A:$P,MATCH(ATS!$U414,ATS!$O:$O,0),1)</f>
        <v>845147</v>
      </c>
      <c r="X414" s="174" t="str">
        <f>INDEX(ATS!$A:$P,MATCH(ATS!$U414,ATS!$O:$O,0),2)</f>
        <v>Commuter Helmet</v>
      </c>
      <c r="Y414" s="175" t="str">
        <f>INDEX(ATS!$A:$P,MATCH(ATS!$U414,ATS!$O:$O,0),4)</f>
        <v>WOLND-ML</v>
      </c>
      <c r="AA414" s="173">
        <f>IFERROR(VLOOKUP('2) Order Form'!V419,$U$4:$U$2000,1,FALSE),"Ikke med i Elastic")</f>
        <v>7048652897091</v>
      </c>
      <c r="AB414" s="173">
        <f>SUM('2) Order Form'!V419)</f>
        <v>7048652897091</v>
      </c>
      <c r="AC414" s="173">
        <f>INDEX(ATS!$A:$P,MATCH(ATS!$AB414,ATS!$O:$O,0),1)</f>
        <v>820359</v>
      </c>
      <c r="AD414" s="173" t="str">
        <f>INDEX(ATS!$A:$P,MATCH(ATS!$AB414,ATS!$O:$O,0),2)</f>
        <v>Hunter Wind Jacket M</v>
      </c>
      <c r="AE414" s="173" t="str">
        <f>INDEX(ATS!$A:$P,MATCH(ATS!$AB414,ATS!$O:$O,0),4)</f>
        <v>10003-M</v>
      </c>
    </row>
    <row r="415" spans="1:31">
      <c r="A415">
        <v>820090</v>
      </c>
      <c r="B415" t="s">
        <v>3297</v>
      </c>
      <c r="C415" t="s">
        <v>3939</v>
      </c>
      <c r="D415" t="s">
        <v>1417</v>
      </c>
      <c r="E415" t="s">
        <v>2885</v>
      </c>
      <c r="F415" t="s">
        <v>8</v>
      </c>
      <c r="G415" t="s">
        <v>111</v>
      </c>
      <c r="H415">
        <v>7</v>
      </c>
      <c r="I415">
        <v>7</v>
      </c>
      <c r="J415">
        <v>7</v>
      </c>
      <c r="K415">
        <v>7</v>
      </c>
      <c r="L415">
        <v>7</v>
      </c>
      <c r="N415" s="171" t="str">
        <f t="shared" si="18"/>
        <v>820090-55505-S</v>
      </c>
      <c r="O415" s="172" t="str">
        <f>IF(B415="NET","",IF(B415="","",IFERROR(VLOOKUP(N415,EAN!$A:$B,2,FALSE),"MANGLER - MÅ OPPDATERE EAN-FANEN")))</f>
        <v>MANGLER - MÅ OPPDATERE EAN-FANEN</v>
      </c>
      <c r="P415" s="171">
        <f t="shared" si="19"/>
        <v>7</v>
      </c>
      <c r="Q415" s="171">
        <f t="shared" si="20"/>
        <v>7</v>
      </c>
      <c r="S415" s="102" t="str">
        <f>IF(B415="NET","",IFERROR(VLOOKUP(O415,'2) Order Form'!$V$9:$V$905,1,FALSE),"Ikke med I order form"))</f>
        <v>Ikke med I order form</v>
      </c>
      <c r="U415" s="2">
        <v>7048652894243</v>
      </c>
      <c r="V415" s="120">
        <f>IFERROR(VLOOKUP(U415,'2) Order Form'!$V$9:$V$1767,1,FALSE),"Ikke med I order form")</f>
        <v>7048652894243</v>
      </c>
      <c r="W415" s="173">
        <f>INDEX(ATS!$A:$P,MATCH(ATS!$U415,ATS!$O:$O,0),1)</f>
        <v>845147</v>
      </c>
      <c r="X415" s="174" t="str">
        <f>INDEX(ATS!$A:$P,MATCH(ATS!$U415,ATS!$O:$O,0),2)</f>
        <v>Commuter Helmet</v>
      </c>
      <c r="Y415" s="175" t="str">
        <f>INDEX(ATS!$A:$P,MATCH(ATS!$U415,ATS!$O:$O,0),4)</f>
        <v>WOLND-ML</v>
      </c>
      <c r="AA415" s="173">
        <f>IFERROR(VLOOKUP('2) Order Form'!V420,$U$4:$U$2000,1,FALSE),"Ikke med i Elastic")</f>
        <v>7048652897084</v>
      </c>
      <c r="AB415" s="173">
        <f>SUM('2) Order Form'!V420)</f>
        <v>7048652897084</v>
      </c>
      <c r="AC415" s="173">
        <f>INDEX(ATS!$A:$P,MATCH(ATS!$AB415,ATS!$O:$O,0),1)</f>
        <v>820359</v>
      </c>
      <c r="AD415" s="173" t="str">
        <f>INDEX(ATS!$A:$P,MATCH(ATS!$AB415,ATS!$O:$O,0),2)</f>
        <v>Hunter Wind Jacket M</v>
      </c>
      <c r="AE415" s="173" t="str">
        <f>INDEX(ATS!$A:$P,MATCH(ATS!$AB415,ATS!$O:$O,0),4)</f>
        <v>10003-L</v>
      </c>
    </row>
    <row r="416" spans="1:31">
      <c r="A416">
        <v>820090</v>
      </c>
      <c r="B416" t="s">
        <v>3297</v>
      </c>
      <c r="C416" t="s">
        <v>3939</v>
      </c>
      <c r="D416" t="s">
        <v>1418</v>
      </c>
      <c r="E416" t="s">
        <v>2885</v>
      </c>
      <c r="F416" t="s">
        <v>7</v>
      </c>
      <c r="G416" t="s">
        <v>111</v>
      </c>
      <c r="H416">
        <v>9</v>
      </c>
      <c r="I416">
        <v>9</v>
      </c>
      <c r="J416">
        <v>9</v>
      </c>
      <c r="K416">
        <v>9</v>
      </c>
      <c r="L416">
        <v>9</v>
      </c>
      <c r="N416" s="171" t="str">
        <f t="shared" si="18"/>
        <v>820090-55505-M</v>
      </c>
      <c r="O416" s="172" t="str">
        <f>IF(B416="NET","",IF(B416="","",IFERROR(VLOOKUP(N416,EAN!$A:$B,2,FALSE),"MANGLER - MÅ OPPDATERE EAN-FANEN")))</f>
        <v>MANGLER - MÅ OPPDATERE EAN-FANEN</v>
      </c>
      <c r="P416" s="171">
        <f t="shared" si="19"/>
        <v>9</v>
      </c>
      <c r="Q416" s="171">
        <f t="shared" si="20"/>
        <v>9</v>
      </c>
      <c r="S416" s="102" t="str">
        <f>IF(B416="NET","",IFERROR(VLOOKUP(O416,'2) Order Form'!$V$9:$V$905,1,FALSE),"Ikke med I order form"))</f>
        <v>Ikke med I order form</v>
      </c>
      <c r="U416" s="2">
        <v>7048652894236</v>
      </c>
      <c r="V416" s="120">
        <f>IFERROR(VLOOKUP(U416,'2) Order Form'!$V$9:$V$1767,1,FALSE),"Ikke med I order form")</f>
        <v>7048652894236</v>
      </c>
      <c r="W416" s="173">
        <f>INDEX(ATS!$A:$P,MATCH(ATS!$U416,ATS!$O:$O,0),1)</f>
        <v>845147</v>
      </c>
      <c r="X416" s="174" t="str">
        <f>INDEX(ATS!$A:$P,MATCH(ATS!$U416,ATS!$O:$O,0),2)</f>
        <v>Commuter Helmet</v>
      </c>
      <c r="Y416" s="175" t="str">
        <f>INDEX(ATS!$A:$P,MATCH(ATS!$U416,ATS!$O:$O,0),4)</f>
        <v>WOLND-LXL</v>
      </c>
      <c r="AA416" s="173">
        <f>IFERROR(VLOOKUP('2) Order Form'!V421,$U$4:$U$2000,1,FALSE),"Ikke med i Elastic")</f>
        <v>7048652897114</v>
      </c>
      <c r="AB416" s="173">
        <f>SUM('2) Order Form'!V421)</f>
        <v>7048652897114</v>
      </c>
      <c r="AC416" s="173">
        <f>INDEX(ATS!$A:$P,MATCH(ATS!$AB416,ATS!$O:$O,0),1)</f>
        <v>820359</v>
      </c>
      <c r="AD416" s="173" t="str">
        <f>INDEX(ATS!$A:$P,MATCH(ATS!$AB416,ATS!$O:$O,0),2)</f>
        <v>Hunter Wind Jacket M</v>
      </c>
      <c r="AE416" s="173" t="str">
        <f>INDEX(ATS!$A:$P,MATCH(ATS!$AB416,ATS!$O:$O,0),4)</f>
        <v>10003-XL</v>
      </c>
    </row>
    <row r="417" spans="1:31">
      <c r="A417">
        <v>820090</v>
      </c>
      <c r="B417" t="s">
        <v>3297</v>
      </c>
      <c r="C417" t="s">
        <v>3939</v>
      </c>
      <c r="D417" t="s">
        <v>1419</v>
      </c>
      <c r="E417" t="s">
        <v>2885</v>
      </c>
      <c r="F417" t="s">
        <v>66</v>
      </c>
      <c r="G417" t="s">
        <v>111</v>
      </c>
      <c r="H417">
        <v>21</v>
      </c>
      <c r="I417">
        <v>21</v>
      </c>
      <c r="J417">
        <v>21</v>
      </c>
      <c r="K417">
        <v>21</v>
      </c>
      <c r="L417">
        <v>21</v>
      </c>
      <c r="N417" s="171" t="str">
        <f t="shared" si="18"/>
        <v>820090-55505-L</v>
      </c>
      <c r="O417" s="172" t="str">
        <f>IF(B417="NET","",IF(B417="","",IFERROR(VLOOKUP(N417,EAN!$A:$B,2,FALSE),"MANGLER - MÅ OPPDATERE EAN-FANEN")))</f>
        <v>MANGLER - MÅ OPPDATERE EAN-FANEN</v>
      </c>
      <c r="P417" s="171">
        <f t="shared" si="19"/>
        <v>21</v>
      </c>
      <c r="Q417" s="171">
        <f t="shared" si="20"/>
        <v>21</v>
      </c>
      <c r="S417" s="102" t="str">
        <f>IF(B417="NET","",IFERROR(VLOOKUP(O417,'2) Order Form'!$V$9:$V$905,1,FALSE),"Ikke med I order form"))</f>
        <v>Ikke med I order form</v>
      </c>
      <c r="U417" s="2">
        <v>7048652894236</v>
      </c>
      <c r="V417" s="120">
        <f>IFERROR(VLOOKUP(U417,'2) Order Form'!$V$9:$V$1767,1,FALSE),"Ikke med I order form")</f>
        <v>7048652894236</v>
      </c>
      <c r="W417" s="173">
        <f>INDEX(ATS!$A:$P,MATCH(ATS!$U417,ATS!$O:$O,0),1)</f>
        <v>845147</v>
      </c>
      <c r="X417" s="174" t="str">
        <f>INDEX(ATS!$A:$P,MATCH(ATS!$U417,ATS!$O:$O,0),2)</f>
        <v>Commuter Helmet</v>
      </c>
      <c r="Y417" s="175" t="str">
        <f>INDEX(ATS!$A:$P,MATCH(ATS!$U417,ATS!$O:$O,0),4)</f>
        <v>WOLND-LXL</v>
      </c>
      <c r="AA417" s="173">
        <f>IFERROR(VLOOKUP('2) Order Form'!V422,$U$4:$U$2000,1,FALSE),"Ikke med i Elastic")</f>
        <v>7048652897145</v>
      </c>
      <c r="AB417" s="173">
        <f>SUM('2) Order Form'!V422)</f>
        <v>7048652897145</v>
      </c>
      <c r="AC417" s="173">
        <f>INDEX(ATS!$A:$P,MATCH(ATS!$AB417,ATS!$O:$O,0),1)</f>
        <v>820359</v>
      </c>
      <c r="AD417" s="173" t="str">
        <f>INDEX(ATS!$A:$P,MATCH(ATS!$AB417,ATS!$O:$O,0),2)</f>
        <v>Hunter Wind Jacket M</v>
      </c>
      <c r="AE417" s="173" t="str">
        <f>INDEX(ATS!$A:$P,MATCH(ATS!$AB417,ATS!$O:$O,0),4)</f>
        <v>55504-S</v>
      </c>
    </row>
    <row r="418" spans="1:31">
      <c r="A418">
        <v>820090</v>
      </c>
      <c r="B418" t="s">
        <v>3297</v>
      </c>
      <c r="C418" t="s">
        <v>3939</v>
      </c>
      <c r="D418" t="s">
        <v>1420</v>
      </c>
      <c r="E418" t="s">
        <v>2885</v>
      </c>
      <c r="F418" t="s">
        <v>67</v>
      </c>
      <c r="G418" t="s">
        <v>111</v>
      </c>
      <c r="H418">
        <v>12</v>
      </c>
      <c r="I418">
        <v>12</v>
      </c>
      <c r="J418">
        <v>12</v>
      </c>
      <c r="K418">
        <v>12</v>
      </c>
      <c r="L418">
        <v>12</v>
      </c>
      <c r="N418" s="171" t="str">
        <f t="shared" si="18"/>
        <v>820090-55505-XL</v>
      </c>
      <c r="O418" s="172" t="str">
        <f>IF(B418="NET","",IF(B418="","",IFERROR(VLOOKUP(N418,EAN!$A:$B,2,FALSE),"MANGLER - MÅ OPPDATERE EAN-FANEN")))</f>
        <v>MANGLER - MÅ OPPDATERE EAN-FANEN</v>
      </c>
      <c r="P418" s="171">
        <f t="shared" si="19"/>
        <v>12</v>
      </c>
      <c r="Q418" s="171">
        <f t="shared" si="20"/>
        <v>12</v>
      </c>
      <c r="S418" s="102" t="str">
        <f>IF(B418="NET","",IFERROR(VLOOKUP(O418,'2) Order Form'!$V$9:$V$905,1,FALSE),"Ikke med I order form"))</f>
        <v>Ikke med I order form</v>
      </c>
      <c r="U418" s="2">
        <v>7048652893987</v>
      </c>
      <c r="V418" s="120">
        <f>IFERROR(VLOOKUP(U418,'2) Order Form'!$V$9:$V$1767,1,FALSE),"Ikke med I order form")</f>
        <v>7048652893987</v>
      </c>
      <c r="W418" s="173">
        <f>INDEX(ATS!$A:$P,MATCH(ATS!$U418,ATS!$O:$O,0),1)</f>
        <v>845148</v>
      </c>
      <c r="X418" s="174" t="str">
        <f>INDEX(ATS!$A:$P,MATCH(ATS!$U418,ATS!$O:$O,0),2)</f>
        <v>Commuter Mips Helmet</v>
      </c>
      <c r="Y418" s="175" t="str">
        <f>INDEX(ATS!$A:$P,MATCH(ATS!$U418,ATS!$O:$O,0),4)</f>
        <v>BRWHT-SM</v>
      </c>
      <c r="AA418" s="173">
        <f>IFERROR(VLOOKUP('2) Order Form'!V423,$U$4:$U$2000,1,FALSE),"Ikke med i Elastic")</f>
        <v>7048652897138</v>
      </c>
      <c r="AB418" s="173">
        <f>SUM('2) Order Form'!V423)</f>
        <v>7048652897138</v>
      </c>
      <c r="AC418" s="173">
        <f>INDEX(ATS!$A:$P,MATCH(ATS!$AB418,ATS!$O:$O,0),1)</f>
        <v>820359</v>
      </c>
      <c r="AD418" s="173" t="str">
        <f>INDEX(ATS!$A:$P,MATCH(ATS!$AB418,ATS!$O:$O,0),2)</f>
        <v>Hunter Wind Jacket M</v>
      </c>
      <c r="AE418" s="173" t="str">
        <f>INDEX(ATS!$A:$P,MATCH(ATS!$AB418,ATS!$O:$O,0),4)</f>
        <v>55504-M</v>
      </c>
    </row>
    <row r="419" spans="1:31">
      <c r="A419">
        <v>820090</v>
      </c>
      <c r="B419" t="s">
        <v>3297</v>
      </c>
      <c r="C419" t="s">
        <v>3939</v>
      </c>
      <c r="D419" t="s">
        <v>339</v>
      </c>
      <c r="E419" t="s">
        <v>340</v>
      </c>
      <c r="F419" t="s">
        <v>8</v>
      </c>
      <c r="G419" t="s">
        <v>214</v>
      </c>
      <c r="H419">
        <v>0</v>
      </c>
      <c r="I419">
        <v>0</v>
      </c>
      <c r="J419">
        <v>0</v>
      </c>
      <c r="K419">
        <v>0</v>
      </c>
      <c r="L419">
        <v>0</v>
      </c>
      <c r="N419" s="171" t="str">
        <f t="shared" si="18"/>
        <v>820090-88002-S</v>
      </c>
      <c r="O419" s="172" t="str">
        <f>IF(B419="NET","",IF(B419="","",IFERROR(VLOOKUP(N419,EAN!$A:$B,2,FALSE),"MANGLER - MÅ OPPDATERE EAN-FANEN")))</f>
        <v>MANGLER - MÅ OPPDATERE EAN-FANEN</v>
      </c>
      <c r="P419" s="171">
        <f t="shared" si="19"/>
        <v>0</v>
      </c>
      <c r="Q419" s="171">
        <f t="shared" si="20"/>
        <v>0</v>
      </c>
      <c r="S419" s="102" t="str">
        <f>IF(B419="NET","",IFERROR(VLOOKUP(O419,'2) Order Form'!$V$9:$V$905,1,FALSE),"Ikke med I order form"))</f>
        <v>Ikke med I order form</v>
      </c>
      <c r="U419" s="2">
        <v>7048652893987</v>
      </c>
      <c r="V419" s="120">
        <f>IFERROR(VLOOKUP(U419,'2) Order Form'!$V$9:$V$1767,1,FALSE),"Ikke med I order form")</f>
        <v>7048652893987</v>
      </c>
      <c r="W419" s="173">
        <f>INDEX(ATS!$A:$P,MATCH(ATS!$U419,ATS!$O:$O,0),1)</f>
        <v>845148</v>
      </c>
      <c r="X419" s="174" t="str">
        <f>INDEX(ATS!$A:$P,MATCH(ATS!$U419,ATS!$O:$O,0),2)</f>
        <v>Commuter Mips Helmet</v>
      </c>
      <c r="Y419" s="175" t="str">
        <f>INDEX(ATS!$A:$P,MATCH(ATS!$U419,ATS!$O:$O,0),4)</f>
        <v>BRWHT-SM</v>
      </c>
      <c r="AA419" s="173">
        <f>IFERROR(VLOOKUP('2) Order Form'!V424,$U$4:$U$2000,1,FALSE),"Ikke med i Elastic")</f>
        <v>7048652897121</v>
      </c>
      <c r="AB419" s="173">
        <f>SUM('2) Order Form'!V424)</f>
        <v>7048652897121</v>
      </c>
      <c r="AC419" s="173">
        <f>INDEX(ATS!$A:$P,MATCH(ATS!$AB419,ATS!$O:$O,0),1)</f>
        <v>820359</v>
      </c>
      <c r="AD419" s="173" t="str">
        <f>INDEX(ATS!$A:$P,MATCH(ATS!$AB419,ATS!$O:$O,0),2)</f>
        <v>Hunter Wind Jacket M</v>
      </c>
      <c r="AE419" s="173" t="str">
        <f>INDEX(ATS!$A:$P,MATCH(ATS!$AB419,ATS!$O:$O,0),4)</f>
        <v>55504-L</v>
      </c>
    </row>
    <row r="420" spans="1:31">
      <c r="A420">
        <v>820090</v>
      </c>
      <c r="B420" t="s">
        <v>3297</v>
      </c>
      <c r="C420" t="s">
        <v>3939</v>
      </c>
      <c r="D420" t="s">
        <v>341</v>
      </c>
      <c r="E420" t="s">
        <v>340</v>
      </c>
      <c r="F420" t="s">
        <v>7</v>
      </c>
      <c r="G420" t="s">
        <v>214</v>
      </c>
      <c r="H420">
        <v>0</v>
      </c>
      <c r="I420">
        <v>0</v>
      </c>
      <c r="J420">
        <v>0</v>
      </c>
      <c r="K420">
        <v>0</v>
      </c>
      <c r="L420">
        <v>0</v>
      </c>
      <c r="N420" s="171" t="str">
        <f t="shared" si="18"/>
        <v>820090-88002-M</v>
      </c>
      <c r="O420" s="172" t="str">
        <f>IF(B420="NET","",IF(B420="","",IFERROR(VLOOKUP(N420,EAN!$A:$B,2,FALSE),"MANGLER - MÅ OPPDATERE EAN-FANEN")))</f>
        <v>MANGLER - MÅ OPPDATERE EAN-FANEN</v>
      </c>
      <c r="P420" s="171">
        <f t="shared" si="19"/>
        <v>0</v>
      </c>
      <c r="Q420" s="171">
        <f t="shared" si="20"/>
        <v>0</v>
      </c>
      <c r="S420" s="102" t="str">
        <f>IF(B420="NET","",IFERROR(VLOOKUP(O420,'2) Order Form'!$V$9:$V$905,1,FALSE),"Ikke med I order form"))</f>
        <v>Ikke med I order form</v>
      </c>
      <c r="U420" s="2">
        <v>7048652893970</v>
      </c>
      <c r="V420" s="120">
        <f>IFERROR(VLOOKUP(U420,'2) Order Form'!$V$9:$V$1767,1,FALSE),"Ikke med I order form")</f>
        <v>7048652893970</v>
      </c>
      <c r="W420" s="173">
        <f>INDEX(ATS!$A:$P,MATCH(ATS!$U420,ATS!$O:$O,0),1)</f>
        <v>845148</v>
      </c>
      <c r="X420" s="174" t="str">
        <f>INDEX(ATS!$A:$P,MATCH(ATS!$U420,ATS!$O:$O,0),2)</f>
        <v>Commuter Mips Helmet</v>
      </c>
      <c r="Y420" s="175" t="str">
        <f>INDEX(ATS!$A:$P,MATCH(ATS!$U420,ATS!$O:$O,0),4)</f>
        <v>BRWHT-ML</v>
      </c>
      <c r="AA420" s="173">
        <f>IFERROR(VLOOKUP('2) Order Form'!V425,$U$4:$U$2000,1,FALSE),"Ikke med i Elastic")</f>
        <v>7048652897152</v>
      </c>
      <c r="AB420" s="173">
        <f>SUM('2) Order Form'!V425)</f>
        <v>7048652897152</v>
      </c>
      <c r="AC420" s="173">
        <f>INDEX(ATS!$A:$P,MATCH(ATS!$AB420,ATS!$O:$O,0),1)</f>
        <v>820359</v>
      </c>
      <c r="AD420" s="173" t="str">
        <f>INDEX(ATS!$A:$P,MATCH(ATS!$AB420,ATS!$O:$O,0),2)</f>
        <v>Hunter Wind Jacket M</v>
      </c>
      <c r="AE420" s="173" t="str">
        <f>INDEX(ATS!$A:$P,MATCH(ATS!$AB420,ATS!$O:$O,0),4)</f>
        <v>55504-XL</v>
      </c>
    </row>
    <row r="421" spans="1:31">
      <c r="A421">
        <v>820090</v>
      </c>
      <c r="B421" t="s">
        <v>3297</v>
      </c>
      <c r="C421" t="s">
        <v>3939</v>
      </c>
      <c r="D421" t="s">
        <v>342</v>
      </c>
      <c r="E421" t="s">
        <v>340</v>
      </c>
      <c r="F421" t="s">
        <v>66</v>
      </c>
      <c r="G421" t="s">
        <v>214</v>
      </c>
      <c r="H421">
        <v>0</v>
      </c>
      <c r="I421">
        <v>0</v>
      </c>
      <c r="J421">
        <v>0</v>
      </c>
      <c r="K421">
        <v>0</v>
      </c>
      <c r="L421">
        <v>0</v>
      </c>
      <c r="N421" s="171" t="str">
        <f t="shared" si="18"/>
        <v>820090-88002-L</v>
      </c>
      <c r="O421" s="172" t="str">
        <f>IF(B421="NET","",IF(B421="","",IFERROR(VLOOKUP(N421,EAN!$A:$B,2,FALSE),"MANGLER - MÅ OPPDATERE EAN-FANEN")))</f>
        <v>MANGLER - MÅ OPPDATERE EAN-FANEN</v>
      </c>
      <c r="P421" s="171">
        <f t="shared" si="19"/>
        <v>0</v>
      </c>
      <c r="Q421" s="171">
        <f t="shared" si="20"/>
        <v>0</v>
      </c>
      <c r="S421" s="102" t="str">
        <f>IF(B421="NET","",IFERROR(VLOOKUP(O421,'2) Order Form'!$V$9:$V$905,1,FALSE),"Ikke med I order form"))</f>
        <v>Ikke med I order form</v>
      </c>
      <c r="U421" s="2">
        <v>7048652893970</v>
      </c>
      <c r="V421" s="120">
        <f>IFERROR(VLOOKUP(U421,'2) Order Form'!$V$9:$V$1767,1,FALSE),"Ikke med I order form")</f>
        <v>7048652893970</v>
      </c>
      <c r="W421" s="173">
        <f>INDEX(ATS!$A:$P,MATCH(ATS!$U421,ATS!$O:$O,0),1)</f>
        <v>845148</v>
      </c>
      <c r="X421" s="174" t="str">
        <f>INDEX(ATS!$A:$P,MATCH(ATS!$U421,ATS!$O:$O,0),2)</f>
        <v>Commuter Mips Helmet</v>
      </c>
      <c r="Y421" s="175" t="str">
        <f>INDEX(ATS!$A:$P,MATCH(ATS!$U421,ATS!$O:$O,0),4)</f>
        <v>BRWHT-ML</v>
      </c>
      <c r="AA421" s="173">
        <f>IFERROR(VLOOKUP('2) Order Form'!V426,$U$4:$U$2000,1,FALSE),"Ikke med i Elastic")</f>
        <v>7048652897183</v>
      </c>
      <c r="AB421" s="173">
        <f>SUM('2) Order Form'!V426)</f>
        <v>7048652897183</v>
      </c>
      <c r="AC421" s="173">
        <f>INDEX(ATS!$A:$P,MATCH(ATS!$AB421,ATS!$O:$O,0),1)</f>
        <v>820359</v>
      </c>
      <c r="AD421" s="173" t="str">
        <f>INDEX(ATS!$A:$P,MATCH(ATS!$AB421,ATS!$O:$O,0),2)</f>
        <v>Hunter Wind Jacket M</v>
      </c>
      <c r="AE421" s="173" t="str">
        <f>INDEX(ATS!$A:$P,MATCH(ATS!$AB421,ATS!$O:$O,0),4)</f>
        <v>78001-S</v>
      </c>
    </row>
    <row r="422" spans="1:31">
      <c r="A422">
        <v>820090</v>
      </c>
      <c r="B422" t="s">
        <v>3297</v>
      </c>
      <c r="C422" t="s">
        <v>3939</v>
      </c>
      <c r="D422" t="s">
        <v>343</v>
      </c>
      <c r="E422" t="s">
        <v>340</v>
      </c>
      <c r="F422" t="s">
        <v>67</v>
      </c>
      <c r="G422" t="s">
        <v>214</v>
      </c>
      <c r="H422">
        <v>0</v>
      </c>
      <c r="I422">
        <v>0</v>
      </c>
      <c r="J422">
        <v>0</v>
      </c>
      <c r="K422">
        <v>0</v>
      </c>
      <c r="L422">
        <v>0</v>
      </c>
      <c r="N422" s="171" t="str">
        <f t="shared" si="18"/>
        <v>820090-88002-XL</v>
      </c>
      <c r="O422" s="172" t="str">
        <f>IF(B422="NET","",IF(B422="","",IFERROR(VLOOKUP(N422,EAN!$A:$B,2,FALSE),"MANGLER - MÅ OPPDATERE EAN-FANEN")))</f>
        <v>MANGLER - MÅ OPPDATERE EAN-FANEN</v>
      </c>
      <c r="P422" s="171">
        <f t="shared" si="19"/>
        <v>0</v>
      </c>
      <c r="Q422" s="171">
        <f t="shared" si="20"/>
        <v>0</v>
      </c>
      <c r="S422" s="102" t="str">
        <f>IF(B422="NET","",IFERROR(VLOOKUP(O422,'2) Order Form'!$V$9:$V$905,1,FALSE),"Ikke med I order form"))</f>
        <v>Ikke med I order form</v>
      </c>
      <c r="U422" s="2">
        <v>7048652893963</v>
      </c>
      <c r="V422" s="120">
        <f>IFERROR(VLOOKUP(U422,'2) Order Form'!$V$9:$V$1767,1,FALSE),"Ikke med I order form")</f>
        <v>7048652893963</v>
      </c>
      <c r="W422" s="173">
        <f>INDEX(ATS!$A:$P,MATCH(ATS!$U422,ATS!$O:$O,0),1)</f>
        <v>845148</v>
      </c>
      <c r="X422" s="174" t="str">
        <f>INDEX(ATS!$A:$P,MATCH(ATS!$U422,ATS!$O:$O,0),2)</f>
        <v>Commuter Mips Helmet</v>
      </c>
      <c r="Y422" s="175" t="str">
        <f>INDEX(ATS!$A:$P,MATCH(ATS!$U422,ATS!$O:$O,0),4)</f>
        <v>BRWHT-LXL</v>
      </c>
      <c r="AA422" s="173">
        <f>IFERROR(VLOOKUP('2) Order Form'!V427,$U$4:$U$2000,1,FALSE),"Ikke med i Elastic")</f>
        <v>7048652897176</v>
      </c>
      <c r="AB422" s="173">
        <f>SUM('2) Order Form'!V427)</f>
        <v>7048652897176</v>
      </c>
      <c r="AC422" s="173">
        <f>INDEX(ATS!$A:$P,MATCH(ATS!$AB422,ATS!$O:$O,0),1)</f>
        <v>820359</v>
      </c>
      <c r="AD422" s="173" t="str">
        <f>INDEX(ATS!$A:$P,MATCH(ATS!$AB422,ATS!$O:$O,0),2)</f>
        <v>Hunter Wind Jacket M</v>
      </c>
      <c r="AE422" s="173" t="str">
        <f>INDEX(ATS!$A:$P,MATCH(ATS!$AB422,ATS!$O:$O,0),4)</f>
        <v>78001-M</v>
      </c>
    </row>
    <row r="423" spans="1:31">
      <c r="A423">
        <v>820090</v>
      </c>
      <c r="B423" t="s">
        <v>3297</v>
      </c>
      <c r="C423" t="s">
        <v>3939</v>
      </c>
      <c r="D423" t="s">
        <v>3298</v>
      </c>
      <c r="E423" t="s">
        <v>3299</v>
      </c>
      <c r="F423" t="s">
        <v>8</v>
      </c>
      <c r="G423" t="s">
        <v>111</v>
      </c>
      <c r="H423">
        <v>23</v>
      </c>
      <c r="I423">
        <v>23</v>
      </c>
      <c r="J423">
        <v>23</v>
      </c>
      <c r="K423">
        <v>23</v>
      </c>
      <c r="L423">
        <v>23</v>
      </c>
      <c r="N423" s="171" t="str">
        <f t="shared" si="18"/>
        <v>820090-88200-S</v>
      </c>
      <c r="O423" s="172" t="str">
        <f>IF(B423="NET","",IF(B423="","",IFERROR(VLOOKUP(N423,EAN!$A:$B,2,FALSE),"MANGLER - MÅ OPPDATERE EAN-FANEN")))</f>
        <v>MANGLER - MÅ OPPDATERE EAN-FANEN</v>
      </c>
      <c r="P423" s="171">
        <f t="shared" si="19"/>
        <v>23</v>
      </c>
      <c r="Q423" s="171">
        <f t="shared" si="20"/>
        <v>23</v>
      </c>
      <c r="S423" s="102" t="str">
        <f>IF(B423="NET","",IFERROR(VLOOKUP(O423,'2) Order Form'!$V$9:$V$905,1,FALSE),"Ikke med I order form"))</f>
        <v>Ikke med I order form</v>
      </c>
      <c r="U423" s="2">
        <v>7048652893963</v>
      </c>
      <c r="V423" s="120">
        <f>IFERROR(VLOOKUP(U423,'2) Order Form'!$V$9:$V$1767,1,FALSE),"Ikke med I order form")</f>
        <v>7048652893963</v>
      </c>
      <c r="W423" s="173">
        <f>INDEX(ATS!$A:$P,MATCH(ATS!$U423,ATS!$O:$O,0),1)</f>
        <v>845148</v>
      </c>
      <c r="X423" s="174" t="str">
        <f>INDEX(ATS!$A:$P,MATCH(ATS!$U423,ATS!$O:$O,0),2)</f>
        <v>Commuter Mips Helmet</v>
      </c>
      <c r="Y423" s="175" t="str">
        <f>INDEX(ATS!$A:$P,MATCH(ATS!$U423,ATS!$O:$O,0),4)</f>
        <v>BRWHT-LXL</v>
      </c>
      <c r="AA423" s="173">
        <f>IFERROR(VLOOKUP('2) Order Form'!V428,$U$4:$U$2000,1,FALSE),"Ikke med i Elastic")</f>
        <v>7048652897169</v>
      </c>
      <c r="AB423" s="173">
        <f>SUM('2) Order Form'!V428)</f>
        <v>7048652897169</v>
      </c>
      <c r="AC423" s="173">
        <f>INDEX(ATS!$A:$P,MATCH(ATS!$AB423,ATS!$O:$O,0),1)</f>
        <v>820359</v>
      </c>
      <c r="AD423" s="173" t="str">
        <f>INDEX(ATS!$A:$P,MATCH(ATS!$AB423,ATS!$O:$O,0),2)</f>
        <v>Hunter Wind Jacket M</v>
      </c>
      <c r="AE423" s="173" t="str">
        <f>INDEX(ATS!$A:$P,MATCH(ATS!$AB423,ATS!$O:$O,0),4)</f>
        <v>78001-L</v>
      </c>
    </row>
    <row r="424" spans="1:31">
      <c r="A424">
        <v>820090</v>
      </c>
      <c r="B424" t="s">
        <v>3297</v>
      </c>
      <c r="C424" t="s">
        <v>3939</v>
      </c>
      <c r="D424" t="s">
        <v>3300</v>
      </c>
      <c r="E424" t="s">
        <v>3299</v>
      </c>
      <c r="F424" t="s">
        <v>7</v>
      </c>
      <c r="G424" t="s">
        <v>111</v>
      </c>
      <c r="H424">
        <v>55</v>
      </c>
      <c r="I424">
        <v>55</v>
      </c>
      <c r="J424">
        <v>55</v>
      </c>
      <c r="K424">
        <v>55</v>
      </c>
      <c r="L424">
        <v>55</v>
      </c>
      <c r="N424" s="171" t="str">
        <f t="shared" si="18"/>
        <v>820090-88200-M</v>
      </c>
      <c r="O424" s="172" t="str">
        <f>IF(B424="NET","",IF(B424="","",IFERROR(VLOOKUP(N424,EAN!$A:$B,2,FALSE),"MANGLER - MÅ OPPDATERE EAN-FANEN")))</f>
        <v>MANGLER - MÅ OPPDATERE EAN-FANEN</v>
      </c>
      <c r="P424" s="171">
        <f t="shared" si="19"/>
        <v>55</v>
      </c>
      <c r="Q424" s="171">
        <f t="shared" si="20"/>
        <v>55</v>
      </c>
      <c r="S424" s="102" t="str">
        <f>IF(B424="NET","",IFERROR(VLOOKUP(O424,'2) Order Form'!$V$9:$V$905,1,FALSE),"Ikke med I order form"))</f>
        <v>Ikke med I order form</v>
      </c>
      <c r="U424" s="2">
        <v>7048652894014</v>
      </c>
      <c r="V424" s="120">
        <f>IFERROR(VLOOKUP(U424,'2) Order Form'!$V$9:$V$1767,1,FALSE),"Ikke med I order form")</f>
        <v>7048652894014</v>
      </c>
      <c r="W424" s="173">
        <f>INDEX(ATS!$A:$P,MATCH(ATS!$U424,ATS!$O:$O,0),1)</f>
        <v>845148</v>
      </c>
      <c r="X424" s="174" t="str">
        <f>INDEX(ATS!$A:$P,MATCH(ATS!$U424,ATS!$O:$O,0),2)</f>
        <v>Commuter Mips Helmet</v>
      </c>
      <c r="Y424" s="175" t="str">
        <f>INDEX(ATS!$A:$P,MATCH(ATS!$U424,ATS!$O:$O,0),4)</f>
        <v>LAVA-SM</v>
      </c>
      <c r="AA424" s="173">
        <f>IFERROR(VLOOKUP('2) Order Form'!V429,$U$4:$U$2000,1,FALSE),"Ikke med i Elastic")</f>
        <v>7048652897190</v>
      </c>
      <c r="AB424" s="173">
        <f>SUM('2) Order Form'!V429)</f>
        <v>7048652897190</v>
      </c>
      <c r="AC424" s="173">
        <f>INDEX(ATS!$A:$P,MATCH(ATS!$AB424,ATS!$O:$O,0),1)</f>
        <v>820359</v>
      </c>
      <c r="AD424" s="173" t="str">
        <f>INDEX(ATS!$A:$P,MATCH(ATS!$AB424,ATS!$O:$O,0),2)</f>
        <v>Hunter Wind Jacket M</v>
      </c>
      <c r="AE424" s="173" t="str">
        <f>INDEX(ATS!$A:$P,MATCH(ATS!$AB424,ATS!$O:$O,0),4)</f>
        <v>78001-XL</v>
      </c>
    </row>
    <row r="425" spans="1:31">
      <c r="A425">
        <v>820090</v>
      </c>
      <c r="B425" t="s">
        <v>3297</v>
      </c>
      <c r="C425" t="s">
        <v>3939</v>
      </c>
      <c r="D425" t="s">
        <v>3301</v>
      </c>
      <c r="E425" t="s">
        <v>3299</v>
      </c>
      <c r="F425" t="s">
        <v>66</v>
      </c>
      <c r="G425" t="s">
        <v>111</v>
      </c>
      <c r="H425">
        <v>49</v>
      </c>
      <c r="I425">
        <v>49</v>
      </c>
      <c r="J425">
        <v>49</v>
      </c>
      <c r="K425">
        <v>49</v>
      </c>
      <c r="L425">
        <v>49</v>
      </c>
      <c r="N425" s="171" t="str">
        <f t="shared" si="18"/>
        <v>820090-88200-L</v>
      </c>
      <c r="O425" s="172" t="str">
        <f>IF(B425="NET","",IF(B425="","",IFERROR(VLOOKUP(N425,EAN!$A:$B,2,FALSE),"MANGLER - MÅ OPPDATERE EAN-FANEN")))</f>
        <v>MANGLER - MÅ OPPDATERE EAN-FANEN</v>
      </c>
      <c r="P425" s="171">
        <f t="shared" si="19"/>
        <v>49</v>
      </c>
      <c r="Q425" s="171">
        <f t="shared" si="20"/>
        <v>49</v>
      </c>
      <c r="S425" s="102" t="str">
        <f>IF(B425="NET","",IFERROR(VLOOKUP(O425,'2) Order Form'!$V$9:$V$905,1,FALSE),"Ikke med I order form"))</f>
        <v>Ikke med I order form</v>
      </c>
      <c r="U425" s="2">
        <v>7048652894014</v>
      </c>
      <c r="V425" s="120">
        <f>IFERROR(VLOOKUP(U425,'2) Order Form'!$V$9:$V$1767,1,FALSE),"Ikke med I order form")</f>
        <v>7048652894014</v>
      </c>
      <c r="W425" s="173">
        <f>INDEX(ATS!$A:$P,MATCH(ATS!$U425,ATS!$O:$O,0),1)</f>
        <v>845148</v>
      </c>
      <c r="X425" s="174" t="str">
        <f>INDEX(ATS!$A:$P,MATCH(ATS!$U425,ATS!$O:$O,0),2)</f>
        <v>Commuter Mips Helmet</v>
      </c>
      <c r="Y425" s="175" t="str">
        <f>INDEX(ATS!$A:$P,MATCH(ATS!$U425,ATS!$O:$O,0),4)</f>
        <v>LAVA-SM</v>
      </c>
      <c r="AA425" s="173">
        <f>IFERROR(VLOOKUP('2) Order Form'!V430,$U$4:$U$2000,1,FALSE),"Ikke med i Elastic")</f>
        <v>7048652897060</v>
      </c>
      <c r="AB425" s="173">
        <f>SUM('2) Order Form'!V430)</f>
        <v>7048652897060</v>
      </c>
      <c r="AC425" s="173">
        <f>INDEX(ATS!$A:$P,MATCH(ATS!$AB425,ATS!$O:$O,0),1)</f>
        <v>820360</v>
      </c>
      <c r="AD425" s="173" t="str">
        <f>INDEX(ATS!$A:$P,MATCH(ATS!$AB425,ATS!$O:$O,0),2)</f>
        <v>Hunter Rain Jacket</v>
      </c>
      <c r="AE425" s="173" t="str">
        <f>INDEX(ATS!$A:$P,MATCH(ATS!$AB425,ATS!$O:$O,0),4)</f>
        <v>55504-S</v>
      </c>
    </row>
    <row r="426" spans="1:31">
      <c r="A426">
        <v>820090</v>
      </c>
      <c r="B426" t="s">
        <v>3297</v>
      </c>
      <c r="C426" t="s">
        <v>3939</v>
      </c>
      <c r="D426" t="s">
        <v>3302</v>
      </c>
      <c r="E426" t="s">
        <v>3299</v>
      </c>
      <c r="F426" t="s">
        <v>67</v>
      </c>
      <c r="G426" t="s">
        <v>111</v>
      </c>
      <c r="H426">
        <v>29</v>
      </c>
      <c r="I426">
        <v>29</v>
      </c>
      <c r="J426">
        <v>29</v>
      </c>
      <c r="K426">
        <v>29</v>
      </c>
      <c r="L426">
        <v>29</v>
      </c>
      <c r="N426" s="171" t="str">
        <f t="shared" si="18"/>
        <v>820090-88200-XL</v>
      </c>
      <c r="O426" s="172" t="str">
        <f>IF(B426="NET","",IF(B426="","",IFERROR(VLOOKUP(N426,EAN!$A:$B,2,FALSE),"MANGLER - MÅ OPPDATERE EAN-FANEN")))</f>
        <v>MANGLER - MÅ OPPDATERE EAN-FANEN</v>
      </c>
      <c r="P426" s="171">
        <f t="shared" si="19"/>
        <v>29</v>
      </c>
      <c r="Q426" s="171">
        <f t="shared" si="20"/>
        <v>29</v>
      </c>
      <c r="S426" s="102" t="str">
        <f>IF(B426="NET","",IFERROR(VLOOKUP(O426,'2) Order Form'!$V$9:$V$905,1,FALSE),"Ikke med I order form"))</f>
        <v>Ikke med I order form</v>
      </c>
      <c r="U426" s="2">
        <v>7048652894007</v>
      </c>
      <c r="V426" s="120">
        <f>IFERROR(VLOOKUP(U426,'2) Order Form'!$V$9:$V$1767,1,FALSE),"Ikke med I order form")</f>
        <v>7048652894007</v>
      </c>
      <c r="W426" s="173">
        <f>INDEX(ATS!$A:$P,MATCH(ATS!$U426,ATS!$O:$O,0),1)</f>
        <v>845148</v>
      </c>
      <c r="X426" s="174" t="str">
        <f>INDEX(ATS!$A:$P,MATCH(ATS!$U426,ATS!$O:$O,0),2)</f>
        <v>Commuter Mips Helmet</v>
      </c>
      <c r="Y426" s="175" t="str">
        <f>INDEX(ATS!$A:$P,MATCH(ATS!$U426,ATS!$O:$O,0),4)</f>
        <v>LAVA-ML</v>
      </c>
      <c r="AA426" s="173">
        <f>IFERROR(VLOOKUP('2) Order Form'!V431,$U$4:$U$2000,1,FALSE),"Ikke med i Elastic")</f>
        <v>7048652897053</v>
      </c>
      <c r="AB426" s="173">
        <f>SUM('2) Order Form'!V431)</f>
        <v>7048652897053</v>
      </c>
      <c r="AC426" s="173">
        <f>INDEX(ATS!$A:$P,MATCH(ATS!$AB426,ATS!$O:$O,0),1)</f>
        <v>820360</v>
      </c>
      <c r="AD426" s="173" t="str">
        <f>INDEX(ATS!$A:$P,MATCH(ATS!$AB426,ATS!$O:$O,0),2)</f>
        <v>Hunter Rain Jacket</v>
      </c>
      <c r="AE426" s="173" t="str">
        <f>INDEX(ATS!$A:$P,MATCH(ATS!$AB426,ATS!$O:$O,0),4)</f>
        <v>55504-M</v>
      </c>
    </row>
    <row r="427" spans="1:31">
      <c r="A427">
        <v>820090</v>
      </c>
      <c r="B427" t="s">
        <v>3297</v>
      </c>
      <c r="C427" t="s">
        <v>3939</v>
      </c>
      <c r="D427" t="s">
        <v>122</v>
      </c>
      <c r="E427" t="s">
        <v>87</v>
      </c>
      <c r="F427" t="s">
        <v>8</v>
      </c>
      <c r="G427" t="s">
        <v>111</v>
      </c>
      <c r="H427">
        <v>1</v>
      </c>
      <c r="I427">
        <v>1</v>
      </c>
      <c r="J427">
        <v>1</v>
      </c>
      <c r="K427">
        <v>1</v>
      </c>
      <c r="L427">
        <v>1</v>
      </c>
      <c r="N427" s="171" t="str">
        <f t="shared" si="18"/>
        <v>820090-BLACK-S</v>
      </c>
      <c r="O427" s="172" t="str">
        <f>IF(B427="NET","",IF(B427="","",IFERROR(VLOOKUP(N427,EAN!$A:$B,2,FALSE),"MANGLER - MÅ OPPDATERE EAN-FANEN")))</f>
        <v>MANGLER - MÅ OPPDATERE EAN-FANEN</v>
      </c>
      <c r="P427" s="171">
        <f t="shared" si="19"/>
        <v>1</v>
      </c>
      <c r="Q427" s="171">
        <f t="shared" si="20"/>
        <v>1</v>
      </c>
      <c r="S427" s="102" t="str">
        <f>IF(B427="NET","",IFERROR(VLOOKUP(O427,'2) Order Form'!$V$9:$V$905,1,FALSE),"Ikke med I order form"))</f>
        <v>Ikke med I order form</v>
      </c>
      <c r="U427" s="2">
        <v>7048652894007</v>
      </c>
      <c r="V427" s="120">
        <f>IFERROR(VLOOKUP(U427,'2) Order Form'!$V$9:$V$1767,1,FALSE),"Ikke med I order form")</f>
        <v>7048652894007</v>
      </c>
      <c r="W427" s="173">
        <f>INDEX(ATS!$A:$P,MATCH(ATS!$U427,ATS!$O:$O,0),1)</f>
        <v>845148</v>
      </c>
      <c r="X427" s="174" t="str">
        <f>INDEX(ATS!$A:$P,MATCH(ATS!$U427,ATS!$O:$O,0),2)</f>
        <v>Commuter Mips Helmet</v>
      </c>
      <c r="Y427" s="175" t="str">
        <f>INDEX(ATS!$A:$P,MATCH(ATS!$U427,ATS!$O:$O,0),4)</f>
        <v>LAVA-ML</v>
      </c>
      <c r="AA427" s="173">
        <f>IFERROR(VLOOKUP('2) Order Form'!V432,$U$4:$U$2000,1,FALSE),"Ikke med i Elastic")</f>
        <v>7048652897046</v>
      </c>
      <c r="AB427" s="173">
        <f>SUM('2) Order Form'!V432)</f>
        <v>7048652897046</v>
      </c>
      <c r="AC427" s="173">
        <f>INDEX(ATS!$A:$P,MATCH(ATS!$AB427,ATS!$O:$O,0),1)</f>
        <v>820360</v>
      </c>
      <c r="AD427" s="173" t="str">
        <f>INDEX(ATS!$A:$P,MATCH(ATS!$AB427,ATS!$O:$O,0),2)</f>
        <v>Hunter Rain Jacket</v>
      </c>
      <c r="AE427" s="173" t="str">
        <f>INDEX(ATS!$A:$P,MATCH(ATS!$AB427,ATS!$O:$O,0),4)</f>
        <v>55504-L</v>
      </c>
    </row>
    <row r="428" spans="1:31">
      <c r="A428">
        <v>820090</v>
      </c>
      <c r="B428" t="s">
        <v>3297</v>
      </c>
      <c r="C428" t="s">
        <v>3939</v>
      </c>
      <c r="D428" t="s">
        <v>123</v>
      </c>
      <c r="E428" t="s">
        <v>87</v>
      </c>
      <c r="F428" t="s">
        <v>7</v>
      </c>
      <c r="G428" t="s">
        <v>111</v>
      </c>
      <c r="H428">
        <v>0</v>
      </c>
      <c r="I428">
        <v>0</v>
      </c>
      <c r="J428">
        <v>0</v>
      </c>
      <c r="K428">
        <v>0</v>
      </c>
      <c r="L428">
        <v>0</v>
      </c>
      <c r="N428" s="171" t="str">
        <f t="shared" si="18"/>
        <v>820090-BLACK-M</v>
      </c>
      <c r="O428" s="172" t="str">
        <f>IF(B428="NET","",IF(B428="","",IFERROR(VLOOKUP(N428,EAN!$A:$B,2,FALSE),"MANGLER - MÅ OPPDATERE EAN-FANEN")))</f>
        <v>MANGLER - MÅ OPPDATERE EAN-FANEN</v>
      </c>
      <c r="P428" s="171">
        <f t="shared" si="19"/>
        <v>0</v>
      </c>
      <c r="Q428" s="171">
        <f t="shared" si="20"/>
        <v>0</v>
      </c>
      <c r="S428" s="102" t="str">
        <f>IF(B428="NET","",IFERROR(VLOOKUP(O428,'2) Order Form'!$V$9:$V$905,1,FALSE),"Ikke med I order form"))</f>
        <v>Ikke med I order form</v>
      </c>
      <c r="U428" s="2">
        <v>7048652893994</v>
      </c>
      <c r="V428" s="120">
        <f>IFERROR(VLOOKUP(U428,'2) Order Form'!$V$9:$V$1767,1,FALSE),"Ikke med I order form")</f>
        <v>7048652893994</v>
      </c>
      <c r="W428" s="173">
        <f>INDEX(ATS!$A:$P,MATCH(ATS!$U428,ATS!$O:$O,0),1)</f>
        <v>845148</v>
      </c>
      <c r="X428" s="174" t="str">
        <f>INDEX(ATS!$A:$P,MATCH(ATS!$U428,ATS!$O:$O,0),2)</f>
        <v>Commuter Mips Helmet</v>
      </c>
      <c r="Y428" s="175" t="str">
        <f>INDEX(ATS!$A:$P,MATCH(ATS!$U428,ATS!$O:$O,0),4)</f>
        <v>LAVA-LXL</v>
      </c>
      <c r="AA428" s="173">
        <f>IFERROR(VLOOKUP('2) Order Form'!V433,$U$4:$U$2000,1,FALSE),"Ikke med i Elastic")</f>
        <v>7048652897077</v>
      </c>
      <c r="AB428" s="173">
        <f>SUM('2) Order Form'!V433)</f>
        <v>7048652897077</v>
      </c>
      <c r="AC428" s="173">
        <f>INDEX(ATS!$A:$P,MATCH(ATS!$AB428,ATS!$O:$O,0),1)</f>
        <v>820360</v>
      </c>
      <c r="AD428" s="173" t="str">
        <f>INDEX(ATS!$A:$P,MATCH(ATS!$AB428,ATS!$O:$O,0),2)</f>
        <v>Hunter Rain Jacket</v>
      </c>
      <c r="AE428" s="173" t="str">
        <f>INDEX(ATS!$A:$P,MATCH(ATS!$AB428,ATS!$O:$O,0),4)</f>
        <v>55504-XL</v>
      </c>
    </row>
    <row r="429" spans="1:31">
      <c r="A429">
        <v>820090</v>
      </c>
      <c r="B429" t="s">
        <v>3297</v>
      </c>
      <c r="C429" t="s">
        <v>3939</v>
      </c>
      <c r="D429" t="s">
        <v>124</v>
      </c>
      <c r="E429" t="s">
        <v>87</v>
      </c>
      <c r="F429" t="s">
        <v>66</v>
      </c>
      <c r="G429" t="s">
        <v>111</v>
      </c>
      <c r="H429">
        <v>22</v>
      </c>
      <c r="I429">
        <v>22</v>
      </c>
      <c r="J429">
        <v>22</v>
      </c>
      <c r="K429">
        <v>22</v>
      </c>
      <c r="L429">
        <v>22</v>
      </c>
      <c r="N429" s="171" t="str">
        <f t="shared" si="18"/>
        <v>820090-BLACK-L</v>
      </c>
      <c r="O429" s="172" t="str">
        <f>IF(B429="NET","",IF(B429="","",IFERROR(VLOOKUP(N429,EAN!$A:$B,2,FALSE),"MANGLER - MÅ OPPDATERE EAN-FANEN")))</f>
        <v>MANGLER - MÅ OPPDATERE EAN-FANEN</v>
      </c>
      <c r="P429" s="171">
        <f t="shared" si="19"/>
        <v>22</v>
      </c>
      <c r="Q429" s="171">
        <f t="shared" si="20"/>
        <v>22</v>
      </c>
      <c r="S429" s="102" t="str">
        <f>IF(B429="NET","",IFERROR(VLOOKUP(O429,'2) Order Form'!$V$9:$V$905,1,FALSE),"Ikke med I order form"))</f>
        <v>Ikke med I order form</v>
      </c>
      <c r="U429" s="2">
        <v>7048652893994</v>
      </c>
      <c r="V429" s="120">
        <f>IFERROR(VLOOKUP(U429,'2) Order Form'!$V$9:$V$1767,1,FALSE),"Ikke med I order form")</f>
        <v>7048652893994</v>
      </c>
      <c r="W429" s="173">
        <f>INDEX(ATS!$A:$P,MATCH(ATS!$U429,ATS!$O:$O,0),1)</f>
        <v>845148</v>
      </c>
      <c r="X429" s="174" t="str">
        <f>INDEX(ATS!$A:$P,MATCH(ATS!$U429,ATS!$O:$O,0),2)</f>
        <v>Commuter Mips Helmet</v>
      </c>
      <c r="Y429" s="175" t="str">
        <f>INDEX(ATS!$A:$P,MATCH(ATS!$U429,ATS!$O:$O,0),4)</f>
        <v>LAVA-LXL</v>
      </c>
      <c r="AA429" s="173">
        <f>IFERROR(VLOOKUP('2) Order Form'!V434,$U$4:$U$2000,1,FALSE),"Ikke med i Elastic")</f>
        <v>7048652896346</v>
      </c>
      <c r="AB429" s="173">
        <f>SUM('2) Order Form'!V434)</f>
        <v>7048652896346</v>
      </c>
      <c r="AC429" s="173">
        <f>INDEX(ATS!$A:$P,MATCH(ATS!$AB429,ATS!$O:$O,0),1)</f>
        <v>820366</v>
      </c>
      <c r="AD429" s="173" t="str">
        <f>INDEX(ATS!$A:$P,MATCH(ATS!$AB429,ATS!$O:$O,0),2)</f>
        <v>Hunter Pants M</v>
      </c>
      <c r="AE429" s="173" t="str">
        <f>INDEX(ATS!$A:$P,MATCH(ATS!$AB429,ATS!$O:$O,0),4)</f>
        <v>78001-S</v>
      </c>
    </row>
    <row r="430" spans="1:31">
      <c r="A430">
        <v>820090</v>
      </c>
      <c r="B430" t="s">
        <v>3297</v>
      </c>
      <c r="C430" t="s">
        <v>3939</v>
      </c>
      <c r="D430" t="s">
        <v>125</v>
      </c>
      <c r="E430" t="s">
        <v>87</v>
      </c>
      <c r="F430" t="s">
        <v>67</v>
      </c>
      <c r="G430" t="s">
        <v>111</v>
      </c>
      <c r="H430">
        <v>0</v>
      </c>
      <c r="I430">
        <v>0</v>
      </c>
      <c r="J430">
        <v>0</v>
      </c>
      <c r="K430">
        <v>0</v>
      </c>
      <c r="L430">
        <v>0</v>
      </c>
      <c r="N430" s="171" t="str">
        <f t="shared" si="18"/>
        <v>820090-BLACK-XL</v>
      </c>
      <c r="O430" s="172" t="str">
        <f>IF(B430="NET","",IF(B430="","",IFERROR(VLOOKUP(N430,EAN!$A:$B,2,FALSE),"MANGLER - MÅ OPPDATERE EAN-FANEN")))</f>
        <v>MANGLER - MÅ OPPDATERE EAN-FANEN</v>
      </c>
      <c r="P430" s="171">
        <f t="shared" si="19"/>
        <v>0</v>
      </c>
      <c r="Q430" s="171">
        <f t="shared" si="20"/>
        <v>0</v>
      </c>
      <c r="S430" s="102" t="str">
        <f>IF(B430="NET","",IFERROR(VLOOKUP(O430,'2) Order Form'!$V$9:$V$905,1,FALSE),"Ikke med I order form"))</f>
        <v>Ikke med I order form</v>
      </c>
      <c r="U430" s="2">
        <v>7048652894045</v>
      </c>
      <c r="V430" s="120">
        <f>IFERROR(VLOOKUP(U430,'2) Order Form'!$V$9:$V$1767,1,FALSE),"Ikke med I order form")</f>
        <v>7048652894045</v>
      </c>
      <c r="W430" s="173">
        <f>INDEX(ATS!$A:$P,MATCH(ATS!$U430,ATS!$O:$O,0),1)</f>
        <v>845148</v>
      </c>
      <c r="X430" s="174" t="str">
        <f>INDEX(ATS!$A:$P,MATCH(ATS!$U430,ATS!$O:$O,0),2)</f>
        <v>Commuter Mips Helmet</v>
      </c>
      <c r="Y430" s="175" t="str">
        <f>INDEX(ATS!$A:$P,MATCH(ATS!$U430,ATS!$O:$O,0),4)</f>
        <v>MBLCK-SM</v>
      </c>
      <c r="AA430" s="173">
        <f>IFERROR(VLOOKUP('2) Order Form'!V435,$U$4:$U$2000,1,FALSE),"Ikke med i Elastic")</f>
        <v>7048652896339</v>
      </c>
      <c r="AB430" s="173">
        <f>SUM('2) Order Form'!V435)</f>
        <v>7048652896339</v>
      </c>
      <c r="AC430" s="173">
        <f>INDEX(ATS!$A:$P,MATCH(ATS!$AB430,ATS!$O:$O,0),1)</f>
        <v>820366</v>
      </c>
      <c r="AD430" s="173" t="str">
        <f>INDEX(ATS!$A:$P,MATCH(ATS!$AB430,ATS!$O:$O,0),2)</f>
        <v>Hunter Pants M</v>
      </c>
      <c r="AE430" s="173" t="str">
        <f>INDEX(ATS!$A:$P,MATCH(ATS!$AB430,ATS!$O:$O,0),4)</f>
        <v>78001-M</v>
      </c>
    </row>
    <row r="431" spans="1:31">
      <c r="A431">
        <v>820090</v>
      </c>
      <c r="B431" t="s">
        <v>3297</v>
      </c>
      <c r="C431" t="s">
        <v>3939</v>
      </c>
      <c r="D431" t="s">
        <v>3303</v>
      </c>
      <c r="E431" t="s">
        <v>3304</v>
      </c>
      <c r="F431" t="s">
        <v>8</v>
      </c>
      <c r="G431" t="s">
        <v>214</v>
      </c>
      <c r="H431">
        <v>0</v>
      </c>
      <c r="I431">
        <v>0</v>
      </c>
      <c r="J431">
        <v>0</v>
      </c>
      <c r="K431">
        <v>0</v>
      </c>
      <c r="L431">
        <v>0</v>
      </c>
      <c r="N431" s="171" t="str">
        <f t="shared" si="18"/>
        <v>820090-OCHER-S</v>
      </c>
      <c r="O431" s="172" t="str">
        <f>IF(B431="NET","",IF(B431="","",IFERROR(VLOOKUP(N431,EAN!$A:$B,2,FALSE),"MANGLER - MÅ OPPDATERE EAN-FANEN")))</f>
        <v>MANGLER - MÅ OPPDATERE EAN-FANEN</v>
      </c>
      <c r="P431" s="171">
        <f t="shared" si="19"/>
        <v>0</v>
      </c>
      <c r="Q431" s="171">
        <f t="shared" si="20"/>
        <v>0</v>
      </c>
      <c r="S431" s="102" t="str">
        <f>IF(B431="NET","",IFERROR(VLOOKUP(O431,'2) Order Form'!$V$9:$V$905,1,FALSE),"Ikke med I order form"))</f>
        <v>Ikke med I order form</v>
      </c>
      <c r="U431" s="2">
        <v>7048652894045</v>
      </c>
      <c r="V431" s="120">
        <f>IFERROR(VLOOKUP(U431,'2) Order Form'!$V$9:$V$1767,1,FALSE),"Ikke med I order form")</f>
        <v>7048652894045</v>
      </c>
      <c r="W431" s="173">
        <f>INDEX(ATS!$A:$P,MATCH(ATS!$U431,ATS!$O:$O,0),1)</f>
        <v>845148</v>
      </c>
      <c r="X431" s="174" t="str">
        <f>INDEX(ATS!$A:$P,MATCH(ATS!$U431,ATS!$O:$O,0),2)</f>
        <v>Commuter Mips Helmet</v>
      </c>
      <c r="Y431" s="175" t="str">
        <f>INDEX(ATS!$A:$P,MATCH(ATS!$U431,ATS!$O:$O,0),4)</f>
        <v>MBLCK-SM</v>
      </c>
      <c r="AA431" s="173">
        <f>IFERROR(VLOOKUP('2) Order Form'!V436,$U$4:$U$2000,1,FALSE),"Ikke med i Elastic")</f>
        <v>7048652896322</v>
      </c>
      <c r="AB431" s="173">
        <f>SUM('2) Order Form'!V436)</f>
        <v>7048652896322</v>
      </c>
      <c r="AC431" s="173">
        <f>INDEX(ATS!$A:$P,MATCH(ATS!$AB431,ATS!$O:$O,0),1)</f>
        <v>820366</v>
      </c>
      <c r="AD431" s="173" t="str">
        <f>INDEX(ATS!$A:$P,MATCH(ATS!$AB431,ATS!$O:$O,0),2)</f>
        <v>Hunter Pants M</v>
      </c>
      <c r="AE431" s="173" t="str">
        <f>INDEX(ATS!$A:$P,MATCH(ATS!$AB431,ATS!$O:$O,0),4)</f>
        <v>78001-L</v>
      </c>
    </row>
    <row r="432" spans="1:31">
      <c r="A432">
        <v>820090</v>
      </c>
      <c r="B432" t="s">
        <v>3297</v>
      </c>
      <c r="C432" t="s">
        <v>3939</v>
      </c>
      <c r="D432" t="s">
        <v>3305</v>
      </c>
      <c r="E432" t="s">
        <v>3304</v>
      </c>
      <c r="F432" t="s">
        <v>7</v>
      </c>
      <c r="G432" t="s">
        <v>214</v>
      </c>
      <c r="H432">
        <v>0</v>
      </c>
      <c r="I432">
        <v>0</v>
      </c>
      <c r="J432">
        <v>0</v>
      </c>
      <c r="K432">
        <v>0</v>
      </c>
      <c r="L432">
        <v>0</v>
      </c>
      <c r="N432" s="171" t="str">
        <f t="shared" si="18"/>
        <v>820090-OCHER-M</v>
      </c>
      <c r="O432" s="172" t="str">
        <f>IF(B432="NET","",IF(B432="","",IFERROR(VLOOKUP(N432,EAN!$A:$B,2,FALSE),"MANGLER - MÅ OPPDATERE EAN-FANEN")))</f>
        <v>MANGLER - MÅ OPPDATERE EAN-FANEN</v>
      </c>
      <c r="P432" s="171">
        <f t="shared" si="19"/>
        <v>0</v>
      </c>
      <c r="Q432" s="171">
        <f t="shared" si="20"/>
        <v>0</v>
      </c>
      <c r="S432" s="102" t="str">
        <f>IF(B432="NET","",IFERROR(VLOOKUP(O432,'2) Order Form'!$V$9:$V$905,1,FALSE),"Ikke med I order form"))</f>
        <v>Ikke med I order form</v>
      </c>
      <c r="U432" s="2">
        <v>7048652894038</v>
      </c>
      <c r="V432" s="120">
        <f>IFERROR(VLOOKUP(U432,'2) Order Form'!$V$9:$V$1767,1,FALSE),"Ikke med I order form")</f>
        <v>7048652894038</v>
      </c>
      <c r="W432" s="173">
        <f>INDEX(ATS!$A:$P,MATCH(ATS!$U432,ATS!$O:$O,0),1)</f>
        <v>845148</v>
      </c>
      <c r="X432" s="174" t="str">
        <f>INDEX(ATS!$A:$P,MATCH(ATS!$U432,ATS!$O:$O,0),2)</f>
        <v>Commuter Mips Helmet</v>
      </c>
      <c r="Y432" s="175" t="str">
        <f>INDEX(ATS!$A:$P,MATCH(ATS!$U432,ATS!$O:$O,0),4)</f>
        <v>MBLCK-ML</v>
      </c>
      <c r="AA432" s="173">
        <f>IFERROR(VLOOKUP('2) Order Form'!V437,$U$4:$U$2000,1,FALSE),"Ikke med i Elastic")</f>
        <v>7048652896353</v>
      </c>
      <c r="AB432" s="173">
        <f>SUM('2) Order Form'!V437)</f>
        <v>7048652896353</v>
      </c>
      <c r="AC432" s="173">
        <f>INDEX(ATS!$A:$P,MATCH(ATS!$AB432,ATS!$O:$O,0),1)</f>
        <v>820366</v>
      </c>
      <c r="AD432" s="173" t="str">
        <f>INDEX(ATS!$A:$P,MATCH(ATS!$AB432,ATS!$O:$O,0),2)</f>
        <v>Hunter Pants M</v>
      </c>
      <c r="AE432" s="173" t="str">
        <f>INDEX(ATS!$A:$P,MATCH(ATS!$AB432,ATS!$O:$O,0),4)</f>
        <v>78001-XL</v>
      </c>
    </row>
    <row r="433" spans="1:31">
      <c r="A433">
        <v>820090</v>
      </c>
      <c r="B433" t="s">
        <v>3297</v>
      </c>
      <c r="C433" t="s">
        <v>3939</v>
      </c>
      <c r="D433" t="s">
        <v>3306</v>
      </c>
      <c r="E433" t="s">
        <v>3304</v>
      </c>
      <c r="F433" t="s">
        <v>66</v>
      </c>
      <c r="G433" t="s">
        <v>214</v>
      </c>
      <c r="H433">
        <v>0</v>
      </c>
      <c r="I433">
        <v>0</v>
      </c>
      <c r="J433">
        <v>0</v>
      </c>
      <c r="K433">
        <v>0</v>
      </c>
      <c r="L433">
        <v>0</v>
      </c>
      <c r="N433" s="171" t="str">
        <f t="shared" si="18"/>
        <v>820090-OCHER-L</v>
      </c>
      <c r="O433" s="172" t="str">
        <f>IF(B433="NET","",IF(B433="","",IFERROR(VLOOKUP(N433,EAN!$A:$B,2,FALSE),"MANGLER - MÅ OPPDATERE EAN-FANEN")))</f>
        <v>MANGLER - MÅ OPPDATERE EAN-FANEN</v>
      </c>
      <c r="P433" s="171">
        <f t="shared" si="19"/>
        <v>0</v>
      </c>
      <c r="Q433" s="171">
        <f t="shared" si="20"/>
        <v>0</v>
      </c>
      <c r="S433" s="102" t="str">
        <f>IF(B433="NET","",IFERROR(VLOOKUP(O433,'2) Order Form'!$V$9:$V$905,1,FALSE),"Ikke med I order form"))</f>
        <v>Ikke med I order form</v>
      </c>
      <c r="U433" s="2">
        <v>7048652894038</v>
      </c>
      <c r="V433" s="120">
        <f>IFERROR(VLOOKUP(U433,'2) Order Form'!$V$9:$V$1767,1,FALSE),"Ikke med I order form")</f>
        <v>7048652894038</v>
      </c>
      <c r="W433" s="173">
        <f>INDEX(ATS!$A:$P,MATCH(ATS!$U433,ATS!$O:$O,0),1)</f>
        <v>845148</v>
      </c>
      <c r="X433" s="174" t="str">
        <f>INDEX(ATS!$A:$P,MATCH(ATS!$U433,ATS!$O:$O,0),2)</f>
        <v>Commuter Mips Helmet</v>
      </c>
      <c r="Y433" s="175" t="str">
        <f>INDEX(ATS!$A:$P,MATCH(ATS!$U433,ATS!$O:$O,0),4)</f>
        <v>MBLCK-ML</v>
      </c>
      <c r="AA433" s="173">
        <f>IFERROR(VLOOKUP('2) Order Form'!V438,$U$4:$U$2000,1,FALSE),"Ikke med i Elastic")</f>
        <v>7048652896384</v>
      </c>
      <c r="AB433" s="173">
        <f>SUM('2) Order Form'!V438)</f>
        <v>7048652896384</v>
      </c>
      <c r="AC433" s="173">
        <f>INDEX(ATS!$A:$P,MATCH(ATS!$AB433,ATS!$O:$O,0),1)</f>
        <v>820366</v>
      </c>
      <c r="AD433" s="173" t="str">
        <f>INDEX(ATS!$A:$P,MATCH(ATS!$AB433,ATS!$O:$O,0),2)</f>
        <v>Hunter Pants M</v>
      </c>
      <c r="AE433" s="173" t="str">
        <f>INDEX(ATS!$A:$P,MATCH(ATS!$AB433,ATS!$O:$O,0),4)</f>
        <v>99901-S</v>
      </c>
    </row>
    <row r="434" spans="1:31">
      <c r="A434">
        <v>820090</v>
      </c>
      <c r="B434" t="s">
        <v>3297</v>
      </c>
      <c r="C434" t="s">
        <v>3939</v>
      </c>
      <c r="D434" t="s">
        <v>3307</v>
      </c>
      <c r="E434" t="s">
        <v>3304</v>
      </c>
      <c r="F434" t="s">
        <v>67</v>
      </c>
      <c r="G434" t="s">
        <v>214</v>
      </c>
      <c r="H434">
        <v>0</v>
      </c>
      <c r="I434">
        <v>0</v>
      </c>
      <c r="J434">
        <v>0</v>
      </c>
      <c r="K434">
        <v>0</v>
      </c>
      <c r="L434">
        <v>0</v>
      </c>
      <c r="N434" s="171" t="str">
        <f t="shared" si="18"/>
        <v>820090-OCHER-XL</v>
      </c>
      <c r="O434" s="172" t="str">
        <f>IF(B434="NET","",IF(B434="","",IFERROR(VLOOKUP(N434,EAN!$A:$B,2,FALSE),"MANGLER - MÅ OPPDATERE EAN-FANEN")))</f>
        <v>MANGLER - MÅ OPPDATERE EAN-FANEN</v>
      </c>
      <c r="P434" s="171">
        <f t="shared" si="19"/>
        <v>0</v>
      </c>
      <c r="Q434" s="171">
        <f t="shared" si="20"/>
        <v>0</v>
      </c>
      <c r="S434" s="102" t="str">
        <f>IF(B434="NET","",IFERROR(VLOOKUP(O434,'2) Order Form'!$V$9:$V$905,1,FALSE),"Ikke med I order form"))</f>
        <v>Ikke med I order form</v>
      </c>
      <c r="U434" s="2">
        <v>7048652894021</v>
      </c>
      <c r="V434" s="120">
        <f>IFERROR(VLOOKUP(U434,'2) Order Form'!$V$9:$V$1767,1,FALSE),"Ikke med I order form")</f>
        <v>7048652894021</v>
      </c>
      <c r="W434" s="173">
        <f>INDEX(ATS!$A:$P,MATCH(ATS!$U434,ATS!$O:$O,0),1)</f>
        <v>845148</v>
      </c>
      <c r="X434" s="174" t="str">
        <f>INDEX(ATS!$A:$P,MATCH(ATS!$U434,ATS!$O:$O,0),2)</f>
        <v>Commuter Mips Helmet</v>
      </c>
      <c r="Y434" s="175" t="str">
        <f>INDEX(ATS!$A:$P,MATCH(ATS!$U434,ATS!$O:$O,0),4)</f>
        <v>MBLCK-LXL</v>
      </c>
      <c r="AA434" s="173">
        <f>IFERROR(VLOOKUP('2) Order Form'!V439,$U$4:$U$2000,1,FALSE),"Ikke med i Elastic")</f>
        <v>7048652896377</v>
      </c>
      <c r="AB434" s="173">
        <f>SUM('2) Order Form'!V439)</f>
        <v>7048652896377</v>
      </c>
      <c r="AC434" s="173">
        <f>INDEX(ATS!$A:$P,MATCH(ATS!$AB434,ATS!$O:$O,0),1)</f>
        <v>820366</v>
      </c>
      <c r="AD434" s="173" t="str">
        <f>INDEX(ATS!$A:$P,MATCH(ATS!$AB434,ATS!$O:$O,0),2)</f>
        <v>Hunter Pants M</v>
      </c>
      <c r="AE434" s="173" t="str">
        <f>INDEX(ATS!$A:$P,MATCH(ATS!$AB434,ATS!$O:$O,0),4)</f>
        <v>99901-M</v>
      </c>
    </row>
    <row r="435" spans="1:31">
      <c r="A435">
        <v>820090</v>
      </c>
      <c r="B435" t="s">
        <v>3297</v>
      </c>
      <c r="C435" t="s">
        <v>3939</v>
      </c>
      <c r="D435" t="s">
        <v>3308</v>
      </c>
      <c r="E435" t="s">
        <v>3309</v>
      </c>
      <c r="F435" t="s">
        <v>8</v>
      </c>
      <c r="G435" t="s">
        <v>214</v>
      </c>
      <c r="H435">
        <v>0</v>
      </c>
      <c r="I435">
        <v>0</v>
      </c>
      <c r="J435">
        <v>0</v>
      </c>
      <c r="K435">
        <v>0</v>
      </c>
      <c r="L435">
        <v>0</v>
      </c>
      <c r="N435" s="171" t="str">
        <f t="shared" si="18"/>
        <v>820090-PNGRN-S</v>
      </c>
      <c r="O435" s="172" t="str">
        <f>IF(B435="NET","",IF(B435="","",IFERROR(VLOOKUP(N435,EAN!$A:$B,2,FALSE),"MANGLER - MÅ OPPDATERE EAN-FANEN")))</f>
        <v>MANGLER - MÅ OPPDATERE EAN-FANEN</v>
      </c>
      <c r="P435" s="171">
        <f t="shared" si="19"/>
        <v>0</v>
      </c>
      <c r="Q435" s="171">
        <f t="shared" si="20"/>
        <v>0</v>
      </c>
      <c r="S435" s="102" t="str">
        <f>IF(B435="NET","",IFERROR(VLOOKUP(O435,'2) Order Form'!$V$9:$V$905,1,FALSE),"Ikke med I order form"))</f>
        <v>Ikke med I order form</v>
      </c>
      <c r="U435" s="2">
        <v>7048652894021</v>
      </c>
      <c r="V435" s="120">
        <f>IFERROR(VLOOKUP(U435,'2) Order Form'!$V$9:$V$1767,1,FALSE),"Ikke med I order form")</f>
        <v>7048652894021</v>
      </c>
      <c r="W435" s="173">
        <f>INDEX(ATS!$A:$P,MATCH(ATS!$U435,ATS!$O:$O,0),1)</f>
        <v>845148</v>
      </c>
      <c r="X435" s="174" t="str">
        <f>INDEX(ATS!$A:$P,MATCH(ATS!$U435,ATS!$O:$O,0),2)</f>
        <v>Commuter Mips Helmet</v>
      </c>
      <c r="Y435" s="175" t="str">
        <f>INDEX(ATS!$A:$P,MATCH(ATS!$U435,ATS!$O:$O,0),4)</f>
        <v>MBLCK-LXL</v>
      </c>
      <c r="AA435" s="173">
        <f>IFERROR(VLOOKUP('2) Order Form'!V440,$U$4:$U$2000,1,FALSE),"Ikke med i Elastic")</f>
        <v>7048652896360</v>
      </c>
      <c r="AB435" s="173">
        <f>SUM('2) Order Form'!V440)</f>
        <v>7048652896360</v>
      </c>
      <c r="AC435" s="173">
        <f>INDEX(ATS!$A:$P,MATCH(ATS!$AB435,ATS!$O:$O,0),1)</f>
        <v>820366</v>
      </c>
      <c r="AD435" s="173" t="str">
        <f>INDEX(ATS!$A:$P,MATCH(ATS!$AB435,ATS!$O:$O,0),2)</f>
        <v>Hunter Pants M</v>
      </c>
      <c r="AE435" s="173" t="str">
        <f>INDEX(ATS!$A:$P,MATCH(ATS!$AB435,ATS!$O:$O,0),4)</f>
        <v>99901-L</v>
      </c>
    </row>
    <row r="436" spans="1:31">
      <c r="A436">
        <v>820090</v>
      </c>
      <c r="B436" t="s">
        <v>3297</v>
      </c>
      <c r="C436" t="s">
        <v>3939</v>
      </c>
      <c r="D436" t="s">
        <v>3310</v>
      </c>
      <c r="E436" t="s">
        <v>3309</v>
      </c>
      <c r="F436" t="s">
        <v>7</v>
      </c>
      <c r="G436" t="s">
        <v>214</v>
      </c>
      <c r="H436">
        <v>0</v>
      </c>
      <c r="I436">
        <v>0</v>
      </c>
      <c r="J436">
        <v>0</v>
      </c>
      <c r="K436">
        <v>0</v>
      </c>
      <c r="L436">
        <v>0</v>
      </c>
      <c r="N436" s="171" t="str">
        <f t="shared" si="18"/>
        <v>820090-PNGRN-M</v>
      </c>
      <c r="O436" s="172" t="str">
        <f>IF(B436="NET","",IF(B436="","",IFERROR(VLOOKUP(N436,EAN!$A:$B,2,FALSE),"MANGLER - MÅ OPPDATERE EAN-FANEN")))</f>
        <v>MANGLER - MÅ OPPDATERE EAN-FANEN</v>
      </c>
      <c r="P436" s="171">
        <f t="shared" si="19"/>
        <v>0</v>
      </c>
      <c r="Q436" s="171">
        <f t="shared" si="20"/>
        <v>0</v>
      </c>
      <c r="S436" s="102" t="str">
        <f>IF(B436="NET","",IFERROR(VLOOKUP(O436,'2) Order Form'!$V$9:$V$905,1,FALSE),"Ikke med I order form"))</f>
        <v>Ikke med I order form</v>
      </c>
      <c r="U436" s="2">
        <v>7048652894106</v>
      </c>
      <c r="V436" s="120">
        <f>IFERROR(VLOOKUP(U436,'2) Order Form'!$V$9:$V$1767,1,FALSE),"Ikke med I order form")</f>
        <v>7048652894106</v>
      </c>
      <c r="W436" s="173">
        <f>INDEX(ATS!$A:$P,MATCH(ATS!$U436,ATS!$O:$O,0),1)</f>
        <v>845148</v>
      </c>
      <c r="X436" s="174" t="str">
        <f>INDEX(ATS!$A:$P,MATCH(ATS!$U436,ATS!$O:$O,0),2)</f>
        <v>Commuter Mips Helmet</v>
      </c>
      <c r="Y436" s="175" t="str">
        <f>INDEX(ATS!$A:$P,MATCH(ATS!$U436,ATS!$O:$O,0),4)</f>
        <v>WOLND-SM</v>
      </c>
      <c r="AA436" s="173">
        <f>IFERROR(VLOOKUP('2) Order Form'!V441,$U$4:$U$2000,1,FALSE),"Ikke med i Elastic")</f>
        <v>7048652896391</v>
      </c>
      <c r="AB436" s="173">
        <f>SUM('2) Order Form'!V441)</f>
        <v>7048652896391</v>
      </c>
      <c r="AC436" s="173">
        <f>INDEX(ATS!$A:$P,MATCH(ATS!$AB436,ATS!$O:$O,0),1)</f>
        <v>820366</v>
      </c>
      <c r="AD436" s="173" t="str">
        <f>INDEX(ATS!$A:$P,MATCH(ATS!$AB436,ATS!$O:$O,0),2)</f>
        <v>Hunter Pants M</v>
      </c>
      <c r="AE436" s="173" t="str">
        <f>INDEX(ATS!$A:$P,MATCH(ATS!$AB436,ATS!$O:$O,0),4)</f>
        <v>99901-XL</v>
      </c>
    </row>
    <row r="437" spans="1:31">
      <c r="A437">
        <v>820090</v>
      </c>
      <c r="B437" t="s">
        <v>3297</v>
      </c>
      <c r="C437" t="s">
        <v>3939</v>
      </c>
      <c r="D437" t="s">
        <v>3311</v>
      </c>
      <c r="E437" t="s">
        <v>3309</v>
      </c>
      <c r="F437" t="s">
        <v>66</v>
      </c>
      <c r="G437" t="s">
        <v>214</v>
      </c>
      <c r="H437">
        <v>0</v>
      </c>
      <c r="I437">
        <v>0</v>
      </c>
      <c r="J437">
        <v>0</v>
      </c>
      <c r="K437">
        <v>0</v>
      </c>
      <c r="L437">
        <v>0</v>
      </c>
      <c r="N437" s="171" t="str">
        <f t="shared" si="18"/>
        <v>820090-PNGRN-L</v>
      </c>
      <c r="O437" s="172" t="str">
        <f>IF(B437="NET","",IF(B437="","",IFERROR(VLOOKUP(N437,EAN!$A:$B,2,FALSE),"MANGLER - MÅ OPPDATERE EAN-FANEN")))</f>
        <v>MANGLER - MÅ OPPDATERE EAN-FANEN</v>
      </c>
      <c r="P437" s="171">
        <f t="shared" si="19"/>
        <v>0</v>
      </c>
      <c r="Q437" s="171">
        <f t="shared" si="20"/>
        <v>0</v>
      </c>
      <c r="S437" s="102" t="str">
        <f>IF(B437="NET","",IFERROR(VLOOKUP(O437,'2) Order Form'!$V$9:$V$905,1,FALSE),"Ikke med I order form"))</f>
        <v>Ikke med I order form</v>
      </c>
      <c r="U437" s="2">
        <v>7048652894106</v>
      </c>
      <c r="V437" s="120">
        <f>IFERROR(VLOOKUP(U437,'2) Order Form'!$V$9:$V$1767,1,FALSE),"Ikke med I order form")</f>
        <v>7048652894106</v>
      </c>
      <c r="W437" s="173">
        <f>INDEX(ATS!$A:$P,MATCH(ATS!$U437,ATS!$O:$O,0),1)</f>
        <v>845148</v>
      </c>
      <c r="X437" s="174" t="str">
        <f>INDEX(ATS!$A:$P,MATCH(ATS!$U437,ATS!$O:$O,0),2)</f>
        <v>Commuter Mips Helmet</v>
      </c>
      <c r="Y437" s="175" t="str">
        <f>INDEX(ATS!$A:$P,MATCH(ATS!$U437,ATS!$O:$O,0),4)</f>
        <v>WOLND-SM</v>
      </c>
      <c r="AA437" s="173">
        <f>IFERROR(VLOOKUP('2) Order Form'!V442,$U$4:$U$2000,1,FALSE),"Ikke med i Elastic")</f>
        <v>7048652903648</v>
      </c>
      <c r="AB437" s="173">
        <f>SUM('2) Order Form'!V442)</f>
        <v>7048652903648</v>
      </c>
      <c r="AC437" s="173">
        <f>INDEX(ATS!$A:$P,MATCH(ATS!$AB437,ATS!$O:$O,0),1)</f>
        <v>820369</v>
      </c>
      <c r="AD437" s="173" t="str">
        <f>INDEX(ATS!$A:$P,MATCH(ATS!$AB437,ATS!$O:$O,0),2)</f>
        <v>Hunter Shorts M</v>
      </c>
      <c r="AE437" s="173" t="str">
        <f>INDEX(ATS!$A:$P,MATCH(ATS!$AB437,ATS!$O:$O,0),4)</f>
        <v>88000-S</v>
      </c>
    </row>
    <row r="438" spans="1:31">
      <c r="A438">
        <v>820090</v>
      </c>
      <c r="B438" t="s">
        <v>3297</v>
      </c>
      <c r="C438" t="s">
        <v>3939</v>
      </c>
      <c r="D438" t="s">
        <v>3312</v>
      </c>
      <c r="E438" t="s">
        <v>3309</v>
      </c>
      <c r="F438" t="s">
        <v>67</v>
      </c>
      <c r="G438" t="s">
        <v>214</v>
      </c>
      <c r="H438">
        <v>0</v>
      </c>
      <c r="I438">
        <v>0</v>
      </c>
      <c r="J438">
        <v>0</v>
      </c>
      <c r="K438">
        <v>0</v>
      </c>
      <c r="L438">
        <v>0</v>
      </c>
      <c r="N438" s="171" t="str">
        <f t="shared" si="18"/>
        <v>820090-PNGRN-XL</v>
      </c>
      <c r="O438" s="172" t="str">
        <f>IF(B438="NET","",IF(B438="","",IFERROR(VLOOKUP(N438,EAN!$A:$B,2,FALSE),"MANGLER - MÅ OPPDATERE EAN-FANEN")))</f>
        <v>MANGLER - MÅ OPPDATERE EAN-FANEN</v>
      </c>
      <c r="P438" s="171">
        <f t="shared" si="19"/>
        <v>0</v>
      </c>
      <c r="Q438" s="171">
        <f t="shared" si="20"/>
        <v>0</v>
      </c>
      <c r="S438" s="102" t="str">
        <f>IF(B438="NET","",IFERROR(VLOOKUP(O438,'2) Order Form'!$V$9:$V$905,1,FALSE),"Ikke med I order form"))</f>
        <v>Ikke med I order form</v>
      </c>
      <c r="U438" s="2">
        <v>7048652894090</v>
      </c>
      <c r="V438" s="120">
        <f>IFERROR(VLOOKUP(U438,'2) Order Form'!$V$9:$V$1767,1,FALSE),"Ikke med I order form")</f>
        <v>7048652894090</v>
      </c>
      <c r="W438" s="173">
        <f>INDEX(ATS!$A:$P,MATCH(ATS!$U438,ATS!$O:$O,0),1)</f>
        <v>845148</v>
      </c>
      <c r="X438" s="174" t="str">
        <f>INDEX(ATS!$A:$P,MATCH(ATS!$U438,ATS!$O:$O,0),2)</f>
        <v>Commuter Mips Helmet</v>
      </c>
      <c r="Y438" s="175" t="str">
        <f>INDEX(ATS!$A:$P,MATCH(ATS!$U438,ATS!$O:$O,0),4)</f>
        <v>WOLND-ML</v>
      </c>
      <c r="AA438" s="173">
        <f>IFERROR(VLOOKUP('2) Order Form'!V443,$U$4:$U$2000,1,FALSE),"Ikke med i Elastic")</f>
        <v>7048652903631</v>
      </c>
      <c r="AB438" s="173">
        <f>SUM('2) Order Form'!V443)</f>
        <v>7048652903631</v>
      </c>
      <c r="AC438" s="173">
        <f>INDEX(ATS!$A:$P,MATCH(ATS!$AB438,ATS!$O:$O,0),1)</f>
        <v>820369</v>
      </c>
      <c r="AD438" s="173" t="str">
        <f>INDEX(ATS!$A:$P,MATCH(ATS!$AB438,ATS!$O:$O,0),2)</f>
        <v>Hunter Shorts M</v>
      </c>
      <c r="AE438" s="173" t="str">
        <f>INDEX(ATS!$A:$P,MATCH(ATS!$AB438,ATS!$O:$O,0),4)</f>
        <v>88000-M</v>
      </c>
    </row>
    <row r="439" spans="1:31">
      <c r="A439">
        <v>820090</v>
      </c>
      <c r="B439" t="s">
        <v>3297</v>
      </c>
      <c r="C439" t="s">
        <v>3939</v>
      </c>
      <c r="D439" t="s">
        <v>3313</v>
      </c>
      <c r="E439" t="s">
        <v>3314</v>
      </c>
      <c r="F439" t="s">
        <v>8</v>
      </c>
      <c r="G439" t="s">
        <v>214</v>
      </c>
      <c r="H439">
        <v>0</v>
      </c>
      <c r="I439">
        <v>0</v>
      </c>
      <c r="J439">
        <v>0</v>
      </c>
      <c r="K439">
        <v>0</v>
      </c>
      <c r="L439">
        <v>0</v>
      </c>
      <c r="N439" s="171" t="str">
        <f t="shared" si="18"/>
        <v>820090-PTNVY-S</v>
      </c>
      <c r="O439" s="172" t="str">
        <f>IF(B439="NET","",IF(B439="","",IFERROR(VLOOKUP(N439,EAN!$A:$B,2,FALSE),"MANGLER - MÅ OPPDATERE EAN-FANEN")))</f>
        <v>MANGLER - MÅ OPPDATERE EAN-FANEN</v>
      </c>
      <c r="P439" s="171">
        <f t="shared" si="19"/>
        <v>0</v>
      </c>
      <c r="Q439" s="171">
        <f t="shared" si="20"/>
        <v>0</v>
      </c>
      <c r="S439" s="102" t="str">
        <f>IF(B439="NET","",IFERROR(VLOOKUP(O439,'2) Order Form'!$V$9:$V$905,1,FALSE),"Ikke med I order form"))</f>
        <v>Ikke med I order form</v>
      </c>
      <c r="U439" s="2">
        <v>7048652894090</v>
      </c>
      <c r="V439" s="120">
        <f>IFERROR(VLOOKUP(U439,'2) Order Form'!$V$9:$V$1767,1,FALSE),"Ikke med I order form")</f>
        <v>7048652894090</v>
      </c>
      <c r="W439" s="173">
        <f>INDEX(ATS!$A:$P,MATCH(ATS!$U439,ATS!$O:$O,0),1)</f>
        <v>845148</v>
      </c>
      <c r="X439" s="174" t="str">
        <f>INDEX(ATS!$A:$P,MATCH(ATS!$U439,ATS!$O:$O,0),2)</f>
        <v>Commuter Mips Helmet</v>
      </c>
      <c r="Y439" s="175" t="str">
        <f>INDEX(ATS!$A:$P,MATCH(ATS!$U439,ATS!$O:$O,0),4)</f>
        <v>WOLND-ML</v>
      </c>
      <c r="AA439" s="173">
        <f>IFERROR(VLOOKUP('2) Order Form'!V444,$U$4:$U$2000,1,FALSE),"Ikke med i Elastic")</f>
        <v>7048652903624</v>
      </c>
      <c r="AB439" s="173">
        <f>SUM('2) Order Form'!V444)</f>
        <v>7048652903624</v>
      </c>
      <c r="AC439" s="173">
        <f>INDEX(ATS!$A:$P,MATCH(ATS!$AB439,ATS!$O:$O,0),1)</f>
        <v>820369</v>
      </c>
      <c r="AD439" s="173" t="str">
        <f>INDEX(ATS!$A:$P,MATCH(ATS!$AB439,ATS!$O:$O,0),2)</f>
        <v>Hunter Shorts M</v>
      </c>
      <c r="AE439" s="173" t="str">
        <f>INDEX(ATS!$A:$P,MATCH(ATS!$AB439,ATS!$O:$O,0),4)</f>
        <v>88000-L</v>
      </c>
    </row>
    <row r="440" spans="1:31">
      <c r="A440">
        <v>820090</v>
      </c>
      <c r="B440" t="s">
        <v>3297</v>
      </c>
      <c r="C440" t="s">
        <v>3939</v>
      </c>
      <c r="D440" t="s">
        <v>3315</v>
      </c>
      <c r="E440" t="s">
        <v>3314</v>
      </c>
      <c r="F440" t="s">
        <v>7</v>
      </c>
      <c r="G440" t="s">
        <v>214</v>
      </c>
      <c r="H440">
        <v>0</v>
      </c>
      <c r="I440">
        <v>0</v>
      </c>
      <c r="J440">
        <v>0</v>
      </c>
      <c r="K440">
        <v>0</v>
      </c>
      <c r="L440">
        <v>0</v>
      </c>
      <c r="N440" s="171" t="str">
        <f t="shared" si="18"/>
        <v>820090-PTNVY-M</v>
      </c>
      <c r="O440" s="172" t="str">
        <f>IF(B440="NET","",IF(B440="","",IFERROR(VLOOKUP(N440,EAN!$A:$B,2,FALSE),"MANGLER - MÅ OPPDATERE EAN-FANEN")))</f>
        <v>MANGLER - MÅ OPPDATERE EAN-FANEN</v>
      </c>
      <c r="P440" s="171">
        <f t="shared" si="19"/>
        <v>0</v>
      </c>
      <c r="Q440" s="171">
        <f t="shared" si="20"/>
        <v>0</v>
      </c>
      <c r="S440" s="102" t="str">
        <f>IF(B440="NET","",IFERROR(VLOOKUP(O440,'2) Order Form'!$V$9:$V$905,1,FALSE),"Ikke med I order form"))</f>
        <v>Ikke med I order form</v>
      </c>
      <c r="U440" s="2">
        <v>7048652894083</v>
      </c>
      <c r="V440" s="120">
        <f>IFERROR(VLOOKUP(U440,'2) Order Form'!$V$9:$V$1767,1,FALSE),"Ikke med I order form")</f>
        <v>7048652894083</v>
      </c>
      <c r="W440" s="173">
        <f>INDEX(ATS!$A:$P,MATCH(ATS!$U440,ATS!$O:$O,0),1)</f>
        <v>845148</v>
      </c>
      <c r="X440" s="174" t="str">
        <f>INDEX(ATS!$A:$P,MATCH(ATS!$U440,ATS!$O:$O,0),2)</f>
        <v>Commuter Mips Helmet</v>
      </c>
      <c r="Y440" s="175" t="str">
        <f>INDEX(ATS!$A:$P,MATCH(ATS!$U440,ATS!$O:$O,0),4)</f>
        <v>WOLND-LXL</v>
      </c>
      <c r="AA440" s="173">
        <f>IFERROR(VLOOKUP('2) Order Form'!V445,$U$4:$U$2000,1,FALSE),"Ikke med i Elastic")</f>
        <v>7048652903655</v>
      </c>
      <c r="AB440" s="173">
        <f>SUM('2) Order Form'!V445)</f>
        <v>7048652903655</v>
      </c>
      <c r="AC440" s="173">
        <f>INDEX(ATS!$A:$P,MATCH(ATS!$AB440,ATS!$O:$O,0),1)</f>
        <v>820369</v>
      </c>
      <c r="AD440" s="173" t="str">
        <f>INDEX(ATS!$A:$P,MATCH(ATS!$AB440,ATS!$O:$O,0),2)</f>
        <v>Hunter Shorts M</v>
      </c>
      <c r="AE440" s="173" t="str">
        <f>INDEX(ATS!$A:$P,MATCH(ATS!$AB440,ATS!$O:$O,0),4)</f>
        <v>88000-XL</v>
      </c>
    </row>
    <row r="441" spans="1:31">
      <c r="A441">
        <v>820090</v>
      </c>
      <c r="B441" t="s">
        <v>3297</v>
      </c>
      <c r="C441" t="s">
        <v>3939</v>
      </c>
      <c r="D441" t="s">
        <v>3316</v>
      </c>
      <c r="E441" t="s">
        <v>3314</v>
      </c>
      <c r="F441" t="s">
        <v>66</v>
      </c>
      <c r="G441" t="s">
        <v>214</v>
      </c>
      <c r="H441">
        <v>0</v>
      </c>
      <c r="I441">
        <v>0</v>
      </c>
      <c r="J441">
        <v>0</v>
      </c>
      <c r="K441">
        <v>0</v>
      </c>
      <c r="L441">
        <v>0</v>
      </c>
      <c r="N441" s="171" t="str">
        <f t="shared" si="18"/>
        <v>820090-PTNVY-L</v>
      </c>
      <c r="O441" s="172" t="str">
        <f>IF(B441="NET","",IF(B441="","",IFERROR(VLOOKUP(N441,EAN!$A:$B,2,FALSE),"MANGLER - MÅ OPPDATERE EAN-FANEN")))</f>
        <v>MANGLER - MÅ OPPDATERE EAN-FANEN</v>
      </c>
      <c r="P441" s="171">
        <f t="shared" si="19"/>
        <v>0</v>
      </c>
      <c r="Q441" s="171">
        <f t="shared" si="20"/>
        <v>0</v>
      </c>
      <c r="S441" s="102" t="str">
        <f>IF(B441="NET","",IFERROR(VLOOKUP(O441,'2) Order Form'!$V$9:$V$905,1,FALSE),"Ikke med I order form"))</f>
        <v>Ikke med I order form</v>
      </c>
      <c r="U441" s="2">
        <v>7048652894083</v>
      </c>
      <c r="V441" s="120">
        <f>IFERROR(VLOOKUP(U441,'2) Order Form'!$V$9:$V$1767,1,FALSE),"Ikke med I order form")</f>
        <v>7048652894083</v>
      </c>
      <c r="W441" s="173">
        <f>INDEX(ATS!$A:$P,MATCH(ATS!$U441,ATS!$O:$O,0),1)</f>
        <v>845148</v>
      </c>
      <c r="X441" s="174" t="str">
        <f>INDEX(ATS!$A:$P,MATCH(ATS!$U441,ATS!$O:$O,0),2)</f>
        <v>Commuter Mips Helmet</v>
      </c>
      <c r="Y441" s="175" t="str">
        <f>INDEX(ATS!$A:$P,MATCH(ATS!$U441,ATS!$O:$O,0),4)</f>
        <v>WOLND-LXL</v>
      </c>
      <c r="AA441" s="173">
        <f>IFERROR(VLOOKUP('2) Order Form'!V446,$U$4:$U$2000,1,FALSE),"Ikke med i Elastic")</f>
        <v>7048652896261</v>
      </c>
      <c r="AB441" s="173">
        <f>SUM('2) Order Form'!V446)</f>
        <v>7048652896261</v>
      </c>
      <c r="AC441" s="173">
        <f>INDEX(ATS!$A:$P,MATCH(ATS!$AB441,ATS!$O:$O,0),1)</f>
        <v>820369</v>
      </c>
      <c r="AD441" s="173" t="str">
        <f>INDEX(ATS!$A:$P,MATCH(ATS!$AB441,ATS!$O:$O,0),2)</f>
        <v>Hunter Shorts M</v>
      </c>
      <c r="AE441" s="173" t="str">
        <f>INDEX(ATS!$A:$P,MATCH(ATS!$AB441,ATS!$O:$O,0),4)</f>
        <v>78001-S</v>
      </c>
    </row>
    <row r="442" spans="1:31">
      <c r="A442">
        <v>820090</v>
      </c>
      <c r="B442" t="s">
        <v>3297</v>
      </c>
      <c r="C442" t="s">
        <v>3939</v>
      </c>
      <c r="D442" t="s">
        <v>3317</v>
      </c>
      <c r="E442" t="s">
        <v>3314</v>
      </c>
      <c r="F442" t="s">
        <v>67</v>
      </c>
      <c r="G442" t="s">
        <v>214</v>
      </c>
      <c r="H442">
        <v>0</v>
      </c>
      <c r="I442">
        <v>0</v>
      </c>
      <c r="J442">
        <v>0</v>
      </c>
      <c r="K442">
        <v>0</v>
      </c>
      <c r="L442">
        <v>0</v>
      </c>
      <c r="N442" s="171" t="str">
        <f t="shared" si="18"/>
        <v>820090-PTNVY-XL</v>
      </c>
      <c r="O442" s="172" t="str">
        <f>IF(B442="NET","",IF(B442="","",IFERROR(VLOOKUP(N442,EAN!$A:$B,2,FALSE),"MANGLER - MÅ OPPDATERE EAN-FANEN")))</f>
        <v>MANGLER - MÅ OPPDATERE EAN-FANEN</v>
      </c>
      <c r="P442" s="171">
        <f t="shared" si="19"/>
        <v>0</v>
      </c>
      <c r="Q442" s="171">
        <f t="shared" si="20"/>
        <v>0</v>
      </c>
      <c r="S442" s="102" t="str">
        <f>IF(B442="NET","",IFERROR(VLOOKUP(O442,'2) Order Form'!$V$9:$V$905,1,FALSE),"Ikke med I order form"))</f>
        <v>Ikke med I order form</v>
      </c>
      <c r="U442" s="2">
        <v>7048652274359</v>
      </c>
      <c r="V442" s="120" t="str">
        <f>IFERROR(VLOOKUP(U442,'2) Order Form'!$V$9:$V$1767,1,FALSE),"Ikke med I order form")</f>
        <v>Ikke med I order form</v>
      </c>
      <c r="W442" s="173" t="e">
        <f>INDEX(ATS!$A:$P,MATCH(ATS!$U442,ATS!$O:$O,0),1)</f>
        <v>#N/A</v>
      </c>
      <c r="X442" s="174" t="e">
        <f>INDEX(ATS!$A:$P,MATCH(ATS!$U442,ATS!$O:$O,0),2)</f>
        <v>#N/A</v>
      </c>
      <c r="Y442" s="175" t="e">
        <f>INDEX(ATS!$A:$P,MATCH(ATS!$U442,ATS!$O:$O,0),4)</f>
        <v>#N/A</v>
      </c>
      <c r="AA442" s="173">
        <f>IFERROR(VLOOKUP('2) Order Form'!V447,$U$4:$U$2000,1,FALSE),"Ikke med i Elastic")</f>
        <v>7048652896254</v>
      </c>
      <c r="AB442" s="173">
        <f>SUM('2) Order Form'!V447)</f>
        <v>7048652896254</v>
      </c>
      <c r="AC442" s="173">
        <f>INDEX(ATS!$A:$P,MATCH(ATS!$AB442,ATS!$O:$O,0),1)</f>
        <v>820369</v>
      </c>
      <c r="AD442" s="173" t="str">
        <f>INDEX(ATS!$A:$P,MATCH(ATS!$AB442,ATS!$O:$O,0),2)</f>
        <v>Hunter Shorts M</v>
      </c>
      <c r="AE442" s="173" t="str">
        <f>INDEX(ATS!$A:$P,MATCH(ATS!$AB442,ATS!$O:$O,0),4)</f>
        <v>78001-M</v>
      </c>
    </row>
    <row r="443" spans="1:31">
      <c r="A443">
        <v>820090</v>
      </c>
      <c r="B443" t="s">
        <v>3297</v>
      </c>
      <c r="C443" t="s">
        <v>3939</v>
      </c>
      <c r="D443" t="s">
        <v>3318</v>
      </c>
      <c r="E443" t="s">
        <v>3196</v>
      </c>
      <c r="F443" t="s">
        <v>8</v>
      </c>
      <c r="G443" t="s">
        <v>214</v>
      </c>
      <c r="H443">
        <v>0</v>
      </c>
      <c r="I443">
        <v>0</v>
      </c>
      <c r="J443">
        <v>0</v>
      </c>
      <c r="K443">
        <v>0</v>
      </c>
      <c r="L443">
        <v>0</v>
      </c>
      <c r="N443" s="171" t="str">
        <f t="shared" si="18"/>
        <v>820090-RUST-S</v>
      </c>
      <c r="O443" s="172" t="str">
        <f>IF(B443="NET","",IF(B443="","",IFERROR(VLOOKUP(N443,EAN!$A:$B,2,FALSE),"MANGLER - MÅ OPPDATERE EAN-FANEN")))</f>
        <v>MANGLER - MÅ OPPDATERE EAN-FANEN</v>
      </c>
      <c r="P443" s="171">
        <f t="shared" si="19"/>
        <v>0</v>
      </c>
      <c r="Q443" s="171">
        <f t="shared" si="20"/>
        <v>0</v>
      </c>
      <c r="S443" s="102" t="str">
        <f>IF(B443="NET","",IFERROR(VLOOKUP(O443,'2) Order Form'!$V$9:$V$905,1,FALSE),"Ikke med I order form"))</f>
        <v>Ikke med I order form</v>
      </c>
      <c r="U443" s="2">
        <v>7048652274359</v>
      </c>
      <c r="V443" s="120" t="str">
        <f>IFERROR(VLOOKUP(U443,'2) Order Form'!$V$9:$V$1767,1,FALSE),"Ikke med I order form")</f>
        <v>Ikke med I order form</v>
      </c>
      <c r="W443" s="173" t="e">
        <f>INDEX(ATS!$A:$P,MATCH(ATS!$U443,ATS!$O:$O,0),1)</f>
        <v>#N/A</v>
      </c>
      <c r="X443" s="174" t="e">
        <f>INDEX(ATS!$A:$P,MATCH(ATS!$U443,ATS!$O:$O,0),2)</f>
        <v>#N/A</v>
      </c>
      <c r="Y443" s="175" t="e">
        <f>INDEX(ATS!$A:$P,MATCH(ATS!$U443,ATS!$O:$O,0),4)</f>
        <v>#N/A</v>
      </c>
      <c r="AA443" s="173">
        <f>IFERROR(VLOOKUP('2) Order Form'!V448,$U$4:$U$2000,1,FALSE),"Ikke med i Elastic")</f>
        <v>7048652896247</v>
      </c>
      <c r="AB443" s="173">
        <f>SUM('2) Order Form'!V448)</f>
        <v>7048652896247</v>
      </c>
      <c r="AC443" s="173">
        <f>INDEX(ATS!$A:$P,MATCH(ATS!$AB443,ATS!$O:$O,0),1)</f>
        <v>820369</v>
      </c>
      <c r="AD443" s="173" t="str">
        <f>INDEX(ATS!$A:$P,MATCH(ATS!$AB443,ATS!$O:$O,0),2)</f>
        <v>Hunter Shorts M</v>
      </c>
      <c r="AE443" s="173" t="str">
        <f>INDEX(ATS!$A:$P,MATCH(ATS!$AB443,ATS!$O:$O,0),4)</f>
        <v>78001-L</v>
      </c>
    </row>
    <row r="444" spans="1:31">
      <c r="A444">
        <v>820090</v>
      </c>
      <c r="B444" t="s">
        <v>3297</v>
      </c>
      <c r="C444" t="s">
        <v>3939</v>
      </c>
      <c r="D444" t="s">
        <v>3319</v>
      </c>
      <c r="E444" t="s">
        <v>3196</v>
      </c>
      <c r="F444" t="s">
        <v>7</v>
      </c>
      <c r="G444" t="s">
        <v>214</v>
      </c>
      <c r="H444">
        <v>0</v>
      </c>
      <c r="I444">
        <v>0</v>
      </c>
      <c r="J444">
        <v>0</v>
      </c>
      <c r="K444">
        <v>0</v>
      </c>
      <c r="L444">
        <v>0</v>
      </c>
      <c r="N444" s="171" t="str">
        <f t="shared" si="18"/>
        <v>820090-RUST-M</v>
      </c>
      <c r="O444" s="172" t="str">
        <f>IF(B444="NET","",IF(B444="","",IFERROR(VLOOKUP(N444,EAN!$A:$B,2,FALSE),"MANGLER - MÅ OPPDATERE EAN-FANEN")))</f>
        <v>MANGLER - MÅ OPPDATERE EAN-FANEN</v>
      </c>
      <c r="P444" s="171">
        <f t="shared" si="19"/>
        <v>0</v>
      </c>
      <c r="Q444" s="171">
        <f t="shared" si="20"/>
        <v>0</v>
      </c>
      <c r="S444" s="102" t="str">
        <f>IF(B444="NET","",IFERROR(VLOOKUP(O444,'2) Order Form'!$V$9:$V$905,1,FALSE),"Ikke med I order form"))</f>
        <v>Ikke med I order form</v>
      </c>
      <c r="U444" s="2">
        <v>7048652274342</v>
      </c>
      <c r="V444" s="120" t="str">
        <f>IFERROR(VLOOKUP(U444,'2) Order Form'!$V$9:$V$1767,1,FALSE),"Ikke med I order form")</f>
        <v>Ikke med I order form</v>
      </c>
      <c r="W444" s="173" t="e">
        <f>INDEX(ATS!$A:$P,MATCH(ATS!$U444,ATS!$O:$O,0),1)</f>
        <v>#N/A</v>
      </c>
      <c r="X444" s="174" t="e">
        <f>INDEX(ATS!$A:$P,MATCH(ATS!$U444,ATS!$O:$O,0),2)</f>
        <v>#N/A</v>
      </c>
      <c r="Y444" s="175" t="e">
        <f>INDEX(ATS!$A:$P,MATCH(ATS!$U444,ATS!$O:$O,0),4)</f>
        <v>#N/A</v>
      </c>
      <c r="AA444" s="173">
        <f>IFERROR(VLOOKUP('2) Order Form'!V449,$U$4:$U$2000,1,FALSE),"Ikke med i Elastic")</f>
        <v>7048652896278</v>
      </c>
      <c r="AB444" s="173">
        <f>SUM('2) Order Form'!V449)</f>
        <v>7048652896278</v>
      </c>
      <c r="AC444" s="173">
        <f>INDEX(ATS!$A:$P,MATCH(ATS!$AB444,ATS!$O:$O,0),1)</f>
        <v>820369</v>
      </c>
      <c r="AD444" s="173" t="str">
        <f>INDEX(ATS!$A:$P,MATCH(ATS!$AB444,ATS!$O:$O,0),2)</f>
        <v>Hunter Shorts M</v>
      </c>
      <c r="AE444" s="173" t="str">
        <f>INDEX(ATS!$A:$P,MATCH(ATS!$AB444,ATS!$O:$O,0),4)</f>
        <v>78001-XL</v>
      </c>
    </row>
    <row r="445" spans="1:31">
      <c r="A445">
        <v>820090</v>
      </c>
      <c r="B445" t="s">
        <v>3297</v>
      </c>
      <c r="C445" t="s">
        <v>3939</v>
      </c>
      <c r="D445" t="s">
        <v>3320</v>
      </c>
      <c r="E445" t="s">
        <v>3196</v>
      </c>
      <c r="F445" t="s">
        <v>66</v>
      </c>
      <c r="G445" t="s">
        <v>214</v>
      </c>
      <c r="H445">
        <v>0</v>
      </c>
      <c r="I445">
        <v>0</v>
      </c>
      <c r="J445">
        <v>0</v>
      </c>
      <c r="K445">
        <v>0</v>
      </c>
      <c r="L445">
        <v>0</v>
      </c>
      <c r="N445" s="171" t="str">
        <f t="shared" si="18"/>
        <v>820090-RUST-L</v>
      </c>
      <c r="O445" s="172" t="str">
        <f>IF(B445="NET","",IF(B445="","",IFERROR(VLOOKUP(N445,EAN!$A:$B,2,FALSE),"MANGLER - MÅ OPPDATERE EAN-FANEN")))</f>
        <v>MANGLER - MÅ OPPDATERE EAN-FANEN</v>
      </c>
      <c r="P445" s="171">
        <f t="shared" si="19"/>
        <v>0</v>
      </c>
      <c r="Q445" s="171">
        <f t="shared" si="20"/>
        <v>0</v>
      </c>
      <c r="S445" s="102" t="str">
        <f>IF(B445="NET","",IFERROR(VLOOKUP(O445,'2) Order Form'!$V$9:$V$905,1,FALSE),"Ikke med I order form"))</f>
        <v>Ikke med I order form</v>
      </c>
      <c r="U445" s="2">
        <v>7048652274342</v>
      </c>
      <c r="V445" s="120" t="str">
        <f>IFERROR(VLOOKUP(U445,'2) Order Form'!$V$9:$V$1767,1,FALSE),"Ikke med I order form")</f>
        <v>Ikke med I order form</v>
      </c>
      <c r="W445" s="173" t="e">
        <f>INDEX(ATS!$A:$P,MATCH(ATS!$U445,ATS!$O:$O,0),1)</f>
        <v>#N/A</v>
      </c>
      <c r="X445" s="174" t="e">
        <f>INDEX(ATS!$A:$P,MATCH(ATS!$U445,ATS!$O:$O,0),2)</f>
        <v>#N/A</v>
      </c>
      <c r="Y445" s="175" t="e">
        <f>INDEX(ATS!$A:$P,MATCH(ATS!$U445,ATS!$O:$O,0),4)</f>
        <v>#N/A</v>
      </c>
      <c r="AA445" s="173">
        <f>IFERROR(VLOOKUP('2) Order Form'!V450,$U$4:$U$2000,1,FALSE),"Ikke med i Elastic")</f>
        <v>7048652896308</v>
      </c>
      <c r="AB445" s="173">
        <f>SUM('2) Order Form'!V450)</f>
        <v>7048652896308</v>
      </c>
      <c r="AC445" s="173">
        <f>INDEX(ATS!$A:$P,MATCH(ATS!$AB445,ATS!$O:$O,0),1)</f>
        <v>820369</v>
      </c>
      <c r="AD445" s="173" t="str">
        <f>INDEX(ATS!$A:$P,MATCH(ATS!$AB445,ATS!$O:$O,0),2)</f>
        <v>Hunter Shorts M</v>
      </c>
      <c r="AE445" s="173" t="str">
        <f>INDEX(ATS!$A:$P,MATCH(ATS!$AB445,ATS!$O:$O,0),4)</f>
        <v>99901-S</v>
      </c>
    </row>
    <row r="446" spans="1:31">
      <c r="A446">
        <v>820090</v>
      </c>
      <c r="B446" t="s">
        <v>3297</v>
      </c>
      <c r="C446" t="s">
        <v>3939</v>
      </c>
      <c r="D446" t="s">
        <v>3321</v>
      </c>
      <c r="E446" t="s">
        <v>3196</v>
      </c>
      <c r="F446" t="s">
        <v>67</v>
      </c>
      <c r="G446" t="s">
        <v>214</v>
      </c>
      <c r="H446">
        <v>0</v>
      </c>
      <c r="I446">
        <v>0</v>
      </c>
      <c r="J446">
        <v>0</v>
      </c>
      <c r="K446">
        <v>0</v>
      </c>
      <c r="L446">
        <v>0</v>
      </c>
      <c r="N446" s="171" t="str">
        <f t="shared" si="18"/>
        <v>820090-RUST-XL</v>
      </c>
      <c r="O446" s="172" t="str">
        <f>IF(B446="NET","",IF(B446="","",IFERROR(VLOOKUP(N446,EAN!$A:$B,2,FALSE),"MANGLER - MÅ OPPDATERE EAN-FANEN")))</f>
        <v>MANGLER - MÅ OPPDATERE EAN-FANEN</v>
      </c>
      <c r="P446" s="171">
        <f t="shared" si="19"/>
        <v>0</v>
      </c>
      <c r="Q446" s="171">
        <f t="shared" si="20"/>
        <v>0</v>
      </c>
      <c r="S446" s="102" t="str">
        <f>IF(B446="NET","",IFERROR(VLOOKUP(O446,'2) Order Form'!$V$9:$V$905,1,FALSE),"Ikke med I order form"))</f>
        <v>Ikke med I order form</v>
      </c>
      <c r="U446" s="2">
        <v>7048652274335</v>
      </c>
      <c r="V446" s="120" t="str">
        <f>IFERROR(VLOOKUP(U446,'2) Order Form'!$V$9:$V$1767,1,FALSE),"Ikke med I order form")</f>
        <v>Ikke med I order form</v>
      </c>
      <c r="W446" s="173" t="e">
        <f>INDEX(ATS!$A:$P,MATCH(ATS!$U446,ATS!$O:$O,0),1)</f>
        <v>#N/A</v>
      </c>
      <c r="X446" s="174" t="e">
        <f>INDEX(ATS!$A:$P,MATCH(ATS!$U446,ATS!$O:$O,0),2)</f>
        <v>#N/A</v>
      </c>
      <c r="Y446" s="175" t="e">
        <f>INDEX(ATS!$A:$P,MATCH(ATS!$U446,ATS!$O:$O,0),4)</f>
        <v>#N/A</v>
      </c>
      <c r="AA446" s="173">
        <f>IFERROR(VLOOKUP('2) Order Form'!V451,$U$4:$U$2000,1,FALSE),"Ikke med i Elastic")</f>
        <v>7048652896292</v>
      </c>
      <c r="AB446" s="173">
        <f>SUM('2) Order Form'!V451)</f>
        <v>7048652896292</v>
      </c>
      <c r="AC446" s="173">
        <f>INDEX(ATS!$A:$P,MATCH(ATS!$AB446,ATS!$O:$O,0),1)</f>
        <v>820369</v>
      </c>
      <c r="AD446" s="173" t="str">
        <f>INDEX(ATS!$A:$P,MATCH(ATS!$AB446,ATS!$O:$O,0),2)</f>
        <v>Hunter Shorts M</v>
      </c>
      <c r="AE446" s="173" t="str">
        <f>INDEX(ATS!$A:$P,MATCH(ATS!$AB446,ATS!$O:$O,0),4)</f>
        <v>99901-M</v>
      </c>
    </row>
    <row r="447" spans="1:31">
      <c r="A447">
        <v>820090</v>
      </c>
      <c r="B447" t="s">
        <v>3297</v>
      </c>
      <c r="C447" t="s">
        <v>3939</v>
      </c>
      <c r="D447" t="s">
        <v>3322</v>
      </c>
      <c r="E447" t="s">
        <v>3323</v>
      </c>
      <c r="F447" t="s">
        <v>8</v>
      </c>
      <c r="G447" t="s">
        <v>214</v>
      </c>
      <c r="H447">
        <v>0</v>
      </c>
      <c r="I447">
        <v>0</v>
      </c>
      <c r="J447">
        <v>0</v>
      </c>
      <c r="K447">
        <v>0</v>
      </c>
      <c r="L447">
        <v>0</v>
      </c>
      <c r="N447" s="171" t="str">
        <f t="shared" si="18"/>
        <v>820090-SARCO-S</v>
      </c>
      <c r="O447" s="172" t="str">
        <f>IF(B447="NET","",IF(B447="","",IFERROR(VLOOKUP(N447,EAN!$A:$B,2,FALSE),"MANGLER - MÅ OPPDATERE EAN-FANEN")))</f>
        <v>MANGLER - MÅ OPPDATERE EAN-FANEN</v>
      </c>
      <c r="P447" s="171">
        <f t="shared" si="19"/>
        <v>0</v>
      </c>
      <c r="Q447" s="171">
        <f t="shared" si="20"/>
        <v>0</v>
      </c>
      <c r="S447" s="102" t="str">
        <f>IF(B447="NET","",IFERROR(VLOOKUP(O447,'2) Order Form'!$V$9:$V$905,1,FALSE),"Ikke med I order form"))</f>
        <v>Ikke med I order form</v>
      </c>
      <c r="U447" s="2">
        <v>7048652274335</v>
      </c>
      <c r="V447" s="120" t="str">
        <f>IFERROR(VLOOKUP(U447,'2) Order Form'!$V$9:$V$1767,1,FALSE),"Ikke med I order form")</f>
        <v>Ikke med I order form</v>
      </c>
      <c r="W447" s="173" t="e">
        <f>INDEX(ATS!$A:$P,MATCH(ATS!$U447,ATS!$O:$O,0),1)</f>
        <v>#N/A</v>
      </c>
      <c r="X447" s="174" t="e">
        <f>INDEX(ATS!$A:$P,MATCH(ATS!$U447,ATS!$O:$O,0),2)</f>
        <v>#N/A</v>
      </c>
      <c r="Y447" s="175" t="e">
        <f>INDEX(ATS!$A:$P,MATCH(ATS!$U447,ATS!$O:$O,0),4)</f>
        <v>#N/A</v>
      </c>
      <c r="AA447" s="173">
        <f>IFERROR(VLOOKUP('2) Order Form'!V452,$U$4:$U$2000,1,FALSE),"Ikke med i Elastic")</f>
        <v>7048652896285</v>
      </c>
      <c r="AB447" s="173">
        <f>SUM('2) Order Form'!V452)</f>
        <v>7048652896285</v>
      </c>
      <c r="AC447" s="173">
        <f>INDEX(ATS!$A:$P,MATCH(ATS!$AB447,ATS!$O:$O,0),1)</f>
        <v>820369</v>
      </c>
      <c r="AD447" s="173" t="str">
        <f>INDEX(ATS!$A:$P,MATCH(ATS!$AB447,ATS!$O:$O,0),2)</f>
        <v>Hunter Shorts M</v>
      </c>
      <c r="AE447" s="173" t="str">
        <f>INDEX(ATS!$A:$P,MATCH(ATS!$AB447,ATS!$O:$O,0),4)</f>
        <v>99901-L</v>
      </c>
    </row>
    <row r="448" spans="1:31">
      <c r="A448">
        <v>820090</v>
      </c>
      <c r="B448" t="s">
        <v>3297</v>
      </c>
      <c r="C448" t="s">
        <v>3939</v>
      </c>
      <c r="D448" t="s">
        <v>3324</v>
      </c>
      <c r="E448" t="s">
        <v>3323</v>
      </c>
      <c r="F448" t="s">
        <v>7</v>
      </c>
      <c r="G448" t="s">
        <v>214</v>
      </c>
      <c r="H448">
        <v>0</v>
      </c>
      <c r="I448">
        <v>0</v>
      </c>
      <c r="J448">
        <v>0</v>
      </c>
      <c r="K448">
        <v>0</v>
      </c>
      <c r="L448">
        <v>0</v>
      </c>
      <c r="N448" s="171" t="str">
        <f t="shared" si="18"/>
        <v>820090-SARCO-M</v>
      </c>
      <c r="O448" s="172" t="str">
        <f>IF(B448="NET","",IF(B448="","",IFERROR(VLOOKUP(N448,EAN!$A:$B,2,FALSE),"MANGLER - MÅ OPPDATERE EAN-FANEN")))</f>
        <v>MANGLER - MÅ OPPDATERE EAN-FANEN</v>
      </c>
      <c r="P448" s="171">
        <f t="shared" si="19"/>
        <v>0</v>
      </c>
      <c r="Q448" s="171">
        <f t="shared" si="20"/>
        <v>0</v>
      </c>
      <c r="S448" s="102" t="str">
        <f>IF(B448="NET","",IFERROR(VLOOKUP(O448,'2) Order Form'!$V$9:$V$905,1,FALSE),"Ikke med I order form"))</f>
        <v>Ikke med I order form</v>
      </c>
      <c r="U448" s="2">
        <v>7048652895622</v>
      </c>
      <c r="V448" s="120">
        <f>IFERROR(VLOOKUP(U448,'2) Order Form'!$V$9:$V$1767,1,FALSE),"Ikke med I order form")</f>
        <v>7048652895622</v>
      </c>
      <c r="W448" s="173">
        <f>INDEX(ATS!$A:$P,MATCH(ATS!$U448,ATS!$O:$O,0),1)</f>
        <v>845081</v>
      </c>
      <c r="X448" s="174" t="str">
        <f>INDEX(ATS!$A:$P,MATCH(ATS!$U448,ATS!$O:$O,0),2)</f>
        <v>Outrider Helmet</v>
      </c>
      <c r="Y448" s="175" t="str">
        <f>INDEX(ATS!$A:$P,MATCH(ATS!$U448,ATS!$O:$O,0),4)</f>
        <v>DUSK-S</v>
      </c>
      <c r="AA448" s="173">
        <f>IFERROR(VLOOKUP('2) Order Form'!V453,$U$4:$U$2000,1,FALSE),"Ikke med i Elastic")</f>
        <v>7048652896315</v>
      </c>
      <c r="AB448" s="173">
        <f>SUM('2) Order Form'!V453)</f>
        <v>7048652896315</v>
      </c>
      <c r="AC448" s="173">
        <f>INDEX(ATS!$A:$P,MATCH(ATS!$AB448,ATS!$O:$O,0),1)</f>
        <v>820369</v>
      </c>
      <c r="AD448" s="173" t="str">
        <f>INDEX(ATS!$A:$P,MATCH(ATS!$AB448,ATS!$O:$O,0),2)</f>
        <v>Hunter Shorts M</v>
      </c>
      <c r="AE448" s="173" t="str">
        <f>INDEX(ATS!$A:$P,MATCH(ATS!$AB448,ATS!$O:$O,0),4)</f>
        <v>99901-XL</v>
      </c>
    </row>
    <row r="449" spans="1:31">
      <c r="A449">
        <v>820090</v>
      </c>
      <c r="B449" t="s">
        <v>3297</v>
      </c>
      <c r="C449" t="s">
        <v>3939</v>
      </c>
      <c r="D449" t="s">
        <v>3325</v>
      </c>
      <c r="E449" t="s">
        <v>3323</v>
      </c>
      <c r="F449" t="s">
        <v>66</v>
      </c>
      <c r="G449" t="s">
        <v>214</v>
      </c>
      <c r="H449">
        <v>0</v>
      </c>
      <c r="I449">
        <v>0</v>
      </c>
      <c r="J449">
        <v>0</v>
      </c>
      <c r="K449">
        <v>0</v>
      </c>
      <c r="L449">
        <v>0</v>
      </c>
      <c r="N449" s="171" t="str">
        <f t="shared" si="18"/>
        <v>820090-SARCO-L</v>
      </c>
      <c r="O449" s="172" t="str">
        <f>IF(B449="NET","",IF(B449="","",IFERROR(VLOOKUP(N449,EAN!$A:$B,2,FALSE),"MANGLER - MÅ OPPDATERE EAN-FANEN")))</f>
        <v>MANGLER - MÅ OPPDATERE EAN-FANEN</v>
      </c>
      <c r="P449" s="171">
        <f t="shared" si="19"/>
        <v>0</v>
      </c>
      <c r="Q449" s="171">
        <f t="shared" si="20"/>
        <v>0</v>
      </c>
      <c r="S449" s="102" t="str">
        <f>IF(B449="NET","",IFERROR(VLOOKUP(O449,'2) Order Form'!$V$9:$V$905,1,FALSE),"Ikke med I order form"))</f>
        <v>Ikke med I order form</v>
      </c>
      <c r="U449" s="2">
        <v>7048652895622</v>
      </c>
      <c r="V449" s="120">
        <f>IFERROR(VLOOKUP(U449,'2) Order Form'!$V$9:$V$1767,1,FALSE),"Ikke med I order form")</f>
        <v>7048652895622</v>
      </c>
      <c r="W449" s="173">
        <f>INDEX(ATS!$A:$P,MATCH(ATS!$U449,ATS!$O:$O,0),1)</f>
        <v>845081</v>
      </c>
      <c r="X449" s="174" t="str">
        <f>INDEX(ATS!$A:$P,MATCH(ATS!$U449,ATS!$O:$O,0),2)</f>
        <v>Outrider Helmet</v>
      </c>
      <c r="Y449" s="175" t="str">
        <f>INDEX(ATS!$A:$P,MATCH(ATS!$U449,ATS!$O:$O,0),4)</f>
        <v>DUSK-S</v>
      </c>
      <c r="AA449" s="173">
        <f>IFERROR(VLOOKUP('2) Order Form'!V454,$U$4:$U$2000,1,FALSE),"Ikke med i Elastic")</f>
        <v>7048652899453</v>
      </c>
      <c r="AB449" s="173">
        <f>SUM('2) Order Form'!V454)</f>
        <v>7048652899453</v>
      </c>
      <c r="AC449" s="173">
        <f>INDEX(ATS!$A:$P,MATCH(ATS!$AB449,ATS!$O:$O,0),1)</f>
        <v>820370</v>
      </c>
      <c r="AD449" s="173" t="str">
        <f>INDEX(ATS!$A:$P,MATCH(ATS!$AB449,ATS!$O:$O,0),2)</f>
        <v>Hunter Light Shorts M</v>
      </c>
      <c r="AE449" s="173" t="str">
        <f>INDEX(ATS!$A:$P,MATCH(ATS!$AB449,ATS!$O:$O,0),4)</f>
        <v>58001-S</v>
      </c>
    </row>
    <row r="450" spans="1:31">
      <c r="A450">
        <v>820090</v>
      </c>
      <c r="B450" t="s">
        <v>3297</v>
      </c>
      <c r="C450" t="s">
        <v>3939</v>
      </c>
      <c r="D450" t="s">
        <v>3326</v>
      </c>
      <c r="E450" t="s">
        <v>3323</v>
      </c>
      <c r="F450" t="s">
        <v>67</v>
      </c>
      <c r="G450" t="s">
        <v>214</v>
      </c>
      <c r="H450">
        <v>0</v>
      </c>
      <c r="I450">
        <v>0</v>
      </c>
      <c r="J450">
        <v>0</v>
      </c>
      <c r="K450">
        <v>0</v>
      </c>
      <c r="L450">
        <v>0</v>
      </c>
      <c r="N450" s="171" t="str">
        <f t="shared" si="18"/>
        <v>820090-SARCO-XL</v>
      </c>
      <c r="O450" s="172" t="str">
        <f>IF(B450="NET","",IF(B450="","",IFERROR(VLOOKUP(N450,EAN!$A:$B,2,FALSE),"MANGLER - MÅ OPPDATERE EAN-FANEN")))</f>
        <v>MANGLER - MÅ OPPDATERE EAN-FANEN</v>
      </c>
      <c r="P450" s="171">
        <f t="shared" si="19"/>
        <v>0</v>
      </c>
      <c r="Q450" s="171">
        <f t="shared" si="20"/>
        <v>0</v>
      </c>
      <c r="S450" s="102" t="str">
        <f>IF(B450="NET","",IFERROR(VLOOKUP(O450,'2) Order Form'!$V$9:$V$905,1,FALSE),"Ikke med I order form"))</f>
        <v>Ikke med I order form</v>
      </c>
      <c r="U450" s="2">
        <v>7048652895615</v>
      </c>
      <c r="V450" s="120">
        <f>IFERROR(VLOOKUP(U450,'2) Order Form'!$V$9:$V$1767,1,FALSE),"Ikke med I order form")</f>
        <v>7048652895615</v>
      </c>
      <c r="W450" s="173">
        <f>INDEX(ATS!$A:$P,MATCH(ATS!$U450,ATS!$O:$O,0),1)</f>
        <v>845081</v>
      </c>
      <c r="X450" s="174" t="str">
        <f>INDEX(ATS!$A:$P,MATCH(ATS!$U450,ATS!$O:$O,0),2)</f>
        <v>Outrider Helmet</v>
      </c>
      <c r="Y450" s="175" t="str">
        <f>INDEX(ATS!$A:$P,MATCH(ATS!$U450,ATS!$O:$O,0),4)</f>
        <v>DUSK-M</v>
      </c>
      <c r="AA450" s="173">
        <f>IFERROR(VLOOKUP('2) Order Form'!V455,$U$4:$U$2000,1,FALSE),"Ikke med i Elastic")</f>
        <v>7048652899446</v>
      </c>
      <c r="AB450" s="173">
        <f>SUM('2) Order Form'!V455)</f>
        <v>7048652899446</v>
      </c>
      <c r="AC450" s="173">
        <f>INDEX(ATS!$A:$P,MATCH(ATS!$AB450,ATS!$O:$O,0),1)</f>
        <v>820370</v>
      </c>
      <c r="AD450" s="173" t="str">
        <f>INDEX(ATS!$A:$P,MATCH(ATS!$AB450,ATS!$O:$O,0),2)</f>
        <v>Hunter Light Shorts M</v>
      </c>
      <c r="AE450" s="173" t="str">
        <f>INDEX(ATS!$A:$P,MATCH(ATS!$AB450,ATS!$O:$O,0),4)</f>
        <v>58001-M</v>
      </c>
    </row>
    <row r="451" spans="1:31">
      <c r="A451" s="140">
        <v>820091</v>
      </c>
      <c r="B451" t="s">
        <v>170</v>
      </c>
      <c r="H451" s="140">
        <v>202341</v>
      </c>
      <c r="I451" s="140">
        <v>202342</v>
      </c>
      <c r="J451" s="140">
        <v>202343</v>
      </c>
      <c r="K451" s="140">
        <v>202344</v>
      </c>
      <c r="L451" s="140">
        <v>202345</v>
      </c>
      <c r="N451" s="171" t="str">
        <f t="shared" si="18"/>
        <v>820091-</v>
      </c>
      <c r="O451" s="172" t="str">
        <f>IF(B451="NET","",IF(B451="","",IFERROR(VLOOKUP(N451,EAN!$A:$B,2,FALSE),"MANGLER - MÅ OPPDATERE EAN-FANEN")))</f>
        <v/>
      </c>
      <c r="P451" s="171">
        <f t="shared" si="19"/>
        <v>202341</v>
      </c>
      <c r="Q451" s="171">
        <f t="shared" si="20"/>
        <v>202345</v>
      </c>
      <c r="S451" s="102" t="str">
        <f>IF(B451="NET","",IFERROR(VLOOKUP(O451,'2) Order Form'!$V$9:$V$905,1,FALSE),"Ikke med I order form"))</f>
        <v/>
      </c>
      <c r="U451" s="2">
        <v>7048652895615</v>
      </c>
      <c r="V451" s="120">
        <f>IFERROR(VLOOKUP(U451,'2) Order Form'!$V$9:$V$1767,1,FALSE),"Ikke med I order form")</f>
        <v>7048652895615</v>
      </c>
      <c r="W451" s="173">
        <f>INDEX(ATS!$A:$P,MATCH(ATS!$U451,ATS!$O:$O,0),1)</f>
        <v>845081</v>
      </c>
      <c r="X451" s="174" t="str">
        <f>INDEX(ATS!$A:$P,MATCH(ATS!$U451,ATS!$O:$O,0),2)</f>
        <v>Outrider Helmet</v>
      </c>
      <c r="Y451" s="175" t="str">
        <f>INDEX(ATS!$A:$P,MATCH(ATS!$U451,ATS!$O:$O,0),4)</f>
        <v>DUSK-M</v>
      </c>
      <c r="AA451" s="173">
        <f>IFERROR(VLOOKUP('2) Order Form'!V456,$U$4:$U$2000,1,FALSE),"Ikke med i Elastic")</f>
        <v>7048652899439</v>
      </c>
      <c r="AB451" s="173">
        <f>SUM('2) Order Form'!V456)</f>
        <v>7048652899439</v>
      </c>
      <c r="AC451" s="173">
        <f>INDEX(ATS!$A:$P,MATCH(ATS!$AB451,ATS!$O:$O,0),1)</f>
        <v>820370</v>
      </c>
      <c r="AD451" s="173" t="str">
        <f>INDEX(ATS!$A:$P,MATCH(ATS!$AB451,ATS!$O:$O,0),2)</f>
        <v>Hunter Light Shorts M</v>
      </c>
      <c r="AE451" s="173" t="str">
        <f>INDEX(ATS!$A:$P,MATCH(ATS!$AB451,ATS!$O:$O,0),4)</f>
        <v>58001-L</v>
      </c>
    </row>
    <row r="452" spans="1:31">
      <c r="A452">
        <v>820091</v>
      </c>
      <c r="B452" t="s">
        <v>3327</v>
      </c>
      <c r="C452" t="s">
        <v>3939</v>
      </c>
      <c r="D452" t="s">
        <v>1417</v>
      </c>
      <c r="E452" t="s">
        <v>2885</v>
      </c>
      <c r="F452" t="s">
        <v>8</v>
      </c>
      <c r="G452" t="s">
        <v>111</v>
      </c>
      <c r="H452">
        <v>40</v>
      </c>
      <c r="I452">
        <v>40</v>
      </c>
      <c r="J452">
        <v>40</v>
      </c>
      <c r="K452">
        <v>40</v>
      </c>
      <c r="L452">
        <v>40</v>
      </c>
      <c r="N452" s="171" t="str">
        <f t="shared" ref="N452:N515" si="21">CONCATENATE(A452,"-",D452)</f>
        <v>820091-55505-S</v>
      </c>
      <c r="O452" s="172" t="str">
        <f>IF(B452="NET","",IF(B452="","",IFERROR(VLOOKUP(N452,EAN!$A:$B,2,FALSE),"MANGLER - MÅ OPPDATERE EAN-FANEN")))</f>
        <v>MANGLER - MÅ OPPDATERE EAN-FANEN</v>
      </c>
      <c r="P452" s="171">
        <f t="shared" si="19"/>
        <v>40</v>
      </c>
      <c r="Q452" s="171">
        <f t="shared" si="20"/>
        <v>40</v>
      </c>
      <c r="S452" s="102" t="str">
        <f>IF(B452="NET","",IFERROR(VLOOKUP(O452,'2) Order Form'!$V$9:$V$905,1,FALSE),"Ikke med I order form"))</f>
        <v>Ikke med I order form</v>
      </c>
      <c r="U452" s="2">
        <v>7048652895608</v>
      </c>
      <c r="V452" s="120">
        <f>IFERROR(VLOOKUP(U452,'2) Order Form'!$V$9:$V$1767,1,FALSE),"Ikke med I order form")</f>
        <v>7048652895608</v>
      </c>
      <c r="W452" s="173">
        <f>INDEX(ATS!$A:$P,MATCH(ATS!$U452,ATS!$O:$O,0),1)</f>
        <v>845081</v>
      </c>
      <c r="X452" s="174" t="str">
        <f>INDEX(ATS!$A:$P,MATCH(ATS!$U452,ATS!$O:$O,0),2)</f>
        <v>Outrider Helmet</v>
      </c>
      <c r="Y452" s="175" t="str">
        <f>INDEX(ATS!$A:$P,MATCH(ATS!$U452,ATS!$O:$O,0),4)</f>
        <v>DUSK-L</v>
      </c>
      <c r="AA452" s="173">
        <f>IFERROR(VLOOKUP('2) Order Form'!V457,$U$4:$U$2000,1,FALSE),"Ikke med i Elastic")</f>
        <v>7048652899460</v>
      </c>
      <c r="AB452" s="173">
        <f>SUM('2) Order Form'!V457)</f>
        <v>7048652899460</v>
      </c>
      <c r="AC452" s="173">
        <f>INDEX(ATS!$A:$P,MATCH(ATS!$AB452,ATS!$O:$O,0),1)</f>
        <v>820370</v>
      </c>
      <c r="AD452" s="173" t="str">
        <f>INDEX(ATS!$A:$P,MATCH(ATS!$AB452,ATS!$O:$O,0),2)</f>
        <v>Hunter Light Shorts M</v>
      </c>
      <c r="AE452" s="173" t="str">
        <f>INDEX(ATS!$A:$P,MATCH(ATS!$AB452,ATS!$O:$O,0),4)</f>
        <v>58001-XL</v>
      </c>
    </row>
    <row r="453" spans="1:31">
      <c r="A453">
        <v>820091</v>
      </c>
      <c r="B453" t="s">
        <v>3327</v>
      </c>
      <c r="C453" t="s">
        <v>3939</v>
      </c>
      <c r="D453" t="s">
        <v>1418</v>
      </c>
      <c r="E453" t="s">
        <v>2885</v>
      </c>
      <c r="F453" t="s">
        <v>7</v>
      </c>
      <c r="G453" t="s">
        <v>111</v>
      </c>
      <c r="H453">
        <v>91</v>
      </c>
      <c r="I453">
        <v>91</v>
      </c>
      <c r="J453">
        <v>91</v>
      </c>
      <c r="K453">
        <v>91</v>
      </c>
      <c r="L453">
        <v>91</v>
      </c>
      <c r="N453" s="171" t="str">
        <f t="shared" si="21"/>
        <v>820091-55505-M</v>
      </c>
      <c r="O453" s="172" t="str">
        <f>IF(B453="NET","",IF(B453="","",IFERROR(VLOOKUP(N453,EAN!$A:$B,2,FALSE),"MANGLER - MÅ OPPDATERE EAN-FANEN")))</f>
        <v>MANGLER - MÅ OPPDATERE EAN-FANEN</v>
      </c>
      <c r="P453" s="171">
        <f t="shared" ref="P453:P516" si="22">H453</f>
        <v>91</v>
      </c>
      <c r="Q453" s="171">
        <f t="shared" ref="Q453:Q516" si="23">L453</f>
        <v>91</v>
      </c>
      <c r="S453" s="102" t="str">
        <f>IF(B453="NET","",IFERROR(VLOOKUP(O453,'2) Order Form'!$V$9:$V$905,1,FALSE),"Ikke med I order form"))</f>
        <v>Ikke med I order form</v>
      </c>
      <c r="U453" s="2">
        <v>7048652895608</v>
      </c>
      <c r="V453" s="120">
        <f>IFERROR(VLOOKUP(U453,'2) Order Form'!$V$9:$V$1767,1,FALSE),"Ikke med I order form")</f>
        <v>7048652895608</v>
      </c>
      <c r="W453" s="173">
        <f>INDEX(ATS!$A:$P,MATCH(ATS!$U453,ATS!$O:$O,0),1)</f>
        <v>845081</v>
      </c>
      <c r="X453" s="174" t="str">
        <f>INDEX(ATS!$A:$P,MATCH(ATS!$U453,ATS!$O:$O,0),2)</f>
        <v>Outrider Helmet</v>
      </c>
      <c r="Y453" s="175" t="str">
        <f>INDEX(ATS!$A:$P,MATCH(ATS!$U453,ATS!$O:$O,0),4)</f>
        <v>DUSK-L</v>
      </c>
      <c r="AA453" s="173">
        <f>IFERROR(VLOOKUP('2) Order Form'!V458,$U$4:$U$2000,1,FALSE),"Ikke med i Elastic")</f>
        <v>7048652899491</v>
      </c>
      <c r="AB453" s="173">
        <f>SUM('2) Order Form'!V458)</f>
        <v>7048652899491</v>
      </c>
      <c r="AC453" s="173">
        <f>INDEX(ATS!$A:$P,MATCH(ATS!$AB453,ATS!$O:$O,0),1)</f>
        <v>820370</v>
      </c>
      <c r="AD453" s="173" t="str">
        <f>INDEX(ATS!$A:$P,MATCH(ATS!$AB453,ATS!$O:$O,0),2)</f>
        <v>Hunter Light Shorts M</v>
      </c>
      <c r="AE453" s="173" t="str">
        <f>INDEX(ATS!$A:$P,MATCH(ATS!$AB453,ATS!$O:$O,0),4)</f>
        <v>78001-S</v>
      </c>
    </row>
    <row r="454" spans="1:31">
      <c r="A454">
        <v>820091</v>
      </c>
      <c r="B454" t="s">
        <v>3327</v>
      </c>
      <c r="C454" t="s">
        <v>3939</v>
      </c>
      <c r="D454" t="s">
        <v>1419</v>
      </c>
      <c r="E454" t="s">
        <v>2885</v>
      </c>
      <c r="F454" t="s">
        <v>66</v>
      </c>
      <c r="G454" t="s">
        <v>111</v>
      </c>
      <c r="H454">
        <v>111</v>
      </c>
      <c r="I454">
        <v>111</v>
      </c>
      <c r="J454">
        <v>111</v>
      </c>
      <c r="K454">
        <v>111</v>
      </c>
      <c r="L454">
        <v>111</v>
      </c>
      <c r="N454" s="171" t="str">
        <f t="shared" si="21"/>
        <v>820091-55505-L</v>
      </c>
      <c r="O454" s="172" t="str">
        <f>IF(B454="NET","",IF(B454="","",IFERROR(VLOOKUP(N454,EAN!$A:$B,2,FALSE),"MANGLER - MÅ OPPDATERE EAN-FANEN")))</f>
        <v>MANGLER - MÅ OPPDATERE EAN-FANEN</v>
      </c>
      <c r="P454" s="171">
        <f t="shared" si="22"/>
        <v>111</v>
      </c>
      <c r="Q454" s="171">
        <f t="shared" si="23"/>
        <v>111</v>
      </c>
      <c r="S454" s="102" t="str">
        <f>IF(B454="NET","",IFERROR(VLOOKUP(O454,'2) Order Form'!$V$9:$V$905,1,FALSE),"Ikke med I order form"))</f>
        <v>Ikke med I order form</v>
      </c>
      <c r="U454" s="2">
        <v>7048652895653</v>
      </c>
      <c r="V454" s="120">
        <f>IFERROR(VLOOKUP(U454,'2) Order Form'!$V$9:$V$1767,1,FALSE),"Ikke med I order form")</f>
        <v>7048652895653</v>
      </c>
      <c r="W454" s="173">
        <f>INDEX(ATS!$A:$P,MATCH(ATS!$U454,ATS!$O:$O,0),1)</f>
        <v>845081</v>
      </c>
      <c r="X454" s="174" t="str">
        <f>INDEX(ATS!$A:$P,MATCH(ATS!$U454,ATS!$O:$O,0),2)</f>
        <v>Outrider Helmet</v>
      </c>
      <c r="Y454" s="175" t="str">
        <f>INDEX(ATS!$A:$P,MATCH(ATS!$U454,ATS!$O:$O,0),4)</f>
        <v>FLARM-S</v>
      </c>
      <c r="AA454" s="173">
        <f>IFERROR(VLOOKUP('2) Order Form'!V459,$U$4:$U$2000,1,FALSE),"Ikke med i Elastic")</f>
        <v>7048652899484</v>
      </c>
      <c r="AB454" s="173">
        <f>SUM('2) Order Form'!V459)</f>
        <v>7048652899484</v>
      </c>
      <c r="AC454" s="173">
        <f>INDEX(ATS!$A:$P,MATCH(ATS!$AB454,ATS!$O:$O,0),1)</f>
        <v>820370</v>
      </c>
      <c r="AD454" s="173" t="str">
        <f>INDEX(ATS!$A:$P,MATCH(ATS!$AB454,ATS!$O:$O,0),2)</f>
        <v>Hunter Light Shorts M</v>
      </c>
      <c r="AE454" s="173" t="str">
        <f>INDEX(ATS!$A:$P,MATCH(ATS!$AB454,ATS!$O:$O,0),4)</f>
        <v>78001-M</v>
      </c>
    </row>
    <row r="455" spans="1:31">
      <c r="A455">
        <v>820091</v>
      </c>
      <c r="B455" t="s">
        <v>3327</v>
      </c>
      <c r="C455" t="s">
        <v>3939</v>
      </c>
      <c r="D455" t="s">
        <v>1420</v>
      </c>
      <c r="E455" t="s">
        <v>2885</v>
      </c>
      <c r="F455" t="s">
        <v>67</v>
      </c>
      <c r="G455" t="s">
        <v>111</v>
      </c>
      <c r="H455">
        <v>51</v>
      </c>
      <c r="I455">
        <v>51</v>
      </c>
      <c r="J455">
        <v>51</v>
      </c>
      <c r="K455">
        <v>51</v>
      </c>
      <c r="L455">
        <v>51</v>
      </c>
      <c r="N455" s="171" t="str">
        <f t="shared" si="21"/>
        <v>820091-55505-XL</v>
      </c>
      <c r="O455" s="172" t="str">
        <f>IF(B455="NET","",IF(B455="","",IFERROR(VLOOKUP(N455,EAN!$A:$B,2,FALSE),"MANGLER - MÅ OPPDATERE EAN-FANEN")))</f>
        <v>MANGLER - MÅ OPPDATERE EAN-FANEN</v>
      </c>
      <c r="P455" s="171">
        <f t="shared" si="22"/>
        <v>51</v>
      </c>
      <c r="Q455" s="171">
        <f t="shared" si="23"/>
        <v>51</v>
      </c>
      <c r="S455" s="102" t="str">
        <f>IF(B455="NET","",IFERROR(VLOOKUP(O455,'2) Order Form'!$V$9:$V$905,1,FALSE),"Ikke med I order form"))</f>
        <v>Ikke med I order form</v>
      </c>
      <c r="U455" s="2">
        <v>7048652895653</v>
      </c>
      <c r="V455" s="120">
        <f>IFERROR(VLOOKUP(U455,'2) Order Form'!$V$9:$V$1767,1,FALSE),"Ikke med I order form")</f>
        <v>7048652895653</v>
      </c>
      <c r="W455" s="173">
        <f>INDEX(ATS!$A:$P,MATCH(ATS!$U455,ATS!$O:$O,0),1)</f>
        <v>845081</v>
      </c>
      <c r="X455" s="174" t="str">
        <f>INDEX(ATS!$A:$P,MATCH(ATS!$U455,ATS!$O:$O,0),2)</f>
        <v>Outrider Helmet</v>
      </c>
      <c r="Y455" s="175" t="str">
        <f>INDEX(ATS!$A:$P,MATCH(ATS!$U455,ATS!$O:$O,0),4)</f>
        <v>FLARM-S</v>
      </c>
      <c r="AA455" s="173">
        <f>IFERROR(VLOOKUP('2) Order Form'!V460,$U$4:$U$2000,1,FALSE),"Ikke med i Elastic")</f>
        <v>7048652899477</v>
      </c>
      <c r="AB455" s="173">
        <f>SUM('2) Order Form'!V460)</f>
        <v>7048652899477</v>
      </c>
      <c r="AC455" s="173">
        <f>INDEX(ATS!$A:$P,MATCH(ATS!$AB455,ATS!$O:$O,0),1)</f>
        <v>820370</v>
      </c>
      <c r="AD455" s="173" t="str">
        <f>INDEX(ATS!$A:$P,MATCH(ATS!$AB455,ATS!$O:$O,0),2)</f>
        <v>Hunter Light Shorts M</v>
      </c>
      <c r="AE455" s="173" t="str">
        <f>INDEX(ATS!$A:$P,MATCH(ATS!$AB455,ATS!$O:$O,0),4)</f>
        <v>78001-L</v>
      </c>
    </row>
    <row r="456" spans="1:31">
      <c r="A456">
        <v>820091</v>
      </c>
      <c r="B456" t="s">
        <v>3327</v>
      </c>
      <c r="C456" t="s">
        <v>3939</v>
      </c>
      <c r="D456" t="s">
        <v>339</v>
      </c>
      <c r="E456" t="s">
        <v>340</v>
      </c>
      <c r="F456" t="s">
        <v>8</v>
      </c>
      <c r="G456" t="s">
        <v>214</v>
      </c>
      <c r="H456">
        <v>0</v>
      </c>
      <c r="I456">
        <v>0</v>
      </c>
      <c r="J456">
        <v>0</v>
      </c>
      <c r="K456">
        <v>0</v>
      </c>
      <c r="L456">
        <v>0</v>
      </c>
      <c r="N456" s="171" t="str">
        <f t="shared" si="21"/>
        <v>820091-88002-S</v>
      </c>
      <c r="O456" s="172" t="str">
        <f>IF(B456="NET","",IF(B456="","",IFERROR(VLOOKUP(N456,EAN!$A:$B,2,FALSE),"MANGLER - MÅ OPPDATERE EAN-FANEN")))</f>
        <v>MANGLER - MÅ OPPDATERE EAN-FANEN</v>
      </c>
      <c r="P456" s="171">
        <f t="shared" si="22"/>
        <v>0</v>
      </c>
      <c r="Q456" s="171">
        <f t="shared" si="23"/>
        <v>0</v>
      </c>
      <c r="S456" s="102" t="str">
        <f>IF(B456="NET","",IFERROR(VLOOKUP(O456,'2) Order Form'!$V$9:$V$905,1,FALSE),"Ikke med I order form"))</f>
        <v>Ikke med I order form</v>
      </c>
      <c r="U456" s="2">
        <v>7048652895646</v>
      </c>
      <c r="V456" s="120">
        <f>IFERROR(VLOOKUP(U456,'2) Order Form'!$V$9:$V$1767,1,FALSE),"Ikke med I order form")</f>
        <v>7048652895646</v>
      </c>
      <c r="W456" s="173">
        <f>INDEX(ATS!$A:$P,MATCH(ATS!$U456,ATS!$O:$O,0),1)</f>
        <v>845081</v>
      </c>
      <c r="X456" s="174" t="str">
        <f>INDEX(ATS!$A:$P,MATCH(ATS!$U456,ATS!$O:$O,0),2)</f>
        <v>Outrider Helmet</v>
      </c>
      <c r="Y456" s="175" t="str">
        <f>INDEX(ATS!$A:$P,MATCH(ATS!$U456,ATS!$O:$O,0),4)</f>
        <v>FLARM-M</v>
      </c>
      <c r="AA456" s="173">
        <f>IFERROR(VLOOKUP('2) Order Form'!V461,$U$4:$U$2000,1,FALSE),"Ikke med i Elastic")</f>
        <v>7048652899507</v>
      </c>
      <c r="AB456" s="173">
        <f>SUM('2) Order Form'!V461)</f>
        <v>7048652899507</v>
      </c>
      <c r="AC456" s="173">
        <f>INDEX(ATS!$A:$P,MATCH(ATS!$AB456,ATS!$O:$O,0),1)</f>
        <v>820370</v>
      </c>
      <c r="AD456" s="173" t="str">
        <f>INDEX(ATS!$A:$P,MATCH(ATS!$AB456,ATS!$O:$O,0),2)</f>
        <v>Hunter Light Shorts M</v>
      </c>
      <c r="AE456" s="173" t="str">
        <f>INDEX(ATS!$A:$P,MATCH(ATS!$AB456,ATS!$O:$O,0),4)</f>
        <v>78001-XL</v>
      </c>
    </row>
    <row r="457" spans="1:31">
      <c r="A457">
        <v>820091</v>
      </c>
      <c r="B457" t="s">
        <v>3327</v>
      </c>
      <c r="C457" t="s">
        <v>3939</v>
      </c>
      <c r="D457" t="s">
        <v>341</v>
      </c>
      <c r="E457" t="s">
        <v>340</v>
      </c>
      <c r="F457" t="s">
        <v>7</v>
      </c>
      <c r="G457" t="s">
        <v>214</v>
      </c>
      <c r="H457">
        <v>0</v>
      </c>
      <c r="I457">
        <v>0</v>
      </c>
      <c r="J457">
        <v>0</v>
      </c>
      <c r="K457">
        <v>0</v>
      </c>
      <c r="L457">
        <v>0</v>
      </c>
      <c r="N457" s="171" t="str">
        <f t="shared" si="21"/>
        <v>820091-88002-M</v>
      </c>
      <c r="O457" s="172" t="str">
        <f>IF(B457="NET","",IF(B457="","",IFERROR(VLOOKUP(N457,EAN!$A:$B,2,FALSE),"MANGLER - MÅ OPPDATERE EAN-FANEN")))</f>
        <v>MANGLER - MÅ OPPDATERE EAN-FANEN</v>
      </c>
      <c r="P457" s="171">
        <f t="shared" si="22"/>
        <v>0</v>
      </c>
      <c r="Q457" s="171">
        <f t="shared" si="23"/>
        <v>0</v>
      </c>
      <c r="S457" s="102" t="str">
        <f>IF(B457="NET","",IFERROR(VLOOKUP(O457,'2) Order Form'!$V$9:$V$905,1,FALSE),"Ikke med I order form"))</f>
        <v>Ikke med I order form</v>
      </c>
      <c r="U457" s="2">
        <v>7048652895646</v>
      </c>
      <c r="V457" s="120">
        <f>IFERROR(VLOOKUP(U457,'2) Order Form'!$V$9:$V$1767,1,FALSE),"Ikke med I order form")</f>
        <v>7048652895646</v>
      </c>
      <c r="W457" s="173">
        <f>INDEX(ATS!$A:$P,MATCH(ATS!$U457,ATS!$O:$O,0),1)</f>
        <v>845081</v>
      </c>
      <c r="X457" s="174" t="str">
        <f>INDEX(ATS!$A:$P,MATCH(ATS!$U457,ATS!$O:$O,0),2)</f>
        <v>Outrider Helmet</v>
      </c>
      <c r="Y457" s="175" t="str">
        <f>INDEX(ATS!$A:$P,MATCH(ATS!$U457,ATS!$O:$O,0),4)</f>
        <v>FLARM-M</v>
      </c>
      <c r="AA457" s="173">
        <f>IFERROR(VLOOKUP('2) Order Form'!V462,$U$4:$U$2000,1,FALSE),"Ikke med i Elastic")</f>
        <v>7048652896186</v>
      </c>
      <c r="AB457" s="173">
        <f>SUM('2) Order Form'!V462)</f>
        <v>7048652896186</v>
      </c>
      <c r="AC457" s="173">
        <f>INDEX(ATS!$A:$P,MATCH(ATS!$AB457,ATS!$O:$O,0),1)</f>
        <v>820370</v>
      </c>
      <c r="AD457" s="173" t="str">
        <f>INDEX(ATS!$A:$P,MATCH(ATS!$AB457,ATS!$O:$O,0),2)</f>
        <v>Hunter Light Shorts M</v>
      </c>
      <c r="AE457" s="173" t="str">
        <f>INDEX(ATS!$A:$P,MATCH(ATS!$AB457,ATS!$O:$O,0),4)</f>
        <v>99901-S</v>
      </c>
    </row>
    <row r="458" spans="1:31">
      <c r="A458">
        <v>820091</v>
      </c>
      <c r="B458" t="s">
        <v>3327</v>
      </c>
      <c r="C458" t="s">
        <v>3939</v>
      </c>
      <c r="D458" t="s">
        <v>342</v>
      </c>
      <c r="E458" t="s">
        <v>340</v>
      </c>
      <c r="F458" t="s">
        <v>66</v>
      </c>
      <c r="G458" t="s">
        <v>214</v>
      </c>
      <c r="H458">
        <v>1</v>
      </c>
      <c r="I458">
        <v>1</v>
      </c>
      <c r="J458">
        <v>1</v>
      </c>
      <c r="K458">
        <v>1</v>
      </c>
      <c r="L458">
        <v>1</v>
      </c>
      <c r="N458" s="171" t="str">
        <f t="shared" si="21"/>
        <v>820091-88002-L</v>
      </c>
      <c r="O458" s="172" t="str">
        <f>IF(B458="NET","",IF(B458="","",IFERROR(VLOOKUP(N458,EAN!$A:$B,2,FALSE),"MANGLER - MÅ OPPDATERE EAN-FANEN")))</f>
        <v>MANGLER - MÅ OPPDATERE EAN-FANEN</v>
      </c>
      <c r="P458" s="171">
        <f t="shared" si="22"/>
        <v>1</v>
      </c>
      <c r="Q458" s="171">
        <f t="shared" si="23"/>
        <v>1</v>
      </c>
      <c r="S458" s="102" t="str">
        <f>IF(B458="NET","",IFERROR(VLOOKUP(O458,'2) Order Form'!$V$9:$V$905,1,FALSE),"Ikke med I order form"))</f>
        <v>Ikke med I order form</v>
      </c>
      <c r="U458" s="2">
        <v>7048652895639</v>
      </c>
      <c r="V458" s="120">
        <f>IFERROR(VLOOKUP(U458,'2) Order Form'!$V$9:$V$1767,1,FALSE),"Ikke med I order form")</f>
        <v>7048652895639</v>
      </c>
      <c r="W458" s="173">
        <f>INDEX(ATS!$A:$P,MATCH(ATS!$U458,ATS!$O:$O,0),1)</f>
        <v>845081</v>
      </c>
      <c r="X458" s="174" t="str">
        <f>INDEX(ATS!$A:$P,MATCH(ATS!$U458,ATS!$O:$O,0),2)</f>
        <v>Outrider Helmet</v>
      </c>
      <c r="Y458" s="175" t="str">
        <f>INDEX(ATS!$A:$P,MATCH(ATS!$U458,ATS!$O:$O,0),4)</f>
        <v>FLARM-L</v>
      </c>
      <c r="AA458" s="173">
        <f>IFERROR(VLOOKUP('2) Order Form'!V463,$U$4:$U$2000,1,FALSE),"Ikke med i Elastic")</f>
        <v>7048652896179</v>
      </c>
      <c r="AB458" s="173">
        <f>SUM('2) Order Form'!V463)</f>
        <v>7048652896179</v>
      </c>
      <c r="AC458" s="173">
        <f>INDEX(ATS!$A:$P,MATCH(ATS!$AB458,ATS!$O:$O,0),1)</f>
        <v>820370</v>
      </c>
      <c r="AD458" s="173" t="str">
        <f>INDEX(ATS!$A:$P,MATCH(ATS!$AB458,ATS!$O:$O,0),2)</f>
        <v>Hunter Light Shorts M</v>
      </c>
      <c r="AE458" s="173" t="str">
        <f>INDEX(ATS!$A:$P,MATCH(ATS!$AB458,ATS!$O:$O,0),4)</f>
        <v>99901-M</v>
      </c>
    </row>
    <row r="459" spans="1:31">
      <c r="A459">
        <v>820091</v>
      </c>
      <c r="B459" t="s">
        <v>3327</v>
      </c>
      <c r="C459" t="s">
        <v>3939</v>
      </c>
      <c r="D459" t="s">
        <v>343</v>
      </c>
      <c r="E459" t="s">
        <v>340</v>
      </c>
      <c r="F459" t="s">
        <v>67</v>
      </c>
      <c r="G459" t="s">
        <v>214</v>
      </c>
      <c r="H459">
        <v>3</v>
      </c>
      <c r="I459">
        <v>3</v>
      </c>
      <c r="J459">
        <v>3</v>
      </c>
      <c r="K459">
        <v>3</v>
      </c>
      <c r="L459">
        <v>3</v>
      </c>
      <c r="N459" s="171" t="str">
        <f t="shared" si="21"/>
        <v>820091-88002-XL</v>
      </c>
      <c r="O459" s="172" t="str">
        <f>IF(B459="NET","",IF(B459="","",IFERROR(VLOOKUP(N459,EAN!$A:$B,2,FALSE),"MANGLER - MÅ OPPDATERE EAN-FANEN")))</f>
        <v>MANGLER - MÅ OPPDATERE EAN-FANEN</v>
      </c>
      <c r="P459" s="171">
        <f t="shared" si="22"/>
        <v>3</v>
      </c>
      <c r="Q459" s="171">
        <f t="shared" si="23"/>
        <v>3</v>
      </c>
      <c r="S459" s="102" t="str">
        <f>IF(B459="NET","",IFERROR(VLOOKUP(O459,'2) Order Form'!$V$9:$V$905,1,FALSE),"Ikke med I order form"))</f>
        <v>Ikke med I order form</v>
      </c>
      <c r="U459" s="2">
        <v>7048652895639</v>
      </c>
      <c r="V459" s="120">
        <f>IFERROR(VLOOKUP(U459,'2) Order Form'!$V$9:$V$1767,1,FALSE),"Ikke med I order form")</f>
        <v>7048652895639</v>
      </c>
      <c r="W459" s="173">
        <f>INDEX(ATS!$A:$P,MATCH(ATS!$U459,ATS!$O:$O,0),1)</f>
        <v>845081</v>
      </c>
      <c r="X459" s="174" t="str">
        <f>INDEX(ATS!$A:$P,MATCH(ATS!$U459,ATS!$O:$O,0),2)</f>
        <v>Outrider Helmet</v>
      </c>
      <c r="Y459" s="175" t="str">
        <f>INDEX(ATS!$A:$P,MATCH(ATS!$U459,ATS!$O:$O,0),4)</f>
        <v>FLARM-L</v>
      </c>
      <c r="AA459" s="173">
        <f>IFERROR(VLOOKUP('2) Order Form'!V464,$U$4:$U$2000,1,FALSE),"Ikke med i Elastic")</f>
        <v>7048652896162</v>
      </c>
      <c r="AB459" s="173">
        <f>SUM('2) Order Form'!V464)</f>
        <v>7048652896162</v>
      </c>
      <c r="AC459" s="173">
        <f>INDEX(ATS!$A:$P,MATCH(ATS!$AB459,ATS!$O:$O,0),1)</f>
        <v>820370</v>
      </c>
      <c r="AD459" s="173" t="str">
        <f>INDEX(ATS!$A:$P,MATCH(ATS!$AB459,ATS!$O:$O,0),2)</f>
        <v>Hunter Light Shorts M</v>
      </c>
      <c r="AE459" s="173" t="str">
        <f>INDEX(ATS!$A:$P,MATCH(ATS!$AB459,ATS!$O:$O,0),4)</f>
        <v>99901-L</v>
      </c>
    </row>
    <row r="460" spans="1:31">
      <c r="A460">
        <v>820091</v>
      </c>
      <c r="B460" t="s">
        <v>3327</v>
      </c>
      <c r="C460" t="s">
        <v>3939</v>
      </c>
      <c r="D460" t="s">
        <v>122</v>
      </c>
      <c r="E460" t="s">
        <v>87</v>
      </c>
      <c r="F460" t="s">
        <v>8</v>
      </c>
      <c r="G460" t="s">
        <v>111</v>
      </c>
      <c r="H460">
        <v>55</v>
      </c>
      <c r="I460">
        <v>55</v>
      </c>
      <c r="J460">
        <v>55</v>
      </c>
      <c r="K460">
        <v>55</v>
      </c>
      <c r="L460">
        <v>55</v>
      </c>
      <c r="N460" s="171" t="str">
        <f t="shared" si="21"/>
        <v>820091-BLACK-S</v>
      </c>
      <c r="O460" s="172" t="str">
        <f>IF(B460="NET","",IF(B460="","",IFERROR(VLOOKUP(N460,EAN!$A:$B,2,FALSE),"MANGLER - MÅ OPPDATERE EAN-FANEN")))</f>
        <v>MANGLER - MÅ OPPDATERE EAN-FANEN</v>
      </c>
      <c r="P460" s="171">
        <f t="shared" si="22"/>
        <v>55</v>
      </c>
      <c r="Q460" s="171">
        <f t="shared" si="23"/>
        <v>55</v>
      </c>
      <c r="S460" s="102" t="str">
        <f>IF(B460="NET","",IFERROR(VLOOKUP(O460,'2) Order Form'!$V$9:$V$905,1,FALSE),"Ikke med I order form"))</f>
        <v>Ikke med I order form</v>
      </c>
      <c r="U460" s="2">
        <v>7048652895684</v>
      </c>
      <c r="V460" s="120">
        <f>IFERROR(VLOOKUP(U460,'2) Order Form'!$V$9:$V$1767,1,FALSE),"Ikke med I order form")</f>
        <v>7048652895684</v>
      </c>
      <c r="W460" s="173">
        <f>INDEX(ATS!$A:$P,MATCH(ATS!$U460,ATS!$O:$O,0),1)</f>
        <v>845081</v>
      </c>
      <c r="X460" s="174" t="str">
        <f>INDEX(ATS!$A:$P,MATCH(ATS!$U460,ATS!$O:$O,0),2)</f>
        <v>Outrider Helmet</v>
      </c>
      <c r="Y460" s="175" t="str">
        <f>INDEX(ATS!$A:$P,MATCH(ATS!$U460,ATS!$O:$O,0),4)</f>
        <v>LAVA-S</v>
      </c>
      <c r="AA460" s="173">
        <f>IFERROR(VLOOKUP('2) Order Form'!V465,$U$4:$U$2000,1,FALSE),"Ikke med i Elastic")</f>
        <v>7048652896193</v>
      </c>
      <c r="AB460" s="173">
        <f>SUM('2) Order Form'!V465)</f>
        <v>7048652896193</v>
      </c>
      <c r="AC460" s="173">
        <f>INDEX(ATS!$A:$P,MATCH(ATS!$AB460,ATS!$O:$O,0),1)</f>
        <v>820370</v>
      </c>
      <c r="AD460" s="173" t="str">
        <f>INDEX(ATS!$A:$P,MATCH(ATS!$AB460,ATS!$O:$O,0),2)</f>
        <v>Hunter Light Shorts M</v>
      </c>
      <c r="AE460" s="173" t="str">
        <f>INDEX(ATS!$A:$P,MATCH(ATS!$AB460,ATS!$O:$O,0),4)</f>
        <v>99901-XL</v>
      </c>
    </row>
    <row r="461" spans="1:31">
      <c r="A461">
        <v>820091</v>
      </c>
      <c r="B461" t="s">
        <v>3327</v>
      </c>
      <c r="C461" t="s">
        <v>3939</v>
      </c>
      <c r="D461" t="s">
        <v>123</v>
      </c>
      <c r="E461" t="s">
        <v>87</v>
      </c>
      <c r="F461" t="s">
        <v>7</v>
      </c>
      <c r="G461" t="s">
        <v>111</v>
      </c>
      <c r="H461">
        <v>43</v>
      </c>
      <c r="I461">
        <v>43</v>
      </c>
      <c r="J461">
        <v>43</v>
      </c>
      <c r="K461">
        <v>43</v>
      </c>
      <c r="L461">
        <v>43</v>
      </c>
      <c r="N461" s="171" t="str">
        <f t="shared" si="21"/>
        <v>820091-BLACK-M</v>
      </c>
      <c r="O461" s="172" t="str">
        <f>IF(B461="NET","",IF(B461="","",IFERROR(VLOOKUP(N461,EAN!$A:$B,2,FALSE),"MANGLER - MÅ OPPDATERE EAN-FANEN")))</f>
        <v>MANGLER - MÅ OPPDATERE EAN-FANEN</v>
      </c>
      <c r="P461" s="171">
        <f t="shared" si="22"/>
        <v>43</v>
      </c>
      <c r="Q461" s="171">
        <f t="shared" si="23"/>
        <v>43</v>
      </c>
      <c r="S461" s="102" t="str">
        <f>IF(B461="NET","",IFERROR(VLOOKUP(O461,'2) Order Form'!$V$9:$V$905,1,FALSE),"Ikke med I order form"))</f>
        <v>Ikke med I order form</v>
      </c>
      <c r="U461" s="2">
        <v>7048652895684</v>
      </c>
      <c r="V461" s="120">
        <f>IFERROR(VLOOKUP(U461,'2) Order Form'!$V$9:$V$1767,1,FALSE),"Ikke med I order form")</f>
        <v>7048652895684</v>
      </c>
      <c r="W461" s="173">
        <f>INDEX(ATS!$A:$P,MATCH(ATS!$U461,ATS!$O:$O,0),1)</f>
        <v>845081</v>
      </c>
      <c r="X461" s="174" t="str">
        <f>INDEX(ATS!$A:$P,MATCH(ATS!$U461,ATS!$O:$O,0),2)</f>
        <v>Outrider Helmet</v>
      </c>
      <c r="Y461" s="175" t="str">
        <f>INDEX(ATS!$A:$P,MATCH(ATS!$U461,ATS!$O:$O,0),4)</f>
        <v>LAVA-S</v>
      </c>
      <c r="AA461" s="173">
        <f>IFERROR(VLOOKUP('2) Order Form'!V466,$U$4:$U$2000,1,FALSE),"Ikke med i Elastic")</f>
        <v>7048652765727</v>
      </c>
      <c r="AB461" s="173">
        <f>SUM('2) Order Form'!V466)</f>
        <v>7048652765727</v>
      </c>
      <c r="AC461" s="173">
        <f>INDEX(ATS!$A:$P,MATCH(ATS!$AB461,ATS!$O:$O,0),1)</f>
        <v>828161</v>
      </c>
      <c r="AD461" s="173" t="str">
        <f>INDEX(ATS!$A:$P,MATCH(ATS!$AB461,ATS!$O:$O,0),2)</f>
        <v>Hunter Slashed Shorts M</v>
      </c>
      <c r="AE461" s="173" t="str">
        <f>INDEX(ATS!$A:$P,MATCH(ATS!$AB461,ATS!$O:$O,0),4)</f>
        <v>55504-S</v>
      </c>
    </row>
    <row r="462" spans="1:31">
      <c r="A462">
        <v>820091</v>
      </c>
      <c r="B462" t="s">
        <v>3327</v>
      </c>
      <c r="C462" t="s">
        <v>3939</v>
      </c>
      <c r="D462" t="s">
        <v>124</v>
      </c>
      <c r="E462" t="s">
        <v>87</v>
      </c>
      <c r="F462" t="s">
        <v>66</v>
      </c>
      <c r="G462" t="s">
        <v>111</v>
      </c>
      <c r="H462">
        <v>102</v>
      </c>
      <c r="I462">
        <v>102</v>
      </c>
      <c r="J462">
        <v>102</v>
      </c>
      <c r="K462">
        <v>102</v>
      </c>
      <c r="L462">
        <v>102</v>
      </c>
      <c r="N462" s="171" t="str">
        <f t="shared" si="21"/>
        <v>820091-BLACK-L</v>
      </c>
      <c r="O462" s="172" t="str">
        <f>IF(B462="NET","",IF(B462="","",IFERROR(VLOOKUP(N462,EAN!$A:$B,2,FALSE),"MANGLER - MÅ OPPDATERE EAN-FANEN")))</f>
        <v>MANGLER - MÅ OPPDATERE EAN-FANEN</v>
      </c>
      <c r="P462" s="171">
        <f t="shared" si="22"/>
        <v>102</v>
      </c>
      <c r="Q462" s="171">
        <f t="shared" si="23"/>
        <v>102</v>
      </c>
      <c r="S462" s="102" t="str">
        <f>IF(B462="NET","",IFERROR(VLOOKUP(O462,'2) Order Form'!$V$9:$V$905,1,FALSE),"Ikke med I order form"))</f>
        <v>Ikke med I order form</v>
      </c>
      <c r="U462" s="2">
        <v>7048652895677</v>
      </c>
      <c r="V462" s="120">
        <f>IFERROR(VLOOKUP(U462,'2) Order Form'!$V$9:$V$1767,1,FALSE),"Ikke med I order form")</f>
        <v>7048652895677</v>
      </c>
      <c r="W462" s="173">
        <f>INDEX(ATS!$A:$P,MATCH(ATS!$U462,ATS!$O:$O,0),1)</f>
        <v>845081</v>
      </c>
      <c r="X462" s="174" t="str">
        <f>INDEX(ATS!$A:$P,MATCH(ATS!$U462,ATS!$O:$O,0),2)</f>
        <v>Outrider Helmet</v>
      </c>
      <c r="Y462" s="175" t="str">
        <f>INDEX(ATS!$A:$P,MATCH(ATS!$U462,ATS!$O:$O,0),4)</f>
        <v>LAVA-M</v>
      </c>
      <c r="AA462" s="173">
        <f>IFERROR(VLOOKUP('2) Order Form'!V467,$U$4:$U$2000,1,FALSE),"Ikke med i Elastic")</f>
        <v>7048652765710</v>
      </c>
      <c r="AB462" s="173">
        <f>SUM('2) Order Form'!V467)</f>
        <v>7048652765710</v>
      </c>
      <c r="AC462" s="173">
        <f>INDEX(ATS!$A:$P,MATCH(ATS!$AB462,ATS!$O:$O,0),1)</f>
        <v>828161</v>
      </c>
      <c r="AD462" s="173" t="str">
        <f>INDEX(ATS!$A:$P,MATCH(ATS!$AB462,ATS!$O:$O,0),2)</f>
        <v>Hunter Slashed Shorts M</v>
      </c>
      <c r="AE462" s="173" t="str">
        <f>INDEX(ATS!$A:$P,MATCH(ATS!$AB462,ATS!$O:$O,0),4)</f>
        <v>55504-M</v>
      </c>
    </row>
    <row r="463" spans="1:31">
      <c r="A463">
        <v>820091</v>
      </c>
      <c r="B463" t="s">
        <v>3327</v>
      </c>
      <c r="C463" t="s">
        <v>3939</v>
      </c>
      <c r="D463" t="s">
        <v>125</v>
      </c>
      <c r="E463" t="s">
        <v>87</v>
      </c>
      <c r="F463" t="s">
        <v>67</v>
      </c>
      <c r="G463" t="s">
        <v>111</v>
      </c>
      <c r="H463">
        <v>62</v>
      </c>
      <c r="I463">
        <v>62</v>
      </c>
      <c r="J463">
        <v>62</v>
      </c>
      <c r="K463">
        <v>62</v>
      </c>
      <c r="L463">
        <v>62</v>
      </c>
      <c r="N463" s="171" t="str">
        <f t="shared" si="21"/>
        <v>820091-BLACK-XL</v>
      </c>
      <c r="O463" s="172" t="str">
        <f>IF(B463="NET","",IF(B463="","",IFERROR(VLOOKUP(N463,EAN!$A:$B,2,FALSE),"MANGLER - MÅ OPPDATERE EAN-FANEN")))</f>
        <v>MANGLER - MÅ OPPDATERE EAN-FANEN</v>
      </c>
      <c r="P463" s="171">
        <f t="shared" si="22"/>
        <v>62</v>
      </c>
      <c r="Q463" s="171">
        <f t="shared" si="23"/>
        <v>62</v>
      </c>
      <c r="S463" s="102" t="str">
        <f>IF(B463="NET","",IFERROR(VLOOKUP(O463,'2) Order Form'!$V$9:$V$905,1,FALSE),"Ikke med I order form"))</f>
        <v>Ikke med I order form</v>
      </c>
      <c r="U463" s="2">
        <v>7048652895677</v>
      </c>
      <c r="V463" s="120">
        <f>IFERROR(VLOOKUP(U463,'2) Order Form'!$V$9:$V$1767,1,FALSE),"Ikke med I order form")</f>
        <v>7048652895677</v>
      </c>
      <c r="W463" s="173">
        <f>INDEX(ATS!$A:$P,MATCH(ATS!$U463,ATS!$O:$O,0),1)</f>
        <v>845081</v>
      </c>
      <c r="X463" s="174" t="str">
        <f>INDEX(ATS!$A:$P,MATCH(ATS!$U463,ATS!$O:$O,0),2)</f>
        <v>Outrider Helmet</v>
      </c>
      <c r="Y463" s="175" t="str">
        <f>INDEX(ATS!$A:$P,MATCH(ATS!$U463,ATS!$O:$O,0),4)</f>
        <v>LAVA-M</v>
      </c>
      <c r="AA463" s="173">
        <f>IFERROR(VLOOKUP('2) Order Form'!V468,$U$4:$U$2000,1,FALSE),"Ikke med i Elastic")</f>
        <v>7048652765703</v>
      </c>
      <c r="AB463" s="173">
        <f>SUM('2) Order Form'!V468)</f>
        <v>7048652765703</v>
      </c>
      <c r="AC463" s="173">
        <f>INDEX(ATS!$A:$P,MATCH(ATS!$AB463,ATS!$O:$O,0),1)</f>
        <v>828161</v>
      </c>
      <c r="AD463" s="173" t="str">
        <f>INDEX(ATS!$A:$P,MATCH(ATS!$AB463,ATS!$O:$O,0),2)</f>
        <v>Hunter Slashed Shorts M</v>
      </c>
      <c r="AE463" s="173" t="str">
        <f>INDEX(ATS!$A:$P,MATCH(ATS!$AB463,ATS!$O:$O,0),4)</f>
        <v>55504-L</v>
      </c>
    </row>
    <row r="464" spans="1:31">
      <c r="A464">
        <v>820091</v>
      </c>
      <c r="B464" t="s">
        <v>3327</v>
      </c>
      <c r="C464" t="s">
        <v>3939</v>
      </c>
      <c r="D464" t="s">
        <v>3303</v>
      </c>
      <c r="E464" t="s">
        <v>3304</v>
      </c>
      <c r="F464" t="s">
        <v>8</v>
      </c>
      <c r="G464" t="s">
        <v>214</v>
      </c>
      <c r="H464">
        <v>0</v>
      </c>
      <c r="I464">
        <v>0</v>
      </c>
      <c r="J464">
        <v>0</v>
      </c>
      <c r="K464">
        <v>0</v>
      </c>
      <c r="L464">
        <v>0</v>
      </c>
      <c r="N464" s="171" t="str">
        <f t="shared" si="21"/>
        <v>820091-OCHER-S</v>
      </c>
      <c r="O464" s="172" t="str">
        <f>IF(B464="NET","",IF(B464="","",IFERROR(VLOOKUP(N464,EAN!$A:$B,2,FALSE),"MANGLER - MÅ OPPDATERE EAN-FANEN")))</f>
        <v>MANGLER - MÅ OPPDATERE EAN-FANEN</v>
      </c>
      <c r="P464" s="171">
        <f t="shared" si="22"/>
        <v>0</v>
      </c>
      <c r="Q464" s="171">
        <f t="shared" si="23"/>
        <v>0</v>
      </c>
      <c r="S464" s="102" t="str">
        <f>IF(B464="NET","",IFERROR(VLOOKUP(O464,'2) Order Form'!$V$9:$V$905,1,FALSE),"Ikke med I order form"))</f>
        <v>Ikke med I order form</v>
      </c>
      <c r="U464" s="2">
        <v>7048652895660</v>
      </c>
      <c r="V464" s="120">
        <f>IFERROR(VLOOKUP(U464,'2) Order Form'!$V$9:$V$1767,1,FALSE),"Ikke med I order form")</f>
        <v>7048652895660</v>
      </c>
      <c r="W464" s="173">
        <f>INDEX(ATS!$A:$P,MATCH(ATS!$U464,ATS!$O:$O,0),1)</f>
        <v>845081</v>
      </c>
      <c r="X464" s="174" t="str">
        <f>INDEX(ATS!$A:$P,MATCH(ATS!$U464,ATS!$O:$O,0),2)</f>
        <v>Outrider Helmet</v>
      </c>
      <c r="Y464" s="175" t="str">
        <f>INDEX(ATS!$A:$P,MATCH(ATS!$U464,ATS!$O:$O,0),4)</f>
        <v>LAVA-L</v>
      </c>
      <c r="AA464" s="173">
        <f>IFERROR(VLOOKUP('2) Order Form'!V469,$U$4:$U$2000,1,FALSE),"Ikke med i Elastic")</f>
        <v>7048652765734</v>
      </c>
      <c r="AB464" s="173">
        <f>SUM('2) Order Form'!V469)</f>
        <v>7048652765734</v>
      </c>
      <c r="AC464" s="173">
        <f>INDEX(ATS!$A:$P,MATCH(ATS!$AB464,ATS!$O:$O,0),1)</f>
        <v>828161</v>
      </c>
      <c r="AD464" s="173" t="str">
        <f>INDEX(ATS!$A:$P,MATCH(ATS!$AB464,ATS!$O:$O,0),2)</f>
        <v>Hunter Slashed Shorts M</v>
      </c>
      <c r="AE464" s="173" t="str">
        <f>INDEX(ATS!$A:$P,MATCH(ATS!$AB464,ATS!$O:$O,0),4)</f>
        <v>55504-XL</v>
      </c>
    </row>
    <row r="465" spans="1:31">
      <c r="A465">
        <v>820091</v>
      </c>
      <c r="B465" t="s">
        <v>3327</v>
      </c>
      <c r="C465" t="s">
        <v>3939</v>
      </c>
      <c r="D465" t="s">
        <v>3305</v>
      </c>
      <c r="E465" t="s">
        <v>3304</v>
      </c>
      <c r="F465" t="s">
        <v>7</v>
      </c>
      <c r="G465" t="s">
        <v>214</v>
      </c>
      <c r="H465">
        <v>0</v>
      </c>
      <c r="I465">
        <v>0</v>
      </c>
      <c r="J465">
        <v>0</v>
      </c>
      <c r="K465">
        <v>0</v>
      </c>
      <c r="L465">
        <v>0</v>
      </c>
      <c r="N465" s="171" t="str">
        <f t="shared" si="21"/>
        <v>820091-OCHER-M</v>
      </c>
      <c r="O465" s="172" t="str">
        <f>IF(B465="NET","",IF(B465="","",IFERROR(VLOOKUP(N465,EAN!$A:$B,2,FALSE),"MANGLER - MÅ OPPDATERE EAN-FANEN")))</f>
        <v>MANGLER - MÅ OPPDATERE EAN-FANEN</v>
      </c>
      <c r="P465" s="171">
        <f t="shared" si="22"/>
        <v>0</v>
      </c>
      <c r="Q465" s="171">
        <f t="shared" si="23"/>
        <v>0</v>
      </c>
      <c r="S465" s="102" t="str">
        <f>IF(B465="NET","",IFERROR(VLOOKUP(O465,'2) Order Form'!$V$9:$V$905,1,FALSE),"Ikke med I order form"))</f>
        <v>Ikke med I order form</v>
      </c>
      <c r="U465" s="2">
        <v>7048652895660</v>
      </c>
      <c r="V465" s="120">
        <f>IFERROR(VLOOKUP(U465,'2) Order Form'!$V$9:$V$1767,1,FALSE),"Ikke med I order form")</f>
        <v>7048652895660</v>
      </c>
      <c r="W465" s="173">
        <f>INDEX(ATS!$A:$P,MATCH(ATS!$U465,ATS!$O:$O,0),1)</f>
        <v>845081</v>
      </c>
      <c r="X465" s="174" t="str">
        <f>INDEX(ATS!$A:$P,MATCH(ATS!$U465,ATS!$O:$O,0),2)</f>
        <v>Outrider Helmet</v>
      </c>
      <c r="Y465" s="175" t="str">
        <f>INDEX(ATS!$A:$P,MATCH(ATS!$U465,ATS!$O:$O,0),4)</f>
        <v>LAVA-L</v>
      </c>
      <c r="AA465" s="173" t="str">
        <f>IFERROR(VLOOKUP('2) Order Form'!#REF!,$U$4:$U$2000,1,FALSE),"Ikke med i Elastic")</f>
        <v>Ikke med i Elastic</v>
      </c>
      <c r="AB465" s="173" t="e">
        <f>SUM('2) Order Form'!#REF!)</f>
        <v>#REF!</v>
      </c>
      <c r="AC465" s="173" t="e">
        <f>INDEX(ATS!$A:$P,MATCH(ATS!$AB465,ATS!$O:$O,0),1)</f>
        <v>#REF!</v>
      </c>
      <c r="AD465" s="173" t="e">
        <f>INDEX(ATS!$A:$P,MATCH(ATS!$AB465,ATS!$O:$O,0),2)</f>
        <v>#REF!</v>
      </c>
      <c r="AE465" s="173" t="e">
        <f>INDEX(ATS!$A:$P,MATCH(ATS!$AB465,ATS!$O:$O,0),4)</f>
        <v>#REF!</v>
      </c>
    </row>
    <row r="466" spans="1:31">
      <c r="A466">
        <v>820091</v>
      </c>
      <c r="B466" t="s">
        <v>3327</v>
      </c>
      <c r="C466" t="s">
        <v>3939</v>
      </c>
      <c r="D466" t="s">
        <v>3306</v>
      </c>
      <c r="E466" t="s">
        <v>3304</v>
      </c>
      <c r="F466" t="s">
        <v>66</v>
      </c>
      <c r="G466" t="s">
        <v>214</v>
      </c>
      <c r="H466">
        <v>0</v>
      </c>
      <c r="I466">
        <v>0</v>
      </c>
      <c r="J466">
        <v>0</v>
      </c>
      <c r="K466">
        <v>0</v>
      </c>
      <c r="L466">
        <v>0</v>
      </c>
      <c r="N466" s="171" t="str">
        <f t="shared" si="21"/>
        <v>820091-OCHER-L</v>
      </c>
      <c r="O466" s="172" t="str">
        <f>IF(B466="NET","",IF(B466="","",IFERROR(VLOOKUP(N466,EAN!$A:$B,2,FALSE),"MANGLER - MÅ OPPDATERE EAN-FANEN")))</f>
        <v>MANGLER - MÅ OPPDATERE EAN-FANEN</v>
      </c>
      <c r="P466" s="171">
        <f t="shared" si="22"/>
        <v>0</v>
      </c>
      <c r="Q466" s="171">
        <f t="shared" si="23"/>
        <v>0</v>
      </c>
      <c r="S466" s="102" t="str">
        <f>IF(B466="NET","",IFERROR(VLOOKUP(O466,'2) Order Form'!$V$9:$V$905,1,FALSE),"Ikke med I order form"))</f>
        <v>Ikke med I order form</v>
      </c>
      <c r="U466" s="2">
        <v>7048652895714</v>
      </c>
      <c r="V466" s="120">
        <f>IFERROR(VLOOKUP(U466,'2) Order Form'!$V$9:$V$1767,1,FALSE),"Ikke med I order form")</f>
        <v>7048652895714</v>
      </c>
      <c r="W466" s="173">
        <f>INDEX(ATS!$A:$P,MATCH(ATS!$U466,ATS!$O:$O,0),1)</f>
        <v>845081</v>
      </c>
      <c r="X466" s="174" t="str">
        <f>INDEX(ATS!$A:$P,MATCH(ATS!$U466,ATS!$O:$O,0),2)</f>
        <v>Outrider Helmet</v>
      </c>
      <c r="Y466" s="175" t="str">
        <f>INDEX(ATS!$A:$P,MATCH(ATS!$U466,ATS!$O:$O,0),4)</f>
        <v>LUSH-S</v>
      </c>
      <c r="AA466" s="173" t="str">
        <f>IFERROR(VLOOKUP('2) Order Form'!#REF!,$U$4:$U$2000,1,FALSE),"Ikke med i Elastic")</f>
        <v>Ikke med i Elastic</v>
      </c>
      <c r="AB466" s="173" t="e">
        <f>SUM('2) Order Form'!#REF!)</f>
        <v>#REF!</v>
      </c>
      <c r="AC466" s="173" t="e">
        <f>INDEX(ATS!$A:$P,MATCH(ATS!$AB466,ATS!$O:$O,0),1)</f>
        <v>#REF!</v>
      </c>
      <c r="AD466" s="173" t="e">
        <f>INDEX(ATS!$A:$P,MATCH(ATS!$AB466,ATS!$O:$O,0),2)</f>
        <v>#REF!</v>
      </c>
      <c r="AE466" s="173" t="e">
        <f>INDEX(ATS!$A:$P,MATCH(ATS!$AB466,ATS!$O:$O,0),4)</f>
        <v>#REF!</v>
      </c>
    </row>
    <row r="467" spans="1:31">
      <c r="A467">
        <v>820091</v>
      </c>
      <c r="B467" t="s">
        <v>3327</v>
      </c>
      <c r="C467" t="s">
        <v>3939</v>
      </c>
      <c r="D467" t="s">
        <v>3307</v>
      </c>
      <c r="E467" t="s">
        <v>3304</v>
      </c>
      <c r="F467" t="s">
        <v>67</v>
      </c>
      <c r="G467" t="s">
        <v>214</v>
      </c>
      <c r="H467">
        <v>0</v>
      </c>
      <c r="I467">
        <v>0</v>
      </c>
      <c r="J467">
        <v>0</v>
      </c>
      <c r="K467">
        <v>0</v>
      </c>
      <c r="L467">
        <v>0</v>
      </c>
      <c r="N467" s="171" t="str">
        <f t="shared" si="21"/>
        <v>820091-OCHER-XL</v>
      </c>
      <c r="O467" s="172" t="str">
        <f>IF(B467="NET","",IF(B467="","",IFERROR(VLOOKUP(N467,EAN!$A:$B,2,FALSE),"MANGLER - MÅ OPPDATERE EAN-FANEN")))</f>
        <v>MANGLER - MÅ OPPDATERE EAN-FANEN</v>
      </c>
      <c r="P467" s="171">
        <f t="shared" si="22"/>
        <v>0</v>
      </c>
      <c r="Q467" s="171">
        <f t="shared" si="23"/>
        <v>0</v>
      </c>
      <c r="S467" s="102" t="str">
        <f>IF(B467="NET","",IFERROR(VLOOKUP(O467,'2) Order Form'!$V$9:$V$905,1,FALSE),"Ikke med I order form"))</f>
        <v>Ikke med I order form</v>
      </c>
      <c r="U467" s="2">
        <v>7048652895714</v>
      </c>
      <c r="V467" s="120">
        <f>IFERROR(VLOOKUP(U467,'2) Order Form'!$V$9:$V$1767,1,FALSE),"Ikke med I order form")</f>
        <v>7048652895714</v>
      </c>
      <c r="W467" s="173">
        <f>INDEX(ATS!$A:$P,MATCH(ATS!$U467,ATS!$O:$O,0),1)</f>
        <v>845081</v>
      </c>
      <c r="X467" s="174" t="str">
        <f>INDEX(ATS!$A:$P,MATCH(ATS!$U467,ATS!$O:$O,0),2)</f>
        <v>Outrider Helmet</v>
      </c>
      <c r="Y467" s="175" t="str">
        <f>INDEX(ATS!$A:$P,MATCH(ATS!$U467,ATS!$O:$O,0),4)</f>
        <v>LUSH-S</v>
      </c>
      <c r="AA467" s="173" t="str">
        <f>IFERROR(VLOOKUP('2) Order Form'!#REF!,$U$4:$U$2000,1,FALSE),"Ikke med i Elastic")</f>
        <v>Ikke med i Elastic</v>
      </c>
      <c r="AB467" s="173" t="e">
        <f>SUM('2) Order Form'!#REF!)</f>
        <v>#REF!</v>
      </c>
      <c r="AC467" s="173" t="e">
        <f>INDEX(ATS!$A:$P,MATCH(ATS!$AB467,ATS!$O:$O,0),1)</f>
        <v>#REF!</v>
      </c>
      <c r="AD467" s="173" t="e">
        <f>INDEX(ATS!$A:$P,MATCH(ATS!$AB467,ATS!$O:$O,0),2)</f>
        <v>#REF!</v>
      </c>
      <c r="AE467" s="173" t="e">
        <f>INDEX(ATS!$A:$P,MATCH(ATS!$AB467,ATS!$O:$O,0),4)</f>
        <v>#REF!</v>
      </c>
    </row>
    <row r="468" spans="1:31">
      <c r="A468">
        <v>820091</v>
      </c>
      <c r="B468" t="s">
        <v>3327</v>
      </c>
      <c r="C468" t="s">
        <v>3939</v>
      </c>
      <c r="D468" t="s">
        <v>3308</v>
      </c>
      <c r="E468" t="s">
        <v>3309</v>
      </c>
      <c r="F468" t="s">
        <v>8</v>
      </c>
      <c r="G468" t="s">
        <v>214</v>
      </c>
      <c r="H468">
        <v>0</v>
      </c>
      <c r="I468">
        <v>0</v>
      </c>
      <c r="J468">
        <v>0</v>
      </c>
      <c r="K468">
        <v>0</v>
      </c>
      <c r="L468">
        <v>0</v>
      </c>
      <c r="N468" s="171" t="str">
        <f t="shared" si="21"/>
        <v>820091-PNGRN-S</v>
      </c>
      <c r="O468" s="172" t="str">
        <f>IF(B468="NET","",IF(B468="","",IFERROR(VLOOKUP(N468,EAN!$A:$B,2,FALSE),"MANGLER - MÅ OPPDATERE EAN-FANEN")))</f>
        <v>MANGLER - MÅ OPPDATERE EAN-FANEN</v>
      </c>
      <c r="P468" s="171">
        <f t="shared" si="22"/>
        <v>0</v>
      </c>
      <c r="Q468" s="171">
        <f t="shared" si="23"/>
        <v>0</v>
      </c>
      <c r="S468" s="102" t="str">
        <f>IF(B468="NET","",IFERROR(VLOOKUP(O468,'2) Order Form'!$V$9:$V$905,1,FALSE),"Ikke med I order form"))</f>
        <v>Ikke med I order form</v>
      </c>
      <c r="U468" s="2">
        <v>7048652895707</v>
      </c>
      <c r="V468" s="120">
        <f>IFERROR(VLOOKUP(U468,'2) Order Form'!$V$9:$V$1767,1,FALSE),"Ikke med I order form")</f>
        <v>7048652895707</v>
      </c>
      <c r="W468" s="173">
        <f>INDEX(ATS!$A:$P,MATCH(ATS!$U468,ATS!$O:$O,0),1)</f>
        <v>845081</v>
      </c>
      <c r="X468" s="174" t="str">
        <f>INDEX(ATS!$A:$P,MATCH(ATS!$U468,ATS!$O:$O,0),2)</f>
        <v>Outrider Helmet</v>
      </c>
      <c r="Y468" s="175" t="str">
        <f>INDEX(ATS!$A:$P,MATCH(ATS!$U468,ATS!$O:$O,0),4)</f>
        <v>LUSH-M</v>
      </c>
      <c r="AA468" s="173" t="str">
        <f>IFERROR(VLOOKUP('2) Order Form'!#REF!,$U$4:$U$2000,1,FALSE),"Ikke med i Elastic")</f>
        <v>Ikke med i Elastic</v>
      </c>
      <c r="AB468" s="173" t="e">
        <f>SUM('2) Order Form'!#REF!)</f>
        <v>#REF!</v>
      </c>
      <c r="AC468" s="173" t="e">
        <f>INDEX(ATS!$A:$P,MATCH(ATS!$AB468,ATS!$O:$O,0),1)</f>
        <v>#REF!</v>
      </c>
      <c r="AD468" s="173" t="e">
        <f>INDEX(ATS!$A:$P,MATCH(ATS!$AB468,ATS!$O:$O,0),2)</f>
        <v>#REF!</v>
      </c>
      <c r="AE468" s="173" t="e">
        <f>INDEX(ATS!$A:$P,MATCH(ATS!$AB468,ATS!$O:$O,0),4)</f>
        <v>#REF!</v>
      </c>
    </row>
    <row r="469" spans="1:31">
      <c r="A469">
        <v>820091</v>
      </c>
      <c r="B469" t="s">
        <v>3327</v>
      </c>
      <c r="C469" t="s">
        <v>3939</v>
      </c>
      <c r="D469" t="s">
        <v>3310</v>
      </c>
      <c r="E469" t="s">
        <v>3309</v>
      </c>
      <c r="F469" t="s">
        <v>7</v>
      </c>
      <c r="G469" t="s">
        <v>214</v>
      </c>
      <c r="H469">
        <v>0</v>
      </c>
      <c r="I469">
        <v>0</v>
      </c>
      <c r="J469">
        <v>0</v>
      </c>
      <c r="K469">
        <v>0</v>
      </c>
      <c r="L469">
        <v>0</v>
      </c>
      <c r="N469" s="171" t="str">
        <f t="shared" si="21"/>
        <v>820091-PNGRN-M</v>
      </c>
      <c r="O469" s="172" t="str">
        <f>IF(B469="NET","",IF(B469="","",IFERROR(VLOOKUP(N469,EAN!$A:$B,2,FALSE),"MANGLER - MÅ OPPDATERE EAN-FANEN")))</f>
        <v>MANGLER - MÅ OPPDATERE EAN-FANEN</v>
      </c>
      <c r="P469" s="171">
        <f t="shared" si="22"/>
        <v>0</v>
      </c>
      <c r="Q469" s="171">
        <f t="shared" si="23"/>
        <v>0</v>
      </c>
      <c r="S469" s="102" t="str">
        <f>IF(B469="NET","",IFERROR(VLOOKUP(O469,'2) Order Form'!$V$9:$V$905,1,FALSE),"Ikke med I order form"))</f>
        <v>Ikke med I order form</v>
      </c>
      <c r="U469" s="2">
        <v>7048652895707</v>
      </c>
      <c r="V469" s="120">
        <f>IFERROR(VLOOKUP(U469,'2) Order Form'!$V$9:$V$1767,1,FALSE),"Ikke med I order form")</f>
        <v>7048652895707</v>
      </c>
      <c r="W469" s="173">
        <f>INDEX(ATS!$A:$P,MATCH(ATS!$U469,ATS!$O:$O,0),1)</f>
        <v>845081</v>
      </c>
      <c r="X469" s="174" t="str">
        <f>INDEX(ATS!$A:$P,MATCH(ATS!$U469,ATS!$O:$O,0),2)</f>
        <v>Outrider Helmet</v>
      </c>
      <c r="Y469" s="175" t="str">
        <f>INDEX(ATS!$A:$P,MATCH(ATS!$U469,ATS!$O:$O,0),4)</f>
        <v>LUSH-M</v>
      </c>
      <c r="AA469" s="173">
        <f>IFERROR(VLOOKUP('2) Order Form'!V470,$U$4:$U$2000,1,FALSE),"Ikke med i Elastic")</f>
        <v>7048652537157</v>
      </c>
      <c r="AB469" s="173">
        <f>SUM('2) Order Form'!V470)</f>
        <v>7048652537157</v>
      </c>
      <c r="AC469" s="173">
        <f>INDEX(ATS!$A:$P,MATCH(ATS!$AB469,ATS!$O:$O,0),1)</f>
        <v>828161</v>
      </c>
      <c r="AD469" s="173" t="str">
        <f>INDEX(ATS!$A:$P,MATCH(ATS!$AB469,ATS!$O:$O,0),2)</f>
        <v>Hunter Slashed Shorts M</v>
      </c>
      <c r="AE469" s="173" t="str">
        <f>INDEX(ATS!$A:$P,MATCH(ATS!$AB469,ATS!$O:$O,0),4)</f>
        <v>BLACK-S</v>
      </c>
    </row>
    <row r="470" spans="1:31">
      <c r="A470">
        <v>820091</v>
      </c>
      <c r="B470" t="s">
        <v>3327</v>
      </c>
      <c r="C470" t="s">
        <v>3939</v>
      </c>
      <c r="D470" t="s">
        <v>3311</v>
      </c>
      <c r="E470" t="s">
        <v>3309</v>
      </c>
      <c r="F470" t="s">
        <v>66</v>
      </c>
      <c r="G470" t="s">
        <v>214</v>
      </c>
      <c r="H470">
        <v>0</v>
      </c>
      <c r="I470">
        <v>0</v>
      </c>
      <c r="J470">
        <v>0</v>
      </c>
      <c r="K470">
        <v>0</v>
      </c>
      <c r="L470">
        <v>0</v>
      </c>
      <c r="N470" s="171" t="str">
        <f t="shared" si="21"/>
        <v>820091-PNGRN-L</v>
      </c>
      <c r="O470" s="172" t="str">
        <f>IF(B470="NET","",IF(B470="","",IFERROR(VLOOKUP(N470,EAN!$A:$B,2,FALSE),"MANGLER - MÅ OPPDATERE EAN-FANEN")))</f>
        <v>MANGLER - MÅ OPPDATERE EAN-FANEN</v>
      </c>
      <c r="P470" s="171">
        <f t="shared" si="22"/>
        <v>0</v>
      </c>
      <c r="Q470" s="171">
        <f t="shared" si="23"/>
        <v>0</v>
      </c>
      <c r="S470" s="102" t="str">
        <f>IF(B470="NET","",IFERROR(VLOOKUP(O470,'2) Order Form'!$V$9:$V$905,1,FALSE),"Ikke med I order form"))</f>
        <v>Ikke med I order form</v>
      </c>
      <c r="U470" s="2">
        <v>7048652895691</v>
      </c>
      <c r="V470" s="120">
        <f>IFERROR(VLOOKUP(U470,'2) Order Form'!$V$9:$V$1767,1,FALSE),"Ikke med I order form")</f>
        <v>7048652895691</v>
      </c>
      <c r="W470" s="173">
        <f>INDEX(ATS!$A:$P,MATCH(ATS!$U470,ATS!$O:$O,0),1)</f>
        <v>845081</v>
      </c>
      <c r="X470" s="174" t="str">
        <f>INDEX(ATS!$A:$P,MATCH(ATS!$U470,ATS!$O:$O,0),2)</f>
        <v>Outrider Helmet</v>
      </c>
      <c r="Y470" s="175" t="str">
        <f>INDEX(ATS!$A:$P,MATCH(ATS!$U470,ATS!$O:$O,0),4)</f>
        <v>LUSH-L</v>
      </c>
      <c r="AA470" s="173">
        <f>IFERROR(VLOOKUP('2) Order Form'!V471,$U$4:$U$2000,1,FALSE),"Ikke med i Elastic")</f>
        <v>7048652537140</v>
      </c>
      <c r="AB470" s="173">
        <f>SUM('2) Order Form'!V471)</f>
        <v>7048652537140</v>
      </c>
      <c r="AC470" s="173">
        <f>INDEX(ATS!$A:$P,MATCH(ATS!$AB470,ATS!$O:$O,0),1)</f>
        <v>828161</v>
      </c>
      <c r="AD470" s="173" t="str">
        <f>INDEX(ATS!$A:$P,MATCH(ATS!$AB470,ATS!$O:$O,0),2)</f>
        <v>Hunter Slashed Shorts M</v>
      </c>
      <c r="AE470" s="173" t="str">
        <f>INDEX(ATS!$A:$P,MATCH(ATS!$AB470,ATS!$O:$O,0),4)</f>
        <v>BLACK-M</v>
      </c>
    </row>
    <row r="471" spans="1:31">
      <c r="A471">
        <v>820091</v>
      </c>
      <c r="B471" t="s">
        <v>3327</v>
      </c>
      <c r="C471" t="s">
        <v>3939</v>
      </c>
      <c r="D471" t="s">
        <v>3312</v>
      </c>
      <c r="E471" t="s">
        <v>3309</v>
      </c>
      <c r="F471" t="s">
        <v>67</v>
      </c>
      <c r="G471" t="s">
        <v>214</v>
      </c>
      <c r="H471">
        <v>0</v>
      </c>
      <c r="I471">
        <v>0</v>
      </c>
      <c r="J471">
        <v>0</v>
      </c>
      <c r="K471">
        <v>0</v>
      </c>
      <c r="L471">
        <v>0</v>
      </c>
      <c r="N471" s="171" t="str">
        <f t="shared" si="21"/>
        <v>820091-PNGRN-XL</v>
      </c>
      <c r="O471" s="172" t="str">
        <f>IF(B471="NET","",IF(B471="","",IFERROR(VLOOKUP(N471,EAN!$A:$B,2,FALSE),"MANGLER - MÅ OPPDATERE EAN-FANEN")))</f>
        <v>MANGLER - MÅ OPPDATERE EAN-FANEN</v>
      </c>
      <c r="P471" s="171">
        <f t="shared" si="22"/>
        <v>0</v>
      </c>
      <c r="Q471" s="171">
        <f t="shared" si="23"/>
        <v>0</v>
      </c>
      <c r="S471" s="102" t="str">
        <f>IF(B471="NET","",IFERROR(VLOOKUP(O471,'2) Order Form'!$V$9:$V$905,1,FALSE),"Ikke med I order form"))</f>
        <v>Ikke med I order form</v>
      </c>
      <c r="U471" s="2">
        <v>7048652895691</v>
      </c>
      <c r="V471" s="120">
        <f>IFERROR(VLOOKUP(U471,'2) Order Form'!$V$9:$V$1767,1,FALSE),"Ikke med I order form")</f>
        <v>7048652895691</v>
      </c>
      <c r="W471" s="173">
        <f>INDEX(ATS!$A:$P,MATCH(ATS!$U471,ATS!$O:$O,0),1)</f>
        <v>845081</v>
      </c>
      <c r="X471" s="174" t="str">
        <f>INDEX(ATS!$A:$P,MATCH(ATS!$U471,ATS!$O:$O,0),2)</f>
        <v>Outrider Helmet</v>
      </c>
      <c r="Y471" s="175" t="str">
        <f>INDEX(ATS!$A:$P,MATCH(ATS!$U471,ATS!$O:$O,0),4)</f>
        <v>LUSH-L</v>
      </c>
      <c r="AA471" s="173">
        <f>IFERROR(VLOOKUP('2) Order Form'!V472,$U$4:$U$2000,1,FALSE),"Ikke med i Elastic")</f>
        <v>7048652537133</v>
      </c>
      <c r="AB471" s="173">
        <f>SUM('2) Order Form'!V472)</f>
        <v>7048652537133</v>
      </c>
      <c r="AC471" s="173">
        <f>INDEX(ATS!$A:$P,MATCH(ATS!$AB471,ATS!$O:$O,0),1)</f>
        <v>828161</v>
      </c>
      <c r="AD471" s="173" t="str">
        <f>INDEX(ATS!$A:$P,MATCH(ATS!$AB471,ATS!$O:$O,0),2)</f>
        <v>Hunter Slashed Shorts M</v>
      </c>
      <c r="AE471" s="173" t="str">
        <f>INDEX(ATS!$A:$P,MATCH(ATS!$AB471,ATS!$O:$O,0),4)</f>
        <v>BLACK-L</v>
      </c>
    </row>
    <row r="472" spans="1:31">
      <c r="A472">
        <v>820091</v>
      </c>
      <c r="B472" t="s">
        <v>3327</v>
      </c>
      <c r="C472" t="s">
        <v>3939</v>
      </c>
      <c r="D472" t="s">
        <v>3318</v>
      </c>
      <c r="E472" t="s">
        <v>3196</v>
      </c>
      <c r="F472" t="s">
        <v>8</v>
      </c>
      <c r="G472" t="s">
        <v>214</v>
      </c>
      <c r="H472">
        <v>0</v>
      </c>
      <c r="I472">
        <v>0</v>
      </c>
      <c r="J472">
        <v>0</v>
      </c>
      <c r="K472">
        <v>0</v>
      </c>
      <c r="L472">
        <v>0</v>
      </c>
      <c r="N472" s="171" t="str">
        <f t="shared" si="21"/>
        <v>820091-RUST-S</v>
      </c>
      <c r="O472" s="172" t="str">
        <f>IF(B472="NET","",IF(B472="","",IFERROR(VLOOKUP(N472,EAN!$A:$B,2,FALSE),"MANGLER - MÅ OPPDATERE EAN-FANEN")))</f>
        <v>MANGLER - MÅ OPPDATERE EAN-FANEN</v>
      </c>
      <c r="P472" s="171">
        <f t="shared" si="22"/>
        <v>0</v>
      </c>
      <c r="Q472" s="171">
        <f t="shared" si="23"/>
        <v>0</v>
      </c>
      <c r="S472" s="102" t="str">
        <f>IF(B472="NET","",IFERROR(VLOOKUP(O472,'2) Order Form'!$V$9:$V$905,1,FALSE),"Ikke med I order form"))</f>
        <v>Ikke med I order form</v>
      </c>
      <c r="U472" s="2">
        <v>7048652895745</v>
      </c>
      <c r="V472" s="120" t="str">
        <f>IFERROR(VLOOKUP(U472,'2) Order Form'!$V$9:$V$1767,1,FALSE),"Ikke med I order form")</f>
        <v>Ikke med I order form</v>
      </c>
      <c r="W472" s="173" t="e">
        <f>INDEX(ATS!$A:$P,MATCH(ATS!$U472,ATS!$O:$O,0),1)</f>
        <v>#N/A</v>
      </c>
      <c r="X472" s="174" t="e">
        <f>INDEX(ATS!$A:$P,MATCH(ATS!$U472,ATS!$O:$O,0),2)</f>
        <v>#N/A</v>
      </c>
      <c r="Y472" s="175" t="e">
        <f>INDEX(ATS!$A:$P,MATCH(ATS!$U472,ATS!$O:$O,0),4)</f>
        <v>#N/A</v>
      </c>
      <c r="AA472" s="173">
        <f>IFERROR(VLOOKUP('2) Order Form'!V473,$U$4:$U$2000,1,FALSE),"Ikke med i Elastic")</f>
        <v>7048652537164</v>
      </c>
      <c r="AB472" s="173">
        <f>SUM('2) Order Form'!V473)</f>
        <v>7048652537164</v>
      </c>
      <c r="AC472" s="173">
        <f>INDEX(ATS!$A:$P,MATCH(ATS!$AB472,ATS!$O:$O,0),1)</f>
        <v>828161</v>
      </c>
      <c r="AD472" s="173" t="str">
        <f>INDEX(ATS!$A:$P,MATCH(ATS!$AB472,ATS!$O:$O,0),2)</f>
        <v>Hunter Slashed Shorts M</v>
      </c>
      <c r="AE472" s="173" t="str">
        <f>INDEX(ATS!$A:$P,MATCH(ATS!$AB472,ATS!$O:$O,0),4)</f>
        <v>BLACK-XL</v>
      </c>
    </row>
    <row r="473" spans="1:31">
      <c r="A473">
        <v>820091</v>
      </c>
      <c r="B473" t="s">
        <v>3327</v>
      </c>
      <c r="C473" t="s">
        <v>3939</v>
      </c>
      <c r="D473" t="s">
        <v>3319</v>
      </c>
      <c r="E473" t="s">
        <v>3196</v>
      </c>
      <c r="F473" t="s">
        <v>7</v>
      </c>
      <c r="G473" t="s">
        <v>214</v>
      </c>
      <c r="H473">
        <v>0</v>
      </c>
      <c r="I473">
        <v>0</v>
      </c>
      <c r="J473">
        <v>0</v>
      </c>
      <c r="K473">
        <v>0</v>
      </c>
      <c r="L473">
        <v>0</v>
      </c>
      <c r="N473" s="171" t="str">
        <f t="shared" si="21"/>
        <v>820091-RUST-M</v>
      </c>
      <c r="O473" s="172" t="str">
        <f>IF(B473="NET","",IF(B473="","",IFERROR(VLOOKUP(N473,EAN!$A:$B,2,FALSE),"MANGLER - MÅ OPPDATERE EAN-FANEN")))</f>
        <v>MANGLER - MÅ OPPDATERE EAN-FANEN</v>
      </c>
      <c r="P473" s="171">
        <f t="shared" si="22"/>
        <v>0</v>
      </c>
      <c r="Q473" s="171">
        <f t="shared" si="23"/>
        <v>0</v>
      </c>
      <c r="S473" s="102" t="str">
        <f>IF(B473="NET","",IFERROR(VLOOKUP(O473,'2) Order Form'!$V$9:$V$905,1,FALSE),"Ikke med I order form"))</f>
        <v>Ikke med I order form</v>
      </c>
      <c r="U473" s="2">
        <v>7048652895745</v>
      </c>
      <c r="V473" s="120" t="str">
        <f>IFERROR(VLOOKUP(U473,'2) Order Form'!$V$9:$V$1767,1,FALSE),"Ikke med I order form")</f>
        <v>Ikke med I order form</v>
      </c>
      <c r="W473" s="173" t="e">
        <f>INDEX(ATS!$A:$P,MATCH(ATS!$U473,ATS!$O:$O,0),1)</f>
        <v>#N/A</v>
      </c>
      <c r="X473" s="174" t="e">
        <f>INDEX(ATS!$A:$P,MATCH(ATS!$U473,ATS!$O:$O,0),2)</f>
        <v>#N/A</v>
      </c>
      <c r="Y473" s="175" t="e">
        <f>INDEX(ATS!$A:$P,MATCH(ATS!$U473,ATS!$O:$O,0),4)</f>
        <v>#N/A</v>
      </c>
      <c r="AA473" s="173">
        <f>IFERROR(VLOOKUP('2) Order Form'!V474,$U$4:$U$2000,1,FALSE),"Ikke med i Elastic")</f>
        <v>7048652897947</v>
      </c>
      <c r="AB473" s="173">
        <f>SUM('2) Order Form'!V474)</f>
        <v>7048652897947</v>
      </c>
      <c r="AC473" s="173">
        <f>INDEX(ATS!$A:$P,MATCH(ATS!$AB473,ATS!$O:$O,0),1)</f>
        <v>820371</v>
      </c>
      <c r="AD473" s="173" t="str">
        <f>INDEX(ATS!$A:$P,MATCH(ATS!$AB473,ATS!$O:$O,0),2)</f>
        <v>Hunter Roller Shorts M</v>
      </c>
      <c r="AE473" s="173" t="str">
        <f>INDEX(ATS!$A:$P,MATCH(ATS!$AB473,ATS!$O:$O,0),4)</f>
        <v>99901-S</v>
      </c>
    </row>
    <row r="474" spans="1:31">
      <c r="A474">
        <v>820091</v>
      </c>
      <c r="B474" t="s">
        <v>3327</v>
      </c>
      <c r="C474" t="s">
        <v>3939</v>
      </c>
      <c r="D474" t="s">
        <v>3320</v>
      </c>
      <c r="E474" t="s">
        <v>3196</v>
      </c>
      <c r="F474" t="s">
        <v>66</v>
      </c>
      <c r="G474" t="s">
        <v>214</v>
      </c>
      <c r="H474">
        <v>0</v>
      </c>
      <c r="I474">
        <v>0</v>
      </c>
      <c r="J474">
        <v>0</v>
      </c>
      <c r="K474">
        <v>0</v>
      </c>
      <c r="L474">
        <v>0</v>
      </c>
      <c r="N474" s="171" t="str">
        <f t="shared" si="21"/>
        <v>820091-RUST-L</v>
      </c>
      <c r="O474" s="172" t="str">
        <f>IF(B474="NET","",IF(B474="","",IFERROR(VLOOKUP(N474,EAN!$A:$B,2,FALSE),"MANGLER - MÅ OPPDATERE EAN-FANEN")))</f>
        <v>MANGLER - MÅ OPPDATERE EAN-FANEN</v>
      </c>
      <c r="P474" s="171">
        <f t="shared" si="22"/>
        <v>0</v>
      </c>
      <c r="Q474" s="171">
        <f t="shared" si="23"/>
        <v>0</v>
      </c>
      <c r="S474" s="102" t="str">
        <f>IF(B474="NET","",IFERROR(VLOOKUP(O474,'2) Order Form'!$V$9:$V$905,1,FALSE),"Ikke med I order form"))</f>
        <v>Ikke med I order form</v>
      </c>
      <c r="U474" s="2">
        <v>7048652895738</v>
      </c>
      <c r="V474" s="120" t="str">
        <f>IFERROR(VLOOKUP(U474,'2) Order Form'!$V$9:$V$1767,1,FALSE),"Ikke med I order form")</f>
        <v>Ikke med I order form</v>
      </c>
      <c r="W474" s="173" t="e">
        <f>INDEX(ATS!$A:$P,MATCH(ATS!$U474,ATS!$O:$O,0),1)</f>
        <v>#N/A</v>
      </c>
      <c r="X474" s="174" t="e">
        <f>INDEX(ATS!$A:$P,MATCH(ATS!$U474,ATS!$O:$O,0),2)</f>
        <v>#N/A</v>
      </c>
      <c r="Y474" s="175" t="e">
        <f>INDEX(ATS!$A:$P,MATCH(ATS!$U474,ATS!$O:$O,0),4)</f>
        <v>#N/A</v>
      </c>
      <c r="AA474" s="173">
        <f>IFERROR(VLOOKUP('2) Order Form'!V475,$U$4:$U$2000,1,FALSE),"Ikke med i Elastic")</f>
        <v>7048652897930</v>
      </c>
      <c r="AB474" s="173">
        <f>SUM('2) Order Form'!V475)</f>
        <v>7048652897930</v>
      </c>
      <c r="AC474" s="173">
        <f>INDEX(ATS!$A:$P,MATCH(ATS!$AB474,ATS!$O:$O,0),1)</f>
        <v>820371</v>
      </c>
      <c r="AD474" s="173" t="str">
        <f>INDEX(ATS!$A:$P,MATCH(ATS!$AB474,ATS!$O:$O,0),2)</f>
        <v>Hunter Roller Shorts M</v>
      </c>
      <c r="AE474" s="173" t="str">
        <f>INDEX(ATS!$A:$P,MATCH(ATS!$AB474,ATS!$O:$O,0),4)</f>
        <v>99901-M</v>
      </c>
    </row>
    <row r="475" spans="1:31">
      <c r="A475">
        <v>820091</v>
      </c>
      <c r="B475" t="s">
        <v>3327</v>
      </c>
      <c r="C475" t="s">
        <v>3939</v>
      </c>
      <c r="D475" t="s">
        <v>3321</v>
      </c>
      <c r="E475" t="s">
        <v>3196</v>
      </c>
      <c r="F475" t="s">
        <v>67</v>
      </c>
      <c r="G475" t="s">
        <v>214</v>
      </c>
      <c r="H475">
        <v>0</v>
      </c>
      <c r="I475">
        <v>0</v>
      </c>
      <c r="J475">
        <v>0</v>
      </c>
      <c r="K475">
        <v>0</v>
      </c>
      <c r="L475">
        <v>0</v>
      </c>
      <c r="N475" s="171" t="str">
        <f t="shared" si="21"/>
        <v>820091-RUST-XL</v>
      </c>
      <c r="O475" s="172" t="str">
        <f>IF(B475="NET","",IF(B475="","",IFERROR(VLOOKUP(N475,EAN!$A:$B,2,FALSE),"MANGLER - MÅ OPPDATERE EAN-FANEN")))</f>
        <v>MANGLER - MÅ OPPDATERE EAN-FANEN</v>
      </c>
      <c r="P475" s="171">
        <f t="shared" si="22"/>
        <v>0</v>
      </c>
      <c r="Q475" s="171">
        <f t="shared" si="23"/>
        <v>0</v>
      </c>
      <c r="S475" s="102" t="str">
        <f>IF(B475="NET","",IFERROR(VLOOKUP(O475,'2) Order Form'!$V$9:$V$905,1,FALSE),"Ikke med I order form"))</f>
        <v>Ikke med I order form</v>
      </c>
      <c r="U475" s="2">
        <v>7048652895738</v>
      </c>
      <c r="V475" s="120" t="str">
        <f>IFERROR(VLOOKUP(U475,'2) Order Form'!$V$9:$V$1767,1,FALSE),"Ikke med I order form")</f>
        <v>Ikke med I order form</v>
      </c>
      <c r="W475" s="173" t="e">
        <f>INDEX(ATS!$A:$P,MATCH(ATS!$U475,ATS!$O:$O,0),1)</f>
        <v>#N/A</v>
      </c>
      <c r="X475" s="174" t="e">
        <f>INDEX(ATS!$A:$P,MATCH(ATS!$U475,ATS!$O:$O,0),2)</f>
        <v>#N/A</v>
      </c>
      <c r="Y475" s="175" t="e">
        <f>INDEX(ATS!$A:$P,MATCH(ATS!$U475,ATS!$O:$O,0),4)</f>
        <v>#N/A</v>
      </c>
      <c r="AA475" s="173">
        <f>IFERROR(VLOOKUP('2) Order Form'!V476,$U$4:$U$2000,1,FALSE),"Ikke med i Elastic")</f>
        <v>7048652897923</v>
      </c>
      <c r="AB475" s="173">
        <f>SUM('2) Order Form'!V476)</f>
        <v>7048652897923</v>
      </c>
      <c r="AC475" s="173">
        <f>INDEX(ATS!$A:$P,MATCH(ATS!$AB475,ATS!$O:$O,0),1)</f>
        <v>820371</v>
      </c>
      <c r="AD475" s="173" t="str">
        <f>INDEX(ATS!$A:$P,MATCH(ATS!$AB475,ATS!$O:$O,0),2)</f>
        <v>Hunter Roller Shorts M</v>
      </c>
      <c r="AE475" s="173" t="str">
        <f>INDEX(ATS!$A:$P,MATCH(ATS!$AB475,ATS!$O:$O,0),4)</f>
        <v>99901-L</v>
      </c>
    </row>
    <row r="476" spans="1:31">
      <c r="A476" s="140">
        <v>820172</v>
      </c>
      <c r="B476" t="s">
        <v>170</v>
      </c>
      <c r="H476" s="140">
        <v>202341</v>
      </c>
      <c r="I476" s="140">
        <v>202342</v>
      </c>
      <c r="J476" s="140">
        <v>202343</v>
      </c>
      <c r="K476" s="140">
        <v>202344</v>
      </c>
      <c r="L476" s="140">
        <v>202345</v>
      </c>
      <c r="N476" s="171" t="str">
        <f t="shared" si="21"/>
        <v>820172-</v>
      </c>
      <c r="O476" s="172" t="str">
        <f>IF(B476="NET","",IF(B476="","",IFERROR(VLOOKUP(N476,EAN!$A:$B,2,FALSE),"MANGLER - MÅ OPPDATERE EAN-FANEN")))</f>
        <v/>
      </c>
      <c r="P476" s="171">
        <f t="shared" si="22"/>
        <v>202341</v>
      </c>
      <c r="Q476" s="171">
        <f t="shared" si="23"/>
        <v>202345</v>
      </c>
      <c r="S476" s="102" t="str">
        <f>IF(B476="NET","",IFERROR(VLOOKUP(O476,'2) Order Form'!$V$9:$V$905,1,FALSE),"Ikke med I order form"))</f>
        <v/>
      </c>
      <c r="U476" s="2">
        <v>7048652895721</v>
      </c>
      <c r="V476" s="120" t="str">
        <f>IFERROR(VLOOKUP(U476,'2) Order Form'!$V$9:$V$1767,1,FALSE),"Ikke med I order form")</f>
        <v>Ikke med I order form</v>
      </c>
      <c r="W476" s="173" t="e">
        <f>INDEX(ATS!$A:$P,MATCH(ATS!$U476,ATS!$O:$O,0),1)</f>
        <v>#N/A</v>
      </c>
      <c r="X476" s="174" t="e">
        <f>INDEX(ATS!$A:$P,MATCH(ATS!$U476,ATS!$O:$O,0),2)</f>
        <v>#N/A</v>
      </c>
      <c r="Y476" s="175" t="e">
        <f>INDEX(ATS!$A:$P,MATCH(ATS!$U476,ATS!$O:$O,0),4)</f>
        <v>#N/A</v>
      </c>
      <c r="AA476" s="173">
        <f>IFERROR(VLOOKUP('2) Order Form'!V477,$U$4:$U$2000,1,FALSE),"Ikke med i Elastic")</f>
        <v>7048652897954</v>
      </c>
      <c r="AB476" s="173">
        <f>SUM('2) Order Form'!V477)</f>
        <v>7048652897954</v>
      </c>
      <c r="AC476" s="173">
        <f>INDEX(ATS!$A:$P,MATCH(ATS!$AB476,ATS!$O:$O,0),1)</f>
        <v>820371</v>
      </c>
      <c r="AD476" s="173" t="str">
        <f>INDEX(ATS!$A:$P,MATCH(ATS!$AB476,ATS!$O:$O,0),2)</f>
        <v>Hunter Roller Shorts M</v>
      </c>
      <c r="AE476" s="173" t="str">
        <f>INDEX(ATS!$A:$P,MATCH(ATS!$AB476,ATS!$O:$O,0),4)</f>
        <v>99901-XL</v>
      </c>
    </row>
    <row r="477" spans="1:31">
      <c r="A477">
        <v>820172</v>
      </c>
      <c r="B477" t="s">
        <v>3914</v>
      </c>
      <c r="C477" t="s">
        <v>3939</v>
      </c>
      <c r="D477" t="s">
        <v>121</v>
      </c>
      <c r="E477" t="s">
        <v>87</v>
      </c>
      <c r="F477" t="s">
        <v>78</v>
      </c>
      <c r="G477" t="s">
        <v>111</v>
      </c>
      <c r="H477">
        <v>139</v>
      </c>
      <c r="I477">
        <v>139</v>
      </c>
      <c r="J477">
        <v>139</v>
      </c>
      <c r="K477">
        <v>139</v>
      </c>
      <c r="L477">
        <v>139</v>
      </c>
      <c r="N477" s="171" t="str">
        <f t="shared" si="21"/>
        <v>820172-BLACK-OS</v>
      </c>
      <c r="O477" s="172" t="str">
        <f>IF(B477="NET","",IF(B477="","",IFERROR(VLOOKUP(N477,EAN!$A:$B,2,FALSE),"MANGLER - MÅ OPPDATERE EAN-FANEN")))</f>
        <v>MANGLER - MÅ OPPDATERE EAN-FANEN</v>
      </c>
      <c r="P477" s="171">
        <f t="shared" si="22"/>
        <v>139</v>
      </c>
      <c r="Q477" s="171">
        <f t="shared" si="23"/>
        <v>139</v>
      </c>
      <c r="S477" s="102" t="str">
        <f>IF(B477="NET","",IFERROR(VLOOKUP(O477,'2) Order Form'!$V$9:$V$905,1,FALSE),"Ikke med I order form"))</f>
        <v>Ikke med I order form</v>
      </c>
      <c r="U477" s="2">
        <v>7048652895721</v>
      </c>
      <c r="V477" s="120" t="str">
        <f>IFERROR(VLOOKUP(U477,'2) Order Form'!$V$9:$V$1767,1,FALSE),"Ikke med I order form")</f>
        <v>Ikke med I order form</v>
      </c>
      <c r="W477" s="173" t="e">
        <f>INDEX(ATS!$A:$P,MATCH(ATS!$U477,ATS!$O:$O,0),1)</f>
        <v>#N/A</v>
      </c>
      <c r="X477" s="174" t="e">
        <f>INDEX(ATS!$A:$P,MATCH(ATS!$U477,ATS!$O:$O,0),2)</f>
        <v>#N/A</v>
      </c>
      <c r="Y477" s="175" t="e">
        <f>INDEX(ATS!$A:$P,MATCH(ATS!$U477,ATS!$O:$O,0),4)</f>
        <v>#N/A</v>
      </c>
      <c r="AA477" s="173" t="str">
        <f>IFERROR(VLOOKUP('2) Order Form'!#REF!,$U$4:$U$2000,1,FALSE),"Ikke med i Elastic")</f>
        <v>Ikke med i Elastic</v>
      </c>
      <c r="AB477" s="173" t="e">
        <f>SUM('2) Order Form'!#REF!)</f>
        <v>#REF!</v>
      </c>
      <c r="AC477" s="173" t="e">
        <f>INDEX(ATS!$A:$P,MATCH(ATS!$AB477,ATS!$O:$O,0),1)</f>
        <v>#REF!</v>
      </c>
      <c r="AD477" s="173" t="e">
        <f>INDEX(ATS!$A:$P,MATCH(ATS!$AB477,ATS!$O:$O,0),2)</f>
        <v>#REF!</v>
      </c>
      <c r="AE477" s="173" t="e">
        <f>INDEX(ATS!$A:$P,MATCH(ATS!$AB477,ATS!$O:$O,0),4)</f>
        <v>#REF!</v>
      </c>
    </row>
    <row r="478" spans="1:31">
      <c r="A478">
        <v>820172</v>
      </c>
      <c r="B478" t="s">
        <v>3914</v>
      </c>
      <c r="C478" t="s">
        <v>3939</v>
      </c>
      <c r="D478" t="s">
        <v>312</v>
      </c>
      <c r="E478" t="s">
        <v>931</v>
      </c>
      <c r="F478" t="s">
        <v>78</v>
      </c>
      <c r="G478" t="s">
        <v>214</v>
      </c>
      <c r="H478">
        <v>0</v>
      </c>
      <c r="I478">
        <v>0</v>
      </c>
      <c r="J478">
        <v>0</v>
      </c>
      <c r="K478">
        <v>0</v>
      </c>
      <c r="L478">
        <v>0</v>
      </c>
      <c r="N478" s="171" t="str">
        <f t="shared" si="21"/>
        <v>820172-EHRED-OS</v>
      </c>
      <c r="O478" s="172" t="str">
        <f>IF(B478="NET","",IF(B478="","",IFERROR(VLOOKUP(N478,EAN!$A:$B,2,FALSE),"MANGLER - MÅ OPPDATERE EAN-FANEN")))</f>
        <v>MANGLER - MÅ OPPDATERE EAN-FANEN</v>
      </c>
      <c r="P478" s="171">
        <f t="shared" si="22"/>
        <v>0</v>
      </c>
      <c r="Q478" s="171">
        <f t="shared" si="23"/>
        <v>0</v>
      </c>
      <c r="S478" s="102" t="str">
        <f>IF(B478="NET","",IFERROR(VLOOKUP(O478,'2) Order Form'!$V$9:$V$905,1,FALSE),"Ikke med I order form"))</f>
        <v>Ikke med I order form</v>
      </c>
      <c r="U478" s="2">
        <v>7048652895776</v>
      </c>
      <c r="V478" s="120">
        <f>IFERROR(VLOOKUP(U478,'2) Order Form'!$V$9:$V$1767,1,FALSE),"Ikke med I order form")</f>
        <v>7048652895776</v>
      </c>
      <c r="W478" s="173">
        <f>INDEX(ATS!$A:$P,MATCH(ATS!$U478,ATS!$O:$O,0),1)</f>
        <v>845081</v>
      </c>
      <c r="X478" s="174" t="str">
        <f>INDEX(ATS!$A:$P,MATCH(ATS!$U478,ATS!$O:$O,0),2)</f>
        <v>Outrider Helmet</v>
      </c>
      <c r="Y478" s="175" t="str">
        <f>INDEX(ATS!$A:$P,MATCH(ATS!$U478,ATS!$O:$O,0),4)</f>
        <v>WOLND-S</v>
      </c>
      <c r="AA478" s="173" t="str">
        <f>IFERROR(VLOOKUP('2) Order Form'!#REF!,$U$4:$U$2000,1,FALSE),"Ikke med i Elastic")</f>
        <v>Ikke med i Elastic</v>
      </c>
      <c r="AB478" s="173" t="e">
        <f>SUM('2) Order Form'!#REF!)</f>
        <v>#REF!</v>
      </c>
      <c r="AC478" s="173" t="e">
        <f>INDEX(ATS!$A:$P,MATCH(ATS!$AB478,ATS!$O:$O,0),1)</f>
        <v>#REF!</v>
      </c>
      <c r="AD478" s="173" t="e">
        <f>INDEX(ATS!$A:$P,MATCH(ATS!$AB478,ATS!$O:$O,0),2)</f>
        <v>#REF!</v>
      </c>
      <c r="AE478" s="173" t="e">
        <f>INDEX(ATS!$A:$P,MATCH(ATS!$AB478,ATS!$O:$O,0),4)</f>
        <v>#REF!</v>
      </c>
    </row>
    <row r="479" spans="1:31">
      <c r="A479">
        <v>820172</v>
      </c>
      <c r="B479" t="s">
        <v>3914</v>
      </c>
      <c r="C479" t="s">
        <v>3939</v>
      </c>
      <c r="D479" t="s">
        <v>443</v>
      </c>
      <c r="E479" t="s">
        <v>957</v>
      </c>
      <c r="F479" t="s">
        <v>78</v>
      </c>
      <c r="G479" t="s">
        <v>214</v>
      </c>
      <c r="H479">
        <v>0</v>
      </c>
      <c r="I479">
        <v>0</v>
      </c>
      <c r="J479">
        <v>0</v>
      </c>
      <c r="K479">
        <v>0</v>
      </c>
      <c r="L479">
        <v>0</v>
      </c>
      <c r="N479" s="171" t="str">
        <f t="shared" si="21"/>
        <v>820172-LTGRY-OS</v>
      </c>
      <c r="O479" s="172" t="str">
        <f>IF(B479="NET","",IF(B479="","",IFERROR(VLOOKUP(N479,EAN!$A:$B,2,FALSE),"MANGLER - MÅ OPPDATERE EAN-FANEN")))</f>
        <v>MANGLER - MÅ OPPDATERE EAN-FANEN</v>
      </c>
      <c r="P479" s="171">
        <f t="shared" si="22"/>
        <v>0</v>
      </c>
      <c r="Q479" s="171">
        <f t="shared" si="23"/>
        <v>0</v>
      </c>
      <c r="S479" s="102" t="str">
        <f>IF(B479="NET","",IFERROR(VLOOKUP(O479,'2) Order Form'!$V$9:$V$905,1,FALSE),"Ikke med I order form"))</f>
        <v>Ikke med I order form</v>
      </c>
      <c r="U479" s="2">
        <v>7048652895776</v>
      </c>
      <c r="V479" s="120">
        <f>IFERROR(VLOOKUP(U479,'2) Order Form'!$V$9:$V$1767,1,FALSE),"Ikke med I order form")</f>
        <v>7048652895776</v>
      </c>
      <c r="W479" s="173">
        <f>INDEX(ATS!$A:$P,MATCH(ATS!$U479,ATS!$O:$O,0),1)</f>
        <v>845081</v>
      </c>
      <c r="X479" s="174" t="str">
        <f>INDEX(ATS!$A:$P,MATCH(ATS!$U479,ATS!$O:$O,0),2)</f>
        <v>Outrider Helmet</v>
      </c>
      <c r="Y479" s="175" t="str">
        <f>INDEX(ATS!$A:$P,MATCH(ATS!$U479,ATS!$O:$O,0),4)</f>
        <v>WOLND-S</v>
      </c>
      <c r="AA479" s="173" t="str">
        <f>IFERROR(VLOOKUP('2) Order Form'!#REF!,$U$4:$U$2000,1,FALSE),"Ikke med i Elastic")</f>
        <v>Ikke med i Elastic</v>
      </c>
      <c r="AB479" s="173" t="e">
        <f>SUM('2) Order Form'!#REF!)</f>
        <v>#REF!</v>
      </c>
      <c r="AC479" s="173" t="e">
        <f>INDEX(ATS!$A:$P,MATCH(ATS!$AB479,ATS!$O:$O,0),1)</f>
        <v>#REF!</v>
      </c>
      <c r="AD479" s="173" t="e">
        <f>INDEX(ATS!$A:$P,MATCH(ATS!$AB479,ATS!$O:$O,0),2)</f>
        <v>#REF!</v>
      </c>
      <c r="AE479" s="173" t="e">
        <f>INDEX(ATS!$A:$P,MATCH(ATS!$AB479,ATS!$O:$O,0),4)</f>
        <v>#REF!</v>
      </c>
    </row>
    <row r="480" spans="1:31">
      <c r="A480" s="140">
        <v>820235</v>
      </c>
      <c r="B480" t="s">
        <v>170</v>
      </c>
      <c r="H480" s="140">
        <v>202341</v>
      </c>
      <c r="I480" s="140">
        <v>202342</v>
      </c>
      <c r="J480" s="140">
        <v>202343</v>
      </c>
      <c r="K480" s="140">
        <v>202344</v>
      </c>
      <c r="L480" s="140">
        <v>202345</v>
      </c>
      <c r="N480" s="171" t="str">
        <f t="shared" si="21"/>
        <v>820235-</v>
      </c>
      <c r="O480" s="172" t="str">
        <f>IF(B480="NET","",IF(B480="","",IFERROR(VLOOKUP(N480,EAN!$A:$B,2,FALSE),"MANGLER - MÅ OPPDATERE EAN-FANEN")))</f>
        <v/>
      </c>
      <c r="P480" s="171">
        <f t="shared" si="22"/>
        <v>202341</v>
      </c>
      <c r="Q480" s="171">
        <f t="shared" si="23"/>
        <v>202345</v>
      </c>
      <c r="S480" s="102" t="str">
        <f>IF(B480="NET","",IFERROR(VLOOKUP(O480,'2) Order Form'!$V$9:$V$905,1,FALSE),"Ikke med I order form"))</f>
        <v/>
      </c>
      <c r="U480" s="2">
        <v>7048652895769</v>
      </c>
      <c r="V480" s="120">
        <f>IFERROR(VLOOKUP(U480,'2) Order Form'!$V$9:$V$1767,1,FALSE),"Ikke med I order form")</f>
        <v>7048652895769</v>
      </c>
      <c r="W480" s="173">
        <f>INDEX(ATS!$A:$P,MATCH(ATS!$U480,ATS!$O:$O,0),1)</f>
        <v>845081</v>
      </c>
      <c r="X480" s="174" t="str">
        <f>INDEX(ATS!$A:$P,MATCH(ATS!$U480,ATS!$O:$O,0),2)</f>
        <v>Outrider Helmet</v>
      </c>
      <c r="Y480" s="175" t="str">
        <f>INDEX(ATS!$A:$P,MATCH(ATS!$U480,ATS!$O:$O,0),4)</f>
        <v>WOLND-M</v>
      </c>
      <c r="AA480" s="173" t="str">
        <f>IFERROR(VLOOKUP('2) Order Form'!#REF!,$U$4:$U$2000,1,FALSE),"Ikke med i Elastic")</f>
        <v>Ikke med i Elastic</v>
      </c>
      <c r="AB480" s="173" t="e">
        <f>SUM('2) Order Form'!#REF!)</f>
        <v>#REF!</v>
      </c>
      <c r="AC480" s="173" t="e">
        <f>INDEX(ATS!$A:$P,MATCH(ATS!$AB480,ATS!$O:$O,0),1)</f>
        <v>#REF!</v>
      </c>
      <c r="AD480" s="173" t="e">
        <f>INDEX(ATS!$A:$P,MATCH(ATS!$AB480,ATS!$O:$O,0),2)</f>
        <v>#REF!</v>
      </c>
      <c r="AE480" s="173" t="e">
        <f>INDEX(ATS!$A:$P,MATCH(ATS!$AB480,ATS!$O:$O,0),4)</f>
        <v>#REF!</v>
      </c>
    </row>
    <row r="481" spans="1:31">
      <c r="A481">
        <v>820235</v>
      </c>
      <c r="B481" t="s">
        <v>3328</v>
      </c>
      <c r="C481" t="s">
        <v>3939</v>
      </c>
      <c r="D481" t="s">
        <v>3329</v>
      </c>
      <c r="E481" t="s">
        <v>3330</v>
      </c>
      <c r="F481" t="s">
        <v>8</v>
      </c>
      <c r="G481" t="s">
        <v>111</v>
      </c>
      <c r="H481">
        <v>45</v>
      </c>
      <c r="I481">
        <v>45</v>
      </c>
      <c r="J481">
        <v>45</v>
      </c>
      <c r="K481">
        <v>45</v>
      </c>
      <c r="L481">
        <v>45</v>
      </c>
      <c r="N481" s="171" t="str">
        <f t="shared" si="21"/>
        <v>820235-11000-S</v>
      </c>
      <c r="O481" s="172" t="str">
        <f>IF(B481="NET","",IF(B481="","",IFERROR(VLOOKUP(N481,EAN!$A:$B,2,FALSE),"MANGLER - MÅ OPPDATERE EAN-FANEN")))</f>
        <v>MANGLER - MÅ OPPDATERE EAN-FANEN</v>
      </c>
      <c r="P481" s="171">
        <f t="shared" si="22"/>
        <v>45</v>
      </c>
      <c r="Q481" s="171">
        <f t="shared" si="23"/>
        <v>45</v>
      </c>
      <c r="S481" s="102" t="str">
        <f>IF(B481="NET","",IFERROR(VLOOKUP(O481,'2) Order Form'!$V$9:$V$905,1,FALSE),"Ikke med I order form"))</f>
        <v>Ikke med I order form</v>
      </c>
      <c r="U481" s="2">
        <v>7048652895769</v>
      </c>
      <c r="V481" s="120">
        <f>IFERROR(VLOOKUP(U481,'2) Order Form'!$V$9:$V$1767,1,FALSE),"Ikke med I order form")</f>
        <v>7048652895769</v>
      </c>
      <c r="W481" s="173">
        <f>INDEX(ATS!$A:$P,MATCH(ATS!$U481,ATS!$O:$O,0),1)</f>
        <v>845081</v>
      </c>
      <c r="X481" s="174" t="str">
        <f>INDEX(ATS!$A:$P,MATCH(ATS!$U481,ATS!$O:$O,0),2)</f>
        <v>Outrider Helmet</v>
      </c>
      <c r="Y481" s="175" t="str">
        <f>INDEX(ATS!$A:$P,MATCH(ATS!$U481,ATS!$O:$O,0),4)</f>
        <v>WOLND-M</v>
      </c>
      <c r="AA481" s="173" t="str">
        <f>IFERROR(VLOOKUP('2) Order Form'!#REF!,$U$4:$U$2000,1,FALSE),"Ikke med i Elastic")</f>
        <v>Ikke med i Elastic</v>
      </c>
      <c r="AB481" s="173" t="e">
        <f>SUM('2) Order Form'!#REF!)</f>
        <v>#REF!</v>
      </c>
      <c r="AC481" s="173" t="e">
        <f>INDEX(ATS!$A:$P,MATCH(ATS!$AB481,ATS!$O:$O,0),1)</f>
        <v>#REF!</v>
      </c>
      <c r="AD481" s="173" t="e">
        <f>INDEX(ATS!$A:$P,MATCH(ATS!$AB481,ATS!$O:$O,0),2)</f>
        <v>#REF!</v>
      </c>
      <c r="AE481" s="173" t="e">
        <f>INDEX(ATS!$A:$P,MATCH(ATS!$AB481,ATS!$O:$O,0),4)</f>
        <v>#REF!</v>
      </c>
    </row>
    <row r="482" spans="1:31">
      <c r="A482">
        <v>820235</v>
      </c>
      <c r="B482" t="s">
        <v>3328</v>
      </c>
      <c r="C482" t="s">
        <v>3939</v>
      </c>
      <c r="D482" t="s">
        <v>3331</v>
      </c>
      <c r="E482" t="s">
        <v>3330</v>
      </c>
      <c r="F482" t="s">
        <v>7</v>
      </c>
      <c r="G482" t="s">
        <v>111</v>
      </c>
      <c r="H482">
        <v>15</v>
      </c>
      <c r="I482">
        <v>15</v>
      </c>
      <c r="J482">
        <v>15</v>
      </c>
      <c r="K482">
        <v>15</v>
      </c>
      <c r="L482">
        <v>15</v>
      </c>
      <c r="N482" s="171" t="str">
        <f t="shared" si="21"/>
        <v>820235-11000-M</v>
      </c>
      <c r="O482" s="172" t="str">
        <f>IF(B482="NET","",IF(B482="","",IFERROR(VLOOKUP(N482,EAN!$A:$B,2,FALSE),"MANGLER - MÅ OPPDATERE EAN-FANEN")))</f>
        <v>MANGLER - MÅ OPPDATERE EAN-FANEN</v>
      </c>
      <c r="P482" s="171">
        <f t="shared" si="22"/>
        <v>15</v>
      </c>
      <c r="Q482" s="171">
        <f t="shared" si="23"/>
        <v>15</v>
      </c>
      <c r="S482" s="102" t="str">
        <f>IF(B482="NET","",IFERROR(VLOOKUP(O482,'2) Order Form'!$V$9:$V$905,1,FALSE),"Ikke med I order form"))</f>
        <v>Ikke med I order form</v>
      </c>
      <c r="U482" s="2">
        <v>7048652895752</v>
      </c>
      <c r="V482" s="120">
        <f>IFERROR(VLOOKUP(U482,'2) Order Form'!$V$9:$V$1767,1,FALSE),"Ikke med I order form")</f>
        <v>7048652895752</v>
      </c>
      <c r="W482" s="173">
        <f>INDEX(ATS!$A:$P,MATCH(ATS!$U482,ATS!$O:$O,0),1)</f>
        <v>845081</v>
      </c>
      <c r="X482" s="174" t="str">
        <f>INDEX(ATS!$A:$P,MATCH(ATS!$U482,ATS!$O:$O,0),2)</f>
        <v>Outrider Helmet</v>
      </c>
      <c r="Y482" s="175" t="str">
        <f>INDEX(ATS!$A:$P,MATCH(ATS!$U482,ATS!$O:$O,0),4)</f>
        <v>WOLND-L</v>
      </c>
      <c r="AA482" s="173" t="str">
        <f>IFERROR(VLOOKUP('2) Order Form'!#REF!,$U$4:$U$2000,1,FALSE),"Ikke med i Elastic")</f>
        <v>Ikke med i Elastic</v>
      </c>
      <c r="AB482" s="173" t="e">
        <f>SUM('2) Order Form'!#REF!)</f>
        <v>#REF!</v>
      </c>
      <c r="AC482" s="173" t="e">
        <f>INDEX(ATS!$A:$P,MATCH(ATS!$AB482,ATS!$O:$O,0),1)</f>
        <v>#REF!</v>
      </c>
      <c r="AD482" s="173" t="e">
        <f>INDEX(ATS!$A:$P,MATCH(ATS!$AB482,ATS!$O:$O,0),2)</f>
        <v>#REF!</v>
      </c>
      <c r="AE482" s="173" t="e">
        <f>INDEX(ATS!$A:$P,MATCH(ATS!$AB482,ATS!$O:$O,0),4)</f>
        <v>#REF!</v>
      </c>
    </row>
    <row r="483" spans="1:31">
      <c r="A483">
        <v>820235</v>
      </c>
      <c r="B483" t="s">
        <v>3328</v>
      </c>
      <c r="C483" t="s">
        <v>3939</v>
      </c>
      <c r="D483" t="s">
        <v>3332</v>
      </c>
      <c r="E483" t="s">
        <v>3330</v>
      </c>
      <c r="F483" t="s">
        <v>66</v>
      </c>
      <c r="G483" t="s">
        <v>111</v>
      </c>
      <c r="H483">
        <v>11</v>
      </c>
      <c r="I483">
        <v>11</v>
      </c>
      <c r="J483">
        <v>11</v>
      </c>
      <c r="K483">
        <v>11</v>
      </c>
      <c r="L483">
        <v>11</v>
      </c>
      <c r="N483" s="171" t="str">
        <f t="shared" si="21"/>
        <v>820235-11000-L</v>
      </c>
      <c r="O483" s="172" t="str">
        <f>IF(B483="NET","",IF(B483="","",IFERROR(VLOOKUP(N483,EAN!$A:$B,2,FALSE),"MANGLER - MÅ OPPDATERE EAN-FANEN")))</f>
        <v>MANGLER - MÅ OPPDATERE EAN-FANEN</v>
      </c>
      <c r="P483" s="171">
        <f t="shared" si="22"/>
        <v>11</v>
      </c>
      <c r="Q483" s="171">
        <f t="shared" si="23"/>
        <v>11</v>
      </c>
      <c r="S483" s="102" t="str">
        <f>IF(B483="NET","",IFERROR(VLOOKUP(O483,'2) Order Form'!$V$9:$V$905,1,FALSE),"Ikke med I order form"))</f>
        <v>Ikke med I order form</v>
      </c>
      <c r="U483" s="2">
        <v>7048652895752</v>
      </c>
      <c r="V483" s="120">
        <f>IFERROR(VLOOKUP(U483,'2) Order Form'!$V$9:$V$1767,1,FALSE),"Ikke med I order form")</f>
        <v>7048652895752</v>
      </c>
      <c r="W483" s="173">
        <f>INDEX(ATS!$A:$P,MATCH(ATS!$U483,ATS!$O:$O,0),1)</f>
        <v>845081</v>
      </c>
      <c r="X483" s="174" t="str">
        <f>INDEX(ATS!$A:$P,MATCH(ATS!$U483,ATS!$O:$O,0),2)</f>
        <v>Outrider Helmet</v>
      </c>
      <c r="Y483" s="175" t="str">
        <f>INDEX(ATS!$A:$P,MATCH(ATS!$U483,ATS!$O:$O,0),4)</f>
        <v>WOLND-L</v>
      </c>
      <c r="AA483" s="173" t="str">
        <f>IFERROR(VLOOKUP('2) Order Form'!#REF!,$U$4:$U$2000,1,FALSE),"Ikke med i Elastic")</f>
        <v>Ikke med i Elastic</v>
      </c>
      <c r="AB483" s="173" t="e">
        <f>SUM('2) Order Form'!#REF!)</f>
        <v>#REF!</v>
      </c>
      <c r="AC483" s="173" t="e">
        <f>INDEX(ATS!$A:$P,MATCH(ATS!$AB483,ATS!$O:$O,0),1)</f>
        <v>#REF!</v>
      </c>
      <c r="AD483" s="173" t="e">
        <f>INDEX(ATS!$A:$P,MATCH(ATS!$AB483,ATS!$O:$O,0),2)</f>
        <v>#REF!</v>
      </c>
      <c r="AE483" s="173" t="e">
        <f>INDEX(ATS!$A:$P,MATCH(ATS!$AB483,ATS!$O:$O,0),4)</f>
        <v>#REF!</v>
      </c>
    </row>
    <row r="484" spans="1:31">
      <c r="A484">
        <v>820235</v>
      </c>
      <c r="B484" t="s">
        <v>3328</v>
      </c>
      <c r="C484" t="s">
        <v>3939</v>
      </c>
      <c r="D484" t="s">
        <v>3333</v>
      </c>
      <c r="E484" t="s">
        <v>3330</v>
      </c>
      <c r="F484" t="s">
        <v>67</v>
      </c>
      <c r="G484" t="s">
        <v>111</v>
      </c>
      <c r="H484">
        <v>31</v>
      </c>
      <c r="I484">
        <v>31</v>
      </c>
      <c r="J484">
        <v>31</v>
      </c>
      <c r="K484">
        <v>31</v>
      </c>
      <c r="L484">
        <v>31</v>
      </c>
      <c r="N484" s="171" t="str">
        <f t="shared" si="21"/>
        <v>820235-11000-XL</v>
      </c>
      <c r="O484" s="172" t="str">
        <f>IF(B484="NET","",IF(B484="","",IFERROR(VLOOKUP(N484,EAN!$A:$B,2,FALSE),"MANGLER - MÅ OPPDATERE EAN-FANEN")))</f>
        <v>MANGLER - MÅ OPPDATERE EAN-FANEN</v>
      </c>
      <c r="P484" s="171">
        <f t="shared" si="22"/>
        <v>31</v>
      </c>
      <c r="Q484" s="171">
        <f t="shared" si="23"/>
        <v>31</v>
      </c>
      <c r="S484" s="102" t="str">
        <f>IF(B484="NET","",IFERROR(VLOOKUP(O484,'2) Order Form'!$V$9:$V$905,1,FALSE),"Ikke med I order form"))</f>
        <v>Ikke med I order form</v>
      </c>
      <c r="U484" s="2">
        <v>7048652274502</v>
      </c>
      <c r="V484" s="120">
        <f>IFERROR(VLOOKUP(U484,'2) Order Form'!$V$9:$V$1767,1,FALSE),"Ikke med I order form")</f>
        <v>7048652274502</v>
      </c>
      <c r="W484" s="173">
        <f>INDEX(ATS!$A:$P,MATCH(ATS!$U484,ATS!$O:$O,0),1)</f>
        <v>845082</v>
      </c>
      <c r="X484" s="174" t="str">
        <f>INDEX(ATS!$A:$P,MATCH(ATS!$U484,ATS!$O:$O,0),2)</f>
        <v>Outrider Mips Helmet</v>
      </c>
      <c r="Y484" s="175" t="str">
        <f>INDEX(ATS!$A:$P,MATCH(ATS!$U484,ATS!$O:$O,0),4)</f>
        <v>MWHTE-S</v>
      </c>
      <c r="AA484" s="173" t="str">
        <f>IFERROR(VLOOKUP('2) Order Form'!#REF!,$U$4:$U$2000,1,FALSE),"Ikke med i Elastic")</f>
        <v>Ikke med i Elastic</v>
      </c>
      <c r="AB484" s="173" t="e">
        <f>SUM('2) Order Form'!#REF!)</f>
        <v>#REF!</v>
      </c>
      <c r="AC484" s="173" t="e">
        <f>INDEX(ATS!$A:$P,MATCH(ATS!$AB484,ATS!$O:$O,0),1)</f>
        <v>#REF!</v>
      </c>
      <c r="AD484" s="173" t="e">
        <f>INDEX(ATS!$A:$P,MATCH(ATS!$AB484,ATS!$O:$O,0),2)</f>
        <v>#REF!</v>
      </c>
      <c r="AE484" s="173" t="e">
        <f>INDEX(ATS!$A:$P,MATCH(ATS!$AB484,ATS!$O:$O,0),4)</f>
        <v>#REF!</v>
      </c>
    </row>
    <row r="485" spans="1:31">
      <c r="A485">
        <v>820235</v>
      </c>
      <c r="B485" t="s">
        <v>3328</v>
      </c>
      <c r="C485" t="s">
        <v>3939</v>
      </c>
      <c r="D485" t="s">
        <v>3264</v>
      </c>
      <c r="E485" t="s">
        <v>3265</v>
      </c>
      <c r="F485" t="s">
        <v>8</v>
      </c>
      <c r="G485" t="s">
        <v>111</v>
      </c>
      <c r="H485">
        <v>19</v>
      </c>
      <c r="I485">
        <v>19</v>
      </c>
      <c r="J485">
        <v>19</v>
      </c>
      <c r="K485">
        <v>19</v>
      </c>
      <c r="L485">
        <v>19</v>
      </c>
      <c r="N485" s="171" t="str">
        <f t="shared" si="21"/>
        <v>820235-66101-S</v>
      </c>
      <c r="O485" s="172" t="str">
        <f>IF(B485="NET","",IF(B485="","",IFERROR(VLOOKUP(N485,EAN!$A:$B,2,FALSE),"MANGLER - MÅ OPPDATERE EAN-FANEN")))</f>
        <v>MANGLER - MÅ OPPDATERE EAN-FANEN</v>
      </c>
      <c r="P485" s="171">
        <f t="shared" si="22"/>
        <v>19</v>
      </c>
      <c r="Q485" s="171">
        <f t="shared" si="23"/>
        <v>19</v>
      </c>
      <c r="S485" s="102" t="str">
        <f>IF(B485="NET","",IFERROR(VLOOKUP(O485,'2) Order Form'!$V$9:$V$905,1,FALSE),"Ikke med I order form"))</f>
        <v>Ikke med I order form</v>
      </c>
      <c r="U485" s="2">
        <v>7048652274502</v>
      </c>
      <c r="V485" s="120">
        <f>IFERROR(VLOOKUP(U485,'2) Order Form'!$V$9:$V$1767,1,FALSE),"Ikke med I order form")</f>
        <v>7048652274502</v>
      </c>
      <c r="W485" s="173">
        <f>INDEX(ATS!$A:$P,MATCH(ATS!$U485,ATS!$O:$O,0),1)</f>
        <v>845082</v>
      </c>
      <c r="X485" s="174" t="str">
        <f>INDEX(ATS!$A:$P,MATCH(ATS!$U485,ATS!$O:$O,0),2)</f>
        <v>Outrider Mips Helmet</v>
      </c>
      <c r="Y485" s="175" t="str">
        <f>INDEX(ATS!$A:$P,MATCH(ATS!$U485,ATS!$O:$O,0),4)</f>
        <v>MWHTE-S</v>
      </c>
      <c r="AA485" s="173">
        <f>IFERROR(VLOOKUP('2) Order Form'!V478,$U$4:$U$2000,1,FALSE),"Ikke med i Elastic")</f>
        <v>7048652896865</v>
      </c>
      <c r="AB485" s="173">
        <f>SUM('2) Order Form'!V478)</f>
        <v>7048652896865</v>
      </c>
      <c r="AC485" s="173">
        <f>INDEX(ATS!$A:$P,MATCH(ATS!$AB485,ATS!$O:$O,0),1)</f>
        <v>820433</v>
      </c>
      <c r="AD485" s="173" t="str">
        <f>INDEX(ATS!$A:$P,MATCH(ATS!$AB485,ATS!$O:$O,0),2)</f>
        <v>Hunter Merino Hybrid LS Jersey M</v>
      </c>
      <c r="AE485" s="173" t="str">
        <f>INDEX(ATS!$A:$P,MATCH(ATS!$AB485,ATS!$O:$O,0),4)</f>
        <v>78001-S</v>
      </c>
    </row>
    <row r="486" spans="1:31">
      <c r="A486">
        <v>820235</v>
      </c>
      <c r="B486" t="s">
        <v>3328</v>
      </c>
      <c r="C486" t="s">
        <v>3939</v>
      </c>
      <c r="D486" t="s">
        <v>3266</v>
      </c>
      <c r="E486" t="s">
        <v>3265</v>
      </c>
      <c r="F486" t="s">
        <v>7</v>
      </c>
      <c r="G486" t="s">
        <v>111</v>
      </c>
      <c r="H486">
        <v>0</v>
      </c>
      <c r="I486">
        <v>0</v>
      </c>
      <c r="J486">
        <v>0</v>
      </c>
      <c r="K486">
        <v>0</v>
      </c>
      <c r="L486">
        <v>0</v>
      </c>
      <c r="N486" s="171" t="str">
        <f t="shared" si="21"/>
        <v>820235-66101-M</v>
      </c>
      <c r="O486" s="172" t="str">
        <f>IF(B486="NET","",IF(B486="","",IFERROR(VLOOKUP(N486,EAN!$A:$B,2,FALSE),"MANGLER - MÅ OPPDATERE EAN-FANEN")))</f>
        <v>MANGLER - MÅ OPPDATERE EAN-FANEN</v>
      </c>
      <c r="P486" s="171">
        <f t="shared" si="22"/>
        <v>0</v>
      </c>
      <c r="Q486" s="171">
        <f t="shared" si="23"/>
        <v>0</v>
      </c>
      <c r="S486" s="102" t="str">
        <f>IF(B486="NET","",IFERROR(VLOOKUP(O486,'2) Order Form'!$V$9:$V$905,1,FALSE),"Ikke med I order form"))</f>
        <v>Ikke med I order form</v>
      </c>
      <c r="U486" s="2">
        <v>7048652274502</v>
      </c>
      <c r="V486" s="120">
        <f>IFERROR(VLOOKUP(U486,'2) Order Form'!$V$9:$V$1767,1,FALSE),"Ikke med I order form")</f>
        <v>7048652274502</v>
      </c>
      <c r="W486" s="173">
        <f>INDEX(ATS!$A:$P,MATCH(ATS!$U486,ATS!$O:$O,0),1)</f>
        <v>845082</v>
      </c>
      <c r="X486" s="174" t="str">
        <f>INDEX(ATS!$A:$P,MATCH(ATS!$U486,ATS!$O:$O,0),2)</f>
        <v>Outrider Mips Helmet</v>
      </c>
      <c r="Y486" s="175" t="str">
        <f>INDEX(ATS!$A:$P,MATCH(ATS!$U486,ATS!$O:$O,0),4)</f>
        <v>MWHTE-S</v>
      </c>
      <c r="AA486" s="173">
        <f>IFERROR(VLOOKUP('2) Order Form'!V479,$U$4:$U$2000,1,FALSE),"Ikke med i Elastic")</f>
        <v>7048652896858</v>
      </c>
      <c r="AB486" s="173">
        <f>SUM('2) Order Form'!V479)</f>
        <v>7048652896858</v>
      </c>
      <c r="AC486" s="173">
        <f>INDEX(ATS!$A:$P,MATCH(ATS!$AB486,ATS!$O:$O,0),1)</f>
        <v>820433</v>
      </c>
      <c r="AD486" s="173" t="str">
        <f>INDEX(ATS!$A:$P,MATCH(ATS!$AB486,ATS!$O:$O,0),2)</f>
        <v>Hunter Merino Hybrid LS Jersey M</v>
      </c>
      <c r="AE486" s="173" t="str">
        <f>INDEX(ATS!$A:$P,MATCH(ATS!$AB486,ATS!$O:$O,0),4)</f>
        <v>78001-M</v>
      </c>
    </row>
    <row r="487" spans="1:31">
      <c r="A487">
        <v>820235</v>
      </c>
      <c r="B487" t="s">
        <v>3328</v>
      </c>
      <c r="C487" t="s">
        <v>3939</v>
      </c>
      <c r="D487" t="s">
        <v>3267</v>
      </c>
      <c r="E487" t="s">
        <v>3265</v>
      </c>
      <c r="F487" t="s">
        <v>66</v>
      </c>
      <c r="G487" t="s">
        <v>111</v>
      </c>
      <c r="H487">
        <v>0</v>
      </c>
      <c r="I487">
        <v>0</v>
      </c>
      <c r="J487">
        <v>0</v>
      </c>
      <c r="K487">
        <v>0</v>
      </c>
      <c r="L487">
        <v>0</v>
      </c>
      <c r="N487" s="171" t="str">
        <f t="shared" si="21"/>
        <v>820235-66101-L</v>
      </c>
      <c r="O487" s="172" t="str">
        <f>IF(B487="NET","",IF(B487="","",IFERROR(VLOOKUP(N487,EAN!$A:$B,2,FALSE),"MANGLER - MÅ OPPDATERE EAN-FANEN")))</f>
        <v>MANGLER - MÅ OPPDATERE EAN-FANEN</v>
      </c>
      <c r="P487" s="171">
        <f t="shared" si="22"/>
        <v>0</v>
      </c>
      <c r="Q487" s="171">
        <f t="shared" si="23"/>
        <v>0</v>
      </c>
      <c r="S487" s="102" t="str">
        <f>IF(B487="NET","",IFERROR(VLOOKUP(O487,'2) Order Form'!$V$9:$V$905,1,FALSE),"Ikke med I order form"))</f>
        <v>Ikke med I order form</v>
      </c>
      <c r="U487" s="2">
        <v>7048652274496</v>
      </c>
      <c r="V487" s="120">
        <f>IFERROR(VLOOKUP(U487,'2) Order Form'!$V$9:$V$1767,1,FALSE),"Ikke med I order form")</f>
        <v>7048652274496</v>
      </c>
      <c r="W487" s="173">
        <f>INDEX(ATS!$A:$P,MATCH(ATS!$U487,ATS!$O:$O,0),1)</f>
        <v>845082</v>
      </c>
      <c r="X487" s="174" t="str">
        <f>INDEX(ATS!$A:$P,MATCH(ATS!$U487,ATS!$O:$O,0),2)</f>
        <v>Outrider Mips Helmet</v>
      </c>
      <c r="Y487" s="175" t="str">
        <f>INDEX(ATS!$A:$P,MATCH(ATS!$U487,ATS!$O:$O,0),4)</f>
        <v>MWHTE-M</v>
      </c>
      <c r="AA487" s="173">
        <f>IFERROR(VLOOKUP('2) Order Form'!V480,$U$4:$U$2000,1,FALSE),"Ikke med i Elastic")</f>
        <v>7048652896841</v>
      </c>
      <c r="AB487" s="173">
        <f>SUM('2) Order Form'!V480)</f>
        <v>7048652896841</v>
      </c>
      <c r="AC487" s="173">
        <f>INDEX(ATS!$A:$P,MATCH(ATS!$AB487,ATS!$O:$O,0),1)</f>
        <v>820433</v>
      </c>
      <c r="AD487" s="173" t="str">
        <f>INDEX(ATS!$A:$P,MATCH(ATS!$AB487,ATS!$O:$O,0),2)</f>
        <v>Hunter Merino Hybrid LS Jersey M</v>
      </c>
      <c r="AE487" s="173" t="str">
        <f>INDEX(ATS!$A:$P,MATCH(ATS!$AB487,ATS!$O:$O,0),4)</f>
        <v>78001-L</v>
      </c>
    </row>
    <row r="488" spans="1:31">
      <c r="A488">
        <v>820235</v>
      </c>
      <c r="B488" t="s">
        <v>3328</v>
      </c>
      <c r="C488" t="s">
        <v>3939</v>
      </c>
      <c r="D488" t="s">
        <v>3268</v>
      </c>
      <c r="E488" t="s">
        <v>3265</v>
      </c>
      <c r="F488" t="s">
        <v>67</v>
      </c>
      <c r="G488" t="s">
        <v>111</v>
      </c>
      <c r="H488">
        <v>14</v>
      </c>
      <c r="I488">
        <v>14</v>
      </c>
      <c r="J488">
        <v>14</v>
      </c>
      <c r="K488">
        <v>14</v>
      </c>
      <c r="L488">
        <v>14</v>
      </c>
      <c r="N488" s="171" t="str">
        <f t="shared" si="21"/>
        <v>820235-66101-XL</v>
      </c>
      <c r="O488" s="172" t="str">
        <f>IF(B488="NET","",IF(B488="","",IFERROR(VLOOKUP(N488,EAN!$A:$B,2,FALSE),"MANGLER - MÅ OPPDATERE EAN-FANEN")))</f>
        <v>MANGLER - MÅ OPPDATERE EAN-FANEN</v>
      </c>
      <c r="P488" s="171">
        <f t="shared" si="22"/>
        <v>14</v>
      </c>
      <c r="Q488" s="171">
        <f t="shared" si="23"/>
        <v>14</v>
      </c>
      <c r="S488" s="102" t="str">
        <f>IF(B488="NET","",IFERROR(VLOOKUP(O488,'2) Order Form'!$V$9:$V$905,1,FALSE),"Ikke med I order form"))</f>
        <v>Ikke med I order form</v>
      </c>
      <c r="U488" s="2">
        <v>7048652274496</v>
      </c>
      <c r="V488" s="120">
        <f>IFERROR(VLOOKUP(U488,'2) Order Form'!$V$9:$V$1767,1,FALSE),"Ikke med I order form")</f>
        <v>7048652274496</v>
      </c>
      <c r="W488" s="173">
        <f>INDEX(ATS!$A:$P,MATCH(ATS!$U488,ATS!$O:$O,0),1)</f>
        <v>845082</v>
      </c>
      <c r="X488" s="174" t="str">
        <f>INDEX(ATS!$A:$P,MATCH(ATS!$U488,ATS!$O:$O,0),2)</f>
        <v>Outrider Mips Helmet</v>
      </c>
      <c r="Y488" s="175" t="str">
        <f>INDEX(ATS!$A:$P,MATCH(ATS!$U488,ATS!$O:$O,0),4)</f>
        <v>MWHTE-M</v>
      </c>
      <c r="AA488" s="173">
        <f>IFERROR(VLOOKUP('2) Order Form'!V481,$U$4:$U$2000,1,FALSE),"Ikke med i Elastic")</f>
        <v>7048652896872</v>
      </c>
      <c r="AB488" s="173">
        <f>SUM('2) Order Form'!V481)</f>
        <v>7048652896872</v>
      </c>
      <c r="AC488" s="173">
        <f>INDEX(ATS!$A:$P,MATCH(ATS!$AB488,ATS!$O:$O,0),1)</f>
        <v>820433</v>
      </c>
      <c r="AD488" s="173" t="str">
        <f>INDEX(ATS!$A:$P,MATCH(ATS!$AB488,ATS!$O:$O,0),2)</f>
        <v>Hunter Merino Hybrid LS Jersey M</v>
      </c>
      <c r="AE488" s="173" t="str">
        <f>INDEX(ATS!$A:$P,MATCH(ATS!$AB488,ATS!$O:$O,0),4)</f>
        <v>78001-XL</v>
      </c>
    </row>
    <row r="489" spans="1:31">
      <c r="A489">
        <v>820235</v>
      </c>
      <c r="B489" t="s">
        <v>3328</v>
      </c>
      <c r="C489" t="s">
        <v>3939</v>
      </c>
      <c r="D489" t="s">
        <v>3334</v>
      </c>
      <c r="E489" t="s">
        <v>3335</v>
      </c>
      <c r="F489" t="s">
        <v>8</v>
      </c>
      <c r="G489" t="s">
        <v>111</v>
      </c>
      <c r="H489">
        <v>13</v>
      </c>
      <c r="I489">
        <v>13</v>
      </c>
      <c r="J489">
        <v>13</v>
      </c>
      <c r="K489">
        <v>13</v>
      </c>
      <c r="L489">
        <v>13</v>
      </c>
      <c r="N489" s="171" t="str">
        <f t="shared" si="21"/>
        <v>820235-75000-S</v>
      </c>
      <c r="O489" s="172" t="str">
        <f>IF(B489="NET","",IF(B489="","",IFERROR(VLOOKUP(N489,EAN!$A:$B,2,FALSE),"MANGLER - MÅ OPPDATERE EAN-FANEN")))</f>
        <v>MANGLER - MÅ OPPDATERE EAN-FANEN</v>
      </c>
      <c r="P489" s="171">
        <f t="shared" si="22"/>
        <v>13</v>
      </c>
      <c r="Q489" s="171">
        <f t="shared" si="23"/>
        <v>13</v>
      </c>
      <c r="S489" s="102" t="str">
        <f>IF(B489="NET","",IFERROR(VLOOKUP(O489,'2) Order Form'!$V$9:$V$905,1,FALSE),"Ikke med I order form"))</f>
        <v>Ikke med I order form</v>
      </c>
      <c r="U489" s="2">
        <v>7048652274496</v>
      </c>
      <c r="V489" s="120">
        <f>IFERROR(VLOOKUP(U489,'2) Order Form'!$V$9:$V$1767,1,FALSE),"Ikke med I order form")</f>
        <v>7048652274496</v>
      </c>
      <c r="W489" s="173">
        <f>INDEX(ATS!$A:$P,MATCH(ATS!$U489,ATS!$O:$O,0),1)</f>
        <v>845082</v>
      </c>
      <c r="X489" s="174" t="str">
        <f>INDEX(ATS!$A:$P,MATCH(ATS!$U489,ATS!$O:$O,0),2)</f>
        <v>Outrider Mips Helmet</v>
      </c>
      <c r="Y489" s="175" t="str">
        <f>INDEX(ATS!$A:$P,MATCH(ATS!$U489,ATS!$O:$O,0),4)</f>
        <v>MWHTE-M</v>
      </c>
      <c r="AA489" s="173">
        <f>IFERROR(VLOOKUP('2) Order Form'!V482,$U$4:$U$2000,1,FALSE),"Ikke med i Elastic")</f>
        <v>7048652896902</v>
      </c>
      <c r="AB489" s="173">
        <f>SUM('2) Order Form'!V482)</f>
        <v>7048652896902</v>
      </c>
      <c r="AC489" s="173">
        <f>INDEX(ATS!$A:$P,MATCH(ATS!$AB489,ATS!$O:$O,0),1)</f>
        <v>820433</v>
      </c>
      <c r="AD489" s="173" t="str">
        <f>INDEX(ATS!$A:$P,MATCH(ATS!$AB489,ATS!$O:$O,0),2)</f>
        <v>Hunter Merino Hybrid LS Jersey M</v>
      </c>
      <c r="AE489" s="173" t="str">
        <f>INDEX(ATS!$A:$P,MATCH(ATS!$AB489,ATS!$O:$O,0),4)</f>
        <v>88300-S</v>
      </c>
    </row>
    <row r="490" spans="1:31">
      <c r="A490">
        <v>820235</v>
      </c>
      <c r="B490" t="s">
        <v>3328</v>
      </c>
      <c r="C490" t="s">
        <v>3939</v>
      </c>
      <c r="D490" t="s">
        <v>3336</v>
      </c>
      <c r="E490" t="s">
        <v>3335</v>
      </c>
      <c r="F490" t="s">
        <v>7</v>
      </c>
      <c r="G490" t="s">
        <v>111</v>
      </c>
      <c r="H490">
        <v>35</v>
      </c>
      <c r="I490">
        <v>35</v>
      </c>
      <c r="J490">
        <v>35</v>
      </c>
      <c r="K490">
        <v>35</v>
      </c>
      <c r="L490">
        <v>35</v>
      </c>
      <c r="N490" s="171" t="str">
        <f t="shared" si="21"/>
        <v>820235-75000-M</v>
      </c>
      <c r="O490" s="172" t="str">
        <f>IF(B490="NET","",IF(B490="","",IFERROR(VLOOKUP(N490,EAN!$A:$B,2,FALSE),"MANGLER - MÅ OPPDATERE EAN-FANEN")))</f>
        <v>MANGLER - MÅ OPPDATERE EAN-FANEN</v>
      </c>
      <c r="P490" s="171">
        <f t="shared" si="22"/>
        <v>35</v>
      </c>
      <c r="Q490" s="171">
        <f t="shared" si="23"/>
        <v>35</v>
      </c>
      <c r="S490" s="102" t="str">
        <f>IF(B490="NET","",IFERROR(VLOOKUP(O490,'2) Order Form'!$V$9:$V$905,1,FALSE),"Ikke med I order form"))</f>
        <v>Ikke med I order form</v>
      </c>
      <c r="U490" s="2">
        <v>7048652274496</v>
      </c>
      <c r="V490" s="120">
        <f>IFERROR(VLOOKUP(U490,'2) Order Form'!$V$9:$V$1767,1,FALSE),"Ikke med I order form")</f>
        <v>7048652274496</v>
      </c>
      <c r="W490" s="173">
        <f>INDEX(ATS!$A:$P,MATCH(ATS!$U490,ATS!$O:$O,0),1)</f>
        <v>845082</v>
      </c>
      <c r="X490" s="174" t="str">
        <f>INDEX(ATS!$A:$P,MATCH(ATS!$U490,ATS!$O:$O,0),2)</f>
        <v>Outrider Mips Helmet</v>
      </c>
      <c r="Y490" s="175" t="str">
        <f>INDEX(ATS!$A:$P,MATCH(ATS!$U490,ATS!$O:$O,0),4)</f>
        <v>MWHTE-M</v>
      </c>
      <c r="AA490" s="173">
        <f>IFERROR(VLOOKUP('2) Order Form'!V483,$U$4:$U$2000,1,FALSE),"Ikke med i Elastic")</f>
        <v>7048652896896</v>
      </c>
      <c r="AB490" s="173">
        <f>SUM('2) Order Form'!V483)</f>
        <v>7048652896896</v>
      </c>
      <c r="AC490" s="173">
        <f>INDEX(ATS!$A:$P,MATCH(ATS!$AB490,ATS!$O:$O,0),1)</f>
        <v>820433</v>
      </c>
      <c r="AD490" s="173" t="str">
        <f>INDEX(ATS!$A:$P,MATCH(ATS!$AB490,ATS!$O:$O,0),2)</f>
        <v>Hunter Merino Hybrid LS Jersey M</v>
      </c>
      <c r="AE490" s="173" t="str">
        <f>INDEX(ATS!$A:$P,MATCH(ATS!$AB490,ATS!$O:$O,0),4)</f>
        <v>88300-M</v>
      </c>
    </row>
    <row r="491" spans="1:31">
      <c r="A491">
        <v>820235</v>
      </c>
      <c r="B491" t="s">
        <v>3328</v>
      </c>
      <c r="C491" t="s">
        <v>3939</v>
      </c>
      <c r="D491" t="s">
        <v>3337</v>
      </c>
      <c r="E491" t="s">
        <v>3335</v>
      </c>
      <c r="F491" t="s">
        <v>66</v>
      </c>
      <c r="G491" t="s">
        <v>111</v>
      </c>
      <c r="H491">
        <v>34</v>
      </c>
      <c r="I491">
        <v>34</v>
      </c>
      <c r="J491">
        <v>34</v>
      </c>
      <c r="K491">
        <v>34</v>
      </c>
      <c r="L491">
        <v>34</v>
      </c>
      <c r="N491" s="171" t="str">
        <f t="shared" si="21"/>
        <v>820235-75000-L</v>
      </c>
      <c r="O491" s="172" t="str">
        <f>IF(B491="NET","",IF(B491="","",IFERROR(VLOOKUP(N491,EAN!$A:$B,2,FALSE),"MANGLER - MÅ OPPDATERE EAN-FANEN")))</f>
        <v>MANGLER - MÅ OPPDATERE EAN-FANEN</v>
      </c>
      <c r="P491" s="171">
        <f t="shared" si="22"/>
        <v>34</v>
      </c>
      <c r="Q491" s="171">
        <f t="shared" si="23"/>
        <v>34</v>
      </c>
      <c r="S491" s="102" t="str">
        <f>IF(B491="NET","",IFERROR(VLOOKUP(O491,'2) Order Form'!$V$9:$V$905,1,FALSE),"Ikke med I order form"))</f>
        <v>Ikke med I order form</v>
      </c>
      <c r="U491" s="2">
        <v>7048652274489</v>
      </c>
      <c r="V491" s="120">
        <f>IFERROR(VLOOKUP(U491,'2) Order Form'!$V$9:$V$1767,1,FALSE),"Ikke med I order form")</f>
        <v>7048652274489</v>
      </c>
      <c r="W491" s="173">
        <f>INDEX(ATS!$A:$P,MATCH(ATS!$U491,ATS!$O:$O,0),1)</f>
        <v>845082</v>
      </c>
      <c r="X491" s="174" t="str">
        <f>INDEX(ATS!$A:$P,MATCH(ATS!$U491,ATS!$O:$O,0),2)</f>
        <v>Outrider Mips Helmet</v>
      </c>
      <c r="Y491" s="175" t="str">
        <f>INDEX(ATS!$A:$P,MATCH(ATS!$U491,ATS!$O:$O,0),4)</f>
        <v>MWHTE-L</v>
      </c>
      <c r="AA491" s="173">
        <f>IFERROR(VLOOKUP('2) Order Form'!V484,$U$4:$U$2000,1,FALSE),"Ikke med i Elastic")</f>
        <v>7048652896889</v>
      </c>
      <c r="AB491" s="173">
        <f>SUM('2) Order Form'!V484)</f>
        <v>7048652896889</v>
      </c>
      <c r="AC491" s="173">
        <f>INDEX(ATS!$A:$P,MATCH(ATS!$AB491,ATS!$O:$O,0),1)</f>
        <v>820433</v>
      </c>
      <c r="AD491" s="173" t="str">
        <f>INDEX(ATS!$A:$P,MATCH(ATS!$AB491,ATS!$O:$O,0),2)</f>
        <v>Hunter Merino Hybrid LS Jersey M</v>
      </c>
      <c r="AE491" s="173" t="str">
        <f>INDEX(ATS!$A:$P,MATCH(ATS!$AB491,ATS!$O:$O,0),4)</f>
        <v>88300-L</v>
      </c>
    </row>
    <row r="492" spans="1:31">
      <c r="A492">
        <v>820235</v>
      </c>
      <c r="B492" t="s">
        <v>3328</v>
      </c>
      <c r="C492" t="s">
        <v>3939</v>
      </c>
      <c r="D492" t="s">
        <v>3338</v>
      </c>
      <c r="E492" t="s">
        <v>3335</v>
      </c>
      <c r="F492" t="s">
        <v>67</v>
      </c>
      <c r="G492" t="s">
        <v>111</v>
      </c>
      <c r="H492">
        <v>18</v>
      </c>
      <c r="I492">
        <v>18</v>
      </c>
      <c r="J492">
        <v>18</v>
      </c>
      <c r="K492">
        <v>18</v>
      </c>
      <c r="L492">
        <v>18</v>
      </c>
      <c r="N492" s="171" t="str">
        <f t="shared" si="21"/>
        <v>820235-75000-XL</v>
      </c>
      <c r="O492" s="172" t="str">
        <f>IF(B492="NET","",IF(B492="","",IFERROR(VLOOKUP(N492,EAN!$A:$B,2,FALSE),"MANGLER - MÅ OPPDATERE EAN-FANEN")))</f>
        <v>MANGLER - MÅ OPPDATERE EAN-FANEN</v>
      </c>
      <c r="P492" s="171">
        <f t="shared" si="22"/>
        <v>18</v>
      </c>
      <c r="Q492" s="171">
        <f t="shared" si="23"/>
        <v>18</v>
      </c>
      <c r="S492" s="102" t="str">
        <f>IF(B492="NET","",IFERROR(VLOOKUP(O492,'2) Order Form'!$V$9:$V$905,1,FALSE),"Ikke med I order form"))</f>
        <v>Ikke med I order form</v>
      </c>
      <c r="U492" s="2">
        <v>7048652274489</v>
      </c>
      <c r="V492" s="120">
        <f>IFERROR(VLOOKUP(U492,'2) Order Form'!$V$9:$V$1767,1,FALSE),"Ikke med I order form")</f>
        <v>7048652274489</v>
      </c>
      <c r="W492" s="173">
        <f>INDEX(ATS!$A:$P,MATCH(ATS!$U492,ATS!$O:$O,0),1)</f>
        <v>845082</v>
      </c>
      <c r="X492" s="174" t="str">
        <f>INDEX(ATS!$A:$P,MATCH(ATS!$U492,ATS!$O:$O,0),2)</f>
        <v>Outrider Mips Helmet</v>
      </c>
      <c r="Y492" s="175" t="str">
        <f>INDEX(ATS!$A:$P,MATCH(ATS!$U492,ATS!$O:$O,0),4)</f>
        <v>MWHTE-L</v>
      </c>
      <c r="AA492" s="173">
        <f>IFERROR(VLOOKUP('2) Order Form'!V485,$U$4:$U$2000,1,FALSE),"Ikke med i Elastic")</f>
        <v>7048652896919</v>
      </c>
      <c r="AB492" s="173">
        <f>SUM('2) Order Form'!V485)</f>
        <v>7048652896919</v>
      </c>
      <c r="AC492" s="173">
        <f>INDEX(ATS!$A:$P,MATCH(ATS!$AB492,ATS!$O:$O,0),1)</f>
        <v>820433</v>
      </c>
      <c r="AD492" s="173" t="str">
        <f>INDEX(ATS!$A:$P,MATCH(ATS!$AB492,ATS!$O:$O,0),2)</f>
        <v>Hunter Merino Hybrid LS Jersey M</v>
      </c>
      <c r="AE492" s="173" t="str">
        <f>INDEX(ATS!$A:$P,MATCH(ATS!$AB492,ATS!$O:$O,0),4)</f>
        <v>88300-XL</v>
      </c>
    </row>
    <row r="493" spans="1:31">
      <c r="A493">
        <v>820235</v>
      </c>
      <c r="B493" t="s">
        <v>3328</v>
      </c>
      <c r="C493" t="s">
        <v>3939</v>
      </c>
      <c r="D493" t="s">
        <v>3339</v>
      </c>
      <c r="E493" t="s">
        <v>3340</v>
      </c>
      <c r="F493" t="s">
        <v>8</v>
      </c>
      <c r="G493" t="s">
        <v>111</v>
      </c>
      <c r="H493">
        <v>15</v>
      </c>
      <c r="I493">
        <v>15</v>
      </c>
      <c r="J493">
        <v>15</v>
      </c>
      <c r="K493">
        <v>15</v>
      </c>
      <c r="L493">
        <v>15</v>
      </c>
      <c r="N493" s="171" t="str">
        <f t="shared" si="21"/>
        <v>820235-88001-S</v>
      </c>
      <c r="O493" s="172" t="str">
        <f>IF(B493="NET","",IF(B493="","",IFERROR(VLOOKUP(N493,EAN!$A:$B,2,FALSE),"MANGLER - MÅ OPPDATERE EAN-FANEN")))</f>
        <v>MANGLER - MÅ OPPDATERE EAN-FANEN</v>
      </c>
      <c r="P493" s="171">
        <f t="shared" si="22"/>
        <v>15</v>
      </c>
      <c r="Q493" s="171">
        <f t="shared" si="23"/>
        <v>15</v>
      </c>
      <c r="S493" s="102" t="str">
        <f>IF(B493="NET","",IFERROR(VLOOKUP(O493,'2) Order Form'!$V$9:$V$905,1,FALSE),"Ikke med I order form"))</f>
        <v>Ikke med I order form</v>
      </c>
      <c r="U493" s="2">
        <v>7048652274489</v>
      </c>
      <c r="V493" s="120">
        <f>IFERROR(VLOOKUP(U493,'2) Order Form'!$V$9:$V$1767,1,FALSE),"Ikke med I order form")</f>
        <v>7048652274489</v>
      </c>
      <c r="W493" s="173">
        <f>INDEX(ATS!$A:$P,MATCH(ATS!$U493,ATS!$O:$O,0),1)</f>
        <v>845082</v>
      </c>
      <c r="X493" s="174" t="str">
        <f>INDEX(ATS!$A:$P,MATCH(ATS!$U493,ATS!$O:$O,0),2)</f>
        <v>Outrider Mips Helmet</v>
      </c>
      <c r="Y493" s="175" t="str">
        <f>INDEX(ATS!$A:$P,MATCH(ATS!$U493,ATS!$O:$O,0),4)</f>
        <v>MWHTE-L</v>
      </c>
      <c r="AA493" s="173">
        <f>IFERROR(VLOOKUP('2) Order Form'!V486,$U$4:$U$2000,1,FALSE),"Ikke med i Elastic")</f>
        <v>7048652896940</v>
      </c>
      <c r="AB493" s="173">
        <f>SUM('2) Order Form'!V486)</f>
        <v>7048652896940</v>
      </c>
      <c r="AC493" s="173">
        <f>INDEX(ATS!$A:$P,MATCH(ATS!$AB493,ATS!$O:$O,0),1)</f>
        <v>820433</v>
      </c>
      <c r="AD493" s="173" t="str">
        <f>INDEX(ATS!$A:$P,MATCH(ATS!$AB493,ATS!$O:$O,0),2)</f>
        <v>Hunter Merino Hybrid LS Jersey M</v>
      </c>
      <c r="AE493" s="173" t="str">
        <f>INDEX(ATS!$A:$P,MATCH(ATS!$AB493,ATS!$O:$O,0),4)</f>
        <v>99901-S</v>
      </c>
    </row>
    <row r="494" spans="1:31">
      <c r="A494">
        <v>820235</v>
      </c>
      <c r="B494" t="s">
        <v>3328</v>
      </c>
      <c r="C494" t="s">
        <v>3939</v>
      </c>
      <c r="D494" t="s">
        <v>3341</v>
      </c>
      <c r="E494" t="s">
        <v>3340</v>
      </c>
      <c r="F494" t="s">
        <v>7</v>
      </c>
      <c r="G494" t="s">
        <v>111</v>
      </c>
      <c r="H494">
        <v>0</v>
      </c>
      <c r="I494">
        <v>0</v>
      </c>
      <c r="J494">
        <v>0</v>
      </c>
      <c r="K494">
        <v>0</v>
      </c>
      <c r="L494">
        <v>0</v>
      </c>
      <c r="N494" s="171" t="str">
        <f t="shared" si="21"/>
        <v>820235-88001-M</v>
      </c>
      <c r="O494" s="172" t="str">
        <f>IF(B494="NET","",IF(B494="","",IFERROR(VLOOKUP(N494,EAN!$A:$B,2,FALSE),"MANGLER - MÅ OPPDATERE EAN-FANEN")))</f>
        <v>MANGLER - MÅ OPPDATERE EAN-FANEN</v>
      </c>
      <c r="P494" s="171">
        <f t="shared" si="22"/>
        <v>0</v>
      </c>
      <c r="Q494" s="171">
        <f t="shared" si="23"/>
        <v>0</v>
      </c>
      <c r="S494" s="102" t="str">
        <f>IF(B494="NET","",IFERROR(VLOOKUP(O494,'2) Order Form'!$V$9:$V$905,1,FALSE),"Ikke med I order form"))</f>
        <v>Ikke med I order form</v>
      </c>
      <c r="U494" s="2">
        <v>7048652555526</v>
      </c>
      <c r="V494" s="120">
        <f>IFERROR(VLOOKUP(U494,'2) Order Form'!$V$9:$V$1767,1,FALSE),"Ikke med I order form")</f>
        <v>7048652555526</v>
      </c>
      <c r="W494" s="173">
        <f>INDEX(ATS!$A:$P,MATCH(ATS!$U494,ATS!$O:$O,0),1)</f>
        <v>845082</v>
      </c>
      <c r="X494" s="174" t="str">
        <f>INDEX(ATS!$A:$P,MATCH(ATS!$U494,ATS!$O:$O,0),2)</f>
        <v>Outrider Mips Helmet</v>
      </c>
      <c r="Y494" s="175" t="str">
        <f>INDEX(ATS!$A:$P,MATCH(ATS!$U494,ATS!$O:$O,0),4)</f>
        <v>MBL20-S</v>
      </c>
      <c r="AA494" s="173">
        <f>IFERROR(VLOOKUP('2) Order Form'!V487,$U$4:$U$2000,1,FALSE),"Ikke med i Elastic")</f>
        <v>7048652896933</v>
      </c>
      <c r="AB494" s="173">
        <f>SUM('2) Order Form'!V487)</f>
        <v>7048652896933</v>
      </c>
      <c r="AC494" s="173">
        <f>INDEX(ATS!$A:$P,MATCH(ATS!$AB494,ATS!$O:$O,0),1)</f>
        <v>820433</v>
      </c>
      <c r="AD494" s="173" t="str">
        <f>INDEX(ATS!$A:$P,MATCH(ATS!$AB494,ATS!$O:$O,0),2)</f>
        <v>Hunter Merino Hybrid LS Jersey M</v>
      </c>
      <c r="AE494" s="173" t="str">
        <f>INDEX(ATS!$A:$P,MATCH(ATS!$AB494,ATS!$O:$O,0),4)</f>
        <v>99901-M</v>
      </c>
    </row>
    <row r="495" spans="1:31">
      <c r="A495">
        <v>820235</v>
      </c>
      <c r="B495" t="s">
        <v>3328</v>
      </c>
      <c r="C495" t="s">
        <v>3939</v>
      </c>
      <c r="D495" t="s">
        <v>3342</v>
      </c>
      <c r="E495" t="s">
        <v>3340</v>
      </c>
      <c r="F495" t="s">
        <v>66</v>
      </c>
      <c r="G495" t="s">
        <v>111</v>
      </c>
      <c r="H495">
        <v>0</v>
      </c>
      <c r="I495">
        <v>0</v>
      </c>
      <c r="J495">
        <v>0</v>
      </c>
      <c r="K495">
        <v>0</v>
      </c>
      <c r="L495">
        <v>0</v>
      </c>
      <c r="N495" s="171" t="str">
        <f t="shared" si="21"/>
        <v>820235-88001-L</v>
      </c>
      <c r="O495" s="172" t="str">
        <f>IF(B495="NET","",IF(B495="","",IFERROR(VLOOKUP(N495,EAN!$A:$B,2,FALSE),"MANGLER - MÅ OPPDATERE EAN-FANEN")))</f>
        <v>MANGLER - MÅ OPPDATERE EAN-FANEN</v>
      </c>
      <c r="P495" s="171">
        <f t="shared" si="22"/>
        <v>0</v>
      </c>
      <c r="Q495" s="171">
        <f t="shared" si="23"/>
        <v>0</v>
      </c>
      <c r="S495" s="102" t="str">
        <f>IF(B495="NET","",IFERROR(VLOOKUP(O495,'2) Order Form'!$V$9:$V$905,1,FALSE),"Ikke med I order form"))</f>
        <v>Ikke med I order form</v>
      </c>
      <c r="U495" s="2">
        <v>7048652555526</v>
      </c>
      <c r="V495" s="120">
        <f>IFERROR(VLOOKUP(U495,'2) Order Form'!$V$9:$V$1767,1,FALSE),"Ikke med I order form")</f>
        <v>7048652555526</v>
      </c>
      <c r="W495" s="173">
        <f>INDEX(ATS!$A:$P,MATCH(ATS!$U495,ATS!$O:$O,0),1)</f>
        <v>845082</v>
      </c>
      <c r="X495" s="174" t="str">
        <f>INDEX(ATS!$A:$P,MATCH(ATS!$U495,ATS!$O:$O,0),2)</f>
        <v>Outrider Mips Helmet</v>
      </c>
      <c r="Y495" s="175" t="str">
        <f>INDEX(ATS!$A:$P,MATCH(ATS!$U495,ATS!$O:$O,0),4)</f>
        <v>MBL20-S</v>
      </c>
      <c r="AA495" s="173">
        <f>IFERROR(VLOOKUP('2) Order Form'!V488,$U$4:$U$2000,1,FALSE),"Ikke med i Elastic")</f>
        <v>7048652896926</v>
      </c>
      <c r="AB495" s="173">
        <f>SUM('2) Order Form'!V488)</f>
        <v>7048652896926</v>
      </c>
      <c r="AC495" s="173">
        <f>INDEX(ATS!$A:$P,MATCH(ATS!$AB495,ATS!$O:$O,0),1)</f>
        <v>820433</v>
      </c>
      <c r="AD495" s="173" t="str">
        <f>INDEX(ATS!$A:$P,MATCH(ATS!$AB495,ATS!$O:$O,0),2)</f>
        <v>Hunter Merino Hybrid LS Jersey M</v>
      </c>
      <c r="AE495" s="173" t="str">
        <f>INDEX(ATS!$A:$P,MATCH(ATS!$AB495,ATS!$O:$O,0),4)</f>
        <v>99901-L</v>
      </c>
    </row>
    <row r="496" spans="1:31">
      <c r="A496">
        <v>820235</v>
      </c>
      <c r="B496" t="s">
        <v>3328</v>
      </c>
      <c r="C496" t="s">
        <v>3939</v>
      </c>
      <c r="D496" t="s">
        <v>3343</v>
      </c>
      <c r="E496" t="s">
        <v>3340</v>
      </c>
      <c r="F496" t="s">
        <v>67</v>
      </c>
      <c r="G496" t="s">
        <v>111</v>
      </c>
      <c r="H496">
        <v>1</v>
      </c>
      <c r="I496">
        <v>1</v>
      </c>
      <c r="J496">
        <v>1</v>
      </c>
      <c r="K496">
        <v>1</v>
      </c>
      <c r="L496">
        <v>1</v>
      </c>
      <c r="N496" s="171" t="str">
        <f t="shared" si="21"/>
        <v>820235-88001-XL</v>
      </c>
      <c r="O496" s="172" t="str">
        <f>IF(B496="NET","",IF(B496="","",IFERROR(VLOOKUP(N496,EAN!$A:$B,2,FALSE),"MANGLER - MÅ OPPDATERE EAN-FANEN")))</f>
        <v>MANGLER - MÅ OPPDATERE EAN-FANEN</v>
      </c>
      <c r="P496" s="171">
        <f t="shared" si="22"/>
        <v>1</v>
      </c>
      <c r="Q496" s="171">
        <f t="shared" si="23"/>
        <v>1</v>
      </c>
      <c r="S496" s="102" t="str">
        <f>IF(B496="NET","",IFERROR(VLOOKUP(O496,'2) Order Form'!$V$9:$V$905,1,FALSE),"Ikke med I order form"))</f>
        <v>Ikke med I order form</v>
      </c>
      <c r="U496" s="2">
        <v>7048652555526</v>
      </c>
      <c r="V496" s="120">
        <f>IFERROR(VLOOKUP(U496,'2) Order Form'!$V$9:$V$1767,1,FALSE),"Ikke med I order form")</f>
        <v>7048652555526</v>
      </c>
      <c r="W496" s="173">
        <f>INDEX(ATS!$A:$P,MATCH(ATS!$U496,ATS!$O:$O,0),1)</f>
        <v>845082</v>
      </c>
      <c r="X496" s="174" t="str">
        <f>INDEX(ATS!$A:$P,MATCH(ATS!$U496,ATS!$O:$O,0),2)</f>
        <v>Outrider Mips Helmet</v>
      </c>
      <c r="Y496" s="175" t="str">
        <f>INDEX(ATS!$A:$P,MATCH(ATS!$U496,ATS!$O:$O,0),4)</f>
        <v>MBL20-S</v>
      </c>
      <c r="AA496" s="173">
        <f>IFERROR(VLOOKUP('2) Order Form'!V489,$U$4:$U$2000,1,FALSE),"Ikke med i Elastic")</f>
        <v>7048652896957</v>
      </c>
      <c r="AB496" s="173">
        <f>SUM('2) Order Form'!V489)</f>
        <v>7048652896957</v>
      </c>
      <c r="AC496" s="173">
        <f>INDEX(ATS!$A:$P,MATCH(ATS!$AB496,ATS!$O:$O,0),1)</f>
        <v>820433</v>
      </c>
      <c r="AD496" s="173" t="str">
        <f>INDEX(ATS!$A:$P,MATCH(ATS!$AB496,ATS!$O:$O,0),2)</f>
        <v>Hunter Merino Hybrid LS Jersey M</v>
      </c>
      <c r="AE496" s="173" t="str">
        <f>INDEX(ATS!$A:$P,MATCH(ATS!$AB496,ATS!$O:$O,0),4)</f>
        <v>99901-XL</v>
      </c>
    </row>
    <row r="497" spans="1:31">
      <c r="A497">
        <v>820235</v>
      </c>
      <c r="B497" t="s">
        <v>3328</v>
      </c>
      <c r="C497" t="s">
        <v>3939</v>
      </c>
      <c r="D497" t="s">
        <v>1423</v>
      </c>
      <c r="E497" t="s">
        <v>2823</v>
      </c>
      <c r="F497" t="s">
        <v>8</v>
      </c>
      <c r="G497" t="s">
        <v>111</v>
      </c>
      <c r="H497">
        <v>34</v>
      </c>
      <c r="I497">
        <v>34</v>
      </c>
      <c r="J497">
        <v>34</v>
      </c>
      <c r="K497">
        <v>34</v>
      </c>
      <c r="L497">
        <v>34</v>
      </c>
      <c r="N497" s="171" t="str">
        <f t="shared" si="21"/>
        <v>820235-88300-S</v>
      </c>
      <c r="O497" s="172" t="str">
        <f>IF(B497="NET","",IF(B497="","",IFERROR(VLOOKUP(N497,EAN!$A:$B,2,FALSE),"MANGLER - MÅ OPPDATERE EAN-FANEN")))</f>
        <v>MANGLER - MÅ OPPDATERE EAN-FANEN</v>
      </c>
      <c r="P497" s="171">
        <f t="shared" si="22"/>
        <v>34</v>
      </c>
      <c r="Q497" s="171">
        <f t="shared" si="23"/>
        <v>34</v>
      </c>
      <c r="S497" s="102" t="str">
        <f>IF(B497="NET","",IFERROR(VLOOKUP(O497,'2) Order Form'!$V$9:$V$905,1,FALSE),"Ikke med I order form"))</f>
        <v>Ikke med I order form</v>
      </c>
      <c r="U497" s="2">
        <v>7048652555526</v>
      </c>
      <c r="V497" s="120">
        <f>IFERROR(VLOOKUP(U497,'2) Order Form'!$V$9:$V$1767,1,FALSE),"Ikke med I order form")</f>
        <v>7048652555526</v>
      </c>
      <c r="W497" s="173">
        <f>INDEX(ATS!$A:$P,MATCH(ATS!$U497,ATS!$O:$O,0),1)</f>
        <v>845082</v>
      </c>
      <c r="X497" s="174" t="str">
        <f>INDEX(ATS!$A:$P,MATCH(ATS!$U497,ATS!$O:$O,0),2)</f>
        <v>Outrider Mips Helmet</v>
      </c>
      <c r="Y497" s="175" t="str">
        <f>INDEX(ATS!$A:$P,MATCH(ATS!$U497,ATS!$O:$O,0),4)</f>
        <v>MBL20-S</v>
      </c>
      <c r="AA497" s="173" t="str">
        <f>IFERROR(VLOOKUP('2) Order Form'!#REF!,$U$4:$U$2000,1,FALSE),"Ikke med i Elastic")</f>
        <v>Ikke med i Elastic</v>
      </c>
      <c r="AB497" s="173" t="e">
        <f>SUM('2) Order Form'!#REF!)</f>
        <v>#REF!</v>
      </c>
      <c r="AC497" s="173" t="e">
        <f>INDEX(ATS!$A:$P,MATCH(ATS!$AB497,ATS!$O:$O,0),1)</f>
        <v>#REF!</v>
      </c>
      <c r="AD497" s="173" t="e">
        <f>INDEX(ATS!$A:$P,MATCH(ATS!$AB497,ATS!$O:$O,0),2)</f>
        <v>#REF!</v>
      </c>
      <c r="AE497" s="173" t="e">
        <f>INDEX(ATS!$A:$P,MATCH(ATS!$AB497,ATS!$O:$O,0),4)</f>
        <v>#REF!</v>
      </c>
    </row>
    <row r="498" spans="1:31">
      <c r="A498">
        <v>820235</v>
      </c>
      <c r="B498" t="s">
        <v>3328</v>
      </c>
      <c r="C498" t="s">
        <v>3939</v>
      </c>
      <c r="D498" t="s">
        <v>1424</v>
      </c>
      <c r="E498" t="s">
        <v>2823</v>
      </c>
      <c r="F498" t="s">
        <v>7</v>
      </c>
      <c r="G498" t="s">
        <v>111</v>
      </c>
      <c r="H498">
        <v>114</v>
      </c>
      <c r="I498">
        <v>114</v>
      </c>
      <c r="J498">
        <v>114</v>
      </c>
      <c r="K498">
        <v>114</v>
      </c>
      <c r="L498">
        <v>114</v>
      </c>
      <c r="N498" s="171" t="str">
        <f t="shared" si="21"/>
        <v>820235-88300-M</v>
      </c>
      <c r="O498" s="172" t="str">
        <f>IF(B498="NET","",IF(B498="","",IFERROR(VLOOKUP(N498,EAN!$A:$B,2,FALSE),"MANGLER - MÅ OPPDATERE EAN-FANEN")))</f>
        <v>MANGLER - MÅ OPPDATERE EAN-FANEN</v>
      </c>
      <c r="P498" s="171">
        <f t="shared" si="22"/>
        <v>114</v>
      </c>
      <c r="Q498" s="171">
        <f t="shared" si="23"/>
        <v>114</v>
      </c>
      <c r="S498" s="102" t="str">
        <f>IF(B498="NET","",IFERROR(VLOOKUP(O498,'2) Order Form'!$V$9:$V$905,1,FALSE),"Ikke med I order form"))</f>
        <v>Ikke med I order form</v>
      </c>
      <c r="U498" s="2">
        <v>7048652555519</v>
      </c>
      <c r="V498" s="120">
        <f>IFERROR(VLOOKUP(U498,'2) Order Form'!$V$9:$V$1767,1,FALSE),"Ikke med I order form")</f>
        <v>7048652555519</v>
      </c>
      <c r="W498" s="173">
        <f>INDEX(ATS!$A:$P,MATCH(ATS!$U498,ATS!$O:$O,0),1)</f>
        <v>845082</v>
      </c>
      <c r="X498" s="174" t="str">
        <f>INDEX(ATS!$A:$P,MATCH(ATS!$U498,ATS!$O:$O,0),2)</f>
        <v>Outrider Mips Helmet</v>
      </c>
      <c r="Y498" s="175" t="str">
        <f>INDEX(ATS!$A:$P,MATCH(ATS!$U498,ATS!$O:$O,0),4)</f>
        <v>MBL20-M</v>
      </c>
      <c r="AA498" s="173" t="str">
        <f>IFERROR(VLOOKUP('2) Order Form'!#REF!,$U$4:$U$2000,1,FALSE),"Ikke med i Elastic")</f>
        <v>Ikke med i Elastic</v>
      </c>
      <c r="AB498" s="173" t="e">
        <f>SUM('2) Order Form'!#REF!)</f>
        <v>#REF!</v>
      </c>
      <c r="AC498" s="173" t="e">
        <f>INDEX(ATS!$A:$P,MATCH(ATS!$AB498,ATS!$O:$O,0),1)</f>
        <v>#REF!</v>
      </c>
      <c r="AD498" s="173" t="e">
        <f>INDEX(ATS!$A:$P,MATCH(ATS!$AB498,ATS!$O:$O,0),2)</f>
        <v>#REF!</v>
      </c>
      <c r="AE498" s="173" t="e">
        <f>INDEX(ATS!$A:$P,MATCH(ATS!$AB498,ATS!$O:$O,0),4)</f>
        <v>#REF!</v>
      </c>
    </row>
    <row r="499" spans="1:31">
      <c r="A499">
        <v>820235</v>
      </c>
      <c r="B499" t="s">
        <v>3328</v>
      </c>
      <c r="C499" t="s">
        <v>3939</v>
      </c>
      <c r="D499" t="s">
        <v>1425</v>
      </c>
      <c r="E499" t="s">
        <v>2823</v>
      </c>
      <c r="F499" t="s">
        <v>66</v>
      </c>
      <c r="G499" t="s">
        <v>111</v>
      </c>
      <c r="H499">
        <v>131</v>
      </c>
      <c r="I499">
        <v>131</v>
      </c>
      <c r="J499">
        <v>131</v>
      </c>
      <c r="K499">
        <v>131</v>
      </c>
      <c r="L499">
        <v>131</v>
      </c>
      <c r="N499" s="171" t="str">
        <f t="shared" si="21"/>
        <v>820235-88300-L</v>
      </c>
      <c r="O499" s="172" t="str">
        <f>IF(B499="NET","",IF(B499="","",IFERROR(VLOOKUP(N499,EAN!$A:$B,2,FALSE),"MANGLER - MÅ OPPDATERE EAN-FANEN")))</f>
        <v>MANGLER - MÅ OPPDATERE EAN-FANEN</v>
      </c>
      <c r="P499" s="171">
        <f t="shared" si="22"/>
        <v>131</v>
      </c>
      <c r="Q499" s="171">
        <f t="shared" si="23"/>
        <v>131</v>
      </c>
      <c r="S499" s="102" t="str">
        <f>IF(B499="NET","",IFERROR(VLOOKUP(O499,'2) Order Form'!$V$9:$V$905,1,FALSE),"Ikke med I order form"))</f>
        <v>Ikke med I order form</v>
      </c>
      <c r="U499" s="2">
        <v>7048652555519</v>
      </c>
      <c r="V499" s="120">
        <f>IFERROR(VLOOKUP(U499,'2) Order Form'!$V$9:$V$1767,1,FALSE),"Ikke med I order form")</f>
        <v>7048652555519</v>
      </c>
      <c r="W499" s="173">
        <f>INDEX(ATS!$A:$P,MATCH(ATS!$U499,ATS!$O:$O,0),1)</f>
        <v>845082</v>
      </c>
      <c r="X499" s="174" t="str">
        <f>INDEX(ATS!$A:$P,MATCH(ATS!$U499,ATS!$O:$O,0),2)</f>
        <v>Outrider Mips Helmet</v>
      </c>
      <c r="Y499" s="175" t="str">
        <f>INDEX(ATS!$A:$P,MATCH(ATS!$U499,ATS!$O:$O,0),4)</f>
        <v>MBL20-M</v>
      </c>
      <c r="AA499" s="173" t="str">
        <f>IFERROR(VLOOKUP('2) Order Form'!#REF!,$U$4:$U$2000,1,FALSE),"Ikke med i Elastic")</f>
        <v>Ikke med i Elastic</v>
      </c>
      <c r="AB499" s="173" t="e">
        <f>SUM('2) Order Form'!#REF!)</f>
        <v>#REF!</v>
      </c>
      <c r="AC499" s="173" t="e">
        <f>INDEX(ATS!$A:$P,MATCH(ATS!$AB499,ATS!$O:$O,0),1)</f>
        <v>#REF!</v>
      </c>
      <c r="AD499" s="173" t="e">
        <f>INDEX(ATS!$A:$P,MATCH(ATS!$AB499,ATS!$O:$O,0),2)</f>
        <v>#REF!</v>
      </c>
      <c r="AE499" s="173" t="e">
        <f>INDEX(ATS!$A:$P,MATCH(ATS!$AB499,ATS!$O:$O,0),4)</f>
        <v>#REF!</v>
      </c>
    </row>
    <row r="500" spans="1:31">
      <c r="A500">
        <v>820235</v>
      </c>
      <c r="B500" t="s">
        <v>3328</v>
      </c>
      <c r="C500" t="s">
        <v>3939</v>
      </c>
      <c r="D500" t="s">
        <v>1426</v>
      </c>
      <c r="E500" t="s">
        <v>2823</v>
      </c>
      <c r="F500" t="s">
        <v>67</v>
      </c>
      <c r="G500" t="s">
        <v>111</v>
      </c>
      <c r="H500">
        <v>74</v>
      </c>
      <c r="I500">
        <v>74</v>
      </c>
      <c r="J500">
        <v>74</v>
      </c>
      <c r="K500">
        <v>74</v>
      </c>
      <c r="L500">
        <v>74</v>
      </c>
      <c r="N500" s="171" t="str">
        <f t="shared" si="21"/>
        <v>820235-88300-XL</v>
      </c>
      <c r="O500" s="172" t="str">
        <f>IF(B500="NET","",IF(B500="","",IFERROR(VLOOKUP(N500,EAN!$A:$B,2,FALSE),"MANGLER - MÅ OPPDATERE EAN-FANEN")))</f>
        <v>MANGLER - MÅ OPPDATERE EAN-FANEN</v>
      </c>
      <c r="P500" s="171">
        <f t="shared" si="22"/>
        <v>74</v>
      </c>
      <c r="Q500" s="171">
        <f t="shared" si="23"/>
        <v>74</v>
      </c>
      <c r="S500" s="102" t="str">
        <f>IF(B500="NET","",IFERROR(VLOOKUP(O500,'2) Order Form'!$V$9:$V$905,1,FALSE),"Ikke med I order form"))</f>
        <v>Ikke med I order form</v>
      </c>
      <c r="U500" s="2">
        <v>7048652555519</v>
      </c>
      <c r="V500" s="120">
        <f>IFERROR(VLOOKUP(U500,'2) Order Form'!$V$9:$V$1767,1,FALSE),"Ikke med I order form")</f>
        <v>7048652555519</v>
      </c>
      <c r="W500" s="173">
        <f>INDEX(ATS!$A:$P,MATCH(ATS!$U500,ATS!$O:$O,0),1)</f>
        <v>845082</v>
      </c>
      <c r="X500" s="174" t="str">
        <f>INDEX(ATS!$A:$P,MATCH(ATS!$U500,ATS!$O:$O,0),2)</f>
        <v>Outrider Mips Helmet</v>
      </c>
      <c r="Y500" s="175" t="str">
        <f>INDEX(ATS!$A:$P,MATCH(ATS!$U500,ATS!$O:$O,0),4)</f>
        <v>MBL20-M</v>
      </c>
      <c r="AA500" s="173" t="str">
        <f>IFERROR(VLOOKUP('2) Order Form'!#REF!,$U$4:$U$2000,1,FALSE),"Ikke med i Elastic")</f>
        <v>Ikke med i Elastic</v>
      </c>
      <c r="AB500" s="173" t="e">
        <f>SUM('2) Order Form'!#REF!)</f>
        <v>#REF!</v>
      </c>
      <c r="AC500" s="173" t="e">
        <f>INDEX(ATS!$A:$P,MATCH(ATS!$AB500,ATS!$O:$O,0),1)</f>
        <v>#REF!</v>
      </c>
      <c r="AD500" s="173" t="e">
        <f>INDEX(ATS!$A:$P,MATCH(ATS!$AB500,ATS!$O:$O,0),2)</f>
        <v>#REF!</v>
      </c>
      <c r="AE500" s="173" t="e">
        <f>INDEX(ATS!$A:$P,MATCH(ATS!$AB500,ATS!$O:$O,0),4)</f>
        <v>#REF!</v>
      </c>
    </row>
    <row r="501" spans="1:31">
      <c r="A501">
        <v>820235</v>
      </c>
      <c r="B501" t="s">
        <v>3328</v>
      </c>
      <c r="C501" t="s">
        <v>3939</v>
      </c>
      <c r="D501" t="s">
        <v>334</v>
      </c>
      <c r="E501" t="s">
        <v>2883</v>
      </c>
      <c r="F501" t="s">
        <v>8</v>
      </c>
      <c r="G501" t="s">
        <v>111</v>
      </c>
      <c r="H501">
        <v>0</v>
      </c>
      <c r="I501">
        <v>0</v>
      </c>
      <c r="J501">
        <v>0</v>
      </c>
      <c r="K501">
        <v>0</v>
      </c>
      <c r="L501">
        <v>0</v>
      </c>
      <c r="N501" s="171" t="str">
        <f t="shared" si="21"/>
        <v>820235-99901-S</v>
      </c>
      <c r="O501" s="172" t="str">
        <f>IF(B501="NET","",IF(B501="","",IFERROR(VLOOKUP(N501,EAN!$A:$B,2,FALSE),"MANGLER - MÅ OPPDATERE EAN-FANEN")))</f>
        <v>MANGLER - MÅ OPPDATERE EAN-FANEN</v>
      </c>
      <c r="P501" s="171">
        <f t="shared" si="22"/>
        <v>0</v>
      </c>
      <c r="Q501" s="171">
        <f t="shared" si="23"/>
        <v>0</v>
      </c>
      <c r="S501" s="102" t="str">
        <f>IF(B501="NET","",IFERROR(VLOOKUP(O501,'2) Order Form'!$V$9:$V$905,1,FALSE),"Ikke med I order form"))</f>
        <v>Ikke med I order form</v>
      </c>
      <c r="U501" s="2">
        <v>7048652555519</v>
      </c>
      <c r="V501" s="120">
        <f>IFERROR(VLOOKUP(U501,'2) Order Form'!$V$9:$V$1767,1,FALSE),"Ikke med I order form")</f>
        <v>7048652555519</v>
      </c>
      <c r="W501" s="173">
        <f>INDEX(ATS!$A:$P,MATCH(ATS!$U501,ATS!$O:$O,0),1)</f>
        <v>845082</v>
      </c>
      <c r="X501" s="174" t="str">
        <f>INDEX(ATS!$A:$P,MATCH(ATS!$U501,ATS!$O:$O,0),2)</f>
        <v>Outrider Mips Helmet</v>
      </c>
      <c r="Y501" s="175" t="str">
        <f>INDEX(ATS!$A:$P,MATCH(ATS!$U501,ATS!$O:$O,0),4)</f>
        <v>MBL20-M</v>
      </c>
      <c r="AA501" s="173" t="str">
        <f>IFERROR(VLOOKUP('2) Order Form'!#REF!,$U$4:$U$2000,1,FALSE),"Ikke med i Elastic")</f>
        <v>Ikke med i Elastic</v>
      </c>
      <c r="AB501" s="173" t="e">
        <f>SUM('2) Order Form'!#REF!)</f>
        <v>#REF!</v>
      </c>
      <c r="AC501" s="173" t="e">
        <f>INDEX(ATS!$A:$P,MATCH(ATS!$AB501,ATS!$O:$O,0),1)</f>
        <v>#REF!</v>
      </c>
      <c r="AD501" s="173" t="e">
        <f>INDEX(ATS!$A:$P,MATCH(ATS!$AB501,ATS!$O:$O,0),2)</f>
        <v>#REF!</v>
      </c>
      <c r="AE501" s="173" t="e">
        <f>INDEX(ATS!$A:$P,MATCH(ATS!$AB501,ATS!$O:$O,0),4)</f>
        <v>#REF!</v>
      </c>
    </row>
    <row r="502" spans="1:31">
      <c r="A502">
        <v>820235</v>
      </c>
      <c r="B502" t="s">
        <v>3328</v>
      </c>
      <c r="C502" t="s">
        <v>3939</v>
      </c>
      <c r="D502" t="s">
        <v>335</v>
      </c>
      <c r="E502" t="s">
        <v>2883</v>
      </c>
      <c r="F502" t="s">
        <v>7</v>
      </c>
      <c r="G502" t="s">
        <v>111</v>
      </c>
      <c r="H502">
        <v>0</v>
      </c>
      <c r="I502">
        <v>0</v>
      </c>
      <c r="J502">
        <v>0</v>
      </c>
      <c r="K502">
        <v>0</v>
      </c>
      <c r="L502">
        <v>0</v>
      </c>
      <c r="N502" s="171" t="str">
        <f t="shared" si="21"/>
        <v>820235-99901-M</v>
      </c>
      <c r="O502" s="172" t="str">
        <f>IF(B502="NET","",IF(B502="","",IFERROR(VLOOKUP(N502,EAN!$A:$B,2,FALSE),"MANGLER - MÅ OPPDATERE EAN-FANEN")))</f>
        <v>MANGLER - MÅ OPPDATERE EAN-FANEN</v>
      </c>
      <c r="P502" s="171">
        <f t="shared" si="22"/>
        <v>0</v>
      </c>
      <c r="Q502" s="171">
        <f t="shared" si="23"/>
        <v>0</v>
      </c>
      <c r="S502" s="102" t="str">
        <f>IF(B502="NET","",IFERROR(VLOOKUP(O502,'2) Order Form'!$V$9:$V$905,1,FALSE),"Ikke med I order form"))</f>
        <v>Ikke med I order form</v>
      </c>
      <c r="U502" s="2">
        <v>7048652555502</v>
      </c>
      <c r="V502" s="120">
        <f>IFERROR(VLOOKUP(U502,'2) Order Form'!$V$9:$V$1767,1,FALSE),"Ikke med I order form")</f>
        <v>7048652555502</v>
      </c>
      <c r="W502" s="173">
        <f>INDEX(ATS!$A:$P,MATCH(ATS!$U502,ATS!$O:$O,0),1)</f>
        <v>845082</v>
      </c>
      <c r="X502" s="174" t="str">
        <f>INDEX(ATS!$A:$P,MATCH(ATS!$U502,ATS!$O:$O,0),2)</f>
        <v>Outrider Mips Helmet</v>
      </c>
      <c r="Y502" s="175" t="str">
        <f>INDEX(ATS!$A:$P,MATCH(ATS!$U502,ATS!$O:$O,0),4)</f>
        <v>MBL20-L</v>
      </c>
      <c r="AA502" s="173" t="str">
        <f>IFERROR(VLOOKUP('2) Order Form'!#REF!,$U$4:$U$2000,1,FALSE),"Ikke med i Elastic")</f>
        <v>Ikke med i Elastic</v>
      </c>
      <c r="AB502" s="173" t="e">
        <f>SUM('2) Order Form'!#REF!)</f>
        <v>#REF!</v>
      </c>
      <c r="AC502" s="173" t="e">
        <f>INDEX(ATS!$A:$P,MATCH(ATS!$AB502,ATS!$O:$O,0),1)</f>
        <v>#REF!</v>
      </c>
      <c r="AD502" s="173" t="e">
        <f>INDEX(ATS!$A:$P,MATCH(ATS!$AB502,ATS!$O:$O,0),2)</f>
        <v>#REF!</v>
      </c>
      <c r="AE502" s="173" t="e">
        <f>INDEX(ATS!$A:$P,MATCH(ATS!$AB502,ATS!$O:$O,0),4)</f>
        <v>#REF!</v>
      </c>
    </row>
    <row r="503" spans="1:31">
      <c r="A503">
        <v>820235</v>
      </c>
      <c r="B503" t="s">
        <v>3328</v>
      </c>
      <c r="C503" t="s">
        <v>3939</v>
      </c>
      <c r="D503" t="s">
        <v>336</v>
      </c>
      <c r="E503" t="s">
        <v>2883</v>
      </c>
      <c r="F503" t="s">
        <v>66</v>
      </c>
      <c r="G503" t="s">
        <v>111</v>
      </c>
      <c r="H503">
        <v>0</v>
      </c>
      <c r="I503">
        <v>0</v>
      </c>
      <c r="J503">
        <v>0</v>
      </c>
      <c r="K503">
        <v>0</v>
      </c>
      <c r="L503">
        <v>0</v>
      </c>
      <c r="N503" s="171" t="str">
        <f t="shared" si="21"/>
        <v>820235-99901-L</v>
      </c>
      <c r="O503" s="172" t="str">
        <f>IF(B503="NET","",IF(B503="","",IFERROR(VLOOKUP(N503,EAN!$A:$B,2,FALSE),"MANGLER - MÅ OPPDATERE EAN-FANEN")))</f>
        <v>MANGLER - MÅ OPPDATERE EAN-FANEN</v>
      </c>
      <c r="P503" s="171">
        <f t="shared" si="22"/>
        <v>0</v>
      </c>
      <c r="Q503" s="171">
        <f t="shared" si="23"/>
        <v>0</v>
      </c>
      <c r="S503" s="102" t="str">
        <f>IF(B503="NET","",IFERROR(VLOOKUP(O503,'2) Order Form'!$V$9:$V$905,1,FALSE),"Ikke med I order form"))</f>
        <v>Ikke med I order form</v>
      </c>
      <c r="U503" s="2">
        <v>7048652555502</v>
      </c>
      <c r="V503" s="120">
        <f>IFERROR(VLOOKUP(U503,'2) Order Form'!$V$9:$V$1767,1,FALSE),"Ikke med I order form")</f>
        <v>7048652555502</v>
      </c>
      <c r="W503" s="173">
        <f>INDEX(ATS!$A:$P,MATCH(ATS!$U503,ATS!$O:$O,0),1)</f>
        <v>845082</v>
      </c>
      <c r="X503" s="174" t="str">
        <f>INDEX(ATS!$A:$P,MATCH(ATS!$U503,ATS!$O:$O,0),2)</f>
        <v>Outrider Mips Helmet</v>
      </c>
      <c r="Y503" s="175" t="str">
        <f>INDEX(ATS!$A:$P,MATCH(ATS!$U503,ATS!$O:$O,0),4)</f>
        <v>MBL20-L</v>
      </c>
      <c r="AA503" s="173" t="str">
        <f>IFERROR(VLOOKUP('2) Order Form'!#REF!,$U$4:$U$2000,1,FALSE),"Ikke med i Elastic")</f>
        <v>Ikke med i Elastic</v>
      </c>
      <c r="AB503" s="173" t="e">
        <f>SUM('2) Order Form'!#REF!)</f>
        <v>#REF!</v>
      </c>
      <c r="AC503" s="173" t="e">
        <f>INDEX(ATS!$A:$P,MATCH(ATS!$AB503,ATS!$O:$O,0),1)</f>
        <v>#REF!</v>
      </c>
      <c r="AD503" s="173" t="e">
        <f>INDEX(ATS!$A:$P,MATCH(ATS!$AB503,ATS!$O:$O,0),2)</f>
        <v>#REF!</v>
      </c>
      <c r="AE503" s="173" t="e">
        <f>INDEX(ATS!$A:$P,MATCH(ATS!$AB503,ATS!$O:$O,0),4)</f>
        <v>#REF!</v>
      </c>
    </row>
    <row r="504" spans="1:31">
      <c r="A504">
        <v>820235</v>
      </c>
      <c r="B504" t="s">
        <v>3328</v>
      </c>
      <c r="C504" t="s">
        <v>3939</v>
      </c>
      <c r="D504" t="s">
        <v>337</v>
      </c>
      <c r="E504" t="s">
        <v>2883</v>
      </c>
      <c r="F504" t="s">
        <v>67</v>
      </c>
      <c r="G504" t="s">
        <v>111</v>
      </c>
      <c r="H504">
        <v>0</v>
      </c>
      <c r="I504">
        <v>0</v>
      </c>
      <c r="J504">
        <v>0</v>
      </c>
      <c r="K504">
        <v>0</v>
      </c>
      <c r="L504">
        <v>0</v>
      </c>
      <c r="N504" s="171" t="str">
        <f t="shared" si="21"/>
        <v>820235-99901-XL</v>
      </c>
      <c r="O504" s="172" t="str">
        <f>IF(B504="NET","",IF(B504="","",IFERROR(VLOOKUP(N504,EAN!$A:$B,2,FALSE),"MANGLER - MÅ OPPDATERE EAN-FANEN")))</f>
        <v>MANGLER - MÅ OPPDATERE EAN-FANEN</v>
      </c>
      <c r="P504" s="171">
        <f t="shared" si="22"/>
        <v>0</v>
      </c>
      <c r="Q504" s="171">
        <f t="shared" si="23"/>
        <v>0</v>
      </c>
      <c r="S504" s="102" t="str">
        <f>IF(B504="NET","",IFERROR(VLOOKUP(O504,'2) Order Form'!$V$9:$V$905,1,FALSE),"Ikke med I order form"))</f>
        <v>Ikke med I order form</v>
      </c>
      <c r="U504" s="2">
        <v>7048652555502</v>
      </c>
      <c r="V504" s="120">
        <f>IFERROR(VLOOKUP(U504,'2) Order Form'!$V$9:$V$1767,1,FALSE),"Ikke med I order form")</f>
        <v>7048652555502</v>
      </c>
      <c r="W504" s="173">
        <f>INDEX(ATS!$A:$P,MATCH(ATS!$U504,ATS!$O:$O,0),1)</f>
        <v>845082</v>
      </c>
      <c r="X504" s="174" t="str">
        <f>INDEX(ATS!$A:$P,MATCH(ATS!$U504,ATS!$O:$O,0),2)</f>
        <v>Outrider Mips Helmet</v>
      </c>
      <c r="Y504" s="175" t="str">
        <f>INDEX(ATS!$A:$P,MATCH(ATS!$U504,ATS!$O:$O,0),4)</f>
        <v>MBL20-L</v>
      </c>
      <c r="AA504" s="173" t="str">
        <f>IFERROR(VLOOKUP('2) Order Form'!#REF!,$U$4:$U$2000,1,FALSE),"Ikke med i Elastic")</f>
        <v>Ikke med i Elastic</v>
      </c>
      <c r="AB504" s="173" t="e">
        <f>SUM('2) Order Form'!#REF!)</f>
        <v>#REF!</v>
      </c>
      <c r="AC504" s="173" t="e">
        <f>INDEX(ATS!$A:$P,MATCH(ATS!$AB504,ATS!$O:$O,0),1)</f>
        <v>#REF!</v>
      </c>
      <c r="AD504" s="173" t="e">
        <f>INDEX(ATS!$A:$P,MATCH(ATS!$AB504,ATS!$O:$O,0),2)</f>
        <v>#REF!</v>
      </c>
      <c r="AE504" s="173" t="e">
        <f>INDEX(ATS!$A:$P,MATCH(ATS!$AB504,ATS!$O:$O,0),4)</f>
        <v>#REF!</v>
      </c>
    </row>
    <row r="505" spans="1:31">
      <c r="A505" s="140">
        <v>820236</v>
      </c>
      <c r="B505" t="s">
        <v>170</v>
      </c>
      <c r="H505" s="140">
        <v>202341</v>
      </c>
      <c r="I505" s="140">
        <v>202342</v>
      </c>
      <c r="J505" s="140">
        <v>202343</v>
      </c>
      <c r="K505" s="140">
        <v>202344</v>
      </c>
      <c r="L505" s="140">
        <v>202345</v>
      </c>
      <c r="N505" s="171" t="str">
        <f t="shared" si="21"/>
        <v>820236-</v>
      </c>
      <c r="O505" s="172" t="str">
        <f>IF(B505="NET","",IF(B505="","",IFERROR(VLOOKUP(N505,EAN!$A:$B,2,FALSE),"MANGLER - MÅ OPPDATERE EAN-FANEN")))</f>
        <v/>
      </c>
      <c r="P505" s="171">
        <f t="shared" si="22"/>
        <v>202341</v>
      </c>
      <c r="Q505" s="171">
        <f t="shared" si="23"/>
        <v>202345</v>
      </c>
      <c r="S505" s="102" t="str">
        <f>IF(B505="NET","",IFERROR(VLOOKUP(O505,'2) Order Form'!$V$9:$V$905,1,FALSE),"Ikke med I order form"))</f>
        <v/>
      </c>
      <c r="U505" s="2">
        <v>7048652555502</v>
      </c>
      <c r="V505" s="120">
        <f>IFERROR(VLOOKUP(U505,'2) Order Form'!$V$9:$V$1767,1,FALSE),"Ikke med I order form")</f>
        <v>7048652555502</v>
      </c>
      <c r="W505" s="173">
        <f>INDEX(ATS!$A:$P,MATCH(ATS!$U505,ATS!$O:$O,0),1)</f>
        <v>845082</v>
      </c>
      <c r="X505" s="174" t="str">
        <f>INDEX(ATS!$A:$P,MATCH(ATS!$U505,ATS!$O:$O,0),2)</f>
        <v>Outrider Mips Helmet</v>
      </c>
      <c r="Y505" s="175" t="str">
        <f>INDEX(ATS!$A:$P,MATCH(ATS!$U505,ATS!$O:$O,0),4)</f>
        <v>MBL20-L</v>
      </c>
      <c r="AA505" s="173">
        <f>IFERROR(VLOOKUP('2) Order Form'!V490,$U$4:$U$2000,1,FALSE),"Ikke med i Elastic")</f>
        <v>7048652896742</v>
      </c>
      <c r="AB505" s="173">
        <f>SUM('2) Order Form'!V490)</f>
        <v>7048652896742</v>
      </c>
      <c r="AC505" s="173">
        <f>INDEX(ATS!$A:$P,MATCH(ATS!$AB505,ATS!$O:$O,0),1)</f>
        <v>820384</v>
      </c>
      <c r="AD505" s="173" t="str">
        <f>INDEX(ATS!$A:$P,MATCH(ATS!$AB505,ATS!$O:$O,0),2)</f>
        <v>Hunter Merino SS Jersey M</v>
      </c>
      <c r="AE505" s="173" t="str">
        <f>INDEX(ATS!$A:$P,MATCH(ATS!$AB505,ATS!$O:$O,0),4)</f>
        <v>44002-S</v>
      </c>
    </row>
    <row r="506" spans="1:31">
      <c r="A506">
        <v>820236</v>
      </c>
      <c r="B506" t="s">
        <v>3344</v>
      </c>
      <c r="C506" t="s">
        <v>3939</v>
      </c>
      <c r="D506" t="s">
        <v>3264</v>
      </c>
      <c r="E506" t="s">
        <v>3265</v>
      </c>
      <c r="F506" t="s">
        <v>8</v>
      </c>
      <c r="G506" t="s">
        <v>111</v>
      </c>
      <c r="H506">
        <v>0</v>
      </c>
      <c r="I506">
        <v>0</v>
      </c>
      <c r="J506">
        <v>0</v>
      </c>
      <c r="K506">
        <v>0</v>
      </c>
      <c r="L506">
        <v>0</v>
      </c>
      <c r="N506" s="171" t="str">
        <f t="shared" si="21"/>
        <v>820236-66101-S</v>
      </c>
      <c r="O506" s="172" t="str">
        <f>IF(B506="NET","",IF(B506="","",IFERROR(VLOOKUP(N506,EAN!$A:$B,2,FALSE),"MANGLER - MÅ OPPDATERE EAN-FANEN")))</f>
        <v>MANGLER - MÅ OPPDATERE EAN-FANEN</v>
      </c>
      <c r="P506" s="171">
        <f t="shared" si="22"/>
        <v>0</v>
      </c>
      <c r="Q506" s="171">
        <f t="shared" si="23"/>
        <v>0</v>
      </c>
      <c r="S506" s="102" t="str">
        <f>IF(B506="NET","",IFERROR(VLOOKUP(O506,'2) Order Form'!$V$9:$V$905,1,FALSE),"Ikke med I order form"))</f>
        <v>Ikke med I order form</v>
      </c>
      <c r="U506" s="2">
        <v>7048652893741</v>
      </c>
      <c r="V506" s="120">
        <f>IFERROR(VLOOKUP(U506,'2) Order Form'!$V$9:$V$1767,1,FALSE),"Ikke med I order form")</f>
        <v>7048652893741</v>
      </c>
      <c r="W506" s="173">
        <f>INDEX(ATS!$A:$P,MATCH(ATS!$U506,ATS!$O:$O,0),1)</f>
        <v>845082</v>
      </c>
      <c r="X506" s="174" t="str">
        <f>INDEX(ATS!$A:$P,MATCH(ATS!$U506,ATS!$O:$O,0),2)</f>
        <v>Outrider Mips Helmet</v>
      </c>
      <c r="Y506" s="175" t="str">
        <f>INDEX(ATS!$A:$P,MATCH(ATS!$U506,ATS!$O:$O,0),4)</f>
        <v>DUSK-S</v>
      </c>
      <c r="AA506" s="173">
        <f>IFERROR(VLOOKUP('2) Order Form'!V491,$U$4:$U$2000,1,FALSE),"Ikke med i Elastic")</f>
        <v>7048652896735</v>
      </c>
      <c r="AB506" s="173">
        <f>SUM('2) Order Form'!V491)</f>
        <v>7048652896735</v>
      </c>
      <c r="AC506" s="173">
        <f>INDEX(ATS!$A:$P,MATCH(ATS!$AB506,ATS!$O:$O,0),1)</f>
        <v>820384</v>
      </c>
      <c r="AD506" s="173" t="str">
        <f>INDEX(ATS!$A:$P,MATCH(ATS!$AB506,ATS!$O:$O,0),2)</f>
        <v>Hunter Merino SS Jersey M</v>
      </c>
      <c r="AE506" s="173" t="str">
        <f>INDEX(ATS!$A:$P,MATCH(ATS!$AB506,ATS!$O:$O,0),4)</f>
        <v>44002-M</v>
      </c>
    </row>
    <row r="507" spans="1:31">
      <c r="A507">
        <v>820236</v>
      </c>
      <c r="B507" t="s">
        <v>3344</v>
      </c>
      <c r="C507" t="s">
        <v>3939</v>
      </c>
      <c r="D507" t="s">
        <v>3266</v>
      </c>
      <c r="E507" t="s">
        <v>3265</v>
      </c>
      <c r="F507" t="s">
        <v>7</v>
      </c>
      <c r="G507" t="s">
        <v>111</v>
      </c>
      <c r="H507">
        <v>0</v>
      </c>
      <c r="I507">
        <v>0</v>
      </c>
      <c r="J507">
        <v>0</v>
      </c>
      <c r="K507">
        <v>0</v>
      </c>
      <c r="L507">
        <v>0</v>
      </c>
      <c r="N507" s="171" t="str">
        <f t="shared" si="21"/>
        <v>820236-66101-M</v>
      </c>
      <c r="O507" s="172" t="str">
        <f>IF(B507="NET","",IF(B507="","",IFERROR(VLOOKUP(N507,EAN!$A:$B,2,FALSE),"MANGLER - MÅ OPPDATERE EAN-FANEN")))</f>
        <v>MANGLER - MÅ OPPDATERE EAN-FANEN</v>
      </c>
      <c r="P507" s="171">
        <f t="shared" si="22"/>
        <v>0</v>
      </c>
      <c r="Q507" s="171">
        <f t="shared" si="23"/>
        <v>0</v>
      </c>
      <c r="S507" s="102" t="str">
        <f>IF(B507="NET","",IFERROR(VLOOKUP(O507,'2) Order Form'!$V$9:$V$905,1,FALSE),"Ikke med I order form"))</f>
        <v>Ikke med I order form</v>
      </c>
      <c r="U507" s="2">
        <v>7048652893741</v>
      </c>
      <c r="V507" s="120">
        <f>IFERROR(VLOOKUP(U507,'2) Order Form'!$V$9:$V$1767,1,FALSE),"Ikke med I order form")</f>
        <v>7048652893741</v>
      </c>
      <c r="W507" s="173">
        <f>INDEX(ATS!$A:$P,MATCH(ATS!$U507,ATS!$O:$O,0),1)</f>
        <v>845082</v>
      </c>
      <c r="X507" s="174" t="str">
        <f>INDEX(ATS!$A:$P,MATCH(ATS!$U507,ATS!$O:$O,0),2)</f>
        <v>Outrider Mips Helmet</v>
      </c>
      <c r="Y507" s="175" t="str">
        <f>INDEX(ATS!$A:$P,MATCH(ATS!$U507,ATS!$O:$O,0),4)</f>
        <v>DUSK-S</v>
      </c>
      <c r="AA507" s="173">
        <f>IFERROR(VLOOKUP('2) Order Form'!V492,$U$4:$U$2000,1,FALSE),"Ikke med i Elastic")</f>
        <v>7048652896728</v>
      </c>
      <c r="AB507" s="173">
        <f>SUM('2) Order Form'!V492)</f>
        <v>7048652896728</v>
      </c>
      <c r="AC507" s="173">
        <f>INDEX(ATS!$A:$P,MATCH(ATS!$AB507,ATS!$O:$O,0),1)</f>
        <v>820384</v>
      </c>
      <c r="AD507" s="173" t="str">
        <f>INDEX(ATS!$A:$P,MATCH(ATS!$AB507,ATS!$O:$O,0),2)</f>
        <v>Hunter Merino SS Jersey M</v>
      </c>
      <c r="AE507" s="173" t="str">
        <f>INDEX(ATS!$A:$P,MATCH(ATS!$AB507,ATS!$O:$O,0),4)</f>
        <v>44002-L</v>
      </c>
    </row>
    <row r="508" spans="1:31">
      <c r="A508">
        <v>820236</v>
      </c>
      <c r="B508" t="s">
        <v>3344</v>
      </c>
      <c r="C508" t="s">
        <v>3939</v>
      </c>
      <c r="D508" t="s">
        <v>3267</v>
      </c>
      <c r="E508" t="s">
        <v>3265</v>
      </c>
      <c r="F508" t="s">
        <v>66</v>
      </c>
      <c r="G508" t="s">
        <v>111</v>
      </c>
      <c r="H508">
        <v>0</v>
      </c>
      <c r="I508">
        <v>0</v>
      </c>
      <c r="J508">
        <v>0</v>
      </c>
      <c r="K508">
        <v>0</v>
      </c>
      <c r="L508">
        <v>0</v>
      </c>
      <c r="N508" s="171" t="str">
        <f t="shared" si="21"/>
        <v>820236-66101-L</v>
      </c>
      <c r="O508" s="172" t="str">
        <f>IF(B508="NET","",IF(B508="","",IFERROR(VLOOKUP(N508,EAN!$A:$B,2,FALSE),"MANGLER - MÅ OPPDATERE EAN-FANEN")))</f>
        <v>MANGLER - MÅ OPPDATERE EAN-FANEN</v>
      </c>
      <c r="P508" s="171">
        <f t="shared" si="22"/>
        <v>0</v>
      </c>
      <c r="Q508" s="171">
        <f t="shared" si="23"/>
        <v>0</v>
      </c>
      <c r="S508" s="102" t="str">
        <f>IF(B508="NET","",IFERROR(VLOOKUP(O508,'2) Order Form'!$V$9:$V$905,1,FALSE),"Ikke med I order form"))</f>
        <v>Ikke med I order form</v>
      </c>
      <c r="U508" s="2">
        <v>7048652893734</v>
      </c>
      <c r="V508" s="120">
        <f>IFERROR(VLOOKUP(U508,'2) Order Form'!$V$9:$V$1767,1,FALSE),"Ikke med I order form")</f>
        <v>7048652893734</v>
      </c>
      <c r="W508" s="173">
        <f>INDEX(ATS!$A:$P,MATCH(ATS!$U508,ATS!$O:$O,0),1)</f>
        <v>845082</v>
      </c>
      <c r="X508" s="174" t="str">
        <f>INDEX(ATS!$A:$P,MATCH(ATS!$U508,ATS!$O:$O,0),2)</f>
        <v>Outrider Mips Helmet</v>
      </c>
      <c r="Y508" s="175" t="str">
        <f>INDEX(ATS!$A:$P,MATCH(ATS!$U508,ATS!$O:$O,0),4)</f>
        <v>DUSK-M</v>
      </c>
      <c r="AA508" s="173">
        <f>IFERROR(VLOOKUP('2) Order Form'!V493,$U$4:$U$2000,1,FALSE),"Ikke med i Elastic")</f>
        <v>7048652896759</v>
      </c>
      <c r="AB508" s="173">
        <f>SUM('2) Order Form'!V493)</f>
        <v>7048652896759</v>
      </c>
      <c r="AC508" s="173">
        <f>INDEX(ATS!$A:$P,MATCH(ATS!$AB508,ATS!$O:$O,0),1)</f>
        <v>820384</v>
      </c>
      <c r="AD508" s="173" t="str">
        <f>INDEX(ATS!$A:$P,MATCH(ATS!$AB508,ATS!$O:$O,0),2)</f>
        <v>Hunter Merino SS Jersey M</v>
      </c>
      <c r="AE508" s="173" t="str">
        <f>INDEX(ATS!$A:$P,MATCH(ATS!$AB508,ATS!$O:$O,0),4)</f>
        <v>44002-XL</v>
      </c>
    </row>
    <row r="509" spans="1:31">
      <c r="A509">
        <v>820236</v>
      </c>
      <c r="B509" t="s">
        <v>3344</v>
      </c>
      <c r="C509" t="s">
        <v>3939</v>
      </c>
      <c r="D509" t="s">
        <v>3268</v>
      </c>
      <c r="E509" t="s">
        <v>3265</v>
      </c>
      <c r="F509" t="s">
        <v>67</v>
      </c>
      <c r="G509" t="s">
        <v>111</v>
      </c>
      <c r="H509">
        <v>6</v>
      </c>
      <c r="I509">
        <v>6</v>
      </c>
      <c r="J509">
        <v>6</v>
      </c>
      <c r="K509">
        <v>6</v>
      </c>
      <c r="L509">
        <v>6</v>
      </c>
      <c r="N509" s="171" t="str">
        <f t="shared" si="21"/>
        <v>820236-66101-XL</v>
      </c>
      <c r="O509" s="172" t="str">
        <f>IF(B509="NET","",IF(B509="","",IFERROR(VLOOKUP(N509,EAN!$A:$B,2,FALSE),"MANGLER - MÅ OPPDATERE EAN-FANEN")))</f>
        <v>MANGLER - MÅ OPPDATERE EAN-FANEN</v>
      </c>
      <c r="P509" s="171">
        <f t="shared" si="22"/>
        <v>6</v>
      </c>
      <c r="Q509" s="171">
        <f t="shared" si="23"/>
        <v>6</v>
      </c>
      <c r="S509" s="102" t="str">
        <f>IF(B509="NET","",IFERROR(VLOOKUP(O509,'2) Order Form'!$V$9:$V$905,1,FALSE),"Ikke med I order form"))</f>
        <v>Ikke med I order form</v>
      </c>
      <c r="U509" s="2">
        <v>7048652893734</v>
      </c>
      <c r="V509" s="120">
        <f>IFERROR(VLOOKUP(U509,'2) Order Form'!$V$9:$V$1767,1,FALSE),"Ikke med I order form")</f>
        <v>7048652893734</v>
      </c>
      <c r="W509" s="173">
        <f>INDEX(ATS!$A:$P,MATCH(ATS!$U509,ATS!$O:$O,0),1)</f>
        <v>845082</v>
      </c>
      <c r="X509" s="174" t="str">
        <f>INDEX(ATS!$A:$P,MATCH(ATS!$U509,ATS!$O:$O,0),2)</f>
        <v>Outrider Mips Helmet</v>
      </c>
      <c r="Y509" s="175" t="str">
        <f>INDEX(ATS!$A:$P,MATCH(ATS!$U509,ATS!$O:$O,0),4)</f>
        <v>DUSK-M</v>
      </c>
      <c r="AA509" s="173">
        <f>IFERROR(VLOOKUP('2) Order Form'!V494,$U$4:$U$2000,1,FALSE),"Ikke med i Elastic")</f>
        <v>7048652896780</v>
      </c>
      <c r="AB509" s="173">
        <f>SUM('2) Order Form'!V494)</f>
        <v>7048652896780</v>
      </c>
      <c r="AC509" s="173">
        <f>INDEX(ATS!$A:$P,MATCH(ATS!$AB509,ATS!$O:$O,0),1)</f>
        <v>820384</v>
      </c>
      <c r="AD509" s="173" t="str">
        <f>INDEX(ATS!$A:$P,MATCH(ATS!$AB509,ATS!$O:$O,0),2)</f>
        <v>Hunter Merino SS Jersey M</v>
      </c>
      <c r="AE509" s="173" t="str">
        <f>INDEX(ATS!$A:$P,MATCH(ATS!$AB509,ATS!$O:$O,0),4)</f>
        <v>78001-S</v>
      </c>
    </row>
    <row r="510" spans="1:31">
      <c r="A510">
        <v>820236</v>
      </c>
      <c r="B510" t="s">
        <v>3344</v>
      </c>
      <c r="C510" t="s">
        <v>3939</v>
      </c>
      <c r="D510" t="s">
        <v>3334</v>
      </c>
      <c r="E510" t="s">
        <v>3335</v>
      </c>
      <c r="F510" t="s">
        <v>8</v>
      </c>
      <c r="G510" t="s">
        <v>111</v>
      </c>
      <c r="H510">
        <v>6</v>
      </c>
      <c r="I510">
        <v>6</v>
      </c>
      <c r="J510">
        <v>6</v>
      </c>
      <c r="K510">
        <v>6</v>
      </c>
      <c r="L510">
        <v>6</v>
      </c>
      <c r="N510" s="171" t="str">
        <f t="shared" si="21"/>
        <v>820236-75000-S</v>
      </c>
      <c r="O510" s="172" t="str">
        <f>IF(B510="NET","",IF(B510="","",IFERROR(VLOOKUP(N510,EAN!$A:$B,2,FALSE),"MANGLER - MÅ OPPDATERE EAN-FANEN")))</f>
        <v>MANGLER - MÅ OPPDATERE EAN-FANEN</v>
      </c>
      <c r="P510" s="171">
        <f t="shared" si="22"/>
        <v>6</v>
      </c>
      <c r="Q510" s="171">
        <f t="shared" si="23"/>
        <v>6</v>
      </c>
      <c r="S510" s="102" t="str">
        <f>IF(B510="NET","",IFERROR(VLOOKUP(O510,'2) Order Form'!$V$9:$V$905,1,FALSE),"Ikke med I order form"))</f>
        <v>Ikke med I order form</v>
      </c>
      <c r="U510" s="2">
        <v>7048652893727</v>
      </c>
      <c r="V510" s="120">
        <f>IFERROR(VLOOKUP(U510,'2) Order Form'!$V$9:$V$1767,1,FALSE),"Ikke med I order form")</f>
        <v>7048652893727</v>
      </c>
      <c r="W510" s="173">
        <f>INDEX(ATS!$A:$P,MATCH(ATS!$U510,ATS!$O:$O,0),1)</f>
        <v>845082</v>
      </c>
      <c r="X510" s="174" t="str">
        <f>INDEX(ATS!$A:$P,MATCH(ATS!$U510,ATS!$O:$O,0),2)</f>
        <v>Outrider Mips Helmet</v>
      </c>
      <c r="Y510" s="175" t="str">
        <f>INDEX(ATS!$A:$P,MATCH(ATS!$U510,ATS!$O:$O,0),4)</f>
        <v>DUSK-L</v>
      </c>
      <c r="AA510" s="173">
        <f>IFERROR(VLOOKUP('2) Order Form'!V495,$U$4:$U$2000,1,FALSE),"Ikke med i Elastic")</f>
        <v>7048652896773</v>
      </c>
      <c r="AB510" s="173">
        <f>SUM('2) Order Form'!V495)</f>
        <v>7048652896773</v>
      </c>
      <c r="AC510" s="173">
        <f>INDEX(ATS!$A:$P,MATCH(ATS!$AB510,ATS!$O:$O,0),1)</f>
        <v>820384</v>
      </c>
      <c r="AD510" s="173" t="str">
        <f>INDEX(ATS!$A:$P,MATCH(ATS!$AB510,ATS!$O:$O,0),2)</f>
        <v>Hunter Merino SS Jersey M</v>
      </c>
      <c r="AE510" s="173" t="str">
        <f>INDEX(ATS!$A:$P,MATCH(ATS!$AB510,ATS!$O:$O,0),4)</f>
        <v>78001-M</v>
      </c>
    </row>
    <row r="511" spans="1:31">
      <c r="A511">
        <v>820236</v>
      </c>
      <c r="B511" t="s">
        <v>3344</v>
      </c>
      <c r="C511" t="s">
        <v>3939</v>
      </c>
      <c r="D511" t="s">
        <v>3336</v>
      </c>
      <c r="E511" t="s">
        <v>3335</v>
      </c>
      <c r="F511" t="s">
        <v>7</v>
      </c>
      <c r="G511" t="s">
        <v>111</v>
      </c>
      <c r="H511">
        <v>35</v>
      </c>
      <c r="I511">
        <v>35</v>
      </c>
      <c r="J511">
        <v>35</v>
      </c>
      <c r="K511">
        <v>35</v>
      </c>
      <c r="L511">
        <v>35</v>
      </c>
      <c r="N511" s="171" t="str">
        <f t="shared" si="21"/>
        <v>820236-75000-M</v>
      </c>
      <c r="O511" s="172" t="str">
        <f>IF(B511="NET","",IF(B511="","",IFERROR(VLOOKUP(N511,EAN!$A:$B,2,FALSE),"MANGLER - MÅ OPPDATERE EAN-FANEN")))</f>
        <v>MANGLER - MÅ OPPDATERE EAN-FANEN</v>
      </c>
      <c r="P511" s="171">
        <f t="shared" si="22"/>
        <v>35</v>
      </c>
      <c r="Q511" s="171">
        <f t="shared" si="23"/>
        <v>35</v>
      </c>
      <c r="S511" s="102" t="str">
        <f>IF(B511="NET","",IFERROR(VLOOKUP(O511,'2) Order Form'!$V$9:$V$905,1,FALSE),"Ikke med I order form"))</f>
        <v>Ikke med I order form</v>
      </c>
      <c r="U511" s="2">
        <v>7048652893727</v>
      </c>
      <c r="V511" s="120">
        <f>IFERROR(VLOOKUP(U511,'2) Order Form'!$V$9:$V$1767,1,FALSE),"Ikke med I order form")</f>
        <v>7048652893727</v>
      </c>
      <c r="W511" s="173">
        <f>INDEX(ATS!$A:$P,MATCH(ATS!$U511,ATS!$O:$O,0),1)</f>
        <v>845082</v>
      </c>
      <c r="X511" s="174" t="str">
        <f>INDEX(ATS!$A:$P,MATCH(ATS!$U511,ATS!$O:$O,0),2)</f>
        <v>Outrider Mips Helmet</v>
      </c>
      <c r="Y511" s="175" t="str">
        <f>INDEX(ATS!$A:$P,MATCH(ATS!$U511,ATS!$O:$O,0),4)</f>
        <v>DUSK-L</v>
      </c>
      <c r="AA511" s="173">
        <f>IFERROR(VLOOKUP('2) Order Form'!V496,$U$4:$U$2000,1,FALSE),"Ikke med i Elastic")</f>
        <v>7048652896766</v>
      </c>
      <c r="AB511" s="173">
        <f>SUM('2) Order Form'!V496)</f>
        <v>7048652896766</v>
      </c>
      <c r="AC511" s="173">
        <f>INDEX(ATS!$A:$P,MATCH(ATS!$AB511,ATS!$O:$O,0),1)</f>
        <v>820384</v>
      </c>
      <c r="AD511" s="173" t="str">
        <f>INDEX(ATS!$A:$P,MATCH(ATS!$AB511,ATS!$O:$O,0),2)</f>
        <v>Hunter Merino SS Jersey M</v>
      </c>
      <c r="AE511" s="173" t="str">
        <f>INDEX(ATS!$A:$P,MATCH(ATS!$AB511,ATS!$O:$O,0),4)</f>
        <v>78001-L</v>
      </c>
    </row>
    <row r="512" spans="1:31">
      <c r="A512">
        <v>820236</v>
      </c>
      <c r="B512" t="s">
        <v>3344</v>
      </c>
      <c r="C512" t="s">
        <v>3939</v>
      </c>
      <c r="D512" t="s">
        <v>3337</v>
      </c>
      <c r="E512" t="s">
        <v>3335</v>
      </c>
      <c r="F512" t="s">
        <v>66</v>
      </c>
      <c r="G512" t="s">
        <v>111</v>
      </c>
      <c r="H512">
        <v>51</v>
      </c>
      <c r="I512">
        <v>51</v>
      </c>
      <c r="J512">
        <v>51</v>
      </c>
      <c r="K512">
        <v>51</v>
      </c>
      <c r="L512">
        <v>51</v>
      </c>
      <c r="N512" s="171" t="str">
        <f t="shared" si="21"/>
        <v>820236-75000-L</v>
      </c>
      <c r="O512" s="172" t="str">
        <f>IF(B512="NET","",IF(B512="","",IFERROR(VLOOKUP(N512,EAN!$A:$B,2,FALSE),"MANGLER - MÅ OPPDATERE EAN-FANEN")))</f>
        <v>MANGLER - MÅ OPPDATERE EAN-FANEN</v>
      </c>
      <c r="P512" s="171">
        <f t="shared" si="22"/>
        <v>51</v>
      </c>
      <c r="Q512" s="171">
        <f t="shared" si="23"/>
        <v>51</v>
      </c>
      <c r="S512" s="102" t="str">
        <f>IF(B512="NET","",IFERROR(VLOOKUP(O512,'2) Order Form'!$V$9:$V$905,1,FALSE),"Ikke med I order form"))</f>
        <v>Ikke med I order form</v>
      </c>
      <c r="U512" s="2">
        <v>7048652893772</v>
      </c>
      <c r="V512" s="120">
        <f>IFERROR(VLOOKUP(U512,'2) Order Form'!$V$9:$V$1767,1,FALSE),"Ikke med I order form")</f>
        <v>7048652893772</v>
      </c>
      <c r="W512" s="173">
        <f>INDEX(ATS!$A:$P,MATCH(ATS!$U512,ATS!$O:$O,0),1)</f>
        <v>845082</v>
      </c>
      <c r="X512" s="174" t="str">
        <f>INDEX(ATS!$A:$P,MATCH(ATS!$U512,ATS!$O:$O,0),2)</f>
        <v>Outrider Mips Helmet</v>
      </c>
      <c r="Y512" s="175" t="str">
        <f>INDEX(ATS!$A:$P,MATCH(ATS!$U512,ATS!$O:$O,0),4)</f>
        <v>FLARM-S</v>
      </c>
      <c r="AA512" s="173">
        <f>IFERROR(VLOOKUP('2) Order Form'!V497,$U$4:$U$2000,1,FALSE),"Ikke med i Elastic")</f>
        <v>7048652896797</v>
      </c>
      <c r="AB512" s="173">
        <f>SUM('2) Order Form'!V497)</f>
        <v>7048652896797</v>
      </c>
      <c r="AC512" s="173">
        <f>INDEX(ATS!$A:$P,MATCH(ATS!$AB512,ATS!$O:$O,0),1)</f>
        <v>820384</v>
      </c>
      <c r="AD512" s="173" t="str">
        <f>INDEX(ATS!$A:$P,MATCH(ATS!$AB512,ATS!$O:$O,0),2)</f>
        <v>Hunter Merino SS Jersey M</v>
      </c>
      <c r="AE512" s="173" t="str">
        <f>INDEX(ATS!$A:$P,MATCH(ATS!$AB512,ATS!$O:$O,0),4)</f>
        <v>78001-XL</v>
      </c>
    </row>
    <row r="513" spans="1:31">
      <c r="A513">
        <v>820236</v>
      </c>
      <c r="B513" t="s">
        <v>3344</v>
      </c>
      <c r="C513" t="s">
        <v>3939</v>
      </c>
      <c r="D513" t="s">
        <v>3338</v>
      </c>
      <c r="E513" t="s">
        <v>3335</v>
      </c>
      <c r="F513" t="s">
        <v>67</v>
      </c>
      <c r="G513" t="s">
        <v>111</v>
      </c>
      <c r="H513">
        <v>31</v>
      </c>
      <c r="I513">
        <v>31</v>
      </c>
      <c r="J513">
        <v>31</v>
      </c>
      <c r="K513">
        <v>31</v>
      </c>
      <c r="L513">
        <v>31</v>
      </c>
      <c r="N513" s="171" t="str">
        <f t="shared" si="21"/>
        <v>820236-75000-XL</v>
      </c>
      <c r="O513" s="172" t="str">
        <f>IF(B513="NET","",IF(B513="","",IFERROR(VLOOKUP(N513,EAN!$A:$B,2,FALSE),"MANGLER - MÅ OPPDATERE EAN-FANEN")))</f>
        <v>MANGLER - MÅ OPPDATERE EAN-FANEN</v>
      </c>
      <c r="P513" s="171">
        <f t="shared" si="22"/>
        <v>31</v>
      </c>
      <c r="Q513" s="171">
        <f t="shared" si="23"/>
        <v>31</v>
      </c>
      <c r="S513" s="102" t="str">
        <f>IF(B513="NET","",IFERROR(VLOOKUP(O513,'2) Order Form'!$V$9:$V$905,1,FALSE),"Ikke med I order form"))</f>
        <v>Ikke med I order form</v>
      </c>
      <c r="U513" s="2">
        <v>7048652893772</v>
      </c>
      <c r="V513" s="120">
        <f>IFERROR(VLOOKUP(U513,'2) Order Form'!$V$9:$V$1767,1,FALSE),"Ikke med I order form")</f>
        <v>7048652893772</v>
      </c>
      <c r="W513" s="173">
        <f>INDEX(ATS!$A:$P,MATCH(ATS!$U513,ATS!$O:$O,0),1)</f>
        <v>845082</v>
      </c>
      <c r="X513" s="174" t="str">
        <f>INDEX(ATS!$A:$P,MATCH(ATS!$U513,ATS!$O:$O,0),2)</f>
        <v>Outrider Mips Helmet</v>
      </c>
      <c r="Y513" s="175" t="str">
        <f>INDEX(ATS!$A:$P,MATCH(ATS!$U513,ATS!$O:$O,0),4)</f>
        <v>FLARM-S</v>
      </c>
      <c r="AA513" s="173">
        <f>IFERROR(VLOOKUP('2) Order Form'!V498,$U$4:$U$2000,1,FALSE),"Ikke med i Elastic")</f>
        <v>7048652896827</v>
      </c>
      <c r="AB513" s="173">
        <f>SUM('2) Order Form'!V498)</f>
        <v>7048652896827</v>
      </c>
      <c r="AC513" s="173">
        <f>INDEX(ATS!$A:$P,MATCH(ATS!$AB513,ATS!$O:$O,0),1)</f>
        <v>820384</v>
      </c>
      <c r="AD513" s="173" t="str">
        <f>INDEX(ATS!$A:$P,MATCH(ATS!$AB513,ATS!$O:$O,0),2)</f>
        <v>Hunter Merino SS Jersey M</v>
      </c>
      <c r="AE513" s="173" t="str">
        <f>INDEX(ATS!$A:$P,MATCH(ATS!$AB513,ATS!$O:$O,0),4)</f>
        <v>99901-S</v>
      </c>
    </row>
    <row r="514" spans="1:31">
      <c r="A514">
        <v>820236</v>
      </c>
      <c r="B514" t="s">
        <v>3344</v>
      </c>
      <c r="C514" t="s">
        <v>3939</v>
      </c>
      <c r="D514" t="s">
        <v>334</v>
      </c>
      <c r="E514" t="s">
        <v>2883</v>
      </c>
      <c r="F514" t="s">
        <v>8</v>
      </c>
      <c r="G514" t="s">
        <v>111</v>
      </c>
      <c r="H514">
        <v>25</v>
      </c>
      <c r="I514">
        <v>25</v>
      </c>
      <c r="J514">
        <v>25</v>
      </c>
      <c r="K514">
        <v>25</v>
      </c>
      <c r="L514">
        <v>25</v>
      </c>
      <c r="N514" s="171" t="str">
        <f t="shared" si="21"/>
        <v>820236-99901-S</v>
      </c>
      <c r="O514" s="172" t="str">
        <f>IF(B514="NET","",IF(B514="","",IFERROR(VLOOKUP(N514,EAN!$A:$B,2,FALSE),"MANGLER - MÅ OPPDATERE EAN-FANEN")))</f>
        <v>MANGLER - MÅ OPPDATERE EAN-FANEN</v>
      </c>
      <c r="P514" s="171">
        <f t="shared" si="22"/>
        <v>25</v>
      </c>
      <c r="Q514" s="171">
        <f t="shared" si="23"/>
        <v>25</v>
      </c>
      <c r="S514" s="102" t="str">
        <f>IF(B514="NET","",IFERROR(VLOOKUP(O514,'2) Order Form'!$V$9:$V$905,1,FALSE),"Ikke med I order form"))</f>
        <v>Ikke med I order form</v>
      </c>
      <c r="U514" s="2">
        <v>7048652893765</v>
      </c>
      <c r="V514" s="120">
        <f>IFERROR(VLOOKUP(U514,'2) Order Form'!$V$9:$V$1767,1,FALSE),"Ikke med I order form")</f>
        <v>7048652893765</v>
      </c>
      <c r="W514" s="173">
        <f>INDEX(ATS!$A:$P,MATCH(ATS!$U514,ATS!$O:$O,0),1)</f>
        <v>845082</v>
      </c>
      <c r="X514" s="174" t="str">
        <f>INDEX(ATS!$A:$P,MATCH(ATS!$U514,ATS!$O:$O,0),2)</f>
        <v>Outrider Mips Helmet</v>
      </c>
      <c r="Y514" s="175" t="str">
        <f>INDEX(ATS!$A:$P,MATCH(ATS!$U514,ATS!$O:$O,0),4)</f>
        <v>FLARM-M</v>
      </c>
      <c r="AA514" s="173">
        <f>IFERROR(VLOOKUP('2) Order Form'!V499,$U$4:$U$2000,1,FALSE),"Ikke med i Elastic")</f>
        <v>7048652896810</v>
      </c>
      <c r="AB514" s="173">
        <f>SUM('2) Order Form'!V499)</f>
        <v>7048652896810</v>
      </c>
      <c r="AC514" s="173">
        <f>INDEX(ATS!$A:$P,MATCH(ATS!$AB514,ATS!$O:$O,0),1)</f>
        <v>820384</v>
      </c>
      <c r="AD514" s="173" t="str">
        <f>INDEX(ATS!$A:$P,MATCH(ATS!$AB514,ATS!$O:$O,0),2)</f>
        <v>Hunter Merino SS Jersey M</v>
      </c>
      <c r="AE514" s="173" t="str">
        <f>INDEX(ATS!$A:$P,MATCH(ATS!$AB514,ATS!$O:$O,0),4)</f>
        <v>99901-M</v>
      </c>
    </row>
    <row r="515" spans="1:31">
      <c r="A515">
        <v>820236</v>
      </c>
      <c r="B515" t="s">
        <v>3344</v>
      </c>
      <c r="C515" t="s">
        <v>3939</v>
      </c>
      <c r="D515" t="s">
        <v>335</v>
      </c>
      <c r="E515" t="s">
        <v>2883</v>
      </c>
      <c r="F515" t="s">
        <v>7</v>
      </c>
      <c r="G515" t="s">
        <v>111</v>
      </c>
      <c r="H515">
        <v>0</v>
      </c>
      <c r="I515">
        <v>0</v>
      </c>
      <c r="J515">
        <v>0</v>
      </c>
      <c r="K515">
        <v>0</v>
      </c>
      <c r="L515">
        <v>0</v>
      </c>
      <c r="N515" s="171" t="str">
        <f t="shared" si="21"/>
        <v>820236-99901-M</v>
      </c>
      <c r="O515" s="172" t="str">
        <f>IF(B515="NET","",IF(B515="","",IFERROR(VLOOKUP(N515,EAN!$A:$B,2,FALSE),"MANGLER - MÅ OPPDATERE EAN-FANEN")))</f>
        <v>MANGLER - MÅ OPPDATERE EAN-FANEN</v>
      </c>
      <c r="P515" s="171">
        <f t="shared" si="22"/>
        <v>0</v>
      </c>
      <c r="Q515" s="171">
        <f t="shared" si="23"/>
        <v>0</v>
      </c>
      <c r="S515" s="102" t="str">
        <f>IF(B515="NET","",IFERROR(VLOOKUP(O515,'2) Order Form'!$V$9:$V$905,1,FALSE),"Ikke med I order form"))</f>
        <v>Ikke med I order form</v>
      </c>
      <c r="U515" s="2">
        <v>7048652893765</v>
      </c>
      <c r="V515" s="120">
        <f>IFERROR(VLOOKUP(U515,'2) Order Form'!$V$9:$V$1767,1,FALSE),"Ikke med I order form")</f>
        <v>7048652893765</v>
      </c>
      <c r="W515" s="173">
        <f>INDEX(ATS!$A:$P,MATCH(ATS!$U515,ATS!$O:$O,0),1)</f>
        <v>845082</v>
      </c>
      <c r="X515" s="174" t="str">
        <f>INDEX(ATS!$A:$P,MATCH(ATS!$U515,ATS!$O:$O,0),2)</f>
        <v>Outrider Mips Helmet</v>
      </c>
      <c r="Y515" s="175" t="str">
        <f>INDEX(ATS!$A:$P,MATCH(ATS!$U515,ATS!$O:$O,0),4)</f>
        <v>FLARM-M</v>
      </c>
      <c r="AA515" s="173">
        <f>IFERROR(VLOOKUP('2) Order Form'!V500,$U$4:$U$2000,1,FALSE),"Ikke med i Elastic")</f>
        <v>7048652896803</v>
      </c>
      <c r="AB515" s="173">
        <f>SUM('2) Order Form'!V500)</f>
        <v>7048652896803</v>
      </c>
      <c r="AC515" s="173">
        <f>INDEX(ATS!$A:$P,MATCH(ATS!$AB515,ATS!$O:$O,0),1)</f>
        <v>820384</v>
      </c>
      <c r="AD515" s="173" t="str">
        <f>INDEX(ATS!$A:$P,MATCH(ATS!$AB515,ATS!$O:$O,0),2)</f>
        <v>Hunter Merino SS Jersey M</v>
      </c>
      <c r="AE515" s="173" t="str">
        <f>INDEX(ATS!$A:$P,MATCH(ATS!$AB515,ATS!$O:$O,0),4)</f>
        <v>99901-L</v>
      </c>
    </row>
    <row r="516" spans="1:31">
      <c r="A516">
        <v>820236</v>
      </c>
      <c r="B516" t="s">
        <v>3344</v>
      </c>
      <c r="C516" t="s">
        <v>3939</v>
      </c>
      <c r="D516" t="s">
        <v>336</v>
      </c>
      <c r="E516" t="s">
        <v>2883</v>
      </c>
      <c r="F516" t="s">
        <v>66</v>
      </c>
      <c r="G516" t="s">
        <v>111</v>
      </c>
      <c r="H516">
        <v>45</v>
      </c>
      <c r="I516">
        <v>45</v>
      </c>
      <c r="J516">
        <v>45</v>
      </c>
      <c r="K516">
        <v>45</v>
      </c>
      <c r="L516">
        <v>45</v>
      </c>
      <c r="N516" s="171" t="str">
        <f t="shared" ref="N516:N579" si="24">CONCATENATE(A516,"-",D516)</f>
        <v>820236-99901-L</v>
      </c>
      <c r="O516" s="172" t="str">
        <f>IF(B516="NET","",IF(B516="","",IFERROR(VLOOKUP(N516,EAN!$A:$B,2,FALSE),"MANGLER - MÅ OPPDATERE EAN-FANEN")))</f>
        <v>MANGLER - MÅ OPPDATERE EAN-FANEN</v>
      </c>
      <c r="P516" s="171">
        <f t="shared" si="22"/>
        <v>45</v>
      </c>
      <c r="Q516" s="171">
        <f t="shared" si="23"/>
        <v>45</v>
      </c>
      <c r="S516" s="102" t="str">
        <f>IF(B516="NET","",IFERROR(VLOOKUP(O516,'2) Order Form'!$V$9:$V$905,1,FALSE),"Ikke med I order form"))</f>
        <v>Ikke med I order form</v>
      </c>
      <c r="U516" s="2">
        <v>7048652893758</v>
      </c>
      <c r="V516" s="120">
        <f>IFERROR(VLOOKUP(U516,'2) Order Form'!$V$9:$V$1767,1,FALSE),"Ikke med I order form")</f>
        <v>7048652893758</v>
      </c>
      <c r="W516" s="173">
        <f>INDEX(ATS!$A:$P,MATCH(ATS!$U516,ATS!$O:$O,0),1)</f>
        <v>845082</v>
      </c>
      <c r="X516" s="174" t="str">
        <f>INDEX(ATS!$A:$P,MATCH(ATS!$U516,ATS!$O:$O,0),2)</f>
        <v>Outrider Mips Helmet</v>
      </c>
      <c r="Y516" s="175" t="str">
        <f>INDEX(ATS!$A:$P,MATCH(ATS!$U516,ATS!$O:$O,0),4)</f>
        <v>FLARM-L</v>
      </c>
      <c r="AA516" s="173">
        <f>IFERROR(VLOOKUP('2) Order Form'!V501,$U$4:$U$2000,1,FALSE),"Ikke med i Elastic")</f>
        <v>7048652896834</v>
      </c>
      <c r="AB516" s="173">
        <f>SUM('2) Order Form'!V501)</f>
        <v>7048652896834</v>
      </c>
      <c r="AC516" s="173">
        <f>INDEX(ATS!$A:$P,MATCH(ATS!$AB516,ATS!$O:$O,0),1)</f>
        <v>820384</v>
      </c>
      <c r="AD516" s="173" t="str">
        <f>INDEX(ATS!$A:$P,MATCH(ATS!$AB516,ATS!$O:$O,0),2)</f>
        <v>Hunter Merino SS Jersey M</v>
      </c>
      <c r="AE516" s="173" t="str">
        <f>INDEX(ATS!$A:$P,MATCH(ATS!$AB516,ATS!$O:$O,0),4)</f>
        <v>99901-XL</v>
      </c>
    </row>
    <row r="517" spans="1:31">
      <c r="A517">
        <v>820236</v>
      </c>
      <c r="B517" t="s">
        <v>3344</v>
      </c>
      <c r="C517" t="s">
        <v>3939</v>
      </c>
      <c r="D517" t="s">
        <v>337</v>
      </c>
      <c r="E517" t="s">
        <v>2883</v>
      </c>
      <c r="F517" t="s">
        <v>67</v>
      </c>
      <c r="G517" t="s">
        <v>111</v>
      </c>
      <c r="H517">
        <v>47</v>
      </c>
      <c r="I517">
        <v>47</v>
      </c>
      <c r="J517">
        <v>47</v>
      </c>
      <c r="K517">
        <v>47</v>
      </c>
      <c r="L517">
        <v>47</v>
      </c>
      <c r="N517" s="171" t="str">
        <f t="shared" si="24"/>
        <v>820236-99901-XL</v>
      </c>
      <c r="O517" s="172" t="str">
        <f>IF(B517="NET","",IF(B517="","",IFERROR(VLOOKUP(N517,EAN!$A:$B,2,FALSE),"MANGLER - MÅ OPPDATERE EAN-FANEN")))</f>
        <v>MANGLER - MÅ OPPDATERE EAN-FANEN</v>
      </c>
      <c r="P517" s="171">
        <f t="shared" ref="P517:P580" si="25">H517</f>
        <v>47</v>
      </c>
      <c r="Q517" s="171">
        <f t="shared" ref="Q517:Q580" si="26">L517</f>
        <v>47</v>
      </c>
      <c r="S517" s="102" t="str">
        <f>IF(B517="NET","",IFERROR(VLOOKUP(O517,'2) Order Form'!$V$9:$V$905,1,FALSE),"Ikke med I order form"))</f>
        <v>Ikke med I order form</v>
      </c>
      <c r="U517" s="2">
        <v>7048652893758</v>
      </c>
      <c r="V517" s="120">
        <f>IFERROR(VLOOKUP(U517,'2) Order Form'!$V$9:$V$1767,1,FALSE),"Ikke med I order form")</f>
        <v>7048652893758</v>
      </c>
      <c r="W517" s="173">
        <f>INDEX(ATS!$A:$P,MATCH(ATS!$U517,ATS!$O:$O,0),1)</f>
        <v>845082</v>
      </c>
      <c r="X517" s="174" t="str">
        <f>INDEX(ATS!$A:$P,MATCH(ATS!$U517,ATS!$O:$O,0),2)</f>
        <v>Outrider Mips Helmet</v>
      </c>
      <c r="Y517" s="175" t="str">
        <f>INDEX(ATS!$A:$P,MATCH(ATS!$U517,ATS!$O:$O,0),4)</f>
        <v>FLARM-L</v>
      </c>
      <c r="AA517" s="173">
        <f>IFERROR(VLOOKUP('2) Order Form'!V502,$U$4:$U$2000,1,FALSE),"Ikke med i Elastic")</f>
        <v>7048652896582</v>
      </c>
      <c r="AB517" s="173">
        <f>SUM('2) Order Form'!V502)</f>
        <v>7048652896582</v>
      </c>
      <c r="AC517" s="173">
        <f>INDEX(ATS!$A:$P,MATCH(ATS!$AB517,ATS!$O:$O,0),1)</f>
        <v>820363</v>
      </c>
      <c r="AD517" s="173" t="str">
        <f>INDEX(ATS!$A:$P,MATCH(ATS!$AB517,ATS!$O:$O,0),2)</f>
        <v>Hunter LS Jersey M</v>
      </c>
      <c r="AE517" s="173" t="str">
        <f>INDEX(ATS!$A:$P,MATCH(ATS!$AB517,ATS!$O:$O,0),4)</f>
        <v>10003-S</v>
      </c>
    </row>
    <row r="518" spans="1:31">
      <c r="A518" s="140">
        <v>820243</v>
      </c>
      <c r="B518" t="s">
        <v>170</v>
      </c>
      <c r="H518" s="140">
        <v>202341</v>
      </c>
      <c r="I518" s="140">
        <v>202342</v>
      </c>
      <c r="J518" s="140">
        <v>202343</v>
      </c>
      <c r="K518" s="140">
        <v>202344</v>
      </c>
      <c r="L518" s="140">
        <v>202345</v>
      </c>
      <c r="N518" s="171" t="str">
        <f t="shared" si="24"/>
        <v>820243-</v>
      </c>
      <c r="O518" s="172" t="str">
        <f>IF(B518="NET","",IF(B518="","",IFERROR(VLOOKUP(N518,EAN!$A:$B,2,FALSE),"MANGLER - MÅ OPPDATERE EAN-FANEN")))</f>
        <v/>
      </c>
      <c r="P518" s="171">
        <f t="shared" si="25"/>
        <v>202341</v>
      </c>
      <c r="Q518" s="171">
        <f t="shared" si="26"/>
        <v>202345</v>
      </c>
      <c r="S518" s="102" t="str">
        <f>IF(B518="NET","",IFERROR(VLOOKUP(O518,'2) Order Form'!$V$9:$V$905,1,FALSE),"Ikke med I order form"))</f>
        <v/>
      </c>
      <c r="U518" s="2">
        <v>7048652893802</v>
      </c>
      <c r="V518" s="120">
        <f>IFERROR(VLOOKUP(U518,'2) Order Form'!$V$9:$V$1767,1,FALSE),"Ikke med I order form")</f>
        <v>7048652893802</v>
      </c>
      <c r="W518" s="173">
        <f>INDEX(ATS!$A:$P,MATCH(ATS!$U518,ATS!$O:$O,0),1)</f>
        <v>845082</v>
      </c>
      <c r="X518" s="174" t="str">
        <f>INDEX(ATS!$A:$P,MATCH(ATS!$U518,ATS!$O:$O,0),2)</f>
        <v>Outrider Mips Helmet</v>
      </c>
      <c r="Y518" s="175" t="str">
        <f>INDEX(ATS!$A:$P,MATCH(ATS!$U518,ATS!$O:$O,0),4)</f>
        <v>LAVA-S</v>
      </c>
      <c r="AA518" s="173">
        <f>IFERROR(VLOOKUP('2) Order Form'!V503,$U$4:$U$2000,1,FALSE),"Ikke med i Elastic")</f>
        <v>7048652896575</v>
      </c>
      <c r="AB518" s="173">
        <f>SUM('2) Order Form'!V503)</f>
        <v>7048652896575</v>
      </c>
      <c r="AC518" s="173">
        <f>INDEX(ATS!$A:$P,MATCH(ATS!$AB518,ATS!$O:$O,0),1)</f>
        <v>820363</v>
      </c>
      <c r="AD518" s="173" t="str">
        <f>INDEX(ATS!$A:$P,MATCH(ATS!$AB518,ATS!$O:$O,0),2)</f>
        <v>Hunter LS Jersey M</v>
      </c>
      <c r="AE518" s="173" t="str">
        <f>INDEX(ATS!$A:$P,MATCH(ATS!$AB518,ATS!$O:$O,0),4)</f>
        <v>10003-M</v>
      </c>
    </row>
    <row r="519" spans="1:31">
      <c r="A519">
        <v>820243</v>
      </c>
      <c r="B519" t="s">
        <v>3345</v>
      </c>
      <c r="C519" t="s">
        <v>3939</v>
      </c>
      <c r="D519" t="s">
        <v>1427</v>
      </c>
      <c r="E519" t="s">
        <v>2884</v>
      </c>
      <c r="F519" t="s">
        <v>68</v>
      </c>
      <c r="G519" t="s">
        <v>111</v>
      </c>
      <c r="H519">
        <v>31</v>
      </c>
      <c r="I519">
        <v>31</v>
      </c>
      <c r="J519">
        <v>31</v>
      </c>
      <c r="K519">
        <v>31</v>
      </c>
      <c r="L519">
        <v>31</v>
      </c>
      <c r="N519" s="171" t="str">
        <f t="shared" si="24"/>
        <v>820243-55503-XS</v>
      </c>
      <c r="O519" s="172" t="str">
        <f>IF(B519="NET","",IF(B519="","",IFERROR(VLOOKUP(N519,EAN!$A:$B,2,FALSE),"MANGLER - MÅ OPPDATERE EAN-FANEN")))</f>
        <v>MANGLER - MÅ OPPDATERE EAN-FANEN</v>
      </c>
      <c r="P519" s="171">
        <f t="shared" si="25"/>
        <v>31</v>
      </c>
      <c r="Q519" s="171">
        <f t="shared" si="26"/>
        <v>31</v>
      </c>
      <c r="S519" s="102" t="str">
        <f>IF(B519="NET","",IFERROR(VLOOKUP(O519,'2) Order Form'!$V$9:$V$905,1,FALSE),"Ikke med I order form"))</f>
        <v>Ikke med I order form</v>
      </c>
      <c r="U519" s="2">
        <v>7048652893802</v>
      </c>
      <c r="V519" s="120">
        <f>IFERROR(VLOOKUP(U519,'2) Order Form'!$V$9:$V$1767,1,FALSE),"Ikke med I order form")</f>
        <v>7048652893802</v>
      </c>
      <c r="W519" s="173">
        <f>INDEX(ATS!$A:$P,MATCH(ATS!$U519,ATS!$O:$O,0),1)</f>
        <v>845082</v>
      </c>
      <c r="X519" s="174" t="str">
        <f>INDEX(ATS!$A:$P,MATCH(ATS!$U519,ATS!$O:$O,0),2)</f>
        <v>Outrider Mips Helmet</v>
      </c>
      <c r="Y519" s="175" t="str">
        <f>INDEX(ATS!$A:$P,MATCH(ATS!$U519,ATS!$O:$O,0),4)</f>
        <v>LAVA-S</v>
      </c>
      <c r="AA519" s="173">
        <f>IFERROR(VLOOKUP('2) Order Form'!V504,$U$4:$U$2000,1,FALSE),"Ikke med i Elastic")</f>
        <v>7048652896568</v>
      </c>
      <c r="AB519" s="173">
        <f>SUM('2) Order Form'!V504)</f>
        <v>7048652896568</v>
      </c>
      <c r="AC519" s="173">
        <f>INDEX(ATS!$A:$P,MATCH(ATS!$AB519,ATS!$O:$O,0),1)</f>
        <v>820363</v>
      </c>
      <c r="AD519" s="173" t="str">
        <f>INDEX(ATS!$A:$P,MATCH(ATS!$AB519,ATS!$O:$O,0),2)</f>
        <v>Hunter LS Jersey M</v>
      </c>
      <c r="AE519" s="173" t="str">
        <f>INDEX(ATS!$A:$P,MATCH(ATS!$AB519,ATS!$O:$O,0),4)</f>
        <v>10003-L</v>
      </c>
    </row>
    <row r="520" spans="1:31">
      <c r="A520">
        <v>820243</v>
      </c>
      <c r="B520" t="s">
        <v>3345</v>
      </c>
      <c r="C520" t="s">
        <v>3939</v>
      </c>
      <c r="D520" t="s">
        <v>1428</v>
      </c>
      <c r="E520" t="s">
        <v>2884</v>
      </c>
      <c r="F520" t="s">
        <v>8</v>
      </c>
      <c r="G520" t="s">
        <v>111</v>
      </c>
      <c r="H520">
        <v>96</v>
      </c>
      <c r="I520">
        <v>96</v>
      </c>
      <c r="J520">
        <v>96</v>
      </c>
      <c r="K520">
        <v>96</v>
      </c>
      <c r="L520">
        <v>96</v>
      </c>
      <c r="N520" s="171" t="str">
        <f t="shared" si="24"/>
        <v>820243-55503-S</v>
      </c>
      <c r="O520" s="172" t="str">
        <f>IF(B520="NET","",IF(B520="","",IFERROR(VLOOKUP(N520,EAN!$A:$B,2,FALSE),"MANGLER - MÅ OPPDATERE EAN-FANEN")))</f>
        <v>MANGLER - MÅ OPPDATERE EAN-FANEN</v>
      </c>
      <c r="P520" s="171">
        <f t="shared" si="25"/>
        <v>96</v>
      </c>
      <c r="Q520" s="171">
        <f t="shared" si="26"/>
        <v>96</v>
      </c>
      <c r="S520" s="102" t="str">
        <f>IF(B520="NET","",IFERROR(VLOOKUP(O520,'2) Order Form'!$V$9:$V$905,1,FALSE),"Ikke med I order form"))</f>
        <v>Ikke med I order form</v>
      </c>
      <c r="U520" s="2">
        <v>7048652893796</v>
      </c>
      <c r="V520" s="120">
        <f>IFERROR(VLOOKUP(U520,'2) Order Form'!$V$9:$V$1767,1,FALSE),"Ikke med I order form")</f>
        <v>7048652893796</v>
      </c>
      <c r="W520" s="173">
        <f>INDEX(ATS!$A:$P,MATCH(ATS!$U520,ATS!$O:$O,0),1)</f>
        <v>845082</v>
      </c>
      <c r="X520" s="174" t="str">
        <f>INDEX(ATS!$A:$P,MATCH(ATS!$U520,ATS!$O:$O,0),2)</f>
        <v>Outrider Mips Helmet</v>
      </c>
      <c r="Y520" s="175" t="str">
        <f>INDEX(ATS!$A:$P,MATCH(ATS!$U520,ATS!$O:$O,0),4)</f>
        <v>LAVA-M</v>
      </c>
      <c r="AA520" s="173">
        <f>IFERROR(VLOOKUP('2) Order Form'!V505,$U$4:$U$2000,1,FALSE),"Ikke med i Elastic")</f>
        <v>7048652896599</v>
      </c>
      <c r="AB520" s="173">
        <f>SUM('2) Order Form'!V505)</f>
        <v>7048652896599</v>
      </c>
      <c r="AC520" s="173">
        <f>INDEX(ATS!$A:$P,MATCH(ATS!$AB520,ATS!$O:$O,0),1)</f>
        <v>820363</v>
      </c>
      <c r="AD520" s="173" t="str">
        <f>INDEX(ATS!$A:$P,MATCH(ATS!$AB520,ATS!$O:$O,0),2)</f>
        <v>Hunter LS Jersey M</v>
      </c>
      <c r="AE520" s="173" t="str">
        <f>INDEX(ATS!$A:$P,MATCH(ATS!$AB520,ATS!$O:$O,0),4)</f>
        <v>10003-XL</v>
      </c>
    </row>
    <row r="521" spans="1:31">
      <c r="A521">
        <v>820243</v>
      </c>
      <c r="B521" t="s">
        <v>3345</v>
      </c>
      <c r="C521" t="s">
        <v>3939</v>
      </c>
      <c r="D521" t="s">
        <v>1429</v>
      </c>
      <c r="E521" t="s">
        <v>2884</v>
      </c>
      <c r="F521" t="s">
        <v>7</v>
      </c>
      <c r="G521" t="s">
        <v>111</v>
      </c>
      <c r="H521">
        <v>96</v>
      </c>
      <c r="I521">
        <v>96</v>
      </c>
      <c r="J521">
        <v>96</v>
      </c>
      <c r="K521">
        <v>96</v>
      </c>
      <c r="L521">
        <v>96</v>
      </c>
      <c r="N521" s="171" t="str">
        <f t="shared" si="24"/>
        <v>820243-55503-M</v>
      </c>
      <c r="O521" s="172" t="str">
        <f>IF(B521="NET","",IF(B521="","",IFERROR(VLOOKUP(N521,EAN!$A:$B,2,FALSE),"MANGLER - MÅ OPPDATERE EAN-FANEN")))</f>
        <v>MANGLER - MÅ OPPDATERE EAN-FANEN</v>
      </c>
      <c r="P521" s="171">
        <f t="shared" si="25"/>
        <v>96</v>
      </c>
      <c r="Q521" s="171">
        <f t="shared" si="26"/>
        <v>96</v>
      </c>
      <c r="S521" s="102" t="str">
        <f>IF(B521="NET","",IFERROR(VLOOKUP(O521,'2) Order Form'!$V$9:$V$905,1,FALSE),"Ikke med I order form"))</f>
        <v>Ikke med I order form</v>
      </c>
      <c r="U521" s="2">
        <v>7048652893796</v>
      </c>
      <c r="V521" s="120">
        <f>IFERROR(VLOOKUP(U521,'2) Order Form'!$V$9:$V$1767,1,FALSE),"Ikke med I order form")</f>
        <v>7048652893796</v>
      </c>
      <c r="W521" s="173">
        <f>INDEX(ATS!$A:$P,MATCH(ATS!$U521,ATS!$O:$O,0),1)</f>
        <v>845082</v>
      </c>
      <c r="X521" s="174" t="str">
        <f>INDEX(ATS!$A:$P,MATCH(ATS!$U521,ATS!$O:$O,0),2)</f>
        <v>Outrider Mips Helmet</v>
      </c>
      <c r="Y521" s="175" t="str">
        <f>INDEX(ATS!$A:$P,MATCH(ATS!$U521,ATS!$O:$O,0),4)</f>
        <v>LAVA-M</v>
      </c>
      <c r="AA521" s="173">
        <f>IFERROR(VLOOKUP('2) Order Form'!V506,$U$4:$U$2000,1,FALSE),"Ikke med i Elastic")</f>
        <v>7048652896629</v>
      </c>
      <c r="AB521" s="173">
        <f>SUM('2) Order Form'!V506)</f>
        <v>7048652896629</v>
      </c>
      <c r="AC521" s="173">
        <f>INDEX(ATS!$A:$P,MATCH(ATS!$AB521,ATS!$O:$O,0),1)</f>
        <v>820363</v>
      </c>
      <c r="AD521" s="173" t="str">
        <f>INDEX(ATS!$A:$P,MATCH(ATS!$AB521,ATS!$O:$O,0),2)</f>
        <v>Hunter LS Jersey M</v>
      </c>
      <c r="AE521" s="173" t="str">
        <f>INDEX(ATS!$A:$P,MATCH(ATS!$AB521,ATS!$O:$O,0),4)</f>
        <v>55504-S</v>
      </c>
    </row>
    <row r="522" spans="1:31">
      <c r="A522">
        <v>820243</v>
      </c>
      <c r="B522" t="s">
        <v>3345</v>
      </c>
      <c r="C522" t="s">
        <v>3939</v>
      </c>
      <c r="D522" t="s">
        <v>1430</v>
      </c>
      <c r="E522" t="s">
        <v>2884</v>
      </c>
      <c r="F522" t="s">
        <v>66</v>
      </c>
      <c r="G522" t="s">
        <v>111</v>
      </c>
      <c r="H522">
        <v>51</v>
      </c>
      <c r="I522">
        <v>51</v>
      </c>
      <c r="J522">
        <v>51</v>
      </c>
      <c r="K522">
        <v>51</v>
      </c>
      <c r="L522">
        <v>51</v>
      </c>
      <c r="N522" s="171" t="str">
        <f t="shared" si="24"/>
        <v>820243-55503-L</v>
      </c>
      <c r="O522" s="172" t="str">
        <f>IF(B522="NET","",IF(B522="","",IFERROR(VLOOKUP(N522,EAN!$A:$B,2,FALSE),"MANGLER - MÅ OPPDATERE EAN-FANEN")))</f>
        <v>MANGLER - MÅ OPPDATERE EAN-FANEN</v>
      </c>
      <c r="P522" s="171">
        <f t="shared" si="25"/>
        <v>51</v>
      </c>
      <c r="Q522" s="171">
        <f t="shared" si="26"/>
        <v>51</v>
      </c>
      <c r="S522" s="102" t="str">
        <f>IF(B522="NET","",IFERROR(VLOOKUP(O522,'2) Order Form'!$V$9:$V$905,1,FALSE),"Ikke med I order form"))</f>
        <v>Ikke med I order form</v>
      </c>
      <c r="U522" s="2">
        <v>7048652893789</v>
      </c>
      <c r="V522" s="120">
        <f>IFERROR(VLOOKUP(U522,'2) Order Form'!$V$9:$V$1767,1,FALSE),"Ikke med I order form")</f>
        <v>7048652893789</v>
      </c>
      <c r="W522" s="173">
        <f>INDEX(ATS!$A:$P,MATCH(ATS!$U522,ATS!$O:$O,0),1)</f>
        <v>845082</v>
      </c>
      <c r="X522" s="174" t="str">
        <f>INDEX(ATS!$A:$P,MATCH(ATS!$U522,ATS!$O:$O,0),2)</f>
        <v>Outrider Mips Helmet</v>
      </c>
      <c r="Y522" s="175" t="str">
        <f>INDEX(ATS!$A:$P,MATCH(ATS!$U522,ATS!$O:$O,0),4)</f>
        <v>LAVA-L</v>
      </c>
      <c r="AA522" s="173">
        <f>IFERROR(VLOOKUP('2) Order Form'!V507,$U$4:$U$2000,1,FALSE),"Ikke med i Elastic")</f>
        <v>7048652896612</v>
      </c>
      <c r="AB522" s="173">
        <f>SUM('2) Order Form'!V507)</f>
        <v>7048652896612</v>
      </c>
      <c r="AC522" s="173">
        <f>INDEX(ATS!$A:$P,MATCH(ATS!$AB522,ATS!$O:$O,0),1)</f>
        <v>820363</v>
      </c>
      <c r="AD522" s="173" t="str">
        <f>INDEX(ATS!$A:$P,MATCH(ATS!$AB522,ATS!$O:$O,0),2)</f>
        <v>Hunter LS Jersey M</v>
      </c>
      <c r="AE522" s="173" t="str">
        <f>INDEX(ATS!$A:$P,MATCH(ATS!$AB522,ATS!$O:$O,0),4)</f>
        <v>55504-M</v>
      </c>
    </row>
    <row r="523" spans="1:31">
      <c r="A523">
        <v>820243</v>
      </c>
      <c r="B523" t="s">
        <v>3345</v>
      </c>
      <c r="C523" t="s">
        <v>3939</v>
      </c>
      <c r="D523" t="s">
        <v>1431</v>
      </c>
      <c r="E523" t="s">
        <v>2823</v>
      </c>
      <c r="F523" t="s">
        <v>68</v>
      </c>
      <c r="G523" t="s">
        <v>111</v>
      </c>
      <c r="H523">
        <v>12</v>
      </c>
      <c r="I523">
        <v>12</v>
      </c>
      <c r="J523">
        <v>12</v>
      </c>
      <c r="K523">
        <v>12</v>
      </c>
      <c r="L523">
        <v>12</v>
      </c>
      <c r="N523" s="171" t="str">
        <f t="shared" si="24"/>
        <v>820243-88300-XS</v>
      </c>
      <c r="O523" s="172" t="str">
        <f>IF(B523="NET","",IF(B523="","",IFERROR(VLOOKUP(N523,EAN!$A:$B,2,FALSE),"MANGLER - MÅ OPPDATERE EAN-FANEN")))</f>
        <v>MANGLER - MÅ OPPDATERE EAN-FANEN</v>
      </c>
      <c r="P523" s="171">
        <f t="shared" si="25"/>
        <v>12</v>
      </c>
      <c r="Q523" s="171">
        <f t="shared" si="26"/>
        <v>12</v>
      </c>
      <c r="S523" s="102" t="str">
        <f>IF(B523="NET","",IFERROR(VLOOKUP(O523,'2) Order Form'!$V$9:$V$905,1,FALSE),"Ikke med I order form"))</f>
        <v>Ikke med I order form</v>
      </c>
      <c r="U523" s="2">
        <v>7048652893789</v>
      </c>
      <c r="V523" s="120">
        <f>IFERROR(VLOOKUP(U523,'2) Order Form'!$V$9:$V$1767,1,FALSE),"Ikke med I order form")</f>
        <v>7048652893789</v>
      </c>
      <c r="W523" s="173">
        <f>INDEX(ATS!$A:$P,MATCH(ATS!$U523,ATS!$O:$O,0),1)</f>
        <v>845082</v>
      </c>
      <c r="X523" s="174" t="str">
        <f>INDEX(ATS!$A:$P,MATCH(ATS!$U523,ATS!$O:$O,0),2)</f>
        <v>Outrider Mips Helmet</v>
      </c>
      <c r="Y523" s="175" t="str">
        <f>INDEX(ATS!$A:$P,MATCH(ATS!$U523,ATS!$O:$O,0),4)</f>
        <v>LAVA-L</v>
      </c>
      <c r="AA523" s="173">
        <f>IFERROR(VLOOKUP('2) Order Form'!V508,$U$4:$U$2000,1,FALSE),"Ikke med i Elastic")</f>
        <v>7048652896605</v>
      </c>
      <c r="AB523" s="173">
        <f>SUM('2) Order Form'!V508)</f>
        <v>7048652896605</v>
      </c>
      <c r="AC523" s="173">
        <f>INDEX(ATS!$A:$P,MATCH(ATS!$AB523,ATS!$O:$O,0),1)</f>
        <v>820363</v>
      </c>
      <c r="AD523" s="173" t="str">
        <f>INDEX(ATS!$A:$P,MATCH(ATS!$AB523,ATS!$O:$O,0),2)</f>
        <v>Hunter LS Jersey M</v>
      </c>
      <c r="AE523" s="173" t="str">
        <f>INDEX(ATS!$A:$P,MATCH(ATS!$AB523,ATS!$O:$O,0),4)</f>
        <v>55504-L</v>
      </c>
    </row>
    <row r="524" spans="1:31">
      <c r="A524">
        <v>820243</v>
      </c>
      <c r="B524" t="s">
        <v>3345</v>
      </c>
      <c r="C524" t="s">
        <v>3939</v>
      </c>
      <c r="D524" t="s">
        <v>1423</v>
      </c>
      <c r="E524" t="s">
        <v>2823</v>
      </c>
      <c r="F524" t="s">
        <v>8</v>
      </c>
      <c r="G524" t="s">
        <v>111</v>
      </c>
      <c r="H524">
        <v>0</v>
      </c>
      <c r="I524">
        <v>0</v>
      </c>
      <c r="J524">
        <v>0</v>
      </c>
      <c r="K524">
        <v>0</v>
      </c>
      <c r="L524">
        <v>0</v>
      </c>
      <c r="N524" s="171" t="str">
        <f t="shared" si="24"/>
        <v>820243-88300-S</v>
      </c>
      <c r="O524" s="172" t="str">
        <f>IF(B524="NET","",IF(B524="","",IFERROR(VLOOKUP(N524,EAN!$A:$B,2,FALSE),"MANGLER - MÅ OPPDATERE EAN-FANEN")))</f>
        <v>MANGLER - MÅ OPPDATERE EAN-FANEN</v>
      </c>
      <c r="P524" s="171">
        <f t="shared" si="25"/>
        <v>0</v>
      </c>
      <c r="Q524" s="171">
        <f t="shared" si="26"/>
        <v>0</v>
      </c>
      <c r="S524" s="102" t="str">
        <f>IF(B524="NET","",IFERROR(VLOOKUP(O524,'2) Order Form'!$V$9:$V$905,1,FALSE),"Ikke med I order form"))</f>
        <v>Ikke med I order form</v>
      </c>
      <c r="U524" s="2">
        <v>7048652893833</v>
      </c>
      <c r="V524" s="120">
        <f>IFERROR(VLOOKUP(U524,'2) Order Form'!$V$9:$V$1767,1,FALSE),"Ikke med I order form")</f>
        <v>7048652893833</v>
      </c>
      <c r="W524" s="173">
        <f>INDEX(ATS!$A:$P,MATCH(ATS!$U524,ATS!$O:$O,0),1)</f>
        <v>845082</v>
      </c>
      <c r="X524" s="174" t="str">
        <f>INDEX(ATS!$A:$P,MATCH(ATS!$U524,ATS!$O:$O,0),2)</f>
        <v>Outrider Mips Helmet</v>
      </c>
      <c r="Y524" s="175" t="str">
        <f>INDEX(ATS!$A:$P,MATCH(ATS!$U524,ATS!$O:$O,0),4)</f>
        <v>LUSH-S</v>
      </c>
      <c r="AA524" s="173">
        <f>IFERROR(VLOOKUP('2) Order Form'!V509,$U$4:$U$2000,1,FALSE),"Ikke med i Elastic")</f>
        <v>7048652896636</v>
      </c>
      <c r="AB524" s="173">
        <f>SUM('2) Order Form'!V509)</f>
        <v>7048652896636</v>
      </c>
      <c r="AC524" s="173">
        <f>INDEX(ATS!$A:$P,MATCH(ATS!$AB524,ATS!$O:$O,0),1)</f>
        <v>820363</v>
      </c>
      <c r="AD524" s="173" t="str">
        <f>INDEX(ATS!$A:$P,MATCH(ATS!$AB524,ATS!$O:$O,0),2)</f>
        <v>Hunter LS Jersey M</v>
      </c>
      <c r="AE524" s="173" t="str">
        <f>INDEX(ATS!$A:$P,MATCH(ATS!$AB524,ATS!$O:$O,0),4)</f>
        <v>55504-XL</v>
      </c>
    </row>
    <row r="525" spans="1:31">
      <c r="A525">
        <v>820243</v>
      </c>
      <c r="B525" t="s">
        <v>3345</v>
      </c>
      <c r="C525" t="s">
        <v>3939</v>
      </c>
      <c r="D525" t="s">
        <v>1424</v>
      </c>
      <c r="E525" t="s">
        <v>2823</v>
      </c>
      <c r="F525" t="s">
        <v>7</v>
      </c>
      <c r="G525" t="s">
        <v>111</v>
      </c>
      <c r="H525">
        <v>0</v>
      </c>
      <c r="I525">
        <v>0</v>
      </c>
      <c r="J525">
        <v>0</v>
      </c>
      <c r="K525">
        <v>0</v>
      </c>
      <c r="L525">
        <v>0</v>
      </c>
      <c r="N525" s="171" t="str">
        <f t="shared" si="24"/>
        <v>820243-88300-M</v>
      </c>
      <c r="O525" s="172" t="str">
        <f>IF(B525="NET","",IF(B525="","",IFERROR(VLOOKUP(N525,EAN!$A:$B,2,FALSE),"MANGLER - MÅ OPPDATERE EAN-FANEN")))</f>
        <v>MANGLER - MÅ OPPDATERE EAN-FANEN</v>
      </c>
      <c r="P525" s="171">
        <f t="shared" si="25"/>
        <v>0</v>
      </c>
      <c r="Q525" s="171">
        <f t="shared" si="26"/>
        <v>0</v>
      </c>
      <c r="S525" s="102" t="str">
        <f>IF(B525="NET","",IFERROR(VLOOKUP(O525,'2) Order Form'!$V$9:$V$905,1,FALSE),"Ikke med I order form"))</f>
        <v>Ikke med I order form</v>
      </c>
      <c r="U525" s="2">
        <v>7048652893833</v>
      </c>
      <c r="V525" s="120">
        <f>IFERROR(VLOOKUP(U525,'2) Order Form'!$V$9:$V$1767,1,FALSE),"Ikke med I order form")</f>
        <v>7048652893833</v>
      </c>
      <c r="W525" s="173">
        <f>INDEX(ATS!$A:$P,MATCH(ATS!$U525,ATS!$O:$O,0),1)</f>
        <v>845082</v>
      </c>
      <c r="X525" s="174" t="str">
        <f>INDEX(ATS!$A:$P,MATCH(ATS!$U525,ATS!$O:$O,0),2)</f>
        <v>Outrider Mips Helmet</v>
      </c>
      <c r="Y525" s="175" t="str">
        <f>INDEX(ATS!$A:$P,MATCH(ATS!$U525,ATS!$O:$O,0),4)</f>
        <v>LUSH-S</v>
      </c>
      <c r="AA525" s="173">
        <f>IFERROR(VLOOKUP('2) Order Form'!V510,$U$4:$U$2000,1,FALSE),"Ikke med i Elastic")</f>
        <v>7048652896667</v>
      </c>
      <c r="AB525" s="173">
        <f>SUM('2) Order Form'!V510)</f>
        <v>7048652896667</v>
      </c>
      <c r="AC525" s="173">
        <f>INDEX(ATS!$A:$P,MATCH(ATS!$AB525,ATS!$O:$O,0),1)</f>
        <v>820363</v>
      </c>
      <c r="AD525" s="173" t="str">
        <f>INDEX(ATS!$A:$P,MATCH(ATS!$AB525,ATS!$O:$O,0),2)</f>
        <v>Hunter LS Jersey M</v>
      </c>
      <c r="AE525" s="173" t="str">
        <f>INDEX(ATS!$A:$P,MATCH(ATS!$AB525,ATS!$O:$O,0),4)</f>
        <v>78001-S</v>
      </c>
    </row>
    <row r="526" spans="1:31">
      <c r="A526">
        <v>820243</v>
      </c>
      <c r="B526" t="s">
        <v>3345</v>
      </c>
      <c r="C526" t="s">
        <v>3939</v>
      </c>
      <c r="D526" t="s">
        <v>1425</v>
      </c>
      <c r="E526" t="s">
        <v>2823</v>
      </c>
      <c r="F526" t="s">
        <v>66</v>
      </c>
      <c r="G526" t="s">
        <v>111</v>
      </c>
      <c r="H526">
        <v>0</v>
      </c>
      <c r="I526">
        <v>0</v>
      </c>
      <c r="J526">
        <v>0</v>
      </c>
      <c r="K526">
        <v>0</v>
      </c>
      <c r="L526">
        <v>0</v>
      </c>
      <c r="N526" s="171" t="str">
        <f t="shared" si="24"/>
        <v>820243-88300-L</v>
      </c>
      <c r="O526" s="172" t="str">
        <f>IF(B526="NET","",IF(B526="","",IFERROR(VLOOKUP(N526,EAN!$A:$B,2,FALSE),"MANGLER - MÅ OPPDATERE EAN-FANEN")))</f>
        <v>MANGLER - MÅ OPPDATERE EAN-FANEN</v>
      </c>
      <c r="P526" s="171">
        <f t="shared" si="25"/>
        <v>0</v>
      </c>
      <c r="Q526" s="171">
        <f t="shared" si="26"/>
        <v>0</v>
      </c>
      <c r="S526" s="102" t="str">
        <f>IF(B526="NET","",IFERROR(VLOOKUP(O526,'2) Order Form'!$V$9:$V$905,1,FALSE),"Ikke med I order form"))</f>
        <v>Ikke med I order form</v>
      </c>
      <c r="U526" s="2">
        <v>7048652893826</v>
      </c>
      <c r="V526" s="120">
        <f>IFERROR(VLOOKUP(U526,'2) Order Form'!$V$9:$V$1767,1,FALSE),"Ikke med I order form")</f>
        <v>7048652893826</v>
      </c>
      <c r="W526" s="173">
        <f>INDEX(ATS!$A:$P,MATCH(ATS!$U526,ATS!$O:$O,0),1)</f>
        <v>845082</v>
      </c>
      <c r="X526" s="174" t="str">
        <f>INDEX(ATS!$A:$P,MATCH(ATS!$U526,ATS!$O:$O,0),2)</f>
        <v>Outrider Mips Helmet</v>
      </c>
      <c r="Y526" s="175" t="str">
        <f>INDEX(ATS!$A:$P,MATCH(ATS!$U526,ATS!$O:$O,0),4)</f>
        <v>LUSH-M</v>
      </c>
      <c r="AA526" s="173">
        <f>IFERROR(VLOOKUP('2) Order Form'!V511,$U$4:$U$2000,1,FALSE),"Ikke med i Elastic")</f>
        <v>7048652896650</v>
      </c>
      <c r="AB526" s="173">
        <f>SUM('2) Order Form'!V511)</f>
        <v>7048652896650</v>
      </c>
      <c r="AC526" s="173">
        <f>INDEX(ATS!$A:$P,MATCH(ATS!$AB526,ATS!$O:$O,0),1)</f>
        <v>820363</v>
      </c>
      <c r="AD526" s="173" t="str">
        <f>INDEX(ATS!$A:$P,MATCH(ATS!$AB526,ATS!$O:$O,0),2)</f>
        <v>Hunter LS Jersey M</v>
      </c>
      <c r="AE526" s="173" t="str">
        <f>INDEX(ATS!$A:$P,MATCH(ATS!$AB526,ATS!$O:$O,0),4)</f>
        <v>78001-M</v>
      </c>
    </row>
    <row r="527" spans="1:31">
      <c r="A527">
        <v>820243</v>
      </c>
      <c r="B527" t="s">
        <v>3345</v>
      </c>
      <c r="C527" t="s">
        <v>3939</v>
      </c>
      <c r="D527" t="s">
        <v>338</v>
      </c>
      <c r="E527" t="s">
        <v>2883</v>
      </c>
      <c r="F527" t="s">
        <v>68</v>
      </c>
      <c r="G527" t="s">
        <v>111</v>
      </c>
      <c r="H527">
        <v>27</v>
      </c>
      <c r="I527">
        <v>27</v>
      </c>
      <c r="J527">
        <v>27</v>
      </c>
      <c r="K527">
        <v>27</v>
      </c>
      <c r="L527">
        <v>27</v>
      </c>
      <c r="N527" s="171" t="str">
        <f t="shared" si="24"/>
        <v>820243-99901-XS</v>
      </c>
      <c r="O527" s="172" t="str">
        <f>IF(B527="NET","",IF(B527="","",IFERROR(VLOOKUP(N527,EAN!$A:$B,2,FALSE),"MANGLER - MÅ OPPDATERE EAN-FANEN")))</f>
        <v>MANGLER - MÅ OPPDATERE EAN-FANEN</v>
      </c>
      <c r="P527" s="171">
        <f t="shared" si="25"/>
        <v>27</v>
      </c>
      <c r="Q527" s="171">
        <f t="shared" si="26"/>
        <v>27</v>
      </c>
      <c r="S527" s="102" t="str">
        <f>IF(B527="NET","",IFERROR(VLOOKUP(O527,'2) Order Form'!$V$9:$V$905,1,FALSE),"Ikke med I order form"))</f>
        <v>Ikke med I order form</v>
      </c>
      <c r="U527" s="2">
        <v>7048652893826</v>
      </c>
      <c r="V527" s="120">
        <f>IFERROR(VLOOKUP(U527,'2) Order Form'!$V$9:$V$1767,1,FALSE),"Ikke med I order form")</f>
        <v>7048652893826</v>
      </c>
      <c r="W527" s="173">
        <f>INDEX(ATS!$A:$P,MATCH(ATS!$U527,ATS!$O:$O,0),1)</f>
        <v>845082</v>
      </c>
      <c r="X527" s="174" t="str">
        <f>INDEX(ATS!$A:$P,MATCH(ATS!$U527,ATS!$O:$O,0),2)</f>
        <v>Outrider Mips Helmet</v>
      </c>
      <c r="Y527" s="175" t="str">
        <f>INDEX(ATS!$A:$P,MATCH(ATS!$U527,ATS!$O:$O,0),4)</f>
        <v>LUSH-M</v>
      </c>
      <c r="AA527" s="173">
        <f>IFERROR(VLOOKUP('2) Order Form'!V512,$U$4:$U$2000,1,FALSE),"Ikke med i Elastic")</f>
        <v>7048652896643</v>
      </c>
      <c r="AB527" s="173">
        <f>SUM('2) Order Form'!V512)</f>
        <v>7048652896643</v>
      </c>
      <c r="AC527" s="173">
        <f>INDEX(ATS!$A:$P,MATCH(ATS!$AB527,ATS!$O:$O,0),1)</f>
        <v>820363</v>
      </c>
      <c r="AD527" s="173" t="str">
        <f>INDEX(ATS!$A:$P,MATCH(ATS!$AB527,ATS!$O:$O,0),2)</f>
        <v>Hunter LS Jersey M</v>
      </c>
      <c r="AE527" s="173" t="str">
        <f>INDEX(ATS!$A:$P,MATCH(ATS!$AB527,ATS!$O:$O,0),4)</f>
        <v>78001-L</v>
      </c>
    </row>
    <row r="528" spans="1:31">
      <c r="A528">
        <v>820243</v>
      </c>
      <c r="B528" t="s">
        <v>3345</v>
      </c>
      <c r="C528" t="s">
        <v>3939</v>
      </c>
      <c r="D528" t="s">
        <v>334</v>
      </c>
      <c r="E528" t="s">
        <v>2883</v>
      </c>
      <c r="F528" t="s">
        <v>8</v>
      </c>
      <c r="G528" t="s">
        <v>111</v>
      </c>
      <c r="H528">
        <v>26</v>
      </c>
      <c r="I528">
        <v>26</v>
      </c>
      <c r="J528">
        <v>26</v>
      </c>
      <c r="K528">
        <v>26</v>
      </c>
      <c r="L528">
        <v>26</v>
      </c>
      <c r="N528" s="171" t="str">
        <f t="shared" si="24"/>
        <v>820243-99901-S</v>
      </c>
      <c r="O528" s="172" t="str">
        <f>IF(B528="NET","",IF(B528="","",IFERROR(VLOOKUP(N528,EAN!$A:$B,2,FALSE),"MANGLER - MÅ OPPDATERE EAN-FANEN")))</f>
        <v>MANGLER - MÅ OPPDATERE EAN-FANEN</v>
      </c>
      <c r="P528" s="171">
        <f t="shared" si="25"/>
        <v>26</v>
      </c>
      <c r="Q528" s="171">
        <f t="shared" si="26"/>
        <v>26</v>
      </c>
      <c r="S528" s="102" t="str">
        <f>IF(B528="NET","",IFERROR(VLOOKUP(O528,'2) Order Form'!$V$9:$V$905,1,FALSE),"Ikke med I order form"))</f>
        <v>Ikke med I order form</v>
      </c>
      <c r="U528" s="2">
        <v>7048652893819</v>
      </c>
      <c r="V528" s="120">
        <f>IFERROR(VLOOKUP(U528,'2) Order Form'!$V$9:$V$1767,1,FALSE),"Ikke med I order form")</f>
        <v>7048652893819</v>
      </c>
      <c r="W528" s="173">
        <f>INDEX(ATS!$A:$P,MATCH(ATS!$U528,ATS!$O:$O,0),1)</f>
        <v>845082</v>
      </c>
      <c r="X528" s="174" t="str">
        <f>INDEX(ATS!$A:$P,MATCH(ATS!$U528,ATS!$O:$O,0),2)</f>
        <v>Outrider Mips Helmet</v>
      </c>
      <c r="Y528" s="175" t="str">
        <f>INDEX(ATS!$A:$P,MATCH(ATS!$U528,ATS!$O:$O,0),4)</f>
        <v>LUSH-L</v>
      </c>
      <c r="AA528" s="173">
        <f>IFERROR(VLOOKUP('2) Order Form'!V513,$U$4:$U$2000,1,FALSE),"Ikke med i Elastic")</f>
        <v>7048652896674</v>
      </c>
      <c r="AB528" s="173">
        <f>SUM('2) Order Form'!V513)</f>
        <v>7048652896674</v>
      </c>
      <c r="AC528" s="173">
        <f>INDEX(ATS!$A:$P,MATCH(ATS!$AB528,ATS!$O:$O,0),1)</f>
        <v>820363</v>
      </c>
      <c r="AD528" s="173" t="str">
        <f>INDEX(ATS!$A:$P,MATCH(ATS!$AB528,ATS!$O:$O,0),2)</f>
        <v>Hunter LS Jersey M</v>
      </c>
      <c r="AE528" s="173" t="str">
        <f>INDEX(ATS!$A:$P,MATCH(ATS!$AB528,ATS!$O:$O,0),4)</f>
        <v>78001-XL</v>
      </c>
    </row>
    <row r="529" spans="1:31">
      <c r="A529">
        <v>820243</v>
      </c>
      <c r="B529" t="s">
        <v>3345</v>
      </c>
      <c r="C529" t="s">
        <v>3939</v>
      </c>
      <c r="D529" t="s">
        <v>335</v>
      </c>
      <c r="E529" t="s">
        <v>2883</v>
      </c>
      <c r="F529" t="s">
        <v>7</v>
      </c>
      <c r="G529" t="s">
        <v>111</v>
      </c>
      <c r="H529">
        <v>0</v>
      </c>
      <c r="I529">
        <v>0</v>
      </c>
      <c r="J529">
        <v>0</v>
      </c>
      <c r="K529">
        <v>0</v>
      </c>
      <c r="L529">
        <v>0</v>
      </c>
      <c r="N529" s="171" t="str">
        <f t="shared" si="24"/>
        <v>820243-99901-M</v>
      </c>
      <c r="O529" s="172" t="str">
        <f>IF(B529="NET","",IF(B529="","",IFERROR(VLOOKUP(N529,EAN!$A:$B,2,FALSE),"MANGLER - MÅ OPPDATERE EAN-FANEN")))</f>
        <v>MANGLER - MÅ OPPDATERE EAN-FANEN</v>
      </c>
      <c r="P529" s="171">
        <f t="shared" si="25"/>
        <v>0</v>
      </c>
      <c r="Q529" s="171">
        <f t="shared" si="26"/>
        <v>0</v>
      </c>
      <c r="S529" s="102" t="str">
        <f>IF(B529="NET","",IFERROR(VLOOKUP(O529,'2) Order Form'!$V$9:$V$905,1,FALSE),"Ikke med I order form"))</f>
        <v>Ikke med I order form</v>
      </c>
      <c r="U529" s="2">
        <v>7048652893819</v>
      </c>
      <c r="V529" s="120">
        <f>IFERROR(VLOOKUP(U529,'2) Order Form'!$V$9:$V$1767,1,FALSE),"Ikke med I order form")</f>
        <v>7048652893819</v>
      </c>
      <c r="W529" s="173">
        <f>INDEX(ATS!$A:$P,MATCH(ATS!$U529,ATS!$O:$O,0),1)</f>
        <v>845082</v>
      </c>
      <c r="X529" s="174" t="str">
        <f>INDEX(ATS!$A:$P,MATCH(ATS!$U529,ATS!$O:$O,0),2)</f>
        <v>Outrider Mips Helmet</v>
      </c>
      <c r="Y529" s="175" t="str">
        <f>INDEX(ATS!$A:$P,MATCH(ATS!$U529,ATS!$O:$O,0),4)</f>
        <v>LUSH-L</v>
      </c>
      <c r="AA529" s="173">
        <f>IFERROR(VLOOKUP('2) Order Form'!V514,$U$4:$U$2000,1,FALSE),"Ikke med i Elastic")</f>
        <v>7048652896704</v>
      </c>
      <c r="AB529" s="173">
        <f>SUM('2) Order Form'!V514)</f>
        <v>7048652896704</v>
      </c>
      <c r="AC529" s="173">
        <f>INDEX(ATS!$A:$P,MATCH(ATS!$AB529,ATS!$O:$O,0),1)</f>
        <v>820363</v>
      </c>
      <c r="AD529" s="173" t="str">
        <f>INDEX(ATS!$A:$P,MATCH(ATS!$AB529,ATS!$O:$O,0),2)</f>
        <v>Hunter LS Jersey M</v>
      </c>
      <c r="AE529" s="173" t="str">
        <f>INDEX(ATS!$A:$P,MATCH(ATS!$AB529,ATS!$O:$O,0),4)</f>
        <v>88300-S</v>
      </c>
    </row>
    <row r="530" spans="1:31">
      <c r="A530">
        <v>820243</v>
      </c>
      <c r="B530" t="s">
        <v>3345</v>
      </c>
      <c r="C530" t="s">
        <v>3939</v>
      </c>
      <c r="D530" t="s">
        <v>336</v>
      </c>
      <c r="E530" t="s">
        <v>2883</v>
      </c>
      <c r="F530" t="s">
        <v>66</v>
      </c>
      <c r="G530" t="s">
        <v>111</v>
      </c>
      <c r="H530">
        <v>1</v>
      </c>
      <c r="I530">
        <v>1</v>
      </c>
      <c r="J530">
        <v>1</v>
      </c>
      <c r="K530">
        <v>1</v>
      </c>
      <c r="L530">
        <v>1</v>
      </c>
      <c r="N530" s="171" t="str">
        <f t="shared" si="24"/>
        <v>820243-99901-L</v>
      </c>
      <c r="O530" s="172" t="str">
        <f>IF(B530="NET","",IF(B530="","",IFERROR(VLOOKUP(N530,EAN!$A:$B,2,FALSE),"MANGLER - MÅ OPPDATERE EAN-FANEN")))</f>
        <v>MANGLER - MÅ OPPDATERE EAN-FANEN</v>
      </c>
      <c r="P530" s="171">
        <f t="shared" si="25"/>
        <v>1</v>
      </c>
      <c r="Q530" s="171">
        <f t="shared" si="26"/>
        <v>1</v>
      </c>
      <c r="S530" s="102" t="str">
        <f>IF(B530="NET","",IFERROR(VLOOKUP(O530,'2) Order Form'!$V$9:$V$905,1,FALSE),"Ikke med I order form"))</f>
        <v>Ikke med I order form</v>
      </c>
      <c r="U530" s="2">
        <v>7048652893864</v>
      </c>
      <c r="V530" s="120">
        <f>IFERROR(VLOOKUP(U530,'2) Order Form'!$V$9:$V$1767,1,FALSE),"Ikke med I order form")</f>
        <v>7048652893864</v>
      </c>
      <c r="W530" s="173">
        <f>INDEX(ATS!$A:$P,MATCH(ATS!$U530,ATS!$O:$O,0),1)</f>
        <v>845082</v>
      </c>
      <c r="X530" s="174" t="str">
        <f>INDEX(ATS!$A:$P,MATCH(ATS!$U530,ATS!$O:$O,0),2)</f>
        <v>Outrider Mips Helmet</v>
      </c>
      <c r="Y530" s="175" t="str">
        <f>INDEX(ATS!$A:$P,MATCH(ATS!$U530,ATS!$O:$O,0),4)</f>
        <v>WOLND-S</v>
      </c>
      <c r="AA530" s="173">
        <f>IFERROR(VLOOKUP('2) Order Form'!V515,$U$4:$U$2000,1,FALSE),"Ikke med i Elastic")</f>
        <v>7048652896698</v>
      </c>
      <c r="AB530" s="173">
        <f>SUM('2) Order Form'!V515)</f>
        <v>7048652896698</v>
      </c>
      <c r="AC530" s="173">
        <f>INDEX(ATS!$A:$P,MATCH(ATS!$AB530,ATS!$O:$O,0),1)</f>
        <v>820363</v>
      </c>
      <c r="AD530" s="173" t="str">
        <f>INDEX(ATS!$A:$P,MATCH(ATS!$AB530,ATS!$O:$O,0),2)</f>
        <v>Hunter LS Jersey M</v>
      </c>
      <c r="AE530" s="173" t="str">
        <f>INDEX(ATS!$A:$P,MATCH(ATS!$AB530,ATS!$O:$O,0),4)</f>
        <v>88300-M</v>
      </c>
    </row>
    <row r="531" spans="1:31">
      <c r="A531" s="140">
        <v>820244</v>
      </c>
      <c r="B531" t="s">
        <v>170</v>
      </c>
      <c r="H531" s="140">
        <v>202341</v>
      </c>
      <c r="I531" s="140">
        <v>202342</v>
      </c>
      <c r="J531" s="140">
        <v>202343</v>
      </c>
      <c r="K531" s="140">
        <v>202344</v>
      </c>
      <c r="L531" s="140">
        <v>202345</v>
      </c>
      <c r="N531" s="171" t="str">
        <f t="shared" si="24"/>
        <v>820244-</v>
      </c>
      <c r="O531" s="172" t="str">
        <f>IF(B531="NET","",IF(B531="","",IFERROR(VLOOKUP(N531,EAN!$A:$B,2,FALSE),"MANGLER - MÅ OPPDATERE EAN-FANEN")))</f>
        <v/>
      </c>
      <c r="P531" s="171">
        <f t="shared" si="25"/>
        <v>202341</v>
      </c>
      <c r="Q531" s="171">
        <f t="shared" si="26"/>
        <v>202345</v>
      </c>
      <c r="S531" s="102" t="str">
        <f>IF(B531="NET","",IFERROR(VLOOKUP(O531,'2) Order Form'!$V$9:$V$905,1,FALSE),"Ikke med I order form"))</f>
        <v/>
      </c>
      <c r="U531" s="2">
        <v>7048652893864</v>
      </c>
      <c r="V531" s="120">
        <f>IFERROR(VLOOKUP(U531,'2) Order Form'!$V$9:$V$1767,1,FALSE),"Ikke med I order form")</f>
        <v>7048652893864</v>
      </c>
      <c r="W531" s="173">
        <f>INDEX(ATS!$A:$P,MATCH(ATS!$U531,ATS!$O:$O,0),1)</f>
        <v>845082</v>
      </c>
      <c r="X531" s="174" t="str">
        <f>INDEX(ATS!$A:$P,MATCH(ATS!$U531,ATS!$O:$O,0),2)</f>
        <v>Outrider Mips Helmet</v>
      </c>
      <c r="Y531" s="175" t="str">
        <f>INDEX(ATS!$A:$P,MATCH(ATS!$U531,ATS!$O:$O,0),4)</f>
        <v>WOLND-S</v>
      </c>
      <c r="AA531" s="173">
        <f>IFERROR(VLOOKUP('2) Order Form'!V516,$U$4:$U$2000,1,FALSE),"Ikke med i Elastic")</f>
        <v>7048652896681</v>
      </c>
      <c r="AB531" s="173">
        <f>SUM('2) Order Form'!V516)</f>
        <v>7048652896681</v>
      </c>
      <c r="AC531" s="173">
        <f>INDEX(ATS!$A:$P,MATCH(ATS!$AB531,ATS!$O:$O,0),1)</f>
        <v>820363</v>
      </c>
      <c r="AD531" s="173" t="str">
        <f>INDEX(ATS!$A:$P,MATCH(ATS!$AB531,ATS!$O:$O,0),2)</f>
        <v>Hunter LS Jersey M</v>
      </c>
      <c r="AE531" s="173" t="str">
        <f>INDEX(ATS!$A:$P,MATCH(ATS!$AB531,ATS!$O:$O,0),4)</f>
        <v>88300-L</v>
      </c>
    </row>
    <row r="532" spans="1:31">
      <c r="A532">
        <v>820244</v>
      </c>
      <c r="B532" t="s">
        <v>3346</v>
      </c>
      <c r="C532" t="s">
        <v>3939</v>
      </c>
      <c r="D532" t="s">
        <v>1427</v>
      </c>
      <c r="E532" t="s">
        <v>2884</v>
      </c>
      <c r="F532" t="s">
        <v>68</v>
      </c>
      <c r="G532" t="s">
        <v>111</v>
      </c>
      <c r="H532">
        <v>27</v>
      </c>
      <c r="I532">
        <v>27</v>
      </c>
      <c r="J532">
        <v>27</v>
      </c>
      <c r="K532">
        <v>27</v>
      </c>
      <c r="L532">
        <v>27</v>
      </c>
      <c r="N532" s="171" t="str">
        <f t="shared" si="24"/>
        <v>820244-55503-XS</v>
      </c>
      <c r="O532" s="172" t="str">
        <f>IF(B532="NET","",IF(B532="","",IFERROR(VLOOKUP(N532,EAN!$A:$B,2,FALSE),"MANGLER - MÅ OPPDATERE EAN-FANEN")))</f>
        <v>MANGLER - MÅ OPPDATERE EAN-FANEN</v>
      </c>
      <c r="P532" s="171">
        <f t="shared" si="25"/>
        <v>27</v>
      </c>
      <c r="Q532" s="171">
        <f t="shared" si="26"/>
        <v>27</v>
      </c>
      <c r="S532" s="102" t="str">
        <f>IF(B532="NET","",IFERROR(VLOOKUP(O532,'2) Order Form'!$V$9:$V$905,1,FALSE),"Ikke med I order form"))</f>
        <v>Ikke med I order form</v>
      </c>
      <c r="U532" s="2">
        <v>7048652893857</v>
      </c>
      <c r="V532" s="120">
        <f>IFERROR(VLOOKUP(U532,'2) Order Form'!$V$9:$V$1767,1,FALSE),"Ikke med I order form")</f>
        <v>7048652893857</v>
      </c>
      <c r="W532" s="173">
        <f>INDEX(ATS!$A:$P,MATCH(ATS!$U532,ATS!$O:$O,0),1)</f>
        <v>845082</v>
      </c>
      <c r="X532" s="174" t="str">
        <f>INDEX(ATS!$A:$P,MATCH(ATS!$U532,ATS!$O:$O,0),2)</f>
        <v>Outrider Mips Helmet</v>
      </c>
      <c r="Y532" s="175" t="str">
        <f>INDEX(ATS!$A:$P,MATCH(ATS!$U532,ATS!$O:$O,0),4)</f>
        <v>WOLND-M</v>
      </c>
      <c r="AA532" s="173">
        <f>IFERROR(VLOOKUP('2) Order Form'!V517,$U$4:$U$2000,1,FALSE),"Ikke med i Elastic")</f>
        <v>7048652896711</v>
      </c>
      <c r="AB532" s="173">
        <f>SUM('2) Order Form'!V517)</f>
        <v>7048652896711</v>
      </c>
      <c r="AC532" s="173">
        <f>INDEX(ATS!$A:$P,MATCH(ATS!$AB532,ATS!$O:$O,0),1)</f>
        <v>820363</v>
      </c>
      <c r="AD532" s="173" t="str">
        <f>INDEX(ATS!$A:$P,MATCH(ATS!$AB532,ATS!$O:$O,0),2)</f>
        <v>Hunter LS Jersey M</v>
      </c>
      <c r="AE532" s="173" t="str">
        <f>INDEX(ATS!$A:$P,MATCH(ATS!$AB532,ATS!$O:$O,0),4)</f>
        <v>88300-XL</v>
      </c>
    </row>
    <row r="533" spans="1:31">
      <c r="A533">
        <v>820244</v>
      </c>
      <c r="B533" t="s">
        <v>3346</v>
      </c>
      <c r="C533" t="s">
        <v>3939</v>
      </c>
      <c r="D533" t="s">
        <v>1428</v>
      </c>
      <c r="E533" t="s">
        <v>2884</v>
      </c>
      <c r="F533" t="s">
        <v>8</v>
      </c>
      <c r="G533" t="s">
        <v>111</v>
      </c>
      <c r="H533">
        <v>91</v>
      </c>
      <c r="I533">
        <v>91</v>
      </c>
      <c r="J533">
        <v>91</v>
      </c>
      <c r="K533">
        <v>91</v>
      </c>
      <c r="L533">
        <v>91</v>
      </c>
      <c r="N533" s="171" t="str">
        <f t="shared" si="24"/>
        <v>820244-55503-S</v>
      </c>
      <c r="O533" s="172" t="str">
        <f>IF(B533="NET","",IF(B533="","",IFERROR(VLOOKUP(N533,EAN!$A:$B,2,FALSE),"MANGLER - MÅ OPPDATERE EAN-FANEN")))</f>
        <v>MANGLER - MÅ OPPDATERE EAN-FANEN</v>
      </c>
      <c r="P533" s="171">
        <f t="shared" si="25"/>
        <v>91</v>
      </c>
      <c r="Q533" s="171">
        <f t="shared" si="26"/>
        <v>91</v>
      </c>
      <c r="S533" s="102" t="str">
        <f>IF(B533="NET","",IFERROR(VLOOKUP(O533,'2) Order Form'!$V$9:$V$905,1,FALSE),"Ikke med I order form"))</f>
        <v>Ikke med I order form</v>
      </c>
      <c r="U533" s="2">
        <v>7048652893857</v>
      </c>
      <c r="V533" s="120">
        <f>IFERROR(VLOOKUP(U533,'2) Order Form'!$V$9:$V$1767,1,FALSE),"Ikke med I order form")</f>
        <v>7048652893857</v>
      </c>
      <c r="W533" s="173">
        <f>INDEX(ATS!$A:$P,MATCH(ATS!$U533,ATS!$O:$O,0),1)</f>
        <v>845082</v>
      </c>
      <c r="X533" s="174" t="str">
        <f>INDEX(ATS!$A:$P,MATCH(ATS!$U533,ATS!$O:$O,0),2)</f>
        <v>Outrider Mips Helmet</v>
      </c>
      <c r="Y533" s="175" t="str">
        <f>INDEX(ATS!$A:$P,MATCH(ATS!$U533,ATS!$O:$O,0),4)</f>
        <v>WOLND-M</v>
      </c>
      <c r="AA533" s="173">
        <f>IFERROR(VLOOKUP('2) Order Form'!V518,$U$4:$U$2000,1,FALSE),"Ikke med i Elastic")</f>
        <v>7048652896421</v>
      </c>
      <c r="AB533" s="173">
        <f>SUM('2) Order Form'!V518)</f>
        <v>7048652896421</v>
      </c>
      <c r="AC533" s="173">
        <f>INDEX(ATS!$A:$P,MATCH(ATS!$AB533,ATS!$O:$O,0),1)</f>
        <v>820364</v>
      </c>
      <c r="AD533" s="173" t="str">
        <f>INDEX(ATS!$A:$P,MATCH(ATS!$AB533,ATS!$O:$O,0),2)</f>
        <v>Hunter SS Jersey M</v>
      </c>
      <c r="AE533" s="173" t="str">
        <f>INDEX(ATS!$A:$P,MATCH(ATS!$AB533,ATS!$O:$O,0),4)</f>
        <v>44002-S</v>
      </c>
    </row>
    <row r="534" spans="1:31">
      <c r="A534">
        <v>820244</v>
      </c>
      <c r="B534" t="s">
        <v>3346</v>
      </c>
      <c r="C534" t="s">
        <v>3939</v>
      </c>
      <c r="D534" t="s">
        <v>1429</v>
      </c>
      <c r="E534" t="s">
        <v>2884</v>
      </c>
      <c r="F534" t="s">
        <v>7</v>
      </c>
      <c r="G534" t="s">
        <v>111</v>
      </c>
      <c r="H534">
        <v>89</v>
      </c>
      <c r="I534">
        <v>89</v>
      </c>
      <c r="J534">
        <v>89</v>
      </c>
      <c r="K534">
        <v>89</v>
      </c>
      <c r="L534">
        <v>89</v>
      </c>
      <c r="N534" s="171" t="str">
        <f t="shared" si="24"/>
        <v>820244-55503-M</v>
      </c>
      <c r="O534" s="172" t="str">
        <f>IF(B534="NET","",IF(B534="","",IFERROR(VLOOKUP(N534,EAN!$A:$B,2,FALSE),"MANGLER - MÅ OPPDATERE EAN-FANEN")))</f>
        <v>MANGLER - MÅ OPPDATERE EAN-FANEN</v>
      </c>
      <c r="P534" s="171">
        <f t="shared" si="25"/>
        <v>89</v>
      </c>
      <c r="Q534" s="171">
        <f t="shared" si="26"/>
        <v>89</v>
      </c>
      <c r="S534" s="102" t="str">
        <f>IF(B534="NET","",IFERROR(VLOOKUP(O534,'2) Order Form'!$V$9:$V$905,1,FALSE),"Ikke med I order form"))</f>
        <v>Ikke med I order form</v>
      </c>
      <c r="U534" s="2">
        <v>7048652893840</v>
      </c>
      <c r="V534" s="120">
        <f>IFERROR(VLOOKUP(U534,'2) Order Form'!$V$9:$V$1767,1,FALSE),"Ikke med I order form")</f>
        <v>7048652893840</v>
      </c>
      <c r="W534" s="173">
        <f>INDEX(ATS!$A:$P,MATCH(ATS!$U534,ATS!$O:$O,0),1)</f>
        <v>845082</v>
      </c>
      <c r="X534" s="174" t="str">
        <f>INDEX(ATS!$A:$P,MATCH(ATS!$U534,ATS!$O:$O,0),2)</f>
        <v>Outrider Mips Helmet</v>
      </c>
      <c r="Y534" s="175" t="str">
        <f>INDEX(ATS!$A:$P,MATCH(ATS!$U534,ATS!$O:$O,0),4)</f>
        <v>WOLND-L</v>
      </c>
      <c r="AA534" s="173">
        <f>IFERROR(VLOOKUP('2) Order Form'!V519,$U$4:$U$2000,1,FALSE),"Ikke med i Elastic")</f>
        <v>7048652896414</v>
      </c>
      <c r="AB534" s="173">
        <f>SUM('2) Order Form'!V519)</f>
        <v>7048652896414</v>
      </c>
      <c r="AC534" s="173">
        <f>INDEX(ATS!$A:$P,MATCH(ATS!$AB534,ATS!$O:$O,0),1)</f>
        <v>820364</v>
      </c>
      <c r="AD534" s="173" t="str">
        <f>INDEX(ATS!$A:$P,MATCH(ATS!$AB534,ATS!$O:$O,0),2)</f>
        <v>Hunter SS Jersey M</v>
      </c>
      <c r="AE534" s="173" t="str">
        <f>INDEX(ATS!$A:$P,MATCH(ATS!$AB534,ATS!$O:$O,0),4)</f>
        <v>44002-M</v>
      </c>
    </row>
    <row r="535" spans="1:31">
      <c r="A535">
        <v>820244</v>
      </c>
      <c r="B535" t="s">
        <v>3346</v>
      </c>
      <c r="C535" t="s">
        <v>3939</v>
      </c>
      <c r="D535" t="s">
        <v>1430</v>
      </c>
      <c r="E535" t="s">
        <v>2884</v>
      </c>
      <c r="F535" t="s">
        <v>66</v>
      </c>
      <c r="G535" t="s">
        <v>111</v>
      </c>
      <c r="H535">
        <v>52</v>
      </c>
      <c r="I535">
        <v>52</v>
      </c>
      <c r="J535">
        <v>52</v>
      </c>
      <c r="K535">
        <v>52</v>
      </c>
      <c r="L535">
        <v>52</v>
      </c>
      <c r="N535" s="171" t="str">
        <f t="shared" si="24"/>
        <v>820244-55503-L</v>
      </c>
      <c r="O535" s="172" t="str">
        <f>IF(B535="NET","",IF(B535="","",IFERROR(VLOOKUP(N535,EAN!$A:$B,2,FALSE),"MANGLER - MÅ OPPDATERE EAN-FANEN")))</f>
        <v>MANGLER - MÅ OPPDATERE EAN-FANEN</v>
      </c>
      <c r="P535" s="171">
        <f t="shared" si="25"/>
        <v>52</v>
      </c>
      <c r="Q535" s="171">
        <f t="shared" si="26"/>
        <v>52</v>
      </c>
      <c r="S535" s="102" t="str">
        <f>IF(B535="NET","",IFERROR(VLOOKUP(O535,'2) Order Form'!$V$9:$V$905,1,FALSE),"Ikke med I order form"))</f>
        <v>Ikke med I order form</v>
      </c>
      <c r="U535" s="2">
        <v>7048652893840</v>
      </c>
      <c r="V535" s="120">
        <f>IFERROR(VLOOKUP(U535,'2) Order Form'!$V$9:$V$1767,1,FALSE),"Ikke med I order form")</f>
        <v>7048652893840</v>
      </c>
      <c r="W535" s="173">
        <f>INDEX(ATS!$A:$P,MATCH(ATS!$U535,ATS!$O:$O,0),1)</f>
        <v>845082</v>
      </c>
      <c r="X535" s="174" t="str">
        <f>INDEX(ATS!$A:$P,MATCH(ATS!$U535,ATS!$O:$O,0),2)</f>
        <v>Outrider Mips Helmet</v>
      </c>
      <c r="Y535" s="175" t="str">
        <f>INDEX(ATS!$A:$P,MATCH(ATS!$U535,ATS!$O:$O,0),4)</f>
        <v>WOLND-L</v>
      </c>
      <c r="AA535" s="173">
        <f>IFERROR(VLOOKUP('2) Order Form'!V520,$U$4:$U$2000,1,FALSE),"Ikke med i Elastic")</f>
        <v>7048652896407</v>
      </c>
      <c r="AB535" s="173">
        <f>SUM('2) Order Form'!V520)</f>
        <v>7048652896407</v>
      </c>
      <c r="AC535" s="173">
        <f>INDEX(ATS!$A:$P,MATCH(ATS!$AB535,ATS!$O:$O,0),1)</f>
        <v>820364</v>
      </c>
      <c r="AD535" s="173" t="str">
        <f>INDEX(ATS!$A:$P,MATCH(ATS!$AB535,ATS!$O:$O,0),2)</f>
        <v>Hunter SS Jersey M</v>
      </c>
      <c r="AE535" s="173" t="str">
        <f>INDEX(ATS!$A:$P,MATCH(ATS!$AB535,ATS!$O:$O,0),4)</f>
        <v>44002-L</v>
      </c>
    </row>
    <row r="536" spans="1:31">
      <c r="A536">
        <v>820244</v>
      </c>
      <c r="B536" t="s">
        <v>3346</v>
      </c>
      <c r="C536" t="s">
        <v>3939</v>
      </c>
      <c r="D536" t="s">
        <v>1431</v>
      </c>
      <c r="E536" t="s">
        <v>2823</v>
      </c>
      <c r="F536" t="s">
        <v>68</v>
      </c>
      <c r="G536" t="s">
        <v>111</v>
      </c>
      <c r="H536">
        <v>2</v>
      </c>
      <c r="I536">
        <v>2</v>
      </c>
      <c r="J536">
        <v>2</v>
      </c>
      <c r="K536">
        <v>2</v>
      </c>
      <c r="L536">
        <v>2</v>
      </c>
      <c r="N536" s="171" t="str">
        <f t="shared" si="24"/>
        <v>820244-88300-XS</v>
      </c>
      <c r="O536" s="172" t="str">
        <f>IF(B536="NET","",IF(B536="","",IFERROR(VLOOKUP(N536,EAN!$A:$B,2,FALSE),"MANGLER - MÅ OPPDATERE EAN-FANEN")))</f>
        <v>MANGLER - MÅ OPPDATERE EAN-FANEN</v>
      </c>
      <c r="P536" s="171">
        <f t="shared" si="25"/>
        <v>2</v>
      </c>
      <c r="Q536" s="171">
        <f t="shared" si="26"/>
        <v>2</v>
      </c>
      <c r="S536" s="102" t="str">
        <f>IF(B536="NET","",IFERROR(VLOOKUP(O536,'2) Order Form'!$V$9:$V$905,1,FALSE),"Ikke med I order form"))</f>
        <v>Ikke med I order form</v>
      </c>
      <c r="U536" s="2">
        <v>7048652274564</v>
      </c>
      <c r="V536" s="120">
        <f>IFERROR(VLOOKUP(U536,'2) Order Form'!$V$9:$V$1767,1,FALSE),"Ikke med I order form")</f>
        <v>7048652274564</v>
      </c>
      <c r="W536" s="173">
        <f>INDEX(ATS!$A:$P,MATCH(ATS!$U536,ATS!$O:$O,0),1)</f>
        <v>845086</v>
      </c>
      <c r="X536" s="174" t="str">
        <f>INDEX(ATS!$A:$P,MATCH(ATS!$U536,ATS!$O:$O,0),2)</f>
        <v>Tucker Mips Helmet</v>
      </c>
      <c r="Y536" s="175" t="str">
        <f>INDEX(ATS!$A:$P,MATCH(ATS!$U536,ATS!$O:$O,0),4)</f>
        <v>MBLCK-M</v>
      </c>
      <c r="AA536" s="173">
        <f>IFERROR(VLOOKUP('2) Order Form'!V521,$U$4:$U$2000,1,FALSE),"Ikke med i Elastic")</f>
        <v>7048652896438</v>
      </c>
      <c r="AB536" s="173">
        <f>SUM('2) Order Form'!V521)</f>
        <v>7048652896438</v>
      </c>
      <c r="AC536" s="173">
        <f>INDEX(ATS!$A:$P,MATCH(ATS!$AB536,ATS!$O:$O,0),1)</f>
        <v>820364</v>
      </c>
      <c r="AD536" s="173" t="str">
        <f>INDEX(ATS!$A:$P,MATCH(ATS!$AB536,ATS!$O:$O,0),2)</f>
        <v>Hunter SS Jersey M</v>
      </c>
      <c r="AE536" s="173" t="str">
        <f>INDEX(ATS!$A:$P,MATCH(ATS!$AB536,ATS!$O:$O,0),4)</f>
        <v>44002-XL</v>
      </c>
    </row>
    <row r="537" spans="1:31">
      <c r="A537">
        <v>820244</v>
      </c>
      <c r="B537" t="s">
        <v>3346</v>
      </c>
      <c r="C537" t="s">
        <v>3939</v>
      </c>
      <c r="D537" t="s">
        <v>1423</v>
      </c>
      <c r="E537" t="s">
        <v>2823</v>
      </c>
      <c r="F537" t="s">
        <v>8</v>
      </c>
      <c r="G537" t="s">
        <v>111</v>
      </c>
      <c r="H537">
        <v>0</v>
      </c>
      <c r="I537">
        <v>0</v>
      </c>
      <c r="J537">
        <v>0</v>
      </c>
      <c r="K537">
        <v>0</v>
      </c>
      <c r="L537">
        <v>0</v>
      </c>
      <c r="N537" s="171" t="str">
        <f t="shared" si="24"/>
        <v>820244-88300-S</v>
      </c>
      <c r="O537" s="172" t="str">
        <f>IF(B537="NET","",IF(B537="","",IFERROR(VLOOKUP(N537,EAN!$A:$B,2,FALSE),"MANGLER - MÅ OPPDATERE EAN-FANEN")))</f>
        <v>MANGLER - MÅ OPPDATERE EAN-FANEN</v>
      </c>
      <c r="P537" s="171">
        <f t="shared" si="25"/>
        <v>0</v>
      </c>
      <c r="Q537" s="171">
        <f t="shared" si="26"/>
        <v>0</v>
      </c>
      <c r="S537" s="102" t="str">
        <f>IF(B537="NET","",IFERROR(VLOOKUP(O537,'2) Order Form'!$V$9:$V$905,1,FALSE),"Ikke med I order form"))</f>
        <v>Ikke med I order form</v>
      </c>
      <c r="U537" s="2">
        <v>7048652274564</v>
      </c>
      <c r="V537" s="120">
        <f>IFERROR(VLOOKUP(U537,'2) Order Form'!$V$9:$V$1767,1,FALSE),"Ikke med I order form")</f>
        <v>7048652274564</v>
      </c>
      <c r="W537" s="173">
        <f>INDEX(ATS!$A:$P,MATCH(ATS!$U537,ATS!$O:$O,0),1)</f>
        <v>845086</v>
      </c>
      <c r="X537" s="174" t="str">
        <f>INDEX(ATS!$A:$P,MATCH(ATS!$U537,ATS!$O:$O,0),2)</f>
        <v>Tucker Mips Helmet</v>
      </c>
      <c r="Y537" s="175" t="str">
        <f>INDEX(ATS!$A:$P,MATCH(ATS!$U537,ATS!$O:$O,0),4)</f>
        <v>MBLCK-M</v>
      </c>
      <c r="AA537" s="173">
        <f>IFERROR(VLOOKUP('2) Order Form'!V522,$U$4:$U$2000,1,FALSE),"Ikke med i Elastic")</f>
        <v>7048652896469</v>
      </c>
      <c r="AB537" s="173">
        <f>SUM('2) Order Form'!V522)</f>
        <v>7048652896469</v>
      </c>
      <c r="AC537" s="173">
        <f>INDEX(ATS!$A:$P,MATCH(ATS!$AB537,ATS!$O:$O,0),1)</f>
        <v>820364</v>
      </c>
      <c r="AD537" s="173" t="str">
        <f>INDEX(ATS!$A:$P,MATCH(ATS!$AB537,ATS!$O:$O,0),2)</f>
        <v>Hunter SS Jersey M</v>
      </c>
      <c r="AE537" s="173" t="str">
        <f>INDEX(ATS!$A:$P,MATCH(ATS!$AB537,ATS!$O:$O,0),4)</f>
        <v>56500-S</v>
      </c>
    </row>
    <row r="538" spans="1:31">
      <c r="A538">
        <v>820244</v>
      </c>
      <c r="B538" t="s">
        <v>3346</v>
      </c>
      <c r="C538" t="s">
        <v>3939</v>
      </c>
      <c r="D538" t="s">
        <v>1424</v>
      </c>
      <c r="E538" t="s">
        <v>2823</v>
      </c>
      <c r="F538" t="s">
        <v>7</v>
      </c>
      <c r="G538" t="s">
        <v>111</v>
      </c>
      <c r="H538">
        <v>0</v>
      </c>
      <c r="I538">
        <v>0</v>
      </c>
      <c r="J538">
        <v>0</v>
      </c>
      <c r="K538">
        <v>0</v>
      </c>
      <c r="L538">
        <v>0</v>
      </c>
      <c r="N538" s="171" t="str">
        <f t="shared" si="24"/>
        <v>820244-88300-M</v>
      </c>
      <c r="O538" s="172" t="str">
        <f>IF(B538="NET","",IF(B538="","",IFERROR(VLOOKUP(N538,EAN!$A:$B,2,FALSE),"MANGLER - MÅ OPPDATERE EAN-FANEN")))</f>
        <v>MANGLER - MÅ OPPDATERE EAN-FANEN</v>
      </c>
      <c r="P538" s="171">
        <f t="shared" si="25"/>
        <v>0</v>
      </c>
      <c r="Q538" s="171">
        <f t="shared" si="26"/>
        <v>0</v>
      </c>
      <c r="S538" s="102" t="str">
        <f>IF(B538="NET","",IFERROR(VLOOKUP(O538,'2) Order Form'!$V$9:$V$905,1,FALSE),"Ikke med I order form"))</f>
        <v>Ikke med I order form</v>
      </c>
      <c r="U538" s="2">
        <v>7048652274557</v>
      </c>
      <c r="V538" s="120">
        <f>IFERROR(VLOOKUP(U538,'2) Order Form'!$V$9:$V$1767,1,FALSE),"Ikke med I order form")</f>
        <v>7048652274557</v>
      </c>
      <c r="W538" s="173">
        <f>INDEX(ATS!$A:$P,MATCH(ATS!$U538,ATS!$O:$O,0),1)</f>
        <v>845086</v>
      </c>
      <c r="X538" s="174" t="str">
        <f>INDEX(ATS!$A:$P,MATCH(ATS!$U538,ATS!$O:$O,0),2)</f>
        <v>Tucker Mips Helmet</v>
      </c>
      <c r="Y538" s="175" t="str">
        <f>INDEX(ATS!$A:$P,MATCH(ATS!$U538,ATS!$O:$O,0),4)</f>
        <v>MBLCK-L</v>
      </c>
      <c r="AA538" s="173">
        <f>IFERROR(VLOOKUP('2) Order Form'!V523,$U$4:$U$2000,1,FALSE),"Ikke med i Elastic")</f>
        <v>7048652896452</v>
      </c>
      <c r="AB538" s="173">
        <f>SUM('2) Order Form'!V523)</f>
        <v>7048652896452</v>
      </c>
      <c r="AC538" s="173">
        <f>INDEX(ATS!$A:$P,MATCH(ATS!$AB538,ATS!$O:$O,0),1)</f>
        <v>820364</v>
      </c>
      <c r="AD538" s="173" t="str">
        <f>INDEX(ATS!$A:$P,MATCH(ATS!$AB538,ATS!$O:$O,0),2)</f>
        <v>Hunter SS Jersey M</v>
      </c>
      <c r="AE538" s="173" t="str">
        <f>INDEX(ATS!$A:$P,MATCH(ATS!$AB538,ATS!$O:$O,0),4)</f>
        <v>56500-M</v>
      </c>
    </row>
    <row r="539" spans="1:31">
      <c r="A539">
        <v>820244</v>
      </c>
      <c r="B539" t="s">
        <v>3346</v>
      </c>
      <c r="C539" t="s">
        <v>3939</v>
      </c>
      <c r="D539" t="s">
        <v>1425</v>
      </c>
      <c r="E539" t="s">
        <v>2823</v>
      </c>
      <c r="F539" t="s">
        <v>66</v>
      </c>
      <c r="G539" t="s">
        <v>111</v>
      </c>
      <c r="H539">
        <v>3</v>
      </c>
      <c r="I539">
        <v>3</v>
      </c>
      <c r="J539">
        <v>3</v>
      </c>
      <c r="K539">
        <v>3</v>
      </c>
      <c r="L539">
        <v>3</v>
      </c>
      <c r="N539" s="171" t="str">
        <f t="shared" si="24"/>
        <v>820244-88300-L</v>
      </c>
      <c r="O539" s="172" t="str">
        <f>IF(B539="NET","",IF(B539="","",IFERROR(VLOOKUP(N539,EAN!$A:$B,2,FALSE),"MANGLER - MÅ OPPDATERE EAN-FANEN")))</f>
        <v>MANGLER - MÅ OPPDATERE EAN-FANEN</v>
      </c>
      <c r="P539" s="171">
        <f t="shared" si="25"/>
        <v>3</v>
      </c>
      <c r="Q539" s="171">
        <f t="shared" si="26"/>
        <v>3</v>
      </c>
      <c r="S539" s="102" t="str">
        <f>IF(B539="NET","",IFERROR(VLOOKUP(O539,'2) Order Form'!$V$9:$V$905,1,FALSE),"Ikke med I order form"))</f>
        <v>Ikke med I order form</v>
      </c>
      <c r="U539" s="2">
        <v>7048652274557</v>
      </c>
      <c r="V539" s="120">
        <f>IFERROR(VLOOKUP(U539,'2) Order Form'!$V$9:$V$1767,1,FALSE),"Ikke med I order form")</f>
        <v>7048652274557</v>
      </c>
      <c r="W539" s="173">
        <f>INDEX(ATS!$A:$P,MATCH(ATS!$U539,ATS!$O:$O,0),1)</f>
        <v>845086</v>
      </c>
      <c r="X539" s="174" t="str">
        <f>INDEX(ATS!$A:$P,MATCH(ATS!$U539,ATS!$O:$O,0),2)</f>
        <v>Tucker Mips Helmet</v>
      </c>
      <c r="Y539" s="175" t="str">
        <f>INDEX(ATS!$A:$P,MATCH(ATS!$U539,ATS!$O:$O,0),4)</f>
        <v>MBLCK-L</v>
      </c>
      <c r="AA539" s="173">
        <f>IFERROR(VLOOKUP('2) Order Form'!V524,$U$4:$U$2000,1,FALSE),"Ikke med i Elastic")</f>
        <v>7048652896445</v>
      </c>
      <c r="AB539" s="173">
        <f>SUM('2) Order Form'!V524)</f>
        <v>7048652896445</v>
      </c>
      <c r="AC539" s="173">
        <f>INDEX(ATS!$A:$P,MATCH(ATS!$AB539,ATS!$O:$O,0),1)</f>
        <v>820364</v>
      </c>
      <c r="AD539" s="173" t="str">
        <f>INDEX(ATS!$A:$P,MATCH(ATS!$AB539,ATS!$O:$O,0),2)</f>
        <v>Hunter SS Jersey M</v>
      </c>
      <c r="AE539" s="173" t="str">
        <f>INDEX(ATS!$A:$P,MATCH(ATS!$AB539,ATS!$O:$O,0),4)</f>
        <v>56500-L</v>
      </c>
    </row>
    <row r="540" spans="1:31">
      <c r="A540">
        <v>820244</v>
      </c>
      <c r="B540" t="s">
        <v>3346</v>
      </c>
      <c r="C540" t="s">
        <v>3939</v>
      </c>
      <c r="D540" t="s">
        <v>338</v>
      </c>
      <c r="E540" t="s">
        <v>2883</v>
      </c>
      <c r="F540" t="s">
        <v>68</v>
      </c>
      <c r="G540" t="s">
        <v>111</v>
      </c>
      <c r="H540">
        <v>11</v>
      </c>
      <c r="I540">
        <v>11</v>
      </c>
      <c r="J540">
        <v>11</v>
      </c>
      <c r="K540">
        <v>11</v>
      </c>
      <c r="L540">
        <v>11</v>
      </c>
      <c r="N540" s="171" t="str">
        <f t="shared" si="24"/>
        <v>820244-99901-XS</v>
      </c>
      <c r="O540" s="172" t="str">
        <f>IF(B540="NET","",IF(B540="","",IFERROR(VLOOKUP(N540,EAN!$A:$B,2,FALSE),"MANGLER - MÅ OPPDATERE EAN-FANEN")))</f>
        <v>MANGLER - MÅ OPPDATERE EAN-FANEN</v>
      </c>
      <c r="P540" s="171">
        <f t="shared" si="25"/>
        <v>11</v>
      </c>
      <c r="Q540" s="171">
        <f t="shared" si="26"/>
        <v>11</v>
      </c>
      <c r="S540" s="102" t="str">
        <f>IF(B540="NET","",IFERROR(VLOOKUP(O540,'2) Order Form'!$V$9:$V$905,1,FALSE),"Ikke med I order form"))</f>
        <v>Ikke med I order form</v>
      </c>
      <c r="U540" s="2">
        <v>7048652274601</v>
      </c>
      <c r="V540" s="120">
        <f>IFERROR(VLOOKUP(U540,'2) Order Form'!$V$9:$V$1767,1,FALSE),"Ikke med I order form")</f>
        <v>7048652274601</v>
      </c>
      <c r="W540" s="173">
        <f>INDEX(ATS!$A:$P,MATCH(ATS!$U540,ATS!$O:$O,0),1)</f>
        <v>845086</v>
      </c>
      <c r="X540" s="174" t="str">
        <f>INDEX(ATS!$A:$P,MATCH(ATS!$U540,ATS!$O:$O,0),2)</f>
        <v>Tucker Mips Helmet</v>
      </c>
      <c r="Y540" s="175" t="str">
        <f>INDEX(ATS!$A:$P,MATCH(ATS!$U540,ATS!$O:$O,0),4)</f>
        <v>MWHTE-M</v>
      </c>
      <c r="AA540" s="173">
        <f>IFERROR(VLOOKUP('2) Order Form'!V525,$U$4:$U$2000,1,FALSE),"Ikke med i Elastic")</f>
        <v>7048652896476</v>
      </c>
      <c r="AB540" s="173">
        <f>SUM('2) Order Form'!V525)</f>
        <v>7048652896476</v>
      </c>
      <c r="AC540" s="173">
        <f>INDEX(ATS!$A:$P,MATCH(ATS!$AB540,ATS!$O:$O,0),1)</f>
        <v>820364</v>
      </c>
      <c r="AD540" s="173" t="str">
        <f>INDEX(ATS!$A:$P,MATCH(ATS!$AB540,ATS!$O:$O,0),2)</f>
        <v>Hunter SS Jersey M</v>
      </c>
      <c r="AE540" s="173" t="str">
        <f>INDEX(ATS!$A:$P,MATCH(ATS!$AB540,ATS!$O:$O,0),4)</f>
        <v>56500-XL</v>
      </c>
    </row>
    <row r="541" spans="1:31">
      <c r="A541">
        <v>820244</v>
      </c>
      <c r="B541" t="s">
        <v>3346</v>
      </c>
      <c r="C541" t="s">
        <v>3939</v>
      </c>
      <c r="D541" t="s">
        <v>334</v>
      </c>
      <c r="E541" t="s">
        <v>2883</v>
      </c>
      <c r="F541" t="s">
        <v>8</v>
      </c>
      <c r="G541" t="s">
        <v>111</v>
      </c>
      <c r="H541">
        <v>15</v>
      </c>
      <c r="I541">
        <v>15</v>
      </c>
      <c r="J541">
        <v>15</v>
      </c>
      <c r="K541">
        <v>15</v>
      </c>
      <c r="L541">
        <v>15</v>
      </c>
      <c r="N541" s="171" t="str">
        <f t="shared" si="24"/>
        <v>820244-99901-S</v>
      </c>
      <c r="O541" s="172" t="str">
        <f>IF(B541="NET","",IF(B541="","",IFERROR(VLOOKUP(N541,EAN!$A:$B,2,FALSE),"MANGLER - MÅ OPPDATERE EAN-FANEN")))</f>
        <v>MANGLER - MÅ OPPDATERE EAN-FANEN</v>
      </c>
      <c r="P541" s="171">
        <f t="shared" si="25"/>
        <v>15</v>
      </c>
      <c r="Q541" s="171">
        <f t="shared" si="26"/>
        <v>15</v>
      </c>
      <c r="S541" s="102" t="str">
        <f>IF(B541="NET","",IFERROR(VLOOKUP(O541,'2) Order Form'!$V$9:$V$905,1,FALSE),"Ikke med I order form"))</f>
        <v>Ikke med I order form</v>
      </c>
      <c r="U541" s="2">
        <v>7048652274601</v>
      </c>
      <c r="V541" s="120">
        <f>IFERROR(VLOOKUP(U541,'2) Order Form'!$V$9:$V$1767,1,FALSE),"Ikke med I order form")</f>
        <v>7048652274601</v>
      </c>
      <c r="W541" s="173">
        <f>INDEX(ATS!$A:$P,MATCH(ATS!$U541,ATS!$O:$O,0),1)</f>
        <v>845086</v>
      </c>
      <c r="X541" s="174" t="str">
        <f>INDEX(ATS!$A:$P,MATCH(ATS!$U541,ATS!$O:$O,0),2)</f>
        <v>Tucker Mips Helmet</v>
      </c>
      <c r="Y541" s="175" t="str">
        <f>INDEX(ATS!$A:$P,MATCH(ATS!$U541,ATS!$O:$O,0),4)</f>
        <v>MWHTE-M</v>
      </c>
      <c r="AA541" s="173">
        <f>IFERROR(VLOOKUP('2) Order Form'!V526,$U$4:$U$2000,1,FALSE),"Ikke med i Elastic")</f>
        <v>7048652896506</v>
      </c>
      <c r="AB541" s="173">
        <f>SUM('2) Order Form'!V526)</f>
        <v>7048652896506</v>
      </c>
      <c r="AC541" s="173">
        <f>INDEX(ATS!$A:$P,MATCH(ATS!$AB541,ATS!$O:$O,0),1)</f>
        <v>820364</v>
      </c>
      <c r="AD541" s="173" t="str">
        <f>INDEX(ATS!$A:$P,MATCH(ATS!$AB541,ATS!$O:$O,0),2)</f>
        <v>Hunter SS Jersey M</v>
      </c>
      <c r="AE541" s="173" t="str">
        <f>INDEX(ATS!$A:$P,MATCH(ATS!$AB541,ATS!$O:$O,0),4)</f>
        <v>78001-S</v>
      </c>
    </row>
    <row r="542" spans="1:31">
      <c r="A542">
        <v>820244</v>
      </c>
      <c r="B542" t="s">
        <v>3346</v>
      </c>
      <c r="C542" t="s">
        <v>3939</v>
      </c>
      <c r="D542" t="s">
        <v>335</v>
      </c>
      <c r="E542" t="s">
        <v>2883</v>
      </c>
      <c r="F542" t="s">
        <v>7</v>
      </c>
      <c r="G542" t="s">
        <v>111</v>
      </c>
      <c r="H542">
        <v>0</v>
      </c>
      <c r="I542">
        <v>0</v>
      </c>
      <c r="J542">
        <v>0</v>
      </c>
      <c r="K542">
        <v>0</v>
      </c>
      <c r="L542">
        <v>0</v>
      </c>
      <c r="N542" s="171" t="str">
        <f t="shared" si="24"/>
        <v>820244-99901-M</v>
      </c>
      <c r="O542" s="172" t="str">
        <f>IF(B542="NET","",IF(B542="","",IFERROR(VLOOKUP(N542,EAN!$A:$B,2,FALSE),"MANGLER - MÅ OPPDATERE EAN-FANEN")))</f>
        <v>MANGLER - MÅ OPPDATERE EAN-FANEN</v>
      </c>
      <c r="P542" s="171">
        <f t="shared" si="25"/>
        <v>0</v>
      </c>
      <c r="Q542" s="171">
        <f t="shared" si="26"/>
        <v>0</v>
      </c>
      <c r="S542" s="102" t="str">
        <f>IF(B542="NET","",IFERROR(VLOOKUP(O542,'2) Order Form'!$V$9:$V$905,1,FALSE),"Ikke med I order form"))</f>
        <v>Ikke med I order form</v>
      </c>
      <c r="U542" s="2">
        <v>7048652274595</v>
      </c>
      <c r="V542" s="120">
        <f>IFERROR(VLOOKUP(U542,'2) Order Form'!$V$9:$V$1767,1,FALSE),"Ikke med I order form")</f>
        <v>7048652274595</v>
      </c>
      <c r="W542" s="173">
        <f>INDEX(ATS!$A:$P,MATCH(ATS!$U542,ATS!$O:$O,0),1)</f>
        <v>845086</v>
      </c>
      <c r="X542" s="174" t="str">
        <f>INDEX(ATS!$A:$P,MATCH(ATS!$U542,ATS!$O:$O,0),2)</f>
        <v>Tucker Mips Helmet</v>
      </c>
      <c r="Y542" s="175" t="str">
        <f>INDEX(ATS!$A:$P,MATCH(ATS!$U542,ATS!$O:$O,0),4)</f>
        <v>MWHTE-L</v>
      </c>
      <c r="AA542" s="173">
        <f>IFERROR(VLOOKUP('2) Order Form'!V527,$U$4:$U$2000,1,FALSE),"Ikke med i Elastic")</f>
        <v>7048652896490</v>
      </c>
      <c r="AB542" s="173">
        <f>SUM('2) Order Form'!V527)</f>
        <v>7048652896490</v>
      </c>
      <c r="AC542" s="173">
        <f>INDEX(ATS!$A:$P,MATCH(ATS!$AB542,ATS!$O:$O,0),1)</f>
        <v>820364</v>
      </c>
      <c r="AD542" s="173" t="str">
        <f>INDEX(ATS!$A:$P,MATCH(ATS!$AB542,ATS!$O:$O,0),2)</f>
        <v>Hunter SS Jersey M</v>
      </c>
      <c r="AE542" s="173" t="str">
        <f>INDEX(ATS!$A:$P,MATCH(ATS!$AB542,ATS!$O:$O,0),4)</f>
        <v>78001-M</v>
      </c>
    </row>
    <row r="543" spans="1:31">
      <c r="A543">
        <v>820244</v>
      </c>
      <c r="B543" t="s">
        <v>3346</v>
      </c>
      <c r="C543" t="s">
        <v>3939</v>
      </c>
      <c r="D543" t="s">
        <v>336</v>
      </c>
      <c r="E543" t="s">
        <v>2883</v>
      </c>
      <c r="F543" t="s">
        <v>66</v>
      </c>
      <c r="G543" t="s">
        <v>111</v>
      </c>
      <c r="H543">
        <v>20</v>
      </c>
      <c r="I543">
        <v>20</v>
      </c>
      <c r="J543">
        <v>20</v>
      </c>
      <c r="K543">
        <v>20</v>
      </c>
      <c r="L543">
        <v>20</v>
      </c>
      <c r="N543" s="171" t="str">
        <f t="shared" si="24"/>
        <v>820244-99901-L</v>
      </c>
      <c r="O543" s="172" t="str">
        <f>IF(B543="NET","",IF(B543="","",IFERROR(VLOOKUP(N543,EAN!$A:$B,2,FALSE),"MANGLER - MÅ OPPDATERE EAN-FANEN")))</f>
        <v>MANGLER - MÅ OPPDATERE EAN-FANEN</v>
      </c>
      <c r="P543" s="171">
        <f t="shared" si="25"/>
        <v>20</v>
      </c>
      <c r="Q543" s="171">
        <f t="shared" si="26"/>
        <v>20</v>
      </c>
      <c r="S543" s="102" t="str">
        <f>IF(B543="NET","",IFERROR(VLOOKUP(O543,'2) Order Form'!$V$9:$V$905,1,FALSE),"Ikke med I order form"))</f>
        <v>Ikke med I order form</v>
      </c>
      <c r="U543" s="2">
        <v>7048652274595</v>
      </c>
      <c r="V543" s="120">
        <f>IFERROR(VLOOKUP(U543,'2) Order Form'!$V$9:$V$1767,1,FALSE),"Ikke med I order form")</f>
        <v>7048652274595</v>
      </c>
      <c r="W543" s="173">
        <f>INDEX(ATS!$A:$P,MATCH(ATS!$U543,ATS!$O:$O,0),1)</f>
        <v>845086</v>
      </c>
      <c r="X543" s="174" t="str">
        <f>INDEX(ATS!$A:$P,MATCH(ATS!$U543,ATS!$O:$O,0),2)</f>
        <v>Tucker Mips Helmet</v>
      </c>
      <c r="Y543" s="175" t="str">
        <f>INDEX(ATS!$A:$P,MATCH(ATS!$U543,ATS!$O:$O,0),4)</f>
        <v>MWHTE-L</v>
      </c>
      <c r="AA543" s="173">
        <f>IFERROR(VLOOKUP('2) Order Form'!V528,$U$4:$U$2000,1,FALSE),"Ikke med i Elastic")</f>
        <v>7048652896483</v>
      </c>
      <c r="AB543" s="173">
        <f>SUM('2) Order Form'!V528)</f>
        <v>7048652896483</v>
      </c>
      <c r="AC543" s="173">
        <f>INDEX(ATS!$A:$P,MATCH(ATS!$AB543,ATS!$O:$O,0),1)</f>
        <v>820364</v>
      </c>
      <c r="AD543" s="173" t="str">
        <f>INDEX(ATS!$A:$P,MATCH(ATS!$AB543,ATS!$O:$O,0),2)</f>
        <v>Hunter SS Jersey M</v>
      </c>
      <c r="AE543" s="173" t="str">
        <f>INDEX(ATS!$A:$P,MATCH(ATS!$AB543,ATS!$O:$O,0),4)</f>
        <v>78001-L</v>
      </c>
    </row>
    <row r="544" spans="1:31">
      <c r="A544" s="140">
        <v>820253</v>
      </c>
      <c r="B544" t="s">
        <v>170</v>
      </c>
      <c r="H544" s="140">
        <v>202341</v>
      </c>
      <c r="I544" s="140">
        <v>202342</v>
      </c>
      <c r="J544" s="140">
        <v>202343</v>
      </c>
      <c r="K544" s="140">
        <v>202344</v>
      </c>
      <c r="L544" s="140">
        <v>202345</v>
      </c>
      <c r="N544" s="171" t="str">
        <f t="shared" si="24"/>
        <v>820253-</v>
      </c>
      <c r="O544" s="172" t="str">
        <f>IF(B544="NET","",IF(B544="","",IFERROR(VLOOKUP(N544,EAN!$A:$B,2,FALSE),"MANGLER - MÅ OPPDATERE EAN-FANEN")))</f>
        <v/>
      </c>
      <c r="P544" s="171">
        <f t="shared" si="25"/>
        <v>202341</v>
      </c>
      <c r="Q544" s="171">
        <f t="shared" si="26"/>
        <v>202345</v>
      </c>
      <c r="S544" s="102" t="str">
        <f>IF(B544="NET","",IFERROR(VLOOKUP(O544,'2) Order Form'!$V$9:$V$905,1,FALSE),"Ikke med I order form"))</f>
        <v/>
      </c>
      <c r="U544" s="2">
        <v>7048652911681</v>
      </c>
      <c r="V544" s="120">
        <f>IFERROR(VLOOKUP(U544,'2) Order Form'!$V$9:$V$1767,1,FALSE),"Ikke med I order form")</f>
        <v>7048652911681</v>
      </c>
      <c r="W544" s="173">
        <f>INDEX(ATS!$A:$P,MATCH(ATS!$U544,ATS!$O:$O,0),1)</f>
        <v>845129</v>
      </c>
      <c r="X544" s="174" t="str">
        <f>INDEX(ATS!$A:$P,MATCH(ATS!$U544,ATS!$O:$O,0),2)</f>
        <v>Seeker Helmet</v>
      </c>
      <c r="Y544" s="175" t="str">
        <f>INDEX(ATS!$A:$P,MATCH(ATS!$U544,ATS!$O:$O,0),4)</f>
        <v>MBLK-48/53</v>
      </c>
      <c r="AA544" s="173">
        <f>IFERROR(VLOOKUP('2) Order Form'!V529,$U$4:$U$2000,1,FALSE),"Ikke med i Elastic")</f>
        <v>7048652896513</v>
      </c>
      <c r="AB544" s="173">
        <f>SUM('2) Order Form'!V529)</f>
        <v>7048652896513</v>
      </c>
      <c r="AC544" s="173">
        <f>INDEX(ATS!$A:$P,MATCH(ATS!$AB544,ATS!$O:$O,0),1)</f>
        <v>820364</v>
      </c>
      <c r="AD544" s="173" t="str">
        <f>INDEX(ATS!$A:$P,MATCH(ATS!$AB544,ATS!$O:$O,0),2)</f>
        <v>Hunter SS Jersey M</v>
      </c>
      <c r="AE544" s="173" t="str">
        <f>INDEX(ATS!$A:$P,MATCH(ATS!$AB544,ATS!$O:$O,0),4)</f>
        <v>78001-XL</v>
      </c>
    </row>
    <row r="545" spans="1:31">
      <c r="A545">
        <v>820253</v>
      </c>
      <c r="B545" t="s">
        <v>3347</v>
      </c>
      <c r="C545" t="s">
        <v>3939</v>
      </c>
      <c r="D545" t="s">
        <v>3339</v>
      </c>
      <c r="E545" t="s">
        <v>3340</v>
      </c>
      <c r="F545" t="s">
        <v>8</v>
      </c>
      <c r="G545" t="s">
        <v>111</v>
      </c>
      <c r="H545">
        <v>0</v>
      </c>
      <c r="I545">
        <v>0</v>
      </c>
      <c r="J545">
        <v>0</v>
      </c>
      <c r="K545">
        <v>0</v>
      </c>
      <c r="L545">
        <v>0</v>
      </c>
      <c r="N545" s="171" t="str">
        <f t="shared" si="24"/>
        <v>820253-88001-S</v>
      </c>
      <c r="O545" s="172" t="str">
        <f>IF(B545="NET","",IF(B545="","",IFERROR(VLOOKUP(N545,EAN!$A:$B,2,FALSE),"MANGLER - MÅ OPPDATERE EAN-FANEN")))</f>
        <v>MANGLER - MÅ OPPDATERE EAN-FANEN</v>
      </c>
      <c r="P545" s="171">
        <f t="shared" si="25"/>
        <v>0</v>
      </c>
      <c r="Q545" s="171">
        <f t="shared" si="26"/>
        <v>0</v>
      </c>
      <c r="S545" s="102" t="str">
        <f>IF(B545="NET","",IFERROR(VLOOKUP(O545,'2) Order Form'!$V$9:$V$905,1,FALSE),"Ikke med I order form"))</f>
        <v>Ikke med I order form</v>
      </c>
      <c r="U545" s="2">
        <v>7048652911681</v>
      </c>
      <c r="V545" s="120">
        <f>IFERROR(VLOOKUP(U545,'2) Order Form'!$V$9:$V$1767,1,FALSE),"Ikke med I order form")</f>
        <v>7048652911681</v>
      </c>
      <c r="W545" s="173">
        <f>INDEX(ATS!$A:$P,MATCH(ATS!$U545,ATS!$O:$O,0),1)</f>
        <v>845129</v>
      </c>
      <c r="X545" s="174" t="str">
        <f>INDEX(ATS!$A:$P,MATCH(ATS!$U545,ATS!$O:$O,0),2)</f>
        <v>Seeker Helmet</v>
      </c>
      <c r="Y545" s="175" t="str">
        <f>INDEX(ATS!$A:$P,MATCH(ATS!$U545,ATS!$O:$O,0),4)</f>
        <v>MBLK-48/53</v>
      </c>
      <c r="AA545" s="173">
        <f>IFERROR(VLOOKUP('2) Order Form'!V530,$U$4:$U$2000,1,FALSE),"Ikke med i Elastic")</f>
        <v>7048652896544</v>
      </c>
      <c r="AB545" s="173">
        <f>SUM('2) Order Form'!V530)</f>
        <v>7048652896544</v>
      </c>
      <c r="AC545" s="173">
        <f>INDEX(ATS!$A:$P,MATCH(ATS!$AB545,ATS!$O:$O,0),1)</f>
        <v>820364</v>
      </c>
      <c r="AD545" s="173" t="str">
        <f>INDEX(ATS!$A:$P,MATCH(ATS!$AB545,ATS!$O:$O,0),2)</f>
        <v>Hunter SS Jersey M</v>
      </c>
      <c r="AE545" s="173" t="str">
        <f>INDEX(ATS!$A:$P,MATCH(ATS!$AB545,ATS!$O:$O,0),4)</f>
        <v>88300-S</v>
      </c>
    </row>
    <row r="546" spans="1:31">
      <c r="A546">
        <v>820253</v>
      </c>
      <c r="B546" t="s">
        <v>3347</v>
      </c>
      <c r="C546" t="s">
        <v>3939</v>
      </c>
      <c r="D546" t="s">
        <v>3341</v>
      </c>
      <c r="E546" t="s">
        <v>3340</v>
      </c>
      <c r="F546" t="s">
        <v>7</v>
      </c>
      <c r="G546" t="s">
        <v>111</v>
      </c>
      <c r="H546">
        <v>0</v>
      </c>
      <c r="I546">
        <v>0</v>
      </c>
      <c r="J546">
        <v>0</v>
      </c>
      <c r="K546">
        <v>0</v>
      </c>
      <c r="L546">
        <v>0</v>
      </c>
      <c r="N546" s="171" t="str">
        <f t="shared" si="24"/>
        <v>820253-88001-M</v>
      </c>
      <c r="O546" s="172" t="str">
        <f>IF(B546="NET","",IF(B546="","",IFERROR(VLOOKUP(N546,EAN!$A:$B,2,FALSE),"MANGLER - MÅ OPPDATERE EAN-FANEN")))</f>
        <v>MANGLER - MÅ OPPDATERE EAN-FANEN</v>
      </c>
      <c r="P546" s="171">
        <f t="shared" si="25"/>
        <v>0</v>
      </c>
      <c r="Q546" s="171">
        <f t="shared" si="26"/>
        <v>0</v>
      </c>
      <c r="S546" s="102" t="str">
        <f>IF(B546="NET","",IFERROR(VLOOKUP(O546,'2) Order Form'!$V$9:$V$905,1,FALSE),"Ikke med I order form"))</f>
        <v>Ikke med I order form</v>
      </c>
      <c r="U546" s="2">
        <v>7048652768148</v>
      </c>
      <c r="V546" s="120">
        <f>IFERROR(VLOOKUP(U546,'2) Order Form'!$V$9:$V$1767,1,FALSE),"Ikke med I order form")</f>
        <v>7048652768148</v>
      </c>
      <c r="W546" s="173">
        <f>INDEX(ATS!$A:$P,MATCH(ATS!$U546,ATS!$O:$O,0),1)</f>
        <v>845129</v>
      </c>
      <c r="X546" s="174" t="str">
        <f>INDEX(ATS!$A:$P,MATCH(ATS!$U546,ATS!$O:$O,0),2)</f>
        <v>Seeker Helmet</v>
      </c>
      <c r="Y546" s="175" t="str">
        <f>INDEX(ATS!$A:$P,MATCH(ATS!$U546,ATS!$O:$O,0),4)</f>
        <v>MBLK-53/61</v>
      </c>
      <c r="AA546" s="173">
        <f>IFERROR(VLOOKUP('2) Order Form'!V531,$U$4:$U$2000,1,FALSE),"Ikke med i Elastic")</f>
        <v>7048652896537</v>
      </c>
      <c r="AB546" s="173">
        <f>SUM('2) Order Form'!V531)</f>
        <v>7048652896537</v>
      </c>
      <c r="AC546" s="173">
        <f>INDEX(ATS!$A:$P,MATCH(ATS!$AB546,ATS!$O:$O,0),1)</f>
        <v>820364</v>
      </c>
      <c r="AD546" s="173" t="str">
        <f>INDEX(ATS!$A:$P,MATCH(ATS!$AB546,ATS!$O:$O,0),2)</f>
        <v>Hunter SS Jersey M</v>
      </c>
      <c r="AE546" s="173" t="str">
        <f>INDEX(ATS!$A:$P,MATCH(ATS!$AB546,ATS!$O:$O,0),4)</f>
        <v>88300-M</v>
      </c>
    </row>
    <row r="547" spans="1:31">
      <c r="A547">
        <v>820253</v>
      </c>
      <c r="B547" t="s">
        <v>3347</v>
      </c>
      <c r="C547" t="s">
        <v>3939</v>
      </c>
      <c r="D547" t="s">
        <v>3342</v>
      </c>
      <c r="E547" t="s">
        <v>3340</v>
      </c>
      <c r="F547" t="s">
        <v>66</v>
      </c>
      <c r="G547" t="s">
        <v>111</v>
      </c>
      <c r="H547">
        <v>0</v>
      </c>
      <c r="I547">
        <v>0</v>
      </c>
      <c r="J547">
        <v>0</v>
      </c>
      <c r="K547">
        <v>0</v>
      </c>
      <c r="L547">
        <v>0</v>
      </c>
      <c r="N547" s="171" t="str">
        <f t="shared" si="24"/>
        <v>820253-88001-L</v>
      </c>
      <c r="O547" s="172" t="str">
        <f>IF(B547="NET","",IF(B547="","",IFERROR(VLOOKUP(N547,EAN!$A:$B,2,FALSE),"MANGLER - MÅ OPPDATERE EAN-FANEN")))</f>
        <v>MANGLER - MÅ OPPDATERE EAN-FANEN</v>
      </c>
      <c r="P547" s="171">
        <f t="shared" si="25"/>
        <v>0</v>
      </c>
      <c r="Q547" s="171">
        <f t="shared" si="26"/>
        <v>0</v>
      </c>
      <c r="S547" s="102" t="str">
        <f>IF(B547="NET","",IFERROR(VLOOKUP(O547,'2) Order Form'!$V$9:$V$905,1,FALSE),"Ikke med I order form"))</f>
        <v>Ikke med I order form</v>
      </c>
      <c r="U547" s="2">
        <v>7048652768148</v>
      </c>
      <c r="V547" s="120">
        <f>IFERROR(VLOOKUP(U547,'2) Order Form'!$V$9:$V$1767,1,FALSE),"Ikke med I order form")</f>
        <v>7048652768148</v>
      </c>
      <c r="W547" s="173">
        <f>INDEX(ATS!$A:$P,MATCH(ATS!$U547,ATS!$O:$O,0),1)</f>
        <v>845129</v>
      </c>
      <c r="X547" s="174" t="str">
        <f>INDEX(ATS!$A:$P,MATCH(ATS!$U547,ATS!$O:$O,0),2)</f>
        <v>Seeker Helmet</v>
      </c>
      <c r="Y547" s="175" t="str">
        <f>INDEX(ATS!$A:$P,MATCH(ATS!$U547,ATS!$O:$O,0),4)</f>
        <v>MBLK-53/61</v>
      </c>
      <c r="AA547" s="173">
        <f>IFERROR(VLOOKUP('2) Order Form'!V532,$U$4:$U$2000,1,FALSE),"Ikke med i Elastic")</f>
        <v>7048652896520</v>
      </c>
      <c r="AB547" s="173">
        <f>SUM('2) Order Form'!V532)</f>
        <v>7048652896520</v>
      </c>
      <c r="AC547" s="173">
        <f>INDEX(ATS!$A:$P,MATCH(ATS!$AB547,ATS!$O:$O,0),1)</f>
        <v>820364</v>
      </c>
      <c r="AD547" s="173" t="str">
        <f>INDEX(ATS!$A:$P,MATCH(ATS!$AB547,ATS!$O:$O,0),2)</f>
        <v>Hunter SS Jersey M</v>
      </c>
      <c r="AE547" s="173" t="str">
        <f>INDEX(ATS!$A:$P,MATCH(ATS!$AB547,ATS!$O:$O,0),4)</f>
        <v>88300-L</v>
      </c>
    </row>
    <row r="548" spans="1:31">
      <c r="A548">
        <v>820253</v>
      </c>
      <c r="B548" t="s">
        <v>3347</v>
      </c>
      <c r="C548" t="s">
        <v>3939</v>
      </c>
      <c r="D548" t="s">
        <v>3343</v>
      </c>
      <c r="E548" t="s">
        <v>3340</v>
      </c>
      <c r="F548" t="s">
        <v>67</v>
      </c>
      <c r="G548" t="s">
        <v>111</v>
      </c>
      <c r="H548">
        <v>0</v>
      </c>
      <c r="I548">
        <v>0</v>
      </c>
      <c r="J548">
        <v>0</v>
      </c>
      <c r="K548">
        <v>0</v>
      </c>
      <c r="L548">
        <v>0</v>
      </c>
      <c r="N548" s="171" t="str">
        <f t="shared" si="24"/>
        <v>820253-88001-XL</v>
      </c>
      <c r="O548" s="172" t="str">
        <f>IF(B548="NET","",IF(B548="","",IFERROR(VLOOKUP(N548,EAN!$A:$B,2,FALSE),"MANGLER - MÅ OPPDATERE EAN-FANEN")))</f>
        <v>MANGLER - MÅ OPPDATERE EAN-FANEN</v>
      </c>
      <c r="P548" s="171">
        <f t="shared" si="25"/>
        <v>0</v>
      </c>
      <c r="Q548" s="171">
        <f t="shared" si="26"/>
        <v>0</v>
      </c>
      <c r="S548" s="102" t="str">
        <f>IF(B548="NET","",IFERROR(VLOOKUP(O548,'2) Order Form'!$V$9:$V$905,1,FALSE),"Ikke med I order form"))</f>
        <v>Ikke med I order form</v>
      </c>
      <c r="U548" s="2">
        <v>7048652911704</v>
      </c>
      <c r="V548" s="120">
        <f>IFERROR(VLOOKUP(U548,'2) Order Form'!$V$9:$V$1767,1,FALSE),"Ikke med I order form")</f>
        <v>7048652911704</v>
      </c>
      <c r="W548" s="173">
        <f>INDEX(ATS!$A:$P,MATCH(ATS!$U548,ATS!$O:$O,0),1)</f>
        <v>845129</v>
      </c>
      <c r="X548" s="174" t="str">
        <f>INDEX(ATS!$A:$P,MATCH(ATS!$U548,ATS!$O:$O,0),2)</f>
        <v>Seeker Helmet</v>
      </c>
      <c r="Y548" s="175" t="str">
        <f>INDEX(ATS!$A:$P,MATCH(ATS!$U548,ATS!$O:$O,0),4)</f>
        <v>MWHT-48/53</v>
      </c>
      <c r="AA548" s="173">
        <f>IFERROR(VLOOKUP('2) Order Form'!V533,$U$4:$U$2000,1,FALSE),"Ikke med i Elastic")</f>
        <v>7048652896551</v>
      </c>
      <c r="AB548" s="173">
        <f>SUM('2) Order Form'!V533)</f>
        <v>7048652896551</v>
      </c>
      <c r="AC548" s="173">
        <f>INDEX(ATS!$A:$P,MATCH(ATS!$AB548,ATS!$O:$O,0),1)</f>
        <v>820364</v>
      </c>
      <c r="AD548" s="173" t="str">
        <f>INDEX(ATS!$A:$P,MATCH(ATS!$AB548,ATS!$O:$O,0),2)</f>
        <v>Hunter SS Jersey M</v>
      </c>
      <c r="AE548" s="173" t="str">
        <f>INDEX(ATS!$A:$P,MATCH(ATS!$AB548,ATS!$O:$O,0),4)</f>
        <v>88300-XL</v>
      </c>
    </row>
    <row r="549" spans="1:31">
      <c r="A549">
        <v>820253</v>
      </c>
      <c r="B549" t="s">
        <v>3347</v>
      </c>
      <c r="C549" t="s">
        <v>3939</v>
      </c>
      <c r="D549" t="s">
        <v>334</v>
      </c>
      <c r="E549" t="s">
        <v>2883</v>
      </c>
      <c r="F549" t="s">
        <v>8</v>
      </c>
      <c r="G549" t="s">
        <v>111</v>
      </c>
      <c r="H549">
        <v>4</v>
      </c>
      <c r="I549">
        <v>4</v>
      </c>
      <c r="J549">
        <v>4</v>
      </c>
      <c r="K549">
        <v>4</v>
      </c>
      <c r="L549">
        <v>4</v>
      </c>
      <c r="N549" s="171" t="str">
        <f t="shared" si="24"/>
        <v>820253-99901-S</v>
      </c>
      <c r="O549" s="172" t="str">
        <f>IF(B549="NET","",IF(B549="","",IFERROR(VLOOKUP(N549,EAN!$A:$B,2,FALSE),"MANGLER - MÅ OPPDATERE EAN-FANEN")))</f>
        <v>MANGLER - MÅ OPPDATERE EAN-FANEN</v>
      </c>
      <c r="P549" s="171">
        <f t="shared" si="25"/>
        <v>4</v>
      </c>
      <c r="Q549" s="171">
        <f t="shared" si="26"/>
        <v>4</v>
      </c>
      <c r="S549" s="102" t="str">
        <f>IF(B549="NET","",IFERROR(VLOOKUP(O549,'2) Order Form'!$V$9:$V$905,1,FALSE),"Ikke med I order form"))</f>
        <v>Ikke med I order form</v>
      </c>
      <c r="U549" s="2">
        <v>7048652911704</v>
      </c>
      <c r="V549" s="120">
        <f>IFERROR(VLOOKUP(U549,'2) Order Form'!$V$9:$V$1767,1,FALSE),"Ikke med I order form")</f>
        <v>7048652911704</v>
      </c>
      <c r="W549" s="173">
        <f>INDEX(ATS!$A:$P,MATCH(ATS!$U549,ATS!$O:$O,0),1)</f>
        <v>845129</v>
      </c>
      <c r="X549" s="174" t="str">
        <f>INDEX(ATS!$A:$P,MATCH(ATS!$U549,ATS!$O:$O,0),2)</f>
        <v>Seeker Helmet</v>
      </c>
      <c r="Y549" s="175" t="str">
        <f>INDEX(ATS!$A:$P,MATCH(ATS!$U549,ATS!$O:$O,0),4)</f>
        <v>MWHT-48/53</v>
      </c>
      <c r="AA549" s="173">
        <f>IFERROR(VLOOKUP('2) Order Form'!V534,$U$4:$U$2000,1,FALSE),"Ikke med i Elastic")</f>
        <v>7048652913937</v>
      </c>
      <c r="AB549" s="173">
        <f>SUM('2) Order Form'!V534)</f>
        <v>7048652913937</v>
      </c>
      <c r="AC549" s="173">
        <f>INDEX(ATS!$A:$P,MATCH(ATS!$AB549,ATS!$O:$O,0),1)</f>
        <v>820409</v>
      </c>
      <c r="AD549" s="173" t="str">
        <f>INDEX(ATS!$A:$P,MATCH(ATS!$AB549,ATS!$O:$O,0),2)</f>
        <v>Hunter Warm Gloves M</v>
      </c>
      <c r="AE549" s="173" t="str">
        <f>INDEX(ATS!$A:$P,MATCH(ATS!$AB549,ATS!$O:$O,0),4)</f>
        <v>99901-S</v>
      </c>
    </row>
    <row r="550" spans="1:31">
      <c r="A550">
        <v>820253</v>
      </c>
      <c r="B550" t="s">
        <v>3347</v>
      </c>
      <c r="C550" t="s">
        <v>3939</v>
      </c>
      <c r="D550" t="s">
        <v>335</v>
      </c>
      <c r="E550" t="s">
        <v>2883</v>
      </c>
      <c r="F550" t="s">
        <v>7</v>
      </c>
      <c r="G550" t="s">
        <v>111</v>
      </c>
      <c r="H550">
        <v>0</v>
      </c>
      <c r="I550">
        <v>0</v>
      </c>
      <c r="J550">
        <v>0</v>
      </c>
      <c r="K550">
        <v>0</v>
      </c>
      <c r="L550">
        <v>0</v>
      </c>
      <c r="N550" s="171" t="str">
        <f t="shared" si="24"/>
        <v>820253-99901-M</v>
      </c>
      <c r="O550" s="172" t="str">
        <f>IF(B550="NET","",IF(B550="","",IFERROR(VLOOKUP(N550,EAN!$A:$B,2,FALSE),"MANGLER - MÅ OPPDATERE EAN-FANEN")))</f>
        <v>MANGLER - MÅ OPPDATERE EAN-FANEN</v>
      </c>
      <c r="P550" s="171">
        <f t="shared" si="25"/>
        <v>0</v>
      </c>
      <c r="Q550" s="171">
        <f t="shared" si="26"/>
        <v>0</v>
      </c>
      <c r="S550" s="102" t="str">
        <f>IF(B550="NET","",IFERROR(VLOOKUP(O550,'2) Order Form'!$V$9:$V$905,1,FALSE),"Ikke med I order form"))</f>
        <v>Ikke med I order form</v>
      </c>
      <c r="U550" s="2">
        <v>7048652768186</v>
      </c>
      <c r="V550" s="120">
        <f>IFERROR(VLOOKUP(U550,'2) Order Form'!$V$9:$V$1767,1,FALSE),"Ikke med I order form")</f>
        <v>7048652768186</v>
      </c>
      <c r="W550" s="173">
        <f>INDEX(ATS!$A:$P,MATCH(ATS!$U550,ATS!$O:$O,0),1)</f>
        <v>845129</v>
      </c>
      <c r="X550" s="174" t="str">
        <f>INDEX(ATS!$A:$P,MATCH(ATS!$U550,ATS!$O:$O,0),2)</f>
        <v>Seeker Helmet</v>
      </c>
      <c r="Y550" s="175" t="str">
        <f>INDEX(ATS!$A:$P,MATCH(ATS!$U550,ATS!$O:$O,0),4)</f>
        <v>MWHT-53/61</v>
      </c>
      <c r="AA550" s="173">
        <f>IFERROR(VLOOKUP('2) Order Form'!V535,$U$4:$U$2000,1,FALSE),"Ikke med i Elastic")</f>
        <v>7048652913920</v>
      </c>
      <c r="AB550" s="173">
        <f>SUM('2) Order Form'!V535)</f>
        <v>7048652913920</v>
      </c>
      <c r="AC550" s="173">
        <f>INDEX(ATS!$A:$P,MATCH(ATS!$AB550,ATS!$O:$O,0),1)</f>
        <v>820409</v>
      </c>
      <c r="AD550" s="173" t="str">
        <f>INDEX(ATS!$A:$P,MATCH(ATS!$AB550,ATS!$O:$O,0),2)</f>
        <v>Hunter Warm Gloves M</v>
      </c>
      <c r="AE550" s="173" t="str">
        <f>INDEX(ATS!$A:$P,MATCH(ATS!$AB550,ATS!$O:$O,0),4)</f>
        <v>99901-M</v>
      </c>
    </row>
    <row r="551" spans="1:31">
      <c r="A551">
        <v>820253</v>
      </c>
      <c r="B551" t="s">
        <v>3347</v>
      </c>
      <c r="C551" t="s">
        <v>3939</v>
      </c>
      <c r="D551" t="s">
        <v>336</v>
      </c>
      <c r="E551" t="s">
        <v>2883</v>
      </c>
      <c r="F551" t="s">
        <v>66</v>
      </c>
      <c r="G551" t="s">
        <v>111</v>
      </c>
      <c r="H551">
        <v>0</v>
      </c>
      <c r="I551">
        <v>0</v>
      </c>
      <c r="J551">
        <v>0</v>
      </c>
      <c r="K551">
        <v>0</v>
      </c>
      <c r="L551">
        <v>0</v>
      </c>
      <c r="N551" s="171" t="str">
        <f t="shared" si="24"/>
        <v>820253-99901-L</v>
      </c>
      <c r="O551" s="172" t="str">
        <f>IF(B551="NET","",IF(B551="","",IFERROR(VLOOKUP(N551,EAN!$A:$B,2,FALSE),"MANGLER - MÅ OPPDATERE EAN-FANEN")))</f>
        <v>MANGLER - MÅ OPPDATERE EAN-FANEN</v>
      </c>
      <c r="P551" s="171">
        <f t="shared" si="25"/>
        <v>0</v>
      </c>
      <c r="Q551" s="171">
        <f t="shared" si="26"/>
        <v>0</v>
      </c>
      <c r="S551" s="102" t="str">
        <f>IF(B551="NET","",IFERROR(VLOOKUP(O551,'2) Order Form'!$V$9:$V$905,1,FALSE),"Ikke med I order form"))</f>
        <v>Ikke med I order form</v>
      </c>
      <c r="U551" s="2">
        <v>7048652768186</v>
      </c>
      <c r="V551" s="120">
        <f>IFERROR(VLOOKUP(U551,'2) Order Form'!$V$9:$V$1767,1,FALSE),"Ikke med I order form")</f>
        <v>7048652768186</v>
      </c>
      <c r="W551" s="173">
        <f>INDEX(ATS!$A:$P,MATCH(ATS!$U551,ATS!$O:$O,0),1)</f>
        <v>845129</v>
      </c>
      <c r="X551" s="174" t="str">
        <f>INDEX(ATS!$A:$P,MATCH(ATS!$U551,ATS!$O:$O,0),2)</f>
        <v>Seeker Helmet</v>
      </c>
      <c r="Y551" s="175" t="str">
        <f>INDEX(ATS!$A:$P,MATCH(ATS!$U551,ATS!$O:$O,0),4)</f>
        <v>MWHT-53/61</v>
      </c>
      <c r="AA551" s="173">
        <f>IFERROR(VLOOKUP('2) Order Form'!V536,$U$4:$U$2000,1,FALSE),"Ikke med i Elastic")</f>
        <v>7048652913913</v>
      </c>
      <c r="AB551" s="173">
        <f>SUM('2) Order Form'!V536)</f>
        <v>7048652913913</v>
      </c>
      <c r="AC551" s="173">
        <f>INDEX(ATS!$A:$P,MATCH(ATS!$AB551,ATS!$O:$O,0),1)</f>
        <v>820409</v>
      </c>
      <c r="AD551" s="173" t="str">
        <f>INDEX(ATS!$A:$P,MATCH(ATS!$AB551,ATS!$O:$O,0),2)</f>
        <v>Hunter Warm Gloves M</v>
      </c>
      <c r="AE551" s="173" t="str">
        <f>INDEX(ATS!$A:$P,MATCH(ATS!$AB551,ATS!$O:$O,0),4)</f>
        <v>99901-L</v>
      </c>
    </row>
    <row r="552" spans="1:31">
      <c r="A552">
        <v>820253</v>
      </c>
      <c r="B552" t="s">
        <v>3347</v>
      </c>
      <c r="C552" t="s">
        <v>3939</v>
      </c>
      <c r="D552" t="s">
        <v>337</v>
      </c>
      <c r="E552" t="s">
        <v>2883</v>
      </c>
      <c r="F552" t="s">
        <v>67</v>
      </c>
      <c r="G552" t="s">
        <v>111</v>
      </c>
      <c r="H552">
        <v>0</v>
      </c>
      <c r="I552">
        <v>0</v>
      </c>
      <c r="J552">
        <v>0</v>
      </c>
      <c r="K552">
        <v>0</v>
      </c>
      <c r="L552">
        <v>0</v>
      </c>
      <c r="N552" s="171" t="str">
        <f t="shared" si="24"/>
        <v>820253-99901-XL</v>
      </c>
      <c r="O552" s="172" t="str">
        <f>IF(B552="NET","",IF(B552="","",IFERROR(VLOOKUP(N552,EAN!$A:$B,2,FALSE),"MANGLER - MÅ OPPDATERE EAN-FANEN")))</f>
        <v>MANGLER - MÅ OPPDATERE EAN-FANEN</v>
      </c>
      <c r="P552" s="171">
        <f t="shared" si="25"/>
        <v>0</v>
      </c>
      <c r="Q552" s="171">
        <f t="shared" si="26"/>
        <v>0</v>
      </c>
      <c r="S552" s="102" t="str">
        <f>IF(B552="NET","",IFERROR(VLOOKUP(O552,'2) Order Form'!$V$9:$V$905,1,FALSE),"Ikke med I order form"))</f>
        <v>Ikke med I order form</v>
      </c>
      <c r="U552" s="2">
        <v>7048652911629</v>
      </c>
      <c r="V552" s="120">
        <f>IFERROR(VLOOKUP(U552,'2) Order Form'!$V$9:$V$1767,1,FALSE),"Ikke med I order form")</f>
        <v>7048652911629</v>
      </c>
      <c r="W552" s="173">
        <f>INDEX(ATS!$A:$P,MATCH(ATS!$U552,ATS!$O:$O,0),1)</f>
        <v>845129</v>
      </c>
      <c r="X552" s="174" t="str">
        <f>INDEX(ATS!$A:$P,MATCH(ATS!$U552,ATS!$O:$O,0),2)</f>
        <v>Seeker Helmet</v>
      </c>
      <c r="Y552" s="175" t="str">
        <f>INDEX(ATS!$A:$P,MATCH(ATS!$U552,ATS!$O:$O,0),4)</f>
        <v>DUSK-48/53</v>
      </c>
      <c r="AA552" s="173">
        <f>IFERROR(VLOOKUP('2) Order Form'!V537,$U$4:$U$2000,1,FALSE),"Ikke med i Elastic")</f>
        <v>7048652913944</v>
      </c>
      <c r="AB552" s="173">
        <f>SUM('2) Order Form'!V537)</f>
        <v>7048652913944</v>
      </c>
      <c r="AC552" s="173">
        <f>INDEX(ATS!$A:$P,MATCH(ATS!$AB552,ATS!$O:$O,0),1)</f>
        <v>820409</v>
      </c>
      <c r="AD552" s="173" t="str">
        <f>INDEX(ATS!$A:$P,MATCH(ATS!$AB552,ATS!$O:$O,0),2)</f>
        <v>Hunter Warm Gloves M</v>
      </c>
      <c r="AE552" s="173" t="str">
        <f>INDEX(ATS!$A:$P,MATCH(ATS!$AB552,ATS!$O:$O,0),4)</f>
        <v>99901-XL</v>
      </c>
    </row>
    <row r="553" spans="1:31">
      <c r="A553" s="140">
        <v>820255</v>
      </c>
      <c r="B553" t="s">
        <v>170</v>
      </c>
      <c r="H553" s="140">
        <v>202341</v>
      </c>
      <c r="I553" s="140">
        <v>202342</v>
      </c>
      <c r="J553" s="140">
        <v>202343</v>
      </c>
      <c r="K553" s="140">
        <v>202344</v>
      </c>
      <c r="L553" s="140">
        <v>202345</v>
      </c>
      <c r="N553" s="171" t="str">
        <f t="shared" si="24"/>
        <v>820255-</v>
      </c>
      <c r="O553" s="172" t="str">
        <f>IF(B553="NET","",IF(B553="","",IFERROR(VLOOKUP(N553,EAN!$A:$B,2,FALSE),"MANGLER - MÅ OPPDATERE EAN-FANEN")))</f>
        <v/>
      </c>
      <c r="P553" s="171">
        <f t="shared" si="25"/>
        <v>202341</v>
      </c>
      <c r="Q553" s="171">
        <f t="shared" si="26"/>
        <v>202345</v>
      </c>
      <c r="S553" s="102" t="str">
        <f>IF(B553="NET","",IFERROR(VLOOKUP(O553,'2) Order Form'!$V$9:$V$905,1,FALSE),"Ikke med I order form"))</f>
        <v/>
      </c>
      <c r="U553" s="2">
        <v>7048652911629</v>
      </c>
      <c r="V553" s="120">
        <f>IFERROR(VLOOKUP(U553,'2) Order Form'!$V$9:$V$1767,1,FALSE),"Ikke med I order form")</f>
        <v>7048652911629</v>
      </c>
      <c r="W553" s="173">
        <f>INDEX(ATS!$A:$P,MATCH(ATS!$U553,ATS!$O:$O,0),1)</f>
        <v>845129</v>
      </c>
      <c r="X553" s="174" t="str">
        <f>INDEX(ATS!$A:$P,MATCH(ATS!$U553,ATS!$O:$O,0),2)</f>
        <v>Seeker Helmet</v>
      </c>
      <c r="Y553" s="175" t="str">
        <f>INDEX(ATS!$A:$P,MATCH(ATS!$U553,ATS!$O:$O,0),4)</f>
        <v>DUSK-48/53</v>
      </c>
      <c r="AA553" s="173">
        <f>IFERROR(VLOOKUP('2) Order Form'!V538,$U$4:$U$2000,1,FALSE),"Ikke med i Elastic")</f>
        <v>7048652914576</v>
      </c>
      <c r="AB553" s="173">
        <f>SUM('2) Order Form'!V538)</f>
        <v>7048652914576</v>
      </c>
      <c r="AC553" s="173">
        <f>INDEX(ATS!$A:$P,MATCH(ATS!$AB553,ATS!$O:$O,0),1)</f>
        <v>820445</v>
      </c>
      <c r="AD553" s="173" t="str">
        <f>INDEX(ATS!$A:$P,MATCH(ATS!$AB553,ATS!$O:$O,0),2)</f>
        <v>Hunter Pro Gloves M</v>
      </c>
      <c r="AE553" s="173" t="str">
        <f>INDEX(ATS!$A:$P,MATCH(ATS!$AB553,ATS!$O:$O,0),4)</f>
        <v>88300-S</v>
      </c>
    </row>
    <row r="554" spans="1:31">
      <c r="A554">
        <v>820255</v>
      </c>
      <c r="B554" t="s">
        <v>3348</v>
      </c>
      <c r="C554" t="s">
        <v>3939</v>
      </c>
      <c r="D554" t="s">
        <v>3349</v>
      </c>
      <c r="E554" t="s">
        <v>3335</v>
      </c>
      <c r="F554" t="s">
        <v>78</v>
      </c>
      <c r="G554" t="s">
        <v>111</v>
      </c>
      <c r="H554">
        <v>330</v>
      </c>
      <c r="I554">
        <v>330</v>
      </c>
      <c r="J554">
        <v>330</v>
      </c>
      <c r="K554">
        <v>330</v>
      </c>
      <c r="L554">
        <v>330</v>
      </c>
      <c r="N554" s="171" t="str">
        <f t="shared" si="24"/>
        <v>820255-75000-OS</v>
      </c>
      <c r="O554" s="172" t="str">
        <f>IF(B554="NET","",IF(B554="","",IFERROR(VLOOKUP(N554,EAN!$A:$B,2,FALSE),"MANGLER - MÅ OPPDATERE EAN-FANEN")))</f>
        <v>MANGLER - MÅ OPPDATERE EAN-FANEN</v>
      </c>
      <c r="P554" s="171">
        <f t="shared" si="25"/>
        <v>330</v>
      </c>
      <c r="Q554" s="171">
        <f t="shared" si="26"/>
        <v>330</v>
      </c>
      <c r="S554" s="102" t="str">
        <f>IF(B554="NET","",IFERROR(VLOOKUP(O554,'2) Order Form'!$V$9:$V$905,1,FALSE),"Ikke med I order form"))</f>
        <v>Ikke med I order form</v>
      </c>
      <c r="U554" s="2">
        <v>7048652903099</v>
      </c>
      <c r="V554" s="120">
        <f>IFERROR(VLOOKUP(U554,'2) Order Form'!$V$9:$V$1767,1,FALSE),"Ikke med I order form")</f>
        <v>7048652903099</v>
      </c>
      <c r="W554" s="173">
        <f>INDEX(ATS!$A:$P,MATCH(ATS!$U554,ATS!$O:$O,0),1)</f>
        <v>845129</v>
      </c>
      <c r="X554" s="174" t="str">
        <f>INDEX(ATS!$A:$P,MATCH(ATS!$U554,ATS!$O:$O,0),2)</f>
        <v>Seeker Helmet</v>
      </c>
      <c r="Y554" s="175" t="str">
        <f>INDEX(ATS!$A:$P,MATCH(ATS!$U554,ATS!$O:$O,0),4)</f>
        <v>DUSK-53/61</v>
      </c>
      <c r="AA554" s="173">
        <f>IFERROR(VLOOKUP('2) Order Form'!V539,$U$4:$U$2000,1,FALSE),"Ikke med i Elastic")</f>
        <v>7048652914569</v>
      </c>
      <c r="AB554" s="173">
        <f>SUM('2) Order Form'!V539)</f>
        <v>7048652914569</v>
      </c>
      <c r="AC554" s="173">
        <f>INDEX(ATS!$A:$P,MATCH(ATS!$AB554,ATS!$O:$O,0),1)</f>
        <v>820445</v>
      </c>
      <c r="AD554" s="173" t="str">
        <f>INDEX(ATS!$A:$P,MATCH(ATS!$AB554,ATS!$O:$O,0),2)</f>
        <v>Hunter Pro Gloves M</v>
      </c>
      <c r="AE554" s="173" t="str">
        <f>INDEX(ATS!$A:$P,MATCH(ATS!$AB554,ATS!$O:$O,0),4)</f>
        <v>88300-M</v>
      </c>
    </row>
    <row r="555" spans="1:31">
      <c r="A555">
        <v>820255</v>
      </c>
      <c r="B555" t="s">
        <v>3348</v>
      </c>
      <c r="C555" t="s">
        <v>3939</v>
      </c>
      <c r="D555" t="s">
        <v>344</v>
      </c>
      <c r="E555" t="s">
        <v>2883</v>
      </c>
      <c r="F555" t="s">
        <v>78</v>
      </c>
      <c r="G555" t="s">
        <v>111</v>
      </c>
      <c r="H555">
        <v>372</v>
      </c>
      <c r="I555">
        <v>372</v>
      </c>
      <c r="J555">
        <v>372</v>
      </c>
      <c r="K555">
        <v>372</v>
      </c>
      <c r="L555">
        <v>372</v>
      </c>
      <c r="N555" s="171" t="str">
        <f t="shared" si="24"/>
        <v>820255-99901-OS</v>
      </c>
      <c r="O555" s="172" t="str">
        <f>IF(B555="NET","",IF(B555="","",IFERROR(VLOOKUP(N555,EAN!$A:$B,2,FALSE),"MANGLER - MÅ OPPDATERE EAN-FANEN")))</f>
        <v>MANGLER - MÅ OPPDATERE EAN-FANEN</v>
      </c>
      <c r="P555" s="171">
        <f t="shared" si="25"/>
        <v>372</v>
      </c>
      <c r="Q555" s="171">
        <f t="shared" si="26"/>
        <v>372</v>
      </c>
      <c r="S555" s="102" t="str">
        <f>IF(B555="NET","",IFERROR(VLOOKUP(O555,'2) Order Form'!$V$9:$V$905,1,FALSE),"Ikke med I order form"))</f>
        <v>Ikke med I order form</v>
      </c>
      <c r="U555" s="2">
        <v>7048652903099</v>
      </c>
      <c r="V555" s="120">
        <f>IFERROR(VLOOKUP(U555,'2) Order Form'!$V$9:$V$1767,1,FALSE),"Ikke med I order form")</f>
        <v>7048652903099</v>
      </c>
      <c r="W555" s="173">
        <f>INDEX(ATS!$A:$P,MATCH(ATS!$U555,ATS!$O:$O,0),1)</f>
        <v>845129</v>
      </c>
      <c r="X555" s="174" t="str">
        <f>INDEX(ATS!$A:$P,MATCH(ATS!$U555,ATS!$O:$O,0),2)</f>
        <v>Seeker Helmet</v>
      </c>
      <c r="Y555" s="175" t="str">
        <f>INDEX(ATS!$A:$P,MATCH(ATS!$U555,ATS!$O:$O,0),4)</f>
        <v>DUSK-53/61</v>
      </c>
      <c r="AA555" s="173">
        <f>IFERROR(VLOOKUP('2) Order Form'!V540,$U$4:$U$2000,1,FALSE),"Ikke med i Elastic")</f>
        <v>7048652914552</v>
      </c>
      <c r="AB555" s="173">
        <f>SUM('2) Order Form'!V540)</f>
        <v>7048652914552</v>
      </c>
      <c r="AC555" s="173">
        <f>INDEX(ATS!$A:$P,MATCH(ATS!$AB555,ATS!$O:$O,0),1)</f>
        <v>820445</v>
      </c>
      <c r="AD555" s="173" t="str">
        <f>INDEX(ATS!$A:$P,MATCH(ATS!$AB555,ATS!$O:$O,0),2)</f>
        <v>Hunter Pro Gloves M</v>
      </c>
      <c r="AE555" s="173" t="str">
        <f>INDEX(ATS!$A:$P,MATCH(ATS!$AB555,ATS!$O:$O,0),4)</f>
        <v>88300-L</v>
      </c>
    </row>
    <row r="556" spans="1:31">
      <c r="A556" s="140">
        <v>820256</v>
      </c>
      <c r="B556" t="s">
        <v>170</v>
      </c>
      <c r="H556" s="140">
        <v>202341</v>
      </c>
      <c r="I556" s="140">
        <v>202342</v>
      </c>
      <c r="J556" s="140">
        <v>202343</v>
      </c>
      <c r="K556" s="140">
        <v>202344</v>
      </c>
      <c r="L556" s="140">
        <v>202345</v>
      </c>
      <c r="N556" s="171" t="str">
        <f t="shared" si="24"/>
        <v>820256-</v>
      </c>
      <c r="O556" s="172" t="str">
        <f>IF(B556="NET","",IF(B556="","",IFERROR(VLOOKUP(N556,EAN!$A:$B,2,FALSE),"MANGLER - MÅ OPPDATERE EAN-FANEN")))</f>
        <v/>
      </c>
      <c r="P556" s="171">
        <f t="shared" si="25"/>
        <v>202341</v>
      </c>
      <c r="Q556" s="171">
        <f t="shared" si="26"/>
        <v>202345</v>
      </c>
      <c r="S556" s="102" t="str">
        <f>IF(B556="NET","",IFERROR(VLOOKUP(O556,'2) Order Form'!$V$9:$V$905,1,FALSE),"Ikke med I order form"))</f>
        <v/>
      </c>
      <c r="U556" s="2">
        <v>7048652911667</v>
      </c>
      <c r="V556" s="120">
        <f>IFERROR(VLOOKUP(U556,'2) Order Form'!$V$9:$V$1767,1,FALSE),"Ikke med I order form")</f>
        <v>7048652911667</v>
      </c>
      <c r="W556" s="173">
        <f>INDEX(ATS!$A:$P,MATCH(ATS!$U556,ATS!$O:$O,0),1)</f>
        <v>845129</v>
      </c>
      <c r="X556" s="174" t="str">
        <f>INDEX(ATS!$A:$P,MATCH(ATS!$U556,ATS!$O:$O,0),2)</f>
        <v>Seeker Helmet</v>
      </c>
      <c r="Y556" s="175" t="str">
        <f>INDEX(ATS!$A:$P,MATCH(ATS!$U556,ATS!$O:$O,0),4)</f>
        <v>LAVA-48/53</v>
      </c>
      <c r="AA556" s="173">
        <f>IFERROR(VLOOKUP('2) Order Form'!V541,$U$4:$U$2000,1,FALSE),"Ikke med i Elastic")</f>
        <v>7048652914583</v>
      </c>
      <c r="AB556" s="173">
        <f>SUM('2) Order Form'!V541)</f>
        <v>7048652914583</v>
      </c>
      <c r="AC556" s="173">
        <f>INDEX(ATS!$A:$P,MATCH(ATS!$AB556,ATS!$O:$O,0),1)</f>
        <v>820445</v>
      </c>
      <c r="AD556" s="173" t="str">
        <f>INDEX(ATS!$A:$P,MATCH(ATS!$AB556,ATS!$O:$O,0),2)</f>
        <v>Hunter Pro Gloves M</v>
      </c>
      <c r="AE556" s="173" t="str">
        <f>INDEX(ATS!$A:$P,MATCH(ATS!$AB556,ATS!$O:$O,0),4)</f>
        <v>88300-XL</v>
      </c>
    </row>
    <row r="557" spans="1:31">
      <c r="A557">
        <v>820256</v>
      </c>
      <c r="B557" t="s">
        <v>3350</v>
      </c>
      <c r="C557" t="s">
        <v>3939</v>
      </c>
      <c r="D557" t="s">
        <v>3351</v>
      </c>
      <c r="E557" t="s">
        <v>3352</v>
      </c>
      <c r="F557" t="s">
        <v>78</v>
      </c>
      <c r="G557" t="s">
        <v>111</v>
      </c>
      <c r="H557">
        <v>300</v>
      </c>
      <c r="I557">
        <v>300</v>
      </c>
      <c r="J557">
        <v>300</v>
      </c>
      <c r="K557">
        <v>300</v>
      </c>
      <c r="L557">
        <v>300</v>
      </c>
      <c r="N557" s="171" t="str">
        <f t="shared" si="24"/>
        <v>820256-10002-OS</v>
      </c>
      <c r="O557" s="172" t="str">
        <f>IF(B557="NET","",IF(B557="","",IFERROR(VLOOKUP(N557,EAN!$A:$B,2,FALSE),"MANGLER - MÅ OPPDATERE EAN-FANEN")))</f>
        <v>MANGLER - MÅ OPPDATERE EAN-FANEN</v>
      </c>
      <c r="P557" s="171">
        <f t="shared" si="25"/>
        <v>300</v>
      </c>
      <c r="Q557" s="171">
        <f t="shared" si="26"/>
        <v>300</v>
      </c>
      <c r="S557" s="102" t="str">
        <f>IF(B557="NET","",IFERROR(VLOOKUP(O557,'2) Order Form'!$V$9:$V$905,1,FALSE),"Ikke med I order form"))</f>
        <v>Ikke med I order form</v>
      </c>
      <c r="U557" s="2">
        <v>7048652911667</v>
      </c>
      <c r="V557" s="120">
        <f>IFERROR(VLOOKUP(U557,'2) Order Form'!$V$9:$V$1767,1,FALSE),"Ikke med I order form")</f>
        <v>7048652911667</v>
      </c>
      <c r="W557" s="173">
        <f>INDEX(ATS!$A:$P,MATCH(ATS!$U557,ATS!$O:$O,0),1)</f>
        <v>845129</v>
      </c>
      <c r="X557" s="174" t="str">
        <f>INDEX(ATS!$A:$P,MATCH(ATS!$U557,ATS!$O:$O,0),2)</f>
        <v>Seeker Helmet</v>
      </c>
      <c r="Y557" s="175" t="str">
        <f>INDEX(ATS!$A:$P,MATCH(ATS!$U557,ATS!$O:$O,0),4)</f>
        <v>LAVA-48/53</v>
      </c>
      <c r="AA557" s="173">
        <f>IFERROR(VLOOKUP('2) Order Form'!V542,$U$4:$U$2000,1,FALSE),"Ikke med i Elastic")</f>
        <v>7048652914613</v>
      </c>
      <c r="AB557" s="173">
        <f>SUM('2) Order Form'!V542)</f>
        <v>7048652914613</v>
      </c>
      <c r="AC557" s="173">
        <f>INDEX(ATS!$A:$P,MATCH(ATS!$AB557,ATS!$O:$O,0),1)</f>
        <v>820445</v>
      </c>
      <c r="AD557" s="173" t="str">
        <f>INDEX(ATS!$A:$P,MATCH(ATS!$AB557,ATS!$O:$O,0),2)</f>
        <v>Hunter Pro Gloves M</v>
      </c>
      <c r="AE557" s="173" t="str">
        <f>INDEX(ATS!$A:$P,MATCH(ATS!$AB557,ATS!$O:$O,0),4)</f>
        <v>99901-S</v>
      </c>
    </row>
    <row r="558" spans="1:31">
      <c r="A558">
        <v>820256</v>
      </c>
      <c r="B558" t="s">
        <v>3350</v>
      </c>
      <c r="C558" t="s">
        <v>3939</v>
      </c>
      <c r="D558" t="s">
        <v>3353</v>
      </c>
      <c r="E558" t="s">
        <v>2884</v>
      </c>
      <c r="F558" t="s">
        <v>78</v>
      </c>
      <c r="G558" t="s">
        <v>111</v>
      </c>
      <c r="H558">
        <v>18</v>
      </c>
      <c r="I558">
        <v>18</v>
      </c>
      <c r="J558">
        <v>18</v>
      </c>
      <c r="K558">
        <v>18</v>
      </c>
      <c r="L558">
        <v>18</v>
      </c>
      <c r="N558" s="171" t="str">
        <f t="shared" si="24"/>
        <v>820256-55503-OS</v>
      </c>
      <c r="O558" s="172" t="str">
        <f>IF(B558="NET","",IF(B558="","",IFERROR(VLOOKUP(N558,EAN!$A:$B,2,FALSE),"MANGLER - MÅ OPPDATERE EAN-FANEN")))</f>
        <v>MANGLER - MÅ OPPDATERE EAN-FANEN</v>
      </c>
      <c r="P558" s="171">
        <f t="shared" si="25"/>
        <v>18</v>
      </c>
      <c r="Q558" s="171">
        <f t="shared" si="26"/>
        <v>18</v>
      </c>
      <c r="S558" s="102" t="str">
        <f>IF(B558="NET","",IFERROR(VLOOKUP(O558,'2) Order Form'!$V$9:$V$905,1,FALSE),"Ikke med I order form"))</f>
        <v>Ikke med I order form</v>
      </c>
      <c r="U558" s="2">
        <v>7048652903112</v>
      </c>
      <c r="V558" s="120">
        <f>IFERROR(VLOOKUP(U558,'2) Order Form'!$V$9:$V$1767,1,FALSE),"Ikke med I order form")</f>
        <v>7048652903112</v>
      </c>
      <c r="W558" s="173">
        <f>INDEX(ATS!$A:$P,MATCH(ATS!$U558,ATS!$O:$O,0),1)</f>
        <v>845129</v>
      </c>
      <c r="X558" s="174" t="str">
        <f>INDEX(ATS!$A:$P,MATCH(ATS!$U558,ATS!$O:$O,0),2)</f>
        <v>Seeker Helmet</v>
      </c>
      <c r="Y558" s="175" t="str">
        <f>INDEX(ATS!$A:$P,MATCH(ATS!$U558,ATS!$O:$O,0),4)</f>
        <v>LAVA-53/61</v>
      </c>
      <c r="AA558" s="173">
        <f>IFERROR(VLOOKUP('2) Order Form'!V543,$U$4:$U$2000,1,FALSE),"Ikke med i Elastic")</f>
        <v>7048652914606</v>
      </c>
      <c r="AB558" s="173">
        <f>SUM('2) Order Form'!V543)</f>
        <v>7048652914606</v>
      </c>
      <c r="AC558" s="173">
        <f>INDEX(ATS!$A:$P,MATCH(ATS!$AB558,ATS!$O:$O,0),1)</f>
        <v>820445</v>
      </c>
      <c r="AD558" s="173" t="str">
        <f>INDEX(ATS!$A:$P,MATCH(ATS!$AB558,ATS!$O:$O,0),2)</f>
        <v>Hunter Pro Gloves M</v>
      </c>
      <c r="AE558" s="173" t="str">
        <f>INDEX(ATS!$A:$P,MATCH(ATS!$AB558,ATS!$O:$O,0),4)</f>
        <v>99901-M</v>
      </c>
    </row>
    <row r="559" spans="1:31">
      <c r="A559" s="140">
        <v>820260</v>
      </c>
      <c r="B559" t="s">
        <v>170</v>
      </c>
      <c r="H559" s="140">
        <v>202341</v>
      </c>
      <c r="I559" s="140">
        <v>202342</v>
      </c>
      <c r="J559" s="140">
        <v>202343</v>
      </c>
      <c r="K559" s="140">
        <v>202344</v>
      </c>
      <c r="L559" s="140">
        <v>202345</v>
      </c>
      <c r="N559" s="171" t="str">
        <f t="shared" si="24"/>
        <v>820260-</v>
      </c>
      <c r="O559" s="172" t="str">
        <f>IF(B559="NET","",IF(B559="","",IFERROR(VLOOKUP(N559,EAN!$A:$B,2,FALSE),"MANGLER - MÅ OPPDATERE EAN-FANEN")))</f>
        <v/>
      </c>
      <c r="P559" s="171">
        <f t="shared" si="25"/>
        <v>202341</v>
      </c>
      <c r="Q559" s="171">
        <f t="shared" si="26"/>
        <v>202345</v>
      </c>
      <c r="S559" s="102" t="str">
        <f>IF(B559="NET","",IFERROR(VLOOKUP(O559,'2) Order Form'!$V$9:$V$905,1,FALSE),"Ikke med I order form"))</f>
        <v/>
      </c>
      <c r="U559" s="2">
        <v>7048652903112</v>
      </c>
      <c r="V559" s="120">
        <f>IFERROR(VLOOKUP(U559,'2) Order Form'!$V$9:$V$1767,1,FALSE),"Ikke med I order form")</f>
        <v>7048652903112</v>
      </c>
      <c r="W559" s="173">
        <f>INDEX(ATS!$A:$P,MATCH(ATS!$U559,ATS!$O:$O,0),1)</f>
        <v>845129</v>
      </c>
      <c r="X559" s="174" t="str">
        <f>INDEX(ATS!$A:$P,MATCH(ATS!$U559,ATS!$O:$O,0),2)</f>
        <v>Seeker Helmet</v>
      </c>
      <c r="Y559" s="175" t="str">
        <f>INDEX(ATS!$A:$P,MATCH(ATS!$U559,ATS!$O:$O,0),4)</f>
        <v>LAVA-53/61</v>
      </c>
      <c r="AA559" s="173">
        <f>IFERROR(VLOOKUP('2) Order Form'!V544,$U$4:$U$2000,1,FALSE),"Ikke med i Elastic")</f>
        <v>7048652914590</v>
      </c>
      <c r="AB559" s="173">
        <f>SUM('2) Order Form'!V544)</f>
        <v>7048652914590</v>
      </c>
      <c r="AC559" s="173">
        <f>INDEX(ATS!$A:$P,MATCH(ATS!$AB559,ATS!$O:$O,0),1)</f>
        <v>820445</v>
      </c>
      <c r="AD559" s="173" t="str">
        <f>INDEX(ATS!$A:$P,MATCH(ATS!$AB559,ATS!$O:$O,0),2)</f>
        <v>Hunter Pro Gloves M</v>
      </c>
      <c r="AE559" s="173" t="str">
        <f>INDEX(ATS!$A:$P,MATCH(ATS!$AB559,ATS!$O:$O,0),4)</f>
        <v>99901-L</v>
      </c>
    </row>
    <row r="560" spans="1:31">
      <c r="A560">
        <v>820260</v>
      </c>
      <c r="B560" t="s">
        <v>3354</v>
      </c>
      <c r="C560" t="s">
        <v>3939</v>
      </c>
      <c r="D560" t="s">
        <v>345</v>
      </c>
      <c r="E560" t="s">
        <v>3352</v>
      </c>
      <c r="F560" t="s">
        <v>8</v>
      </c>
      <c r="G560" t="s">
        <v>111</v>
      </c>
      <c r="H560">
        <v>42</v>
      </c>
      <c r="I560">
        <v>42</v>
      </c>
      <c r="J560">
        <v>42</v>
      </c>
      <c r="K560">
        <v>42</v>
      </c>
      <c r="L560">
        <v>42</v>
      </c>
      <c r="N560" s="171" t="str">
        <f t="shared" si="24"/>
        <v>820260-10002-S</v>
      </c>
      <c r="O560" s="172" t="str">
        <f>IF(B560="NET","",IF(B560="","",IFERROR(VLOOKUP(N560,EAN!$A:$B,2,FALSE),"MANGLER - MÅ OPPDATERE EAN-FANEN")))</f>
        <v>MANGLER - MÅ OPPDATERE EAN-FANEN</v>
      </c>
      <c r="P560" s="171">
        <f t="shared" si="25"/>
        <v>42</v>
      </c>
      <c r="Q560" s="171">
        <f t="shared" si="26"/>
        <v>42</v>
      </c>
      <c r="S560" s="102" t="str">
        <f>IF(B560="NET","",IFERROR(VLOOKUP(O560,'2) Order Form'!$V$9:$V$905,1,FALSE),"Ikke med I order form"))</f>
        <v>Ikke med I order form</v>
      </c>
      <c r="U560" s="2">
        <v>7048652911643</v>
      </c>
      <c r="V560" s="120">
        <f>IFERROR(VLOOKUP(U560,'2) Order Form'!$V$9:$V$1767,1,FALSE),"Ikke med I order form")</f>
        <v>7048652911643</v>
      </c>
      <c r="W560" s="173">
        <f>INDEX(ATS!$A:$P,MATCH(ATS!$U560,ATS!$O:$O,0),1)</f>
        <v>845129</v>
      </c>
      <c r="X560" s="174" t="str">
        <f>INDEX(ATS!$A:$P,MATCH(ATS!$U560,ATS!$O:$O,0),2)</f>
        <v>Seeker Helmet</v>
      </c>
      <c r="Y560" s="175" t="str">
        <f>INDEX(ATS!$A:$P,MATCH(ATS!$U560,ATS!$O:$O,0),4)</f>
        <v>FLRM-48/53</v>
      </c>
      <c r="AA560" s="173">
        <f>IFERROR(VLOOKUP('2) Order Form'!V545,$U$4:$U$2000,1,FALSE),"Ikke med i Elastic")</f>
        <v>7048652914620</v>
      </c>
      <c r="AB560" s="173">
        <f>SUM('2) Order Form'!V545)</f>
        <v>7048652914620</v>
      </c>
      <c r="AC560" s="173">
        <f>INDEX(ATS!$A:$P,MATCH(ATS!$AB560,ATS!$O:$O,0),1)</f>
        <v>820445</v>
      </c>
      <c r="AD560" s="173" t="str">
        <f>INDEX(ATS!$A:$P,MATCH(ATS!$AB560,ATS!$O:$O,0),2)</f>
        <v>Hunter Pro Gloves M</v>
      </c>
      <c r="AE560" s="173" t="str">
        <f>INDEX(ATS!$A:$P,MATCH(ATS!$AB560,ATS!$O:$O,0),4)</f>
        <v>99901-XL</v>
      </c>
    </row>
    <row r="561" spans="1:31">
      <c r="A561">
        <v>820260</v>
      </c>
      <c r="B561" t="s">
        <v>3354</v>
      </c>
      <c r="C561" t="s">
        <v>3939</v>
      </c>
      <c r="D561" t="s">
        <v>346</v>
      </c>
      <c r="E561" t="s">
        <v>3352</v>
      </c>
      <c r="F561" t="s">
        <v>7</v>
      </c>
      <c r="G561" t="s">
        <v>111</v>
      </c>
      <c r="H561">
        <v>39</v>
      </c>
      <c r="I561">
        <v>39</v>
      </c>
      <c r="J561">
        <v>39</v>
      </c>
      <c r="K561">
        <v>39</v>
      </c>
      <c r="L561">
        <v>39</v>
      </c>
      <c r="N561" s="171" t="str">
        <f t="shared" si="24"/>
        <v>820260-10002-M</v>
      </c>
      <c r="O561" s="172" t="str">
        <f>IF(B561="NET","",IF(B561="","",IFERROR(VLOOKUP(N561,EAN!$A:$B,2,FALSE),"MANGLER - MÅ OPPDATERE EAN-FANEN")))</f>
        <v>MANGLER - MÅ OPPDATERE EAN-FANEN</v>
      </c>
      <c r="P561" s="171">
        <f t="shared" si="25"/>
        <v>39</v>
      </c>
      <c r="Q561" s="171">
        <f t="shared" si="26"/>
        <v>39</v>
      </c>
      <c r="S561" s="102" t="str">
        <f>IF(B561="NET","",IFERROR(VLOOKUP(O561,'2) Order Form'!$V$9:$V$905,1,FALSE),"Ikke med I order form"))</f>
        <v>Ikke med I order form</v>
      </c>
      <c r="U561" s="2">
        <v>7048652911643</v>
      </c>
      <c r="V561" s="120">
        <f>IFERROR(VLOOKUP(U561,'2) Order Form'!$V$9:$V$1767,1,FALSE),"Ikke med I order form")</f>
        <v>7048652911643</v>
      </c>
      <c r="W561" s="173">
        <f>INDEX(ATS!$A:$P,MATCH(ATS!$U561,ATS!$O:$O,0),1)</f>
        <v>845129</v>
      </c>
      <c r="X561" s="174" t="str">
        <f>INDEX(ATS!$A:$P,MATCH(ATS!$U561,ATS!$O:$O,0),2)</f>
        <v>Seeker Helmet</v>
      </c>
      <c r="Y561" s="175" t="str">
        <f>INDEX(ATS!$A:$P,MATCH(ATS!$U561,ATS!$O:$O,0),4)</f>
        <v>FLRM-48/53</v>
      </c>
      <c r="AA561" s="173">
        <f>IFERROR(VLOOKUP('2) Order Form'!V546,$U$4:$U$2000,1,FALSE),"Ikke med i Elastic")</f>
        <v>7048652913975</v>
      </c>
      <c r="AB561" s="173">
        <f>SUM('2) Order Form'!V546)</f>
        <v>7048652913975</v>
      </c>
      <c r="AC561" s="173">
        <f>INDEX(ATS!$A:$P,MATCH(ATS!$AB561,ATS!$O:$O,0),1)</f>
        <v>820410</v>
      </c>
      <c r="AD561" s="173" t="str">
        <f>INDEX(ATS!$A:$P,MATCH(ATS!$AB561,ATS!$O:$O,0),2)</f>
        <v>Hunter Light Gloves M</v>
      </c>
      <c r="AE561" s="173" t="str">
        <f>INDEX(ATS!$A:$P,MATCH(ATS!$AB561,ATS!$O:$O,0),4)</f>
        <v>10001-S</v>
      </c>
    </row>
    <row r="562" spans="1:31">
      <c r="A562">
        <v>820260</v>
      </c>
      <c r="B562" t="s">
        <v>3354</v>
      </c>
      <c r="C562" t="s">
        <v>3939</v>
      </c>
      <c r="D562" t="s">
        <v>347</v>
      </c>
      <c r="E562" t="s">
        <v>3352</v>
      </c>
      <c r="F562" t="s">
        <v>66</v>
      </c>
      <c r="G562" t="s">
        <v>111</v>
      </c>
      <c r="H562">
        <v>12</v>
      </c>
      <c r="I562">
        <v>12</v>
      </c>
      <c r="J562">
        <v>12</v>
      </c>
      <c r="K562">
        <v>12</v>
      </c>
      <c r="L562">
        <v>12</v>
      </c>
      <c r="N562" s="171" t="str">
        <f t="shared" si="24"/>
        <v>820260-10002-L</v>
      </c>
      <c r="O562" s="172" t="str">
        <f>IF(B562="NET","",IF(B562="","",IFERROR(VLOOKUP(N562,EAN!$A:$B,2,FALSE),"MANGLER - MÅ OPPDATERE EAN-FANEN")))</f>
        <v>MANGLER - MÅ OPPDATERE EAN-FANEN</v>
      </c>
      <c r="P562" s="171">
        <f t="shared" si="25"/>
        <v>12</v>
      </c>
      <c r="Q562" s="171">
        <f t="shared" si="26"/>
        <v>12</v>
      </c>
      <c r="S562" s="102" t="str">
        <f>IF(B562="NET","",IFERROR(VLOOKUP(O562,'2) Order Form'!$V$9:$V$905,1,FALSE),"Ikke med I order form"))</f>
        <v>Ikke med I order form</v>
      </c>
      <c r="U562" s="2">
        <v>7048652903105</v>
      </c>
      <c r="V562" s="120">
        <f>IFERROR(VLOOKUP(U562,'2) Order Form'!$V$9:$V$1767,1,FALSE),"Ikke med I order form")</f>
        <v>7048652903105</v>
      </c>
      <c r="W562" s="173">
        <f>INDEX(ATS!$A:$P,MATCH(ATS!$U562,ATS!$O:$O,0),1)</f>
        <v>845129</v>
      </c>
      <c r="X562" s="174" t="str">
        <f>INDEX(ATS!$A:$P,MATCH(ATS!$U562,ATS!$O:$O,0),2)</f>
        <v>Seeker Helmet</v>
      </c>
      <c r="Y562" s="175" t="str">
        <f>INDEX(ATS!$A:$P,MATCH(ATS!$U562,ATS!$O:$O,0),4)</f>
        <v>FLRM-53/61</v>
      </c>
      <c r="AA562" s="173">
        <f>IFERROR(VLOOKUP('2) Order Form'!V547,$U$4:$U$2000,1,FALSE),"Ikke med i Elastic")</f>
        <v>7048652913968</v>
      </c>
      <c r="AB562" s="173">
        <f>SUM('2) Order Form'!V547)</f>
        <v>7048652913968</v>
      </c>
      <c r="AC562" s="173">
        <f>INDEX(ATS!$A:$P,MATCH(ATS!$AB562,ATS!$O:$O,0),1)</f>
        <v>820410</v>
      </c>
      <c r="AD562" s="173" t="str">
        <f>INDEX(ATS!$A:$P,MATCH(ATS!$AB562,ATS!$O:$O,0),2)</f>
        <v>Hunter Light Gloves M</v>
      </c>
      <c r="AE562" s="173" t="str">
        <f>INDEX(ATS!$A:$P,MATCH(ATS!$AB562,ATS!$O:$O,0),4)</f>
        <v>10001-M</v>
      </c>
    </row>
    <row r="563" spans="1:31">
      <c r="A563">
        <v>820260</v>
      </c>
      <c r="B563" t="s">
        <v>3354</v>
      </c>
      <c r="C563" t="s">
        <v>3939</v>
      </c>
      <c r="D563" t="s">
        <v>348</v>
      </c>
      <c r="E563" t="s">
        <v>3352</v>
      </c>
      <c r="F563" t="s">
        <v>67</v>
      </c>
      <c r="G563" t="s">
        <v>111</v>
      </c>
      <c r="H563">
        <v>31</v>
      </c>
      <c r="I563">
        <v>31</v>
      </c>
      <c r="J563">
        <v>31</v>
      </c>
      <c r="K563">
        <v>31</v>
      </c>
      <c r="L563">
        <v>31</v>
      </c>
      <c r="N563" s="171" t="str">
        <f t="shared" si="24"/>
        <v>820260-10002-XL</v>
      </c>
      <c r="O563" s="172" t="str">
        <f>IF(B563="NET","",IF(B563="","",IFERROR(VLOOKUP(N563,EAN!$A:$B,2,FALSE),"MANGLER - MÅ OPPDATERE EAN-FANEN")))</f>
        <v>MANGLER - MÅ OPPDATERE EAN-FANEN</v>
      </c>
      <c r="P563" s="171">
        <f t="shared" si="25"/>
        <v>31</v>
      </c>
      <c r="Q563" s="171">
        <f t="shared" si="26"/>
        <v>31</v>
      </c>
      <c r="S563" s="102" t="str">
        <f>IF(B563="NET","",IFERROR(VLOOKUP(O563,'2) Order Form'!$V$9:$V$905,1,FALSE),"Ikke med I order form"))</f>
        <v>Ikke med I order form</v>
      </c>
      <c r="U563" s="2">
        <v>7048652903105</v>
      </c>
      <c r="V563" s="120">
        <f>IFERROR(VLOOKUP(U563,'2) Order Form'!$V$9:$V$1767,1,FALSE),"Ikke med I order form")</f>
        <v>7048652903105</v>
      </c>
      <c r="W563" s="173">
        <f>INDEX(ATS!$A:$P,MATCH(ATS!$U563,ATS!$O:$O,0),1)</f>
        <v>845129</v>
      </c>
      <c r="X563" s="174" t="str">
        <f>INDEX(ATS!$A:$P,MATCH(ATS!$U563,ATS!$O:$O,0),2)</f>
        <v>Seeker Helmet</v>
      </c>
      <c r="Y563" s="175" t="str">
        <f>INDEX(ATS!$A:$P,MATCH(ATS!$U563,ATS!$O:$O,0),4)</f>
        <v>FLRM-53/61</v>
      </c>
      <c r="AA563" s="173">
        <f>IFERROR(VLOOKUP('2) Order Form'!V548,$U$4:$U$2000,1,FALSE),"Ikke med i Elastic")</f>
        <v>7048652913951</v>
      </c>
      <c r="AB563" s="173">
        <f>SUM('2) Order Form'!V548)</f>
        <v>7048652913951</v>
      </c>
      <c r="AC563" s="173">
        <f>INDEX(ATS!$A:$P,MATCH(ATS!$AB563,ATS!$O:$O,0),1)</f>
        <v>820410</v>
      </c>
      <c r="AD563" s="173" t="str">
        <f>INDEX(ATS!$A:$P,MATCH(ATS!$AB563,ATS!$O:$O,0),2)</f>
        <v>Hunter Light Gloves M</v>
      </c>
      <c r="AE563" s="173" t="str">
        <f>INDEX(ATS!$A:$P,MATCH(ATS!$AB563,ATS!$O:$O,0),4)</f>
        <v>10001-L</v>
      </c>
    </row>
    <row r="564" spans="1:31">
      <c r="A564">
        <v>820260</v>
      </c>
      <c r="B564" t="s">
        <v>3354</v>
      </c>
      <c r="C564" t="s">
        <v>3939</v>
      </c>
      <c r="D564" t="s">
        <v>3334</v>
      </c>
      <c r="E564" t="s">
        <v>3335</v>
      </c>
      <c r="F564" t="s">
        <v>8</v>
      </c>
      <c r="G564" t="s">
        <v>111</v>
      </c>
      <c r="H564">
        <v>0</v>
      </c>
      <c r="I564">
        <v>0</v>
      </c>
      <c r="J564">
        <v>0</v>
      </c>
      <c r="K564">
        <v>0</v>
      </c>
      <c r="L564">
        <v>0</v>
      </c>
      <c r="N564" s="171" t="str">
        <f t="shared" si="24"/>
        <v>820260-75000-S</v>
      </c>
      <c r="O564" s="172" t="str">
        <f>IF(B564="NET","",IF(B564="","",IFERROR(VLOOKUP(N564,EAN!$A:$B,2,FALSE),"MANGLER - MÅ OPPDATERE EAN-FANEN")))</f>
        <v>MANGLER - MÅ OPPDATERE EAN-FANEN</v>
      </c>
      <c r="P564" s="171">
        <f t="shared" si="25"/>
        <v>0</v>
      </c>
      <c r="Q564" s="171">
        <f t="shared" si="26"/>
        <v>0</v>
      </c>
      <c r="S564" s="102" t="str">
        <f>IF(B564="NET","",IFERROR(VLOOKUP(O564,'2) Order Form'!$V$9:$V$905,1,FALSE),"Ikke med I order form"))</f>
        <v>Ikke med I order form</v>
      </c>
      <c r="U564" s="2">
        <v>7048652911728</v>
      </c>
      <c r="V564" s="120">
        <f>IFERROR(VLOOKUP(U564,'2) Order Form'!$V$9:$V$1767,1,FALSE),"Ikke med I order form")</f>
        <v>7048652911728</v>
      </c>
      <c r="W564" s="173">
        <f>INDEX(ATS!$A:$P,MATCH(ATS!$U564,ATS!$O:$O,0),1)</f>
        <v>845129</v>
      </c>
      <c r="X564" s="174" t="str">
        <f>INDEX(ATS!$A:$P,MATCH(ATS!$U564,ATS!$O:$O,0),2)</f>
        <v>Seeker Helmet</v>
      </c>
      <c r="Y564" s="175" t="str">
        <f>INDEX(ATS!$A:$P,MATCH(ATS!$U564,ATS!$O:$O,0),4)</f>
        <v>WOLD-48/53</v>
      </c>
      <c r="AA564" s="173">
        <f>IFERROR(VLOOKUP('2) Order Form'!V549,$U$4:$U$2000,1,FALSE),"Ikke med i Elastic")</f>
        <v>7048652913982</v>
      </c>
      <c r="AB564" s="173">
        <f>SUM('2) Order Form'!V549)</f>
        <v>7048652913982</v>
      </c>
      <c r="AC564" s="173">
        <f>INDEX(ATS!$A:$P,MATCH(ATS!$AB564,ATS!$O:$O,0),1)</f>
        <v>820410</v>
      </c>
      <c r="AD564" s="173" t="str">
        <f>INDEX(ATS!$A:$P,MATCH(ATS!$AB564,ATS!$O:$O,0),2)</f>
        <v>Hunter Light Gloves M</v>
      </c>
      <c r="AE564" s="173" t="str">
        <f>INDEX(ATS!$A:$P,MATCH(ATS!$AB564,ATS!$O:$O,0),4)</f>
        <v>10001-XL</v>
      </c>
    </row>
    <row r="565" spans="1:31">
      <c r="A565">
        <v>820260</v>
      </c>
      <c r="B565" t="s">
        <v>3354</v>
      </c>
      <c r="C565" t="s">
        <v>3939</v>
      </c>
      <c r="D565" t="s">
        <v>3336</v>
      </c>
      <c r="E565" t="s">
        <v>3335</v>
      </c>
      <c r="F565" t="s">
        <v>7</v>
      </c>
      <c r="G565" t="s">
        <v>111</v>
      </c>
      <c r="H565">
        <v>0</v>
      </c>
      <c r="I565">
        <v>0</v>
      </c>
      <c r="J565">
        <v>0</v>
      </c>
      <c r="K565">
        <v>0</v>
      </c>
      <c r="L565">
        <v>0</v>
      </c>
      <c r="N565" s="171" t="str">
        <f t="shared" si="24"/>
        <v>820260-75000-M</v>
      </c>
      <c r="O565" s="172" t="str">
        <f>IF(B565="NET","",IF(B565="","",IFERROR(VLOOKUP(N565,EAN!$A:$B,2,FALSE),"MANGLER - MÅ OPPDATERE EAN-FANEN")))</f>
        <v>MANGLER - MÅ OPPDATERE EAN-FANEN</v>
      </c>
      <c r="P565" s="171">
        <f t="shared" si="25"/>
        <v>0</v>
      </c>
      <c r="Q565" s="171">
        <f t="shared" si="26"/>
        <v>0</v>
      </c>
      <c r="S565" s="102" t="str">
        <f>IF(B565="NET","",IFERROR(VLOOKUP(O565,'2) Order Form'!$V$9:$V$905,1,FALSE),"Ikke med I order form"))</f>
        <v>Ikke med I order form</v>
      </c>
      <c r="U565" s="2">
        <v>7048652911728</v>
      </c>
      <c r="V565" s="120">
        <f>IFERROR(VLOOKUP(U565,'2) Order Form'!$V$9:$V$1767,1,FALSE),"Ikke med I order form")</f>
        <v>7048652911728</v>
      </c>
      <c r="W565" s="173">
        <f>INDEX(ATS!$A:$P,MATCH(ATS!$U565,ATS!$O:$O,0),1)</f>
        <v>845129</v>
      </c>
      <c r="X565" s="174" t="str">
        <f>INDEX(ATS!$A:$P,MATCH(ATS!$U565,ATS!$O:$O,0),2)</f>
        <v>Seeker Helmet</v>
      </c>
      <c r="Y565" s="175" t="str">
        <f>INDEX(ATS!$A:$P,MATCH(ATS!$U565,ATS!$O:$O,0),4)</f>
        <v>WOLD-48/53</v>
      </c>
      <c r="AA565" s="173">
        <f>IFERROR(VLOOKUP('2) Order Form'!V550,$U$4:$U$2000,1,FALSE),"Ikke med i Elastic")</f>
        <v>7048652914019</v>
      </c>
      <c r="AB565" s="173">
        <f>SUM('2) Order Form'!V550)</f>
        <v>7048652914019</v>
      </c>
      <c r="AC565" s="173">
        <f>INDEX(ATS!$A:$P,MATCH(ATS!$AB565,ATS!$O:$O,0),1)</f>
        <v>820410</v>
      </c>
      <c r="AD565" s="173" t="str">
        <f>INDEX(ATS!$A:$P,MATCH(ATS!$AB565,ATS!$O:$O,0),2)</f>
        <v>Hunter Light Gloves M</v>
      </c>
      <c r="AE565" s="173" t="str">
        <f>INDEX(ATS!$A:$P,MATCH(ATS!$AB565,ATS!$O:$O,0),4)</f>
        <v>78001-S</v>
      </c>
    </row>
    <row r="566" spans="1:31">
      <c r="A566">
        <v>820260</v>
      </c>
      <c r="B566" t="s">
        <v>3354</v>
      </c>
      <c r="C566" t="s">
        <v>3939</v>
      </c>
      <c r="D566" t="s">
        <v>3337</v>
      </c>
      <c r="E566" t="s">
        <v>3335</v>
      </c>
      <c r="F566" t="s">
        <v>66</v>
      </c>
      <c r="G566" t="s">
        <v>111</v>
      </c>
      <c r="H566">
        <v>0</v>
      </c>
      <c r="I566">
        <v>0</v>
      </c>
      <c r="J566">
        <v>0</v>
      </c>
      <c r="K566">
        <v>0</v>
      </c>
      <c r="L566">
        <v>0</v>
      </c>
      <c r="N566" s="171" t="str">
        <f t="shared" si="24"/>
        <v>820260-75000-L</v>
      </c>
      <c r="O566" s="172" t="str">
        <f>IF(B566="NET","",IF(B566="","",IFERROR(VLOOKUP(N566,EAN!$A:$B,2,FALSE),"MANGLER - MÅ OPPDATERE EAN-FANEN")))</f>
        <v>MANGLER - MÅ OPPDATERE EAN-FANEN</v>
      </c>
      <c r="P566" s="171">
        <f t="shared" si="25"/>
        <v>0</v>
      </c>
      <c r="Q566" s="171">
        <f t="shared" si="26"/>
        <v>0</v>
      </c>
      <c r="S566" s="102" t="str">
        <f>IF(B566="NET","",IFERROR(VLOOKUP(O566,'2) Order Form'!$V$9:$V$905,1,FALSE),"Ikke med I order form"))</f>
        <v>Ikke med I order form</v>
      </c>
      <c r="U566" s="2">
        <v>7048652903129</v>
      </c>
      <c r="V566" s="120">
        <f>IFERROR(VLOOKUP(U566,'2) Order Form'!$V$9:$V$1767,1,FALSE),"Ikke med I order form")</f>
        <v>7048652903129</v>
      </c>
      <c r="W566" s="173">
        <f>INDEX(ATS!$A:$P,MATCH(ATS!$U566,ATS!$O:$O,0),1)</f>
        <v>845129</v>
      </c>
      <c r="X566" s="174" t="str">
        <f>INDEX(ATS!$A:$P,MATCH(ATS!$U566,ATS!$O:$O,0),2)</f>
        <v>Seeker Helmet</v>
      </c>
      <c r="Y566" s="175" t="str">
        <f>INDEX(ATS!$A:$P,MATCH(ATS!$U566,ATS!$O:$O,0),4)</f>
        <v>WOLD-53/61</v>
      </c>
      <c r="AA566" s="173">
        <f>IFERROR(VLOOKUP('2) Order Form'!V551,$U$4:$U$2000,1,FALSE),"Ikke med i Elastic")</f>
        <v>7048652914002</v>
      </c>
      <c r="AB566" s="173">
        <f>SUM('2) Order Form'!V551)</f>
        <v>7048652914002</v>
      </c>
      <c r="AC566" s="173">
        <f>INDEX(ATS!$A:$P,MATCH(ATS!$AB566,ATS!$O:$O,0),1)</f>
        <v>820410</v>
      </c>
      <c r="AD566" s="173" t="str">
        <f>INDEX(ATS!$A:$P,MATCH(ATS!$AB566,ATS!$O:$O,0),2)</f>
        <v>Hunter Light Gloves M</v>
      </c>
      <c r="AE566" s="173" t="str">
        <f>INDEX(ATS!$A:$P,MATCH(ATS!$AB566,ATS!$O:$O,0),4)</f>
        <v>78001-M</v>
      </c>
    </row>
    <row r="567" spans="1:31">
      <c r="A567">
        <v>820260</v>
      </c>
      <c r="B567" t="s">
        <v>3354</v>
      </c>
      <c r="C567" t="s">
        <v>3939</v>
      </c>
      <c r="D567" t="s">
        <v>3338</v>
      </c>
      <c r="E567" t="s">
        <v>3335</v>
      </c>
      <c r="F567" t="s">
        <v>67</v>
      </c>
      <c r="G567" t="s">
        <v>111</v>
      </c>
      <c r="H567">
        <v>0</v>
      </c>
      <c r="I567">
        <v>0</v>
      </c>
      <c r="J567">
        <v>0</v>
      </c>
      <c r="K567">
        <v>0</v>
      </c>
      <c r="L567">
        <v>0</v>
      </c>
      <c r="N567" s="171" t="str">
        <f t="shared" si="24"/>
        <v>820260-75000-XL</v>
      </c>
      <c r="O567" s="172" t="str">
        <f>IF(B567="NET","",IF(B567="","",IFERROR(VLOOKUP(N567,EAN!$A:$B,2,FALSE),"MANGLER - MÅ OPPDATERE EAN-FANEN")))</f>
        <v>MANGLER - MÅ OPPDATERE EAN-FANEN</v>
      </c>
      <c r="P567" s="171">
        <f t="shared" si="25"/>
        <v>0</v>
      </c>
      <c r="Q567" s="171">
        <f t="shared" si="26"/>
        <v>0</v>
      </c>
      <c r="S567" s="102" t="str">
        <f>IF(B567="NET","",IFERROR(VLOOKUP(O567,'2) Order Form'!$V$9:$V$905,1,FALSE),"Ikke med I order form"))</f>
        <v>Ikke med I order form</v>
      </c>
      <c r="U567" s="2">
        <v>7048652903129</v>
      </c>
      <c r="V567" s="120">
        <f>IFERROR(VLOOKUP(U567,'2) Order Form'!$V$9:$V$1767,1,FALSE),"Ikke med I order form")</f>
        <v>7048652903129</v>
      </c>
      <c r="W567" s="173">
        <f>INDEX(ATS!$A:$P,MATCH(ATS!$U567,ATS!$O:$O,0),1)</f>
        <v>845129</v>
      </c>
      <c r="X567" s="174" t="str">
        <f>INDEX(ATS!$A:$P,MATCH(ATS!$U567,ATS!$O:$O,0),2)</f>
        <v>Seeker Helmet</v>
      </c>
      <c r="Y567" s="175" t="str">
        <f>INDEX(ATS!$A:$P,MATCH(ATS!$U567,ATS!$O:$O,0),4)</f>
        <v>WOLD-53/61</v>
      </c>
      <c r="AA567" s="173">
        <f>IFERROR(VLOOKUP('2) Order Form'!V552,$U$4:$U$2000,1,FALSE),"Ikke med i Elastic")</f>
        <v>7048652913999</v>
      </c>
      <c r="AB567" s="173">
        <f>SUM('2) Order Form'!V552)</f>
        <v>7048652913999</v>
      </c>
      <c r="AC567" s="173">
        <f>INDEX(ATS!$A:$P,MATCH(ATS!$AB567,ATS!$O:$O,0),1)</f>
        <v>820410</v>
      </c>
      <c r="AD567" s="173" t="str">
        <f>INDEX(ATS!$A:$P,MATCH(ATS!$AB567,ATS!$O:$O,0),2)</f>
        <v>Hunter Light Gloves M</v>
      </c>
      <c r="AE567" s="173" t="str">
        <f>INDEX(ATS!$A:$P,MATCH(ATS!$AB567,ATS!$O:$O,0),4)</f>
        <v>78001-L</v>
      </c>
    </row>
    <row r="568" spans="1:31">
      <c r="A568">
        <v>820260</v>
      </c>
      <c r="B568" t="s">
        <v>3354</v>
      </c>
      <c r="C568" t="s">
        <v>3939</v>
      </c>
      <c r="D568" t="s">
        <v>334</v>
      </c>
      <c r="E568" t="s">
        <v>2883</v>
      </c>
      <c r="F568" t="s">
        <v>8</v>
      </c>
      <c r="G568" t="s">
        <v>111</v>
      </c>
      <c r="H568">
        <v>32</v>
      </c>
      <c r="I568">
        <v>32</v>
      </c>
      <c r="J568">
        <v>32</v>
      </c>
      <c r="K568">
        <v>32</v>
      </c>
      <c r="L568">
        <v>32</v>
      </c>
      <c r="N568" s="171" t="str">
        <f t="shared" si="24"/>
        <v>820260-99901-S</v>
      </c>
      <c r="O568" s="172" t="str">
        <f>IF(B568="NET","",IF(B568="","",IFERROR(VLOOKUP(N568,EAN!$A:$B,2,FALSE),"MANGLER - MÅ OPPDATERE EAN-FANEN")))</f>
        <v>MANGLER - MÅ OPPDATERE EAN-FANEN</v>
      </c>
      <c r="P568" s="171">
        <f t="shared" si="25"/>
        <v>32</v>
      </c>
      <c r="Q568" s="171">
        <f t="shared" si="26"/>
        <v>32</v>
      </c>
      <c r="S568" s="102" t="str">
        <f>IF(B568="NET","",IFERROR(VLOOKUP(O568,'2) Order Form'!$V$9:$V$905,1,FALSE),"Ikke med I order form"))</f>
        <v>Ikke med I order form</v>
      </c>
      <c r="U568" s="2">
        <v>7048652911803</v>
      </c>
      <c r="V568" s="120">
        <f>IFERROR(VLOOKUP(U568,'2) Order Form'!$V$9:$V$1767,1,FALSE),"Ikke med I order form")</f>
        <v>7048652911803</v>
      </c>
      <c r="W568" s="173">
        <f>INDEX(ATS!$A:$P,MATCH(ATS!$U568,ATS!$O:$O,0),1)</f>
        <v>845130</v>
      </c>
      <c r="X568" s="174" t="str">
        <f>INDEX(ATS!$A:$P,MATCH(ATS!$U568,ATS!$O:$O,0),2)</f>
        <v>Seeker Mips Helmet</v>
      </c>
      <c r="Y568" s="175" t="str">
        <f>INDEX(ATS!$A:$P,MATCH(ATS!$U568,ATS!$O:$O,0),4)</f>
        <v>MBLK-48/53</v>
      </c>
      <c r="AA568" s="173">
        <f>IFERROR(VLOOKUP('2) Order Form'!V553,$U$4:$U$2000,1,FALSE),"Ikke med i Elastic")</f>
        <v>7048652914026</v>
      </c>
      <c r="AB568" s="173">
        <f>SUM('2) Order Form'!V553)</f>
        <v>7048652914026</v>
      </c>
      <c r="AC568" s="173">
        <f>INDEX(ATS!$A:$P,MATCH(ATS!$AB568,ATS!$O:$O,0),1)</f>
        <v>820410</v>
      </c>
      <c r="AD568" s="173" t="str">
        <f>INDEX(ATS!$A:$P,MATCH(ATS!$AB568,ATS!$O:$O,0),2)</f>
        <v>Hunter Light Gloves M</v>
      </c>
      <c r="AE568" s="173" t="str">
        <f>INDEX(ATS!$A:$P,MATCH(ATS!$AB568,ATS!$O:$O,0),4)</f>
        <v>78001-XL</v>
      </c>
    </row>
    <row r="569" spans="1:31">
      <c r="A569">
        <v>820260</v>
      </c>
      <c r="B569" t="s">
        <v>3354</v>
      </c>
      <c r="C569" t="s">
        <v>3939</v>
      </c>
      <c r="D569" t="s">
        <v>335</v>
      </c>
      <c r="E569" t="s">
        <v>2883</v>
      </c>
      <c r="F569" t="s">
        <v>7</v>
      </c>
      <c r="G569" t="s">
        <v>111</v>
      </c>
      <c r="H569">
        <v>16</v>
      </c>
      <c r="I569">
        <v>16</v>
      </c>
      <c r="J569">
        <v>16</v>
      </c>
      <c r="K569">
        <v>16</v>
      </c>
      <c r="L569">
        <v>16</v>
      </c>
      <c r="N569" s="171" t="str">
        <f t="shared" si="24"/>
        <v>820260-99901-M</v>
      </c>
      <c r="O569" s="172" t="str">
        <f>IF(B569="NET","",IF(B569="","",IFERROR(VLOOKUP(N569,EAN!$A:$B,2,FALSE),"MANGLER - MÅ OPPDATERE EAN-FANEN")))</f>
        <v>MANGLER - MÅ OPPDATERE EAN-FANEN</v>
      </c>
      <c r="P569" s="171">
        <f t="shared" si="25"/>
        <v>16</v>
      </c>
      <c r="Q569" s="171">
        <f t="shared" si="26"/>
        <v>16</v>
      </c>
      <c r="S569" s="102" t="str">
        <f>IF(B569="NET","",IFERROR(VLOOKUP(O569,'2) Order Form'!$V$9:$V$905,1,FALSE),"Ikke med I order form"))</f>
        <v>Ikke med I order form</v>
      </c>
      <c r="U569" s="2">
        <v>7048652911803</v>
      </c>
      <c r="V569" s="120">
        <f>IFERROR(VLOOKUP(U569,'2) Order Form'!$V$9:$V$1767,1,FALSE),"Ikke med I order form")</f>
        <v>7048652911803</v>
      </c>
      <c r="W569" s="173">
        <f>INDEX(ATS!$A:$P,MATCH(ATS!$U569,ATS!$O:$O,0),1)</f>
        <v>845130</v>
      </c>
      <c r="X569" s="174" t="str">
        <f>INDEX(ATS!$A:$P,MATCH(ATS!$U569,ATS!$O:$O,0),2)</f>
        <v>Seeker Mips Helmet</v>
      </c>
      <c r="Y569" s="175" t="str">
        <f>INDEX(ATS!$A:$P,MATCH(ATS!$U569,ATS!$O:$O,0),4)</f>
        <v>MBLK-48/53</v>
      </c>
      <c r="AA569" s="173">
        <f>IFERROR(VLOOKUP('2) Order Form'!V554,$U$4:$U$2000,1,FALSE),"Ikke med i Elastic")</f>
        <v>7048652914057</v>
      </c>
      <c r="AB569" s="173">
        <f>SUM('2) Order Form'!V554)</f>
        <v>7048652914057</v>
      </c>
      <c r="AC569" s="173">
        <f>INDEX(ATS!$A:$P,MATCH(ATS!$AB569,ATS!$O:$O,0),1)</f>
        <v>820410</v>
      </c>
      <c r="AD569" s="173" t="str">
        <f>INDEX(ATS!$A:$P,MATCH(ATS!$AB569,ATS!$O:$O,0),2)</f>
        <v>Hunter Light Gloves M</v>
      </c>
      <c r="AE569" s="173" t="str">
        <f>INDEX(ATS!$A:$P,MATCH(ATS!$AB569,ATS!$O:$O,0),4)</f>
        <v>88300-S</v>
      </c>
    </row>
    <row r="570" spans="1:31">
      <c r="A570">
        <v>820260</v>
      </c>
      <c r="B570" t="s">
        <v>3354</v>
      </c>
      <c r="C570" t="s">
        <v>3939</v>
      </c>
      <c r="D570" t="s">
        <v>336</v>
      </c>
      <c r="E570" t="s">
        <v>2883</v>
      </c>
      <c r="F570" t="s">
        <v>66</v>
      </c>
      <c r="G570" t="s">
        <v>111</v>
      </c>
      <c r="H570">
        <v>0</v>
      </c>
      <c r="I570">
        <v>0</v>
      </c>
      <c r="J570">
        <v>0</v>
      </c>
      <c r="K570">
        <v>0</v>
      </c>
      <c r="L570">
        <v>0</v>
      </c>
      <c r="N570" s="171" t="str">
        <f t="shared" si="24"/>
        <v>820260-99901-L</v>
      </c>
      <c r="O570" s="172" t="str">
        <f>IF(B570="NET","",IF(B570="","",IFERROR(VLOOKUP(N570,EAN!$A:$B,2,FALSE),"MANGLER - MÅ OPPDATERE EAN-FANEN")))</f>
        <v>MANGLER - MÅ OPPDATERE EAN-FANEN</v>
      </c>
      <c r="P570" s="171">
        <f t="shared" si="25"/>
        <v>0</v>
      </c>
      <c r="Q570" s="171">
        <f t="shared" si="26"/>
        <v>0</v>
      </c>
      <c r="S570" s="102" t="str">
        <f>IF(B570="NET","",IFERROR(VLOOKUP(O570,'2) Order Form'!$V$9:$V$905,1,FALSE),"Ikke med I order form"))</f>
        <v>Ikke med I order form</v>
      </c>
      <c r="U570" s="2">
        <v>7048652768223</v>
      </c>
      <c r="V570" s="120">
        <f>IFERROR(VLOOKUP(U570,'2) Order Form'!$V$9:$V$1767,1,FALSE),"Ikke med I order form")</f>
        <v>7048652768223</v>
      </c>
      <c r="W570" s="173">
        <f>INDEX(ATS!$A:$P,MATCH(ATS!$U570,ATS!$O:$O,0),1)</f>
        <v>845130</v>
      </c>
      <c r="X570" s="174" t="str">
        <f>INDEX(ATS!$A:$P,MATCH(ATS!$U570,ATS!$O:$O,0),2)</f>
        <v>Seeker Mips Helmet</v>
      </c>
      <c r="Y570" s="175" t="str">
        <f>INDEX(ATS!$A:$P,MATCH(ATS!$U570,ATS!$O:$O,0),4)</f>
        <v>MBLK-53/61</v>
      </c>
      <c r="AA570" s="173">
        <f>IFERROR(VLOOKUP('2) Order Form'!V555,$U$4:$U$2000,1,FALSE),"Ikke med i Elastic")</f>
        <v>7048652914040</v>
      </c>
      <c r="AB570" s="173">
        <f>SUM('2) Order Form'!V555)</f>
        <v>7048652914040</v>
      </c>
      <c r="AC570" s="173">
        <f>INDEX(ATS!$A:$P,MATCH(ATS!$AB570,ATS!$O:$O,0),1)</f>
        <v>820410</v>
      </c>
      <c r="AD570" s="173" t="str">
        <f>INDEX(ATS!$A:$P,MATCH(ATS!$AB570,ATS!$O:$O,0),2)</f>
        <v>Hunter Light Gloves M</v>
      </c>
      <c r="AE570" s="173" t="str">
        <f>INDEX(ATS!$A:$P,MATCH(ATS!$AB570,ATS!$O:$O,0),4)</f>
        <v>88300-M</v>
      </c>
    </row>
    <row r="571" spans="1:31">
      <c r="A571">
        <v>820260</v>
      </c>
      <c r="B571" t="s">
        <v>3354</v>
      </c>
      <c r="C571" t="s">
        <v>3939</v>
      </c>
      <c r="D571" t="s">
        <v>337</v>
      </c>
      <c r="E571" t="s">
        <v>2883</v>
      </c>
      <c r="F571" t="s">
        <v>67</v>
      </c>
      <c r="G571" t="s">
        <v>111</v>
      </c>
      <c r="H571">
        <v>20</v>
      </c>
      <c r="I571">
        <v>20</v>
      </c>
      <c r="J571">
        <v>20</v>
      </c>
      <c r="K571">
        <v>20</v>
      </c>
      <c r="L571">
        <v>20</v>
      </c>
      <c r="N571" s="171" t="str">
        <f t="shared" si="24"/>
        <v>820260-99901-XL</v>
      </c>
      <c r="O571" s="172" t="str">
        <f>IF(B571="NET","",IF(B571="","",IFERROR(VLOOKUP(N571,EAN!$A:$B,2,FALSE),"MANGLER - MÅ OPPDATERE EAN-FANEN")))</f>
        <v>MANGLER - MÅ OPPDATERE EAN-FANEN</v>
      </c>
      <c r="P571" s="171">
        <f t="shared" si="25"/>
        <v>20</v>
      </c>
      <c r="Q571" s="171">
        <f t="shared" si="26"/>
        <v>20</v>
      </c>
      <c r="S571" s="102" t="str">
        <f>IF(B571="NET","",IFERROR(VLOOKUP(O571,'2) Order Form'!$V$9:$V$905,1,FALSE),"Ikke med I order form"))</f>
        <v>Ikke med I order form</v>
      </c>
      <c r="U571" s="2">
        <v>7048652768223</v>
      </c>
      <c r="V571" s="120">
        <f>IFERROR(VLOOKUP(U571,'2) Order Form'!$V$9:$V$1767,1,FALSE),"Ikke med I order form")</f>
        <v>7048652768223</v>
      </c>
      <c r="W571" s="173">
        <f>INDEX(ATS!$A:$P,MATCH(ATS!$U571,ATS!$O:$O,0),1)</f>
        <v>845130</v>
      </c>
      <c r="X571" s="174" t="str">
        <f>INDEX(ATS!$A:$P,MATCH(ATS!$U571,ATS!$O:$O,0),2)</f>
        <v>Seeker Mips Helmet</v>
      </c>
      <c r="Y571" s="175" t="str">
        <f>INDEX(ATS!$A:$P,MATCH(ATS!$U571,ATS!$O:$O,0),4)</f>
        <v>MBLK-53/61</v>
      </c>
      <c r="AA571" s="173">
        <f>IFERROR(VLOOKUP('2) Order Form'!V556,$U$4:$U$2000,1,FALSE),"Ikke med i Elastic")</f>
        <v>7048652914033</v>
      </c>
      <c r="AB571" s="173">
        <f>SUM('2) Order Form'!V556)</f>
        <v>7048652914033</v>
      </c>
      <c r="AC571" s="173">
        <f>INDEX(ATS!$A:$P,MATCH(ATS!$AB571,ATS!$O:$O,0),1)</f>
        <v>820410</v>
      </c>
      <c r="AD571" s="173" t="str">
        <f>INDEX(ATS!$A:$P,MATCH(ATS!$AB571,ATS!$O:$O,0),2)</f>
        <v>Hunter Light Gloves M</v>
      </c>
      <c r="AE571" s="173" t="str">
        <f>INDEX(ATS!$A:$P,MATCH(ATS!$AB571,ATS!$O:$O,0),4)</f>
        <v>88300-L</v>
      </c>
    </row>
    <row r="572" spans="1:31">
      <c r="A572" s="140">
        <v>820261</v>
      </c>
      <c r="B572" t="s">
        <v>170</v>
      </c>
      <c r="H572" s="140">
        <v>202341</v>
      </c>
      <c r="I572" s="140">
        <v>202342</v>
      </c>
      <c r="J572" s="140">
        <v>202343</v>
      </c>
      <c r="K572" s="140">
        <v>202344</v>
      </c>
      <c r="L572" s="140">
        <v>202345</v>
      </c>
      <c r="N572" s="171" t="str">
        <f t="shared" si="24"/>
        <v>820261-</v>
      </c>
      <c r="O572" s="172" t="str">
        <f>IF(B572="NET","",IF(B572="","",IFERROR(VLOOKUP(N572,EAN!$A:$B,2,FALSE),"MANGLER - MÅ OPPDATERE EAN-FANEN")))</f>
        <v/>
      </c>
      <c r="P572" s="171">
        <f t="shared" si="25"/>
        <v>202341</v>
      </c>
      <c r="Q572" s="171">
        <f t="shared" si="26"/>
        <v>202345</v>
      </c>
      <c r="S572" s="102" t="str">
        <f>IF(B572="NET","",IFERROR(VLOOKUP(O572,'2) Order Form'!$V$9:$V$905,1,FALSE),"Ikke med I order form"))</f>
        <v/>
      </c>
      <c r="U572" s="2">
        <v>7048652911827</v>
      </c>
      <c r="V572" s="120">
        <f>IFERROR(VLOOKUP(U572,'2) Order Form'!$V$9:$V$1767,1,FALSE),"Ikke med I order form")</f>
        <v>7048652911827</v>
      </c>
      <c r="W572" s="173">
        <f>INDEX(ATS!$A:$P,MATCH(ATS!$U572,ATS!$O:$O,0),1)</f>
        <v>845130</v>
      </c>
      <c r="X572" s="174" t="str">
        <f>INDEX(ATS!$A:$P,MATCH(ATS!$U572,ATS!$O:$O,0),2)</f>
        <v>Seeker Mips Helmet</v>
      </c>
      <c r="Y572" s="175" t="str">
        <f>INDEX(ATS!$A:$P,MATCH(ATS!$U572,ATS!$O:$O,0),4)</f>
        <v>MWHT-48/53</v>
      </c>
      <c r="AA572" s="173">
        <f>IFERROR(VLOOKUP('2) Order Form'!V557,$U$4:$U$2000,1,FALSE),"Ikke med i Elastic")</f>
        <v>7048652914064</v>
      </c>
      <c r="AB572" s="173">
        <f>SUM('2) Order Form'!V557)</f>
        <v>7048652914064</v>
      </c>
      <c r="AC572" s="173">
        <f>INDEX(ATS!$A:$P,MATCH(ATS!$AB572,ATS!$O:$O,0),1)</f>
        <v>820410</v>
      </c>
      <c r="AD572" s="173" t="str">
        <f>INDEX(ATS!$A:$P,MATCH(ATS!$AB572,ATS!$O:$O,0),2)</f>
        <v>Hunter Light Gloves M</v>
      </c>
      <c r="AE572" s="173" t="str">
        <f>INDEX(ATS!$A:$P,MATCH(ATS!$AB572,ATS!$O:$O,0),4)</f>
        <v>88300-XL</v>
      </c>
    </row>
    <row r="573" spans="1:31">
      <c r="A573">
        <v>820261</v>
      </c>
      <c r="B573" t="s">
        <v>3355</v>
      </c>
      <c r="C573" t="s">
        <v>3939</v>
      </c>
      <c r="D573" t="s">
        <v>1432</v>
      </c>
      <c r="E573" t="s">
        <v>3352</v>
      </c>
      <c r="F573" t="s">
        <v>68</v>
      </c>
      <c r="G573" t="s">
        <v>111</v>
      </c>
      <c r="H573">
        <v>0</v>
      </c>
      <c r="I573">
        <v>0</v>
      </c>
      <c r="J573">
        <v>0</v>
      </c>
      <c r="K573">
        <v>0</v>
      </c>
      <c r="L573">
        <v>0</v>
      </c>
      <c r="N573" s="171" t="str">
        <f t="shared" si="24"/>
        <v>820261-10002-XS</v>
      </c>
      <c r="O573" s="172" t="str">
        <f>IF(B573="NET","",IF(B573="","",IFERROR(VLOOKUP(N573,EAN!$A:$B,2,FALSE),"MANGLER - MÅ OPPDATERE EAN-FANEN")))</f>
        <v>MANGLER - MÅ OPPDATERE EAN-FANEN</v>
      </c>
      <c r="P573" s="171">
        <f t="shared" si="25"/>
        <v>0</v>
      </c>
      <c r="Q573" s="171">
        <f t="shared" si="26"/>
        <v>0</v>
      </c>
      <c r="S573" s="102" t="str">
        <f>IF(B573="NET","",IFERROR(VLOOKUP(O573,'2) Order Form'!$V$9:$V$905,1,FALSE),"Ikke med I order form"))</f>
        <v>Ikke med I order form</v>
      </c>
      <c r="U573" s="2">
        <v>7048652911827</v>
      </c>
      <c r="V573" s="120">
        <f>IFERROR(VLOOKUP(U573,'2) Order Form'!$V$9:$V$1767,1,FALSE),"Ikke med I order form")</f>
        <v>7048652911827</v>
      </c>
      <c r="W573" s="173">
        <f>INDEX(ATS!$A:$P,MATCH(ATS!$U573,ATS!$O:$O,0),1)</f>
        <v>845130</v>
      </c>
      <c r="X573" s="174" t="str">
        <f>INDEX(ATS!$A:$P,MATCH(ATS!$U573,ATS!$O:$O,0),2)</f>
        <v>Seeker Mips Helmet</v>
      </c>
      <c r="Y573" s="175" t="str">
        <f>INDEX(ATS!$A:$P,MATCH(ATS!$U573,ATS!$O:$O,0),4)</f>
        <v>MWHT-48/53</v>
      </c>
      <c r="AA573" s="173">
        <f>IFERROR(VLOOKUP('2) Order Form'!V558,$U$4:$U$2000,1,FALSE),"Ikke med i Elastic")</f>
        <v>7048652914095</v>
      </c>
      <c r="AB573" s="173">
        <f>SUM('2) Order Form'!V558)</f>
        <v>7048652914095</v>
      </c>
      <c r="AC573" s="173">
        <f>INDEX(ATS!$A:$P,MATCH(ATS!$AB573,ATS!$O:$O,0),1)</f>
        <v>820410</v>
      </c>
      <c r="AD573" s="173" t="str">
        <f>INDEX(ATS!$A:$P,MATCH(ATS!$AB573,ATS!$O:$O,0),2)</f>
        <v>Hunter Light Gloves M</v>
      </c>
      <c r="AE573" s="173" t="str">
        <f>INDEX(ATS!$A:$P,MATCH(ATS!$AB573,ATS!$O:$O,0),4)</f>
        <v>99901-S</v>
      </c>
    </row>
    <row r="574" spans="1:31">
      <c r="A574">
        <v>820261</v>
      </c>
      <c r="B574" t="s">
        <v>3355</v>
      </c>
      <c r="C574" t="s">
        <v>3939</v>
      </c>
      <c r="D574" t="s">
        <v>345</v>
      </c>
      <c r="E574" t="s">
        <v>3352</v>
      </c>
      <c r="F574" t="s">
        <v>8</v>
      </c>
      <c r="G574" t="s">
        <v>111</v>
      </c>
      <c r="H574">
        <v>2</v>
      </c>
      <c r="I574">
        <v>2</v>
      </c>
      <c r="J574">
        <v>2</v>
      </c>
      <c r="K574">
        <v>2</v>
      </c>
      <c r="L574">
        <v>2</v>
      </c>
      <c r="N574" s="171" t="str">
        <f t="shared" si="24"/>
        <v>820261-10002-S</v>
      </c>
      <c r="O574" s="172" t="str">
        <f>IF(B574="NET","",IF(B574="","",IFERROR(VLOOKUP(N574,EAN!$A:$B,2,FALSE),"MANGLER - MÅ OPPDATERE EAN-FANEN")))</f>
        <v>MANGLER - MÅ OPPDATERE EAN-FANEN</v>
      </c>
      <c r="P574" s="171">
        <f t="shared" si="25"/>
        <v>2</v>
      </c>
      <c r="Q574" s="171">
        <f t="shared" si="26"/>
        <v>2</v>
      </c>
      <c r="S574" s="102" t="str">
        <f>IF(B574="NET","",IFERROR(VLOOKUP(O574,'2) Order Form'!$V$9:$V$905,1,FALSE),"Ikke med I order form"))</f>
        <v>Ikke med I order form</v>
      </c>
      <c r="U574" s="2">
        <v>7048652768247</v>
      </c>
      <c r="V574" s="120">
        <f>IFERROR(VLOOKUP(U574,'2) Order Form'!$V$9:$V$1767,1,FALSE),"Ikke med I order form")</f>
        <v>7048652768247</v>
      </c>
      <c r="W574" s="173">
        <f>INDEX(ATS!$A:$P,MATCH(ATS!$U574,ATS!$O:$O,0),1)</f>
        <v>845130</v>
      </c>
      <c r="X574" s="174" t="str">
        <f>INDEX(ATS!$A:$P,MATCH(ATS!$U574,ATS!$O:$O,0),2)</f>
        <v>Seeker Mips Helmet</v>
      </c>
      <c r="Y574" s="175" t="str">
        <f>INDEX(ATS!$A:$P,MATCH(ATS!$U574,ATS!$O:$O,0),4)</f>
        <v>MWHT-53/61</v>
      </c>
      <c r="AA574" s="173">
        <f>IFERROR(VLOOKUP('2) Order Form'!V559,$U$4:$U$2000,1,FALSE),"Ikke med i Elastic")</f>
        <v>7048652914088</v>
      </c>
      <c r="AB574" s="173">
        <f>SUM('2) Order Form'!V559)</f>
        <v>7048652914088</v>
      </c>
      <c r="AC574" s="173">
        <f>INDEX(ATS!$A:$P,MATCH(ATS!$AB574,ATS!$O:$O,0),1)</f>
        <v>820410</v>
      </c>
      <c r="AD574" s="173" t="str">
        <f>INDEX(ATS!$A:$P,MATCH(ATS!$AB574,ATS!$O:$O,0),2)</f>
        <v>Hunter Light Gloves M</v>
      </c>
      <c r="AE574" s="173" t="str">
        <f>INDEX(ATS!$A:$P,MATCH(ATS!$AB574,ATS!$O:$O,0),4)</f>
        <v>99901-M</v>
      </c>
    </row>
    <row r="575" spans="1:31">
      <c r="A575">
        <v>820261</v>
      </c>
      <c r="B575" t="s">
        <v>3355</v>
      </c>
      <c r="C575" t="s">
        <v>3939</v>
      </c>
      <c r="D575" t="s">
        <v>346</v>
      </c>
      <c r="E575" t="s">
        <v>3352</v>
      </c>
      <c r="F575" t="s">
        <v>7</v>
      </c>
      <c r="G575" t="s">
        <v>111</v>
      </c>
      <c r="H575">
        <v>0</v>
      </c>
      <c r="I575">
        <v>0</v>
      </c>
      <c r="J575">
        <v>0</v>
      </c>
      <c r="K575">
        <v>0</v>
      </c>
      <c r="L575">
        <v>0</v>
      </c>
      <c r="N575" s="171" t="str">
        <f t="shared" si="24"/>
        <v>820261-10002-M</v>
      </c>
      <c r="O575" s="172" t="str">
        <f>IF(B575="NET","",IF(B575="","",IFERROR(VLOOKUP(N575,EAN!$A:$B,2,FALSE),"MANGLER - MÅ OPPDATERE EAN-FANEN")))</f>
        <v>MANGLER - MÅ OPPDATERE EAN-FANEN</v>
      </c>
      <c r="P575" s="171">
        <f t="shared" si="25"/>
        <v>0</v>
      </c>
      <c r="Q575" s="171">
        <f t="shared" si="26"/>
        <v>0</v>
      </c>
      <c r="S575" s="102" t="str">
        <f>IF(B575="NET","",IFERROR(VLOOKUP(O575,'2) Order Form'!$V$9:$V$905,1,FALSE),"Ikke med I order form"))</f>
        <v>Ikke med I order form</v>
      </c>
      <c r="U575" s="2">
        <v>7048652768247</v>
      </c>
      <c r="V575" s="120">
        <f>IFERROR(VLOOKUP(U575,'2) Order Form'!$V$9:$V$1767,1,FALSE),"Ikke med I order form")</f>
        <v>7048652768247</v>
      </c>
      <c r="W575" s="173">
        <f>INDEX(ATS!$A:$P,MATCH(ATS!$U575,ATS!$O:$O,0),1)</f>
        <v>845130</v>
      </c>
      <c r="X575" s="174" t="str">
        <f>INDEX(ATS!$A:$P,MATCH(ATS!$U575,ATS!$O:$O,0),2)</f>
        <v>Seeker Mips Helmet</v>
      </c>
      <c r="Y575" s="175" t="str">
        <f>INDEX(ATS!$A:$P,MATCH(ATS!$U575,ATS!$O:$O,0),4)</f>
        <v>MWHT-53/61</v>
      </c>
      <c r="AA575" s="173">
        <f>IFERROR(VLOOKUP('2) Order Form'!V560,$U$4:$U$2000,1,FALSE),"Ikke med i Elastic")</f>
        <v>7048652914071</v>
      </c>
      <c r="AB575" s="173">
        <f>SUM('2) Order Form'!V560)</f>
        <v>7048652914071</v>
      </c>
      <c r="AC575" s="173">
        <f>INDEX(ATS!$A:$P,MATCH(ATS!$AB575,ATS!$O:$O,0),1)</f>
        <v>820410</v>
      </c>
      <c r="AD575" s="173" t="str">
        <f>INDEX(ATS!$A:$P,MATCH(ATS!$AB575,ATS!$O:$O,0),2)</f>
        <v>Hunter Light Gloves M</v>
      </c>
      <c r="AE575" s="173" t="str">
        <f>INDEX(ATS!$A:$P,MATCH(ATS!$AB575,ATS!$O:$O,0),4)</f>
        <v>99901-L</v>
      </c>
    </row>
    <row r="576" spans="1:31">
      <c r="A576">
        <v>820261</v>
      </c>
      <c r="B576" t="s">
        <v>3355</v>
      </c>
      <c r="C576" t="s">
        <v>3939</v>
      </c>
      <c r="D576" t="s">
        <v>347</v>
      </c>
      <c r="E576" t="s">
        <v>3352</v>
      </c>
      <c r="F576" t="s">
        <v>66</v>
      </c>
      <c r="G576" t="s">
        <v>111</v>
      </c>
      <c r="H576">
        <v>0</v>
      </c>
      <c r="I576">
        <v>0</v>
      </c>
      <c r="J576">
        <v>0</v>
      </c>
      <c r="K576">
        <v>0</v>
      </c>
      <c r="L576">
        <v>0</v>
      </c>
      <c r="N576" s="171" t="str">
        <f t="shared" si="24"/>
        <v>820261-10002-L</v>
      </c>
      <c r="O576" s="172" t="str">
        <f>IF(B576="NET","",IF(B576="","",IFERROR(VLOOKUP(N576,EAN!$A:$B,2,FALSE),"MANGLER - MÅ OPPDATERE EAN-FANEN")))</f>
        <v>MANGLER - MÅ OPPDATERE EAN-FANEN</v>
      </c>
      <c r="P576" s="171">
        <f t="shared" si="25"/>
        <v>0</v>
      </c>
      <c r="Q576" s="171">
        <f t="shared" si="26"/>
        <v>0</v>
      </c>
      <c r="S576" s="102" t="str">
        <f>IF(B576="NET","",IFERROR(VLOOKUP(O576,'2) Order Form'!$V$9:$V$905,1,FALSE),"Ikke med I order form"))</f>
        <v>Ikke med I order form</v>
      </c>
      <c r="U576" s="2">
        <v>7048652911780</v>
      </c>
      <c r="V576" s="120">
        <f>IFERROR(VLOOKUP(U576,'2) Order Form'!$V$9:$V$1767,1,FALSE),"Ikke med I order form")</f>
        <v>7048652911780</v>
      </c>
      <c r="W576" s="173">
        <f>INDEX(ATS!$A:$P,MATCH(ATS!$U576,ATS!$O:$O,0),1)</f>
        <v>845130</v>
      </c>
      <c r="X576" s="174" t="str">
        <f>INDEX(ATS!$A:$P,MATCH(ATS!$U576,ATS!$O:$O,0),2)</f>
        <v>Seeker Mips Helmet</v>
      </c>
      <c r="Y576" s="175" t="str">
        <f>INDEX(ATS!$A:$P,MATCH(ATS!$U576,ATS!$O:$O,0),4)</f>
        <v>LAVA-48/53</v>
      </c>
      <c r="AA576" s="173">
        <f>IFERROR(VLOOKUP('2) Order Form'!V561,$U$4:$U$2000,1,FALSE),"Ikke med i Elastic")</f>
        <v>7048652914101</v>
      </c>
      <c r="AB576" s="173">
        <f>SUM('2) Order Form'!V561)</f>
        <v>7048652914101</v>
      </c>
      <c r="AC576" s="173">
        <f>INDEX(ATS!$A:$P,MATCH(ATS!$AB576,ATS!$O:$O,0),1)</f>
        <v>820410</v>
      </c>
      <c r="AD576" s="173" t="str">
        <f>INDEX(ATS!$A:$P,MATCH(ATS!$AB576,ATS!$O:$O,0),2)</f>
        <v>Hunter Light Gloves M</v>
      </c>
      <c r="AE576" s="173" t="str">
        <f>INDEX(ATS!$A:$P,MATCH(ATS!$AB576,ATS!$O:$O,0),4)</f>
        <v>99901-XL</v>
      </c>
    </row>
    <row r="577" spans="1:31">
      <c r="A577">
        <v>820261</v>
      </c>
      <c r="B577" t="s">
        <v>3355</v>
      </c>
      <c r="C577" t="s">
        <v>3939</v>
      </c>
      <c r="D577" t="s">
        <v>338</v>
      </c>
      <c r="E577" t="s">
        <v>2883</v>
      </c>
      <c r="F577" t="s">
        <v>68</v>
      </c>
      <c r="G577" t="s">
        <v>111</v>
      </c>
      <c r="H577">
        <v>35</v>
      </c>
      <c r="I577">
        <v>35</v>
      </c>
      <c r="J577">
        <v>35</v>
      </c>
      <c r="K577">
        <v>35</v>
      </c>
      <c r="L577">
        <v>35</v>
      </c>
      <c r="N577" s="171" t="str">
        <f t="shared" si="24"/>
        <v>820261-99901-XS</v>
      </c>
      <c r="O577" s="172" t="str">
        <f>IF(B577="NET","",IF(B577="","",IFERROR(VLOOKUP(N577,EAN!$A:$B,2,FALSE),"MANGLER - MÅ OPPDATERE EAN-FANEN")))</f>
        <v>MANGLER - MÅ OPPDATERE EAN-FANEN</v>
      </c>
      <c r="P577" s="171">
        <f t="shared" si="25"/>
        <v>35</v>
      </c>
      <c r="Q577" s="171">
        <f t="shared" si="26"/>
        <v>35</v>
      </c>
      <c r="S577" s="102" t="str">
        <f>IF(B577="NET","",IFERROR(VLOOKUP(O577,'2) Order Form'!$V$9:$V$905,1,FALSE),"Ikke med I order form"))</f>
        <v>Ikke med I order form</v>
      </c>
      <c r="U577" s="2">
        <v>7048652911780</v>
      </c>
      <c r="V577" s="120">
        <f>IFERROR(VLOOKUP(U577,'2) Order Form'!$V$9:$V$1767,1,FALSE),"Ikke med I order form")</f>
        <v>7048652911780</v>
      </c>
      <c r="W577" s="173">
        <f>INDEX(ATS!$A:$P,MATCH(ATS!$U577,ATS!$O:$O,0),1)</f>
        <v>845130</v>
      </c>
      <c r="X577" s="174" t="str">
        <f>INDEX(ATS!$A:$P,MATCH(ATS!$U577,ATS!$O:$O,0),2)</f>
        <v>Seeker Mips Helmet</v>
      </c>
      <c r="Y577" s="175" t="str">
        <f>INDEX(ATS!$A:$P,MATCH(ATS!$U577,ATS!$O:$O,0),4)</f>
        <v>LAVA-48/53</v>
      </c>
      <c r="AA577" s="173">
        <f>IFERROR(VLOOKUP('2) Order Form'!V562,$U$4:$U$2000,1,FALSE),"Ikke med i Elastic")</f>
        <v>7048652914255</v>
      </c>
      <c r="AB577" s="173">
        <f>SUM('2) Order Form'!V562)</f>
        <v>7048652914255</v>
      </c>
      <c r="AC577" s="173">
        <f>INDEX(ATS!$A:$P,MATCH(ATS!$AB577,ATS!$O:$O,0),1)</f>
        <v>820412</v>
      </c>
      <c r="AD577" s="173" t="str">
        <f>INDEX(ATS!$A:$P,MATCH(ATS!$AB577,ATS!$O:$O,0),2)</f>
        <v>Hunter Gloves M</v>
      </c>
      <c r="AE577" s="173" t="str">
        <f>INDEX(ATS!$A:$P,MATCH(ATS!$AB577,ATS!$O:$O,0),4)</f>
        <v>10001-S</v>
      </c>
    </row>
    <row r="578" spans="1:31">
      <c r="A578">
        <v>820261</v>
      </c>
      <c r="B578" t="s">
        <v>3355</v>
      </c>
      <c r="C578" t="s">
        <v>3939</v>
      </c>
      <c r="D578" t="s">
        <v>334</v>
      </c>
      <c r="E578" t="s">
        <v>2883</v>
      </c>
      <c r="F578" t="s">
        <v>8</v>
      </c>
      <c r="G578" t="s">
        <v>111</v>
      </c>
      <c r="H578">
        <v>84</v>
      </c>
      <c r="I578">
        <v>84</v>
      </c>
      <c r="J578">
        <v>84</v>
      </c>
      <c r="K578">
        <v>84</v>
      </c>
      <c r="L578">
        <v>84</v>
      </c>
      <c r="N578" s="171" t="str">
        <f t="shared" si="24"/>
        <v>820261-99901-S</v>
      </c>
      <c r="O578" s="172" t="str">
        <f>IF(B578="NET","",IF(B578="","",IFERROR(VLOOKUP(N578,EAN!$A:$B,2,FALSE),"MANGLER - MÅ OPPDATERE EAN-FANEN")))</f>
        <v>MANGLER - MÅ OPPDATERE EAN-FANEN</v>
      </c>
      <c r="P578" s="171">
        <f t="shared" si="25"/>
        <v>84</v>
      </c>
      <c r="Q578" s="171">
        <f t="shared" si="26"/>
        <v>84</v>
      </c>
      <c r="S578" s="102" t="str">
        <f>IF(B578="NET","",IFERROR(VLOOKUP(O578,'2) Order Form'!$V$9:$V$905,1,FALSE),"Ikke med I order form"))</f>
        <v>Ikke med I order form</v>
      </c>
      <c r="U578" s="2">
        <v>7048652903150</v>
      </c>
      <c r="V578" s="120">
        <f>IFERROR(VLOOKUP(U578,'2) Order Form'!$V$9:$V$1767,1,FALSE),"Ikke med I order form")</f>
        <v>7048652903150</v>
      </c>
      <c r="W578" s="173">
        <f>INDEX(ATS!$A:$P,MATCH(ATS!$U578,ATS!$O:$O,0),1)</f>
        <v>845130</v>
      </c>
      <c r="X578" s="174" t="str">
        <f>INDEX(ATS!$A:$P,MATCH(ATS!$U578,ATS!$O:$O,0),2)</f>
        <v>Seeker Mips Helmet</v>
      </c>
      <c r="Y578" s="175" t="str">
        <f>INDEX(ATS!$A:$P,MATCH(ATS!$U578,ATS!$O:$O,0),4)</f>
        <v>LAVA-53/61</v>
      </c>
      <c r="AA578" s="173">
        <f>IFERROR(VLOOKUP('2) Order Form'!V563,$U$4:$U$2000,1,FALSE),"Ikke med i Elastic")</f>
        <v>7048652914248</v>
      </c>
      <c r="AB578" s="173">
        <f>SUM('2) Order Form'!V563)</f>
        <v>7048652914248</v>
      </c>
      <c r="AC578" s="173">
        <f>INDEX(ATS!$A:$P,MATCH(ATS!$AB578,ATS!$O:$O,0),1)</f>
        <v>820412</v>
      </c>
      <c r="AD578" s="173" t="str">
        <f>INDEX(ATS!$A:$P,MATCH(ATS!$AB578,ATS!$O:$O,0),2)</f>
        <v>Hunter Gloves M</v>
      </c>
      <c r="AE578" s="173" t="str">
        <f>INDEX(ATS!$A:$P,MATCH(ATS!$AB578,ATS!$O:$O,0),4)</f>
        <v>10001-M</v>
      </c>
    </row>
    <row r="579" spans="1:31">
      <c r="A579">
        <v>820261</v>
      </c>
      <c r="B579" t="s">
        <v>3355</v>
      </c>
      <c r="C579" t="s">
        <v>3939</v>
      </c>
      <c r="D579" t="s">
        <v>335</v>
      </c>
      <c r="E579" t="s">
        <v>2883</v>
      </c>
      <c r="F579" t="s">
        <v>7</v>
      </c>
      <c r="G579" t="s">
        <v>111</v>
      </c>
      <c r="H579">
        <v>65</v>
      </c>
      <c r="I579">
        <v>65</v>
      </c>
      <c r="J579">
        <v>65</v>
      </c>
      <c r="K579">
        <v>65</v>
      </c>
      <c r="L579">
        <v>65</v>
      </c>
      <c r="N579" s="171" t="str">
        <f t="shared" si="24"/>
        <v>820261-99901-M</v>
      </c>
      <c r="O579" s="172" t="str">
        <f>IF(B579="NET","",IF(B579="","",IFERROR(VLOOKUP(N579,EAN!$A:$B,2,FALSE),"MANGLER - MÅ OPPDATERE EAN-FANEN")))</f>
        <v>MANGLER - MÅ OPPDATERE EAN-FANEN</v>
      </c>
      <c r="P579" s="171">
        <f t="shared" si="25"/>
        <v>65</v>
      </c>
      <c r="Q579" s="171">
        <f t="shared" si="26"/>
        <v>65</v>
      </c>
      <c r="S579" s="102" t="str">
        <f>IF(B579="NET","",IFERROR(VLOOKUP(O579,'2) Order Form'!$V$9:$V$905,1,FALSE),"Ikke med I order form"))</f>
        <v>Ikke med I order form</v>
      </c>
      <c r="U579" s="2">
        <v>7048652903150</v>
      </c>
      <c r="V579" s="120">
        <f>IFERROR(VLOOKUP(U579,'2) Order Form'!$V$9:$V$1767,1,FALSE),"Ikke med I order form")</f>
        <v>7048652903150</v>
      </c>
      <c r="W579" s="173">
        <f>INDEX(ATS!$A:$P,MATCH(ATS!$U579,ATS!$O:$O,0),1)</f>
        <v>845130</v>
      </c>
      <c r="X579" s="174" t="str">
        <f>INDEX(ATS!$A:$P,MATCH(ATS!$U579,ATS!$O:$O,0),2)</f>
        <v>Seeker Mips Helmet</v>
      </c>
      <c r="Y579" s="175" t="str">
        <f>INDEX(ATS!$A:$P,MATCH(ATS!$U579,ATS!$O:$O,0),4)</f>
        <v>LAVA-53/61</v>
      </c>
      <c r="AA579" s="173">
        <f>IFERROR(VLOOKUP('2) Order Form'!V564,$U$4:$U$2000,1,FALSE),"Ikke med i Elastic")</f>
        <v>7048652914231</v>
      </c>
      <c r="AB579" s="173">
        <f>SUM('2) Order Form'!V564)</f>
        <v>7048652914231</v>
      </c>
      <c r="AC579" s="173">
        <f>INDEX(ATS!$A:$P,MATCH(ATS!$AB579,ATS!$O:$O,0),1)</f>
        <v>820412</v>
      </c>
      <c r="AD579" s="173" t="str">
        <f>INDEX(ATS!$A:$P,MATCH(ATS!$AB579,ATS!$O:$O,0),2)</f>
        <v>Hunter Gloves M</v>
      </c>
      <c r="AE579" s="173" t="str">
        <f>INDEX(ATS!$A:$P,MATCH(ATS!$AB579,ATS!$O:$O,0),4)</f>
        <v>10001-L</v>
      </c>
    </row>
    <row r="580" spans="1:31">
      <c r="A580">
        <v>820261</v>
      </c>
      <c r="B580" t="s">
        <v>3355</v>
      </c>
      <c r="C580" t="s">
        <v>3939</v>
      </c>
      <c r="D580" t="s">
        <v>336</v>
      </c>
      <c r="E580" t="s">
        <v>2883</v>
      </c>
      <c r="F580" t="s">
        <v>66</v>
      </c>
      <c r="G580" t="s">
        <v>111</v>
      </c>
      <c r="H580">
        <v>54</v>
      </c>
      <c r="I580">
        <v>54</v>
      </c>
      <c r="J580">
        <v>54</v>
      </c>
      <c r="K580">
        <v>54</v>
      </c>
      <c r="L580">
        <v>54</v>
      </c>
      <c r="N580" s="171" t="str">
        <f t="shared" ref="N580:N643" si="27">CONCATENATE(A580,"-",D580)</f>
        <v>820261-99901-L</v>
      </c>
      <c r="O580" s="172" t="str">
        <f>IF(B580="NET","",IF(B580="","",IFERROR(VLOOKUP(N580,EAN!$A:$B,2,FALSE),"MANGLER - MÅ OPPDATERE EAN-FANEN")))</f>
        <v>MANGLER - MÅ OPPDATERE EAN-FANEN</v>
      </c>
      <c r="P580" s="171">
        <f t="shared" si="25"/>
        <v>54</v>
      </c>
      <c r="Q580" s="171">
        <f t="shared" si="26"/>
        <v>54</v>
      </c>
      <c r="S580" s="102" t="str">
        <f>IF(B580="NET","",IFERROR(VLOOKUP(O580,'2) Order Form'!$V$9:$V$905,1,FALSE),"Ikke med I order form"))</f>
        <v>Ikke med I order form</v>
      </c>
      <c r="U580" s="2">
        <v>7048652911742</v>
      </c>
      <c r="V580" s="120">
        <f>IFERROR(VLOOKUP(U580,'2) Order Form'!$V$9:$V$1767,1,FALSE),"Ikke med I order form")</f>
        <v>7048652911742</v>
      </c>
      <c r="W580" s="173">
        <f>INDEX(ATS!$A:$P,MATCH(ATS!$U580,ATS!$O:$O,0),1)</f>
        <v>845130</v>
      </c>
      <c r="X580" s="174" t="str">
        <f>INDEX(ATS!$A:$P,MATCH(ATS!$U580,ATS!$O:$O,0),2)</f>
        <v>Seeker Mips Helmet</v>
      </c>
      <c r="Y580" s="175" t="str">
        <f>INDEX(ATS!$A:$P,MATCH(ATS!$U580,ATS!$O:$O,0),4)</f>
        <v>DUSK-48/53</v>
      </c>
      <c r="AA580" s="173">
        <f>IFERROR(VLOOKUP('2) Order Form'!V565,$U$4:$U$2000,1,FALSE),"Ikke med i Elastic")</f>
        <v>7048652914262</v>
      </c>
      <c r="AB580" s="173">
        <f>SUM('2) Order Form'!V565)</f>
        <v>7048652914262</v>
      </c>
      <c r="AC580" s="173">
        <f>INDEX(ATS!$A:$P,MATCH(ATS!$AB580,ATS!$O:$O,0),1)</f>
        <v>820412</v>
      </c>
      <c r="AD580" s="173" t="str">
        <f>INDEX(ATS!$A:$P,MATCH(ATS!$AB580,ATS!$O:$O,0),2)</f>
        <v>Hunter Gloves M</v>
      </c>
      <c r="AE580" s="173" t="str">
        <f>INDEX(ATS!$A:$P,MATCH(ATS!$AB580,ATS!$O:$O,0),4)</f>
        <v>10001-XL</v>
      </c>
    </row>
    <row r="581" spans="1:31">
      <c r="A581" s="140">
        <v>820262</v>
      </c>
      <c r="B581" t="s">
        <v>170</v>
      </c>
      <c r="H581" s="140">
        <v>202341</v>
      </c>
      <c r="I581" s="140">
        <v>202342</v>
      </c>
      <c r="J581" s="140">
        <v>202343</v>
      </c>
      <c r="K581" s="140">
        <v>202344</v>
      </c>
      <c r="L581" s="140">
        <v>202345</v>
      </c>
      <c r="N581" s="171" t="str">
        <f t="shared" si="27"/>
        <v>820262-</v>
      </c>
      <c r="O581" s="172" t="str">
        <f>IF(B581="NET","",IF(B581="","",IFERROR(VLOOKUP(N581,EAN!$A:$B,2,FALSE),"MANGLER - MÅ OPPDATERE EAN-FANEN")))</f>
        <v/>
      </c>
      <c r="P581" s="171">
        <f t="shared" ref="P581:P644" si="28">H581</f>
        <v>202341</v>
      </c>
      <c r="Q581" s="171">
        <f t="shared" ref="Q581:Q644" si="29">L581</f>
        <v>202345</v>
      </c>
      <c r="S581" s="102" t="str">
        <f>IF(B581="NET","",IFERROR(VLOOKUP(O581,'2) Order Form'!$V$9:$V$905,1,FALSE),"Ikke med I order form"))</f>
        <v/>
      </c>
      <c r="U581" s="2">
        <v>7048652911742</v>
      </c>
      <c r="V581" s="120">
        <f>IFERROR(VLOOKUP(U581,'2) Order Form'!$V$9:$V$1767,1,FALSE),"Ikke med I order form")</f>
        <v>7048652911742</v>
      </c>
      <c r="W581" s="173">
        <f>INDEX(ATS!$A:$P,MATCH(ATS!$U581,ATS!$O:$O,0),1)</f>
        <v>845130</v>
      </c>
      <c r="X581" s="174" t="str">
        <f>INDEX(ATS!$A:$P,MATCH(ATS!$U581,ATS!$O:$O,0),2)</f>
        <v>Seeker Mips Helmet</v>
      </c>
      <c r="Y581" s="175" t="str">
        <f>INDEX(ATS!$A:$P,MATCH(ATS!$U581,ATS!$O:$O,0),4)</f>
        <v>DUSK-48/53</v>
      </c>
      <c r="AA581" s="173">
        <f>IFERROR(VLOOKUP('2) Order Form'!V566,$U$4:$U$2000,1,FALSE),"Ikke med i Elastic")</f>
        <v>7048652914293</v>
      </c>
      <c r="AB581" s="173">
        <f>SUM('2) Order Form'!V566)</f>
        <v>7048652914293</v>
      </c>
      <c r="AC581" s="173">
        <f>INDEX(ATS!$A:$P,MATCH(ATS!$AB581,ATS!$O:$O,0),1)</f>
        <v>820412</v>
      </c>
      <c r="AD581" s="173" t="str">
        <f>INDEX(ATS!$A:$P,MATCH(ATS!$AB581,ATS!$O:$O,0),2)</f>
        <v>Hunter Gloves M</v>
      </c>
      <c r="AE581" s="173" t="str">
        <f>INDEX(ATS!$A:$P,MATCH(ATS!$AB581,ATS!$O:$O,0),4)</f>
        <v>55504-S</v>
      </c>
    </row>
    <row r="582" spans="1:31">
      <c r="A582">
        <v>820262</v>
      </c>
      <c r="B582" t="s">
        <v>3356</v>
      </c>
      <c r="C582" t="s">
        <v>3939</v>
      </c>
      <c r="D582" t="s">
        <v>3334</v>
      </c>
      <c r="E582" t="s">
        <v>3335</v>
      </c>
      <c r="F582" t="s">
        <v>8</v>
      </c>
      <c r="G582" t="s">
        <v>111</v>
      </c>
      <c r="H582">
        <v>0</v>
      </c>
      <c r="I582">
        <v>0</v>
      </c>
      <c r="J582">
        <v>0</v>
      </c>
      <c r="K582">
        <v>0</v>
      </c>
      <c r="L582">
        <v>0</v>
      </c>
      <c r="N582" s="171" t="str">
        <f t="shared" si="27"/>
        <v>820262-75000-S</v>
      </c>
      <c r="O582" s="172" t="str">
        <f>IF(B582="NET","",IF(B582="","",IFERROR(VLOOKUP(N582,EAN!$A:$B,2,FALSE),"MANGLER - MÅ OPPDATERE EAN-FANEN")))</f>
        <v>MANGLER - MÅ OPPDATERE EAN-FANEN</v>
      </c>
      <c r="P582" s="171">
        <f t="shared" si="28"/>
        <v>0</v>
      </c>
      <c r="Q582" s="171">
        <f t="shared" si="29"/>
        <v>0</v>
      </c>
      <c r="S582" s="102" t="str">
        <f>IF(B582="NET","",IFERROR(VLOOKUP(O582,'2) Order Form'!$V$9:$V$905,1,FALSE),"Ikke med I order form"))</f>
        <v>Ikke med I order form</v>
      </c>
      <c r="U582" s="2">
        <v>7048652903136</v>
      </c>
      <c r="V582" s="120">
        <f>IFERROR(VLOOKUP(U582,'2) Order Form'!$V$9:$V$1767,1,FALSE),"Ikke med I order form")</f>
        <v>7048652903136</v>
      </c>
      <c r="W582" s="173">
        <f>INDEX(ATS!$A:$P,MATCH(ATS!$U582,ATS!$O:$O,0),1)</f>
        <v>845130</v>
      </c>
      <c r="X582" s="174" t="str">
        <f>INDEX(ATS!$A:$P,MATCH(ATS!$U582,ATS!$O:$O,0),2)</f>
        <v>Seeker Mips Helmet</v>
      </c>
      <c r="Y582" s="175" t="str">
        <f>INDEX(ATS!$A:$P,MATCH(ATS!$U582,ATS!$O:$O,0),4)</f>
        <v>DUSK-53/61</v>
      </c>
      <c r="AA582" s="173">
        <f>IFERROR(VLOOKUP('2) Order Form'!V567,$U$4:$U$2000,1,FALSE),"Ikke med i Elastic")</f>
        <v>7048652914286</v>
      </c>
      <c r="AB582" s="173">
        <f>SUM('2) Order Form'!V567)</f>
        <v>7048652914286</v>
      </c>
      <c r="AC582" s="173">
        <f>INDEX(ATS!$A:$P,MATCH(ATS!$AB582,ATS!$O:$O,0),1)</f>
        <v>820412</v>
      </c>
      <c r="AD582" s="173" t="str">
        <f>INDEX(ATS!$A:$P,MATCH(ATS!$AB582,ATS!$O:$O,0),2)</f>
        <v>Hunter Gloves M</v>
      </c>
      <c r="AE582" s="173" t="str">
        <f>INDEX(ATS!$A:$P,MATCH(ATS!$AB582,ATS!$O:$O,0),4)</f>
        <v>55504-M</v>
      </c>
    </row>
    <row r="583" spans="1:31">
      <c r="A583">
        <v>820262</v>
      </c>
      <c r="B583" t="s">
        <v>3356</v>
      </c>
      <c r="C583" t="s">
        <v>3939</v>
      </c>
      <c r="D583" t="s">
        <v>3336</v>
      </c>
      <c r="E583" t="s">
        <v>3335</v>
      </c>
      <c r="F583" t="s">
        <v>7</v>
      </c>
      <c r="G583" t="s">
        <v>111</v>
      </c>
      <c r="H583">
        <v>8</v>
      </c>
      <c r="I583">
        <v>8</v>
      </c>
      <c r="J583">
        <v>8</v>
      </c>
      <c r="K583">
        <v>8</v>
      </c>
      <c r="L583">
        <v>8</v>
      </c>
      <c r="N583" s="171" t="str">
        <f t="shared" si="27"/>
        <v>820262-75000-M</v>
      </c>
      <c r="O583" s="172" t="str">
        <f>IF(B583="NET","",IF(B583="","",IFERROR(VLOOKUP(N583,EAN!$A:$B,2,FALSE),"MANGLER - MÅ OPPDATERE EAN-FANEN")))</f>
        <v>MANGLER - MÅ OPPDATERE EAN-FANEN</v>
      </c>
      <c r="P583" s="171">
        <f t="shared" si="28"/>
        <v>8</v>
      </c>
      <c r="Q583" s="171">
        <f t="shared" si="29"/>
        <v>8</v>
      </c>
      <c r="S583" s="102" t="str">
        <f>IF(B583="NET","",IFERROR(VLOOKUP(O583,'2) Order Form'!$V$9:$V$905,1,FALSE),"Ikke med I order form"))</f>
        <v>Ikke med I order form</v>
      </c>
      <c r="U583" s="2">
        <v>7048652903136</v>
      </c>
      <c r="V583" s="120">
        <f>IFERROR(VLOOKUP(U583,'2) Order Form'!$V$9:$V$1767,1,FALSE),"Ikke med I order form")</f>
        <v>7048652903136</v>
      </c>
      <c r="W583" s="173">
        <f>INDEX(ATS!$A:$P,MATCH(ATS!$U583,ATS!$O:$O,0),1)</f>
        <v>845130</v>
      </c>
      <c r="X583" s="174" t="str">
        <f>INDEX(ATS!$A:$P,MATCH(ATS!$U583,ATS!$O:$O,0),2)</f>
        <v>Seeker Mips Helmet</v>
      </c>
      <c r="Y583" s="175" t="str">
        <f>INDEX(ATS!$A:$P,MATCH(ATS!$U583,ATS!$O:$O,0),4)</f>
        <v>DUSK-53/61</v>
      </c>
      <c r="AA583" s="173">
        <f>IFERROR(VLOOKUP('2) Order Form'!V568,$U$4:$U$2000,1,FALSE),"Ikke med i Elastic")</f>
        <v>7048652914279</v>
      </c>
      <c r="AB583" s="173">
        <f>SUM('2) Order Form'!V568)</f>
        <v>7048652914279</v>
      </c>
      <c r="AC583" s="173">
        <f>INDEX(ATS!$A:$P,MATCH(ATS!$AB583,ATS!$O:$O,0),1)</f>
        <v>820412</v>
      </c>
      <c r="AD583" s="173" t="str">
        <f>INDEX(ATS!$A:$P,MATCH(ATS!$AB583,ATS!$O:$O,0),2)</f>
        <v>Hunter Gloves M</v>
      </c>
      <c r="AE583" s="173" t="str">
        <f>INDEX(ATS!$A:$P,MATCH(ATS!$AB583,ATS!$O:$O,0),4)</f>
        <v>55504-L</v>
      </c>
    </row>
    <row r="584" spans="1:31">
      <c r="A584">
        <v>820262</v>
      </c>
      <c r="B584" t="s">
        <v>3356</v>
      </c>
      <c r="C584" t="s">
        <v>3939</v>
      </c>
      <c r="D584" t="s">
        <v>3337</v>
      </c>
      <c r="E584" t="s">
        <v>3335</v>
      </c>
      <c r="F584" t="s">
        <v>66</v>
      </c>
      <c r="G584" t="s">
        <v>111</v>
      </c>
      <c r="H584">
        <v>12</v>
      </c>
      <c r="I584">
        <v>12</v>
      </c>
      <c r="J584">
        <v>12</v>
      </c>
      <c r="K584">
        <v>12</v>
      </c>
      <c r="L584">
        <v>12</v>
      </c>
      <c r="N584" s="171" t="str">
        <f t="shared" si="27"/>
        <v>820262-75000-L</v>
      </c>
      <c r="O584" s="172" t="str">
        <f>IF(B584="NET","",IF(B584="","",IFERROR(VLOOKUP(N584,EAN!$A:$B,2,FALSE),"MANGLER - MÅ OPPDATERE EAN-FANEN")))</f>
        <v>MANGLER - MÅ OPPDATERE EAN-FANEN</v>
      </c>
      <c r="P584" s="171">
        <f t="shared" si="28"/>
        <v>12</v>
      </c>
      <c r="Q584" s="171">
        <f t="shared" si="29"/>
        <v>12</v>
      </c>
      <c r="S584" s="102" t="str">
        <f>IF(B584="NET","",IFERROR(VLOOKUP(O584,'2) Order Form'!$V$9:$V$905,1,FALSE),"Ikke med I order form"))</f>
        <v>Ikke med I order form</v>
      </c>
      <c r="U584" s="2">
        <v>7048652911766</v>
      </c>
      <c r="V584" s="120">
        <f>IFERROR(VLOOKUP(U584,'2) Order Form'!$V$9:$V$1767,1,FALSE),"Ikke med I order form")</f>
        <v>7048652911766</v>
      </c>
      <c r="W584" s="173">
        <f>INDEX(ATS!$A:$P,MATCH(ATS!$U584,ATS!$O:$O,0),1)</f>
        <v>845130</v>
      </c>
      <c r="X584" s="174" t="str">
        <f>INDEX(ATS!$A:$P,MATCH(ATS!$U584,ATS!$O:$O,0),2)</f>
        <v>Seeker Mips Helmet</v>
      </c>
      <c r="Y584" s="175" t="str">
        <f>INDEX(ATS!$A:$P,MATCH(ATS!$U584,ATS!$O:$O,0),4)</f>
        <v>FLRM-48/53</v>
      </c>
      <c r="AA584" s="173">
        <f>IFERROR(VLOOKUP('2) Order Form'!V569,$U$4:$U$2000,1,FALSE),"Ikke med i Elastic")</f>
        <v>7048652914309</v>
      </c>
      <c r="AB584" s="173">
        <f>SUM('2) Order Form'!V569)</f>
        <v>7048652914309</v>
      </c>
      <c r="AC584" s="173">
        <f>INDEX(ATS!$A:$P,MATCH(ATS!$AB584,ATS!$O:$O,0),1)</f>
        <v>820412</v>
      </c>
      <c r="AD584" s="173" t="str">
        <f>INDEX(ATS!$A:$P,MATCH(ATS!$AB584,ATS!$O:$O,0),2)</f>
        <v>Hunter Gloves M</v>
      </c>
      <c r="AE584" s="173" t="str">
        <f>INDEX(ATS!$A:$P,MATCH(ATS!$AB584,ATS!$O:$O,0),4)</f>
        <v>55504-XL</v>
      </c>
    </row>
    <row r="585" spans="1:31">
      <c r="A585">
        <v>820262</v>
      </c>
      <c r="B585" t="s">
        <v>3356</v>
      </c>
      <c r="C585" t="s">
        <v>3939</v>
      </c>
      <c r="D585" t="s">
        <v>3338</v>
      </c>
      <c r="E585" t="s">
        <v>3335</v>
      </c>
      <c r="F585" t="s">
        <v>67</v>
      </c>
      <c r="G585" t="s">
        <v>111</v>
      </c>
      <c r="H585">
        <v>12</v>
      </c>
      <c r="I585">
        <v>12</v>
      </c>
      <c r="J585">
        <v>12</v>
      </c>
      <c r="K585">
        <v>12</v>
      </c>
      <c r="L585">
        <v>12</v>
      </c>
      <c r="N585" s="171" t="str">
        <f t="shared" si="27"/>
        <v>820262-75000-XL</v>
      </c>
      <c r="O585" s="172" t="str">
        <f>IF(B585="NET","",IF(B585="","",IFERROR(VLOOKUP(N585,EAN!$A:$B,2,FALSE),"MANGLER - MÅ OPPDATERE EAN-FANEN")))</f>
        <v>MANGLER - MÅ OPPDATERE EAN-FANEN</v>
      </c>
      <c r="P585" s="171">
        <f t="shared" si="28"/>
        <v>12</v>
      </c>
      <c r="Q585" s="171">
        <f t="shared" si="29"/>
        <v>12</v>
      </c>
      <c r="S585" s="102" t="str">
        <f>IF(B585="NET","",IFERROR(VLOOKUP(O585,'2) Order Form'!$V$9:$V$905,1,FALSE),"Ikke med I order form"))</f>
        <v>Ikke med I order form</v>
      </c>
      <c r="U585" s="2">
        <v>7048652911766</v>
      </c>
      <c r="V585" s="120">
        <f>IFERROR(VLOOKUP(U585,'2) Order Form'!$V$9:$V$1767,1,FALSE),"Ikke med I order form")</f>
        <v>7048652911766</v>
      </c>
      <c r="W585" s="173">
        <f>INDEX(ATS!$A:$P,MATCH(ATS!$U585,ATS!$O:$O,0),1)</f>
        <v>845130</v>
      </c>
      <c r="X585" s="174" t="str">
        <f>INDEX(ATS!$A:$P,MATCH(ATS!$U585,ATS!$O:$O,0),2)</f>
        <v>Seeker Mips Helmet</v>
      </c>
      <c r="Y585" s="175" t="str">
        <f>INDEX(ATS!$A:$P,MATCH(ATS!$U585,ATS!$O:$O,0),4)</f>
        <v>FLRM-48/53</v>
      </c>
      <c r="AA585" s="173">
        <f>IFERROR(VLOOKUP('2) Order Form'!V570,$U$4:$U$2000,1,FALSE),"Ikke med i Elastic")</f>
        <v>7048652914330</v>
      </c>
      <c r="AB585" s="173">
        <f>SUM('2) Order Form'!V570)</f>
        <v>7048652914330</v>
      </c>
      <c r="AC585" s="173">
        <f>INDEX(ATS!$A:$P,MATCH(ATS!$AB585,ATS!$O:$O,0),1)</f>
        <v>820412</v>
      </c>
      <c r="AD585" s="173" t="str">
        <f>INDEX(ATS!$A:$P,MATCH(ATS!$AB585,ATS!$O:$O,0),2)</f>
        <v>Hunter Gloves M</v>
      </c>
      <c r="AE585" s="173" t="str">
        <f>INDEX(ATS!$A:$P,MATCH(ATS!$AB585,ATS!$O:$O,0),4)</f>
        <v>78001-S</v>
      </c>
    </row>
    <row r="586" spans="1:31">
      <c r="A586">
        <v>820262</v>
      </c>
      <c r="B586" t="s">
        <v>3356</v>
      </c>
      <c r="C586" t="s">
        <v>3939</v>
      </c>
      <c r="D586" t="s">
        <v>334</v>
      </c>
      <c r="E586" t="s">
        <v>2883</v>
      </c>
      <c r="F586" t="s">
        <v>8</v>
      </c>
      <c r="G586" t="s">
        <v>111</v>
      </c>
      <c r="H586">
        <v>0</v>
      </c>
      <c r="I586">
        <v>0</v>
      </c>
      <c r="J586">
        <v>0</v>
      </c>
      <c r="K586">
        <v>0</v>
      </c>
      <c r="L586">
        <v>0</v>
      </c>
      <c r="N586" s="171" t="str">
        <f t="shared" si="27"/>
        <v>820262-99901-S</v>
      </c>
      <c r="O586" s="172" t="str">
        <f>IF(B586="NET","",IF(B586="","",IFERROR(VLOOKUP(N586,EAN!$A:$B,2,FALSE),"MANGLER - MÅ OPPDATERE EAN-FANEN")))</f>
        <v>MANGLER - MÅ OPPDATERE EAN-FANEN</v>
      </c>
      <c r="P586" s="171">
        <f t="shared" si="28"/>
        <v>0</v>
      </c>
      <c r="Q586" s="171">
        <f t="shared" si="29"/>
        <v>0</v>
      </c>
      <c r="S586" s="102" t="str">
        <f>IF(B586="NET","",IFERROR(VLOOKUP(O586,'2) Order Form'!$V$9:$V$905,1,FALSE),"Ikke med I order form"))</f>
        <v>Ikke med I order form</v>
      </c>
      <c r="U586" s="2">
        <v>7048652903143</v>
      </c>
      <c r="V586" s="120">
        <f>IFERROR(VLOOKUP(U586,'2) Order Form'!$V$9:$V$1767,1,FALSE),"Ikke med I order form")</f>
        <v>7048652903143</v>
      </c>
      <c r="W586" s="173">
        <f>INDEX(ATS!$A:$P,MATCH(ATS!$U586,ATS!$O:$O,0),1)</f>
        <v>845130</v>
      </c>
      <c r="X586" s="174" t="str">
        <f>INDEX(ATS!$A:$P,MATCH(ATS!$U586,ATS!$O:$O,0),2)</f>
        <v>Seeker Mips Helmet</v>
      </c>
      <c r="Y586" s="175" t="str">
        <f>INDEX(ATS!$A:$P,MATCH(ATS!$U586,ATS!$O:$O,0),4)</f>
        <v>FLRM-53/61</v>
      </c>
      <c r="AA586" s="173">
        <f>IFERROR(VLOOKUP('2) Order Form'!V571,$U$4:$U$2000,1,FALSE),"Ikke med i Elastic")</f>
        <v>7048652914323</v>
      </c>
      <c r="AB586" s="173">
        <f>SUM('2) Order Form'!V571)</f>
        <v>7048652914323</v>
      </c>
      <c r="AC586" s="173">
        <f>INDEX(ATS!$A:$P,MATCH(ATS!$AB586,ATS!$O:$O,0),1)</f>
        <v>820412</v>
      </c>
      <c r="AD586" s="173" t="str">
        <f>INDEX(ATS!$A:$P,MATCH(ATS!$AB586,ATS!$O:$O,0),2)</f>
        <v>Hunter Gloves M</v>
      </c>
      <c r="AE586" s="173" t="str">
        <f>INDEX(ATS!$A:$P,MATCH(ATS!$AB586,ATS!$O:$O,0),4)</f>
        <v>78001-M</v>
      </c>
    </row>
    <row r="587" spans="1:31">
      <c r="A587">
        <v>820262</v>
      </c>
      <c r="B587" t="s">
        <v>3356</v>
      </c>
      <c r="C587" t="s">
        <v>3939</v>
      </c>
      <c r="D587" t="s">
        <v>335</v>
      </c>
      <c r="E587" t="s">
        <v>2883</v>
      </c>
      <c r="F587" t="s">
        <v>7</v>
      </c>
      <c r="G587" t="s">
        <v>111</v>
      </c>
      <c r="H587">
        <v>0</v>
      </c>
      <c r="I587">
        <v>0</v>
      </c>
      <c r="J587">
        <v>0</v>
      </c>
      <c r="K587">
        <v>0</v>
      </c>
      <c r="L587">
        <v>0</v>
      </c>
      <c r="N587" s="171" t="str">
        <f t="shared" si="27"/>
        <v>820262-99901-M</v>
      </c>
      <c r="O587" s="172" t="str">
        <f>IF(B587="NET","",IF(B587="","",IFERROR(VLOOKUP(N587,EAN!$A:$B,2,FALSE),"MANGLER - MÅ OPPDATERE EAN-FANEN")))</f>
        <v>MANGLER - MÅ OPPDATERE EAN-FANEN</v>
      </c>
      <c r="P587" s="171">
        <f t="shared" si="28"/>
        <v>0</v>
      </c>
      <c r="Q587" s="171">
        <f t="shared" si="29"/>
        <v>0</v>
      </c>
      <c r="S587" s="102" t="str">
        <f>IF(B587="NET","",IFERROR(VLOOKUP(O587,'2) Order Form'!$V$9:$V$905,1,FALSE),"Ikke med I order form"))</f>
        <v>Ikke med I order form</v>
      </c>
      <c r="U587" s="2">
        <v>7048652903143</v>
      </c>
      <c r="V587" s="120">
        <f>IFERROR(VLOOKUP(U587,'2) Order Form'!$V$9:$V$1767,1,FALSE),"Ikke med I order form")</f>
        <v>7048652903143</v>
      </c>
      <c r="W587" s="173">
        <f>INDEX(ATS!$A:$P,MATCH(ATS!$U587,ATS!$O:$O,0),1)</f>
        <v>845130</v>
      </c>
      <c r="X587" s="174" t="str">
        <f>INDEX(ATS!$A:$P,MATCH(ATS!$U587,ATS!$O:$O,0),2)</f>
        <v>Seeker Mips Helmet</v>
      </c>
      <c r="Y587" s="175" t="str">
        <f>INDEX(ATS!$A:$P,MATCH(ATS!$U587,ATS!$O:$O,0),4)</f>
        <v>FLRM-53/61</v>
      </c>
      <c r="AA587" s="173">
        <f>IFERROR(VLOOKUP('2) Order Form'!V572,$U$4:$U$2000,1,FALSE),"Ikke med i Elastic")</f>
        <v>7048652914316</v>
      </c>
      <c r="AB587" s="173">
        <f>SUM('2) Order Form'!V572)</f>
        <v>7048652914316</v>
      </c>
      <c r="AC587" s="173">
        <f>INDEX(ATS!$A:$P,MATCH(ATS!$AB587,ATS!$O:$O,0),1)</f>
        <v>820412</v>
      </c>
      <c r="AD587" s="173" t="str">
        <f>INDEX(ATS!$A:$P,MATCH(ATS!$AB587,ATS!$O:$O,0),2)</f>
        <v>Hunter Gloves M</v>
      </c>
      <c r="AE587" s="173" t="str">
        <f>INDEX(ATS!$A:$P,MATCH(ATS!$AB587,ATS!$O:$O,0),4)</f>
        <v>78001-L</v>
      </c>
    </row>
    <row r="588" spans="1:31">
      <c r="A588">
        <v>820262</v>
      </c>
      <c r="B588" t="s">
        <v>3356</v>
      </c>
      <c r="C588" t="s">
        <v>3939</v>
      </c>
      <c r="D588" t="s">
        <v>336</v>
      </c>
      <c r="E588" t="s">
        <v>2883</v>
      </c>
      <c r="F588" t="s">
        <v>66</v>
      </c>
      <c r="G588" t="s">
        <v>111</v>
      </c>
      <c r="H588">
        <v>0</v>
      </c>
      <c r="I588">
        <v>0</v>
      </c>
      <c r="J588">
        <v>0</v>
      </c>
      <c r="K588">
        <v>0</v>
      </c>
      <c r="L588">
        <v>0</v>
      </c>
      <c r="N588" s="171" t="str">
        <f t="shared" si="27"/>
        <v>820262-99901-L</v>
      </c>
      <c r="O588" s="172" t="str">
        <f>IF(B588="NET","",IF(B588="","",IFERROR(VLOOKUP(N588,EAN!$A:$B,2,FALSE),"MANGLER - MÅ OPPDATERE EAN-FANEN")))</f>
        <v>MANGLER - MÅ OPPDATERE EAN-FANEN</v>
      </c>
      <c r="P588" s="171">
        <f t="shared" si="28"/>
        <v>0</v>
      </c>
      <c r="Q588" s="171">
        <f t="shared" si="29"/>
        <v>0</v>
      </c>
      <c r="S588" s="102" t="str">
        <f>IF(B588="NET","",IFERROR(VLOOKUP(O588,'2) Order Form'!$V$9:$V$905,1,FALSE),"Ikke med I order form"))</f>
        <v>Ikke med I order form</v>
      </c>
      <c r="U588" s="2">
        <v>7048652911841</v>
      </c>
      <c r="V588" s="120">
        <f>IFERROR(VLOOKUP(U588,'2) Order Form'!$V$9:$V$1767,1,FALSE),"Ikke med I order form")</f>
        <v>7048652911841</v>
      </c>
      <c r="W588" s="173">
        <f>INDEX(ATS!$A:$P,MATCH(ATS!$U588,ATS!$O:$O,0),1)</f>
        <v>845130</v>
      </c>
      <c r="X588" s="174" t="str">
        <f>INDEX(ATS!$A:$P,MATCH(ATS!$U588,ATS!$O:$O,0),2)</f>
        <v>Seeker Mips Helmet</v>
      </c>
      <c r="Y588" s="175" t="str">
        <f>INDEX(ATS!$A:$P,MATCH(ATS!$U588,ATS!$O:$O,0),4)</f>
        <v>WOLD-48/53</v>
      </c>
      <c r="AA588" s="173">
        <f>IFERROR(VLOOKUP('2) Order Form'!V573,$U$4:$U$2000,1,FALSE),"Ikke med i Elastic")</f>
        <v>7048652914347</v>
      </c>
      <c r="AB588" s="173">
        <f>SUM('2) Order Form'!V573)</f>
        <v>7048652914347</v>
      </c>
      <c r="AC588" s="173">
        <f>INDEX(ATS!$A:$P,MATCH(ATS!$AB588,ATS!$O:$O,0),1)</f>
        <v>820412</v>
      </c>
      <c r="AD588" s="173" t="str">
        <f>INDEX(ATS!$A:$P,MATCH(ATS!$AB588,ATS!$O:$O,0),2)</f>
        <v>Hunter Gloves M</v>
      </c>
      <c r="AE588" s="173" t="str">
        <f>INDEX(ATS!$A:$P,MATCH(ATS!$AB588,ATS!$O:$O,0),4)</f>
        <v>78001-XL</v>
      </c>
    </row>
    <row r="589" spans="1:31">
      <c r="A589">
        <v>820262</v>
      </c>
      <c r="B589" t="s">
        <v>3356</v>
      </c>
      <c r="C589" t="s">
        <v>3939</v>
      </c>
      <c r="D589" t="s">
        <v>337</v>
      </c>
      <c r="E589" t="s">
        <v>2883</v>
      </c>
      <c r="F589" t="s">
        <v>67</v>
      </c>
      <c r="G589" t="s">
        <v>111</v>
      </c>
      <c r="H589">
        <v>0</v>
      </c>
      <c r="I589">
        <v>0</v>
      </c>
      <c r="J589">
        <v>0</v>
      </c>
      <c r="K589">
        <v>0</v>
      </c>
      <c r="L589">
        <v>0</v>
      </c>
      <c r="N589" s="171" t="str">
        <f t="shared" si="27"/>
        <v>820262-99901-XL</v>
      </c>
      <c r="O589" s="172" t="str">
        <f>IF(B589="NET","",IF(B589="","",IFERROR(VLOOKUP(N589,EAN!$A:$B,2,FALSE),"MANGLER - MÅ OPPDATERE EAN-FANEN")))</f>
        <v>MANGLER - MÅ OPPDATERE EAN-FANEN</v>
      </c>
      <c r="P589" s="171">
        <f t="shared" si="28"/>
        <v>0</v>
      </c>
      <c r="Q589" s="171">
        <f t="shared" si="29"/>
        <v>0</v>
      </c>
      <c r="S589" s="102" t="str">
        <f>IF(B589="NET","",IFERROR(VLOOKUP(O589,'2) Order Form'!$V$9:$V$905,1,FALSE),"Ikke med I order form"))</f>
        <v>Ikke med I order form</v>
      </c>
      <c r="U589" s="2">
        <v>7048652911841</v>
      </c>
      <c r="V589" s="120">
        <f>IFERROR(VLOOKUP(U589,'2) Order Form'!$V$9:$V$1767,1,FALSE),"Ikke med I order form")</f>
        <v>7048652911841</v>
      </c>
      <c r="W589" s="173">
        <f>INDEX(ATS!$A:$P,MATCH(ATS!$U589,ATS!$O:$O,0),1)</f>
        <v>845130</v>
      </c>
      <c r="X589" s="174" t="str">
        <f>INDEX(ATS!$A:$P,MATCH(ATS!$U589,ATS!$O:$O,0),2)</f>
        <v>Seeker Mips Helmet</v>
      </c>
      <c r="Y589" s="175" t="str">
        <f>INDEX(ATS!$A:$P,MATCH(ATS!$U589,ATS!$O:$O,0),4)</f>
        <v>WOLD-48/53</v>
      </c>
      <c r="AA589" s="173">
        <f>IFERROR(VLOOKUP('2) Order Form'!V574,$U$4:$U$2000,1,FALSE),"Ikke med i Elastic")</f>
        <v>7048652914378</v>
      </c>
      <c r="AB589" s="173">
        <f>SUM('2) Order Form'!V574)</f>
        <v>7048652914378</v>
      </c>
      <c r="AC589" s="173">
        <f>INDEX(ATS!$A:$P,MATCH(ATS!$AB589,ATS!$O:$O,0),1)</f>
        <v>820412</v>
      </c>
      <c r="AD589" s="173" t="str">
        <f>INDEX(ATS!$A:$P,MATCH(ATS!$AB589,ATS!$O:$O,0),2)</f>
        <v>Hunter Gloves M</v>
      </c>
      <c r="AE589" s="173" t="str">
        <f>INDEX(ATS!$A:$P,MATCH(ATS!$AB589,ATS!$O:$O,0),4)</f>
        <v>99901-S</v>
      </c>
    </row>
    <row r="590" spans="1:31">
      <c r="A590" s="140">
        <v>820263</v>
      </c>
      <c r="B590" t="s">
        <v>170</v>
      </c>
      <c r="H590" s="140">
        <v>202341</v>
      </c>
      <c r="I590" s="140">
        <v>202342</v>
      </c>
      <c r="J590" s="140">
        <v>202343</v>
      </c>
      <c r="K590" s="140">
        <v>202344</v>
      </c>
      <c r="L590" s="140">
        <v>202345</v>
      </c>
      <c r="N590" s="171" t="str">
        <f t="shared" si="27"/>
        <v>820263-</v>
      </c>
      <c r="O590" s="172" t="str">
        <f>IF(B590="NET","",IF(B590="","",IFERROR(VLOOKUP(N590,EAN!$A:$B,2,FALSE),"MANGLER - MÅ OPPDATERE EAN-FANEN")))</f>
        <v/>
      </c>
      <c r="P590" s="171">
        <f t="shared" si="28"/>
        <v>202341</v>
      </c>
      <c r="Q590" s="171">
        <f t="shared" si="29"/>
        <v>202345</v>
      </c>
      <c r="S590" s="102" t="str">
        <f>IF(B590="NET","",IFERROR(VLOOKUP(O590,'2) Order Form'!$V$9:$V$905,1,FALSE),"Ikke med I order form"))</f>
        <v/>
      </c>
      <c r="U590" s="2">
        <v>7048652903167</v>
      </c>
      <c r="V590" s="120">
        <f>IFERROR(VLOOKUP(U590,'2) Order Form'!$V$9:$V$1767,1,FALSE),"Ikke med I order form")</f>
        <v>7048652903167</v>
      </c>
      <c r="W590" s="173">
        <f>INDEX(ATS!$A:$P,MATCH(ATS!$U590,ATS!$O:$O,0),1)</f>
        <v>845130</v>
      </c>
      <c r="X590" s="174" t="str">
        <f>INDEX(ATS!$A:$P,MATCH(ATS!$U590,ATS!$O:$O,0),2)</f>
        <v>Seeker Mips Helmet</v>
      </c>
      <c r="Y590" s="175" t="str">
        <f>INDEX(ATS!$A:$P,MATCH(ATS!$U590,ATS!$O:$O,0),4)</f>
        <v>WOLD-53/61</v>
      </c>
      <c r="AA590" s="173">
        <f>IFERROR(VLOOKUP('2) Order Form'!V575,$U$4:$U$2000,1,FALSE),"Ikke med i Elastic")</f>
        <v>7048652914361</v>
      </c>
      <c r="AB590" s="173">
        <f>SUM('2) Order Form'!V575)</f>
        <v>7048652914361</v>
      </c>
      <c r="AC590" s="173">
        <f>INDEX(ATS!$A:$P,MATCH(ATS!$AB590,ATS!$O:$O,0),1)</f>
        <v>820412</v>
      </c>
      <c r="AD590" s="173" t="str">
        <f>INDEX(ATS!$A:$P,MATCH(ATS!$AB590,ATS!$O:$O,0),2)</f>
        <v>Hunter Gloves M</v>
      </c>
      <c r="AE590" s="173" t="str">
        <f>INDEX(ATS!$A:$P,MATCH(ATS!$AB590,ATS!$O:$O,0),4)</f>
        <v>99901-M</v>
      </c>
    </row>
    <row r="591" spans="1:31">
      <c r="A591">
        <v>820263</v>
      </c>
      <c r="B591" t="s">
        <v>3357</v>
      </c>
      <c r="C591" t="s">
        <v>3939</v>
      </c>
      <c r="D591" t="s">
        <v>1432</v>
      </c>
      <c r="E591" t="s">
        <v>3352</v>
      </c>
      <c r="F591" t="s">
        <v>68</v>
      </c>
      <c r="G591" t="s">
        <v>111</v>
      </c>
      <c r="H591">
        <v>0</v>
      </c>
      <c r="I591">
        <v>0</v>
      </c>
      <c r="J591">
        <v>0</v>
      </c>
      <c r="K591">
        <v>0</v>
      </c>
      <c r="L591">
        <v>0</v>
      </c>
      <c r="N591" s="171" t="str">
        <f t="shared" si="27"/>
        <v>820263-10002-XS</v>
      </c>
      <c r="O591" s="172" t="str">
        <f>IF(B591="NET","",IF(B591="","",IFERROR(VLOOKUP(N591,EAN!$A:$B,2,FALSE),"MANGLER - MÅ OPPDATERE EAN-FANEN")))</f>
        <v>MANGLER - MÅ OPPDATERE EAN-FANEN</v>
      </c>
      <c r="P591" s="171">
        <f t="shared" si="28"/>
        <v>0</v>
      </c>
      <c r="Q591" s="171">
        <f t="shared" si="29"/>
        <v>0</v>
      </c>
      <c r="S591" s="102" t="str">
        <f>IF(B591="NET","",IFERROR(VLOOKUP(O591,'2) Order Form'!$V$9:$V$905,1,FALSE),"Ikke med I order form"))</f>
        <v>Ikke med I order form</v>
      </c>
      <c r="U591" s="2">
        <v>7048652903167</v>
      </c>
      <c r="V591" s="120">
        <f>IFERROR(VLOOKUP(U591,'2) Order Form'!$V$9:$V$1767,1,FALSE),"Ikke med I order form")</f>
        <v>7048652903167</v>
      </c>
      <c r="W591" s="173">
        <f>INDEX(ATS!$A:$P,MATCH(ATS!$U591,ATS!$O:$O,0),1)</f>
        <v>845130</v>
      </c>
      <c r="X591" s="174" t="str">
        <f>INDEX(ATS!$A:$P,MATCH(ATS!$U591,ATS!$O:$O,0),2)</f>
        <v>Seeker Mips Helmet</v>
      </c>
      <c r="Y591" s="175" t="str">
        <f>INDEX(ATS!$A:$P,MATCH(ATS!$U591,ATS!$O:$O,0),4)</f>
        <v>WOLD-53/61</v>
      </c>
      <c r="AA591" s="173">
        <f>IFERROR(VLOOKUP('2) Order Form'!V576,$U$4:$U$2000,1,FALSE),"Ikke med i Elastic")</f>
        <v>7048652914354</v>
      </c>
      <c r="AB591" s="173">
        <f>SUM('2) Order Form'!V576)</f>
        <v>7048652914354</v>
      </c>
      <c r="AC591" s="173">
        <f>INDEX(ATS!$A:$P,MATCH(ATS!$AB591,ATS!$O:$O,0),1)</f>
        <v>820412</v>
      </c>
      <c r="AD591" s="173" t="str">
        <f>INDEX(ATS!$A:$P,MATCH(ATS!$AB591,ATS!$O:$O,0),2)</f>
        <v>Hunter Gloves M</v>
      </c>
      <c r="AE591" s="173" t="str">
        <f>INDEX(ATS!$A:$P,MATCH(ATS!$AB591,ATS!$O:$O,0),4)</f>
        <v>99901-L</v>
      </c>
    </row>
    <row r="592" spans="1:31">
      <c r="A592">
        <v>820263</v>
      </c>
      <c r="B592" t="s">
        <v>3357</v>
      </c>
      <c r="C592" t="s">
        <v>3939</v>
      </c>
      <c r="D592" t="s">
        <v>345</v>
      </c>
      <c r="E592" t="s">
        <v>3352</v>
      </c>
      <c r="F592" t="s">
        <v>8</v>
      </c>
      <c r="G592" t="s">
        <v>111</v>
      </c>
      <c r="H592">
        <v>6</v>
      </c>
      <c r="I592">
        <v>6</v>
      </c>
      <c r="J592">
        <v>6</v>
      </c>
      <c r="K592">
        <v>6</v>
      </c>
      <c r="L592">
        <v>6</v>
      </c>
      <c r="N592" s="171" t="str">
        <f t="shared" si="27"/>
        <v>820263-10002-S</v>
      </c>
      <c r="O592" s="172" t="str">
        <f>IF(B592="NET","",IF(B592="","",IFERROR(VLOOKUP(N592,EAN!$A:$B,2,FALSE),"MANGLER - MÅ OPPDATERE EAN-FANEN")))</f>
        <v>MANGLER - MÅ OPPDATERE EAN-FANEN</v>
      </c>
      <c r="P592" s="171">
        <f t="shared" si="28"/>
        <v>6</v>
      </c>
      <c r="Q592" s="171">
        <f t="shared" si="29"/>
        <v>6</v>
      </c>
      <c r="S592" s="102" t="str">
        <f>IF(B592="NET","",IFERROR(VLOOKUP(O592,'2) Order Form'!$V$9:$V$905,1,FALSE),"Ikke med I order form"))</f>
        <v>Ikke med I order form</v>
      </c>
      <c r="U592" s="2">
        <v>7048652327543</v>
      </c>
      <c r="V592" s="120">
        <f>IFERROR(VLOOKUP(U592,'2) Order Form'!$V$9:$V$1767,1,FALSE),"Ikke med I order form")</f>
        <v>7048652327543</v>
      </c>
      <c r="W592" s="173">
        <f>INDEX(ATS!$A:$P,MATCH(ATS!$U592,ATS!$O:$O,0),1)</f>
        <v>810052</v>
      </c>
      <c r="X592" s="174" t="str">
        <f>INDEX(ATS!$A:$P,MATCH(ATS!$U592,ATS!$O:$O,0),2)</f>
        <v>Bike Helmet Case</v>
      </c>
      <c r="Y592" s="175" t="str">
        <f>INDEX(ATS!$A:$P,MATCH(ATS!$U592,ATS!$O:$O,0),4)</f>
        <v>TEBLK-OS</v>
      </c>
      <c r="AA592" s="173">
        <f>IFERROR(VLOOKUP('2) Order Form'!V577,$U$4:$U$2000,1,FALSE),"Ikke med i Elastic")</f>
        <v>7048652914385</v>
      </c>
      <c r="AB592" s="173">
        <f>SUM('2) Order Form'!V577)</f>
        <v>7048652914385</v>
      </c>
      <c r="AC592" s="173">
        <f>INDEX(ATS!$A:$P,MATCH(ATS!$AB592,ATS!$O:$O,0),1)</f>
        <v>820412</v>
      </c>
      <c r="AD592" s="173" t="str">
        <f>INDEX(ATS!$A:$P,MATCH(ATS!$AB592,ATS!$O:$O,0),2)</f>
        <v>Hunter Gloves M</v>
      </c>
      <c r="AE592" s="173" t="str">
        <f>INDEX(ATS!$A:$P,MATCH(ATS!$AB592,ATS!$O:$O,0),4)</f>
        <v>99901-XL</v>
      </c>
    </row>
    <row r="593" spans="1:31">
      <c r="A593">
        <v>820263</v>
      </c>
      <c r="B593" t="s">
        <v>3357</v>
      </c>
      <c r="C593" t="s">
        <v>3939</v>
      </c>
      <c r="D593" t="s">
        <v>346</v>
      </c>
      <c r="E593" t="s">
        <v>3352</v>
      </c>
      <c r="F593" t="s">
        <v>7</v>
      </c>
      <c r="G593" t="s">
        <v>111</v>
      </c>
      <c r="H593">
        <v>15</v>
      </c>
      <c r="I593">
        <v>15</v>
      </c>
      <c r="J593">
        <v>15</v>
      </c>
      <c r="K593">
        <v>15</v>
      </c>
      <c r="L593">
        <v>15</v>
      </c>
      <c r="N593" s="171" t="str">
        <f t="shared" si="27"/>
        <v>820263-10002-M</v>
      </c>
      <c r="O593" s="172" t="str">
        <f>IF(B593="NET","",IF(B593="","",IFERROR(VLOOKUP(N593,EAN!$A:$B,2,FALSE),"MANGLER - MÅ OPPDATERE EAN-FANEN")))</f>
        <v>MANGLER - MÅ OPPDATERE EAN-FANEN</v>
      </c>
      <c r="P593" s="171">
        <f t="shared" si="28"/>
        <v>15</v>
      </c>
      <c r="Q593" s="171">
        <f t="shared" si="29"/>
        <v>15</v>
      </c>
      <c r="S593" s="102" t="str">
        <f>IF(B593="NET","",IFERROR(VLOOKUP(O593,'2) Order Form'!$V$9:$V$905,1,FALSE),"Ikke med I order form"))</f>
        <v>Ikke med I order form</v>
      </c>
      <c r="U593" s="2">
        <v>7048652327543</v>
      </c>
      <c r="V593" s="120">
        <f>IFERROR(VLOOKUP(U593,'2) Order Form'!$V$9:$V$1767,1,FALSE),"Ikke med I order form")</f>
        <v>7048652327543</v>
      </c>
      <c r="W593" s="173">
        <f>INDEX(ATS!$A:$P,MATCH(ATS!$U593,ATS!$O:$O,0),1)</f>
        <v>810052</v>
      </c>
      <c r="X593" s="174" t="str">
        <f>INDEX(ATS!$A:$P,MATCH(ATS!$U593,ATS!$O:$O,0),2)</f>
        <v>Bike Helmet Case</v>
      </c>
      <c r="Y593" s="175" t="str">
        <f>INDEX(ATS!$A:$P,MATCH(ATS!$U593,ATS!$O:$O,0),4)</f>
        <v>TEBLK-OS</v>
      </c>
      <c r="AA593" s="173" t="str">
        <f>IFERROR(VLOOKUP('2) Order Form'!#REF!,$U$4:$U$2000,1,FALSE),"Ikke med i Elastic")</f>
        <v>Ikke med i Elastic</v>
      </c>
      <c r="AB593" s="173" t="e">
        <f>SUM('2) Order Form'!#REF!)</f>
        <v>#REF!</v>
      </c>
      <c r="AC593" s="173" t="e">
        <f>INDEX(ATS!$A:$P,MATCH(ATS!$AB593,ATS!$O:$O,0),1)</f>
        <v>#REF!</v>
      </c>
      <c r="AD593" s="173" t="e">
        <f>INDEX(ATS!$A:$P,MATCH(ATS!$AB593,ATS!$O:$O,0),2)</f>
        <v>#REF!</v>
      </c>
      <c r="AE593" s="173" t="e">
        <f>INDEX(ATS!$A:$P,MATCH(ATS!$AB593,ATS!$O:$O,0),4)</f>
        <v>#REF!</v>
      </c>
    </row>
    <row r="594" spans="1:31">
      <c r="A594">
        <v>820263</v>
      </c>
      <c r="B594" t="s">
        <v>3357</v>
      </c>
      <c r="C594" t="s">
        <v>3939</v>
      </c>
      <c r="D594" t="s">
        <v>347</v>
      </c>
      <c r="E594" t="s">
        <v>3352</v>
      </c>
      <c r="F594" t="s">
        <v>66</v>
      </c>
      <c r="G594" t="s">
        <v>111</v>
      </c>
      <c r="H594">
        <v>23</v>
      </c>
      <c r="I594">
        <v>23</v>
      </c>
      <c r="J594">
        <v>23</v>
      </c>
      <c r="K594">
        <v>23</v>
      </c>
      <c r="L594">
        <v>23</v>
      </c>
      <c r="N594" s="171" t="str">
        <f t="shared" si="27"/>
        <v>820263-10002-L</v>
      </c>
      <c r="O594" s="172" t="str">
        <f>IF(B594="NET","",IF(B594="","",IFERROR(VLOOKUP(N594,EAN!$A:$B,2,FALSE),"MANGLER - MÅ OPPDATERE EAN-FANEN")))</f>
        <v>MANGLER - MÅ OPPDATERE EAN-FANEN</v>
      </c>
      <c r="P594" s="171">
        <f t="shared" si="28"/>
        <v>23</v>
      </c>
      <c r="Q594" s="171">
        <f t="shared" si="29"/>
        <v>23</v>
      </c>
      <c r="S594" s="102" t="str">
        <f>IF(B594="NET","",IFERROR(VLOOKUP(O594,'2) Order Form'!$V$9:$V$905,1,FALSE),"Ikke med I order form"))</f>
        <v>Ikke med I order form</v>
      </c>
      <c r="U594" s="2">
        <v>7048652327277</v>
      </c>
      <c r="V594" s="120">
        <f>IFERROR(VLOOKUP(U594,'2) Order Form'!$V$9:$V$1767,1,FALSE),"Ikke med I order form")</f>
        <v>7048652327277</v>
      </c>
      <c r="W594" s="173">
        <f>INDEX(ATS!$A:$P,MATCH(ATS!$U594,ATS!$O:$O,0),1)</f>
        <v>835010</v>
      </c>
      <c r="X594" s="174" t="str">
        <f>INDEX(ATS!$A:$P,MATCH(ATS!$U594,ATS!$O:$O,0),2)</f>
        <v>Enduro Race Vest</v>
      </c>
      <c r="Y594" s="175" t="str">
        <f>INDEX(ATS!$A:$P,MATCH(ATS!$U594,ATS!$O:$O,0),4)</f>
        <v>BLACK-M</v>
      </c>
      <c r="AA594" s="173" t="str">
        <f>IFERROR(VLOOKUP('2) Order Form'!#REF!,$U$4:$U$2000,1,FALSE),"Ikke med i Elastic")</f>
        <v>Ikke med i Elastic</v>
      </c>
      <c r="AB594" s="173" t="e">
        <f>SUM('2) Order Form'!#REF!)</f>
        <v>#REF!</v>
      </c>
      <c r="AC594" s="173" t="e">
        <f>INDEX(ATS!$A:$P,MATCH(ATS!$AB594,ATS!$O:$O,0),1)</f>
        <v>#REF!</v>
      </c>
      <c r="AD594" s="173" t="e">
        <f>INDEX(ATS!$A:$P,MATCH(ATS!$AB594,ATS!$O:$O,0),2)</f>
        <v>#REF!</v>
      </c>
      <c r="AE594" s="173" t="e">
        <f>INDEX(ATS!$A:$P,MATCH(ATS!$AB594,ATS!$O:$O,0),4)</f>
        <v>#REF!</v>
      </c>
    </row>
    <row r="595" spans="1:31">
      <c r="A595">
        <v>820263</v>
      </c>
      <c r="B595" t="s">
        <v>3357</v>
      </c>
      <c r="C595" t="s">
        <v>3939</v>
      </c>
      <c r="D595" t="s">
        <v>338</v>
      </c>
      <c r="E595" t="s">
        <v>2883</v>
      </c>
      <c r="F595" t="s">
        <v>68</v>
      </c>
      <c r="G595" t="s">
        <v>111</v>
      </c>
      <c r="H595">
        <v>18</v>
      </c>
      <c r="I595">
        <v>18</v>
      </c>
      <c r="J595">
        <v>18</v>
      </c>
      <c r="K595">
        <v>18</v>
      </c>
      <c r="L595">
        <v>18</v>
      </c>
      <c r="N595" s="171" t="str">
        <f t="shared" si="27"/>
        <v>820263-99901-XS</v>
      </c>
      <c r="O595" s="172" t="str">
        <f>IF(B595="NET","",IF(B595="","",IFERROR(VLOOKUP(N595,EAN!$A:$B,2,FALSE),"MANGLER - MÅ OPPDATERE EAN-FANEN")))</f>
        <v>MANGLER - MÅ OPPDATERE EAN-FANEN</v>
      </c>
      <c r="P595" s="171">
        <f t="shared" si="28"/>
        <v>18</v>
      </c>
      <c r="Q595" s="171">
        <f t="shared" si="29"/>
        <v>18</v>
      </c>
      <c r="S595" s="102" t="str">
        <f>IF(B595="NET","",IFERROR(VLOOKUP(O595,'2) Order Form'!$V$9:$V$905,1,FALSE),"Ikke med I order form"))</f>
        <v>Ikke med I order form</v>
      </c>
      <c r="U595" s="2">
        <v>7048652327277</v>
      </c>
      <c r="V595" s="120">
        <f>IFERROR(VLOOKUP(U595,'2) Order Form'!$V$9:$V$1767,1,FALSE),"Ikke med I order form")</f>
        <v>7048652327277</v>
      </c>
      <c r="W595" s="173">
        <f>INDEX(ATS!$A:$P,MATCH(ATS!$U595,ATS!$O:$O,0),1)</f>
        <v>835010</v>
      </c>
      <c r="X595" s="174" t="str">
        <f>INDEX(ATS!$A:$P,MATCH(ATS!$U595,ATS!$O:$O,0),2)</f>
        <v>Enduro Race Vest</v>
      </c>
      <c r="Y595" s="175" t="str">
        <f>INDEX(ATS!$A:$P,MATCH(ATS!$U595,ATS!$O:$O,0),4)</f>
        <v>BLACK-M</v>
      </c>
      <c r="AA595" s="173" t="str">
        <f>IFERROR(VLOOKUP('2) Order Form'!#REF!,$U$4:$U$2000,1,FALSE),"Ikke med i Elastic")</f>
        <v>Ikke med i Elastic</v>
      </c>
      <c r="AB595" s="173" t="e">
        <f>SUM('2) Order Form'!#REF!)</f>
        <v>#REF!</v>
      </c>
      <c r="AC595" s="173" t="e">
        <f>INDEX(ATS!$A:$P,MATCH(ATS!$AB595,ATS!$O:$O,0),1)</f>
        <v>#REF!</v>
      </c>
      <c r="AD595" s="173" t="e">
        <f>INDEX(ATS!$A:$P,MATCH(ATS!$AB595,ATS!$O:$O,0),2)</f>
        <v>#REF!</v>
      </c>
      <c r="AE595" s="173" t="e">
        <f>INDEX(ATS!$A:$P,MATCH(ATS!$AB595,ATS!$O:$O,0),4)</f>
        <v>#REF!</v>
      </c>
    </row>
    <row r="596" spans="1:31">
      <c r="A596">
        <v>820263</v>
      </c>
      <c r="B596" t="s">
        <v>3357</v>
      </c>
      <c r="C596" t="s">
        <v>3939</v>
      </c>
      <c r="D596" t="s">
        <v>334</v>
      </c>
      <c r="E596" t="s">
        <v>2883</v>
      </c>
      <c r="F596" t="s">
        <v>8</v>
      </c>
      <c r="G596" t="s">
        <v>111</v>
      </c>
      <c r="H596">
        <v>26</v>
      </c>
      <c r="I596">
        <v>26</v>
      </c>
      <c r="J596">
        <v>26</v>
      </c>
      <c r="K596">
        <v>26</v>
      </c>
      <c r="L596">
        <v>26</v>
      </c>
      <c r="N596" s="171" t="str">
        <f t="shared" si="27"/>
        <v>820263-99901-S</v>
      </c>
      <c r="O596" s="172" t="str">
        <f>IF(B596="NET","",IF(B596="","",IFERROR(VLOOKUP(N596,EAN!$A:$B,2,FALSE),"MANGLER - MÅ OPPDATERE EAN-FANEN")))</f>
        <v>MANGLER - MÅ OPPDATERE EAN-FANEN</v>
      </c>
      <c r="P596" s="171">
        <f t="shared" si="28"/>
        <v>26</v>
      </c>
      <c r="Q596" s="171">
        <f t="shared" si="29"/>
        <v>26</v>
      </c>
      <c r="S596" s="102" t="str">
        <f>IF(B596="NET","",IFERROR(VLOOKUP(O596,'2) Order Form'!$V$9:$V$905,1,FALSE),"Ikke med I order form"))</f>
        <v>Ikke med I order form</v>
      </c>
      <c r="U596" s="2">
        <v>7048652327260</v>
      </c>
      <c r="V596" s="120">
        <f>IFERROR(VLOOKUP(U596,'2) Order Form'!$V$9:$V$1767,1,FALSE),"Ikke med I order form")</f>
        <v>7048652327260</v>
      </c>
      <c r="W596" s="173">
        <f>INDEX(ATS!$A:$P,MATCH(ATS!$U596,ATS!$O:$O,0),1)</f>
        <v>835010</v>
      </c>
      <c r="X596" s="174" t="str">
        <f>INDEX(ATS!$A:$P,MATCH(ATS!$U596,ATS!$O:$O,0),2)</f>
        <v>Enduro Race Vest</v>
      </c>
      <c r="Y596" s="175" t="str">
        <f>INDEX(ATS!$A:$P,MATCH(ATS!$U596,ATS!$O:$O,0),4)</f>
        <v>BLACK-L</v>
      </c>
      <c r="AA596" s="173" t="str">
        <f>IFERROR(VLOOKUP('2) Order Form'!#REF!,$U$4:$U$2000,1,FALSE),"Ikke med i Elastic")</f>
        <v>Ikke med i Elastic</v>
      </c>
      <c r="AB596" s="173" t="e">
        <f>SUM('2) Order Form'!#REF!)</f>
        <v>#REF!</v>
      </c>
      <c r="AC596" s="173" t="e">
        <f>INDEX(ATS!$A:$P,MATCH(ATS!$AB596,ATS!$O:$O,0),1)</f>
        <v>#REF!</v>
      </c>
      <c r="AD596" s="173" t="e">
        <f>INDEX(ATS!$A:$P,MATCH(ATS!$AB596,ATS!$O:$O,0),2)</f>
        <v>#REF!</v>
      </c>
      <c r="AE596" s="173" t="e">
        <f>INDEX(ATS!$A:$P,MATCH(ATS!$AB596,ATS!$O:$O,0),4)</f>
        <v>#REF!</v>
      </c>
    </row>
    <row r="597" spans="1:31">
      <c r="A597">
        <v>820263</v>
      </c>
      <c r="B597" t="s">
        <v>3357</v>
      </c>
      <c r="C597" t="s">
        <v>3939</v>
      </c>
      <c r="D597" t="s">
        <v>335</v>
      </c>
      <c r="E597" t="s">
        <v>2883</v>
      </c>
      <c r="F597" t="s">
        <v>7</v>
      </c>
      <c r="G597" t="s">
        <v>111</v>
      </c>
      <c r="H597">
        <v>1</v>
      </c>
      <c r="I597">
        <v>1</v>
      </c>
      <c r="J597">
        <v>1</v>
      </c>
      <c r="K597">
        <v>1</v>
      </c>
      <c r="L597">
        <v>1</v>
      </c>
      <c r="N597" s="171" t="str">
        <f t="shared" si="27"/>
        <v>820263-99901-M</v>
      </c>
      <c r="O597" s="172" t="str">
        <f>IF(B597="NET","",IF(B597="","",IFERROR(VLOOKUP(N597,EAN!$A:$B,2,FALSE),"MANGLER - MÅ OPPDATERE EAN-FANEN")))</f>
        <v>MANGLER - MÅ OPPDATERE EAN-FANEN</v>
      </c>
      <c r="P597" s="171">
        <f t="shared" si="28"/>
        <v>1</v>
      </c>
      <c r="Q597" s="171">
        <f t="shared" si="29"/>
        <v>1</v>
      </c>
      <c r="S597" s="102" t="str">
        <f>IF(B597="NET","",IFERROR(VLOOKUP(O597,'2) Order Form'!$V$9:$V$905,1,FALSE),"Ikke med I order form"))</f>
        <v>Ikke med I order form</v>
      </c>
      <c r="U597" s="2">
        <v>7048652327260</v>
      </c>
      <c r="V597" s="120">
        <f>IFERROR(VLOOKUP(U597,'2) Order Form'!$V$9:$V$1767,1,FALSE),"Ikke med I order form")</f>
        <v>7048652327260</v>
      </c>
      <c r="W597" s="173">
        <f>INDEX(ATS!$A:$P,MATCH(ATS!$U597,ATS!$O:$O,0),1)</f>
        <v>835010</v>
      </c>
      <c r="X597" s="174" t="str">
        <f>INDEX(ATS!$A:$P,MATCH(ATS!$U597,ATS!$O:$O,0),2)</f>
        <v>Enduro Race Vest</v>
      </c>
      <c r="Y597" s="175" t="str">
        <f>INDEX(ATS!$A:$P,MATCH(ATS!$U597,ATS!$O:$O,0),4)</f>
        <v>BLACK-L</v>
      </c>
      <c r="AA597" s="173" t="str">
        <f>IFERROR(VLOOKUP('2) Order Form'!#REF!,$U$4:$U$2000,1,FALSE),"Ikke med i Elastic")</f>
        <v>Ikke med i Elastic</v>
      </c>
      <c r="AB597" s="173" t="e">
        <f>SUM('2) Order Form'!#REF!)</f>
        <v>#REF!</v>
      </c>
      <c r="AC597" s="173" t="e">
        <f>INDEX(ATS!$A:$P,MATCH(ATS!$AB597,ATS!$O:$O,0),1)</f>
        <v>#REF!</v>
      </c>
      <c r="AD597" s="173" t="e">
        <f>INDEX(ATS!$A:$P,MATCH(ATS!$AB597,ATS!$O:$O,0),2)</f>
        <v>#REF!</v>
      </c>
      <c r="AE597" s="173" t="e">
        <f>INDEX(ATS!$A:$P,MATCH(ATS!$AB597,ATS!$O:$O,0),4)</f>
        <v>#REF!</v>
      </c>
    </row>
    <row r="598" spans="1:31">
      <c r="A598">
        <v>820263</v>
      </c>
      <c r="B598" t="s">
        <v>3357</v>
      </c>
      <c r="C598" t="s">
        <v>3939</v>
      </c>
      <c r="D598" t="s">
        <v>336</v>
      </c>
      <c r="E598" t="s">
        <v>2883</v>
      </c>
      <c r="F598" t="s">
        <v>66</v>
      </c>
      <c r="G598" t="s">
        <v>111</v>
      </c>
      <c r="H598">
        <v>26</v>
      </c>
      <c r="I598">
        <v>26</v>
      </c>
      <c r="J598">
        <v>26</v>
      </c>
      <c r="K598">
        <v>26</v>
      </c>
      <c r="L598">
        <v>26</v>
      </c>
      <c r="N598" s="171" t="str">
        <f t="shared" si="27"/>
        <v>820263-99901-L</v>
      </c>
      <c r="O598" s="172" t="str">
        <f>IF(B598="NET","",IF(B598="","",IFERROR(VLOOKUP(N598,EAN!$A:$B,2,FALSE),"MANGLER - MÅ OPPDATERE EAN-FANEN")))</f>
        <v>MANGLER - MÅ OPPDATERE EAN-FANEN</v>
      </c>
      <c r="P598" s="171">
        <f t="shared" si="28"/>
        <v>26</v>
      </c>
      <c r="Q598" s="171">
        <f t="shared" si="29"/>
        <v>26</v>
      </c>
      <c r="S598" s="102" t="str">
        <f>IF(B598="NET","",IFERROR(VLOOKUP(O598,'2) Order Form'!$V$9:$V$905,1,FALSE),"Ikke med I order form"))</f>
        <v>Ikke med I order form</v>
      </c>
      <c r="U598" s="2">
        <v>7048652327284</v>
      </c>
      <c r="V598" s="120">
        <f>IFERROR(VLOOKUP(U598,'2) Order Form'!$V$9:$V$1767,1,FALSE),"Ikke med I order form")</f>
        <v>7048652327284</v>
      </c>
      <c r="W598" s="173">
        <f>INDEX(ATS!$A:$P,MATCH(ATS!$U598,ATS!$O:$O,0),1)</f>
        <v>835010</v>
      </c>
      <c r="X598" s="174" t="str">
        <f>INDEX(ATS!$A:$P,MATCH(ATS!$U598,ATS!$O:$O,0),2)</f>
        <v>Enduro Race Vest</v>
      </c>
      <c r="Y598" s="175" t="str">
        <f>INDEX(ATS!$A:$P,MATCH(ATS!$U598,ATS!$O:$O,0),4)</f>
        <v>BLACK-XL</v>
      </c>
      <c r="AA598" s="173" t="str">
        <f>IFERROR(VLOOKUP('2) Order Form'!#REF!,$U$4:$U$2000,1,FALSE),"Ikke med i Elastic")</f>
        <v>Ikke med i Elastic</v>
      </c>
      <c r="AB598" s="173" t="e">
        <f>SUM('2) Order Form'!#REF!)</f>
        <v>#REF!</v>
      </c>
      <c r="AC598" s="173" t="e">
        <f>INDEX(ATS!$A:$P,MATCH(ATS!$AB598,ATS!$O:$O,0),1)</f>
        <v>#REF!</v>
      </c>
      <c r="AD598" s="173" t="e">
        <f>INDEX(ATS!$A:$P,MATCH(ATS!$AB598,ATS!$O:$O,0),2)</f>
        <v>#REF!</v>
      </c>
      <c r="AE598" s="173" t="e">
        <f>INDEX(ATS!$A:$P,MATCH(ATS!$AB598,ATS!$O:$O,0),4)</f>
        <v>#REF!</v>
      </c>
    </row>
    <row r="599" spans="1:31">
      <c r="A599" s="140">
        <v>820282</v>
      </c>
      <c r="B599" t="s">
        <v>170</v>
      </c>
      <c r="H599" s="140">
        <v>202341</v>
      </c>
      <c r="I599" s="140">
        <v>202342</v>
      </c>
      <c r="J599" s="140">
        <v>202343</v>
      </c>
      <c r="K599" s="140">
        <v>202344</v>
      </c>
      <c r="L599" s="140">
        <v>202345</v>
      </c>
      <c r="N599" s="171" t="str">
        <f t="shared" si="27"/>
        <v>820282-</v>
      </c>
      <c r="O599" s="172" t="str">
        <f>IF(B599="NET","",IF(B599="","",IFERROR(VLOOKUP(N599,EAN!$A:$B,2,FALSE),"MANGLER - MÅ OPPDATERE EAN-FANEN")))</f>
        <v/>
      </c>
      <c r="P599" s="171">
        <f t="shared" si="28"/>
        <v>202341</v>
      </c>
      <c r="Q599" s="171">
        <f t="shared" si="29"/>
        <v>202345</v>
      </c>
      <c r="S599" s="102" t="str">
        <f>IF(B599="NET","",IFERROR(VLOOKUP(O599,'2) Order Form'!$V$9:$V$905,1,FALSE),"Ikke med I order form"))</f>
        <v/>
      </c>
      <c r="U599" s="2">
        <v>7048652327284</v>
      </c>
      <c r="V599" s="120">
        <f>IFERROR(VLOOKUP(U599,'2) Order Form'!$V$9:$V$1767,1,FALSE),"Ikke med I order form")</f>
        <v>7048652327284</v>
      </c>
      <c r="W599" s="173">
        <f>INDEX(ATS!$A:$P,MATCH(ATS!$U599,ATS!$O:$O,0),1)</f>
        <v>835010</v>
      </c>
      <c r="X599" s="174" t="str">
        <f>INDEX(ATS!$A:$P,MATCH(ATS!$U599,ATS!$O:$O,0),2)</f>
        <v>Enduro Race Vest</v>
      </c>
      <c r="Y599" s="175" t="str">
        <f>INDEX(ATS!$A:$P,MATCH(ATS!$U599,ATS!$O:$O,0),4)</f>
        <v>BLACK-XL</v>
      </c>
      <c r="AA599" s="173" t="str">
        <f>IFERROR(VLOOKUP('2) Order Form'!#REF!,$U$4:$U$2000,1,FALSE),"Ikke med i Elastic")</f>
        <v>Ikke med i Elastic</v>
      </c>
      <c r="AB599" s="173" t="e">
        <f>SUM('2) Order Form'!#REF!)</f>
        <v>#REF!</v>
      </c>
      <c r="AC599" s="173" t="e">
        <f>INDEX(ATS!$A:$P,MATCH(ATS!$AB599,ATS!$O:$O,0),1)</f>
        <v>#REF!</v>
      </c>
      <c r="AD599" s="173" t="e">
        <f>INDEX(ATS!$A:$P,MATCH(ATS!$AB599,ATS!$O:$O,0),2)</f>
        <v>#REF!</v>
      </c>
      <c r="AE599" s="173" t="e">
        <f>INDEX(ATS!$A:$P,MATCH(ATS!$AB599,ATS!$O:$O,0),4)</f>
        <v>#REF!</v>
      </c>
    </row>
    <row r="600" spans="1:31">
      <c r="A600">
        <v>820282</v>
      </c>
      <c r="B600" t="s">
        <v>2882</v>
      </c>
      <c r="C600" t="s">
        <v>3939</v>
      </c>
      <c r="D600" t="s">
        <v>1433</v>
      </c>
      <c r="E600" t="s">
        <v>1434</v>
      </c>
      <c r="F600" t="s">
        <v>78</v>
      </c>
      <c r="G600" t="s">
        <v>111</v>
      </c>
      <c r="H600">
        <v>120</v>
      </c>
      <c r="I600">
        <v>120</v>
      </c>
      <c r="J600">
        <v>120</v>
      </c>
      <c r="K600">
        <v>120</v>
      </c>
      <c r="L600">
        <v>120</v>
      </c>
      <c r="N600" s="171" t="str">
        <f t="shared" si="27"/>
        <v>820282-20100-OS</v>
      </c>
      <c r="O600" s="172">
        <f>IF(B600="NET","",IF(B600="","",IFERROR(VLOOKUP(N600,EAN!$A:$B,2,FALSE),"MANGLER - MÅ OPPDATERE EAN-FANEN")))</f>
        <v>7048652812636</v>
      </c>
      <c r="P600" s="171">
        <f t="shared" si="28"/>
        <v>120</v>
      </c>
      <c r="Q600" s="171">
        <f t="shared" si="29"/>
        <v>120</v>
      </c>
      <c r="S600" s="102" t="str">
        <f>IF(B600="NET","",IFERROR(VLOOKUP(O600,'2) Order Form'!$V$9:$V$905,1,FALSE),"Ikke med I order form"))</f>
        <v>Ikke med I order form</v>
      </c>
      <c r="U600" s="2">
        <v>7048652891938</v>
      </c>
      <c r="V600" s="120">
        <f>IFERROR(VLOOKUP(U600,'2) Order Form'!$V$9:$V$1767,1,FALSE),"Ikke med I order form")</f>
        <v>7048652891938</v>
      </c>
      <c r="W600" s="173">
        <f>INDEX(ATS!$A:$P,MATCH(ATS!$U600,ATS!$O:$O,0),1)</f>
        <v>860003</v>
      </c>
      <c r="X600" s="174" t="str">
        <f>INDEX(ATS!$A:$P,MATCH(ATS!$U600,ATS!$O:$O,0),2)</f>
        <v>Knee Guards Pro Hard Shell</v>
      </c>
      <c r="Y600" s="175" t="str">
        <f>INDEX(ATS!$A:$P,MATCH(ATS!$U600,ATS!$O:$O,0),4)</f>
        <v>BLACK-S</v>
      </c>
      <c r="AA600" s="173" t="str">
        <f>IFERROR(VLOOKUP('2) Order Form'!#REF!,$U$4:$U$2000,1,FALSE),"Ikke med i Elastic")</f>
        <v>Ikke med i Elastic</v>
      </c>
      <c r="AB600" s="173" t="e">
        <f>SUM('2) Order Form'!#REF!)</f>
        <v>#REF!</v>
      </c>
      <c r="AC600" s="173" t="e">
        <f>INDEX(ATS!$A:$P,MATCH(ATS!$AB600,ATS!$O:$O,0),1)</f>
        <v>#REF!</v>
      </c>
      <c r="AD600" s="173" t="e">
        <f>INDEX(ATS!$A:$P,MATCH(ATS!$AB600,ATS!$O:$O,0),2)</f>
        <v>#REF!</v>
      </c>
      <c r="AE600" s="173" t="e">
        <f>INDEX(ATS!$A:$P,MATCH(ATS!$AB600,ATS!$O:$O,0),4)</f>
        <v>#REF!</v>
      </c>
    </row>
    <row r="601" spans="1:31">
      <c r="A601">
        <v>820282</v>
      </c>
      <c r="B601" t="s">
        <v>2882</v>
      </c>
      <c r="C601" t="s">
        <v>3939</v>
      </c>
      <c r="D601" t="s">
        <v>349</v>
      </c>
      <c r="E601" t="s">
        <v>340</v>
      </c>
      <c r="F601" t="s">
        <v>78</v>
      </c>
      <c r="G601" t="s">
        <v>111</v>
      </c>
      <c r="H601">
        <v>112</v>
      </c>
      <c r="I601">
        <v>112</v>
      </c>
      <c r="J601">
        <v>112</v>
      </c>
      <c r="K601">
        <v>112</v>
      </c>
      <c r="L601">
        <v>112</v>
      </c>
      <c r="N601" s="171" t="str">
        <f t="shared" si="27"/>
        <v>820282-88002-OS</v>
      </c>
      <c r="O601" s="172">
        <f>IF(B601="NET","",IF(B601="","",IFERROR(VLOOKUP(N601,EAN!$A:$B,2,FALSE),"MANGLER - MÅ OPPDATERE EAN-FANEN")))</f>
        <v>7048652805133</v>
      </c>
      <c r="P601" s="171">
        <f t="shared" si="28"/>
        <v>112</v>
      </c>
      <c r="Q601" s="171">
        <f t="shared" si="29"/>
        <v>112</v>
      </c>
      <c r="S601" s="102" t="str">
        <f>IF(B601="NET","",IFERROR(VLOOKUP(O601,'2) Order Form'!$V$9:$V$905,1,FALSE),"Ikke med I order form"))</f>
        <v>Ikke med I order form</v>
      </c>
      <c r="U601" s="2">
        <v>7048652891938</v>
      </c>
      <c r="V601" s="120">
        <f>IFERROR(VLOOKUP(U601,'2) Order Form'!$V$9:$V$1767,1,FALSE),"Ikke med I order form")</f>
        <v>7048652891938</v>
      </c>
      <c r="W601" s="173">
        <f>INDEX(ATS!$A:$P,MATCH(ATS!$U601,ATS!$O:$O,0),1)</f>
        <v>860003</v>
      </c>
      <c r="X601" s="174" t="str">
        <f>INDEX(ATS!$A:$P,MATCH(ATS!$U601,ATS!$O:$O,0),2)</f>
        <v>Knee Guards Pro Hard Shell</v>
      </c>
      <c r="Y601" s="175" t="str">
        <f>INDEX(ATS!$A:$P,MATCH(ATS!$U601,ATS!$O:$O,0),4)</f>
        <v>BLACK-S</v>
      </c>
      <c r="AA601" s="173">
        <f>IFERROR(VLOOKUP('2) Order Form'!V578,$U$4:$U$2000,1,FALSE),"Ikke med i Elastic")</f>
        <v>7048652899781</v>
      </c>
      <c r="AB601" s="173">
        <f>SUM('2) Order Form'!V578)</f>
        <v>7048652899781</v>
      </c>
      <c r="AC601" s="173">
        <f>INDEX(ATS!$A:$P,MATCH(ATS!$AB601,ATS!$O:$O,0),1)</f>
        <v>820378</v>
      </c>
      <c r="AD601" s="173" t="str">
        <f>INDEX(ATS!$A:$P,MATCH(ATS!$AB601,ATS!$O:$O,0),2)</f>
        <v>Hunter Pants W</v>
      </c>
      <c r="AE601" s="173" t="str">
        <f>INDEX(ATS!$A:$P,MATCH(ATS!$AB601,ATS!$O:$O,0),4)</f>
        <v>99901-XS</v>
      </c>
    </row>
    <row r="602" spans="1:31">
      <c r="A602" s="140">
        <v>820290</v>
      </c>
      <c r="B602" t="s">
        <v>170</v>
      </c>
      <c r="H602" s="140">
        <v>202341</v>
      </c>
      <c r="I602" s="140">
        <v>202342</v>
      </c>
      <c r="J602" s="140">
        <v>202343</v>
      </c>
      <c r="K602" s="140">
        <v>202344</v>
      </c>
      <c r="L602" s="140">
        <v>202345</v>
      </c>
      <c r="N602" s="171" t="str">
        <f t="shared" si="27"/>
        <v>820290-</v>
      </c>
      <c r="O602" s="172" t="str">
        <f>IF(B602="NET","",IF(B602="","",IFERROR(VLOOKUP(N602,EAN!$A:$B,2,FALSE),"MANGLER - MÅ OPPDATERE EAN-FANEN")))</f>
        <v/>
      </c>
      <c r="P602" s="171">
        <f t="shared" si="28"/>
        <v>202341</v>
      </c>
      <c r="Q602" s="171">
        <f t="shared" si="29"/>
        <v>202345</v>
      </c>
      <c r="S602" s="102" t="str">
        <f>IF(B602="NET","",IFERROR(VLOOKUP(O602,'2) Order Form'!$V$9:$V$905,1,FALSE),"Ikke med I order form"))</f>
        <v/>
      </c>
      <c r="U602" s="2">
        <v>7048652891921</v>
      </c>
      <c r="V602" s="120">
        <f>IFERROR(VLOOKUP(U602,'2) Order Form'!$V$9:$V$1767,1,FALSE),"Ikke med I order form")</f>
        <v>7048652891921</v>
      </c>
      <c r="W602" s="173">
        <f>INDEX(ATS!$A:$P,MATCH(ATS!$U602,ATS!$O:$O,0),1)</f>
        <v>860003</v>
      </c>
      <c r="X602" s="174" t="str">
        <f>INDEX(ATS!$A:$P,MATCH(ATS!$U602,ATS!$O:$O,0),2)</f>
        <v>Knee Guards Pro Hard Shell</v>
      </c>
      <c r="Y602" s="175" t="str">
        <f>INDEX(ATS!$A:$P,MATCH(ATS!$U602,ATS!$O:$O,0),4)</f>
        <v>BLACK-M</v>
      </c>
      <c r="AA602" s="173">
        <f>IFERROR(VLOOKUP('2) Order Form'!V579,$U$4:$U$2000,1,FALSE),"Ikke med i Elastic")</f>
        <v>7048652899774</v>
      </c>
      <c r="AB602" s="173">
        <f>SUM('2) Order Form'!V579)</f>
        <v>7048652899774</v>
      </c>
      <c r="AC602" s="173">
        <f>INDEX(ATS!$A:$P,MATCH(ATS!$AB602,ATS!$O:$O,0),1)</f>
        <v>820378</v>
      </c>
      <c r="AD602" s="173" t="str">
        <f>INDEX(ATS!$A:$P,MATCH(ATS!$AB602,ATS!$O:$O,0),2)</f>
        <v>Hunter Pants W</v>
      </c>
      <c r="AE602" s="173" t="str">
        <f>INDEX(ATS!$A:$P,MATCH(ATS!$AB602,ATS!$O:$O,0),4)</f>
        <v>99901-S</v>
      </c>
    </row>
    <row r="603" spans="1:31">
      <c r="A603">
        <v>820290</v>
      </c>
      <c r="B603" t="s">
        <v>3358</v>
      </c>
      <c r="C603" t="s">
        <v>3939</v>
      </c>
      <c r="D603" t="s">
        <v>3359</v>
      </c>
      <c r="E603" t="s">
        <v>3265</v>
      </c>
      <c r="F603" t="s">
        <v>78</v>
      </c>
      <c r="G603" t="s">
        <v>214</v>
      </c>
      <c r="H603">
        <v>0</v>
      </c>
      <c r="I603">
        <v>0</v>
      </c>
      <c r="J603">
        <v>0</v>
      </c>
      <c r="K603">
        <v>0</v>
      </c>
      <c r="L603">
        <v>0</v>
      </c>
      <c r="N603" s="171" t="str">
        <f t="shared" si="27"/>
        <v>820290-66101-OS</v>
      </c>
      <c r="O603" s="172" t="str">
        <f>IF(B603="NET","",IF(B603="","",IFERROR(VLOOKUP(N603,EAN!$A:$B,2,FALSE),"MANGLER - MÅ OPPDATERE EAN-FANEN")))</f>
        <v>MANGLER - MÅ OPPDATERE EAN-FANEN</v>
      </c>
      <c r="P603" s="171">
        <f t="shared" si="28"/>
        <v>0</v>
      </c>
      <c r="Q603" s="171">
        <f t="shared" si="29"/>
        <v>0</v>
      </c>
      <c r="S603" s="102" t="str">
        <f>IF(B603="NET","",IFERROR(VLOOKUP(O603,'2) Order Form'!$V$9:$V$905,1,FALSE),"Ikke med I order form"))</f>
        <v>Ikke med I order form</v>
      </c>
      <c r="U603" s="2">
        <v>7048652891921</v>
      </c>
      <c r="V603" s="120">
        <f>IFERROR(VLOOKUP(U603,'2) Order Form'!$V$9:$V$1767,1,FALSE),"Ikke med I order form")</f>
        <v>7048652891921</v>
      </c>
      <c r="W603" s="173">
        <f>INDEX(ATS!$A:$P,MATCH(ATS!$U603,ATS!$O:$O,0),1)</f>
        <v>860003</v>
      </c>
      <c r="X603" s="174" t="str">
        <f>INDEX(ATS!$A:$P,MATCH(ATS!$U603,ATS!$O:$O,0),2)</f>
        <v>Knee Guards Pro Hard Shell</v>
      </c>
      <c r="Y603" s="175" t="str">
        <f>INDEX(ATS!$A:$P,MATCH(ATS!$U603,ATS!$O:$O,0),4)</f>
        <v>BLACK-M</v>
      </c>
      <c r="AA603" s="173">
        <f>IFERROR(VLOOKUP('2) Order Form'!V580,$U$4:$U$2000,1,FALSE),"Ikke med i Elastic")</f>
        <v>7048652899767</v>
      </c>
      <c r="AB603" s="173">
        <f>SUM('2) Order Form'!V580)</f>
        <v>7048652899767</v>
      </c>
      <c r="AC603" s="173">
        <f>INDEX(ATS!$A:$P,MATCH(ATS!$AB603,ATS!$O:$O,0),1)</f>
        <v>820378</v>
      </c>
      <c r="AD603" s="173" t="str">
        <f>INDEX(ATS!$A:$P,MATCH(ATS!$AB603,ATS!$O:$O,0),2)</f>
        <v>Hunter Pants W</v>
      </c>
      <c r="AE603" s="173" t="str">
        <f>INDEX(ATS!$A:$P,MATCH(ATS!$AB603,ATS!$O:$O,0),4)</f>
        <v>99901-M</v>
      </c>
    </row>
    <row r="604" spans="1:31">
      <c r="A604">
        <v>820290</v>
      </c>
      <c r="B604" t="s">
        <v>3358</v>
      </c>
      <c r="C604" t="s">
        <v>3939</v>
      </c>
      <c r="D604" t="s">
        <v>3349</v>
      </c>
      <c r="E604" t="s">
        <v>3335</v>
      </c>
      <c r="F604" t="s">
        <v>78</v>
      </c>
      <c r="G604" t="s">
        <v>111</v>
      </c>
      <c r="H604">
        <v>0</v>
      </c>
      <c r="I604">
        <v>0</v>
      </c>
      <c r="J604">
        <v>0</v>
      </c>
      <c r="K604">
        <v>0</v>
      </c>
      <c r="L604">
        <v>0</v>
      </c>
      <c r="N604" s="171" t="str">
        <f t="shared" si="27"/>
        <v>820290-75000-OS</v>
      </c>
      <c r="O604" s="172" t="str">
        <f>IF(B604="NET","",IF(B604="","",IFERROR(VLOOKUP(N604,EAN!$A:$B,2,FALSE),"MANGLER - MÅ OPPDATERE EAN-FANEN")))</f>
        <v>MANGLER - MÅ OPPDATERE EAN-FANEN</v>
      </c>
      <c r="P604" s="171">
        <f t="shared" si="28"/>
        <v>0</v>
      </c>
      <c r="Q604" s="171">
        <f t="shared" si="29"/>
        <v>0</v>
      </c>
      <c r="S604" s="102" t="str">
        <f>IF(B604="NET","",IFERROR(VLOOKUP(O604,'2) Order Form'!$V$9:$V$905,1,FALSE),"Ikke med I order form"))</f>
        <v>Ikke med I order form</v>
      </c>
      <c r="U604" s="2">
        <v>7048652891914</v>
      </c>
      <c r="V604" s="120">
        <f>IFERROR(VLOOKUP(U604,'2) Order Form'!$V$9:$V$1767,1,FALSE),"Ikke med I order form")</f>
        <v>7048652891914</v>
      </c>
      <c r="W604" s="173">
        <f>INDEX(ATS!$A:$P,MATCH(ATS!$U604,ATS!$O:$O,0),1)</f>
        <v>860003</v>
      </c>
      <c r="X604" s="174" t="str">
        <f>INDEX(ATS!$A:$P,MATCH(ATS!$U604,ATS!$O:$O,0),2)</f>
        <v>Knee Guards Pro Hard Shell</v>
      </c>
      <c r="Y604" s="175" t="str">
        <f>INDEX(ATS!$A:$P,MATCH(ATS!$U604,ATS!$O:$O,0),4)</f>
        <v>BLACK-L</v>
      </c>
      <c r="AA604" s="173">
        <f>IFERROR(VLOOKUP('2) Order Form'!V581,$U$4:$U$2000,1,FALSE),"Ikke med i Elastic")</f>
        <v>7048652899750</v>
      </c>
      <c r="AB604" s="173">
        <f>SUM('2) Order Form'!V581)</f>
        <v>7048652899750</v>
      </c>
      <c r="AC604" s="173">
        <f>INDEX(ATS!$A:$P,MATCH(ATS!$AB604,ATS!$O:$O,0),1)</f>
        <v>820378</v>
      </c>
      <c r="AD604" s="173" t="str">
        <f>INDEX(ATS!$A:$P,MATCH(ATS!$AB604,ATS!$O:$O,0),2)</f>
        <v>Hunter Pants W</v>
      </c>
      <c r="AE604" s="173" t="str">
        <f>INDEX(ATS!$A:$P,MATCH(ATS!$AB604,ATS!$O:$O,0),4)</f>
        <v>99901-L</v>
      </c>
    </row>
    <row r="605" spans="1:31">
      <c r="A605">
        <v>820290</v>
      </c>
      <c r="B605" t="s">
        <v>3358</v>
      </c>
      <c r="C605" t="s">
        <v>3939</v>
      </c>
      <c r="D605" t="s">
        <v>3360</v>
      </c>
      <c r="E605" t="s">
        <v>3340</v>
      </c>
      <c r="F605" t="s">
        <v>78</v>
      </c>
      <c r="G605" t="s">
        <v>111</v>
      </c>
      <c r="H605">
        <v>0</v>
      </c>
      <c r="I605">
        <v>0</v>
      </c>
      <c r="J605">
        <v>0</v>
      </c>
      <c r="K605">
        <v>0</v>
      </c>
      <c r="L605">
        <v>0</v>
      </c>
      <c r="N605" s="171" t="str">
        <f t="shared" si="27"/>
        <v>820290-88001-OS</v>
      </c>
      <c r="O605" s="172" t="str">
        <f>IF(B605="NET","",IF(B605="","",IFERROR(VLOOKUP(N605,EAN!$A:$B,2,FALSE),"MANGLER - MÅ OPPDATERE EAN-FANEN")))</f>
        <v>MANGLER - MÅ OPPDATERE EAN-FANEN</v>
      </c>
      <c r="P605" s="171">
        <f t="shared" si="28"/>
        <v>0</v>
      </c>
      <c r="Q605" s="171">
        <f t="shared" si="29"/>
        <v>0</v>
      </c>
      <c r="S605" s="102" t="str">
        <f>IF(B605="NET","",IFERROR(VLOOKUP(O605,'2) Order Form'!$V$9:$V$905,1,FALSE),"Ikke med I order form"))</f>
        <v>Ikke med I order form</v>
      </c>
      <c r="U605" s="2">
        <v>7048652891914</v>
      </c>
      <c r="V605" s="120">
        <f>IFERROR(VLOOKUP(U605,'2) Order Form'!$V$9:$V$1767,1,FALSE),"Ikke med I order form")</f>
        <v>7048652891914</v>
      </c>
      <c r="W605" s="173">
        <f>INDEX(ATS!$A:$P,MATCH(ATS!$U605,ATS!$O:$O,0),1)</f>
        <v>860003</v>
      </c>
      <c r="X605" s="174" t="str">
        <f>INDEX(ATS!$A:$P,MATCH(ATS!$U605,ATS!$O:$O,0),2)</f>
        <v>Knee Guards Pro Hard Shell</v>
      </c>
      <c r="Y605" s="175" t="str">
        <f>INDEX(ATS!$A:$P,MATCH(ATS!$U605,ATS!$O:$O,0),4)</f>
        <v>BLACK-L</v>
      </c>
      <c r="AA605" s="173">
        <f>IFERROR(VLOOKUP('2) Order Form'!V582,$U$4:$U$2000,1,FALSE),"Ikke med i Elastic")</f>
        <v>7048652903693</v>
      </c>
      <c r="AB605" s="173">
        <f>SUM('2) Order Form'!V582)</f>
        <v>7048652903693</v>
      </c>
      <c r="AC605" s="173">
        <f>INDEX(ATS!$A:$P,MATCH(ATS!$AB605,ATS!$O:$O,0),1)</f>
        <v>820378</v>
      </c>
      <c r="AD605" s="173" t="str">
        <f>INDEX(ATS!$A:$P,MATCH(ATS!$AB605,ATS!$O:$O,0),2)</f>
        <v>Hunter Pants W</v>
      </c>
      <c r="AE605" s="173" t="str">
        <f>INDEX(ATS!$A:$P,MATCH(ATS!$AB605,ATS!$O:$O,0),4)</f>
        <v>58001-XS</v>
      </c>
    </row>
    <row r="606" spans="1:31">
      <c r="A606">
        <v>820290</v>
      </c>
      <c r="B606" t="s">
        <v>3358</v>
      </c>
      <c r="C606" t="s">
        <v>3939</v>
      </c>
      <c r="D606" t="s">
        <v>344</v>
      </c>
      <c r="E606" t="s">
        <v>2883</v>
      </c>
      <c r="F606" t="s">
        <v>78</v>
      </c>
      <c r="G606" t="s">
        <v>111</v>
      </c>
      <c r="H606">
        <v>0</v>
      </c>
      <c r="I606">
        <v>0</v>
      </c>
      <c r="J606">
        <v>0</v>
      </c>
      <c r="K606">
        <v>0</v>
      </c>
      <c r="L606">
        <v>0</v>
      </c>
      <c r="N606" s="171" t="str">
        <f t="shared" si="27"/>
        <v>820290-99901-OS</v>
      </c>
      <c r="O606" s="172" t="str">
        <f>IF(B606="NET","",IF(B606="","",IFERROR(VLOOKUP(N606,EAN!$A:$B,2,FALSE),"MANGLER - MÅ OPPDATERE EAN-FANEN")))</f>
        <v>MANGLER - MÅ OPPDATERE EAN-FANEN</v>
      </c>
      <c r="P606" s="171">
        <f t="shared" si="28"/>
        <v>0</v>
      </c>
      <c r="Q606" s="171">
        <f t="shared" si="29"/>
        <v>0</v>
      </c>
      <c r="S606" s="102" t="str">
        <f>IF(B606="NET","",IFERROR(VLOOKUP(O606,'2) Order Form'!$V$9:$V$905,1,FALSE),"Ikke med I order form"))</f>
        <v>Ikke med I order form</v>
      </c>
      <c r="U606" s="2">
        <v>7048652891945</v>
      </c>
      <c r="V606" s="120">
        <f>IFERROR(VLOOKUP(U606,'2) Order Form'!$V$9:$V$1767,1,FALSE),"Ikke med I order form")</f>
        <v>7048652891945</v>
      </c>
      <c r="W606" s="173">
        <f>INDEX(ATS!$A:$P,MATCH(ATS!$U606,ATS!$O:$O,0),1)</f>
        <v>860003</v>
      </c>
      <c r="X606" s="174" t="str">
        <f>INDEX(ATS!$A:$P,MATCH(ATS!$U606,ATS!$O:$O,0),2)</f>
        <v>Knee Guards Pro Hard Shell</v>
      </c>
      <c r="Y606" s="175" t="str">
        <f>INDEX(ATS!$A:$P,MATCH(ATS!$U606,ATS!$O:$O,0),4)</f>
        <v>BLACK-XL</v>
      </c>
      <c r="AA606" s="173">
        <f>IFERROR(VLOOKUP('2) Order Form'!V583,$U$4:$U$2000,1,FALSE),"Ikke med i Elastic")</f>
        <v>7048652903686</v>
      </c>
      <c r="AB606" s="173">
        <f>SUM('2) Order Form'!V583)</f>
        <v>7048652903686</v>
      </c>
      <c r="AC606" s="173">
        <f>INDEX(ATS!$A:$P,MATCH(ATS!$AB606,ATS!$O:$O,0),1)</f>
        <v>820378</v>
      </c>
      <c r="AD606" s="173" t="str">
        <f>INDEX(ATS!$A:$P,MATCH(ATS!$AB606,ATS!$O:$O,0),2)</f>
        <v>Hunter Pants W</v>
      </c>
      <c r="AE606" s="173" t="str">
        <f>INDEX(ATS!$A:$P,MATCH(ATS!$AB606,ATS!$O:$O,0),4)</f>
        <v>58001-S</v>
      </c>
    </row>
    <row r="607" spans="1:31">
      <c r="A607" s="140">
        <v>820291</v>
      </c>
      <c r="B607" t="s">
        <v>170</v>
      </c>
      <c r="H607" s="140">
        <v>202341</v>
      </c>
      <c r="I607" s="140">
        <v>202342</v>
      </c>
      <c r="J607" s="140">
        <v>202343</v>
      </c>
      <c r="K607" s="140">
        <v>202344</v>
      </c>
      <c r="L607" s="140">
        <v>202345</v>
      </c>
      <c r="N607" s="171" t="str">
        <f t="shared" si="27"/>
        <v>820291-</v>
      </c>
      <c r="O607" s="172" t="str">
        <f>IF(B607="NET","",IF(B607="","",IFERROR(VLOOKUP(N607,EAN!$A:$B,2,FALSE),"MANGLER - MÅ OPPDATERE EAN-FANEN")))</f>
        <v/>
      </c>
      <c r="P607" s="171">
        <f t="shared" si="28"/>
        <v>202341</v>
      </c>
      <c r="Q607" s="171">
        <f t="shared" si="29"/>
        <v>202345</v>
      </c>
      <c r="S607" s="102" t="str">
        <f>IF(B607="NET","",IFERROR(VLOOKUP(O607,'2) Order Form'!$V$9:$V$905,1,FALSE),"Ikke med I order form"))</f>
        <v/>
      </c>
      <c r="U607" s="2">
        <v>7048652891945</v>
      </c>
      <c r="V607" s="120">
        <f>IFERROR(VLOOKUP(U607,'2) Order Form'!$V$9:$V$1767,1,FALSE),"Ikke med I order form")</f>
        <v>7048652891945</v>
      </c>
      <c r="W607" s="173">
        <f>INDEX(ATS!$A:$P,MATCH(ATS!$U607,ATS!$O:$O,0),1)</f>
        <v>860003</v>
      </c>
      <c r="X607" s="174" t="str">
        <f>INDEX(ATS!$A:$P,MATCH(ATS!$U607,ATS!$O:$O,0),2)</f>
        <v>Knee Guards Pro Hard Shell</v>
      </c>
      <c r="Y607" s="175" t="str">
        <f>INDEX(ATS!$A:$P,MATCH(ATS!$U607,ATS!$O:$O,0),4)</f>
        <v>BLACK-XL</v>
      </c>
      <c r="AA607" s="173">
        <f>IFERROR(VLOOKUP('2) Order Form'!V584,$U$4:$U$2000,1,FALSE),"Ikke med i Elastic")</f>
        <v>7048652903679</v>
      </c>
      <c r="AB607" s="173">
        <f>SUM('2) Order Form'!V584)</f>
        <v>7048652903679</v>
      </c>
      <c r="AC607" s="173">
        <f>INDEX(ATS!$A:$P,MATCH(ATS!$AB607,ATS!$O:$O,0),1)</f>
        <v>820378</v>
      </c>
      <c r="AD607" s="173" t="str">
        <f>INDEX(ATS!$A:$P,MATCH(ATS!$AB607,ATS!$O:$O,0),2)</f>
        <v>Hunter Pants W</v>
      </c>
      <c r="AE607" s="173" t="str">
        <f>INDEX(ATS!$A:$P,MATCH(ATS!$AB607,ATS!$O:$O,0),4)</f>
        <v>58001-M</v>
      </c>
    </row>
    <row r="608" spans="1:31">
      <c r="A608">
        <v>820291</v>
      </c>
      <c r="B608" t="s">
        <v>3361</v>
      </c>
      <c r="C608" t="s">
        <v>3939</v>
      </c>
      <c r="D608" t="s">
        <v>3351</v>
      </c>
      <c r="E608" t="s">
        <v>3352</v>
      </c>
      <c r="F608" t="s">
        <v>78</v>
      </c>
      <c r="G608" t="s">
        <v>111</v>
      </c>
      <c r="H608">
        <v>216</v>
      </c>
      <c r="I608">
        <v>216</v>
      </c>
      <c r="J608">
        <v>216</v>
      </c>
      <c r="K608">
        <v>216</v>
      </c>
      <c r="L608">
        <v>216</v>
      </c>
      <c r="N608" s="171" t="str">
        <f t="shared" si="27"/>
        <v>820291-10002-OS</v>
      </c>
      <c r="O608" s="172" t="str">
        <f>IF(B608="NET","",IF(B608="","",IFERROR(VLOOKUP(N608,EAN!$A:$B,2,FALSE),"MANGLER - MÅ OPPDATERE EAN-FANEN")))</f>
        <v>MANGLER - MÅ OPPDATERE EAN-FANEN</v>
      </c>
      <c r="P608" s="171">
        <f t="shared" si="28"/>
        <v>216</v>
      </c>
      <c r="Q608" s="171">
        <f t="shared" si="29"/>
        <v>216</v>
      </c>
      <c r="S608" s="102" t="str">
        <f>IF(B608="NET","",IFERROR(VLOOKUP(O608,'2) Order Form'!$V$9:$V$905,1,FALSE),"Ikke med I order form"))</f>
        <v>Ikke med I order form</v>
      </c>
      <c r="U608" s="2">
        <v>7048652891983</v>
      </c>
      <c r="V608" s="120">
        <f>IFERROR(VLOOKUP(U608,'2) Order Form'!$V$9:$V$1767,1,FALSE),"Ikke med I order form")</f>
        <v>7048652891983</v>
      </c>
      <c r="W608" s="173">
        <f>INDEX(ATS!$A:$P,MATCH(ATS!$U608,ATS!$O:$O,0),1)</f>
        <v>860002</v>
      </c>
      <c r="X608" s="174" t="str">
        <f>INDEX(ATS!$A:$P,MATCH(ATS!$U608,ATS!$O:$O,0),2)</f>
        <v>Knee Guards Pro</v>
      </c>
      <c r="Y608" s="175" t="str">
        <f>INDEX(ATS!$A:$P,MATCH(ATS!$U608,ATS!$O:$O,0),4)</f>
        <v>BLACK-S</v>
      </c>
      <c r="AA608" s="173">
        <f>IFERROR(VLOOKUP('2) Order Form'!V585,$U$4:$U$2000,1,FALSE),"Ikke med i Elastic")</f>
        <v>7048652903662</v>
      </c>
      <c r="AB608" s="173">
        <f>SUM('2) Order Form'!V585)</f>
        <v>7048652903662</v>
      </c>
      <c r="AC608" s="173">
        <f>INDEX(ATS!$A:$P,MATCH(ATS!$AB608,ATS!$O:$O,0),1)</f>
        <v>820378</v>
      </c>
      <c r="AD608" s="173" t="str">
        <f>INDEX(ATS!$A:$P,MATCH(ATS!$AB608,ATS!$O:$O,0),2)</f>
        <v>Hunter Pants W</v>
      </c>
      <c r="AE608" s="173" t="str">
        <f>INDEX(ATS!$A:$P,MATCH(ATS!$AB608,ATS!$O:$O,0),4)</f>
        <v>58001-L</v>
      </c>
    </row>
    <row r="609" spans="1:31">
      <c r="A609">
        <v>820291</v>
      </c>
      <c r="B609" t="s">
        <v>3361</v>
      </c>
      <c r="C609" t="s">
        <v>3939</v>
      </c>
      <c r="D609" t="s">
        <v>3353</v>
      </c>
      <c r="E609" t="s">
        <v>2884</v>
      </c>
      <c r="F609" t="s">
        <v>78</v>
      </c>
      <c r="G609" t="s">
        <v>111</v>
      </c>
      <c r="H609">
        <v>0</v>
      </c>
      <c r="I609">
        <v>0</v>
      </c>
      <c r="J609">
        <v>0</v>
      </c>
      <c r="K609">
        <v>0</v>
      </c>
      <c r="L609">
        <v>0</v>
      </c>
      <c r="N609" s="171" t="str">
        <f t="shared" si="27"/>
        <v>820291-55503-OS</v>
      </c>
      <c r="O609" s="172" t="str">
        <f>IF(B609="NET","",IF(B609="","",IFERROR(VLOOKUP(N609,EAN!$A:$B,2,FALSE),"MANGLER - MÅ OPPDATERE EAN-FANEN")))</f>
        <v>MANGLER - MÅ OPPDATERE EAN-FANEN</v>
      </c>
      <c r="P609" s="171">
        <f t="shared" si="28"/>
        <v>0</v>
      </c>
      <c r="Q609" s="171">
        <f t="shared" si="29"/>
        <v>0</v>
      </c>
      <c r="S609" s="102" t="str">
        <f>IF(B609="NET","",IFERROR(VLOOKUP(O609,'2) Order Form'!$V$9:$V$905,1,FALSE),"Ikke med I order form"))</f>
        <v>Ikke med I order form</v>
      </c>
      <c r="U609" s="2">
        <v>7048652891983</v>
      </c>
      <c r="V609" s="120">
        <f>IFERROR(VLOOKUP(U609,'2) Order Form'!$V$9:$V$1767,1,FALSE),"Ikke med I order form")</f>
        <v>7048652891983</v>
      </c>
      <c r="W609" s="173">
        <f>INDEX(ATS!$A:$P,MATCH(ATS!$U609,ATS!$O:$O,0),1)</f>
        <v>860002</v>
      </c>
      <c r="X609" s="174" t="str">
        <f>INDEX(ATS!$A:$P,MATCH(ATS!$U609,ATS!$O:$O,0),2)</f>
        <v>Knee Guards Pro</v>
      </c>
      <c r="Y609" s="175" t="str">
        <f>INDEX(ATS!$A:$P,MATCH(ATS!$U609,ATS!$O:$O,0),4)</f>
        <v>BLACK-S</v>
      </c>
      <c r="AA609" s="173">
        <f>IFERROR(VLOOKUP('2) Order Form'!V586,$U$4:$U$2000,1,FALSE),"Ikke med i Elastic")</f>
        <v>7048652898784</v>
      </c>
      <c r="AB609" s="173">
        <f>SUM('2) Order Form'!V586)</f>
        <v>7048652898784</v>
      </c>
      <c r="AC609" s="173">
        <f>INDEX(ATS!$A:$P,MATCH(ATS!$AB609,ATS!$O:$O,0),1)</f>
        <v>820443</v>
      </c>
      <c r="AD609" s="173" t="str">
        <f>INDEX(ATS!$A:$P,MATCH(ATS!$AB609,ATS!$O:$O,0),2)</f>
        <v>Hunter Shorts W</v>
      </c>
      <c r="AE609" s="173" t="str">
        <f>INDEX(ATS!$A:$P,MATCH(ATS!$AB609,ATS!$O:$O,0),4)</f>
        <v>78001-XS</v>
      </c>
    </row>
    <row r="610" spans="1:31">
      <c r="A610">
        <v>820291</v>
      </c>
      <c r="B610" t="s">
        <v>3361</v>
      </c>
      <c r="C610" t="s">
        <v>3939</v>
      </c>
      <c r="D610" t="s">
        <v>3359</v>
      </c>
      <c r="E610" t="s">
        <v>3265</v>
      </c>
      <c r="F610" t="s">
        <v>78</v>
      </c>
      <c r="G610" t="s">
        <v>214</v>
      </c>
      <c r="H610">
        <v>0</v>
      </c>
      <c r="I610">
        <v>0</v>
      </c>
      <c r="J610">
        <v>0</v>
      </c>
      <c r="K610">
        <v>0</v>
      </c>
      <c r="L610">
        <v>0</v>
      </c>
      <c r="N610" s="171" t="str">
        <f t="shared" si="27"/>
        <v>820291-66101-OS</v>
      </c>
      <c r="O610" s="172" t="str">
        <f>IF(B610="NET","",IF(B610="","",IFERROR(VLOOKUP(N610,EAN!$A:$B,2,FALSE),"MANGLER - MÅ OPPDATERE EAN-FANEN")))</f>
        <v>MANGLER - MÅ OPPDATERE EAN-FANEN</v>
      </c>
      <c r="P610" s="171">
        <f t="shared" si="28"/>
        <v>0</v>
      </c>
      <c r="Q610" s="171">
        <f t="shared" si="29"/>
        <v>0</v>
      </c>
      <c r="S610" s="102" t="str">
        <f>IF(B610="NET","",IFERROR(VLOOKUP(O610,'2) Order Form'!$V$9:$V$905,1,FALSE),"Ikke med I order form"))</f>
        <v>Ikke med I order form</v>
      </c>
      <c r="U610" s="2">
        <v>7048652891976</v>
      </c>
      <c r="V610" s="120">
        <f>IFERROR(VLOOKUP(U610,'2) Order Form'!$V$9:$V$1767,1,FALSE),"Ikke med I order form")</f>
        <v>7048652891976</v>
      </c>
      <c r="W610" s="173">
        <f>INDEX(ATS!$A:$P,MATCH(ATS!$U610,ATS!$O:$O,0),1)</f>
        <v>860002</v>
      </c>
      <c r="X610" s="174" t="str">
        <f>INDEX(ATS!$A:$P,MATCH(ATS!$U610,ATS!$O:$O,0),2)</f>
        <v>Knee Guards Pro</v>
      </c>
      <c r="Y610" s="175" t="str">
        <f>INDEX(ATS!$A:$P,MATCH(ATS!$U610,ATS!$O:$O,0),4)</f>
        <v>BLACK-M</v>
      </c>
      <c r="AA610" s="173">
        <f>IFERROR(VLOOKUP('2) Order Form'!V587,$U$4:$U$2000,1,FALSE),"Ikke med i Elastic")</f>
        <v>7048652898777</v>
      </c>
      <c r="AB610" s="173">
        <f>SUM('2) Order Form'!V587)</f>
        <v>7048652898777</v>
      </c>
      <c r="AC610" s="173">
        <f>INDEX(ATS!$A:$P,MATCH(ATS!$AB610,ATS!$O:$O,0),1)</f>
        <v>820443</v>
      </c>
      <c r="AD610" s="173" t="str">
        <f>INDEX(ATS!$A:$P,MATCH(ATS!$AB610,ATS!$O:$O,0),2)</f>
        <v>Hunter Shorts W</v>
      </c>
      <c r="AE610" s="173" t="str">
        <f>INDEX(ATS!$A:$P,MATCH(ATS!$AB610,ATS!$O:$O,0),4)</f>
        <v>78001-S</v>
      </c>
    </row>
    <row r="611" spans="1:31">
      <c r="A611" s="140">
        <v>820294</v>
      </c>
      <c r="B611" t="s">
        <v>170</v>
      </c>
      <c r="H611" s="140">
        <v>202341</v>
      </c>
      <c r="I611" s="140">
        <v>202342</v>
      </c>
      <c r="J611" s="140">
        <v>202343</v>
      </c>
      <c r="K611" s="140">
        <v>202344</v>
      </c>
      <c r="L611" s="140">
        <v>202345</v>
      </c>
      <c r="N611" s="171" t="str">
        <f t="shared" si="27"/>
        <v>820294-</v>
      </c>
      <c r="O611" s="172" t="str">
        <f>IF(B611="NET","",IF(B611="","",IFERROR(VLOOKUP(N611,EAN!$A:$B,2,FALSE),"MANGLER - MÅ OPPDATERE EAN-FANEN")))</f>
        <v/>
      </c>
      <c r="P611" s="171">
        <f t="shared" si="28"/>
        <v>202341</v>
      </c>
      <c r="Q611" s="171">
        <f t="shared" si="29"/>
        <v>202345</v>
      </c>
      <c r="S611" s="102" t="str">
        <f>IF(B611="NET","",IFERROR(VLOOKUP(O611,'2) Order Form'!$V$9:$V$905,1,FALSE),"Ikke med I order form"))</f>
        <v/>
      </c>
      <c r="U611" s="2">
        <v>7048652891976</v>
      </c>
      <c r="V611" s="120">
        <f>IFERROR(VLOOKUP(U611,'2) Order Form'!$V$9:$V$1767,1,FALSE),"Ikke med I order form")</f>
        <v>7048652891976</v>
      </c>
      <c r="W611" s="173">
        <f>INDEX(ATS!$A:$P,MATCH(ATS!$U611,ATS!$O:$O,0),1)</f>
        <v>860002</v>
      </c>
      <c r="X611" s="174" t="str">
        <f>INDEX(ATS!$A:$P,MATCH(ATS!$U611,ATS!$O:$O,0),2)</f>
        <v>Knee Guards Pro</v>
      </c>
      <c r="Y611" s="175" t="str">
        <f>INDEX(ATS!$A:$P,MATCH(ATS!$U611,ATS!$O:$O,0),4)</f>
        <v>BLACK-M</v>
      </c>
      <c r="AA611" s="173">
        <f>IFERROR(VLOOKUP('2) Order Form'!V588,$U$4:$U$2000,1,FALSE),"Ikke med i Elastic")</f>
        <v>7048652898760</v>
      </c>
      <c r="AB611" s="173">
        <f>SUM('2) Order Form'!V588)</f>
        <v>7048652898760</v>
      </c>
      <c r="AC611" s="173">
        <f>INDEX(ATS!$A:$P,MATCH(ATS!$AB611,ATS!$O:$O,0),1)</f>
        <v>820443</v>
      </c>
      <c r="AD611" s="173" t="str">
        <f>INDEX(ATS!$A:$P,MATCH(ATS!$AB611,ATS!$O:$O,0),2)</f>
        <v>Hunter Shorts W</v>
      </c>
      <c r="AE611" s="173" t="str">
        <f>INDEX(ATS!$A:$P,MATCH(ATS!$AB611,ATS!$O:$O,0),4)</f>
        <v>78001-M</v>
      </c>
    </row>
    <row r="612" spans="1:31">
      <c r="A612">
        <v>820294</v>
      </c>
      <c r="B612" t="s">
        <v>3362</v>
      </c>
      <c r="C612" t="s">
        <v>3939</v>
      </c>
      <c r="D612" t="s">
        <v>3363</v>
      </c>
      <c r="E612" t="s">
        <v>3242</v>
      </c>
      <c r="F612" t="s">
        <v>78</v>
      </c>
      <c r="G612" t="s">
        <v>214</v>
      </c>
      <c r="H612">
        <v>0</v>
      </c>
      <c r="I612">
        <v>0</v>
      </c>
      <c r="J612">
        <v>0</v>
      </c>
      <c r="K612">
        <v>0</v>
      </c>
      <c r="L612">
        <v>0</v>
      </c>
      <c r="N612" s="171" t="str">
        <f t="shared" si="27"/>
        <v>820294-54000-OS</v>
      </c>
      <c r="O612" s="172" t="str">
        <f>IF(B612="NET","",IF(B612="","",IFERROR(VLOOKUP(N612,EAN!$A:$B,2,FALSE),"MANGLER - MÅ OPPDATERE EAN-FANEN")))</f>
        <v>MANGLER - MÅ OPPDATERE EAN-FANEN</v>
      </c>
      <c r="P612" s="171">
        <f t="shared" si="28"/>
        <v>0</v>
      </c>
      <c r="Q612" s="171">
        <f t="shared" si="29"/>
        <v>0</v>
      </c>
      <c r="S612" s="102" t="str">
        <f>IF(B612="NET","",IFERROR(VLOOKUP(O612,'2) Order Form'!$V$9:$V$905,1,FALSE),"Ikke med I order form"))</f>
        <v>Ikke med I order form</v>
      </c>
      <c r="U612" s="2">
        <v>7048652891969</v>
      </c>
      <c r="V612" s="120">
        <f>IFERROR(VLOOKUP(U612,'2) Order Form'!$V$9:$V$1767,1,FALSE),"Ikke med I order form")</f>
        <v>7048652891969</v>
      </c>
      <c r="W612" s="173">
        <f>INDEX(ATS!$A:$P,MATCH(ATS!$U612,ATS!$O:$O,0),1)</f>
        <v>860002</v>
      </c>
      <c r="X612" s="174" t="str">
        <f>INDEX(ATS!$A:$P,MATCH(ATS!$U612,ATS!$O:$O,0),2)</f>
        <v>Knee Guards Pro</v>
      </c>
      <c r="Y612" s="175" t="str">
        <f>INDEX(ATS!$A:$P,MATCH(ATS!$U612,ATS!$O:$O,0),4)</f>
        <v>BLACK-L</v>
      </c>
      <c r="AA612" s="173">
        <f>IFERROR(VLOOKUP('2) Order Form'!V589,$U$4:$U$2000,1,FALSE),"Ikke med i Elastic")</f>
        <v>7048652898753</v>
      </c>
      <c r="AB612" s="173">
        <f>SUM('2) Order Form'!V589)</f>
        <v>7048652898753</v>
      </c>
      <c r="AC612" s="173">
        <f>INDEX(ATS!$A:$P,MATCH(ATS!$AB612,ATS!$O:$O,0),1)</f>
        <v>820443</v>
      </c>
      <c r="AD612" s="173" t="str">
        <f>INDEX(ATS!$A:$P,MATCH(ATS!$AB612,ATS!$O:$O,0),2)</f>
        <v>Hunter Shorts W</v>
      </c>
      <c r="AE612" s="173" t="str">
        <f>INDEX(ATS!$A:$P,MATCH(ATS!$AB612,ATS!$O:$O,0),4)</f>
        <v>78001-L</v>
      </c>
    </row>
    <row r="613" spans="1:31">
      <c r="A613">
        <v>820294</v>
      </c>
      <c r="B613" t="s">
        <v>3362</v>
      </c>
      <c r="C613" t="s">
        <v>3939</v>
      </c>
      <c r="D613" t="s">
        <v>3364</v>
      </c>
      <c r="E613" t="s">
        <v>3254</v>
      </c>
      <c r="F613" t="s">
        <v>78</v>
      </c>
      <c r="G613" t="s">
        <v>111</v>
      </c>
      <c r="H613">
        <v>118</v>
      </c>
      <c r="I613">
        <v>118</v>
      </c>
      <c r="J613">
        <v>118</v>
      </c>
      <c r="K613">
        <v>118</v>
      </c>
      <c r="L613">
        <v>118</v>
      </c>
      <c r="N613" s="171" t="str">
        <f t="shared" si="27"/>
        <v>820294-58000-OS</v>
      </c>
      <c r="O613" s="172" t="str">
        <f>IF(B613="NET","",IF(B613="","",IFERROR(VLOOKUP(N613,EAN!$A:$B,2,FALSE),"MANGLER - MÅ OPPDATERE EAN-FANEN")))</f>
        <v>MANGLER - MÅ OPPDATERE EAN-FANEN</v>
      </c>
      <c r="P613" s="171">
        <f t="shared" si="28"/>
        <v>118</v>
      </c>
      <c r="Q613" s="171">
        <f t="shared" si="29"/>
        <v>118</v>
      </c>
      <c r="S613" s="102" t="str">
        <f>IF(B613="NET","",IFERROR(VLOOKUP(O613,'2) Order Form'!$V$9:$V$905,1,FALSE),"Ikke med I order form"))</f>
        <v>Ikke med I order form</v>
      </c>
      <c r="U613" s="2">
        <v>7048652891969</v>
      </c>
      <c r="V613" s="120">
        <f>IFERROR(VLOOKUP(U613,'2) Order Form'!$V$9:$V$1767,1,FALSE),"Ikke med I order form")</f>
        <v>7048652891969</v>
      </c>
      <c r="W613" s="173">
        <f>INDEX(ATS!$A:$P,MATCH(ATS!$U613,ATS!$O:$O,0),1)</f>
        <v>860002</v>
      </c>
      <c r="X613" s="174" t="str">
        <f>INDEX(ATS!$A:$P,MATCH(ATS!$U613,ATS!$O:$O,0),2)</f>
        <v>Knee Guards Pro</v>
      </c>
      <c r="Y613" s="175" t="str">
        <f>INDEX(ATS!$A:$P,MATCH(ATS!$U613,ATS!$O:$O,0),4)</f>
        <v>BLACK-L</v>
      </c>
      <c r="AA613" s="173">
        <f>IFERROR(VLOOKUP('2) Order Form'!V590,$U$4:$U$2000,1,FALSE),"Ikke med i Elastic")</f>
        <v>7048652898821</v>
      </c>
      <c r="AB613" s="173">
        <f>SUM('2) Order Form'!V590)</f>
        <v>7048652898821</v>
      </c>
      <c r="AC613" s="173">
        <f>INDEX(ATS!$A:$P,MATCH(ATS!$AB613,ATS!$O:$O,0),1)</f>
        <v>820443</v>
      </c>
      <c r="AD613" s="173" t="str">
        <f>INDEX(ATS!$A:$P,MATCH(ATS!$AB613,ATS!$O:$O,0),2)</f>
        <v>Hunter Shorts W</v>
      </c>
      <c r="AE613" s="173" t="str">
        <f>INDEX(ATS!$A:$P,MATCH(ATS!$AB613,ATS!$O:$O,0),4)</f>
        <v>88000-XS</v>
      </c>
    </row>
    <row r="614" spans="1:31">
      <c r="A614">
        <v>820294</v>
      </c>
      <c r="B614" t="s">
        <v>3362</v>
      </c>
      <c r="C614" t="s">
        <v>3939</v>
      </c>
      <c r="D614" t="s">
        <v>3365</v>
      </c>
      <c r="E614" t="s">
        <v>3247</v>
      </c>
      <c r="F614" t="s">
        <v>78</v>
      </c>
      <c r="G614" t="s">
        <v>111</v>
      </c>
      <c r="H614">
        <v>93</v>
      </c>
      <c r="I614">
        <v>93</v>
      </c>
      <c r="J614">
        <v>93</v>
      </c>
      <c r="K614">
        <v>93</v>
      </c>
      <c r="L614">
        <v>93</v>
      </c>
      <c r="N614" s="171" t="str">
        <f t="shared" si="27"/>
        <v>820294-77003-OS</v>
      </c>
      <c r="O614" s="172" t="str">
        <f>IF(B614="NET","",IF(B614="","",IFERROR(VLOOKUP(N614,EAN!$A:$B,2,FALSE),"MANGLER - MÅ OPPDATERE EAN-FANEN")))</f>
        <v>MANGLER - MÅ OPPDATERE EAN-FANEN</v>
      </c>
      <c r="P614" s="171">
        <f t="shared" si="28"/>
        <v>93</v>
      </c>
      <c r="Q614" s="171">
        <f t="shared" si="29"/>
        <v>93</v>
      </c>
      <c r="S614" s="102" t="str">
        <f>IF(B614="NET","",IFERROR(VLOOKUP(O614,'2) Order Form'!$V$9:$V$905,1,FALSE),"Ikke med I order form"))</f>
        <v>Ikke med I order form</v>
      </c>
      <c r="U614" s="2">
        <v>7048652891990</v>
      </c>
      <c r="V614" s="120">
        <f>IFERROR(VLOOKUP(U614,'2) Order Form'!$V$9:$V$1767,1,FALSE),"Ikke med I order form")</f>
        <v>7048652891990</v>
      </c>
      <c r="W614" s="173">
        <f>INDEX(ATS!$A:$P,MATCH(ATS!$U614,ATS!$O:$O,0),1)</f>
        <v>860002</v>
      </c>
      <c r="X614" s="174" t="str">
        <f>INDEX(ATS!$A:$P,MATCH(ATS!$U614,ATS!$O:$O,0),2)</f>
        <v>Knee Guards Pro</v>
      </c>
      <c r="Y614" s="175" t="str">
        <f>INDEX(ATS!$A:$P,MATCH(ATS!$U614,ATS!$O:$O,0),4)</f>
        <v>BLACK-XL</v>
      </c>
      <c r="AA614" s="173">
        <f>IFERROR(VLOOKUP('2) Order Form'!V591,$U$4:$U$2000,1,FALSE),"Ikke med i Elastic")</f>
        <v>7048652898814</v>
      </c>
      <c r="AB614" s="173">
        <f>SUM('2) Order Form'!V591)</f>
        <v>7048652898814</v>
      </c>
      <c r="AC614" s="173">
        <f>INDEX(ATS!$A:$P,MATCH(ATS!$AB614,ATS!$O:$O,0),1)</f>
        <v>820443</v>
      </c>
      <c r="AD614" s="173" t="str">
        <f>INDEX(ATS!$A:$P,MATCH(ATS!$AB614,ATS!$O:$O,0),2)</f>
        <v>Hunter Shorts W</v>
      </c>
      <c r="AE614" s="173" t="str">
        <f>INDEX(ATS!$A:$P,MATCH(ATS!$AB614,ATS!$O:$O,0),4)</f>
        <v>88000-S</v>
      </c>
    </row>
    <row r="615" spans="1:31">
      <c r="A615">
        <v>820294</v>
      </c>
      <c r="B615" t="s">
        <v>3362</v>
      </c>
      <c r="C615" t="s">
        <v>3939</v>
      </c>
      <c r="D615" t="s">
        <v>344</v>
      </c>
      <c r="E615" t="s">
        <v>2883</v>
      </c>
      <c r="F615" t="s">
        <v>78</v>
      </c>
      <c r="G615" t="s">
        <v>214</v>
      </c>
      <c r="H615">
        <v>0</v>
      </c>
      <c r="I615">
        <v>0</v>
      </c>
      <c r="J615">
        <v>0</v>
      </c>
      <c r="K615">
        <v>0</v>
      </c>
      <c r="L615">
        <v>0</v>
      </c>
      <c r="N615" s="171" t="str">
        <f t="shared" si="27"/>
        <v>820294-99901-OS</v>
      </c>
      <c r="O615" s="172" t="str">
        <f>IF(B615="NET","",IF(B615="","",IFERROR(VLOOKUP(N615,EAN!$A:$B,2,FALSE),"MANGLER - MÅ OPPDATERE EAN-FANEN")))</f>
        <v>MANGLER - MÅ OPPDATERE EAN-FANEN</v>
      </c>
      <c r="P615" s="171">
        <f t="shared" si="28"/>
        <v>0</v>
      </c>
      <c r="Q615" s="171">
        <f t="shared" si="29"/>
        <v>0</v>
      </c>
      <c r="S615" s="102" t="str">
        <f>IF(B615="NET","",IFERROR(VLOOKUP(O615,'2) Order Form'!$V$9:$V$905,1,FALSE),"Ikke med I order form"))</f>
        <v>Ikke med I order form</v>
      </c>
      <c r="U615" s="2">
        <v>7048652891990</v>
      </c>
      <c r="V615" s="120">
        <f>IFERROR(VLOOKUP(U615,'2) Order Form'!$V$9:$V$1767,1,FALSE),"Ikke med I order form")</f>
        <v>7048652891990</v>
      </c>
      <c r="W615" s="173">
        <f>INDEX(ATS!$A:$P,MATCH(ATS!$U615,ATS!$O:$O,0),1)</f>
        <v>860002</v>
      </c>
      <c r="X615" s="174" t="str">
        <f>INDEX(ATS!$A:$P,MATCH(ATS!$U615,ATS!$O:$O,0),2)</f>
        <v>Knee Guards Pro</v>
      </c>
      <c r="Y615" s="175" t="str">
        <f>INDEX(ATS!$A:$P,MATCH(ATS!$U615,ATS!$O:$O,0),4)</f>
        <v>BLACK-XL</v>
      </c>
      <c r="AA615" s="173">
        <f>IFERROR(VLOOKUP('2) Order Form'!V592,$U$4:$U$2000,1,FALSE),"Ikke med i Elastic")</f>
        <v>7048652898807</v>
      </c>
      <c r="AB615" s="173">
        <f>SUM('2) Order Form'!V592)</f>
        <v>7048652898807</v>
      </c>
      <c r="AC615" s="173">
        <f>INDEX(ATS!$A:$P,MATCH(ATS!$AB615,ATS!$O:$O,0),1)</f>
        <v>820443</v>
      </c>
      <c r="AD615" s="173" t="str">
        <f>INDEX(ATS!$A:$P,MATCH(ATS!$AB615,ATS!$O:$O,0),2)</f>
        <v>Hunter Shorts W</v>
      </c>
      <c r="AE615" s="173" t="str">
        <f>INDEX(ATS!$A:$P,MATCH(ATS!$AB615,ATS!$O:$O,0),4)</f>
        <v>88000-M</v>
      </c>
    </row>
    <row r="616" spans="1:31">
      <c r="A616" s="140">
        <v>820296</v>
      </c>
      <c r="B616" t="s">
        <v>170</v>
      </c>
      <c r="H616" s="140">
        <v>202341</v>
      </c>
      <c r="I616" s="140">
        <v>202342</v>
      </c>
      <c r="J616" s="140">
        <v>202343</v>
      </c>
      <c r="K616" s="140">
        <v>202344</v>
      </c>
      <c r="L616" s="140">
        <v>202345</v>
      </c>
      <c r="N616" s="171" t="str">
        <f t="shared" si="27"/>
        <v>820296-</v>
      </c>
      <c r="O616" s="172" t="str">
        <f>IF(B616="NET","",IF(B616="","",IFERROR(VLOOKUP(N616,EAN!$A:$B,2,FALSE),"MANGLER - MÅ OPPDATERE EAN-FANEN")))</f>
        <v/>
      </c>
      <c r="P616" s="171">
        <f t="shared" si="28"/>
        <v>202341</v>
      </c>
      <c r="Q616" s="171">
        <f t="shared" si="29"/>
        <v>202345</v>
      </c>
      <c r="S616" s="102" t="str">
        <f>IF(B616="NET","",IFERROR(VLOOKUP(O616,'2) Order Form'!$V$9:$V$905,1,FALSE),"Ikke med I order form"))</f>
        <v/>
      </c>
      <c r="U616" s="2">
        <v>7048652891846</v>
      </c>
      <c r="V616" s="120">
        <f>IFERROR(VLOOKUP(U616,'2) Order Form'!$V$9:$V$1767,1,FALSE),"Ikke med I order form")</f>
        <v>7048652891846</v>
      </c>
      <c r="W616" s="173">
        <f>INDEX(ATS!$A:$P,MATCH(ATS!$U616,ATS!$O:$O,0),1)</f>
        <v>860005</v>
      </c>
      <c r="X616" s="174" t="str">
        <f>INDEX(ATS!$A:$P,MATCH(ATS!$U616,ATS!$O:$O,0),2)</f>
        <v>Elbow Guards Pro</v>
      </c>
      <c r="Y616" s="175" t="str">
        <f>INDEX(ATS!$A:$P,MATCH(ATS!$U616,ATS!$O:$O,0),4)</f>
        <v>BLACK-S</v>
      </c>
      <c r="AA616" s="173">
        <f>IFERROR(VLOOKUP('2) Order Form'!V593,$U$4:$U$2000,1,FALSE),"Ikke med i Elastic")</f>
        <v>7048652898791</v>
      </c>
      <c r="AB616" s="173">
        <f>SUM('2) Order Form'!V593)</f>
        <v>7048652898791</v>
      </c>
      <c r="AC616" s="173">
        <f>INDEX(ATS!$A:$P,MATCH(ATS!$AB616,ATS!$O:$O,0),1)</f>
        <v>820443</v>
      </c>
      <c r="AD616" s="173" t="str">
        <f>INDEX(ATS!$A:$P,MATCH(ATS!$AB616,ATS!$O:$O,0),2)</f>
        <v>Hunter Shorts W</v>
      </c>
      <c r="AE616" s="173" t="str">
        <f>INDEX(ATS!$A:$P,MATCH(ATS!$AB616,ATS!$O:$O,0),4)</f>
        <v>88000-L</v>
      </c>
    </row>
    <row r="617" spans="1:31">
      <c r="A617">
        <v>820296</v>
      </c>
      <c r="B617" t="s">
        <v>3366</v>
      </c>
      <c r="C617" t="s">
        <v>3939</v>
      </c>
      <c r="D617" t="s">
        <v>1435</v>
      </c>
      <c r="E617" t="s">
        <v>1422</v>
      </c>
      <c r="F617" t="s">
        <v>8</v>
      </c>
      <c r="G617" t="s">
        <v>214</v>
      </c>
      <c r="H617">
        <v>0</v>
      </c>
      <c r="I617">
        <v>0</v>
      </c>
      <c r="J617">
        <v>0</v>
      </c>
      <c r="K617">
        <v>0</v>
      </c>
      <c r="L617">
        <v>0</v>
      </c>
      <c r="N617" s="171" t="str">
        <f t="shared" si="27"/>
        <v>820296-44002-S</v>
      </c>
      <c r="O617" s="172" t="str">
        <f>IF(B617="NET","",IF(B617="","",IFERROR(VLOOKUP(N617,EAN!$A:$B,2,FALSE),"MANGLER - MÅ OPPDATERE EAN-FANEN")))</f>
        <v>MANGLER - MÅ OPPDATERE EAN-FANEN</v>
      </c>
      <c r="P617" s="171">
        <f t="shared" si="28"/>
        <v>0</v>
      </c>
      <c r="Q617" s="171">
        <f t="shared" si="29"/>
        <v>0</v>
      </c>
      <c r="S617" s="102" t="str">
        <f>IF(B617="NET","",IFERROR(VLOOKUP(O617,'2) Order Form'!$V$9:$V$905,1,FALSE),"Ikke med I order form"))</f>
        <v>Ikke med I order form</v>
      </c>
      <c r="U617" s="2">
        <v>7048652891846</v>
      </c>
      <c r="V617" s="120">
        <f>IFERROR(VLOOKUP(U617,'2) Order Form'!$V$9:$V$1767,1,FALSE),"Ikke med I order form")</f>
        <v>7048652891846</v>
      </c>
      <c r="W617" s="173">
        <f>INDEX(ATS!$A:$P,MATCH(ATS!$U617,ATS!$O:$O,0),1)</f>
        <v>860005</v>
      </c>
      <c r="X617" s="174" t="str">
        <f>INDEX(ATS!$A:$P,MATCH(ATS!$U617,ATS!$O:$O,0),2)</f>
        <v>Elbow Guards Pro</v>
      </c>
      <c r="Y617" s="175" t="str">
        <f>INDEX(ATS!$A:$P,MATCH(ATS!$U617,ATS!$O:$O,0),4)</f>
        <v>BLACK-S</v>
      </c>
      <c r="AA617" s="173" t="str">
        <f>IFERROR(VLOOKUP('2) Order Form'!#REF!,$U$4:$U$2000,1,FALSE),"Ikke med i Elastic")</f>
        <v>Ikke med i Elastic</v>
      </c>
      <c r="AB617" s="173" t="e">
        <f>SUM('2) Order Form'!#REF!)</f>
        <v>#REF!</v>
      </c>
      <c r="AC617" s="173" t="e">
        <f>INDEX(ATS!$A:$P,MATCH(ATS!$AB617,ATS!$O:$O,0),1)</f>
        <v>#REF!</v>
      </c>
      <c r="AD617" s="173" t="e">
        <f>INDEX(ATS!$A:$P,MATCH(ATS!$AB617,ATS!$O:$O,0),2)</f>
        <v>#REF!</v>
      </c>
      <c r="AE617" s="173" t="e">
        <f>INDEX(ATS!$A:$P,MATCH(ATS!$AB617,ATS!$O:$O,0),4)</f>
        <v>#REF!</v>
      </c>
    </row>
    <row r="618" spans="1:31">
      <c r="A618">
        <v>820296</v>
      </c>
      <c r="B618" t="s">
        <v>3366</v>
      </c>
      <c r="C618" t="s">
        <v>3939</v>
      </c>
      <c r="D618" t="s">
        <v>1436</v>
      </c>
      <c r="E618" t="s">
        <v>1422</v>
      </c>
      <c r="F618" t="s">
        <v>7</v>
      </c>
      <c r="G618" t="s">
        <v>214</v>
      </c>
      <c r="H618">
        <v>0</v>
      </c>
      <c r="I618">
        <v>0</v>
      </c>
      <c r="J618">
        <v>0</v>
      </c>
      <c r="K618">
        <v>0</v>
      </c>
      <c r="L618">
        <v>0</v>
      </c>
      <c r="N618" s="171" t="str">
        <f t="shared" si="27"/>
        <v>820296-44002-M</v>
      </c>
      <c r="O618" s="172" t="str">
        <f>IF(B618="NET","",IF(B618="","",IFERROR(VLOOKUP(N618,EAN!$A:$B,2,FALSE),"MANGLER - MÅ OPPDATERE EAN-FANEN")))</f>
        <v>MANGLER - MÅ OPPDATERE EAN-FANEN</v>
      </c>
      <c r="P618" s="171">
        <f t="shared" si="28"/>
        <v>0</v>
      </c>
      <c r="Q618" s="171">
        <f t="shared" si="29"/>
        <v>0</v>
      </c>
      <c r="S618" s="102" t="str">
        <f>IF(B618="NET","",IFERROR(VLOOKUP(O618,'2) Order Form'!$V$9:$V$905,1,FALSE),"Ikke med I order form"))</f>
        <v>Ikke med I order form</v>
      </c>
      <c r="U618" s="2">
        <v>7048652891839</v>
      </c>
      <c r="V618" s="120">
        <f>IFERROR(VLOOKUP(U618,'2) Order Form'!$V$9:$V$1767,1,FALSE),"Ikke med I order form")</f>
        <v>7048652891839</v>
      </c>
      <c r="W618" s="173">
        <f>INDEX(ATS!$A:$P,MATCH(ATS!$U618,ATS!$O:$O,0),1)</f>
        <v>860005</v>
      </c>
      <c r="X618" s="174" t="str">
        <f>INDEX(ATS!$A:$P,MATCH(ATS!$U618,ATS!$O:$O,0),2)</f>
        <v>Elbow Guards Pro</v>
      </c>
      <c r="Y618" s="175" t="str">
        <f>INDEX(ATS!$A:$P,MATCH(ATS!$U618,ATS!$O:$O,0),4)</f>
        <v>BLACK-M</v>
      </c>
      <c r="AA618" s="173" t="str">
        <f>IFERROR(VLOOKUP('2) Order Form'!#REF!,$U$4:$U$2000,1,FALSE),"Ikke med i Elastic")</f>
        <v>Ikke med i Elastic</v>
      </c>
      <c r="AB618" s="173" t="e">
        <f>SUM('2) Order Form'!#REF!)</f>
        <v>#REF!</v>
      </c>
      <c r="AC618" s="173" t="e">
        <f>INDEX(ATS!$A:$P,MATCH(ATS!$AB618,ATS!$O:$O,0),1)</f>
        <v>#REF!</v>
      </c>
      <c r="AD618" s="173" t="e">
        <f>INDEX(ATS!$A:$P,MATCH(ATS!$AB618,ATS!$O:$O,0),2)</f>
        <v>#REF!</v>
      </c>
      <c r="AE618" s="173" t="e">
        <f>INDEX(ATS!$A:$P,MATCH(ATS!$AB618,ATS!$O:$O,0),4)</f>
        <v>#REF!</v>
      </c>
    </row>
    <row r="619" spans="1:31">
      <c r="A619">
        <v>820296</v>
      </c>
      <c r="B619" t="s">
        <v>3366</v>
      </c>
      <c r="C619" t="s">
        <v>3939</v>
      </c>
      <c r="D619" t="s">
        <v>1437</v>
      </c>
      <c r="E619" t="s">
        <v>1422</v>
      </c>
      <c r="F619" t="s">
        <v>66</v>
      </c>
      <c r="G619" t="s">
        <v>214</v>
      </c>
      <c r="H619">
        <v>0</v>
      </c>
      <c r="I619">
        <v>0</v>
      </c>
      <c r="J619">
        <v>0</v>
      </c>
      <c r="K619">
        <v>0</v>
      </c>
      <c r="L619">
        <v>0</v>
      </c>
      <c r="N619" s="171" t="str">
        <f t="shared" si="27"/>
        <v>820296-44002-L</v>
      </c>
      <c r="O619" s="172" t="str">
        <f>IF(B619="NET","",IF(B619="","",IFERROR(VLOOKUP(N619,EAN!$A:$B,2,FALSE),"MANGLER - MÅ OPPDATERE EAN-FANEN")))</f>
        <v>MANGLER - MÅ OPPDATERE EAN-FANEN</v>
      </c>
      <c r="P619" s="171">
        <f t="shared" si="28"/>
        <v>0</v>
      </c>
      <c r="Q619" s="171">
        <f t="shared" si="29"/>
        <v>0</v>
      </c>
      <c r="S619" s="102" t="str">
        <f>IF(B619="NET","",IFERROR(VLOOKUP(O619,'2) Order Form'!$V$9:$V$905,1,FALSE),"Ikke med I order form"))</f>
        <v>Ikke med I order form</v>
      </c>
      <c r="U619" s="2">
        <v>7048652891839</v>
      </c>
      <c r="V619" s="120">
        <f>IFERROR(VLOOKUP(U619,'2) Order Form'!$V$9:$V$1767,1,FALSE),"Ikke med I order form")</f>
        <v>7048652891839</v>
      </c>
      <c r="W619" s="173">
        <f>INDEX(ATS!$A:$P,MATCH(ATS!$U619,ATS!$O:$O,0),1)</f>
        <v>860005</v>
      </c>
      <c r="X619" s="174" t="str">
        <f>INDEX(ATS!$A:$P,MATCH(ATS!$U619,ATS!$O:$O,0),2)</f>
        <v>Elbow Guards Pro</v>
      </c>
      <c r="Y619" s="175" t="str">
        <f>INDEX(ATS!$A:$P,MATCH(ATS!$U619,ATS!$O:$O,0),4)</f>
        <v>BLACK-M</v>
      </c>
      <c r="AA619" s="173" t="str">
        <f>IFERROR(VLOOKUP('2) Order Form'!#REF!,$U$4:$U$2000,1,FALSE),"Ikke med i Elastic")</f>
        <v>Ikke med i Elastic</v>
      </c>
      <c r="AB619" s="173" t="e">
        <f>SUM('2) Order Form'!#REF!)</f>
        <v>#REF!</v>
      </c>
      <c r="AC619" s="173" t="e">
        <f>INDEX(ATS!$A:$P,MATCH(ATS!$AB619,ATS!$O:$O,0),1)</f>
        <v>#REF!</v>
      </c>
      <c r="AD619" s="173" t="e">
        <f>INDEX(ATS!$A:$P,MATCH(ATS!$AB619,ATS!$O:$O,0),2)</f>
        <v>#REF!</v>
      </c>
      <c r="AE619" s="173" t="e">
        <f>INDEX(ATS!$A:$P,MATCH(ATS!$AB619,ATS!$O:$O,0),4)</f>
        <v>#REF!</v>
      </c>
    </row>
    <row r="620" spans="1:31">
      <c r="A620">
        <v>820296</v>
      </c>
      <c r="B620" t="s">
        <v>3366</v>
      </c>
      <c r="C620" t="s">
        <v>3939</v>
      </c>
      <c r="D620" t="s">
        <v>1438</v>
      </c>
      <c r="E620" t="s">
        <v>1422</v>
      </c>
      <c r="F620" t="s">
        <v>67</v>
      </c>
      <c r="G620" t="s">
        <v>214</v>
      </c>
      <c r="H620">
        <v>0</v>
      </c>
      <c r="I620">
        <v>0</v>
      </c>
      <c r="J620">
        <v>0</v>
      </c>
      <c r="K620">
        <v>0</v>
      </c>
      <c r="L620">
        <v>0</v>
      </c>
      <c r="N620" s="171" t="str">
        <f t="shared" si="27"/>
        <v>820296-44002-XL</v>
      </c>
      <c r="O620" s="172" t="str">
        <f>IF(B620="NET","",IF(B620="","",IFERROR(VLOOKUP(N620,EAN!$A:$B,2,FALSE),"MANGLER - MÅ OPPDATERE EAN-FANEN")))</f>
        <v>MANGLER - MÅ OPPDATERE EAN-FANEN</v>
      </c>
      <c r="P620" s="171">
        <f t="shared" si="28"/>
        <v>0</v>
      </c>
      <c r="Q620" s="171">
        <f t="shared" si="29"/>
        <v>0</v>
      </c>
      <c r="S620" s="102" t="str">
        <f>IF(B620="NET","",IFERROR(VLOOKUP(O620,'2) Order Form'!$V$9:$V$905,1,FALSE),"Ikke med I order form"))</f>
        <v>Ikke med I order form</v>
      </c>
      <c r="U620" s="2">
        <v>7048652891822</v>
      </c>
      <c r="V620" s="120">
        <f>IFERROR(VLOOKUP(U620,'2) Order Form'!$V$9:$V$1767,1,FALSE),"Ikke med I order form")</f>
        <v>7048652891822</v>
      </c>
      <c r="W620" s="173">
        <f>INDEX(ATS!$A:$P,MATCH(ATS!$U620,ATS!$O:$O,0),1)</f>
        <v>860005</v>
      </c>
      <c r="X620" s="174" t="str">
        <f>INDEX(ATS!$A:$P,MATCH(ATS!$U620,ATS!$O:$O,0),2)</f>
        <v>Elbow Guards Pro</v>
      </c>
      <c r="Y620" s="175" t="str">
        <f>INDEX(ATS!$A:$P,MATCH(ATS!$U620,ATS!$O:$O,0),4)</f>
        <v>BLACK-L</v>
      </c>
      <c r="AA620" s="173" t="str">
        <f>IFERROR(VLOOKUP('2) Order Form'!#REF!,$U$4:$U$2000,1,FALSE),"Ikke med i Elastic")</f>
        <v>Ikke med i Elastic</v>
      </c>
      <c r="AB620" s="173" t="e">
        <f>SUM('2) Order Form'!#REF!)</f>
        <v>#REF!</v>
      </c>
      <c r="AC620" s="173" t="e">
        <f>INDEX(ATS!$A:$P,MATCH(ATS!$AB620,ATS!$O:$O,0),1)</f>
        <v>#REF!</v>
      </c>
      <c r="AD620" s="173" t="e">
        <f>INDEX(ATS!$A:$P,MATCH(ATS!$AB620,ATS!$O:$O,0),2)</f>
        <v>#REF!</v>
      </c>
      <c r="AE620" s="173" t="e">
        <f>INDEX(ATS!$A:$P,MATCH(ATS!$AB620,ATS!$O:$O,0),4)</f>
        <v>#REF!</v>
      </c>
    </row>
    <row r="621" spans="1:31">
      <c r="A621">
        <v>820296</v>
      </c>
      <c r="B621" t="s">
        <v>3366</v>
      </c>
      <c r="C621" t="s">
        <v>3939</v>
      </c>
      <c r="D621" t="s">
        <v>3246</v>
      </c>
      <c r="E621" t="s">
        <v>3247</v>
      </c>
      <c r="F621" t="s">
        <v>8</v>
      </c>
      <c r="G621" t="s">
        <v>214</v>
      </c>
      <c r="H621">
        <v>0</v>
      </c>
      <c r="I621">
        <v>0</v>
      </c>
      <c r="J621">
        <v>0</v>
      </c>
      <c r="K621">
        <v>0</v>
      </c>
      <c r="L621">
        <v>0</v>
      </c>
      <c r="N621" s="171" t="str">
        <f t="shared" si="27"/>
        <v>820296-77003-S</v>
      </c>
      <c r="O621" s="172" t="str">
        <f>IF(B621="NET","",IF(B621="","",IFERROR(VLOOKUP(N621,EAN!$A:$B,2,FALSE),"MANGLER - MÅ OPPDATERE EAN-FANEN")))</f>
        <v>MANGLER - MÅ OPPDATERE EAN-FANEN</v>
      </c>
      <c r="P621" s="171">
        <f t="shared" si="28"/>
        <v>0</v>
      </c>
      <c r="Q621" s="171">
        <f t="shared" si="29"/>
        <v>0</v>
      </c>
      <c r="S621" s="102" t="str">
        <f>IF(B621="NET","",IFERROR(VLOOKUP(O621,'2) Order Form'!$V$9:$V$905,1,FALSE),"Ikke med I order form"))</f>
        <v>Ikke med I order form</v>
      </c>
      <c r="U621" s="2">
        <v>7048652891822</v>
      </c>
      <c r="V621" s="120">
        <f>IFERROR(VLOOKUP(U621,'2) Order Form'!$V$9:$V$1767,1,FALSE),"Ikke med I order form")</f>
        <v>7048652891822</v>
      </c>
      <c r="W621" s="173">
        <f>INDEX(ATS!$A:$P,MATCH(ATS!$U621,ATS!$O:$O,0),1)</f>
        <v>860005</v>
      </c>
      <c r="X621" s="174" t="str">
        <f>INDEX(ATS!$A:$P,MATCH(ATS!$U621,ATS!$O:$O,0),2)</f>
        <v>Elbow Guards Pro</v>
      </c>
      <c r="Y621" s="175" t="str">
        <f>INDEX(ATS!$A:$P,MATCH(ATS!$U621,ATS!$O:$O,0),4)</f>
        <v>BLACK-L</v>
      </c>
      <c r="AA621" s="173" t="str">
        <f>IFERROR(VLOOKUP('2) Order Form'!#REF!,$U$4:$U$2000,1,FALSE),"Ikke med i Elastic")</f>
        <v>Ikke med i Elastic</v>
      </c>
      <c r="AB621" s="173" t="e">
        <f>SUM('2) Order Form'!#REF!)</f>
        <v>#REF!</v>
      </c>
      <c r="AC621" s="173" t="e">
        <f>INDEX(ATS!$A:$P,MATCH(ATS!$AB621,ATS!$O:$O,0),1)</f>
        <v>#REF!</v>
      </c>
      <c r="AD621" s="173" t="e">
        <f>INDEX(ATS!$A:$P,MATCH(ATS!$AB621,ATS!$O:$O,0),2)</f>
        <v>#REF!</v>
      </c>
      <c r="AE621" s="173" t="e">
        <f>INDEX(ATS!$A:$P,MATCH(ATS!$AB621,ATS!$O:$O,0),4)</f>
        <v>#REF!</v>
      </c>
    </row>
    <row r="622" spans="1:31">
      <c r="A622">
        <v>820296</v>
      </c>
      <c r="B622" t="s">
        <v>3366</v>
      </c>
      <c r="C622" t="s">
        <v>3939</v>
      </c>
      <c r="D622" t="s">
        <v>3248</v>
      </c>
      <c r="E622" t="s">
        <v>3247</v>
      </c>
      <c r="F622" t="s">
        <v>7</v>
      </c>
      <c r="G622" t="s">
        <v>214</v>
      </c>
      <c r="H622">
        <v>0</v>
      </c>
      <c r="I622">
        <v>0</v>
      </c>
      <c r="J622">
        <v>0</v>
      </c>
      <c r="K622">
        <v>0</v>
      </c>
      <c r="L622">
        <v>0</v>
      </c>
      <c r="N622" s="171" t="str">
        <f t="shared" si="27"/>
        <v>820296-77003-M</v>
      </c>
      <c r="O622" s="172" t="str">
        <f>IF(B622="NET","",IF(B622="","",IFERROR(VLOOKUP(N622,EAN!$A:$B,2,FALSE),"MANGLER - MÅ OPPDATERE EAN-FANEN")))</f>
        <v>MANGLER - MÅ OPPDATERE EAN-FANEN</v>
      </c>
      <c r="P622" s="171">
        <f t="shared" si="28"/>
        <v>0</v>
      </c>
      <c r="Q622" s="171">
        <f t="shared" si="29"/>
        <v>0</v>
      </c>
      <c r="S622" s="102" t="str">
        <f>IF(B622="NET","",IFERROR(VLOOKUP(O622,'2) Order Form'!$V$9:$V$905,1,FALSE),"Ikke med I order form"))</f>
        <v>Ikke med I order form</v>
      </c>
      <c r="U622" s="2">
        <v>7048652891853</v>
      </c>
      <c r="V622" s="120">
        <f>IFERROR(VLOOKUP(U622,'2) Order Form'!$V$9:$V$1767,1,FALSE),"Ikke med I order form")</f>
        <v>7048652891853</v>
      </c>
      <c r="W622" s="173">
        <f>INDEX(ATS!$A:$P,MATCH(ATS!$U622,ATS!$O:$O,0),1)</f>
        <v>860005</v>
      </c>
      <c r="X622" s="174" t="str">
        <f>INDEX(ATS!$A:$P,MATCH(ATS!$U622,ATS!$O:$O,0),2)</f>
        <v>Elbow Guards Pro</v>
      </c>
      <c r="Y622" s="175" t="str">
        <f>INDEX(ATS!$A:$P,MATCH(ATS!$U622,ATS!$O:$O,0),4)</f>
        <v>BLACK-XL</v>
      </c>
      <c r="AA622" s="173" t="str">
        <f>IFERROR(VLOOKUP('2) Order Form'!#REF!,$U$4:$U$2000,1,FALSE),"Ikke med i Elastic")</f>
        <v>Ikke med i Elastic</v>
      </c>
      <c r="AB622" s="173" t="e">
        <f>SUM('2) Order Form'!#REF!)</f>
        <v>#REF!</v>
      </c>
      <c r="AC622" s="173" t="e">
        <f>INDEX(ATS!$A:$P,MATCH(ATS!$AB622,ATS!$O:$O,0),1)</f>
        <v>#REF!</v>
      </c>
      <c r="AD622" s="173" t="e">
        <f>INDEX(ATS!$A:$P,MATCH(ATS!$AB622,ATS!$O:$O,0),2)</f>
        <v>#REF!</v>
      </c>
      <c r="AE622" s="173" t="e">
        <f>INDEX(ATS!$A:$P,MATCH(ATS!$AB622,ATS!$O:$O,0),4)</f>
        <v>#REF!</v>
      </c>
    </row>
    <row r="623" spans="1:31">
      <c r="A623">
        <v>820296</v>
      </c>
      <c r="B623" t="s">
        <v>3366</v>
      </c>
      <c r="C623" t="s">
        <v>3939</v>
      </c>
      <c r="D623" t="s">
        <v>3249</v>
      </c>
      <c r="E623" t="s">
        <v>3247</v>
      </c>
      <c r="F623" t="s">
        <v>66</v>
      </c>
      <c r="G623" t="s">
        <v>214</v>
      </c>
      <c r="H623">
        <v>0</v>
      </c>
      <c r="I623">
        <v>0</v>
      </c>
      <c r="J623">
        <v>0</v>
      </c>
      <c r="K623">
        <v>0</v>
      </c>
      <c r="L623">
        <v>0</v>
      </c>
      <c r="N623" s="171" t="str">
        <f t="shared" si="27"/>
        <v>820296-77003-L</v>
      </c>
      <c r="O623" s="172" t="str">
        <f>IF(B623="NET","",IF(B623="","",IFERROR(VLOOKUP(N623,EAN!$A:$B,2,FALSE),"MANGLER - MÅ OPPDATERE EAN-FANEN")))</f>
        <v>MANGLER - MÅ OPPDATERE EAN-FANEN</v>
      </c>
      <c r="P623" s="171">
        <f t="shared" si="28"/>
        <v>0</v>
      </c>
      <c r="Q623" s="171">
        <f t="shared" si="29"/>
        <v>0</v>
      </c>
      <c r="S623" s="102" t="str">
        <f>IF(B623="NET","",IFERROR(VLOOKUP(O623,'2) Order Form'!$V$9:$V$905,1,FALSE),"Ikke med I order form"))</f>
        <v>Ikke med I order form</v>
      </c>
      <c r="U623" s="2">
        <v>7048652891853</v>
      </c>
      <c r="V623" s="120">
        <f>IFERROR(VLOOKUP(U623,'2) Order Form'!$V$9:$V$1767,1,FALSE),"Ikke med I order form")</f>
        <v>7048652891853</v>
      </c>
      <c r="W623" s="173">
        <f>INDEX(ATS!$A:$P,MATCH(ATS!$U623,ATS!$O:$O,0),1)</f>
        <v>860005</v>
      </c>
      <c r="X623" s="174" t="str">
        <f>INDEX(ATS!$A:$P,MATCH(ATS!$U623,ATS!$O:$O,0),2)</f>
        <v>Elbow Guards Pro</v>
      </c>
      <c r="Y623" s="175" t="str">
        <f>INDEX(ATS!$A:$P,MATCH(ATS!$U623,ATS!$O:$O,0),4)</f>
        <v>BLACK-XL</v>
      </c>
      <c r="AA623" s="173" t="str">
        <f>IFERROR(VLOOKUP('2) Order Form'!#REF!,$U$4:$U$2000,1,FALSE),"Ikke med i Elastic")</f>
        <v>Ikke med i Elastic</v>
      </c>
      <c r="AB623" s="173" t="e">
        <f>SUM('2) Order Form'!#REF!)</f>
        <v>#REF!</v>
      </c>
      <c r="AC623" s="173" t="e">
        <f>INDEX(ATS!$A:$P,MATCH(ATS!$AB623,ATS!$O:$O,0),1)</f>
        <v>#REF!</v>
      </c>
      <c r="AD623" s="173" t="e">
        <f>INDEX(ATS!$A:$P,MATCH(ATS!$AB623,ATS!$O:$O,0),2)</f>
        <v>#REF!</v>
      </c>
      <c r="AE623" s="173" t="e">
        <f>INDEX(ATS!$A:$P,MATCH(ATS!$AB623,ATS!$O:$O,0),4)</f>
        <v>#REF!</v>
      </c>
    </row>
    <row r="624" spans="1:31">
      <c r="A624">
        <v>820296</v>
      </c>
      <c r="B624" t="s">
        <v>3366</v>
      </c>
      <c r="C624" t="s">
        <v>3939</v>
      </c>
      <c r="D624" t="s">
        <v>3250</v>
      </c>
      <c r="E624" t="s">
        <v>3247</v>
      </c>
      <c r="F624" t="s">
        <v>67</v>
      </c>
      <c r="G624" t="s">
        <v>214</v>
      </c>
      <c r="H624">
        <v>0</v>
      </c>
      <c r="I624">
        <v>0</v>
      </c>
      <c r="J624">
        <v>0</v>
      </c>
      <c r="K624">
        <v>0</v>
      </c>
      <c r="L624">
        <v>0</v>
      </c>
      <c r="N624" s="171" t="str">
        <f t="shared" si="27"/>
        <v>820296-77003-XL</v>
      </c>
      <c r="O624" s="172" t="str">
        <f>IF(B624="NET","",IF(B624="","",IFERROR(VLOOKUP(N624,EAN!$A:$B,2,FALSE),"MANGLER - MÅ OPPDATERE EAN-FANEN")))</f>
        <v>MANGLER - MÅ OPPDATERE EAN-FANEN</v>
      </c>
      <c r="P624" s="171">
        <f t="shared" si="28"/>
        <v>0</v>
      </c>
      <c r="Q624" s="171">
        <f t="shared" si="29"/>
        <v>0</v>
      </c>
      <c r="S624" s="102" t="str">
        <f>IF(B624="NET","",IFERROR(VLOOKUP(O624,'2) Order Form'!$V$9:$V$905,1,FALSE),"Ikke med I order form"))</f>
        <v>Ikke med I order form</v>
      </c>
      <c r="U624" s="2">
        <v>7048652892140</v>
      </c>
      <c r="V624" s="120">
        <f>IFERROR(VLOOKUP(U624,'2) Order Form'!$V$9:$V$1767,1,FALSE),"Ikke med I order form")</f>
        <v>7048652892140</v>
      </c>
      <c r="W624" s="173">
        <f>INDEX(ATS!$A:$P,MATCH(ATS!$U624,ATS!$O:$O,0),1)</f>
        <v>860000</v>
      </c>
      <c r="X624" s="174" t="str">
        <f>INDEX(ATS!$A:$P,MATCH(ATS!$U624,ATS!$O:$O,0),2)</f>
        <v>Knee Guards Light</v>
      </c>
      <c r="Y624" s="175" t="str">
        <f>INDEX(ATS!$A:$P,MATCH(ATS!$U624,ATS!$O:$O,0),4)</f>
        <v>BLACK-XS</v>
      </c>
      <c r="AA624" s="173" t="str">
        <f>IFERROR(VLOOKUP('2) Order Form'!#REF!,$U$4:$U$2000,1,FALSE),"Ikke med i Elastic")</f>
        <v>Ikke med i Elastic</v>
      </c>
      <c r="AB624" s="173" t="e">
        <f>SUM('2) Order Form'!#REF!)</f>
        <v>#REF!</v>
      </c>
      <c r="AC624" s="173" t="e">
        <f>INDEX(ATS!$A:$P,MATCH(ATS!$AB624,ATS!$O:$O,0),1)</f>
        <v>#REF!</v>
      </c>
      <c r="AD624" s="173" t="e">
        <f>INDEX(ATS!$A:$P,MATCH(ATS!$AB624,ATS!$O:$O,0),2)</f>
        <v>#REF!</v>
      </c>
      <c r="AE624" s="173" t="e">
        <f>INDEX(ATS!$A:$P,MATCH(ATS!$AB624,ATS!$O:$O,0),4)</f>
        <v>#REF!</v>
      </c>
    </row>
    <row r="625" spans="1:31">
      <c r="A625">
        <v>820296</v>
      </c>
      <c r="B625" t="s">
        <v>3366</v>
      </c>
      <c r="C625" t="s">
        <v>3939</v>
      </c>
      <c r="D625" t="s">
        <v>334</v>
      </c>
      <c r="E625" t="s">
        <v>2883</v>
      </c>
      <c r="F625" t="s">
        <v>8</v>
      </c>
      <c r="G625" t="s">
        <v>111</v>
      </c>
      <c r="H625">
        <v>0</v>
      </c>
      <c r="I625">
        <v>0</v>
      </c>
      <c r="J625">
        <v>0</v>
      </c>
      <c r="K625">
        <v>0</v>
      </c>
      <c r="L625">
        <v>0</v>
      </c>
      <c r="N625" s="171" t="str">
        <f t="shared" si="27"/>
        <v>820296-99901-S</v>
      </c>
      <c r="O625" s="172" t="str">
        <f>IF(B625="NET","",IF(B625="","",IFERROR(VLOOKUP(N625,EAN!$A:$B,2,FALSE),"MANGLER - MÅ OPPDATERE EAN-FANEN")))</f>
        <v>MANGLER - MÅ OPPDATERE EAN-FANEN</v>
      </c>
      <c r="P625" s="171">
        <f t="shared" si="28"/>
        <v>0</v>
      </c>
      <c r="Q625" s="171">
        <f t="shared" si="29"/>
        <v>0</v>
      </c>
      <c r="S625" s="102" t="str">
        <f>IF(B625="NET","",IFERROR(VLOOKUP(O625,'2) Order Form'!$V$9:$V$905,1,FALSE),"Ikke med I order form"))</f>
        <v>Ikke med I order form</v>
      </c>
      <c r="U625" s="2">
        <v>7048652892140</v>
      </c>
      <c r="V625" s="120">
        <f>IFERROR(VLOOKUP(U625,'2) Order Form'!$V$9:$V$1767,1,FALSE),"Ikke med I order form")</f>
        <v>7048652892140</v>
      </c>
      <c r="W625" s="173">
        <f>INDEX(ATS!$A:$P,MATCH(ATS!$U625,ATS!$O:$O,0),1)</f>
        <v>860000</v>
      </c>
      <c r="X625" s="174" t="str">
        <f>INDEX(ATS!$A:$P,MATCH(ATS!$U625,ATS!$O:$O,0),2)</f>
        <v>Knee Guards Light</v>
      </c>
      <c r="Y625" s="175" t="str">
        <f>INDEX(ATS!$A:$P,MATCH(ATS!$U625,ATS!$O:$O,0),4)</f>
        <v>BLACK-XS</v>
      </c>
      <c r="AA625" s="173">
        <f>IFERROR(VLOOKUP('2) Order Form'!V594,$U$4:$U$2000,1,FALSE),"Ikke med i Elastic")</f>
        <v>7048652898746</v>
      </c>
      <c r="AB625" s="173">
        <f>SUM('2) Order Form'!V594)</f>
        <v>7048652898746</v>
      </c>
      <c r="AC625" s="173">
        <f>INDEX(ATS!$A:$P,MATCH(ATS!$AB625,ATS!$O:$O,0),1)</f>
        <v>828162</v>
      </c>
      <c r="AD625" s="173" t="str">
        <f>INDEX(ATS!$A:$P,MATCH(ATS!$AB625,ATS!$O:$O,0),2)</f>
        <v>Hunter Slashed Shorts W</v>
      </c>
      <c r="AE625" s="173" t="str">
        <f>INDEX(ATS!$A:$P,MATCH(ATS!$AB625,ATS!$O:$O,0),4)</f>
        <v>99901-XS</v>
      </c>
    </row>
    <row r="626" spans="1:31">
      <c r="A626">
        <v>820296</v>
      </c>
      <c r="B626" t="s">
        <v>3366</v>
      </c>
      <c r="C626" t="s">
        <v>3939</v>
      </c>
      <c r="D626" t="s">
        <v>335</v>
      </c>
      <c r="E626" t="s">
        <v>2883</v>
      </c>
      <c r="F626" t="s">
        <v>7</v>
      </c>
      <c r="G626" t="s">
        <v>111</v>
      </c>
      <c r="H626">
        <v>0</v>
      </c>
      <c r="I626">
        <v>0</v>
      </c>
      <c r="J626">
        <v>0</v>
      </c>
      <c r="K626">
        <v>0</v>
      </c>
      <c r="L626">
        <v>0</v>
      </c>
      <c r="N626" s="171" t="str">
        <f t="shared" si="27"/>
        <v>820296-99901-M</v>
      </c>
      <c r="O626" s="172" t="str">
        <f>IF(B626="NET","",IF(B626="","",IFERROR(VLOOKUP(N626,EAN!$A:$B,2,FALSE),"MANGLER - MÅ OPPDATERE EAN-FANEN")))</f>
        <v>MANGLER - MÅ OPPDATERE EAN-FANEN</v>
      </c>
      <c r="P626" s="171">
        <f t="shared" si="28"/>
        <v>0</v>
      </c>
      <c r="Q626" s="171">
        <f t="shared" si="29"/>
        <v>0</v>
      </c>
      <c r="S626" s="102" t="str">
        <f>IF(B626="NET","",IFERROR(VLOOKUP(O626,'2) Order Form'!$V$9:$V$905,1,FALSE),"Ikke med I order form"))</f>
        <v>Ikke med I order form</v>
      </c>
      <c r="U626" s="2">
        <v>7048652892126</v>
      </c>
      <c r="V626" s="120">
        <f>IFERROR(VLOOKUP(U626,'2) Order Form'!$V$9:$V$1767,1,FALSE),"Ikke med I order form")</f>
        <v>7048652892126</v>
      </c>
      <c r="W626" s="173">
        <f>INDEX(ATS!$A:$P,MATCH(ATS!$U626,ATS!$O:$O,0),1)</f>
        <v>860000</v>
      </c>
      <c r="X626" s="174" t="str">
        <f>INDEX(ATS!$A:$P,MATCH(ATS!$U626,ATS!$O:$O,0),2)</f>
        <v>Knee Guards Light</v>
      </c>
      <c r="Y626" s="175" t="str">
        <f>INDEX(ATS!$A:$P,MATCH(ATS!$U626,ATS!$O:$O,0),4)</f>
        <v>BLACK-S</v>
      </c>
      <c r="AA626" s="173">
        <f>IFERROR(VLOOKUP('2) Order Form'!V595,$U$4:$U$2000,1,FALSE),"Ikke med i Elastic")</f>
        <v>7048652898739</v>
      </c>
      <c r="AB626" s="173">
        <f>SUM('2) Order Form'!V595)</f>
        <v>7048652898739</v>
      </c>
      <c r="AC626" s="173">
        <f>INDEX(ATS!$A:$P,MATCH(ATS!$AB626,ATS!$O:$O,0),1)</f>
        <v>828162</v>
      </c>
      <c r="AD626" s="173" t="str">
        <f>INDEX(ATS!$A:$P,MATCH(ATS!$AB626,ATS!$O:$O,0),2)</f>
        <v>Hunter Slashed Shorts W</v>
      </c>
      <c r="AE626" s="173" t="str">
        <f>INDEX(ATS!$A:$P,MATCH(ATS!$AB626,ATS!$O:$O,0),4)</f>
        <v>99901-S</v>
      </c>
    </row>
    <row r="627" spans="1:31">
      <c r="A627">
        <v>820296</v>
      </c>
      <c r="B627" t="s">
        <v>3366</v>
      </c>
      <c r="C627" t="s">
        <v>3939</v>
      </c>
      <c r="D627" t="s">
        <v>336</v>
      </c>
      <c r="E627" t="s">
        <v>2883</v>
      </c>
      <c r="F627" t="s">
        <v>66</v>
      </c>
      <c r="G627" t="s">
        <v>111</v>
      </c>
      <c r="H627">
        <v>0</v>
      </c>
      <c r="I627">
        <v>0</v>
      </c>
      <c r="J627">
        <v>0</v>
      </c>
      <c r="K627">
        <v>0</v>
      </c>
      <c r="L627">
        <v>0</v>
      </c>
      <c r="N627" s="171" t="str">
        <f t="shared" si="27"/>
        <v>820296-99901-L</v>
      </c>
      <c r="O627" s="172" t="str">
        <f>IF(B627="NET","",IF(B627="","",IFERROR(VLOOKUP(N627,EAN!$A:$B,2,FALSE),"MANGLER - MÅ OPPDATERE EAN-FANEN")))</f>
        <v>MANGLER - MÅ OPPDATERE EAN-FANEN</v>
      </c>
      <c r="P627" s="171">
        <f t="shared" si="28"/>
        <v>0</v>
      </c>
      <c r="Q627" s="171">
        <f t="shared" si="29"/>
        <v>0</v>
      </c>
      <c r="S627" s="102" t="str">
        <f>IF(B627="NET","",IFERROR(VLOOKUP(O627,'2) Order Form'!$V$9:$V$905,1,FALSE),"Ikke med I order form"))</f>
        <v>Ikke med I order form</v>
      </c>
      <c r="U627" s="2">
        <v>7048652892126</v>
      </c>
      <c r="V627" s="120">
        <f>IFERROR(VLOOKUP(U627,'2) Order Form'!$V$9:$V$1767,1,FALSE),"Ikke med I order form")</f>
        <v>7048652892126</v>
      </c>
      <c r="W627" s="173">
        <f>INDEX(ATS!$A:$P,MATCH(ATS!$U627,ATS!$O:$O,0),1)</f>
        <v>860000</v>
      </c>
      <c r="X627" s="174" t="str">
        <f>INDEX(ATS!$A:$P,MATCH(ATS!$U627,ATS!$O:$O,0),2)</f>
        <v>Knee Guards Light</v>
      </c>
      <c r="Y627" s="175" t="str">
        <f>INDEX(ATS!$A:$P,MATCH(ATS!$U627,ATS!$O:$O,0),4)</f>
        <v>BLACK-S</v>
      </c>
      <c r="AA627" s="173">
        <f>IFERROR(VLOOKUP('2) Order Form'!V596,$U$4:$U$2000,1,FALSE),"Ikke med i Elastic")</f>
        <v>7048652898722</v>
      </c>
      <c r="AB627" s="173">
        <f>SUM('2) Order Form'!V596)</f>
        <v>7048652898722</v>
      </c>
      <c r="AC627" s="173">
        <f>INDEX(ATS!$A:$P,MATCH(ATS!$AB627,ATS!$O:$O,0),1)</f>
        <v>828162</v>
      </c>
      <c r="AD627" s="173" t="str">
        <f>INDEX(ATS!$A:$P,MATCH(ATS!$AB627,ATS!$O:$O,0),2)</f>
        <v>Hunter Slashed Shorts W</v>
      </c>
      <c r="AE627" s="173" t="str">
        <f>INDEX(ATS!$A:$P,MATCH(ATS!$AB627,ATS!$O:$O,0),4)</f>
        <v>99901-M</v>
      </c>
    </row>
    <row r="628" spans="1:31">
      <c r="A628">
        <v>820296</v>
      </c>
      <c r="B628" t="s">
        <v>3366</v>
      </c>
      <c r="C628" t="s">
        <v>3939</v>
      </c>
      <c r="D628" t="s">
        <v>337</v>
      </c>
      <c r="E628" t="s">
        <v>2883</v>
      </c>
      <c r="F628" t="s">
        <v>67</v>
      </c>
      <c r="G628" t="s">
        <v>111</v>
      </c>
      <c r="H628">
        <v>0</v>
      </c>
      <c r="I628">
        <v>0</v>
      </c>
      <c r="J628">
        <v>0</v>
      </c>
      <c r="K628">
        <v>0</v>
      </c>
      <c r="L628">
        <v>0</v>
      </c>
      <c r="N628" s="171" t="str">
        <f t="shared" si="27"/>
        <v>820296-99901-XL</v>
      </c>
      <c r="O628" s="172" t="str">
        <f>IF(B628="NET","",IF(B628="","",IFERROR(VLOOKUP(N628,EAN!$A:$B,2,FALSE),"MANGLER - MÅ OPPDATERE EAN-FANEN")))</f>
        <v>MANGLER - MÅ OPPDATERE EAN-FANEN</v>
      </c>
      <c r="P628" s="171">
        <f t="shared" si="28"/>
        <v>0</v>
      </c>
      <c r="Q628" s="171">
        <f t="shared" si="29"/>
        <v>0</v>
      </c>
      <c r="S628" s="102" t="str">
        <f>IF(B628="NET","",IFERROR(VLOOKUP(O628,'2) Order Form'!$V$9:$V$905,1,FALSE),"Ikke med I order form"))</f>
        <v>Ikke med I order form</v>
      </c>
      <c r="U628" s="2">
        <v>7048652892119</v>
      </c>
      <c r="V628" s="120">
        <f>IFERROR(VLOOKUP(U628,'2) Order Form'!$V$9:$V$1767,1,FALSE),"Ikke med I order form")</f>
        <v>7048652892119</v>
      </c>
      <c r="W628" s="173">
        <f>INDEX(ATS!$A:$P,MATCH(ATS!$U628,ATS!$O:$O,0),1)</f>
        <v>860000</v>
      </c>
      <c r="X628" s="174" t="str">
        <f>INDEX(ATS!$A:$P,MATCH(ATS!$U628,ATS!$O:$O,0),2)</f>
        <v>Knee Guards Light</v>
      </c>
      <c r="Y628" s="175" t="str">
        <f>INDEX(ATS!$A:$P,MATCH(ATS!$U628,ATS!$O:$O,0),4)</f>
        <v>BLACK-M</v>
      </c>
      <c r="AA628" s="173">
        <f>IFERROR(VLOOKUP('2) Order Form'!V597,$U$4:$U$2000,1,FALSE),"Ikke med i Elastic")</f>
        <v>7048652898715</v>
      </c>
      <c r="AB628" s="173">
        <f>SUM('2) Order Form'!V597)</f>
        <v>7048652898715</v>
      </c>
      <c r="AC628" s="173">
        <f>INDEX(ATS!$A:$P,MATCH(ATS!$AB628,ATS!$O:$O,0),1)</f>
        <v>828162</v>
      </c>
      <c r="AD628" s="173" t="str">
        <f>INDEX(ATS!$A:$P,MATCH(ATS!$AB628,ATS!$O:$O,0),2)</f>
        <v>Hunter Slashed Shorts W</v>
      </c>
      <c r="AE628" s="173" t="str">
        <f>INDEX(ATS!$A:$P,MATCH(ATS!$AB628,ATS!$O:$O,0),4)</f>
        <v>99901-L</v>
      </c>
    </row>
    <row r="629" spans="1:31">
      <c r="A629" s="140">
        <v>820297</v>
      </c>
      <c r="B629" t="s">
        <v>170</v>
      </c>
      <c r="H629" s="140">
        <v>202341</v>
      </c>
      <c r="I629" s="140">
        <v>202342</v>
      </c>
      <c r="J629" s="140">
        <v>202343</v>
      </c>
      <c r="K629" s="140">
        <v>202344</v>
      </c>
      <c r="L629" s="140">
        <v>202345</v>
      </c>
      <c r="N629" s="171" t="str">
        <f t="shared" si="27"/>
        <v>820297-</v>
      </c>
      <c r="O629" s="172" t="str">
        <f>IF(B629="NET","",IF(B629="","",IFERROR(VLOOKUP(N629,EAN!$A:$B,2,FALSE),"MANGLER - MÅ OPPDATERE EAN-FANEN")))</f>
        <v/>
      </c>
      <c r="P629" s="171">
        <f t="shared" si="28"/>
        <v>202341</v>
      </c>
      <c r="Q629" s="171">
        <f t="shared" si="29"/>
        <v>202345</v>
      </c>
      <c r="S629" s="102" t="str">
        <f>IF(B629="NET","",IFERROR(VLOOKUP(O629,'2) Order Form'!$V$9:$V$905,1,FALSE),"Ikke med I order form"))</f>
        <v/>
      </c>
      <c r="U629" s="2">
        <v>7048652892119</v>
      </c>
      <c r="V629" s="120">
        <f>IFERROR(VLOOKUP(U629,'2) Order Form'!$V$9:$V$1767,1,FALSE),"Ikke med I order form")</f>
        <v>7048652892119</v>
      </c>
      <c r="W629" s="173">
        <f>INDEX(ATS!$A:$P,MATCH(ATS!$U629,ATS!$O:$O,0),1)</f>
        <v>860000</v>
      </c>
      <c r="X629" s="174" t="str">
        <f>INDEX(ATS!$A:$P,MATCH(ATS!$U629,ATS!$O:$O,0),2)</f>
        <v>Knee Guards Light</v>
      </c>
      <c r="Y629" s="175" t="str">
        <f>INDEX(ATS!$A:$P,MATCH(ATS!$U629,ATS!$O:$O,0),4)</f>
        <v>BLACK-M</v>
      </c>
      <c r="AA629" s="173">
        <f>IFERROR(VLOOKUP('2) Order Form'!V598,$U$4:$U$2000,1,FALSE),"Ikke med i Elastic")</f>
        <v>7048652898623</v>
      </c>
      <c r="AB629" s="173">
        <f>SUM('2) Order Form'!V598)</f>
        <v>7048652898623</v>
      </c>
      <c r="AC629" s="173">
        <f>INDEX(ATS!$A:$P,MATCH(ATS!$AB629,ATS!$O:$O,0),1)</f>
        <v>820382</v>
      </c>
      <c r="AD629" s="173" t="str">
        <f>INDEX(ATS!$A:$P,MATCH(ATS!$AB629,ATS!$O:$O,0),2)</f>
        <v>Hunter Roller Shorts W</v>
      </c>
      <c r="AE629" s="173" t="str">
        <f>INDEX(ATS!$A:$P,MATCH(ATS!$AB629,ATS!$O:$O,0),4)</f>
        <v>99901-XS</v>
      </c>
    </row>
    <row r="630" spans="1:31">
      <c r="A630">
        <v>820297</v>
      </c>
      <c r="B630" t="s">
        <v>3368</v>
      </c>
      <c r="C630" t="s">
        <v>3939</v>
      </c>
      <c r="D630" t="s">
        <v>3253</v>
      </c>
      <c r="E630" t="s">
        <v>3254</v>
      </c>
      <c r="F630" t="s">
        <v>68</v>
      </c>
      <c r="G630" t="s">
        <v>214</v>
      </c>
      <c r="H630">
        <v>43</v>
      </c>
      <c r="I630">
        <v>43</v>
      </c>
      <c r="J630">
        <v>43</v>
      </c>
      <c r="K630">
        <v>43</v>
      </c>
      <c r="L630">
        <v>43</v>
      </c>
      <c r="N630" s="171" t="str">
        <f t="shared" si="27"/>
        <v>820297-58000-XS</v>
      </c>
      <c r="O630" s="172" t="str">
        <f>IF(B630="NET","",IF(B630="","",IFERROR(VLOOKUP(N630,EAN!$A:$B,2,FALSE),"MANGLER - MÅ OPPDATERE EAN-FANEN")))</f>
        <v>MANGLER - MÅ OPPDATERE EAN-FANEN</v>
      </c>
      <c r="P630" s="171">
        <f t="shared" si="28"/>
        <v>43</v>
      </c>
      <c r="Q630" s="171">
        <f t="shared" si="29"/>
        <v>43</v>
      </c>
      <c r="S630" s="102" t="str">
        <f>IF(B630="NET","",IFERROR(VLOOKUP(O630,'2) Order Form'!$V$9:$V$905,1,FALSE),"Ikke med I order form"))</f>
        <v>Ikke med I order form</v>
      </c>
      <c r="U630" s="2">
        <v>7048652892102</v>
      </c>
      <c r="V630" s="120">
        <f>IFERROR(VLOOKUP(U630,'2) Order Form'!$V$9:$V$1767,1,FALSE),"Ikke med I order form")</f>
        <v>7048652892102</v>
      </c>
      <c r="W630" s="173">
        <f>INDEX(ATS!$A:$P,MATCH(ATS!$U630,ATS!$O:$O,0),1)</f>
        <v>860000</v>
      </c>
      <c r="X630" s="174" t="str">
        <f>INDEX(ATS!$A:$P,MATCH(ATS!$U630,ATS!$O:$O,0),2)</f>
        <v>Knee Guards Light</v>
      </c>
      <c r="Y630" s="175" t="str">
        <f>INDEX(ATS!$A:$P,MATCH(ATS!$U630,ATS!$O:$O,0),4)</f>
        <v>BLACK-L</v>
      </c>
      <c r="AA630" s="173">
        <f>IFERROR(VLOOKUP('2) Order Form'!V599,$U$4:$U$2000,1,FALSE),"Ikke med i Elastic")</f>
        <v>7048652898616</v>
      </c>
      <c r="AB630" s="173">
        <f>SUM('2) Order Form'!V599)</f>
        <v>7048652898616</v>
      </c>
      <c r="AC630" s="173">
        <f>INDEX(ATS!$A:$P,MATCH(ATS!$AB630,ATS!$O:$O,0),1)</f>
        <v>820382</v>
      </c>
      <c r="AD630" s="173" t="str">
        <f>INDEX(ATS!$A:$P,MATCH(ATS!$AB630,ATS!$O:$O,0),2)</f>
        <v>Hunter Roller Shorts W</v>
      </c>
      <c r="AE630" s="173" t="str">
        <f>INDEX(ATS!$A:$P,MATCH(ATS!$AB630,ATS!$O:$O,0),4)</f>
        <v>99901-S</v>
      </c>
    </row>
    <row r="631" spans="1:31">
      <c r="A631">
        <v>820297</v>
      </c>
      <c r="B631" t="s">
        <v>3368</v>
      </c>
      <c r="C631" t="s">
        <v>3939</v>
      </c>
      <c r="D631" t="s">
        <v>3255</v>
      </c>
      <c r="E631" t="s">
        <v>3254</v>
      </c>
      <c r="F631" t="s">
        <v>8</v>
      </c>
      <c r="G631" t="s">
        <v>214</v>
      </c>
      <c r="H631">
        <v>104</v>
      </c>
      <c r="I631">
        <v>104</v>
      </c>
      <c r="J631">
        <v>104</v>
      </c>
      <c r="K631">
        <v>104</v>
      </c>
      <c r="L631">
        <v>104</v>
      </c>
      <c r="N631" s="171" t="str">
        <f t="shared" si="27"/>
        <v>820297-58000-S</v>
      </c>
      <c r="O631" s="172" t="str">
        <f>IF(B631="NET","",IF(B631="","",IFERROR(VLOOKUP(N631,EAN!$A:$B,2,FALSE),"MANGLER - MÅ OPPDATERE EAN-FANEN")))</f>
        <v>MANGLER - MÅ OPPDATERE EAN-FANEN</v>
      </c>
      <c r="P631" s="171">
        <f t="shared" si="28"/>
        <v>104</v>
      </c>
      <c r="Q631" s="171">
        <f t="shared" si="29"/>
        <v>104</v>
      </c>
      <c r="S631" s="102" t="str">
        <f>IF(B631="NET","",IFERROR(VLOOKUP(O631,'2) Order Form'!$V$9:$V$905,1,FALSE),"Ikke med I order form"))</f>
        <v>Ikke med I order form</v>
      </c>
      <c r="U631" s="2">
        <v>7048652892102</v>
      </c>
      <c r="V631" s="120">
        <f>IFERROR(VLOOKUP(U631,'2) Order Form'!$V$9:$V$1767,1,FALSE),"Ikke med I order form")</f>
        <v>7048652892102</v>
      </c>
      <c r="W631" s="173">
        <f>INDEX(ATS!$A:$P,MATCH(ATS!$U631,ATS!$O:$O,0),1)</f>
        <v>860000</v>
      </c>
      <c r="X631" s="174" t="str">
        <f>INDEX(ATS!$A:$P,MATCH(ATS!$U631,ATS!$O:$O,0),2)</f>
        <v>Knee Guards Light</v>
      </c>
      <c r="Y631" s="175" t="str">
        <f>INDEX(ATS!$A:$P,MATCH(ATS!$U631,ATS!$O:$O,0),4)</f>
        <v>BLACK-L</v>
      </c>
      <c r="AA631" s="173">
        <f>IFERROR(VLOOKUP('2) Order Form'!V600,$U$4:$U$2000,1,FALSE),"Ikke med i Elastic")</f>
        <v>7048652898609</v>
      </c>
      <c r="AB631" s="173">
        <f>SUM('2) Order Form'!V600)</f>
        <v>7048652898609</v>
      </c>
      <c r="AC631" s="173">
        <f>INDEX(ATS!$A:$P,MATCH(ATS!$AB631,ATS!$O:$O,0),1)</f>
        <v>820382</v>
      </c>
      <c r="AD631" s="173" t="str">
        <f>INDEX(ATS!$A:$P,MATCH(ATS!$AB631,ATS!$O:$O,0),2)</f>
        <v>Hunter Roller Shorts W</v>
      </c>
      <c r="AE631" s="173" t="str">
        <f>INDEX(ATS!$A:$P,MATCH(ATS!$AB631,ATS!$O:$O,0),4)</f>
        <v>99901-M</v>
      </c>
    </row>
    <row r="632" spans="1:31">
      <c r="A632">
        <v>820297</v>
      </c>
      <c r="B632" t="s">
        <v>3368</v>
      </c>
      <c r="C632" t="s">
        <v>3939</v>
      </c>
      <c r="D632" t="s">
        <v>3256</v>
      </c>
      <c r="E632" t="s">
        <v>3254</v>
      </c>
      <c r="F632" t="s">
        <v>7</v>
      </c>
      <c r="G632" t="s">
        <v>214</v>
      </c>
      <c r="H632">
        <v>92</v>
      </c>
      <c r="I632">
        <v>92</v>
      </c>
      <c r="J632">
        <v>92</v>
      </c>
      <c r="K632">
        <v>92</v>
      </c>
      <c r="L632">
        <v>92</v>
      </c>
      <c r="N632" s="171" t="str">
        <f t="shared" si="27"/>
        <v>820297-58000-M</v>
      </c>
      <c r="O632" s="172" t="str">
        <f>IF(B632="NET","",IF(B632="","",IFERROR(VLOOKUP(N632,EAN!$A:$B,2,FALSE),"MANGLER - MÅ OPPDATERE EAN-FANEN")))</f>
        <v>MANGLER - MÅ OPPDATERE EAN-FANEN</v>
      </c>
      <c r="P632" s="171">
        <f t="shared" si="28"/>
        <v>92</v>
      </c>
      <c r="Q632" s="171">
        <f t="shared" si="29"/>
        <v>92</v>
      </c>
      <c r="S632" s="102" t="str">
        <f>IF(B632="NET","",IFERROR(VLOOKUP(O632,'2) Order Form'!$V$9:$V$905,1,FALSE),"Ikke med I order form"))</f>
        <v>Ikke med I order form</v>
      </c>
      <c r="U632" s="2">
        <v>7048652892133</v>
      </c>
      <c r="V632" s="120">
        <f>IFERROR(VLOOKUP(U632,'2) Order Form'!$V$9:$V$1767,1,FALSE),"Ikke med I order form")</f>
        <v>7048652892133</v>
      </c>
      <c r="W632" s="173">
        <f>INDEX(ATS!$A:$P,MATCH(ATS!$U632,ATS!$O:$O,0),1)</f>
        <v>860000</v>
      </c>
      <c r="X632" s="174" t="str">
        <f>INDEX(ATS!$A:$P,MATCH(ATS!$U632,ATS!$O:$O,0),2)</f>
        <v>Knee Guards Light</v>
      </c>
      <c r="Y632" s="175" t="str">
        <f>INDEX(ATS!$A:$P,MATCH(ATS!$U632,ATS!$O:$O,0),4)</f>
        <v>BLACK-XL</v>
      </c>
      <c r="AA632" s="173">
        <f>IFERROR(VLOOKUP('2) Order Form'!V601,$U$4:$U$2000,1,FALSE),"Ikke med i Elastic")</f>
        <v>7048652898593</v>
      </c>
      <c r="AB632" s="173">
        <f>SUM('2) Order Form'!V601)</f>
        <v>7048652898593</v>
      </c>
      <c r="AC632" s="173">
        <f>INDEX(ATS!$A:$P,MATCH(ATS!$AB632,ATS!$O:$O,0),1)</f>
        <v>820382</v>
      </c>
      <c r="AD632" s="173" t="str">
        <f>INDEX(ATS!$A:$P,MATCH(ATS!$AB632,ATS!$O:$O,0),2)</f>
        <v>Hunter Roller Shorts W</v>
      </c>
      <c r="AE632" s="173" t="str">
        <f>INDEX(ATS!$A:$P,MATCH(ATS!$AB632,ATS!$O:$O,0),4)</f>
        <v>99901-L</v>
      </c>
    </row>
    <row r="633" spans="1:31">
      <c r="A633">
        <v>820297</v>
      </c>
      <c r="B633" t="s">
        <v>3368</v>
      </c>
      <c r="C633" t="s">
        <v>3939</v>
      </c>
      <c r="D633" t="s">
        <v>3257</v>
      </c>
      <c r="E633" t="s">
        <v>3254</v>
      </c>
      <c r="F633" t="s">
        <v>66</v>
      </c>
      <c r="G633" t="s">
        <v>214</v>
      </c>
      <c r="H633">
        <v>89</v>
      </c>
      <c r="I633">
        <v>89</v>
      </c>
      <c r="J633">
        <v>89</v>
      </c>
      <c r="K633">
        <v>89</v>
      </c>
      <c r="L633">
        <v>89</v>
      </c>
      <c r="N633" s="171" t="str">
        <f t="shared" si="27"/>
        <v>820297-58000-L</v>
      </c>
      <c r="O633" s="172" t="str">
        <f>IF(B633="NET","",IF(B633="","",IFERROR(VLOOKUP(N633,EAN!$A:$B,2,FALSE),"MANGLER - MÅ OPPDATERE EAN-FANEN")))</f>
        <v>MANGLER - MÅ OPPDATERE EAN-FANEN</v>
      </c>
      <c r="P633" s="171">
        <f t="shared" si="28"/>
        <v>89</v>
      </c>
      <c r="Q633" s="171">
        <f t="shared" si="29"/>
        <v>89</v>
      </c>
      <c r="S633" s="102" t="str">
        <f>IF(B633="NET","",IFERROR(VLOOKUP(O633,'2) Order Form'!$V$9:$V$905,1,FALSE),"Ikke med I order form"))</f>
        <v>Ikke med I order form</v>
      </c>
      <c r="U633" s="2">
        <v>7048652892133</v>
      </c>
      <c r="V633" s="120">
        <f>IFERROR(VLOOKUP(U633,'2) Order Form'!$V$9:$V$1767,1,FALSE),"Ikke med I order form")</f>
        <v>7048652892133</v>
      </c>
      <c r="W633" s="173">
        <f>INDEX(ATS!$A:$P,MATCH(ATS!$U633,ATS!$O:$O,0),1)</f>
        <v>860000</v>
      </c>
      <c r="X633" s="174" t="str">
        <f>INDEX(ATS!$A:$P,MATCH(ATS!$U633,ATS!$O:$O,0),2)</f>
        <v>Knee Guards Light</v>
      </c>
      <c r="Y633" s="175" t="str">
        <f>INDEX(ATS!$A:$P,MATCH(ATS!$U633,ATS!$O:$O,0),4)</f>
        <v>BLACK-XL</v>
      </c>
      <c r="AA633" s="173">
        <f>IFERROR(VLOOKUP('2) Order Form'!V602,$U$4:$U$2000,1,FALSE),"Ikke med i Elastic")</f>
        <v>7048652899903</v>
      </c>
      <c r="AB633" s="173">
        <f>SUM('2) Order Form'!V602)</f>
        <v>7048652899903</v>
      </c>
      <c r="AC633" s="173">
        <f>INDEX(ATS!$A:$P,MATCH(ATS!$AB633,ATS!$O:$O,0),1)</f>
        <v>820442</v>
      </c>
      <c r="AD633" s="173" t="str">
        <f>INDEX(ATS!$A:$P,MATCH(ATS!$AB633,ATS!$O:$O,0),2)</f>
        <v>Hunter Merino Hybrid LS Jersey W</v>
      </c>
      <c r="AE633" s="173" t="str">
        <f>INDEX(ATS!$A:$P,MATCH(ATS!$AB633,ATS!$O:$O,0),4)</f>
        <v>77202-XS</v>
      </c>
    </row>
    <row r="634" spans="1:31">
      <c r="A634">
        <v>820297</v>
      </c>
      <c r="B634" t="s">
        <v>3368</v>
      </c>
      <c r="C634" t="s">
        <v>3939</v>
      </c>
      <c r="D634" t="s">
        <v>3369</v>
      </c>
      <c r="E634" t="s">
        <v>3254</v>
      </c>
      <c r="F634" t="s">
        <v>67</v>
      </c>
      <c r="G634" t="s">
        <v>214</v>
      </c>
      <c r="H634">
        <v>54</v>
      </c>
      <c r="I634">
        <v>54</v>
      </c>
      <c r="J634">
        <v>54</v>
      </c>
      <c r="K634">
        <v>54</v>
      </c>
      <c r="L634">
        <v>54</v>
      </c>
      <c r="N634" s="171" t="str">
        <f t="shared" si="27"/>
        <v>820297-58000-XL</v>
      </c>
      <c r="O634" s="172" t="str">
        <f>IF(B634="NET","",IF(B634="","",IFERROR(VLOOKUP(N634,EAN!$A:$B,2,FALSE),"MANGLER - MÅ OPPDATERE EAN-FANEN")))</f>
        <v>MANGLER - MÅ OPPDATERE EAN-FANEN</v>
      </c>
      <c r="P634" s="171">
        <f t="shared" si="28"/>
        <v>54</v>
      </c>
      <c r="Q634" s="171">
        <f t="shared" si="29"/>
        <v>54</v>
      </c>
      <c r="S634" s="102" t="str">
        <f>IF(B634="NET","",IFERROR(VLOOKUP(O634,'2) Order Form'!$V$9:$V$905,1,FALSE),"Ikke med I order form"))</f>
        <v>Ikke med I order form</v>
      </c>
      <c r="U634" s="2">
        <v>7048652892096</v>
      </c>
      <c r="V634" s="120">
        <f>IFERROR(VLOOKUP(U634,'2) Order Form'!$V$9:$V$1767,1,FALSE),"Ikke med I order form")</f>
        <v>7048652892096</v>
      </c>
      <c r="W634" s="173">
        <f>INDEX(ATS!$A:$P,MATCH(ATS!$U634,ATS!$O:$O,0),1)</f>
        <v>860001</v>
      </c>
      <c r="X634" s="174" t="str">
        <f>INDEX(ATS!$A:$P,MATCH(ATS!$U634,ATS!$O:$O,0),2)</f>
        <v>Elbow Guards Light</v>
      </c>
      <c r="Y634" s="175" t="str">
        <f>INDEX(ATS!$A:$P,MATCH(ATS!$U634,ATS!$O:$O,0),4)</f>
        <v>BLACK-XS</v>
      </c>
      <c r="AA634" s="173">
        <f>IFERROR(VLOOKUP('2) Order Form'!V603,$U$4:$U$2000,1,FALSE),"Ikke med i Elastic")</f>
        <v>7048652899897</v>
      </c>
      <c r="AB634" s="173">
        <f>SUM('2) Order Form'!V603)</f>
        <v>7048652899897</v>
      </c>
      <c r="AC634" s="173">
        <f>INDEX(ATS!$A:$P,MATCH(ATS!$AB634,ATS!$O:$O,0),1)</f>
        <v>820442</v>
      </c>
      <c r="AD634" s="173" t="str">
        <f>INDEX(ATS!$A:$P,MATCH(ATS!$AB634,ATS!$O:$O,0),2)</f>
        <v>Hunter Merino Hybrid LS Jersey W</v>
      </c>
      <c r="AE634" s="173" t="str">
        <f>INDEX(ATS!$A:$P,MATCH(ATS!$AB634,ATS!$O:$O,0),4)</f>
        <v>77202-S</v>
      </c>
    </row>
    <row r="635" spans="1:31">
      <c r="A635">
        <v>820297</v>
      </c>
      <c r="B635" t="s">
        <v>3368</v>
      </c>
      <c r="C635" t="s">
        <v>3939</v>
      </c>
      <c r="D635" t="s">
        <v>338</v>
      </c>
      <c r="E635" t="s">
        <v>2883</v>
      </c>
      <c r="F635" t="s">
        <v>68</v>
      </c>
      <c r="G635" t="s">
        <v>111</v>
      </c>
      <c r="H635">
        <v>0</v>
      </c>
      <c r="I635">
        <v>0</v>
      </c>
      <c r="J635">
        <v>0</v>
      </c>
      <c r="K635">
        <v>0</v>
      </c>
      <c r="L635">
        <v>0</v>
      </c>
      <c r="N635" s="171" t="str">
        <f t="shared" si="27"/>
        <v>820297-99901-XS</v>
      </c>
      <c r="O635" s="172" t="str">
        <f>IF(B635="NET","",IF(B635="","",IFERROR(VLOOKUP(N635,EAN!$A:$B,2,FALSE),"MANGLER - MÅ OPPDATERE EAN-FANEN")))</f>
        <v>MANGLER - MÅ OPPDATERE EAN-FANEN</v>
      </c>
      <c r="P635" s="171">
        <f t="shared" si="28"/>
        <v>0</v>
      </c>
      <c r="Q635" s="171">
        <f t="shared" si="29"/>
        <v>0</v>
      </c>
      <c r="S635" s="102" t="str">
        <f>IF(B635="NET","",IFERROR(VLOOKUP(O635,'2) Order Form'!$V$9:$V$905,1,FALSE),"Ikke med I order form"))</f>
        <v>Ikke med I order form</v>
      </c>
      <c r="U635" s="2">
        <v>7048652892096</v>
      </c>
      <c r="V635" s="120">
        <f>IFERROR(VLOOKUP(U635,'2) Order Form'!$V$9:$V$1767,1,FALSE),"Ikke med I order form")</f>
        <v>7048652892096</v>
      </c>
      <c r="W635" s="173">
        <f>INDEX(ATS!$A:$P,MATCH(ATS!$U635,ATS!$O:$O,0),1)</f>
        <v>860001</v>
      </c>
      <c r="X635" s="174" t="str">
        <f>INDEX(ATS!$A:$P,MATCH(ATS!$U635,ATS!$O:$O,0),2)</f>
        <v>Elbow Guards Light</v>
      </c>
      <c r="Y635" s="175" t="str">
        <f>INDEX(ATS!$A:$P,MATCH(ATS!$U635,ATS!$O:$O,0),4)</f>
        <v>BLACK-XS</v>
      </c>
      <c r="AA635" s="173">
        <f>IFERROR(VLOOKUP('2) Order Form'!V604,$U$4:$U$2000,1,FALSE),"Ikke med i Elastic")</f>
        <v>7048652899880</v>
      </c>
      <c r="AB635" s="173">
        <f>SUM('2) Order Form'!V604)</f>
        <v>7048652899880</v>
      </c>
      <c r="AC635" s="173">
        <f>INDEX(ATS!$A:$P,MATCH(ATS!$AB635,ATS!$O:$O,0),1)</f>
        <v>820442</v>
      </c>
      <c r="AD635" s="173" t="str">
        <f>INDEX(ATS!$A:$P,MATCH(ATS!$AB635,ATS!$O:$O,0),2)</f>
        <v>Hunter Merino Hybrid LS Jersey W</v>
      </c>
      <c r="AE635" s="173" t="str">
        <f>INDEX(ATS!$A:$P,MATCH(ATS!$AB635,ATS!$O:$O,0),4)</f>
        <v>77202-M</v>
      </c>
    </row>
    <row r="636" spans="1:31">
      <c r="A636">
        <v>820297</v>
      </c>
      <c r="B636" t="s">
        <v>3368</v>
      </c>
      <c r="C636" t="s">
        <v>3939</v>
      </c>
      <c r="D636" t="s">
        <v>334</v>
      </c>
      <c r="E636" t="s">
        <v>2883</v>
      </c>
      <c r="F636" t="s">
        <v>8</v>
      </c>
      <c r="G636" t="s">
        <v>111</v>
      </c>
      <c r="H636">
        <v>0</v>
      </c>
      <c r="I636">
        <v>0</v>
      </c>
      <c r="J636">
        <v>0</v>
      </c>
      <c r="K636">
        <v>0</v>
      </c>
      <c r="L636">
        <v>0</v>
      </c>
      <c r="N636" s="171" t="str">
        <f t="shared" si="27"/>
        <v>820297-99901-S</v>
      </c>
      <c r="O636" s="172" t="str">
        <f>IF(B636="NET","",IF(B636="","",IFERROR(VLOOKUP(N636,EAN!$A:$B,2,FALSE),"MANGLER - MÅ OPPDATERE EAN-FANEN")))</f>
        <v>MANGLER - MÅ OPPDATERE EAN-FANEN</v>
      </c>
      <c r="P636" s="171">
        <f t="shared" si="28"/>
        <v>0</v>
      </c>
      <c r="Q636" s="171">
        <f t="shared" si="29"/>
        <v>0</v>
      </c>
      <c r="S636" s="102" t="str">
        <f>IF(B636="NET","",IFERROR(VLOOKUP(O636,'2) Order Form'!$V$9:$V$905,1,FALSE),"Ikke med I order form"))</f>
        <v>Ikke med I order form</v>
      </c>
      <c r="U636" s="2">
        <v>7048652892072</v>
      </c>
      <c r="V636" s="120">
        <f>IFERROR(VLOOKUP(U636,'2) Order Form'!$V$9:$V$1767,1,FALSE),"Ikke med I order form")</f>
        <v>7048652892072</v>
      </c>
      <c r="W636" s="173">
        <f>INDEX(ATS!$A:$P,MATCH(ATS!$U636,ATS!$O:$O,0),1)</f>
        <v>860001</v>
      </c>
      <c r="X636" s="174" t="str">
        <f>INDEX(ATS!$A:$P,MATCH(ATS!$U636,ATS!$O:$O,0),2)</f>
        <v>Elbow Guards Light</v>
      </c>
      <c r="Y636" s="175" t="str">
        <f>INDEX(ATS!$A:$P,MATCH(ATS!$U636,ATS!$O:$O,0),4)</f>
        <v>BLACK-S</v>
      </c>
      <c r="AA636" s="173">
        <f>IFERROR(VLOOKUP('2) Order Form'!V605,$U$4:$U$2000,1,FALSE),"Ikke med i Elastic")</f>
        <v>7048652899873</v>
      </c>
      <c r="AB636" s="173">
        <f>SUM('2) Order Form'!V605)</f>
        <v>7048652899873</v>
      </c>
      <c r="AC636" s="173">
        <f>INDEX(ATS!$A:$P,MATCH(ATS!$AB636,ATS!$O:$O,0),1)</f>
        <v>820442</v>
      </c>
      <c r="AD636" s="173" t="str">
        <f>INDEX(ATS!$A:$P,MATCH(ATS!$AB636,ATS!$O:$O,0),2)</f>
        <v>Hunter Merino Hybrid LS Jersey W</v>
      </c>
      <c r="AE636" s="173" t="str">
        <f>INDEX(ATS!$A:$P,MATCH(ATS!$AB636,ATS!$O:$O,0),4)</f>
        <v>77202-L</v>
      </c>
    </row>
    <row r="637" spans="1:31">
      <c r="A637">
        <v>820297</v>
      </c>
      <c r="B637" t="s">
        <v>3368</v>
      </c>
      <c r="C637" t="s">
        <v>3939</v>
      </c>
      <c r="D637" t="s">
        <v>335</v>
      </c>
      <c r="E637" t="s">
        <v>2883</v>
      </c>
      <c r="F637" t="s">
        <v>7</v>
      </c>
      <c r="G637" t="s">
        <v>111</v>
      </c>
      <c r="H637">
        <v>0</v>
      </c>
      <c r="I637">
        <v>0</v>
      </c>
      <c r="J637">
        <v>0</v>
      </c>
      <c r="K637">
        <v>0</v>
      </c>
      <c r="L637">
        <v>0</v>
      </c>
      <c r="N637" s="171" t="str">
        <f t="shared" si="27"/>
        <v>820297-99901-M</v>
      </c>
      <c r="O637" s="172" t="str">
        <f>IF(B637="NET","",IF(B637="","",IFERROR(VLOOKUP(N637,EAN!$A:$B,2,FALSE),"MANGLER - MÅ OPPDATERE EAN-FANEN")))</f>
        <v>MANGLER - MÅ OPPDATERE EAN-FANEN</v>
      </c>
      <c r="P637" s="171">
        <f t="shared" si="28"/>
        <v>0</v>
      </c>
      <c r="Q637" s="171">
        <f t="shared" si="29"/>
        <v>0</v>
      </c>
      <c r="S637" s="102" t="str">
        <f>IF(B637="NET","",IFERROR(VLOOKUP(O637,'2) Order Form'!$V$9:$V$905,1,FALSE),"Ikke med I order form"))</f>
        <v>Ikke med I order form</v>
      </c>
      <c r="U637" s="2">
        <v>7048652892072</v>
      </c>
      <c r="V637" s="120">
        <f>IFERROR(VLOOKUP(U637,'2) Order Form'!$V$9:$V$1767,1,FALSE),"Ikke med I order form")</f>
        <v>7048652892072</v>
      </c>
      <c r="W637" s="173">
        <f>INDEX(ATS!$A:$P,MATCH(ATS!$U637,ATS!$O:$O,0),1)</f>
        <v>860001</v>
      </c>
      <c r="X637" s="174" t="str">
        <f>INDEX(ATS!$A:$P,MATCH(ATS!$U637,ATS!$O:$O,0),2)</f>
        <v>Elbow Guards Light</v>
      </c>
      <c r="Y637" s="175" t="str">
        <f>INDEX(ATS!$A:$P,MATCH(ATS!$U637,ATS!$O:$O,0),4)</f>
        <v>BLACK-S</v>
      </c>
      <c r="AA637" s="173">
        <f>IFERROR(VLOOKUP('2) Order Form'!V606,$U$4:$U$2000,1,FALSE),"Ikke med i Elastic")</f>
        <v>7048652899941</v>
      </c>
      <c r="AB637" s="173">
        <f>SUM('2) Order Form'!V606)</f>
        <v>7048652899941</v>
      </c>
      <c r="AC637" s="173">
        <f>INDEX(ATS!$A:$P,MATCH(ATS!$AB637,ATS!$O:$O,0),1)</f>
        <v>820442</v>
      </c>
      <c r="AD637" s="173" t="str">
        <f>INDEX(ATS!$A:$P,MATCH(ATS!$AB637,ATS!$O:$O,0),2)</f>
        <v>Hunter Merino Hybrid LS Jersey W</v>
      </c>
      <c r="AE637" s="173" t="str">
        <f>INDEX(ATS!$A:$P,MATCH(ATS!$AB637,ATS!$O:$O,0),4)</f>
        <v>88300-XS</v>
      </c>
    </row>
    <row r="638" spans="1:31">
      <c r="A638">
        <v>820297</v>
      </c>
      <c r="B638" t="s">
        <v>3368</v>
      </c>
      <c r="C638" t="s">
        <v>3939</v>
      </c>
      <c r="D638" t="s">
        <v>336</v>
      </c>
      <c r="E638" t="s">
        <v>2883</v>
      </c>
      <c r="F638" t="s">
        <v>66</v>
      </c>
      <c r="G638" t="s">
        <v>111</v>
      </c>
      <c r="H638">
        <v>0</v>
      </c>
      <c r="I638">
        <v>0</v>
      </c>
      <c r="J638">
        <v>0</v>
      </c>
      <c r="K638">
        <v>0</v>
      </c>
      <c r="L638">
        <v>0</v>
      </c>
      <c r="N638" s="171" t="str">
        <f t="shared" si="27"/>
        <v>820297-99901-L</v>
      </c>
      <c r="O638" s="172" t="str">
        <f>IF(B638="NET","",IF(B638="","",IFERROR(VLOOKUP(N638,EAN!$A:$B,2,FALSE),"MANGLER - MÅ OPPDATERE EAN-FANEN")))</f>
        <v>MANGLER - MÅ OPPDATERE EAN-FANEN</v>
      </c>
      <c r="P638" s="171">
        <f t="shared" si="28"/>
        <v>0</v>
      </c>
      <c r="Q638" s="171">
        <f t="shared" si="29"/>
        <v>0</v>
      </c>
      <c r="S638" s="102" t="str">
        <f>IF(B638="NET","",IFERROR(VLOOKUP(O638,'2) Order Form'!$V$9:$V$905,1,FALSE),"Ikke med I order form"))</f>
        <v>Ikke med I order form</v>
      </c>
      <c r="U638" s="2">
        <v>7048652892065</v>
      </c>
      <c r="V638" s="120">
        <f>IFERROR(VLOOKUP(U638,'2) Order Form'!$V$9:$V$1767,1,FALSE),"Ikke med I order form")</f>
        <v>7048652892065</v>
      </c>
      <c r="W638" s="173">
        <f>INDEX(ATS!$A:$P,MATCH(ATS!$U638,ATS!$O:$O,0),1)</f>
        <v>860001</v>
      </c>
      <c r="X638" s="174" t="str">
        <f>INDEX(ATS!$A:$P,MATCH(ATS!$U638,ATS!$O:$O,0),2)</f>
        <v>Elbow Guards Light</v>
      </c>
      <c r="Y638" s="175" t="str">
        <f>INDEX(ATS!$A:$P,MATCH(ATS!$U638,ATS!$O:$O,0),4)</f>
        <v>BLACK-M</v>
      </c>
      <c r="AA638" s="173">
        <f>IFERROR(VLOOKUP('2) Order Form'!V607,$U$4:$U$2000,1,FALSE),"Ikke med i Elastic")</f>
        <v>7048652899934</v>
      </c>
      <c r="AB638" s="173">
        <f>SUM('2) Order Form'!V607)</f>
        <v>7048652899934</v>
      </c>
      <c r="AC638" s="173">
        <f>INDEX(ATS!$A:$P,MATCH(ATS!$AB638,ATS!$O:$O,0),1)</f>
        <v>820442</v>
      </c>
      <c r="AD638" s="173" t="str">
        <f>INDEX(ATS!$A:$P,MATCH(ATS!$AB638,ATS!$O:$O,0),2)</f>
        <v>Hunter Merino Hybrid LS Jersey W</v>
      </c>
      <c r="AE638" s="173" t="str">
        <f>INDEX(ATS!$A:$P,MATCH(ATS!$AB638,ATS!$O:$O,0),4)</f>
        <v>88300-S</v>
      </c>
    </row>
    <row r="639" spans="1:31">
      <c r="A639">
        <v>820297</v>
      </c>
      <c r="B639" t="s">
        <v>3368</v>
      </c>
      <c r="C639" t="s">
        <v>3939</v>
      </c>
      <c r="D639" t="s">
        <v>337</v>
      </c>
      <c r="E639" t="s">
        <v>2883</v>
      </c>
      <c r="F639" t="s">
        <v>67</v>
      </c>
      <c r="G639" t="s">
        <v>111</v>
      </c>
      <c r="H639">
        <v>0</v>
      </c>
      <c r="I639">
        <v>0</v>
      </c>
      <c r="J639">
        <v>0</v>
      </c>
      <c r="K639">
        <v>0</v>
      </c>
      <c r="L639">
        <v>0</v>
      </c>
      <c r="N639" s="171" t="str">
        <f t="shared" si="27"/>
        <v>820297-99901-XL</v>
      </c>
      <c r="O639" s="172" t="str">
        <f>IF(B639="NET","",IF(B639="","",IFERROR(VLOOKUP(N639,EAN!$A:$B,2,FALSE),"MANGLER - MÅ OPPDATERE EAN-FANEN")))</f>
        <v>MANGLER - MÅ OPPDATERE EAN-FANEN</v>
      </c>
      <c r="P639" s="171">
        <f t="shared" si="28"/>
        <v>0</v>
      </c>
      <c r="Q639" s="171">
        <f t="shared" si="29"/>
        <v>0</v>
      </c>
      <c r="S639" s="102" t="str">
        <f>IF(B639="NET","",IFERROR(VLOOKUP(O639,'2) Order Form'!$V$9:$V$905,1,FALSE),"Ikke med I order form"))</f>
        <v>Ikke med I order form</v>
      </c>
      <c r="U639" s="2">
        <v>7048652892065</v>
      </c>
      <c r="V639" s="120">
        <f>IFERROR(VLOOKUP(U639,'2) Order Form'!$V$9:$V$1767,1,FALSE),"Ikke med I order form")</f>
        <v>7048652892065</v>
      </c>
      <c r="W639" s="173">
        <f>INDEX(ATS!$A:$P,MATCH(ATS!$U639,ATS!$O:$O,0),1)</f>
        <v>860001</v>
      </c>
      <c r="X639" s="174" t="str">
        <f>INDEX(ATS!$A:$P,MATCH(ATS!$U639,ATS!$O:$O,0),2)</f>
        <v>Elbow Guards Light</v>
      </c>
      <c r="Y639" s="175" t="str">
        <f>INDEX(ATS!$A:$P,MATCH(ATS!$U639,ATS!$O:$O,0),4)</f>
        <v>BLACK-M</v>
      </c>
      <c r="AA639" s="173">
        <f>IFERROR(VLOOKUP('2) Order Form'!V608,$U$4:$U$2000,1,FALSE),"Ikke med i Elastic")</f>
        <v>7048652899927</v>
      </c>
      <c r="AB639" s="173">
        <f>SUM('2) Order Form'!V608)</f>
        <v>7048652899927</v>
      </c>
      <c r="AC639" s="173">
        <f>INDEX(ATS!$A:$P,MATCH(ATS!$AB639,ATS!$O:$O,0),1)</f>
        <v>820442</v>
      </c>
      <c r="AD639" s="173" t="str">
        <f>INDEX(ATS!$A:$P,MATCH(ATS!$AB639,ATS!$O:$O,0),2)</f>
        <v>Hunter Merino Hybrid LS Jersey W</v>
      </c>
      <c r="AE639" s="173" t="str">
        <f>INDEX(ATS!$A:$P,MATCH(ATS!$AB639,ATS!$O:$O,0),4)</f>
        <v>88300-M</v>
      </c>
    </row>
    <row r="640" spans="1:31">
      <c r="A640" s="140">
        <v>820302</v>
      </c>
      <c r="B640" t="s">
        <v>170</v>
      </c>
      <c r="H640" s="140">
        <v>202341</v>
      </c>
      <c r="I640" s="140">
        <v>202342</v>
      </c>
      <c r="J640" s="140">
        <v>202343</v>
      </c>
      <c r="K640" s="140">
        <v>202344</v>
      </c>
      <c r="L640" s="140">
        <v>202345</v>
      </c>
      <c r="N640" s="171" t="str">
        <f t="shared" si="27"/>
        <v>820302-</v>
      </c>
      <c r="O640" s="172" t="str">
        <f>IF(B640="NET","",IF(B640="","",IFERROR(VLOOKUP(N640,EAN!$A:$B,2,FALSE),"MANGLER - MÅ OPPDATERE EAN-FANEN")))</f>
        <v/>
      </c>
      <c r="P640" s="171">
        <f t="shared" si="28"/>
        <v>202341</v>
      </c>
      <c r="Q640" s="171">
        <f t="shared" si="29"/>
        <v>202345</v>
      </c>
      <c r="S640" s="102" t="str">
        <f>IF(B640="NET","",IFERROR(VLOOKUP(O640,'2) Order Form'!$V$9:$V$905,1,FALSE),"Ikke med I order form"))</f>
        <v/>
      </c>
      <c r="U640" s="2">
        <v>7048652892058</v>
      </c>
      <c r="V640" s="120">
        <f>IFERROR(VLOOKUP(U640,'2) Order Form'!$V$9:$V$1767,1,FALSE),"Ikke med I order form")</f>
        <v>7048652892058</v>
      </c>
      <c r="W640" s="173">
        <f>INDEX(ATS!$A:$P,MATCH(ATS!$U640,ATS!$O:$O,0),1)</f>
        <v>860001</v>
      </c>
      <c r="X640" s="174" t="str">
        <f>INDEX(ATS!$A:$P,MATCH(ATS!$U640,ATS!$O:$O,0),2)</f>
        <v>Elbow Guards Light</v>
      </c>
      <c r="Y640" s="175" t="str">
        <f>INDEX(ATS!$A:$P,MATCH(ATS!$U640,ATS!$O:$O,0),4)</f>
        <v>BLACK-L</v>
      </c>
      <c r="AA640" s="173">
        <f>IFERROR(VLOOKUP('2) Order Form'!V609,$U$4:$U$2000,1,FALSE),"Ikke med i Elastic")</f>
        <v>7048652899910</v>
      </c>
      <c r="AB640" s="173">
        <f>SUM('2) Order Form'!V609)</f>
        <v>7048652899910</v>
      </c>
      <c r="AC640" s="173">
        <f>INDEX(ATS!$A:$P,MATCH(ATS!$AB640,ATS!$O:$O,0),1)</f>
        <v>820442</v>
      </c>
      <c r="AD640" s="173" t="str">
        <f>INDEX(ATS!$A:$P,MATCH(ATS!$AB640,ATS!$O:$O,0),2)</f>
        <v>Hunter Merino Hybrid LS Jersey W</v>
      </c>
      <c r="AE640" s="173" t="str">
        <f>INDEX(ATS!$A:$P,MATCH(ATS!$AB640,ATS!$O:$O,0),4)</f>
        <v>88300-L</v>
      </c>
    </row>
    <row r="641" spans="1:31">
      <c r="A641">
        <v>820302</v>
      </c>
      <c r="B641" t="s">
        <v>3370</v>
      </c>
      <c r="C641" t="s">
        <v>3939</v>
      </c>
      <c r="D641" t="s">
        <v>3371</v>
      </c>
      <c r="E641" t="s">
        <v>3372</v>
      </c>
      <c r="F641" t="s">
        <v>8</v>
      </c>
      <c r="G641" t="s">
        <v>111</v>
      </c>
      <c r="H641">
        <v>35</v>
      </c>
      <c r="I641">
        <v>35</v>
      </c>
      <c r="J641">
        <v>35</v>
      </c>
      <c r="K641">
        <v>35</v>
      </c>
      <c r="L641">
        <v>35</v>
      </c>
      <c r="N641" s="171" t="str">
        <f t="shared" si="27"/>
        <v>820302-11003-S</v>
      </c>
      <c r="O641" s="172" t="str">
        <f>IF(B641="NET","",IF(B641="","",IFERROR(VLOOKUP(N641,EAN!$A:$B,2,FALSE),"MANGLER - MÅ OPPDATERE EAN-FANEN")))</f>
        <v>MANGLER - MÅ OPPDATERE EAN-FANEN</v>
      </c>
      <c r="P641" s="171">
        <f t="shared" si="28"/>
        <v>35</v>
      </c>
      <c r="Q641" s="171">
        <f t="shared" si="29"/>
        <v>35</v>
      </c>
      <c r="S641" s="102" t="str">
        <f>IF(B641="NET","",IFERROR(VLOOKUP(O641,'2) Order Form'!$V$9:$V$905,1,FALSE),"Ikke med I order form"))</f>
        <v>Ikke med I order form</v>
      </c>
      <c r="U641" s="2">
        <v>7048652892058</v>
      </c>
      <c r="V641" s="120">
        <f>IFERROR(VLOOKUP(U641,'2) Order Form'!$V$9:$V$1767,1,FALSE),"Ikke med I order form")</f>
        <v>7048652892058</v>
      </c>
      <c r="W641" s="173">
        <f>INDEX(ATS!$A:$P,MATCH(ATS!$U641,ATS!$O:$O,0),1)</f>
        <v>860001</v>
      </c>
      <c r="X641" s="174" t="str">
        <f>INDEX(ATS!$A:$P,MATCH(ATS!$U641,ATS!$O:$O,0),2)</f>
        <v>Elbow Guards Light</v>
      </c>
      <c r="Y641" s="175" t="str">
        <f>INDEX(ATS!$A:$P,MATCH(ATS!$U641,ATS!$O:$O,0),4)</f>
        <v>BLACK-L</v>
      </c>
      <c r="AA641" s="173">
        <f>IFERROR(VLOOKUP('2) Order Form'!V610,$U$4:$U$2000,1,FALSE),"Ikke med i Elastic")</f>
        <v>7048652899828</v>
      </c>
      <c r="AB641" s="173">
        <f>SUM('2) Order Form'!V610)</f>
        <v>7048652899828</v>
      </c>
      <c r="AC641" s="173">
        <f>INDEX(ATS!$A:$P,MATCH(ATS!$AB641,ATS!$O:$O,0),1)</f>
        <v>820386</v>
      </c>
      <c r="AD641" s="173" t="str">
        <f>INDEX(ATS!$A:$P,MATCH(ATS!$AB641,ATS!$O:$O,0),2)</f>
        <v>Hunter Merino SS Jersey W</v>
      </c>
      <c r="AE641" s="173" t="str">
        <f>INDEX(ATS!$A:$P,MATCH(ATS!$AB641,ATS!$O:$O,0),4)</f>
        <v>88300-XS</v>
      </c>
    </row>
    <row r="642" spans="1:31">
      <c r="A642">
        <v>820302</v>
      </c>
      <c r="B642" t="s">
        <v>3370</v>
      </c>
      <c r="C642" t="s">
        <v>3939</v>
      </c>
      <c r="D642" t="s">
        <v>3373</v>
      </c>
      <c r="E642" t="s">
        <v>3372</v>
      </c>
      <c r="F642" t="s">
        <v>7</v>
      </c>
      <c r="G642" t="s">
        <v>111</v>
      </c>
      <c r="H642">
        <v>158</v>
      </c>
      <c r="I642">
        <v>158</v>
      </c>
      <c r="J642">
        <v>158</v>
      </c>
      <c r="K642">
        <v>158</v>
      </c>
      <c r="L642">
        <v>158</v>
      </c>
      <c r="N642" s="171" t="str">
        <f t="shared" si="27"/>
        <v>820302-11003-M</v>
      </c>
      <c r="O642" s="172" t="str">
        <f>IF(B642="NET","",IF(B642="","",IFERROR(VLOOKUP(N642,EAN!$A:$B,2,FALSE),"MANGLER - MÅ OPPDATERE EAN-FANEN")))</f>
        <v>MANGLER - MÅ OPPDATERE EAN-FANEN</v>
      </c>
      <c r="P642" s="171">
        <f t="shared" si="28"/>
        <v>158</v>
      </c>
      <c r="Q642" s="171">
        <f t="shared" si="29"/>
        <v>158</v>
      </c>
      <c r="S642" s="102" t="str">
        <f>IF(B642="NET","",IFERROR(VLOOKUP(O642,'2) Order Form'!$V$9:$V$905,1,FALSE),"Ikke med I order form"))</f>
        <v>Ikke med I order form</v>
      </c>
      <c r="U642" s="2">
        <v>7048652892089</v>
      </c>
      <c r="V642" s="120">
        <f>IFERROR(VLOOKUP(U642,'2) Order Form'!$V$9:$V$1767,1,FALSE),"Ikke med I order form")</f>
        <v>7048652892089</v>
      </c>
      <c r="W642" s="173">
        <f>INDEX(ATS!$A:$P,MATCH(ATS!$U642,ATS!$O:$O,0),1)</f>
        <v>860001</v>
      </c>
      <c r="X642" s="174" t="str">
        <f>INDEX(ATS!$A:$P,MATCH(ATS!$U642,ATS!$O:$O,0),2)</f>
        <v>Elbow Guards Light</v>
      </c>
      <c r="Y642" s="175" t="str">
        <f>INDEX(ATS!$A:$P,MATCH(ATS!$U642,ATS!$O:$O,0),4)</f>
        <v>BLACK-XL</v>
      </c>
      <c r="AA642" s="173">
        <f>IFERROR(VLOOKUP('2) Order Form'!V611,$U$4:$U$2000,1,FALSE),"Ikke med i Elastic")</f>
        <v>7048652899811</v>
      </c>
      <c r="AB642" s="173">
        <f>SUM('2) Order Form'!V611)</f>
        <v>7048652899811</v>
      </c>
      <c r="AC642" s="173">
        <f>INDEX(ATS!$A:$P,MATCH(ATS!$AB642,ATS!$O:$O,0),1)</f>
        <v>820386</v>
      </c>
      <c r="AD642" s="173" t="str">
        <f>INDEX(ATS!$A:$P,MATCH(ATS!$AB642,ATS!$O:$O,0),2)</f>
        <v>Hunter Merino SS Jersey W</v>
      </c>
      <c r="AE642" s="173" t="str">
        <f>INDEX(ATS!$A:$P,MATCH(ATS!$AB642,ATS!$O:$O,0),4)</f>
        <v>88300-S</v>
      </c>
    </row>
    <row r="643" spans="1:31">
      <c r="A643">
        <v>820302</v>
      </c>
      <c r="B643" t="s">
        <v>3370</v>
      </c>
      <c r="C643" t="s">
        <v>3939</v>
      </c>
      <c r="D643" t="s">
        <v>3374</v>
      </c>
      <c r="E643" t="s">
        <v>3372</v>
      </c>
      <c r="F643" t="s">
        <v>66</v>
      </c>
      <c r="G643" t="s">
        <v>111</v>
      </c>
      <c r="H643">
        <v>119</v>
      </c>
      <c r="I643">
        <v>119</v>
      </c>
      <c r="J643">
        <v>119</v>
      </c>
      <c r="K643">
        <v>119</v>
      </c>
      <c r="L643">
        <v>119</v>
      </c>
      <c r="N643" s="171" t="str">
        <f t="shared" si="27"/>
        <v>820302-11003-L</v>
      </c>
      <c r="O643" s="172" t="str">
        <f>IF(B643="NET","",IF(B643="","",IFERROR(VLOOKUP(N643,EAN!$A:$B,2,FALSE),"MANGLER - MÅ OPPDATERE EAN-FANEN")))</f>
        <v>MANGLER - MÅ OPPDATERE EAN-FANEN</v>
      </c>
      <c r="P643" s="171">
        <f t="shared" si="28"/>
        <v>119</v>
      </c>
      <c r="Q643" s="171">
        <f t="shared" si="29"/>
        <v>119</v>
      </c>
      <c r="S643" s="102" t="str">
        <f>IF(B643="NET","",IFERROR(VLOOKUP(O643,'2) Order Form'!$V$9:$V$905,1,FALSE),"Ikke med I order form"))</f>
        <v>Ikke med I order form</v>
      </c>
      <c r="U643" s="2">
        <v>7048652892089</v>
      </c>
      <c r="V643" s="120">
        <f>IFERROR(VLOOKUP(U643,'2) Order Form'!$V$9:$V$1767,1,FALSE),"Ikke med I order form")</f>
        <v>7048652892089</v>
      </c>
      <c r="W643" s="173">
        <f>INDEX(ATS!$A:$P,MATCH(ATS!$U643,ATS!$O:$O,0),1)</f>
        <v>860001</v>
      </c>
      <c r="X643" s="174" t="str">
        <f>INDEX(ATS!$A:$P,MATCH(ATS!$U643,ATS!$O:$O,0),2)</f>
        <v>Elbow Guards Light</v>
      </c>
      <c r="Y643" s="175" t="str">
        <f>INDEX(ATS!$A:$P,MATCH(ATS!$U643,ATS!$O:$O,0),4)</f>
        <v>BLACK-XL</v>
      </c>
      <c r="AA643" s="173">
        <f>IFERROR(VLOOKUP('2) Order Form'!V612,$U$4:$U$2000,1,FALSE),"Ikke med i Elastic")</f>
        <v>7048652899804</v>
      </c>
      <c r="AB643" s="173">
        <f>SUM('2) Order Form'!V612)</f>
        <v>7048652899804</v>
      </c>
      <c r="AC643" s="173">
        <f>INDEX(ATS!$A:$P,MATCH(ATS!$AB643,ATS!$O:$O,0),1)</f>
        <v>820386</v>
      </c>
      <c r="AD643" s="173" t="str">
        <f>INDEX(ATS!$A:$P,MATCH(ATS!$AB643,ATS!$O:$O,0),2)</f>
        <v>Hunter Merino SS Jersey W</v>
      </c>
      <c r="AE643" s="173" t="str">
        <f>INDEX(ATS!$A:$P,MATCH(ATS!$AB643,ATS!$O:$O,0),4)</f>
        <v>88300-M</v>
      </c>
    </row>
    <row r="644" spans="1:31">
      <c r="A644">
        <v>820302</v>
      </c>
      <c r="B644" t="s">
        <v>3370</v>
      </c>
      <c r="C644" t="s">
        <v>3939</v>
      </c>
      <c r="D644" t="s">
        <v>3375</v>
      </c>
      <c r="E644" t="s">
        <v>3372</v>
      </c>
      <c r="F644" t="s">
        <v>67</v>
      </c>
      <c r="G644" t="s">
        <v>111</v>
      </c>
      <c r="H644">
        <v>25</v>
      </c>
      <c r="I644">
        <v>25</v>
      </c>
      <c r="J644">
        <v>25</v>
      </c>
      <c r="K644">
        <v>25</v>
      </c>
      <c r="L644">
        <v>25</v>
      </c>
      <c r="N644" s="171" t="str">
        <f t="shared" ref="N644:N707" si="30">CONCATENATE(A644,"-",D644)</f>
        <v>820302-11003-XL</v>
      </c>
      <c r="O644" s="172" t="str">
        <f>IF(B644="NET","",IF(B644="","",IFERROR(VLOOKUP(N644,EAN!$A:$B,2,FALSE),"MANGLER - MÅ OPPDATERE EAN-FANEN")))</f>
        <v>MANGLER - MÅ OPPDATERE EAN-FANEN</v>
      </c>
      <c r="P644" s="171">
        <f t="shared" si="28"/>
        <v>25</v>
      </c>
      <c r="Q644" s="171">
        <f t="shared" si="29"/>
        <v>25</v>
      </c>
      <c r="S644" s="102" t="str">
        <f>IF(B644="NET","",IFERROR(VLOOKUP(O644,'2) Order Form'!$V$9:$V$905,1,FALSE),"Ikke med I order form"))</f>
        <v>Ikke med I order form</v>
      </c>
      <c r="U644" s="2">
        <v>7048652891891</v>
      </c>
      <c r="V644" s="120">
        <f>IFERROR(VLOOKUP(U644,'2) Order Form'!$V$9:$V$1767,1,FALSE),"Ikke med I order form")</f>
        <v>7048652891891</v>
      </c>
      <c r="W644" s="173">
        <f>INDEX(ATS!$A:$P,MATCH(ATS!$U644,ATS!$O:$O,0),1)</f>
        <v>860004</v>
      </c>
      <c r="X644" s="174" t="str">
        <f>INDEX(ATS!$A:$P,MATCH(ATS!$U644,ATS!$O:$O,0),2)</f>
        <v>Shin Guards Light</v>
      </c>
      <c r="Y644" s="175" t="str">
        <f>INDEX(ATS!$A:$P,MATCH(ATS!$U644,ATS!$O:$O,0),4)</f>
        <v>BLACK-S</v>
      </c>
      <c r="AA644" s="173">
        <f>IFERROR(VLOOKUP('2) Order Form'!V613,$U$4:$U$2000,1,FALSE),"Ikke med i Elastic")</f>
        <v>7048652899798</v>
      </c>
      <c r="AB644" s="173">
        <f>SUM('2) Order Form'!V613)</f>
        <v>7048652899798</v>
      </c>
      <c r="AC644" s="173">
        <f>INDEX(ATS!$A:$P,MATCH(ATS!$AB644,ATS!$O:$O,0),1)</f>
        <v>820386</v>
      </c>
      <c r="AD644" s="173" t="str">
        <f>INDEX(ATS!$A:$P,MATCH(ATS!$AB644,ATS!$O:$O,0),2)</f>
        <v>Hunter Merino SS Jersey W</v>
      </c>
      <c r="AE644" s="173" t="str">
        <f>INDEX(ATS!$A:$P,MATCH(ATS!$AB644,ATS!$O:$O,0),4)</f>
        <v>88300-L</v>
      </c>
    </row>
    <row r="645" spans="1:31">
      <c r="A645">
        <v>820302</v>
      </c>
      <c r="B645" t="s">
        <v>3370</v>
      </c>
      <c r="C645" t="s">
        <v>3939</v>
      </c>
      <c r="D645" t="s">
        <v>3376</v>
      </c>
      <c r="E645" t="s">
        <v>3377</v>
      </c>
      <c r="F645" t="s">
        <v>8</v>
      </c>
      <c r="G645" t="s">
        <v>111</v>
      </c>
      <c r="H645">
        <v>41</v>
      </c>
      <c r="I645">
        <v>41</v>
      </c>
      <c r="J645">
        <v>41</v>
      </c>
      <c r="K645">
        <v>41</v>
      </c>
      <c r="L645">
        <v>41</v>
      </c>
      <c r="N645" s="171" t="str">
        <f t="shared" si="30"/>
        <v>820302-88100-S</v>
      </c>
      <c r="O645" s="172" t="str">
        <f>IF(B645="NET","",IF(B645="","",IFERROR(VLOOKUP(N645,EAN!$A:$B,2,FALSE),"MANGLER - MÅ OPPDATERE EAN-FANEN")))</f>
        <v>MANGLER - MÅ OPPDATERE EAN-FANEN</v>
      </c>
      <c r="P645" s="171">
        <f t="shared" ref="P645:P708" si="31">H645</f>
        <v>41</v>
      </c>
      <c r="Q645" s="171">
        <f t="shared" ref="Q645:Q708" si="32">L645</f>
        <v>41</v>
      </c>
      <c r="S645" s="102" t="str">
        <f>IF(B645="NET","",IFERROR(VLOOKUP(O645,'2) Order Form'!$V$9:$V$905,1,FALSE),"Ikke med I order form"))</f>
        <v>Ikke med I order form</v>
      </c>
      <c r="U645" s="2">
        <v>7048652891891</v>
      </c>
      <c r="V645" s="120">
        <f>IFERROR(VLOOKUP(U645,'2) Order Form'!$V$9:$V$1767,1,FALSE),"Ikke med I order form")</f>
        <v>7048652891891</v>
      </c>
      <c r="W645" s="173">
        <f>INDEX(ATS!$A:$P,MATCH(ATS!$U645,ATS!$O:$O,0),1)</f>
        <v>860004</v>
      </c>
      <c r="X645" s="174" t="str">
        <f>INDEX(ATS!$A:$P,MATCH(ATS!$U645,ATS!$O:$O,0),2)</f>
        <v>Shin Guards Light</v>
      </c>
      <c r="Y645" s="175" t="str">
        <f>INDEX(ATS!$A:$P,MATCH(ATS!$U645,ATS!$O:$O,0),4)</f>
        <v>BLACK-S</v>
      </c>
      <c r="AA645" s="173">
        <f>IFERROR(VLOOKUP('2) Order Form'!V614,$U$4:$U$2000,1,FALSE),"Ikke med i Elastic")</f>
        <v>7048652899866</v>
      </c>
      <c r="AB645" s="173">
        <f>SUM('2) Order Form'!V614)</f>
        <v>7048652899866</v>
      </c>
      <c r="AC645" s="173">
        <f>INDEX(ATS!$A:$P,MATCH(ATS!$AB645,ATS!$O:$O,0),1)</f>
        <v>820386</v>
      </c>
      <c r="AD645" s="173" t="str">
        <f>INDEX(ATS!$A:$P,MATCH(ATS!$AB645,ATS!$O:$O,0),2)</f>
        <v>Hunter Merino SS Jersey W</v>
      </c>
      <c r="AE645" s="173" t="str">
        <f>INDEX(ATS!$A:$P,MATCH(ATS!$AB645,ATS!$O:$O,0),4)</f>
        <v>99901-XS</v>
      </c>
    </row>
    <row r="646" spans="1:31">
      <c r="A646">
        <v>820302</v>
      </c>
      <c r="B646" t="s">
        <v>3370</v>
      </c>
      <c r="C646" t="s">
        <v>3939</v>
      </c>
      <c r="D646" t="s">
        <v>3378</v>
      </c>
      <c r="E646" t="s">
        <v>3377</v>
      </c>
      <c r="F646" t="s">
        <v>7</v>
      </c>
      <c r="G646" t="s">
        <v>111</v>
      </c>
      <c r="H646">
        <v>190</v>
      </c>
      <c r="I646">
        <v>190</v>
      </c>
      <c r="J646">
        <v>190</v>
      </c>
      <c r="K646">
        <v>190</v>
      </c>
      <c r="L646">
        <v>190</v>
      </c>
      <c r="N646" s="171" t="str">
        <f t="shared" si="30"/>
        <v>820302-88100-M</v>
      </c>
      <c r="O646" s="172" t="str">
        <f>IF(B646="NET","",IF(B646="","",IFERROR(VLOOKUP(N646,EAN!$A:$B,2,FALSE),"MANGLER - MÅ OPPDATERE EAN-FANEN")))</f>
        <v>MANGLER - MÅ OPPDATERE EAN-FANEN</v>
      </c>
      <c r="P646" s="171">
        <f t="shared" si="31"/>
        <v>190</v>
      </c>
      <c r="Q646" s="171">
        <f t="shared" si="32"/>
        <v>190</v>
      </c>
      <c r="S646" s="102" t="str">
        <f>IF(B646="NET","",IFERROR(VLOOKUP(O646,'2) Order Form'!$V$9:$V$905,1,FALSE),"Ikke med I order form"))</f>
        <v>Ikke med I order form</v>
      </c>
      <c r="U646" s="2">
        <v>7048652891884</v>
      </c>
      <c r="V646" s="120">
        <f>IFERROR(VLOOKUP(U646,'2) Order Form'!$V$9:$V$1767,1,FALSE),"Ikke med I order form")</f>
        <v>7048652891884</v>
      </c>
      <c r="W646" s="173">
        <f>INDEX(ATS!$A:$P,MATCH(ATS!$U646,ATS!$O:$O,0),1)</f>
        <v>860004</v>
      </c>
      <c r="X646" s="174" t="str">
        <f>INDEX(ATS!$A:$P,MATCH(ATS!$U646,ATS!$O:$O,0),2)</f>
        <v>Shin Guards Light</v>
      </c>
      <c r="Y646" s="175" t="str">
        <f>INDEX(ATS!$A:$P,MATCH(ATS!$U646,ATS!$O:$O,0),4)</f>
        <v>BLACK-M</v>
      </c>
      <c r="AA646" s="173">
        <f>IFERROR(VLOOKUP('2) Order Form'!V615,$U$4:$U$2000,1,FALSE),"Ikke med i Elastic")</f>
        <v>7048652899859</v>
      </c>
      <c r="AB646" s="173">
        <f>SUM('2) Order Form'!V615)</f>
        <v>7048652899859</v>
      </c>
      <c r="AC646" s="173">
        <f>INDEX(ATS!$A:$P,MATCH(ATS!$AB646,ATS!$O:$O,0),1)</f>
        <v>820386</v>
      </c>
      <c r="AD646" s="173" t="str">
        <f>INDEX(ATS!$A:$P,MATCH(ATS!$AB646,ATS!$O:$O,0),2)</f>
        <v>Hunter Merino SS Jersey W</v>
      </c>
      <c r="AE646" s="173" t="str">
        <f>INDEX(ATS!$A:$P,MATCH(ATS!$AB646,ATS!$O:$O,0),4)</f>
        <v>99901-S</v>
      </c>
    </row>
    <row r="647" spans="1:31">
      <c r="A647">
        <v>820302</v>
      </c>
      <c r="B647" t="s">
        <v>3370</v>
      </c>
      <c r="C647" t="s">
        <v>3939</v>
      </c>
      <c r="D647" t="s">
        <v>3379</v>
      </c>
      <c r="E647" t="s">
        <v>3377</v>
      </c>
      <c r="F647" t="s">
        <v>66</v>
      </c>
      <c r="G647" t="s">
        <v>111</v>
      </c>
      <c r="H647">
        <v>141</v>
      </c>
      <c r="I647">
        <v>141</v>
      </c>
      <c r="J647">
        <v>141</v>
      </c>
      <c r="K647">
        <v>141</v>
      </c>
      <c r="L647">
        <v>141</v>
      </c>
      <c r="N647" s="171" t="str">
        <f t="shared" si="30"/>
        <v>820302-88100-L</v>
      </c>
      <c r="O647" s="172" t="str">
        <f>IF(B647="NET","",IF(B647="","",IFERROR(VLOOKUP(N647,EAN!$A:$B,2,FALSE),"MANGLER - MÅ OPPDATERE EAN-FANEN")))</f>
        <v>MANGLER - MÅ OPPDATERE EAN-FANEN</v>
      </c>
      <c r="P647" s="171">
        <f t="shared" si="31"/>
        <v>141</v>
      </c>
      <c r="Q647" s="171">
        <f t="shared" si="32"/>
        <v>141</v>
      </c>
      <c r="S647" s="102" t="str">
        <f>IF(B647="NET","",IFERROR(VLOOKUP(O647,'2) Order Form'!$V$9:$V$905,1,FALSE),"Ikke med I order form"))</f>
        <v>Ikke med I order form</v>
      </c>
      <c r="U647" s="2">
        <v>7048652891884</v>
      </c>
      <c r="V647" s="120">
        <f>IFERROR(VLOOKUP(U647,'2) Order Form'!$V$9:$V$1767,1,FALSE),"Ikke med I order form")</f>
        <v>7048652891884</v>
      </c>
      <c r="W647" s="173">
        <f>INDEX(ATS!$A:$P,MATCH(ATS!$U647,ATS!$O:$O,0),1)</f>
        <v>860004</v>
      </c>
      <c r="X647" s="174" t="str">
        <f>INDEX(ATS!$A:$P,MATCH(ATS!$U647,ATS!$O:$O,0),2)</f>
        <v>Shin Guards Light</v>
      </c>
      <c r="Y647" s="175" t="str">
        <f>INDEX(ATS!$A:$P,MATCH(ATS!$U647,ATS!$O:$O,0),4)</f>
        <v>BLACK-M</v>
      </c>
      <c r="AA647" s="173">
        <f>IFERROR(VLOOKUP('2) Order Form'!V616,$U$4:$U$2000,1,FALSE),"Ikke med i Elastic")</f>
        <v>7048652899842</v>
      </c>
      <c r="AB647" s="173">
        <f>SUM('2) Order Form'!V616)</f>
        <v>7048652899842</v>
      </c>
      <c r="AC647" s="173">
        <f>INDEX(ATS!$A:$P,MATCH(ATS!$AB647,ATS!$O:$O,0),1)</f>
        <v>820386</v>
      </c>
      <c r="AD647" s="173" t="str">
        <f>INDEX(ATS!$A:$P,MATCH(ATS!$AB647,ATS!$O:$O,0),2)</f>
        <v>Hunter Merino SS Jersey W</v>
      </c>
      <c r="AE647" s="173" t="str">
        <f>INDEX(ATS!$A:$P,MATCH(ATS!$AB647,ATS!$O:$O,0),4)</f>
        <v>99901-M</v>
      </c>
    </row>
    <row r="648" spans="1:31">
      <c r="A648">
        <v>820302</v>
      </c>
      <c r="B648" t="s">
        <v>3370</v>
      </c>
      <c r="C648" t="s">
        <v>3939</v>
      </c>
      <c r="D648" t="s">
        <v>3380</v>
      </c>
      <c r="E648" t="s">
        <v>3377</v>
      </c>
      <c r="F648" t="s">
        <v>67</v>
      </c>
      <c r="G648" t="s">
        <v>111</v>
      </c>
      <c r="H648">
        <v>38</v>
      </c>
      <c r="I648">
        <v>38</v>
      </c>
      <c r="J648">
        <v>38</v>
      </c>
      <c r="K648">
        <v>38</v>
      </c>
      <c r="L648">
        <v>38</v>
      </c>
      <c r="N648" s="171" t="str">
        <f t="shared" si="30"/>
        <v>820302-88100-XL</v>
      </c>
      <c r="O648" s="172" t="str">
        <f>IF(B648="NET","",IF(B648="","",IFERROR(VLOOKUP(N648,EAN!$A:$B,2,FALSE),"MANGLER - MÅ OPPDATERE EAN-FANEN")))</f>
        <v>MANGLER - MÅ OPPDATERE EAN-FANEN</v>
      </c>
      <c r="P648" s="171">
        <f t="shared" si="31"/>
        <v>38</v>
      </c>
      <c r="Q648" s="171">
        <f t="shared" si="32"/>
        <v>38</v>
      </c>
      <c r="S648" s="102" t="str">
        <f>IF(B648="NET","",IFERROR(VLOOKUP(O648,'2) Order Form'!$V$9:$V$905,1,FALSE),"Ikke med I order form"))</f>
        <v>Ikke med I order form</v>
      </c>
      <c r="U648" s="2">
        <v>7048652891877</v>
      </c>
      <c r="V648" s="120">
        <f>IFERROR(VLOOKUP(U648,'2) Order Form'!$V$9:$V$1767,1,FALSE),"Ikke med I order form")</f>
        <v>7048652891877</v>
      </c>
      <c r="W648" s="173">
        <f>INDEX(ATS!$A:$P,MATCH(ATS!$U648,ATS!$O:$O,0),1)</f>
        <v>860004</v>
      </c>
      <c r="X648" s="174" t="str">
        <f>INDEX(ATS!$A:$P,MATCH(ATS!$U648,ATS!$O:$O,0),2)</f>
        <v>Shin Guards Light</v>
      </c>
      <c r="Y648" s="175" t="str">
        <f>INDEX(ATS!$A:$P,MATCH(ATS!$U648,ATS!$O:$O,0),4)</f>
        <v>BLACK-L</v>
      </c>
      <c r="AA648" s="173">
        <f>IFERROR(VLOOKUP('2) Order Form'!V617,$U$4:$U$2000,1,FALSE),"Ikke med i Elastic")</f>
        <v>7048652899835</v>
      </c>
      <c r="AB648" s="173">
        <f>SUM('2) Order Form'!V617)</f>
        <v>7048652899835</v>
      </c>
      <c r="AC648" s="173">
        <f>INDEX(ATS!$A:$P,MATCH(ATS!$AB648,ATS!$O:$O,0),1)</f>
        <v>820386</v>
      </c>
      <c r="AD648" s="173" t="str">
        <f>INDEX(ATS!$A:$P,MATCH(ATS!$AB648,ATS!$O:$O,0),2)</f>
        <v>Hunter Merino SS Jersey W</v>
      </c>
      <c r="AE648" s="173" t="str">
        <f>INDEX(ATS!$A:$P,MATCH(ATS!$AB648,ATS!$O:$O,0),4)</f>
        <v>99901-L</v>
      </c>
    </row>
    <row r="649" spans="1:31">
      <c r="A649">
        <v>820302</v>
      </c>
      <c r="B649" t="s">
        <v>3370</v>
      </c>
      <c r="C649" t="s">
        <v>3939</v>
      </c>
      <c r="D649" t="s">
        <v>334</v>
      </c>
      <c r="E649" t="s">
        <v>2883</v>
      </c>
      <c r="F649" t="s">
        <v>8</v>
      </c>
      <c r="G649" t="s">
        <v>111</v>
      </c>
      <c r="H649">
        <v>18</v>
      </c>
      <c r="I649">
        <v>18</v>
      </c>
      <c r="J649">
        <v>18</v>
      </c>
      <c r="K649">
        <v>18</v>
      </c>
      <c r="L649">
        <v>18</v>
      </c>
      <c r="N649" s="171" t="str">
        <f t="shared" si="30"/>
        <v>820302-99901-S</v>
      </c>
      <c r="O649" s="172" t="str">
        <f>IF(B649="NET","",IF(B649="","",IFERROR(VLOOKUP(N649,EAN!$A:$B,2,FALSE),"MANGLER - MÅ OPPDATERE EAN-FANEN")))</f>
        <v>MANGLER - MÅ OPPDATERE EAN-FANEN</v>
      </c>
      <c r="P649" s="171">
        <f t="shared" si="31"/>
        <v>18</v>
      </c>
      <c r="Q649" s="171">
        <f t="shared" si="32"/>
        <v>18</v>
      </c>
      <c r="S649" s="102" t="str">
        <f>IF(B649="NET","",IFERROR(VLOOKUP(O649,'2) Order Form'!$V$9:$V$905,1,FALSE),"Ikke med I order form"))</f>
        <v>Ikke med I order form</v>
      </c>
      <c r="U649" s="2">
        <v>7048652891877</v>
      </c>
      <c r="V649" s="120">
        <f>IFERROR(VLOOKUP(U649,'2) Order Form'!$V$9:$V$1767,1,FALSE),"Ikke med I order form")</f>
        <v>7048652891877</v>
      </c>
      <c r="W649" s="173">
        <f>INDEX(ATS!$A:$P,MATCH(ATS!$U649,ATS!$O:$O,0),1)</f>
        <v>860004</v>
      </c>
      <c r="X649" s="174" t="str">
        <f>INDEX(ATS!$A:$P,MATCH(ATS!$U649,ATS!$O:$O,0),2)</f>
        <v>Shin Guards Light</v>
      </c>
      <c r="Y649" s="175" t="str">
        <f>INDEX(ATS!$A:$P,MATCH(ATS!$U649,ATS!$O:$O,0),4)</f>
        <v>BLACK-L</v>
      </c>
      <c r="AA649" s="173" t="str">
        <f>IFERROR(VLOOKUP('2) Order Form'!#REF!,$U$4:$U$2000,1,FALSE),"Ikke med i Elastic")</f>
        <v>Ikke med i Elastic</v>
      </c>
      <c r="AB649" s="173" t="e">
        <f>SUM('2) Order Form'!#REF!)</f>
        <v>#REF!</v>
      </c>
      <c r="AC649" s="173" t="e">
        <f>INDEX(ATS!$A:$P,MATCH(ATS!$AB649,ATS!$O:$O,0),1)</f>
        <v>#REF!</v>
      </c>
      <c r="AD649" s="173" t="e">
        <f>INDEX(ATS!$A:$P,MATCH(ATS!$AB649,ATS!$O:$O,0),2)</f>
        <v>#REF!</v>
      </c>
      <c r="AE649" s="173" t="e">
        <f>INDEX(ATS!$A:$P,MATCH(ATS!$AB649,ATS!$O:$O,0),4)</f>
        <v>#REF!</v>
      </c>
    </row>
    <row r="650" spans="1:31">
      <c r="A650">
        <v>820302</v>
      </c>
      <c r="B650" t="s">
        <v>3370</v>
      </c>
      <c r="C650" t="s">
        <v>3939</v>
      </c>
      <c r="D650" t="s">
        <v>335</v>
      </c>
      <c r="E650" t="s">
        <v>2883</v>
      </c>
      <c r="F650" t="s">
        <v>7</v>
      </c>
      <c r="G650" t="s">
        <v>111</v>
      </c>
      <c r="H650">
        <v>81</v>
      </c>
      <c r="I650">
        <v>81</v>
      </c>
      <c r="J650">
        <v>81</v>
      </c>
      <c r="K650">
        <v>81</v>
      </c>
      <c r="L650">
        <v>81</v>
      </c>
      <c r="N650" s="171" t="str">
        <f t="shared" si="30"/>
        <v>820302-99901-M</v>
      </c>
      <c r="O650" s="172" t="str">
        <f>IF(B650="NET","",IF(B650="","",IFERROR(VLOOKUP(N650,EAN!$A:$B,2,FALSE),"MANGLER - MÅ OPPDATERE EAN-FANEN")))</f>
        <v>MANGLER - MÅ OPPDATERE EAN-FANEN</v>
      </c>
      <c r="P650" s="171">
        <f t="shared" si="31"/>
        <v>81</v>
      </c>
      <c r="Q650" s="171">
        <f t="shared" si="32"/>
        <v>81</v>
      </c>
      <c r="S650" s="102" t="str">
        <f>IF(B650="NET","",IFERROR(VLOOKUP(O650,'2) Order Form'!$V$9:$V$905,1,FALSE),"Ikke med I order form"))</f>
        <v>Ikke med I order form</v>
      </c>
      <c r="U650" s="2">
        <v>7048652891907</v>
      </c>
      <c r="V650" s="120">
        <f>IFERROR(VLOOKUP(U650,'2) Order Form'!$V$9:$V$1767,1,FALSE),"Ikke med I order form")</f>
        <v>7048652891907</v>
      </c>
      <c r="W650" s="173">
        <f>INDEX(ATS!$A:$P,MATCH(ATS!$U650,ATS!$O:$O,0),1)</f>
        <v>860004</v>
      </c>
      <c r="X650" s="174" t="str">
        <f>INDEX(ATS!$A:$P,MATCH(ATS!$U650,ATS!$O:$O,0),2)</f>
        <v>Shin Guards Light</v>
      </c>
      <c r="Y650" s="175" t="str">
        <f>INDEX(ATS!$A:$P,MATCH(ATS!$U650,ATS!$O:$O,0),4)</f>
        <v>BLACK-XL</v>
      </c>
      <c r="AA650" s="173" t="str">
        <f>IFERROR(VLOOKUP('2) Order Form'!#REF!,$U$4:$U$2000,1,FALSE),"Ikke med i Elastic")</f>
        <v>Ikke med i Elastic</v>
      </c>
      <c r="AB650" s="173" t="e">
        <f>SUM('2) Order Form'!#REF!)</f>
        <v>#REF!</v>
      </c>
      <c r="AC650" s="173" t="e">
        <f>INDEX(ATS!$A:$P,MATCH(ATS!$AB650,ATS!$O:$O,0),1)</f>
        <v>#REF!</v>
      </c>
      <c r="AD650" s="173" t="e">
        <f>INDEX(ATS!$A:$P,MATCH(ATS!$AB650,ATS!$O:$O,0),2)</f>
        <v>#REF!</v>
      </c>
      <c r="AE650" s="173" t="e">
        <f>INDEX(ATS!$A:$P,MATCH(ATS!$AB650,ATS!$O:$O,0),4)</f>
        <v>#REF!</v>
      </c>
    </row>
    <row r="651" spans="1:31">
      <c r="A651">
        <v>820302</v>
      </c>
      <c r="B651" t="s">
        <v>3370</v>
      </c>
      <c r="C651" t="s">
        <v>3939</v>
      </c>
      <c r="D651" t="s">
        <v>336</v>
      </c>
      <c r="E651" t="s">
        <v>2883</v>
      </c>
      <c r="F651" t="s">
        <v>66</v>
      </c>
      <c r="G651" t="s">
        <v>111</v>
      </c>
      <c r="H651">
        <v>102</v>
      </c>
      <c r="I651">
        <v>102</v>
      </c>
      <c r="J651">
        <v>102</v>
      </c>
      <c r="K651">
        <v>102</v>
      </c>
      <c r="L651">
        <v>102</v>
      </c>
      <c r="N651" s="171" t="str">
        <f t="shared" si="30"/>
        <v>820302-99901-L</v>
      </c>
      <c r="O651" s="172" t="str">
        <f>IF(B651="NET","",IF(B651="","",IFERROR(VLOOKUP(N651,EAN!$A:$B,2,FALSE),"MANGLER - MÅ OPPDATERE EAN-FANEN")))</f>
        <v>MANGLER - MÅ OPPDATERE EAN-FANEN</v>
      </c>
      <c r="P651" s="171">
        <f t="shared" si="31"/>
        <v>102</v>
      </c>
      <c r="Q651" s="171">
        <f t="shared" si="32"/>
        <v>102</v>
      </c>
      <c r="S651" s="102" t="str">
        <f>IF(B651="NET","",IFERROR(VLOOKUP(O651,'2) Order Form'!$V$9:$V$905,1,FALSE),"Ikke med I order form"))</f>
        <v>Ikke med I order form</v>
      </c>
      <c r="U651" s="2">
        <v>7048652891907</v>
      </c>
      <c r="V651" s="120">
        <f>IFERROR(VLOOKUP(U651,'2) Order Form'!$V$9:$V$1767,1,FALSE),"Ikke med I order form")</f>
        <v>7048652891907</v>
      </c>
      <c r="W651" s="173">
        <f>INDEX(ATS!$A:$P,MATCH(ATS!$U651,ATS!$O:$O,0),1)</f>
        <v>860004</v>
      </c>
      <c r="X651" s="174" t="str">
        <f>INDEX(ATS!$A:$P,MATCH(ATS!$U651,ATS!$O:$O,0),2)</f>
        <v>Shin Guards Light</v>
      </c>
      <c r="Y651" s="175" t="str">
        <f>INDEX(ATS!$A:$P,MATCH(ATS!$U651,ATS!$O:$O,0),4)</f>
        <v>BLACK-XL</v>
      </c>
      <c r="AA651" s="173" t="str">
        <f>IFERROR(VLOOKUP('2) Order Form'!#REF!,$U$4:$U$2000,1,FALSE),"Ikke med i Elastic")</f>
        <v>Ikke med i Elastic</v>
      </c>
      <c r="AB651" s="173" t="e">
        <f>SUM('2) Order Form'!#REF!)</f>
        <v>#REF!</v>
      </c>
      <c r="AC651" s="173" t="e">
        <f>INDEX(ATS!$A:$P,MATCH(ATS!$AB651,ATS!$O:$O,0),1)</f>
        <v>#REF!</v>
      </c>
      <c r="AD651" s="173" t="e">
        <f>INDEX(ATS!$A:$P,MATCH(ATS!$AB651,ATS!$O:$O,0),2)</f>
        <v>#REF!</v>
      </c>
      <c r="AE651" s="173" t="e">
        <f>INDEX(ATS!$A:$P,MATCH(ATS!$AB651,ATS!$O:$O,0),4)</f>
        <v>#REF!</v>
      </c>
    </row>
    <row r="652" spans="1:31">
      <c r="A652">
        <v>820302</v>
      </c>
      <c r="B652" t="s">
        <v>3370</v>
      </c>
      <c r="C652" t="s">
        <v>3939</v>
      </c>
      <c r="D652" t="s">
        <v>337</v>
      </c>
      <c r="E652" t="s">
        <v>2883</v>
      </c>
      <c r="F652" t="s">
        <v>67</v>
      </c>
      <c r="G652" t="s">
        <v>111</v>
      </c>
      <c r="H652">
        <v>50</v>
      </c>
      <c r="I652">
        <v>50</v>
      </c>
      <c r="J652">
        <v>50</v>
      </c>
      <c r="K652">
        <v>50</v>
      </c>
      <c r="L652">
        <v>50</v>
      </c>
      <c r="N652" s="171" t="str">
        <f t="shared" si="30"/>
        <v>820302-99901-XL</v>
      </c>
      <c r="O652" s="172" t="str">
        <f>IF(B652="NET","",IF(B652="","",IFERROR(VLOOKUP(N652,EAN!$A:$B,2,FALSE),"MANGLER - MÅ OPPDATERE EAN-FANEN")))</f>
        <v>MANGLER - MÅ OPPDATERE EAN-FANEN</v>
      </c>
      <c r="P652" s="171">
        <f t="shared" si="31"/>
        <v>50</v>
      </c>
      <c r="Q652" s="171">
        <f t="shared" si="32"/>
        <v>50</v>
      </c>
      <c r="S652" s="102" t="str">
        <f>IF(B652="NET","",IFERROR(VLOOKUP(O652,'2) Order Form'!$V$9:$V$905,1,FALSE),"Ikke med I order form"))</f>
        <v>Ikke med I order form</v>
      </c>
      <c r="U652" s="2">
        <v>7048652892041</v>
      </c>
      <c r="V652" s="120">
        <f>IFERROR(VLOOKUP(U652,'2) Order Form'!$V$9:$V$1767,1,FALSE),"Ikke med I order form")</f>
        <v>7048652892041</v>
      </c>
      <c r="W652" s="173">
        <f>INDEX(ATS!$A:$P,MATCH(ATS!$U652,ATS!$O:$O,0),1)</f>
        <v>835028</v>
      </c>
      <c r="X652" s="174" t="str">
        <f>INDEX(ATS!$A:$P,MATCH(ATS!$U652,ATS!$O:$O,0),2)</f>
        <v>Knee Guards Light Jr</v>
      </c>
      <c r="Y652" s="175" t="str">
        <f>INDEX(ATS!$A:$P,MATCH(ATS!$U652,ATS!$O:$O,0),4)</f>
        <v>BLACK-XS</v>
      </c>
      <c r="AA652" s="173" t="str">
        <f>IFERROR(VLOOKUP('2) Order Form'!#REF!,$U$4:$U$2000,1,FALSE),"Ikke med i Elastic")</f>
        <v>Ikke med i Elastic</v>
      </c>
      <c r="AB652" s="173" t="e">
        <f>SUM('2) Order Form'!#REF!)</f>
        <v>#REF!</v>
      </c>
      <c r="AC652" s="173" t="e">
        <f>INDEX(ATS!$A:$P,MATCH(ATS!$AB652,ATS!$O:$O,0),1)</f>
        <v>#REF!</v>
      </c>
      <c r="AD652" s="173" t="e">
        <f>INDEX(ATS!$A:$P,MATCH(ATS!$AB652,ATS!$O:$O,0),2)</f>
        <v>#REF!</v>
      </c>
      <c r="AE652" s="173" t="e">
        <f>INDEX(ATS!$A:$P,MATCH(ATS!$AB652,ATS!$O:$O,0),4)</f>
        <v>#REF!</v>
      </c>
    </row>
    <row r="653" spans="1:31">
      <c r="A653" s="140">
        <v>820307</v>
      </c>
      <c r="B653" t="s">
        <v>170</v>
      </c>
      <c r="H653" s="140">
        <v>202341</v>
      </c>
      <c r="I653" s="140">
        <v>202342</v>
      </c>
      <c r="J653" s="140">
        <v>202343</v>
      </c>
      <c r="K653" s="140">
        <v>202344</v>
      </c>
      <c r="L653" s="140">
        <v>202345</v>
      </c>
      <c r="N653" s="171" t="str">
        <f t="shared" si="30"/>
        <v>820307-</v>
      </c>
      <c r="O653" s="172" t="str">
        <f>IF(B653="NET","",IF(B653="","",IFERROR(VLOOKUP(N653,EAN!$A:$B,2,FALSE),"MANGLER - MÅ OPPDATERE EAN-FANEN")))</f>
        <v/>
      </c>
      <c r="P653" s="171">
        <f t="shared" si="31"/>
        <v>202341</v>
      </c>
      <c r="Q653" s="171">
        <f t="shared" si="32"/>
        <v>202345</v>
      </c>
      <c r="S653" s="102" t="str">
        <f>IF(B653="NET","",IFERROR(VLOOKUP(O653,'2) Order Form'!$V$9:$V$905,1,FALSE),"Ikke med I order form"))</f>
        <v/>
      </c>
      <c r="U653" s="2">
        <v>7048652892041</v>
      </c>
      <c r="V653" s="120">
        <f>IFERROR(VLOOKUP(U653,'2) Order Form'!$V$9:$V$1767,1,FALSE),"Ikke med I order form")</f>
        <v>7048652892041</v>
      </c>
      <c r="W653" s="173">
        <f>INDEX(ATS!$A:$P,MATCH(ATS!$U653,ATS!$O:$O,0),1)</f>
        <v>835028</v>
      </c>
      <c r="X653" s="174" t="str">
        <f>INDEX(ATS!$A:$P,MATCH(ATS!$U653,ATS!$O:$O,0),2)</f>
        <v>Knee Guards Light Jr</v>
      </c>
      <c r="Y653" s="175" t="str">
        <f>INDEX(ATS!$A:$P,MATCH(ATS!$U653,ATS!$O:$O,0),4)</f>
        <v>BLACK-XS</v>
      </c>
      <c r="AA653" s="173">
        <f>IFERROR(VLOOKUP('2) Order Form'!V618,$U$4:$U$2000,1,FALSE),"Ikke med i Elastic")</f>
        <v>7048652899545</v>
      </c>
      <c r="AB653" s="173">
        <f>SUM('2) Order Form'!V618)</f>
        <v>7048652899545</v>
      </c>
      <c r="AC653" s="173">
        <f>INDEX(ATS!$A:$P,MATCH(ATS!$AB653,ATS!$O:$O,0),1)</f>
        <v>820375</v>
      </c>
      <c r="AD653" s="173" t="str">
        <f>INDEX(ATS!$A:$P,MATCH(ATS!$AB653,ATS!$O:$O,0),2)</f>
        <v>Hunter LS Jersey W</v>
      </c>
      <c r="AE653" s="173" t="str">
        <f>INDEX(ATS!$A:$P,MATCH(ATS!$AB653,ATS!$O:$O,0),4)</f>
        <v>10003-XS</v>
      </c>
    </row>
    <row r="654" spans="1:31">
      <c r="A654">
        <v>820307</v>
      </c>
      <c r="B654" t="s">
        <v>3381</v>
      </c>
      <c r="C654" t="s">
        <v>3939</v>
      </c>
      <c r="D654" t="s">
        <v>3253</v>
      </c>
      <c r="E654" t="s">
        <v>3254</v>
      </c>
      <c r="F654" t="s">
        <v>68</v>
      </c>
      <c r="G654" t="s">
        <v>214</v>
      </c>
      <c r="H654">
        <v>31</v>
      </c>
      <c r="I654">
        <v>31</v>
      </c>
      <c r="J654">
        <v>31</v>
      </c>
      <c r="K654">
        <v>31</v>
      </c>
      <c r="L654">
        <v>31</v>
      </c>
      <c r="N654" s="171" t="str">
        <f t="shared" si="30"/>
        <v>820307-58000-XS</v>
      </c>
      <c r="O654" s="172" t="str">
        <f>IF(B654="NET","",IF(B654="","",IFERROR(VLOOKUP(N654,EAN!$A:$B,2,FALSE),"MANGLER - MÅ OPPDATERE EAN-FANEN")))</f>
        <v>MANGLER - MÅ OPPDATERE EAN-FANEN</v>
      </c>
      <c r="P654" s="171">
        <f t="shared" si="31"/>
        <v>31</v>
      </c>
      <c r="Q654" s="171">
        <f t="shared" si="32"/>
        <v>31</v>
      </c>
      <c r="S654" s="102" t="str">
        <f>IF(B654="NET","",IFERROR(VLOOKUP(O654,'2) Order Form'!$V$9:$V$905,1,FALSE),"Ikke med I order form"))</f>
        <v>Ikke med I order form</v>
      </c>
      <c r="U654" s="2">
        <v>7048652892034</v>
      </c>
      <c r="V654" s="120">
        <f>IFERROR(VLOOKUP(U654,'2) Order Form'!$V$9:$V$1767,1,FALSE),"Ikke med I order form")</f>
        <v>7048652892034</v>
      </c>
      <c r="W654" s="173">
        <f>INDEX(ATS!$A:$P,MATCH(ATS!$U654,ATS!$O:$O,0),1)</f>
        <v>835028</v>
      </c>
      <c r="X654" s="174" t="str">
        <f>INDEX(ATS!$A:$P,MATCH(ATS!$U654,ATS!$O:$O,0),2)</f>
        <v>Knee Guards Light Jr</v>
      </c>
      <c r="Y654" s="175" t="str">
        <f>INDEX(ATS!$A:$P,MATCH(ATS!$U654,ATS!$O:$O,0),4)</f>
        <v>BLACK-S</v>
      </c>
      <c r="AA654" s="173">
        <f>IFERROR(VLOOKUP('2) Order Form'!V619,$U$4:$U$2000,1,FALSE),"Ikke med i Elastic")</f>
        <v>7048652899538</v>
      </c>
      <c r="AB654" s="173">
        <f>SUM('2) Order Form'!V619)</f>
        <v>7048652899538</v>
      </c>
      <c r="AC654" s="173">
        <f>INDEX(ATS!$A:$P,MATCH(ATS!$AB654,ATS!$O:$O,0),1)</f>
        <v>820375</v>
      </c>
      <c r="AD654" s="173" t="str">
        <f>INDEX(ATS!$A:$P,MATCH(ATS!$AB654,ATS!$O:$O,0),2)</f>
        <v>Hunter LS Jersey W</v>
      </c>
      <c r="AE654" s="173" t="str">
        <f>INDEX(ATS!$A:$P,MATCH(ATS!$AB654,ATS!$O:$O,0),4)</f>
        <v>10003-S</v>
      </c>
    </row>
    <row r="655" spans="1:31">
      <c r="A655">
        <v>820307</v>
      </c>
      <c r="B655" t="s">
        <v>3381</v>
      </c>
      <c r="C655" t="s">
        <v>3939</v>
      </c>
      <c r="D655" t="s">
        <v>3255</v>
      </c>
      <c r="E655" t="s">
        <v>3254</v>
      </c>
      <c r="F655" t="s">
        <v>8</v>
      </c>
      <c r="G655" t="s">
        <v>214</v>
      </c>
      <c r="H655">
        <v>77</v>
      </c>
      <c r="I655">
        <v>77</v>
      </c>
      <c r="J655">
        <v>77</v>
      </c>
      <c r="K655">
        <v>77</v>
      </c>
      <c r="L655">
        <v>77</v>
      </c>
      <c r="N655" s="171" t="str">
        <f t="shared" si="30"/>
        <v>820307-58000-S</v>
      </c>
      <c r="O655" s="172" t="str">
        <f>IF(B655="NET","",IF(B655="","",IFERROR(VLOOKUP(N655,EAN!$A:$B,2,FALSE),"MANGLER - MÅ OPPDATERE EAN-FANEN")))</f>
        <v>MANGLER - MÅ OPPDATERE EAN-FANEN</v>
      </c>
      <c r="P655" s="171">
        <f t="shared" si="31"/>
        <v>77</v>
      </c>
      <c r="Q655" s="171">
        <f t="shared" si="32"/>
        <v>77</v>
      </c>
      <c r="S655" s="102" t="str">
        <f>IF(B655="NET","",IFERROR(VLOOKUP(O655,'2) Order Form'!$V$9:$V$905,1,FALSE),"Ikke med I order form"))</f>
        <v>Ikke med I order form</v>
      </c>
      <c r="U655" s="2">
        <v>7048652892034</v>
      </c>
      <c r="V655" s="120">
        <f>IFERROR(VLOOKUP(U655,'2) Order Form'!$V$9:$V$1767,1,FALSE),"Ikke med I order form")</f>
        <v>7048652892034</v>
      </c>
      <c r="W655" s="173">
        <f>INDEX(ATS!$A:$P,MATCH(ATS!$U655,ATS!$O:$O,0),1)</f>
        <v>835028</v>
      </c>
      <c r="X655" s="174" t="str">
        <f>INDEX(ATS!$A:$P,MATCH(ATS!$U655,ATS!$O:$O,0),2)</f>
        <v>Knee Guards Light Jr</v>
      </c>
      <c r="Y655" s="175" t="str">
        <f>INDEX(ATS!$A:$P,MATCH(ATS!$U655,ATS!$O:$O,0),4)</f>
        <v>BLACK-S</v>
      </c>
      <c r="AA655" s="173">
        <f>IFERROR(VLOOKUP('2) Order Form'!V620,$U$4:$U$2000,1,FALSE),"Ikke med i Elastic")</f>
        <v>7048652899521</v>
      </c>
      <c r="AB655" s="173">
        <f>SUM('2) Order Form'!V620)</f>
        <v>7048652899521</v>
      </c>
      <c r="AC655" s="173">
        <f>INDEX(ATS!$A:$P,MATCH(ATS!$AB655,ATS!$O:$O,0),1)</f>
        <v>820375</v>
      </c>
      <c r="AD655" s="173" t="str">
        <f>INDEX(ATS!$A:$P,MATCH(ATS!$AB655,ATS!$O:$O,0),2)</f>
        <v>Hunter LS Jersey W</v>
      </c>
      <c r="AE655" s="173" t="str">
        <f>INDEX(ATS!$A:$P,MATCH(ATS!$AB655,ATS!$O:$O,0),4)</f>
        <v>10003-M</v>
      </c>
    </row>
    <row r="656" spans="1:31">
      <c r="A656">
        <v>820307</v>
      </c>
      <c r="B656" t="s">
        <v>3381</v>
      </c>
      <c r="C656" t="s">
        <v>3939</v>
      </c>
      <c r="D656" t="s">
        <v>3256</v>
      </c>
      <c r="E656" t="s">
        <v>3254</v>
      </c>
      <c r="F656" t="s">
        <v>7</v>
      </c>
      <c r="G656" t="s">
        <v>214</v>
      </c>
      <c r="H656">
        <v>82</v>
      </c>
      <c r="I656">
        <v>82</v>
      </c>
      <c r="J656">
        <v>82</v>
      </c>
      <c r="K656">
        <v>82</v>
      </c>
      <c r="L656">
        <v>82</v>
      </c>
      <c r="N656" s="171" t="str">
        <f t="shared" si="30"/>
        <v>820307-58000-M</v>
      </c>
      <c r="O656" s="172" t="str">
        <f>IF(B656="NET","",IF(B656="","",IFERROR(VLOOKUP(N656,EAN!$A:$B,2,FALSE),"MANGLER - MÅ OPPDATERE EAN-FANEN")))</f>
        <v>MANGLER - MÅ OPPDATERE EAN-FANEN</v>
      </c>
      <c r="P656" s="171">
        <f t="shared" si="31"/>
        <v>82</v>
      </c>
      <c r="Q656" s="171">
        <f t="shared" si="32"/>
        <v>82</v>
      </c>
      <c r="S656" s="102" t="str">
        <f>IF(B656="NET","",IFERROR(VLOOKUP(O656,'2) Order Form'!$V$9:$V$905,1,FALSE),"Ikke med I order form"))</f>
        <v>Ikke med I order form</v>
      </c>
      <c r="U656" s="2">
        <v>7048652892027</v>
      </c>
      <c r="V656" s="120">
        <f>IFERROR(VLOOKUP(U656,'2) Order Form'!$V$9:$V$1767,1,FALSE),"Ikke med I order form")</f>
        <v>7048652892027</v>
      </c>
      <c r="W656" s="173">
        <f>INDEX(ATS!$A:$P,MATCH(ATS!$U656,ATS!$O:$O,0),1)</f>
        <v>835029</v>
      </c>
      <c r="X656" s="174" t="str">
        <f>INDEX(ATS!$A:$P,MATCH(ATS!$U656,ATS!$O:$O,0),2)</f>
        <v>Elbow Guards Light Jr</v>
      </c>
      <c r="Y656" s="175" t="str">
        <f>INDEX(ATS!$A:$P,MATCH(ATS!$U656,ATS!$O:$O,0),4)</f>
        <v>BLACK-XS</v>
      </c>
      <c r="AA656" s="173">
        <f>IFERROR(VLOOKUP('2) Order Form'!V621,$U$4:$U$2000,1,FALSE),"Ikke med i Elastic")</f>
        <v>7048652899514</v>
      </c>
      <c r="AB656" s="173">
        <f>SUM('2) Order Form'!V621)</f>
        <v>7048652899514</v>
      </c>
      <c r="AC656" s="173">
        <f>INDEX(ATS!$A:$P,MATCH(ATS!$AB656,ATS!$O:$O,0),1)</f>
        <v>820375</v>
      </c>
      <c r="AD656" s="173" t="str">
        <f>INDEX(ATS!$A:$P,MATCH(ATS!$AB656,ATS!$O:$O,0),2)</f>
        <v>Hunter LS Jersey W</v>
      </c>
      <c r="AE656" s="173" t="str">
        <f>INDEX(ATS!$A:$P,MATCH(ATS!$AB656,ATS!$O:$O,0),4)</f>
        <v>10003-L</v>
      </c>
    </row>
    <row r="657" spans="1:31">
      <c r="A657">
        <v>820307</v>
      </c>
      <c r="B657" t="s">
        <v>3381</v>
      </c>
      <c r="C657" t="s">
        <v>3939</v>
      </c>
      <c r="D657" t="s">
        <v>3257</v>
      </c>
      <c r="E657" t="s">
        <v>3254</v>
      </c>
      <c r="F657" t="s">
        <v>66</v>
      </c>
      <c r="G657" t="s">
        <v>214</v>
      </c>
      <c r="H657">
        <v>47</v>
      </c>
      <c r="I657">
        <v>47</v>
      </c>
      <c r="J657">
        <v>47</v>
      </c>
      <c r="K657">
        <v>47</v>
      </c>
      <c r="L657">
        <v>47</v>
      </c>
      <c r="N657" s="171" t="str">
        <f t="shared" si="30"/>
        <v>820307-58000-L</v>
      </c>
      <c r="O657" s="172" t="str">
        <f>IF(B657="NET","",IF(B657="","",IFERROR(VLOOKUP(N657,EAN!$A:$B,2,FALSE),"MANGLER - MÅ OPPDATERE EAN-FANEN")))</f>
        <v>MANGLER - MÅ OPPDATERE EAN-FANEN</v>
      </c>
      <c r="P657" s="171">
        <f t="shared" si="31"/>
        <v>47</v>
      </c>
      <c r="Q657" s="171">
        <f t="shared" si="32"/>
        <v>47</v>
      </c>
      <c r="S657" s="102" t="str">
        <f>IF(B657="NET","",IFERROR(VLOOKUP(O657,'2) Order Form'!$V$9:$V$905,1,FALSE),"Ikke med I order form"))</f>
        <v>Ikke med I order form</v>
      </c>
      <c r="U657" s="2">
        <v>7048652892027</v>
      </c>
      <c r="V657" s="120">
        <f>IFERROR(VLOOKUP(U657,'2) Order Form'!$V$9:$V$1767,1,FALSE),"Ikke med I order form")</f>
        <v>7048652892027</v>
      </c>
      <c r="W657" s="173">
        <f>INDEX(ATS!$A:$P,MATCH(ATS!$U657,ATS!$O:$O,0),1)</f>
        <v>835029</v>
      </c>
      <c r="X657" s="174" t="str">
        <f>INDEX(ATS!$A:$P,MATCH(ATS!$U657,ATS!$O:$O,0),2)</f>
        <v>Elbow Guards Light Jr</v>
      </c>
      <c r="Y657" s="175" t="str">
        <f>INDEX(ATS!$A:$P,MATCH(ATS!$U657,ATS!$O:$O,0),4)</f>
        <v>BLACK-XS</v>
      </c>
      <c r="AA657" s="173">
        <f>IFERROR(VLOOKUP('2) Order Form'!V622,$U$4:$U$2000,1,FALSE),"Ikke med i Elastic")</f>
        <v>7048652899583</v>
      </c>
      <c r="AB657" s="173">
        <f>SUM('2) Order Form'!V622)</f>
        <v>7048652899583</v>
      </c>
      <c r="AC657" s="173">
        <f>INDEX(ATS!$A:$P,MATCH(ATS!$AB657,ATS!$O:$O,0),1)</f>
        <v>820375</v>
      </c>
      <c r="AD657" s="173" t="str">
        <f>INDEX(ATS!$A:$P,MATCH(ATS!$AB657,ATS!$O:$O,0),2)</f>
        <v>Hunter LS Jersey W</v>
      </c>
      <c r="AE657" s="173" t="str">
        <f>INDEX(ATS!$A:$P,MATCH(ATS!$AB657,ATS!$O:$O,0),4)</f>
        <v>56500-XS</v>
      </c>
    </row>
    <row r="658" spans="1:31">
      <c r="A658">
        <v>820307</v>
      </c>
      <c r="B658" t="s">
        <v>3381</v>
      </c>
      <c r="C658" t="s">
        <v>3939</v>
      </c>
      <c r="D658" t="s">
        <v>3382</v>
      </c>
      <c r="E658" t="s">
        <v>3383</v>
      </c>
      <c r="F658" t="s">
        <v>68</v>
      </c>
      <c r="G658" t="s">
        <v>214</v>
      </c>
      <c r="H658">
        <v>0</v>
      </c>
      <c r="I658">
        <v>0</v>
      </c>
      <c r="J658">
        <v>0</v>
      </c>
      <c r="K658">
        <v>0</v>
      </c>
      <c r="L658">
        <v>0</v>
      </c>
      <c r="N658" s="171" t="str">
        <f t="shared" si="30"/>
        <v>820307-76000-XS</v>
      </c>
      <c r="O658" s="172" t="str">
        <f>IF(B658="NET","",IF(B658="","",IFERROR(VLOOKUP(N658,EAN!$A:$B,2,FALSE),"MANGLER - MÅ OPPDATERE EAN-FANEN")))</f>
        <v>MANGLER - MÅ OPPDATERE EAN-FANEN</v>
      </c>
      <c r="P658" s="171">
        <f t="shared" si="31"/>
        <v>0</v>
      </c>
      <c r="Q658" s="171">
        <f t="shared" si="32"/>
        <v>0</v>
      </c>
      <c r="S658" s="102" t="str">
        <f>IF(B658="NET","",IFERROR(VLOOKUP(O658,'2) Order Form'!$V$9:$V$905,1,FALSE),"Ikke med I order form"))</f>
        <v>Ikke med I order form</v>
      </c>
      <c r="U658" s="2">
        <v>7048652892010</v>
      </c>
      <c r="V658" s="120">
        <f>IFERROR(VLOOKUP(U658,'2) Order Form'!$V$9:$V$1767,1,FALSE),"Ikke med I order form")</f>
        <v>7048652892010</v>
      </c>
      <c r="W658" s="173">
        <f>INDEX(ATS!$A:$P,MATCH(ATS!$U658,ATS!$O:$O,0),1)</f>
        <v>835029</v>
      </c>
      <c r="X658" s="174" t="str">
        <f>INDEX(ATS!$A:$P,MATCH(ATS!$U658,ATS!$O:$O,0),2)</f>
        <v>Elbow Guards Light Jr</v>
      </c>
      <c r="Y658" s="175" t="str">
        <f>INDEX(ATS!$A:$P,MATCH(ATS!$U658,ATS!$O:$O,0),4)</f>
        <v>BLACK-S</v>
      </c>
      <c r="AA658" s="173">
        <f>IFERROR(VLOOKUP('2) Order Form'!V623,$U$4:$U$2000,1,FALSE),"Ikke med i Elastic")</f>
        <v>7048652899576</v>
      </c>
      <c r="AB658" s="173">
        <f>SUM('2) Order Form'!V623)</f>
        <v>7048652899576</v>
      </c>
      <c r="AC658" s="173">
        <f>INDEX(ATS!$A:$P,MATCH(ATS!$AB658,ATS!$O:$O,0),1)</f>
        <v>820375</v>
      </c>
      <c r="AD658" s="173" t="str">
        <f>INDEX(ATS!$A:$P,MATCH(ATS!$AB658,ATS!$O:$O,0),2)</f>
        <v>Hunter LS Jersey W</v>
      </c>
      <c r="AE658" s="173" t="str">
        <f>INDEX(ATS!$A:$P,MATCH(ATS!$AB658,ATS!$O:$O,0),4)</f>
        <v>56500-S</v>
      </c>
    </row>
    <row r="659" spans="1:31">
      <c r="A659">
        <v>820307</v>
      </c>
      <c r="B659" t="s">
        <v>3381</v>
      </c>
      <c r="C659" t="s">
        <v>3939</v>
      </c>
      <c r="D659" t="s">
        <v>3384</v>
      </c>
      <c r="E659" t="s">
        <v>3383</v>
      </c>
      <c r="F659" t="s">
        <v>8</v>
      </c>
      <c r="G659" t="s">
        <v>214</v>
      </c>
      <c r="H659">
        <v>0</v>
      </c>
      <c r="I659">
        <v>0</v>
      </c>
      <c r="J659">
        <v>0</v>
      </c>
      <c r="K659">
        <v>0</v>
      </c>
      <c r="L659">
        <v>0</v>
      </c>
      <c r="N659" s="171" t="str">
        <f t="shared" si="30"/>
        <v>820307-76000-S</v>
      </c>
      <c r="O659" s="172" t="str">
        <f>IF(B659="NET","",IF(B659="","",IFERROR(VLOOKUP(N659,EAN!$A:$B,2,FALSE),"MANGLER - MÅ OPPDATERE EAN-FANEN")))</f>
        <v>MANGLER - MÅ OPPDATERE EAN-FANEN</v>
      </c>
      <c r="P659" s="171">
        <f t="shared" si="31"/>
        <v>0</v>
      </c>
      <c r="Q659" s="171">
        <f t="shared" si="32"/>
        <v>0</v>
      </c>
      <c r="S659" s="102" t="str">
        <f>IF(B659="NET","",IFERROR(VLOOKUP(O659,'2) Order Form'!$V$9:$V$905,1,FALSE),"Ikke med I order form"))</f>
        <v>Ikke med I order form</v>
      </c>
      <c r="U659" s="2">
        <v>7048652892010</v>
      </c>
      <c r="V659" s="120">
        <f>IFERROR(VLOOKUP(U659,'2) Order Form'!$V$9:$V$1767,1,FALSE),"Ikke med I order form")</f>
        <v>7048652892010</v>
      </c>
      <c r="W659" s="173">
        <f>INDEX(ATS!$A:$P,MATCH(ATS!$U659,ATS!$O:$O,0),1)</f>
        <v>835029</v>
      </c>
      <c r="X659" s="174" t="str">
        <f>INDEX(ATS!$A:$P,MATCH(ATS!$U659,ATS!$O:$O,0),2)</f>
        <v>Elbow Guards Light Jr</v>
      </c>
      <c r="Y659" s="175" t="str">
        <f>INDEX(ATS!$A:$P,MATCH(ATS!$U659,ATS!$O:$O,0),4)</f>
        <v>BLACK-S</v>
      </c>
      <c r="AA659" s="173">
        <f>IFERROR(VLOOKUP('2) Order Form'!V624,$U$4:$U$2000,1,FALSE),"Ikke med i Elastic")</f>
        <v>7048652899569</v>
      </c>
      <c r="AB659" s="173">
        <f>SUM('2) Order Form'!V624)</f>
        <v>7048652899569</v>
      </c>
      <c r="AC659" s="173">
        <f>INDEX(ATS!$A:$P,MATCH(ATS!$AB659,ATS!$O:$O,0),1)</f>
        <v>820375</v>
      </c>
      <c r="AD659" s="173" t="str">
        <f>INDEX(ATS!$A:$P,MATCH(ATS!$AB659,ATS!$O:$O,0),2)</f>
        <v>Hunter LS Jersey W</v>
      </c>
      <c r="AE659" s="173" t="str">
        <f>INDEX(ATS!$A:$P,MATCH(ATS!$AB659,ATS!$O:$O,0),4)</f>
        <v>56500-M</v>
      </c>
    </row>
    <row r="660" spans="1:31">
      <c r="A660">
        <v>820307</v>
      </c>
      <c r="B660" t="s">
        <v>3381</v>
      </c>
      <c r="C660" t="s">
        <v>3939</v>
      </c>
      <c r="D660" t="s">
        <v>3385</v>
      </c>
      <c r="E660" t="s">
        <v>3383</v>
      </c>
      <c r="F660" t="s">
        <v>7</v>
      </c>
      <c r="G660" t="s">
        <v>214</v>
      </c>
      <c r="H660">
        <v>0</v>
      </c>
      <c r="I660">
        <v>0</v>
      </c>
      <c r="J660">
        <v>0</v>
      </c>
      <c r="K660">
        <v>0</v>
      </c>
      <c r="L660">
        <v>0</v>
      </c>
      <c r="N660" s="171" t="str">
        <f t="shared" si="30"/>
        <v>820307-76000-M</v>
      </c>
      <c r="O660" s="172" t="str">
        <f>IF(B660="NET","",IF(B660="","",IFERROR(VLOOKUP(N660,EAN!$A:$B,2,FALSE),"MANGLER - MÅ OPPDATERE EAN-FANEN")))</f>
        <v>MANGLER - MÅ OPPDATERE EAN-FANEN</v>
      </c>
      <c r="P660" s="171">
        <f t="shared" si="31"/>
        <v>0</v>
      </c>
      <c r="Q660" s="171">
        <f t="shared" si="32"/>
        <v>0</v>
      </c>
      <c r="S660" s="102" t="str">
        <f>IF(B660="NET","",IFERROR(VLOOKUP(O660,'2) Order Form'!$V$9:$V$905,1,FALSE),"Ikke med I order form"))</f>
        <v>Ikke med I order form</v>
      </c>
      <c r="U660" s="2">
        <v>7048652894458</v>
      </c>
      <c r="V660" s="120">
        <f>IFERROR(VLOOKUP(U660,'2) Order Form'!$V$9:$V$1767,1,FALSE),"Ikke med I order form")</f>
        <v>7048652894458</v>
      </c>
      <c r="W660" s="173">
        <f>INDEX(ATS!$A:$P,MATCH(ATS!$U660,ATS!$O:$O,0),1)</f>
        <v>852145</v>
      </c>
      <c r="X660" s="174" t="str">
        <f>INDEX(ATS!$A:$P,MATCH(ATS!$U660,ATS!$O:$O,0),2)</f>
        <v xml:space="preserve">Durden MTB </v>
      </c>
      <c r="Y660" s="175" t="str">
        <f>INDEX(ATS!$A:$P,MATCH(ATS!$U660,ATS!$O:$O,0),4)</f>
        <v>100201-OS</v>
      </c>
      <c r="AA660" s="173">
        <f>IFERROR(VLOOKUP('2) Order Form'!V625,$U$4:$U$2000,1,FALSE),"Ikke med i Elastic")</f>
        <v>7048652899552</v>
      </c>
      <c r="AB660" s="173">
        <f>SUM('2) Order Form'!V625)</f>
        <v>7048652899552</v>
      </c>
      <c r="AC660" s="173">
        <f>INDEX(ATS!$A:$P,MATCH(ATS!$AB660,ATS!$O:$O,0),1)</f>
        <v>820375</v>
      </c>
      <c r="AD660" s="173" t="str">
        <f>INDEX(ATS!$A:$P,MATCH(ATS!$AB660,ATS!$O:$O,0),2)</f>
        <v>Hunter LS Jersey W</v>
      </c>
      <c r="AE660" s="173" t="str">
        <f>INDEX(ATS!$A:$P,MATCH(ATS!$AB660,ATS!$O:$O,0),4)</f>
        <v>56500-L</v>
      </c>
    </row>
    <row r="661" spans="1:31">
      <c r="A661">
        <v>820307</v>
      </c>
      <c r="B661" t="s">
        <v>3381</v>
      </c>
      <c r="C661" t="s">
        <v>3939</v>
      </c>
      <c r="D661" t="s">
        <v>3386</v>
      </c>
      <c r="E661" t="s">
        <v>3383</v>
      </c>
      <c r="F661" t="s">
        <v>66</v>
      </c>
      <c r="G661" t="s">
        <v>214</v>
      </c>
      <c r="H661">
        <v>0</v>
      </c>
      <c r="I661">
        <v>0</v>
      </c>
      <c r="J661">
        <v>0</v>
      </c>
      <c r="K661">
        <v>0</v>
      </c>
      <c r="L661">
        <v>0</v>
      </c>
      <c r="N661" s="171" t="str">
        <f t="shared" si="30"/>
        <v>820307-76000-L</v>
      </c>
      <c r="O661" s="172" t="str">
        <f>IF(B661="NET","",IF(B661="","",IFERROR(VLOOKUP(N661,EAN!$A:$B,2,FALSE),"MANGLER - MÅ OPPDATERE EAN-FANEN")))</f>
        <v>MANGLER - MÅ OPPDATERE EAN-FANEN</v>
      </c>
      <c r="P661" s="171">
        <f t="shared" si="31"/>
        <v>0</v>
      </c>
      <c r="Q661" s="171">
        <f t="shared" si="32"/>
        <v>0</v>
      </c>
      <c r="S661" s="102" t="str">
        <f>IF(B661="NET","",IFERROR(VLOOKUP(O661,'2) Order Form'!$V$9:$V$905,1,FALSE),"Ikke med I order form"))</f>
        <v>Ikke med I order form</v>
      </c>
      <c r="U661" s="2">
        <v>7048652894458</v>
      </c>
      <c r="V661" s="120">
        <f>IFERROR(VLOOKUP(U661,'2) Order Form'!$V$9:$V$1767,1,FALSE),"Ikke med I order form")</f>
        <v>7048652894458</v>
      </c>
      <c r="W661" s="173">
        <f>INDEX(ATS!$A:$P,MATCH(ATS!$U661,ATS!$O:$O,0),1)</f>
        <v>852145</v>
      </c>
      <c r="X661" s="174" t="str">
        <f>INDEX(ATS!$A:$P,MATCH(ATS!$U661,ATS!$O:$O,0),2)</f>
        <v xml:space="preserve">Durden MTB </v>
      </c>
      <c r="Y661" s="175" t="str">
        <f>INDEX(ATS!$A:$P,MATCH(ATS!$U661,ATS!$O:$O,0),4)</f>
        <v>100201-OS</v>
      </c>
      <c r="AA661" s="173">
        <f>IFERROR(VLOOKUP('2) Order Form'!V626,$U$4:$U$2000,1,FALSE),"Ikke med i Elastic")</f>
        <v>7048652899620</v>
      </c>
      <c r="AB661" s="173">
        <f>SUM('2) Order Form'!V626)</f>
        <v>7048652899620</v>
      </c>
      <c r="AC661" s="173">
        <f>INDEX(ATS!$A:$P,MATCH(ATS!$AB661,ATS!$O:$O,0),1)</f>
        <v>820375</v>
      </c>
      <c r="AD661" s="173" t="str">
        <f>INDEX(ATS!$A:$P,MATCH(ATS!$AB661,ATS!$O:$O,0),2)</f>
        <v>Hunter LS Jersey W</v>
      </c>
      <c r="AE661" s="173" t="str">
        <f>INDEX(ATS!$A:$P,MATCH(ATS!$AB661,ATS!$O:$O,0),4)</f>
        <v>88000-XS</v>
      </c>
    </row>
    <row r="662" spans="1:31">
      <c r="A662">
        <v>820307</v>
      </c>
      <c r="B662" t="s">
        <v>3381</v>
      </c>
      <c r="C662" t="s">
        <v>3939</v>
      </c>
      <c r="D662" t="s">
        <v>338</v>
      </c>
      <c r="E662" t="s">
        <v>2883</v>
      </c>
      <c r="F662" t="s">
        <v>68</v>
      </c>
      <c r="G662" t="s">
        <v>111</v>
      </c>
      <c r="H662">
        <v>0</v>
      </c>
      <c r="I662">
        <v>0</v>
      </c>
      <c r="J662">
        <v>0</v>
      </c>
      <c r="K662">
        <v>0</v>
      </c>
      <c r="L662">
        <v>0</v>
      </c>
      <c r="N662" s="171" t="str">
        <f t="shared" si="30"/>
        <v>820307-99901-XS</v>
      </c>
      <c r="O662" s="172" t="str">
        <f>IF(B662="NET","",IF(B662="","",IFERROR(VLOOKUP(N662,EAN!$A:$B,2,FALSE),"MANGLER - MÅ OPPDATERE EAN-FANEN")))</f>
        <v>MANGLER - MÅ OPPDATERE EAN-FANEN</v>
      </c>
      <c r="P662" s="171">
        <f t="shared" si="31"/>
        <v>0</v>
      </c>
      <c r="Q662" s="171">
        <f t="shared" si="32"/>
        <v>0</v>
      </c>
      <c r="S662" s="102" t="str">
        <f>IF(B662="NET","",IFERROR(VLOOKUP(O662,'2) Order Form'!$V$9:$V$905,1,FALSE),"Ikke med I order form"))</f>
        <v>Ikke med I order form</v>
      </c>
      <c r="U662" s="2">
        <v>7048652894434</v>
      </c>
      <c r="V662" s="120">
        <f>IFERROR(VLOOKUP(U662,'2) Order Form'!$V$9:$V$1767,1,FALSE),"Ikke med I order form")</f>
        <v>7048652894434</v>
      </c>
      <c r="W662" s="173">
        <f>INDEX(ATS!$A:$P,MATCH(ATS!$U662,ATS!$O:$O,0),1)</f>
        <v>852146</v>
      </c>
      <c r="X662" s="174" t="str">
        <f>INDEX(ATS!$A:$P,MATCH(ATS!$U662,ATS!$O:$O,0),2)</f>
        <v>Durden MTB RIG Reflect</v>
      </c>
      <c r="Y662" s="175" t="str">
        <f>INDEX(ATS!$A:$P,MATCH(ATS!$U662,ATS!$O:$O,0),4)</f>
        <v>060201-OS</v>
      </c>
      <c r="AA662" s="173">
        <f>IFERROR(VLOOKUP('2) Order Form'!V627,$U$4:$U$2000,1,FALSE),"Ikke med i Elastic")</f>
        <v>7048652899613</v>
      </c>
      <c r="AB662" s="173">
        <f>SUM('2) Order Form'!V627)</f>
        <v>7048652899613</v>
      </c>
      <c r="AC662" s="173">
        <f>INDEX(ATS!$A:$P,MATCH(ATS!$AB662,ATS!$O:$O,0),1)</f>
        <v>820375</v>
      </c>
      <c r="AD662" s="173" t="str">
        <f>INDEX(ATS!$A:$P,MATCH(ATS!$AB662,ATS!$O:$O,0),2)</f>
        <v>Hunter LS Jersey W</v>
      </c>
      <c r="AE662" s="173" t="str">
        <f>INDEX(ATS!$A:$P,MATCH(ATS!$AB662,ATS!$O:$O,0),4)</f>
        <v>88000-S</v>
      </c>
    </row>
    <row r="663" spans="1:31">
      <c r="A663">
        <v>820307</v>
      </c>
      <c r="B663" t="s">
        <v>3381</v>
      </c>
      <c r="C663" t="s">
        <v>3939</v>
      </c>
      <c r="D663" t="s">
        <v>334</v>
      </c>
      <c r="E663" t="s">
        <v>2883</v>
      </c>
      <c r="F663" t="s">
        <v>8</v>
      </c>
      <c r="G663" t="s">
        <v>111</v>
      </c>
      <c r="H663">
        <v>0</v>
      </c>
      <c r="I663">
        <v>0</v>
      </c>
      <c r="J663">
        <v>0</v>
      </c>
      <c r="K663">
        <v>0</v>
      </c>
      <c r="L663">
        <v>0</v>
      </c>
      <c r="N663" s="171" t="str">
        <f t="shared" si="30"/>
        <v>820307-99901-S</v>
      </c>
      <c r="O663" s="172" t="str">
        <f>IF(B663="NET","",IF(B663="","",IFERROR(VLOOKUP(N663,EAN!$A:$B,2,FALSE),"MANGLER - MÅ OPPDATERE EAN-FANEN")))</f>
        <v>MANGLER - MÅ OPPDATERE EAN-FANEN</v>
      </c>
      <c r="P663" s="171">
        <f t="shared" si="31"/>
        <v>0</v>
      </c>
      <c r="Q663" s="171">
        <f t="shared" si="32"/>
        <v>0</v>
      </c>
      <c r="S663" s="102" t="str">
        <f>IF(B663="NET","",IFERROR(VLOOKUP(O663,'2) Order Form'!$V$9:$V$905,1,FALSE),"Ikke med I order form"))</f>
        <v>Ikke med I order form</v>
      </c>
      <c r="U663" s="2">
        <v>7048652894434</v>
      </c>
      <c r="V663" s="120">
        <f>IFERROR(VLOOKUP(U663,'2) Order Form'!$V$9:$V$1767,1,FALSE),"Ikke med I order form")</f>
        <v>7048652894434</v>
      </c>
      <c r="W663" s="173">
        <f>INDEX(ATS!$A:$P,MATCH(ATS!$U663,ATS!$O:$O,0),1)</f>
        <v>852146</v>
      </c>
      <c r="X663" s="174" t="str">
        <f>INDEX(ATS!$A:$P,MATCH(ATS!$U663,ATS!$O:$O,0),2)</f>
        <v>Durden MTB RIG Reflect</v>
      </c>
      <c r="Y663" s="175" t="str">
        <f>INDEX(ATS!$A:$P,MATCH(ATS!$U663,ATS!$O:$O,0),4)</f>
        <v>060201-OS</v>
      </c>
      <c r="AA663" s="173">
        <f>IFERROR(VLOOKUP('2) Order Form'!V628,$U$4:$U$2000,1,FALSE),"Ikke med i Elastic")</f>
        <v>7048652899606</v>
      </c>
      <c r="AB663" s="173">
        <f>SUM('2) Order Form'!V628)</f>
        <v>7048652899606</v>
      </c>
      <c r="AC663" s="173">
        <f>INDEX(ATS!$A:$P,MATCH(ATS!$AB663,ATS!$O:$O,0),1)</f>
        <v>820375</v>
      </c>
      <c r="AD663" s="173" t="str">
        <f>INDEX(ATS!$A:$P,MATCH(ATS!$AB663,ATS!$O:$O,0),2)</f>
        <v>Hunter LS Jersey W</v>
      </c>
      <c r="AE663" s="173" t="str">
        <f>INDEX(ATS!$A:$P,MATCH(ATS!$AB663,ATS!$O:$O,0),4)</f>
        <v>88000-M</v>
      </c>
    </row>
    <row r="664" spans="1:31">
      <c r="A664">
        <v>820307</v>
      </c>
      <c r="B664" t="s">
        <v>3381</v>
      </c>
      <c r="C664" t="s">
        <v>3939</v>
      </c>
      <c r="D664" t="s">
        <v>335</v>
      </c>
      <c r="E664" t="s">
        <v>2883</v>
      </c>
      <c r="F664" t="s">
        <v>7</v>
      </c>
      <c r="G664" t="s">
        <v>111</v>
      </c>
      <c r="H664">
        <v>0</v>
      </c>
      <c r="I664">
        <v>0</v>
      </c>
      <c r="J664">
        <v>0</v>
      </c>
      <c r="K664">
        <v>0</v>
      </c>
      <c r="L664">
        <v>0</v>
      </c>
      <c r="N664" s="171" t="str">
        <f t="shared" si="30"/>
        <v>820307-99901-M</v>
      </c>
      <c r="O664" s="172" t="str">
        <f>IF(B664="NET","",IF(B664="","",IFERROR(VLOOKUP(N664,EAN!$A:$B,2,FALSE),"MANGLER - MÅ OPPDATERE EAN-FANEN")))</f>
        <v>MANGLER - MÅ OPPDATERE EAN-FANEN</v>
      </c>
      <c r="P664" s="171">
        <f t="shared" si="31"/>
        <v>0</v>
      </c>
      <c r="Q664" s="171">
        <f t="shared" si="32"/>
        <v>0</v>
      </c>
      <c r="S664" s="102" t="str">
        <f>IF(B664="NET","",IFERROR(VLOOKUP(O664,'2) Order Form'!$V$9:$V$905,1,FALSE),"Ikke med I order form"))</f>
        <v>Ikke med I order form</v>
      </c>
      <c r="U664" s="2">
        <v>7048652894441</v>
      </c>
      <c r="V664" s="120">
        <f>IFERROR(VLOOKUP(U664,'2) Order Form'!$V$9:$V$1767,1,FALSE),"Ikke med I order form")</f>
        <v>7048652894441</v>
      </c>
      <c r="W664" s="173">
        <f>INDEX(ATS!$A:$P,MATCH(ATS!$U664,ATS!$O:$O,0),1)</f>
        <v>852146</v>
      </c>
      <c r="X664" s="174" t="str">
        <f>INDEX(ATS!$A:$P,MATCH(ATS!$U664,ATS!$O:$O,0),2)</f>
        <v>Durden MTB RIG Reflect</v>
      </c>
      <c r="Y664" s="175" t="str">
        <f>INDEX(ATS!$A:$P,MATCH(ATS!$U664,ATS!$O:$O,0),4)</f>
        <v>156755-OS</v>
      </c>
      <c r="AA664" s="173">
        <f>IFERROR(VLOOKUP('2) Order Form'!V629,$U$4:$U$2000,1,FALSE),"Ikke med i Elastic")</f>
        <v>7048652899590</v>
      </c>
      <c r="AB664" s="173">
        <f>SUM('2) Order Form'!V629)</f>
        <v>7048652899590</v>
      </c>
      <c r="AC664" s="173">
        <f>INDEX(ATS!$A:$P,MATCH(ATS!$AB664,ATS!$O:$O,0),1)</f>
        <v>820375</v>
      </c>
      <c r="AD664" s="173" t="str">
        <f>INDEX(ATS!$A:$P,MATCH(ATS!$AB664,ATS!$O:$O,0),2)</f>
        <v>Hunter LS Jersey W</v>
      </c>
      <c r="AE664" s="173" t="str">
        <f>INDEX(ATS!$A:$P,MATCH(ATS!$AB664,ATS!$O:$O,0),4)</f>
        <v>88000-L</v>
      </c>
    </row>
    <row r="665" spans="1:31">
      <c r="A665">
        <v>820307</v>
      </c>
      <c r="B665" t="s">
        <v>3381</v>
      </c>
      <c r="C665" t="s">
        <v>3939</v>
      </c>
      <c r="D665" t="s">
        <v>336</v>
      </c>
      <c r="E665" t="s">
        <v>2883</v>
      </c>
      <c r="F665" t="s">
        <v>66</v>
      </c>
      <c r="G665" t="s">
        <v>111</v>
      </c>
      <c r="H665">
        <v>0</v>
      </c>
      <c r="I665">
        <v>0</v>
      </c>
      <c r="J665">
        <v>0</v>
      </c>
      <c r="K665">
        <v>0</v>
      </c>
      <c r="L665">
        <v>0</v>
      </c>
      <c r="N665" s="171" t="str">
        <f t="shared" si="30"/>
        <v>820307-99901-L</v>
      </c>
      <c r="O665" s="172" t="str">
        <f>IF(B665="NET","",IF(B665="","",IFERROR(VLOOKUP(N665,EAN!$A:$B,2,FALSE),"MANGLER - MÅ OPPDATERE EAN-FANEN")))</f>
        <v>MANGLER - MÅ OPPDATERE EAN-FANEN</v>
      </c>
      <c r="P665" s="171">
        <f t="shared" si="31"/>
        <v>0</v>
      </c>
      <c r="Q665" s="171">
        <f t="shared" si="32"/>
        <v>0</v>
      </c>
      <c r="S665" s="102" t="str">
        <f>IF(B665="NET","",IFERROR(VLOOKUP(O665,'2) Order Form'!$V$9:$V$905,1,FALSE),"Ikke med I order form"))</f>
        <v>Ikke med I order form</v>
      </c>
      <c r="U665" s="2">
        <v>7048652894441</v>
      </c>
      <c r="V665" s="120">
        <f>IFERROR(VLOOKUP(U665,'2) Order Form'!$V$9:$V$1767,1,FALSE),"Ikke med I order form")</f>
        <v>7048652894441</v>
      </c>
      <c r="W665" s="173">
        <f>INDEX(ATS!$A:$P,MATCH(ATS!$U665,ATS!$O:$O,0),1)</f>
        <v>852146</v>
      </c>
      <c r="X665" s="174" t="str">
        <f>INDEX(ATS!$A:$P,MATCH(ATS!$U665,ATS!$O:$O,0),2)</f>
        <v>Durden MTB RIG Reflect</v>
      </c>
      <c r="Y665" s="175" t="str">
        <f>INDEX(ATS!$A:$P,MATCH(ATS!$U665,ATS!$O:$O,0),4)</f>
        <v>156755-OS</v>
      </c>
      <c r="AA665" s="173">
        <f>IFERROR(VLOOKUP('2) Order Form'!V630,$U$4:$U$2000,1,FALSE),"Ikke med i Elastic")</f>
        <v>7048652899668</v>
      </c>
      <c r="AB665" s="173">
        <f>SUM('2) Order Form'!V630)</f>
        <v>7048652899668</v>
      </c>
      <c r="AC665" s="173">
        <f>INDEX(ATS!$A:$P,MATCH(ATS!$AB665,ATS!$O:$O,0),1)</f>
        <v>820376</v>
      </c>
      <c r="AD665" s="173" t="str">
        <f>INDEX(ATS!$A:$P,MATCH(ATS!$AB665,ATS!$O:$O,0),2)</f>
        <v>Hunter SS Jersey W</v>
      </c>
      <c r="AE665" s="173" t="str">
        <f>INDEX(ATS!$A:$P,MATCH(ATS!$AB665,ATS!$O:$O,0),4)</f>
        <v>44004-XS</v>
      </c>
    </row>
    <row r="666" spans="1:31">
      <c r="A666" s="140">
        <v>820311</v>
      </c>
      <c r="B666" t="s">
        <v>170</v>
      </c>
      <c r="H666" s="140">
        <v>202341</v>
      </c>
      <c r="I666" s="140">
        <v>202342</v>
      </c>
      <c r="J666" s="140">
        <v>202343</v>
      </c>
      <c r="K666" s="140">
        <v>202344</v>
      </c>
      <c r="L666" s="140">
        <v>202345</v>
      </c>
      <c r="N666" s="171" t="str">
        <f t="shared" si="30"/>
        <v>820311-</v>
      </c>
      <c r="O666" s="172" t="str">
        <f>IF(B666="NET","",IF(B666="","",IFERROR(VLOOKUP(N666,EAN!$A:$B,2,FALSE),"MANGLER - MÅ OPPDATERE EAN-FANEN")))</f>
        <v/>
      </c>
      <c r="P666" s="171">
        <f t="shared" si="31"/>
        <v>202341</v>
      </c>
      <c r="Q666" s="171">
        <f t="shared" si="32"/>
        <v>202345</v>
      </c>
      <c r="S666" s="102" t="str">
        <f>IF(B666="NET","",IFERROR(VLOOKUP(O666,'2) Order Form'!$V$9:$V$905,1,FALSE),"Ikke med I order form"))</f>
        <v/>
      </c>
      <c r="U666" s="2">
        <v>7048652662194</v>
      </c>
      <c r="V666" s="120">
        <f>IFERROR(VLOOKUP(U666,'2) Order Form'!$V$9:$V$1767,1,FALSE),"Ikke med I order form")</f>
        <v>7048652662194</v>
      </c>
      <c r="W666" s="173">
        <f>INDEX(ATS!$A:$P,MATCH(ATS!$U666,ATS!$O:$O,0),1)</f>
        <v>810108</v>
      </c>
      <c r="X666" s="174" t="str">
        <f>INDEX(ATS!$A:$P,MATCH(ATS!$U666,ATS!$O:$O,0),2)</f>
        <v xml:space="preserve">Firewall MTB </v>
      </c>
      <c r="Y666" s="175" t="str">
        <f>INDEX(ATS!$A:$P,MATCH(ATS!$U666,ATS!$O:$O,0),4)</f>
        <v>100201-OS</v>
      </c>
      <c r="AA666" s="173">
        <f>IFERROR(VLOOKUP('2) Order Form'!V631,$U$4:$U$2000,1,FALSE),"Ikke med i Elastic")</f>
        <v>7048652899651</v>
      </c>
      <c r="AB666" s="173">
        <f>SUM('2) Order Form'!V631)</f>
        <v>7048652899651</v>
      </c>
      <c r="AC666" s="173">
        <f>INDEX(ATS!$A:$P,MATCH(ATS!$AB666,ATS!$O:$O,0),1)</f>
        <v>820376</v>
      </c>
      <c r="AD666" s="173" t="str">
        <f>INDEX(ATS!$A:$P,MATCH(ATS!$AB666,ATS!$O:$O,0),2)</f>
        <v>Hunter SS Jersey W</v>
      </c>
      <c r="AE666" s="173" t="str">
        <f>INDEX(ATS!$A:$P,MATCH(ATS!$AB666,ATS!$O:$O,0),4)</f>
        <v>44004-S</v>
      </c>
    </row>
    <row r="667" spans="1:31">
      <c r="A667">
        <v>820311</v>
      </c>
      <c r="B667" t="s">
        <v>3387</v>
      </c>
      <c r="C667" t="s">
        <v>3939</v>
      </c>
      <c r="D667" t="s">
        <v>1440</v>
      </c>
      <c r="E667" t="s">
        <v>2887</v>
      </c>
      <c r="F667" t="s">
        <v>68</v>
      </c>
      <c r="G667" t="s">
        <v>111</v>
      </c>
      <c r="H667">
        <v>22</v>
      </c>
      <c r="I667">
        <v>22</v>
      </c>
      <c r="J667">
        <v>22</v>
      </c>
      <c r="K667">
        <v>22</v>
      </c>
      <c r="L667">
        <v>22</v>
      </c>
      <c r="N667" s="171" t="str">
        <f t="shared" si="30"/>
        <v>820311-56000-XS</v>
      </c>
      <c r="O667" s="172" t="str">
        <f>IF(B667="NET","",IF(B667="","",IFERROR(VLOOKUP(N667,EAN!$A:$B,2,FALSE),"MANGLER - MÅ OPPDATERE EAN-FANEN")))</f>
        <v>MANGLER - MÅ OPPDATERE EAN-FANEN</v>
      </c>
      <c r="P667" s="171">
        <f t="shared" si="31"/>
        <v>22</v>
      </c>
      <c r="Q667" s="171">
        <f t="shared" si="32"/>
        <v>22</v>
      </c>
      <c r="S667" s="102" t="str">
        <f>IF(B667="NET","",IFERROR(VLOOKUP(O667,'2) Order Form'!$V$9:$V$905,1,FALSE),"Ikke med I order form"))</f>
        <v>Ikke med I order form</v>
      </c>
      <c r="U667" s="2">
        <v>7048652662194</v>
      </c>
      <c r="V667" s="120">
        <f>IFERROR(VLOOKUP(U667,'2) Order Form'!$V$9:$V$1767,1,FALSE),"Ikke med I order form")</f>
        <v>7048652662194</v>
      </c>
      <c r="W667" s="173">
        <f>INDEX(ATS!$A:$P,MATCH(ATS!$U667,ATS!$O:$O,0),1)</f>
        <v>810108</v>
      </c>
      <c r="X667" s="174" t="str">
        <f>INDEX(ATS!$A:$P,MATCH(ATS!$U667,ATS!$O:$O,0),2)</f>
        <v xml:space="preserve">Firewall MTB </v>
      </c>
      <c r="Y667" s="175" t="str">
        <f>INDEX(ATS!$A:$P,MATCH(ATS!$U667,ATS!$O:$O,0),4)</f>
        <v>100201-OS</v>
      </c>
      <c r="AA667" s="173">
        <f>IFERROR(VLOOKUP('2) Order Form'!V632,$U$4:$U$2000,1,FALSE),"Ikke med i Elastic")</f>
        <v>7048652899644</v>
      </c>
      <c r="AB667" s="173">
        <f>SUM('2) Order Form'!V632)</f>
        <v>7048652899644</v>
      </c>
      <c r="AC667" s="173">
        <f>INDEX(ATS!$A:$P,MATCH(ATS!$AB667,ATS!$O:$O,0),1)</f>
        <v>820376</v>
      </c>
      <c r="AD667" s="173" t="str">
        <f>INDEX(ATS!$A:$P,MATCH(ATS!$AB667,ATS!$O:$O,0),2)</f>
        <v>Hunter SS Jersey W</v>
      </c>
      <c r="AE667" s="173" t="str">
        <f>INDEX(ATS!$A:$P,MATCH(ATS!$AB667,ATS!$O:$O,0),4)</f>
        <v>44004-M</v>
      </c>
    </row>
    <row r="668" spans="1:31">
      <c r="A668">
        <v>820311</v>
      </c>
      <c r="B668" t="s">
        <v>3387</v>
      </c>
      <c r="C668" t="s">
        <v>3939</v>
      </c>
      <c r="D668" t="s">
        <v>1441</v>
      </c>
      <c r="E668" t="s">
        <v>2887</v>
      </c>
      <c r="F668" t="s">
        <v>8</v>
      </c>
      <c r="G668" t="s">
        <v>111</v>
      </c>
      <c r="H668">
        <v>85</v>
      </c>
      <c r="I668">
        <v>85</v>
      </c>
      <c r="J668">
        <v>85</v>
      </c>
      <c r="K668">
        <v>85</v>
      </c>
      <c r="L668">
        <v>85</v>
      </c>
      <c r="N668" s="171" t="str">
        <f t="shared" si="30"/>
        <v>820311-56000-S</v>
      </c>
      <c r="O668" s="172" t="str">
        <f>IF(B668="NET","",IF(B668="","",IFERROR(VLOOKUP(N668,EAN!$A:$B,2,FALSE),"MANGLER - MÅ OPPDATERE EAN-FANEN")))</f>
        <v>MANGLER - MÅ OPPDATERE EAN-FANEN</v>
      </c>
      <c r="P668" s="171">
        <f t="shared" si="31"/>
        <v>85</v>
      </c>
      <c r="Q668" s="171">
        <f t="shared" si="32"/>
        <v>85</v>
      </c>
      <c r="S668" s="102" t="str">
        <f>IF(B668="NET","",IFERROR(VLOOKUP(O668,'2) Order Form'!$V$9:$V$905,1,FALSE),"Ikke med I order form"))</f>
        <v>Ikke med I order form</v>
      </c>
      <c r="U668" s="2">
        <v>7048652762368</v>
      </c>
      <c r="V668" s="120">
        <f>IFERROR(VLOOKUP(U668,'2) Order Form'!$V$9:$V$1767,1,FALSE),"Ikke med I order form")</f>
        <v>7048652762368</v>
      </c>
      <c r="W668" s="173">
        <f>INDEX(ATS!$A:$P,MATCH(ATS!$U668,ATS!$O:$O,0),1)</f>
        <v>852074</v>
      </c>
      <c r="X668" s="174" t="str">
        <f>INDEX(ATS!$A:$P,MATCH(ATS!$U668,ATS!$O:$O,0),2)</f>
        <v>Shinobi RIG Reflect</v>
      </c>
      <c r="Y668" s="175" t="str">
        <f>INDEX(ATS!$A:$P,MATCH(ATS!$U668,ATS!$O:$O,0),4)</f>
        <v>200100-OS</v>
      </c>
      <c r="AA668" s="173">
        <f>IFERROR(VLOOKUP('2) Order Form'!V633,$U$4:$U$2000,1,FALSE),"Ikke med i Elastic")</f>
        <v>7048652899637</v>
      </c>
      <c r="AB668" s="173">
        <f>SUM('2) Order Form'!V633)</f>
        <v>7048652899637</v>
      </c>
      <c r="AC668" s="173">
        <f>INDEX(ATS!$A:$P,MATCH(ATS!$AB668,ATS!$O:$O,0),1)</f>
        <v>820376</v>
      </c>
      <c r="AD668" s="173" t="str">
        <f>INDEX(ATS!$A:$P,MATCH(ATS!$AB668,ATS!$O:$O,0),2)</f>
        <v>Hunter SS Jersey W</v>
      </c>
      <c r="AE668" s="173" t="str">
        <f>INDEX(ATS!$A:$P,MATCH(ATS!$AB668,ATS!$O:$O,0),4)</f>
        <v>44004-L</v>
      </c>
    </row>
    <row r="669" spans="1:31">
      <c r="A669">
        <v>820311</v>
      </c>
      <c r="B669" t="s">
        <v>3387</v>
      </c>
      <c r="C669" t="s">
        <v>3939</v>
      </c>
      <c r="D669" t="s">
        <v>1442</v>
      </c>
      <c r="E669" t="s">
        <v>2887</v>
      </c>
      <c r="F669" t="s">
        <v>7</v>
      </c>
      <c r="G669" t="s">
        <v>111</v>
      </c>
      <c r="H669">
        <v>59</v>
      </c>
      <c r="I669">
        <v>59</v>
      </c>
      <c r="J669">
        <v>59</v>
      </c>
      <c r="K669">
        <v>59</v>
      </c>
      <c r="L669">
        <v>59</v>
      </c>
      <c r="N669" s="171" t="str">
        <f t="shared" si="30"/>
        <v>820311-56000-M</v>
      </c>
      <c r="O669" s="172" t="str">
        <f>IF(B669="NET","",IF(B669="","",IFERROR(VLOOKUP(N669,EAN!$A:$B,2,FALSE),"MANGLER - MÅ OPPDATERE EAN-FANEN")))</f>
        <v>MANGLER - MÅ OPPDATERE EAN-FANEN</v>
      </c>
      <c r="P669" s="171">
        <f t="shared" si="31"/>
        <v>59</v>
      </c>
      <c r="Q669" s="171">
        <f t="shared" si="32"/>
        <v>59</v>
      </c>
      <c r="S669" s="102" t="str">
        <f>IF(B669="NET","",IFERROR(VLOOKUP(O669,'2) Order Form'!$V$9:$V$905,1,FALSE),"Ikke med I order form"))</f>
        <v>Ikke med I order form</v>
      </c>
      <c r="U669" s="2">
        <v>7048652762368</v>
      </c>
      <c r="V669" s="120">
        <f>IFERROR(VLOOKUP(U669,'2) Order Form'!$V$9:$V$1767,1,FALSE),"Ikke med I order form")</f>
        <v>7048652762368</v>
      </c>
      <c r="W669" s="173">
        <f>INDEX(ATS!$A:$P,MATCH(ATS!$U669,ATS!$O:$O,0),1)</f>
        <v>852074</v>
      </c>
      <c r="X669" s="174" t="str">
        <f>INDEX(ATS!$A:$P,MATCH(ATS!$U669,ATS!$O:$O,0),2)</f>
        <v>Shinobi RIG Reflect</v>
      </c>
      <c r="Y669" s="175" t="str">
        <f>INDEX(ATS!$A:$P,MATCH(ATS!$U669,ATS!$O:$O,0),4)</f>
        <v>200100-OS</v>
      </c>
      <c r="AA669" s="173">
        <f>IFERROR(VLOOKUP('2) Order Form'!V634,$U$4:$U$2000,1,FALSE),"Ikke med i Elastic")</f>
        <v>7048652899705</v>
      </c>
      <c r="AB669" s="173">
        <f>SUM('2) Order Form'!V634)</f>
        <v>7048652899705</v>
      </c>
      <c r="AC669" s="173">
        <f>INDEX(ATS!$A:$P,MATCH(ATS!$AB669,ATS!$O:$O,0),1)</f>
        <v>820376</v>
      </c>
      <c r="AD669" s="173" t="str">
        <f>INDEX(ATS!$A:$P,MATCH(ATS!$AB669,ATS!$O:$O,0),2)</f>
        <v>Hunter SS Jersey W</v>
      </c>
      <c r="AE669" s="173" t="str">
        <f>INDEX(ATS!$A:$P,MATCH(ATS!$AB669,ATS!$O:$O,0),4)</f>
        <v>55504-XS</v>
      </c>
    </row>
    <row r="670" spans="1:31">
      <c r="A670">
        <v>820311</v>
      </c>
      <c r="B670" t="s">
        <v>3387</v>
      </c>
      <c r="C670" t="s">
        <v>3939</v>
      </c>
      <c r="D670" t="s">
        <v>1443</v>
      </c>
      <c r="E670" t="s">
        <v>2887</v>
      </c>
      <c r="F670" t="s">
        <v>66</v>
      </c>
      <c r="G670" t="s">
        <v>111</v>
      </c>
      <c r="H670">
        <v>22</v>
      </c>
      <c r="I670">
        <v>22</v>
      </c>
      <c r="J670">
        <v>22</v>
      </c>
      <c r="K670">
        <v>22</v>
      </c>
      <c r="L670">
        <v>22</v>
      </c>
      <c r="N670" s="171" t="str">
        <f t="shared" si="30"/>
        <v>820311-56000-L</v>
      </c>
      <c r="O670" s="172" t="str">
        <f>IF(B670="NET","",IF(B670="","",IFERROR(VLOOKUP(N670,EAN!$A:$B,2,FALSE),"MANGLER - MÅ OPPDATERE EAN-FANEN")))</f>
        <v>MANGLER - MÅ OPPDATERE EAN-FANEN</v>
      </c>
      <c r="P670" s="171">
        <f t="shared" si="31"/>
        <v>22</v>
      </c>
      <c r="Q670" s="171">
        <f t="shared" si="32"/>
        <v>22</v>
      </c>
      <c r="S670" s="102" t="str">
        <f>IF(B670="NET","",IFERROR(VLOOKUP(O670,'2) Order Form'!$V$9:$V$905,1,FALSE),"Ikke med I order form"))</f>
        <v>Ikke med I order form</v>
      </c>
      <c r="U670" s="2">
        <v>7048652762368</v>
      </c>
      <c r="V670" s="120">
        <f>IFERROR(VLOOKUP(U670,'2) Order Form'!$V$9:$V$1767,1,FALSE),"Ikke med I order form")</f>
        <v>7048652762368</v>
      </c>
      <c r="W670" s="173">
        <f>INDEX(ATS!$A:$P,MATCH(ATS!$U670,ATS!$O:$O,0),1)</f>
        <v>852074</v>
      </c>
      <c r="X670" s="174" t="str">
        <f>INDEX(ATS!$A:$P,MATCH(ATS!$U670,ATS!$O:$O,0),2)</f>
        <v>Shinobi RIG Reflect</v>
      </c>
      <c r="Y670" s="175" t="str">
        <f>INDEX(ATS!$A:$P,MATCH(ATS!$U670,ATS!$O:$O,0),4)</f>
        <v>200100-OS</v>
      </c>
      <c r="AA670" s="173">
        <f>IFERROR(VLOOKUP('2) Order Form'!V635,$U$4:$U$2000,1,FALSE),"Ikke med i Elastic")</f>
        <v>7048652899699</v>
      </c>
      <c r="AB670" s="173">
        <f>SUM('2) Order Form'!V635)</f>
        <v>7048652899699</v>
      </c>
      <c r="AC670" s="173">
        <f>INDEX(ATS!$A:$P,MATCH(ATS!$AB670,ATS!$O:$O,0),1)</f>
        <v>820376</v>
      </c>
      <c r="AD670" s="173" t="str">
        <f>INDEX(ATS!$A:$P,MATCH(ATS!$AB670,ATS!$O:$O,0),2)</f>
        <v>Hunter SS Jersey W</v>
      </c>
      <c r="AE670" s="173" t="str">
        <f>INDEX(ATS!$A:$P,MATCH(ATS!$AB670,ATS!$O:$O,0),4)</f>
        <v>55504-S</v>
      </c>
    </row>
    <row r="671" spans="1:31">
      <c r="A671">
        <v>820311</v>
      </c>
      <c r="B671" t="s">
        <v>3387</v>
      </c>
      <c r="C671" t="s">
        <v>3939</v>
      </c>
      <c r="D671" t="s">
        <v>3382</v>
      </c>
      <c r="E671" t="s">
        <v>3383</v>
      </c>
      <c r="F671" t="s">
        <v>68</v>
      </c>
      <c r="G671" t="s">
        <v>111</v>
      </c>
      <c r="H671">
        <v>40</v>
      </c>
      <c r="I671">
        <v>40</v>
      </c>
      <c r="J671">
        <v>40</v>
      </c>
      <c r="K671">
        <v>40</v>
      </c>
      <c r="L671">
        <v>40</v>
      </c>
      <c r="N671" s="171" t="str">
        <f t="shared" si="30"/>
        <v>820311-76000-XS</v>
      </c>
      <c r="O671" s="172" t="str">
        <f>IF(B671="NET","",IF(B671="","",IFERROR(VLOOKUP(N671,EAN!$A:$B,2,FALSE),"MANGLER - MÅ OPPDATERE EAN-FANEN")))</f>
        <v>MANGLER - MÅ OPPDATERE EAN-FANEN</v>
      </c>
      <c r="P671" s="171">
        <f t="shared" si="31"/>
        <v>40</v>
      </c>
      <c r="Q671" s="171">
        <f t="shared" si="32"/>
        <v>40</v>
      </c>
      <c r="S671" s="102" t="str">
        <f>IF(B671="NET","",IFERROR(VLOOKUP(O671,'2) Order Form'!$V$9:$V$905,1,FALSE),"Ikke med I order form"))</f>
        <v>Ikke med I order form</v>
      </c>
      <c r="U671" s="2">
        <v>7048652762351</v>
      </c>
      <c r="V671" s="120">
        <f>IFERROR(VLOOKUP(U671,'2) Order Form'!$V$9:$V$1767,1,FALSE),"Ikke med I order form")</f>
        <v>7048652762351</v>
      </c>
      <c r="W671" s="173">
        <f>INDEX(ATS!$A:$P,MATCH(ATS!$U671,ATS!$O:$O,0),1)</f>
        <v>852074</v>
      </c>
      <c r="X671" s="174" t="str">
        <f>INDEX(ATS!$A:$P,MATCH(ATS!$U671,ATS!$O:$O,0),2)</f>
        <v>Shinobi RIG Reflect</v>
      </c>
      <c r="Y671" s="175" t="str">
        <f>INDEX(ATS!$A:$P,MATCH(ATS!$U671,ATS!$O:$O,0),4)</f>
        <v>198200-OS</v>
      </c>
      <c r="AA671" s="173">
        <f>IFERROR(VLOOKUP('2) Order Form'!V636,$U$4:$U$2000,1,FALSE),"Ikke med i Elastic")</f>
        <v>7048652899682</v>
      </c>
      <c r="AB671" s="173">
        <f>SUM('2) Order Form'!V636)</f>
        <v>7048652899682</v>
      </c>
      <c r="AC671" s="173">
        <f>INDEX(ATS!$A:$P,MATCH(ATS!$AB671,ATS!$O:$O,0),1)</f>
        <v>820376</v>
      </c>
      <c r="AD671" s="173" t="str">
        <f>INDEX(ATS!$A:$P,MATCH(ATS!$AB671,ATS!$O:$O,0),2)</f>
        <v>Hunter SS Jersey W</v>
      </c>
      <c r="AE671" s="173" t="str">
        <f>INDEX(ATS!$A:$P,MATCH(ATS!$AB671,ATS!$O:$O,0),4)</f>
        <v>55504-M</v>
      </c>
    </row>
    <row r="672" spans="1:31">
      <c r="A672">
        <v>820311</v>
      </c>
      <c r="B672" t="s">
        <v>3387</v>
      </c>
      <c r="C672" t="s">
        <v>3939</v>
      </c>
      <c r="D672" t="s">
        <v>3384</v>
      </c>
      <c r="E672" t="s">
        <v>3383</v>
      </c>
      <c r="F672" t="s">
        <v>8</v>
      </c>
      <c r="G672" t="s">
        <v>111</v>
      </c>
      <c r="H672">
        <v>95</v>
      </c>
      <c r="I672">
        <v>95</v>
      </c>
      <c r="J672">
        <v>95</v>
      </c>
      <c r="K672">
        <v>95</v>
      </c>
      <c r="L672">
        <v>95</v>
      </c>
      <c r="N672" s="171" t="str">
        <f t="shared" si="30"/>
        <v>820311-76000-S</v>
      </c>
      <c r="O672" s="172" t="str">
        <f>IF(B672="NET","",IF(B672="","",IFERROR(VLOOKUP(N672,EAN!$A:$B,2,FALSE),"MANGLER - MÅ OPPDATERE EAN-FANEN")))</f>
        <v>MANGLER - MÅ OPPDATERE EAN-FANEN</v>
      </c>
      <c r="P672" s="171">
        <f t="shared" si="31"/>
        <v>95</v>
      </c>
      <c r="Q672" s="171">
        <f t="shared" si="32"/>
        <v>95</v>
      </c>
      <c r="S672" s="102" t="str">
        <f>IF(B672="NET","",IFERROR(VLOOKUP(O672,'2) Order Form'!$V$9:$V$905,1,FALSE),"Ikke med I order form"))</f>
        <v>Ikke med I order form</v>
      </c>
      <c r="U672" s="2">
        <v>7048652762351</v>
      </c>
      <c r="V672" s="120">
        <f>IFERROR(VLOOKUP(U672,'2) Order Form'!$V$9:$V$1767,1,FALSE),"Ikke med I order form")</f>
        <v>7048652762351</v>
      </c>
      <c r="W672" s="173">
        <f>INDEX(ATS!$A:$P,MATCH(ATS!$U672,ATS!$O:$O,0),1)</f>
        <v>852074</v>
      </c>
      <c r="X672" s="174" t="str">
        <f>INDEX(ATS!$A:$P,MATCH(ATS!$U672,ATS!$O:$O,0),2)</f>
        <v>Shinobi RIG Reflect</v>
      </c>
      <c r="Y672" s="175" t="str">
        <f>INDEX(ATS!$A:$P,MATCH(ATS!$U672,ATS!$O:$O,0),4)</f>
        <v>198200-OS</v>
      </c>
      <c r="AA672" s="173">
        <f>IFERROR(VLOOKUP('2) Order Form'!V637,$U$4:$U$2000,1,FALSE),"Ikke med i Elastic")</f>
        <v>7048652899675</v>
      </c>
      <c r="AB672" s="173">
        <f>SUM('2) Order Form'!V637)</f>
        <v>7048652899675</v>
      </c>
      <c r="AC672" s="173">
        <f>INDEX(ATS!$A:$P,MATCH(ATS!$AB672,ATS!$O:$O,0),1)</f>
        <v>820376</v>
      </c>
      <c r="AD672" s="173" t="str">
        <f>INDEX(ATS!$A:$P,MATCH(ATS!$AB672,ATS!$O:$O,0),2)</f>
        <v>Hunter SS Jersey W</v>
      </c>
      <c r="AE672" s="173" t="str">
        <f>INDEX(ATS!$A:$P,MATCH(ATS!$AB672,ATS!$O:$O,0),4)</f>
        <v>55504-L</v>
      </c>
    </row>
    <row r="673" spans="1:31">
      <c r="A673">
        <v>820311</v>
      </c>
      <c r="B673" t="s">
        <v>3387</v>
      </c>
      <c r="C673" t="s">
        <v>3939</v>
      </c>
      <c r="D673" t="s">
        <v>3385</v>
      </c>
      <c r="E673" t="s">
        <v>3383</v>
      </c>
      <c r="F673" t="s">
        <v>7</v>
      </c>
      <c r="G673" t="s">
        <v>111</v>
      </c>
      <c r="H673">
        <v>69</v>
      </c>
      <c r="I673">
        <v>69</v>
      </c>
      <c r="J673">
        <v>69</v>
      </c>
      <c r="K673">
        <v>69</v>
      </c>
      <c r="L673">
        <v>69</v>
      </c>
      <c r="N673" s="171" t="str">
        <f t="shared" si="30"/>
        <v>820311-76000-M</v>
      </c>
      <c r="O673" s="172" t="str">
        <f>IF(B673="NET","",IF(B673="","",IFERROR(VLOOKUP(N673,EAN!$A:$B,2,FALSE),"MANGLER - MÅ OPPDATERE EAN-FANEN")))</f>
        <v>MANGLER - MÅ OPPDATERE EAN-FANEN</v>
      </c>
      <c r="P673" s="171">
        <f t="shared" si="31"/>
        <v>69</v>
      </c>
      <c r="Q673" s="171">
        <f t="shared" si="32"/>
        <v>69</v>
      </c>
      <c r="S673" s="102" t="str">
        <f>IF(B673="NET","",IFERROR(VLOOKUP(O673,'2) Order Form'!$V$9:$V$905,1,FALSE),"Ikke med I order form"))</f>
        <v>Ikke med I order form</v>
      </c>
      <c r="U673" s="2">
        <v>7048652762351</v>
      </c>
      <c r="V673" s="120">
        <f>IFERROR(VLOOKUP(U673,'2) Order Form'!$V$9:$V$1767,1,FALSE),"Ikke med I order form")</f>
        <v>7048652762351</v>
      </c>
      <c r="W673" s="173">
        <f>INDEX(ATS!$A:$P,MATCH(ATS!$U673,ATS!$O:$O,0),1)</f>
        <v>852074</v>
      </c>
      <c r="X673" s="174" t="str">
        <f>INDEX(ATS!$A:$P,MATCH(ATS!$U673,ATS!$O:$O,0),2)</f>
        <v>Shinobi RIG Reflect</v>
      </c>
      <c r="Y673" s="175" t="str">
        <f>INDEX(ATS!$A:$P,MATCH(ATS!$U673,ATS!$O:$O,0),4)</f>
        <v>198200-OS</v>
      </c>
      <c r="AA673" s="173">
        <f>IFERROR(VLOOKUP('2) Order Form'!V638,$U$4:$U$2000,1,FALSE),"Ikke med i Elastic")</f>
        <v>7048652899743</v>
      </c>
      <c r="AB673" s="173">
        <f>SUM('2) Order Form'!V638)</f>
        <v>7048652899743</v>
      </c>
      <c r="AC673" s="173">
        <f>INDEX(ATS!$A:$P,MATCH(ATS!$AB673,ATS!$O:$O,0),1)</f>
        <v>820376</v>
      </c>
      <c r="AD673" s="173" t="str">
        <f>INDEX(ATS!$A:$P,MATCH(ATS!$AB673,ATS!$O:$O,0),2)</f>
        <v>Hunter SS Jersey W</v>
      </c>
      <c r="AE673" s="173" t="str">
        <f>INDEX(ATS!$A:$P,MATCH(ATS!$AB673,ATS!$O:$O,0),4)</f>
        <v>78001-XS</v>
      </c>
    </row>
    <row r="674" spans="1:31">
      <c r="A674">
        <v>820311</v>
      </c>
      <c r="B674" t="s">
        <v>3387</v>
      </c>
      <c r="C674" t="s">
        <v>3939</v>
      </c>
      <c r="D674" t="s">
        <v>3386</v>
      </c>
      <c r="E674" t="s">
        <v>3383</v>
      </c>
      <c r="F674" t="s">
        <v>66</v>
      </c>
      <c r="G674" t="s">
        <v>111</v>
      </c>
      <c r="H674">
        <v>30</v>
      </c>
      <c r="I674">
        <v>30</v>
      </c>
      <c r="J674">
        <v>30</v>
      </c>
      <c r="K674">
        <v>30</v>
      </c>
      <c r="L674">
        <v>30</v>
      </c>
      <c r="N674" s="171" t="str">
        <f t="shared" si="30"/>
        <v>820311-76000-L</v>
      </c>
      <c r="O674" s="172" t="str">
        <f>IF(B674="NET","",IF(B674="","",IFERROR(VLOOKUP(N674,EAN!$A:$B,2,FALSE),"MANGLER - MÅ OPPDATERE EAN-FANEN")))</f>
        <v>MANGLER - MÅ OPPDATERE EAN-FANEN</v>
      </c>
      <c r="P674" s="171">
        <f t="shared" si="31"/>
        <v>30</v>
      </c>
      <c r="Q674" s="171">
        <f t="shared" si="32"/>
        <v>30</v>
      </c>
      <c r="S674" s="102" t="str">
        <f>IF(B674="NET","",IFERROR(VLOOKUP(O674,'2) Order Form'!$V$9:$V$905,1,FALSE),"Ikke med I order form"))</f>
        <v>Ikke med I order form</v>
      </c>
      <c r="U674" s="2">
        <v>7048652762313</v>
      </c>
      <c r="V674" s="120">
        <f>IFERROR(VLOOKUP(U674,'2) Order Form'!$V$9:$V$1767,1,FALSE),"Ikke med I order form")</f>
        <v>7048652762313</v>
      </c>
      <c r="W674" s="173">
        <f>INDEX(ATS!$A:$P,MATCH(ATS!$U674,ATS!$O:$O,0),1)</f>
        <v>852074</v>
      </c>
      <c r="X674" s="174" t="str">
        <f>INDEX(ATS!$A:$P,MATCH(ATS!$U674,ATS!$O:$O,0),2)</f>
        <v>Shinobi RIG Reflect</v>
      </c>
      <c r="Y674" s="175" t="str">
        <f>INDEX(ATS!$A:$P,MATCH(ATS!$U674,ATS!$O:$O,0),4)</f>
        <v>150500-OS</v>
      </c>
      <c r="AA674" s="173">
        <f>IFERROR(VLOOKUP('2) Order Form'!V639,$U$4:$U$2000,1,FALSE),"Ikke med i Elastic")</f>
        <v>7048652899736</v>
      </c>
      <c r="AB674" s="173">
        <f>SUM('2) Order Form'!V639)</f>
        <v>7048652899736</v>
      </c>
      <c r="AC674" s="173">
        <f>INDEX(ATS!$A:$P,MATCH(ATS!$AB674,ATS!$O:$O,0),1)</f>
        <v>820376</v>
      </c>
      <c r="AD674" s="173" t="str">
        <f>INDEX(ATS!$A:$P,MATCH(ATS!$AB674,ATS!$O:$O,0),2)</f>
        <v>Hunter SS Jersey W</v>
      </c>
      <c r="AE674" s="173" t="str">
        <f>INDEX(ATS!$A:$P,MATCH(ATS!$AB674,ATS!$O:$O,0),4)</f>
        <v>78001-S</v>
      </c>
    </row>
    <row r="675" spans="1:31">
      <c r="A675" s="140">
        <v>820314</v>
      </c>
      <c r="B675" t="s">
        <v>170</v>
      </c>
      <c r="H675" s="140">
        <v>202341</v>
      </c>
      <c r="I675" s="140">
        <v>202342</v>
      </c>
      <c r="J675" s="140">
        <v>202343</v>
      </c>
      <c r="K675" s="140">
        <v>202344</v>
      </c>
      <c r="L675" s="140">
        <v>202345</v>
      </c>
      <c r="N675" s="171" t="str">
        <f t="shared" si="30"/>
        <v>820314-</v>
      </c>
      <c r="O675" s="172" t="str">
        <f>IF(B675="NET","",IF(B675="","",IFERROR(VLOOKUP(N675,EAN!$A:$B,2,FALSE),"MANGLER - MÅ OPPDATERE EAN-FANEN")))</f>
        <v/>
      </c>
      <c r="P675" s="171">
        <f t="shared" si="31"/>
        <v>202341</v>
      </c>
      <c r="Q675" s="171">
        <f t="shared" si="32"/>
        <v>202345</v>
      </c>
      <c r="S675" s="102" t="str">
        <f>IF(B675="NET","",IFERROR(VLOOKUP(O675,'2) Order Form'!$V$9:$V$905,1,FALSE),"Ikke med I order form"))</f>
        <v/>
      </c>
      <c r="U675" s="2">
        <v>7048652762313</v>
      </c>
      <c r="V675" s="120">
        <f>IFERROR(VLOOKUP(U675,'2) Order Form'!$V$9:$V$1767,1,FALSE),"Ikke med I order form")</f>
        <v>7048652762313</v>
      </c>
      <c r="W675" s="173">
        <f>INDEX(ATS!$A:$P,MATCH(ATS!$U675,ATS!$O:$O,0),1)</f>
        <v>852074</v>
      </c>
      <c r="X675" s="174" t="str">
        <f>INDEX(ATS!$A:$P,MATCH(ATS!$U675,ATS!$O:$O,0),2)</f>
        <v>Shinobi RIG Reflect</v>
      </c>
      <c r="Y675" s="175" t="str">
        <f>INDEX(ATS!$A:$P,MATCH(ATS!$U675,ATS!$O:$O,0),4)</f>
        <v>150500-OS</v>
      </c>
      <c r="AA675" s="173">
        <f>IFERROR(VLOOKUP('2) Order Form'!V640,$U$4:$U$2000,1,FALSE),"Ikke med i Elastic")</f>
        <v>7048652899729</v>
      </c>
      <c r="AB675" s="173">
        <f>SUM('2) Order Form'!V640)</f>
        <v>7048652899729</v>
      </c>
      <c r="AC675" s="173">
        <f>INDEX(ATS!$A:$P,MATCH(ATS!$AB675,ATS!$O:$O,0),1)</f>
        <v>820376</v>
      </c>
      <c r="AD675" s="173" t="str">
        <f>INDEX(ATS!$A:$P,MATCH(ATS!$AB675,ATS!$O:$O,0),2)</f>
        <v>Hunter SS Jersey W</v>
      </c>
      <c r="AE675" s="173" t="str">
        <f>INDEX(ATS!$A:$P,MATCH(ATS!$AB675,ATS!$O:$O,0),4)</f>
        <v>78001-M</v>
      </c>
    </row>
    <row r="676" spans="1:31">
      <c r="A676">
        <v>820314</v>
      </c>
      <c r="B676" t="s">
        <v>3388</v>
      </c>
      <c r="C676" t="s">
        <v>3939</v>
      </c>
      <c r="D676" t="s">
        <v>3259</v>
      </c>
      <c r="E676" t="s">
        <v>3260</v>
      </c>
      <c r="F676" t="s">
        <v>8</v>
      </c>
      <c r="G676" t="s">
        <v>111</v>
      </c>
      <c r="H676">
        <v>20</v>
      </c>
      <c r="I676">
        <v>20</v>
      </c>
      <c r="J676">
        <v>20</v>
      </c>
      <c r="K676">
        <v>20</v>
      </c>
      <c r="L676">
        <v>20</v>
      </c>
      <c r="N676" s="171" t="str">
        <f t="shared" si="30"/>
        <v>820314-44400-S</v>
      </c>
      <c r="O676" s="172" t="str">
        <f>IF(B676="NET","",IF(B676="","",IFERROR(VLOOKUP(N676,EAN!$A:$B,2,FALSE),"MANGLER - MÅ OPPDATERE EAN-FANEN")))</f>
        <v>MANGLER - MÅ OPPDATERE EAN-FANEN</v>
      </c>
      <c r="P676" s="171">
        <f t="shared" si="31"/>
        <v>20</v>
      </c>
      <c r="Q676" s="171">
        <f t="shared" si="32"/>
        <v>20</v>
      </c>
      <c r="S676" s="102" t="str">
        <f>IF(B676="NET","",IFERROR(VLOOKUP(O676,'2) Order Form'!$V$9:$V$905,1,FALSE),"Ikke med I order form"))</f>
        <v>Ikke med I order form</v>
      </c>
      <c r="U676" s="2">
        <v>7048652762313</v>
      </c>
      <c r="V676" s="120">
        <f>IFERROR(VLOOKUP(U676,'2) Order Form'!$V$9:$V$1767,1,FALSE),"Ikke med I order form")</f>
        <v>7048652762313</v>
      </c>
      <c r="W676" s="173">
        <f>INDEX(ATS!$A:$P,MATCH(ATS!$U676,ATS!$O:$O,0),1)</f>
        <v>852074</v>
      </c>
      <c r="X676" s="174" t="str">
        <f>INDEX(ATS!$A:$P,MATCH(ATS!$U676,ATS!$O:$O,0),2)</f>
        <v>Shinobi RIG Reflect</v>
      </c>
      <c r="Y676" s="175" t="str">
        <f>INDEX(ATS!$A:$P,MATCH(ATS!$U676,ATS!$O:$O,0),4)</f>
        <v>150500-OS</v>
      </c>
      <c r="AA676" s="173">
        <f>IFERROR(VLOOKUP('2) Order Form'!V641,$U$4:$U$2000,1,FALSE),"Ikke med i Elastic")</f>
        <v>7048652899712</v>
      </c>
      <c r="AB676" s="173">
        <f>SUM('2) Order Form'!V641)</f>
        <v>7048652899712</v>
      </c>
      <c r="AC676" s="173">
        <f>INDEX(ATS!$A:$P,MATCH(ATS!$AB676,ATS!$O:$O,0),1)</f>
        <v>820376</v>
      </c>
      <c r="AD676" s="173" t="str">
        <f>INDEX(ATS!$A:$P,MATCH(ATS!$AB676,ATS!$O:$O,0),2)</f>
        <v>Hunter SS Jersey W</v>
      </c>
      <c r="AE676" s="173" t="str">
        <f>INDEX(ATS!$A:$P,MATCH(ATS!$AB676,ATS!$O:$O,0),4)</f>
        <v>78001-L</v>
      </c>
    </row>
    <row r="677" spans="1:31">
      <c r="A677">
        <v>820314</v>
      </c>
      <c r="B677" t="s">
        <v>3388</v>
      </c>
      <c r="C677" t="s">
        <v>3939</v>
      </c>
      <c r="D677" t="s">
        <v>3261</v>
      </c>
      <c r="E677" t="s">
        <v>3260</v>
      </c>
      <c r="F677" t="s">
        <v>7</v>
      </c>
      <c r="G677" t="s">
        <v>111</v>
      </c>
      <c r="H677">
        <v>12</v>
      </c>
      <c r="I677">
        <v>12</v>
      </c>
      <c r="J677">
        <v>12</v>
      </c>
      <c r="K677">
        <v>12</v>
      </c>
      <c r="L677">
        <v>12</v>
      </c>
      <c r="N677" s="171" t="str">
        <f t="shared" si="30"/>
        <v>820314-44400-M</v>
      </c>
      <c r="O677" s="172" t="str">
        <f>IF(B677="NET","",IF(B677="","",IFERROR(VLOOKUP(N677,EAN!$A:$B,2,FALSE),"MANGLER - MÅ OPPDATERE EAN-FANEN")))</f>
        <v>MANGLER - MÅ OPPDATERE EAN-FANEN</v>
      </c>
      <c r="P677" s="171">
        <f t="shared" si="31"/>
        <v>12</v>
      </c>
      <c r="Q677" s="171">
        <f t="shared" si="32"/>
        <v>12</v>
      </c>
      <c r="S677" s="102" t="str">
        <f>IF(B677="NET","",IFERROR(VLOOKUP(O677,'2) Order Form'!$V$9:$V$905,1,FALSE),"Ikke med I order form"))</f>
        <v>Ikke med I order form</v>
      </c>
      <c r="U677" s="2">
        <v>7048652895905</v>
      </c>
      <c r="V677" s="120">
        <f>IFERROR(VLOOKUP(U677,'2) Order Form'!$V$9:$V$1767,1,FALSE),"Ikke med I order form")</f>
        <v>7048652895905</v>
      </c>
      <c r="W677" s="173">
        <f>INDEX(ATS!$A:$P,MATCH(ATS!$U677,ATS!$O:$O,0),1)</f>
        <v>852074</v>
      </c>
      <c r="X677" s="174" t="str">
        <f>INDEX(ATS!$A:$P,MATCH(ATS!$U677,ATS!$O:$O,0),2)</f>
        <v>Shinobi RIG Reflect</v>
      </c>
      <c r="Y677" s="175" t="str">
        <f>INDEX(ATS!$A:$P,MATCH(ATS!$U677,ATS!$O:$O,0),4)</f>
        <v>066700-OS</v>
      </c>
      <c r="AA677" s="173">
        <f>IFERROR(VLOOKUP('2) Order Form'!V642,$U$4:$U$2000,1,FALSE),"Ikke med i Elastic")</f>
        <v>7048652914149</v>
      </c>
      <c r="AB677" s="173">
        <f>SUM('2) Order Form'!V642)</f>
        <v>7048652914149</v>
      </c>
      <c r="AC677" s="173">
        <f>INDEX(ATS!$A:$P,MATCH(ATS!$AB677,ATS!$O:$O,0),1)</f>
        <v>820411</v>
      </c>
      <c r="AD677" s="173" t="str">
        <f>INDEX(ATS!$A:$P,MATCH(ATS!$AB677,ATS!$O:$O,0),2)</f>
        <v>Hunter Light Gloves W</v>
      </c>
      <c r="AE677" s="173" t="str">
        <f>INDEX(ATS!$A:$P,MATCH(ATS!$AB677,ATS!$O:$O,0),4)</f>
        <v>10001-XS</v>
      </c>
    </row>
    <row r="678" spans="1:31">
      <c r="A678">
        <v>820314</v>
      </c>
      <c r="B678" t="s">
        <v>3388</v>
      </c>
      <c r="C678" t="s">
        <v>3939</v>
      </c>
      <c r="D678" t="s">
        <v>3262</v>
      </c>
      <c r="E678" t="s">
        <v>3260</v>
      </c>
      <c r="F678" t="s">
        <v>66</v>
      </c>
      <c r="G678" t="s">
        <v>111</v>
      </c>
      <c r="H678">
        <v>11</v>
      </c>
      <c r="I678">
        <v>11</v>
      </c>
      <c r="J678">
        <v>11</v>
      </c>
      <c r="K678">
        <v>11</v>
      </c>
      <c r="L678">
        <v>11</v>
      </c>
      <c r="N678" s="171" t="str">
        <f t="shared" si="30"/>
        <v>820314-44400-L</v>
      </c>
      <c r="O678" s="172" t="str">
        <f>IF(B678="NET","",IF(B678="","",IFERROR(VLOOKUP(N678,EAN!$A:$B,2,FALSE),"MANGLER - MÅ OPPDATERE EAN-FANEN")))</f>
        <v>MANGLER - MÅ OPPDATERE EAN-FANEN</v>
      </c>
      <c r="P678" s="171">
        <f t="shared" si="31"/>
        <v>11</v>
      </c>
      <c r="Q678" s="171">
        <f t="shared" si="32"/>
        <v>11</v>
      </c>
      <c r="S678" s="102" t="str">
        <f>IF(B678="NET","",IFERROR(VLOOKUP(O678,'2) Order Form'!$V$9:$V$905,1,FALSE),"Ikke med I order form"))</f>
        <v>Ikke med I order form</v>
      </c>
      <c r="U678" s="2">
        <v>7048652895905</v>
      </c>
      <c r="V678" s="120">
        <f>IFERROR(VLOOKUP(U678,'2) Order Form'!$V$9:$V$1767,1,FALSE),"Ikke med I order form")</f>
        <v>7048652895905</v>
      </c>
      <c r="W678" s="173">
        <f>INDEX(ATS!$A:$P,MATCH(ATS!$U678,ATS!$O:$O,0),1)</f>
        <v>852074</v>
      </c>
      <c r="X678" s="174" t="str">
        <f>INDEX(ATS!$A:$P,MATCH(ATS!$U678,ATS!$O:$O,0),2)</f>
        <v>Shinobi RIG Reflect</v>
      </c>
      <c r="Y678" s="175" t="str">
        <f>INDEX(ATS!$A:$P,MATCH(ATS!$U678,ATS!$O:$O,0),4)</f>
        <v>066700-OS</v>
      </c>
      <c r="AA678" s="173">
        <f>IFERROR(VLOOKUP('2) Order Form'!V643,$U$4:$U$2000,1,FALSE),"Ikke med i Elastic")</f>
        <v>7048652914132</v>
      </c>
      <c r="AB678" s="173">
        <f>SUM('2) Order Form'!V643)</f>
        <v>7048652914132</v>
      </c>
      <c r="AC678" s="173">
        <f>INDEX(ATS!$A:$P,MATCH(ATS!$AB678,ATS!$O:$O,0),1)</f>
        <v>820411</v>
      </c>
      <c r="AD678" s="173" t="str">
        <f>INDEX(ATS!$A:$P,MATCH(ATS!$AB678,ATS!$O:$O,0),2)</f>
        <v>Hunter Light Gloves W</v>
      </c>
      <c r="AE678" s="173" t="str">
        <f>INDEX(ATS!$A:$P,MATCH(ATS!$AB678,ATS!$O:$O,0),4)</f>
        <v>10001-S</v>
      </c>
    </row>
    <row r="679" spans="1:31">
      <c r="A679">
        <v>820314</v>
      </c>
      <c r="B679" t="s">
        <v>3388</v>
      </c>
      <c r="C679" t="s">
        <v>3939</v>
      </c>
      <c r="D679" t="s">
        <v>3263</v>
      </c>
      <c r="E679" t="s">
        <v>3260</v>
      </c>
      <c r="F679" t="s">
        <v>67</v>
      </c>
      <c r="G679" t="s">
        <v>111</v>
      </c>
      <c r="H679">
        <v>16</v>
      </c>
      <c r="I679">
        <v>16</v>
      </c>
      <c r="J679">
        <v>16</v>
      </c>
      <c r="K679">
        <v>16</v>
      </c>
      <c r="L679">
        <v>16</v>
      </c>
      <c r="N679" s="171" t="str">
        <f t="shared" si="30"/>
        <v>820314-44400-XL</v>
      </c>
      <c r="O679" s="172" t="str">
        <f>IF(B679="NET","",IF(B679="","",IFERROR(VLOOKUP(N679,EAN!$A:$B,2,FALSE),"MANGLER - MÅ OPPDATERE EAN-FANEN")))</f>
        <v>MANGLER - MÅ OPPDATERE EAN-FANEN</v>
      </c>
      <c r="P679" s="171">
        <f t="shared" si="31"/>
        <v>16</v>
      </c>
      <c r="Q679" s="171">
        <f t="shared" si="32"/>
        <v>16</v>
      </c>
      <c r="S679" s="102" t="str">
        <f>IF(B679="NET","",IFERROR(VLOOKUP(O679,'2) Order Form'!$V$9:$V$905,1,FALSE),"Ikke med I order form"))</f>
        <v>Ikke med I order form</v>
      </c>
      <c r="U679" s="2">
        <v>7048652895905</v>
      </c>
      <c r="V679" s="120">
        <f>IFERROR(VLOOKUP(U679,'2) Order Form'!$V$9:$V$1767,1,FALSE),"Ikke med I order form")</f>
        <v>7048652895905</v>
      </c>
      <c r="W679" s="173">
        <f>INDEX(ATS!$A:$P,MATCH(ATS!$U679,ATS!$O:$O,0),1)</f>
        <v>852074</v>
      </c>
      <c r="X679" s="174" t="str">
        <f>INDEX(ATS!$A:$P,MATCH(ATS!$U679,ATS!$O:$O,0),2)</f>
        <v>Shinobi RIG Reflect</v>
      </c>
      <c r="Y679" s="175" t="str">
        <f>INDEX(ATS!$A:$P,MATCH(ATS!$U679,ATS!$O:$O,0),4)</f>
        <v>066700-OS</v>
      </c>
      <c r="AA679" s="173">
        <f>IFERROR(VLOOKUP('2) Order Form'!V644,$U$4:$U$2000,1,FALSE),"Ikke med i Elastic")</f>
        <v>7048652914125</v>
      </c>
      <c r="AB679" s="173">
        <f>SUM('2) Order Form'!V644)</f>
        <v>7048652914125</v>
      </c>
      <c r="AC679" s="173">
        <f>INDEX(ATS!$A:$P,MATCH(ATS!$AB679,ATS!$O:$O,0),1)</f>
        <v>820411</v>
      </c>
      <c r="AD679" s="173" t="str">
        <f>INDEX(ATS!$A:$P,MATCH(ATS!$AB679,ATS!$O:$O,0),2)</f>
        <v>Hunter Light Gloves W</v>
      </c>
      <c r="AE679" s="173" t="str">
        <f>INDEX(ATS!$A:$P,MATCH(ATS!$AB679,ATS!$O:$O,0),4)</f>
        <v>10001-M</v>
      </c>
    </row>
    <row r="680" spans="1:31">
      <c r="A680">
        <v>820314</v>
      </c>
      <c r="B680" t="s">
        <v>3388</v>
      </c>
      <c r="C680" t="s">
        <v>3939</v>
      </c>
      <c r="D680" t="s">
        <v>334</v>
      </c>
      <c r="E680" t="s">
        <v>2883</v>
      </c>
      <c r="F680" t="s">
        <v>8</v>
      </c>
      <c r="G680" t="s">
        <v>111</v>
      </c>
      <c r="H680">
        <v>17</v>
      </c>
      <c r="I680">
        <v>17</v>
      </c>
      <c r="J680">
        <v>17</v>
      </c>
      <c r="K680">
        <v>17</v>
      </c>
      <c r="L680">
        <v>17</v>
      </c>
      <c r="N680" s="171" t="str">
        <f t="shared" si="30"/>
        <v>820314-99901-S</v>
      </c>
      <c r="O680" s="172" t="str">
        <f>IF(B680="NET","",IF(B680="","",IFERROR(VLOOKUP(N680,EAN!$A:$B,2,FALSE),"MANGLER - MÅ OPPDATERE EAN-FANEN")))</f>
        <v>MANGLER - MÅ OPPDATERE EAN-FANEN</v>
      </c>
      <c r="P680" s="171">
        <f t="shared" si="31"/>
        <v>17</v>
      </c>
      <c r="Q680" s="171">
        <f t="shared" si="32"/>
        <v>17</v>
      </c>
      <c r="S680" s="102" t="str">
        <f>IF(B680="NET","",IFERROR(VLOOKUP(O680,'2) Order Form'!$V$9:$V$905,1,FALSE),"Ikke med I order form"))</f>
        <v>Ikke med I order form</v>
      </c>
      <c r="U680" s="2">
        <v>7048652894472</v>
      </c>
      <c r="V680" s="120">
        <f>IFERROR(VLOOKUP(U680,'2) Order Form'!$V$9:$V$1767,1,FALSE),"Ikke med I order form")</f>
        <v>7048652894472</v>
      </c>
      <c r="W680" s="173">
        <f>INDEX(ATS!$A:$P,MATCH(ATS!$U680,ATS!$O:$O,0),1)</f>
        <v>852074</v>
      </c>
      <c r="X680" s="174" t="str">
        <f>INDEX(ATS!$A:$P,MATCH(ATS!$U680,ATS!$O:$O,0),2)</f>
        <v>Shinobi RIG Reflect</v>
      </c>
      <c r="Y680" s="175" t="str">
        <f>INDEX(ATS!$A:$P,MATCH(ATS!$U680,ATS!$O:$O,0),4)</f>
        <v>076400-OS</v>
      </c>
      <c r="AA680" s="173">
        <f>IFERROR(VLOOKUP('2) Order Form'!V645,$U$4:$U$2000,1,FALSE),"Ikke med i Elastic")</f>
        <v>7048652914118</v>
      </c>
      <c r="AB680" s="173">
        <f>SUM('2) Order Form'!V645)</f>
        <v>7048652914118</v>
      </c>
      <c r="AC680" s="173">
        <f>INDEX(ATS!$A:$P,MATCH(ATS!$AB680,ATS!$O:$O,0),1)</f>
        <v>820411</v>
      </c>
      <c r="AD680" s="173" t="str">
        <f>INDEX(ATS!$A:$P,MATCH(ATS!$AB680,ATS!$O:$O,0),2)</f>
        <v>Hunter Light Gloves W</v>
      </c>
      <c r="AE680" s="173" t="str">
        <f>INDEX(ATS!$A:$P,MATCH(ATS!$AB680,ATS!$O:$O,0),4)</f>
        <v>10001-L</v>
      </c>
    </row>
    <row r="681" spans="1:31">
      <c r="A681">
        <v>820314</v>
      </c>
      <c r="B681" t="s">
        <v>3388</v>
      </c>
      <c r="C681" t="s">
        <v>3939</v>
      </c>
      <c r="D681" t="s">
        <v>335</v>
      </c>
      <c r="E681" t="s">
        <v>2883</v>
      </c>
      <c r="F681" t="s">
        <v>7</v>
      </c>
      <c r="G681" t="s">
        <v>111</v>
      </c>
      <c r="H681">
        <v>5</v>
      </c>
      <c r="I681">
        <v>5</v>
      </c>
      <c r="J681">
        <v>5</v>
      </c>
      <c r="K681">
        <v>5</v>
      </c>
      <c r="L681">
        <v>5</v>
      </c>
      <c r="N681" s="171" t="str">
        <f t="shared" si="30"/>
        <v>820314-99901-M</v>
      </c>
      <c r="O681" s="172" t="str">
        <f>IF(B681="NET","",IF(B681="","",IFERROR(VLOOKUP(N681,EAN!$A:$B,2,FALSE),"MANGLER - MÅ OPPDATERE EAN-FANEN")))</f>
        <v>MANGLER - MÅ OPPDATERE EAN-FANEN</v>
      </c>
      <c r="P681" s="171">
        <f t="shared" si="31"/>
        <v>5</v>
      </c>
      <c r="Q681" s="171">
        <f t="shared" si="32"/>
        <v>5</v>
      </c>
      <c r="S681" s="102" t="str">
        <f>IF(B681="NET","",IFERROR(VLOOKUP(O681,'2) Order Form'!$V$9:$V$905,1,FALSE),"Ikke med I order form"))</f>
        <v>Ikke med I order form</v>
      </c>
      <c r="U681" s="2">
        <v>7048652894472</v>
      </c>
      <c r="V681" s="120">
        <f>IFERROR(VLOOKUP(U681,'2) Order Form'!$V$9:$V$1767,1,FALSE),"Ikke med I order form")</f>
        <v>7048652894472</v>
      </c>
      <c r="W681" s="173">
        <f>INDEX(ATS!$A:$P,MATCH(ATS!$U681,ATS!$O:$O,0),1)</f>
        <v>852074</v>
      </c>
      <c r="X681" s="174" t="str">
        <f>INDEX(ATS!$A:$P,MATCH(ATS!$U681,ATS!$O:$O,0),2)</f>
        <v>Shinobi RIG Reflect</v>
      </c>
      <c r="Y681" s="175" t="str">
        <f>INDEX(ATS!$A:$P,MATCH(ATS!$U681,ATS!$O:$O,0),4)</f>
        <v>076400-OS</v>
      </c>
      <c r="AA681" s="173">
        <f>IFERROR(VLOOKUP('2) Order Form'!V646,$U$4:$U$2000,1,FALSE),"Ikke med i Elastic")</f>
        <v>7048652914187</v>
      </c>
      <c r="AB681" s="173">
        <f>SUM('2) Order Form'!V646)</f>
        <v>7048652914187</v>
      </c>
      <c r="AC681" s="173">
        <f>INDEX(ATS!$A:$P,MATCH(ATS!$AB681,ATS!$O:$O,0),1)</f>
        <v>820411</v>
      </c>
      <c r="AD681" s="173" t="str">
        <f>INDEX(ATS!$A:$P,MATCH(ATS!$AB681,ATS!$O:$O,0),2)</f>
        <v>Hunter Light Gloves W</v>
      </c>
      <c r="AE681" s="173" t="str">
        <f>INDEX(ATS!$A:$P,MATCH(ATS!$AB681,ATS!$O:$O,0),4)</f>
        <v>88300-XS</v>
      </c>
    </row>
    <row r="682" spans="1:31">
      <c r="A682">
        <v>820314</v>
      </c>
      <c r="B682" t="s">
        <v>3388</v>
      </c>
      <c r="C682" t="s">
        <v>3939</v>
      </c>
      <c r="D682" t="s">
        <v>336</v>
      </c>
      <c r="E682" t="s">
        <v>2883</v>
      </c>
      <c r="F682" t="s">
        <v>66</v>
      </c>
      <c r="G682" t="s">
        <v>111</v>
      </c>
      <c r="H682">
        <v>14</v>
      </c>
      <c r="I682">
        <v>14</v>
      </c>
      <c r="J682">
        <v>14</v>
      </c>
      <c r="K682">
        <v>14</v>
      </c>
      <c r="L682">
        <v>14</v>
      </c>
      <c r="N682" s="171" t="str">
        <f t="shared" si="30"/>
        <v>820314-99901-L</v>
      </c>
      <c r="O682" s="172" t="str">
        <f>IF(B682="NET","",IF(B682="","",IFERROR(VLOOKUP(N682,EAN!$A:$B,2,FALSE),"MANGLER - MÅ OPPDATERE EAN-FANEN")))</f>
        <v>MANGLER - MÅ OPPDATERE EAN-FANEN</v>
      </c>
      <c r="P682" s="171">
        <f t="shared" si="31"/>
        <v>14</v>
      </c>
      <c r="Q682" s="171">
        <f t="shared" si="32"/>
        <v>14</v>
      </c>
      <c r="S682" s="102" t="str">
        <f>IF(B682="NET","",IFERROR(VLOOKUP(O682,'2) Order Form'!$V$9:$V$905,1,FALSE),"Ikke med I order form"))</f>
        <v>Ikke med I order form</v>
      </c>
      <c r="U682" s="2">
        <v>7048652894472</v>
      </c>
      <c r="V682" s="120">
        <f>IFERROR(VLOOKUP(U682,'2) Order Form'!$V$9:$V$1767,1,FALSE),"Ikke med I order form")</f>
        <v>7048652894472</v>
      </c>
      <c r="W682" s="173">
        <f>INDEX(ATS!$A:$P,MATCH(ATS!$U682,ATS!$O:$O,0),1)</f>
        <v>852074</v>
      </c>
      <c r="X682" s="174" t="str">
        <f>INDEX(ATS!$A:$P,MATCH(ATS!$U682,ATS!$O:$O,0),2)</f>
        <v>Shinobi RIG Reflect</v>
      </c>
      <c r="Y682" s="175" t="str">
        <f>INDEX(ATS!$A:$P,MATCH(ATS!$U682,ATS!$O:$O,0),4)</f>
        <v>076400-OS</v>
      </c>
      <c r="AA682" s="173">
        <f>IFERROR(VLOOKUP('2) Order Form'!V647,$U$4:$U$2000,1,FALSE),"Ikke med i Elastic")</f>
        <v>7048652914170</v>
      </c>
      <c r="AB682" s="173">
        <f>SUM('2) Order Form'!V647)</f>
        <v>7048652914170</v>
      </c>
      <c r="AC682" s="173">
        <f>INDEX(ATS!$A:$P,MATCH(ATS!$AB682,ATS!$O:$O,0),1)</f>
        <v>820411</v>
      </c>
      <c r="AD682" s="173" t="str">
        <f>INDEX(ATS!$A:$P,MATCH(ATS!$AB682,ATS!$O:$O,0),2)</f>
        <v>Hunter Light Gloves W</v>
      </c>
      <c r="AE682" s="173" t="str">
        <f>INDEX(ATS!$A:$P,MATCH(ATS!$AB682,ATS!$O:$O,0),4)</f>
        <v>88300-S</v>
      </c>
    </row>
    <row r="683" spans="1:31">
      <c r="A683">
        <v>820314</v>
      </c>
      <c r="B683" t="s">
        <v>3388</v>
      </c>
      <c r="C683" t="s">
        <v>3939</v>
      </c>
      <c r="D683" t="s">
        <v>337</v>
      </c>
      <c r="E683" t="s">
        <v>2883</v>
      </c>
      <c r="F683" t="s">
        <v>67</v>
      </c>
      <c r="G683" t="s">
        <v>111</v>
      </c>
      <c r="H683">
        <v>18</v>
      </c>
      <c r="I683">
        <v>18</v>
      </c>
      <c r="J683">
        <v>18</v>
      </c>
      <c r="K683">
        <v>18</v>
      </c>
      <c r="L683">
        <v>18</v>
      </c>
      <c r="N683" s="171" t="str">
        <f t="shared" si="30"/>
        <v>820314-99901-XL</v>
      </c>
      <c r="O683" s="172" t="str">
        <f>IF(B683="NET","",IF(B683="","",IFERROR(VLOOKUP(N683,EAN!$A:$B,2,FALSE),"MANGLER - MÅ OPPDATERE EAN-FANEN")))</f>
        <v>MANGLER - MÅ OPPDATERE EAN-FANEN</v>
      </c>
      <c r="P683" s="171">
        <f t="shared" si="31"/>
        <v>18</v>
      </c>
      <c r="Q683" s="171">
        <f t="shared" si="32"/>
        <v>18</v>
      </c>
      <c r="S683" s="102" t="str">
        <f>IF(B683="NET","",IFERROR(VLOOKUP(O683,'2) Order Form'!$V$9:$V$905,1,FALSE),"Ikke med I order form"))</f>
        <v>Ikke med I order form</v>
      </c>
      <c r="U683" s="2">
        <v>7048652894489</v>
      </c>
      <c r="V683" s="120">
        <f>IFERROR(VLOOKUP(U683,'2) Order Form'!$V$9:$V$1767,1,FALSE),"Ikke med I order form")</f>
        <v>7048652894489</v>
      </c>
      <c r="W683" s="173">
        <f>INDEX(ATS!$A:$P,MATCH(ATS!$U683,ATS!$O:$O,0),1)</f>
        <v>852074</v>
      </c>
      <c r="X683" s="174" t="str">
        <f>INDEX(ATS!$A:$P,MATCH(ATS!$U683,ATS!$O:$O,0),2)</f>
        <v>Shinobi RIG Reflect</v>
      </c>
      <c r="Y683" s="175" t="str">
        <f>INDEX(ATS!$A:$P,MATCH(ATS!$U683,ATS!$O:$O,0),4)</f>
        <v>169100-OS</v>
      </c>
      <c r="AA683" s="173">
        <f>IFERROR(VLOOKUP('2) Order Form'!V648,$U$4:$U$2000,1,FALSE),"Ikke med i Elastic")</f>
        <v>7048652914163</v>
      </c>
      <c r="AB683" s="173">
        <f>SUM('2) Order Form'!V648)</f>
        <v>7048652914163</v>
      </c>
      <c r="AC683" s="173">
        <f>INDEX(ATS!$A:$P,MATCH(ATS!$AB683,ATS!$O:$O,0),1)</f>
        <v>820411</v>
      </c>
      <c r="AD683" s="173" t="str">
        <f>INDEX(ATS!$A:$P,MATCH(ATS!$AB683,ATS!$O:$O,0),2)</f>
        <v>Hunter Light Gloves W</v>
      </c>
      <c r="AE683" s="173" t="str">
        <f>INDEX(ATS!$A:$P,MATCH(ATS!$AB683,ATS!$O:$O,0),4)</f>
        <v>88300-M</v>
      </c>
    </row>
    <row r="684" spans="1:31">
      <c r="A684" s="140">
        <v>820315</v>
      </c>
      <c r="B684" t="s">
        <v>170</v>
      </c>
      <c r="H684" s="140">
        <v>202341</v>
      </c>
      <c r="I684" s="140">
        <v>202342</v>
      </c>
      <c r="J684" s="140">
        <v>202343</v>
      </c>
      <c r="K684" s="140">
        <v>202344</v>
      </c>
      <c r="L684" s="140">
        <v>202345</v>
      </c>
      <c r="N684" s="171" t="str">
        <f t="shared" si="30"/>
        <v>820315-</v>
      </c>
      <c r="O684" s="172" t="str">
        <f>IF(B684="NET","",IF(B684="","",IFERROR(VLOOKUP(N684,EAN!$A:$B,2,FALSE),"MANGLER - MÅ OPPDATERE EAN-FANEN")))</f>
        <v/>
      </c>
      <c r="P684" s="171">
        <f t="shared" si="31"/>
        <v>202341</v>
      </c>
      <c r="Q684" s="171">
        <f t="shared" si="32"/>
        <v>202345</v>
      </c>
      <c r="S684" s="102" t="str">
        <f>IF(B684="NET","",IFERROR(VLOOKUP(O684,'2) Order Form'!$V$9:$V$905,1,FALSE),"Ikke med I order form"))</f>
        <v/>
      </c>
      <c r="U684" s="2">
        <v>7048652894489</v>
      </c>
      <c r="V684" s="120">
        <f>IFERROR(VLOOKUP(U684,'2) Order Form'!$V$9:$V$1767,1,FALSE),"Ikke med I order form")</f>
        <v>7048652894489</v>
      </c>
      <c r="W684" s="173">
        <f>INDEX(ATS!$A:$P,MATCH(ATS!$U684,ATS!$O:$O,0),1)</f>
        <v>852074</v>
      </c>
      <c r="X684" s="174" t="str">
        <f>INDEX(ATS!$A:$P,MATCH(ATS!$U684,ATS!$O:$O,0),2)</f>
        <v>Shinobi RIG Reflect</v>
      </c>
      <c r="Y684" s="175" t="str">
        <f>INDEX(ATS!$A:$P,MATCH(ATS!$U684,ATS!$O:$O,0),4)</f>
        <v>169100-OS</v>
      </c>
      <c r="AA684" s="173">
        <f>IFERROR(VLOOKUP('2) Order Form'!V649,$U$4:$U$2000,1,FALSE),"Ikke med i Elastic")</f>
        <v>7048652914156</v>
      </c>
      <c r="AB684" s="173">
        <f>SUM('2) Order Form'!V649)</f>
        <v>7048652914156</v>
      </c>
      <c r="AC684" s="173">
        <f>INDEX(ATS!$A:$P,MATCH(ATS!$AB684,ATS!$O:$O,0),1)</f>
        <v>820411</v>
      </c>
      <c r="AD684" s="173" t="str">
        <f>INDEX(ATS!$A:$P,MATCH(ATS!$AB684,ATS!$O:$O,0),2)</f>
        <v>Hunter Light Gloves W</v>
      </c>
      <c r="AE684" s="173" t="str">
        <f>INDEX(ATS!$A:$P,MATCH(ATS!$AB684,ATS!$O:$O,0),4)</f>
        <v>88300-L</v>
      </c>
    </row>
    <row r="685" spans="1:31">
      <c r="A685">
        <v>820315</v>
      </c>
      <c r="B685" t="s">
        <v>1444</v>
      </c>
      <c r="C685" t="s">
        <v>3939</v>
      </c>
      <c r="D685" t="s">
        <v>1445</v>
      </c>
      <c r="E685" t="s">
        <v>1434</v>
      </c>
      <c r="F685" t="s">
        <v>8</v>
      </c>
      <c r="G685" t="s">
        <v>111</v>
      </c>
      <c r="H685">
        <v>19</v>
      </c>
      <c r="I685">
        <v>19</v>
      </c>
      <c r="J685">
        <v>19</v>
      </c>
      <c r="K685">
        <v>19</v>
      </c>
      <c r="L685">
        <v>19</v>
      </c>
      <c r="N685" s="171" t="str">
        <f t="shared" si="30"/>
        <v>820315-20100-S</v>
      </c>
      <c r="O685" s="172">
        <f>IF(B685="NET","",IF(B685="","",IFERROR(VLOOKUP(N685,EAN!$A:$B,2,FALSE),"MANGLER - MÅ OPPDATERE EAN-FANEN")))</f>
        <v>7048652801166</v>
      </c>
      <c r="P685" s="171">
        <f t="shared" si="31"/>
        <v>19</v>
      </c>
      <c r="Q685" s="171">
        <f t="shared" si="32"/>
        <v>19</v>
      </c>
      <c r="S685" s="102" t="str">
        <f>IF(B685="NET","",IFERROR(VLOOKUP(O685,'2) Order Form'!$V$9:$V$905,1,FALSE),"Ikke med I order form"))</f>
        <v>Ikke med I order form</v>
      </c>
      <c r="U685" s="2">
        <v>7048652894489</v>
      </c>
      <c r="V685" s="120">
        <f>IFERROR(VLOOKUP(U685,'2) Order Form'!$V$9:$V$1767,1,FALSE),"Ikke med I order form")</f>
        <v>7048652894489</v>
      </c>
      <c r="W685" s="173">
        <f>INDEX(ATS!$A:$P,MATCH(ATS!$U685,ATS!$O:$O,0),1)</f>
        <v>852074</v>
      </c>
      <c r="X685" s="174" t="str">
        <f>INDEX(ATS!$A:$P,MATCH(ATS!$U685,ATS!$O:$O,0),2)</f>
        <v>Shinobi RIG Reflect</v>
      </c>
      <c r="Y685" s="175" t="str">
        <f>INDEX(ATS!$A:$P,MATCH(ATS!$U685,ATS!$O:$O,0),4)</f>
        <v>169100-OS</v>
      </c>
      <c r="AA685" s="173">
        <f>IFERROR(VLOOKUP('2) Order Form'!V650,$U$4:$U$2000,1,FALSE),"Ikke med i Elastic")</f>
        <v>7048652914224</v>
      </c>
      <c r="AB685" s="173">
        <f>SUM('2) Order Form'!V650)</f>
        <v>7048652914224</v>
      </c>
      <c r="AC685" s="173">
        <f>INDEX(ATS!$A:$P,MATCH(ATS!$AB685,ATS!$O:$O,0),1)</f>
        <v>820411</v>
      </c>
      <c r="AD685" s="173" t="str">
        <f>INDEX(ATS!$A:$P,MATCH(ATS!$AB685,ATS!$O:$O,0),2)</f>
        <v>Hunter Light Gloves W</v>
      </c>
      <c r="AE685" s="173" t="str">
        <f>INDEX(ATS!$A:$P,MATCH(ATS!$AB685,ATS!$O:$O,0),4)</f>
        <v>99901-XS</v>
      </c>
    </row>
    <row r="686" spans="1:31">
      <c r="A686">
        <v>820315</v>
      </c>
      <c r="B686" t="s">
        <v>1444</v>
      </c>
      <c r="C686" t="s">
        <v>3939</v>
      </c>
      <c r="D686" t="s">
        <v>1446</v>
      </c>
      <c r="E686" t="s">
        <v>1434</v>
      </c>
      <c r="F686" t="s">
        <v>7</v>
      </c>
      <c r="G686" t="s">
        <v>111</v>
      </c>
      <c r="H686">
        <v>65</v>
      </c>
      <c r="I686">
        <v>65</v>
      </c>
      <c r="J686">
        <v>65</v>
      </c>
      <c r="K686">
        <v>65</v>
      </c>
      <c r="L686">
        <v>65</v>
      </c>
      <c r="N686" s="171" t="str">
        <f t="shared" si="30"/>
        <v>820315-20100-M</v>
      </c>
      <c r="O686" s="172">
        <f>IF(B686="NET","",IF(B686="","",IFERROR(VLOOKUP(N686,EAN!$A:$B,2,FALSE),"MANGLER - MÅ OPPDATERE EAN-FANEN")))</f>
        <v>7048652801159</v>
      </c>
      <c r="P686" s="171">
        <f t="shared" si="31"/>
        <v>65</v>
      </c>
      <c r="Q686" s="171">
        <f t="shared" si="32"/>
        <v>65</v>
      </c>
      <c r="S686" s="102" t="str">
        <f>IF(B686="NET","",IFERROR(VLOOKUP(O686,'2) Order Form'!$V$9:$V$905,1,FALSE),"Ikke med I order form"))</f>
        <v>Ikke med I order form</v>
      </c>
      <c r="U686" s="2">
        <v>7048652762412</v>
      </c>
      <c r="V686" s="120">
        <f>IFERROR(VLOOKUP(U686,'2) Order Form'!$V$9:$V$1767,1,FALSE),"Ikke med I order form")</f>
        <v>7048652762412</v>
      </c>
      <c r="W686" s="173">
        <f>INDEX(ATS!$A:$P,MATCH(ATS!$U686,ATS!$O:$O,0),1)</f>
        <v>852073</v>
      </c>
      <c r="X686" s="174" t="str">
        <f>INDEX(ATS!$A:$P,MATCH(ATS!$U686,ATS!$O:$O,0),2)</f>
        <v>Shinobi Polarized</v>
      </c>
      <c r="Y686" s="175" t="str">
        <f>INDEX(ATS!$A:$P,MATCH(ATS!$U686,ATS!$O:$O,0),4)</f>
        <v>230100-OS</v>
      </c>
      <c r="AA686" s="173">
        <f>IFERROR(VLOOKUP('2) Order Form'!V651,$U$4:$U$2000,1,FALSE),"Ikke med i Elastic")</f>
        <v>7048652914217</v>
      </c>
      <c r="AB686" s="173">
        <f>SUM('2) Order Form'!V651)</f>
        <v>7048652914217</v>
      </c>
      <c r="AC686" s="173">
        <f>INDEX(ATS!$A:$P,MATCH(ATS!$AB686,ATS!$O:$O,0),1)</f>
        <v>820411</v>
      </c>
      <c r="AD686" s="173" t="str">
        <f>INDEX(ATS!$A:$P,MATCH(ATS!$AB686,ATS!$O:$O,0),2)</f>
        <v>Hunter Light Gloves W</v>
      </c>
      <c r="AE686" s="173" t="str">
        <f>INDEX(ATS!$A:$P,MATCH(ATS!$AB686,ATS!$O:$O,0),4)</f>
        <v>99901-S</v>
      </c>
    </row>
    <row r="687" spans="1:31">
      <c r="A687">
        <v>820315</v>
      </c>
      <c r="B687" t="s">
        <v>1444</v>
      </c>
      <c r="C687" t="s">
        <v>3939</v>
      </c>
      <c r="D687" t="s">
        <v>1447</v>
      </c>
      <c r="E687" t="s">
        <v>1434</v>
      </c>
      <c r="F687" t="s">
        <v>66</v>
      </c>
      <c r="G687" t="s">
        <v>111</v>
      </c>
      <c r="H687">
        <v>71</v>
      </c>
      <c r="I687">
        <v>71</v>
      </c>
      <c r="J687">
        <v>71</v>
      </c>
      <c r="K687">
        <v>71</v>
      </c>
      <c r="L687">
        <v>71</v>
      </c>
      <c r="N687" s="171" t="str">
        <f t="shared" si="30"/>
        <v>820315-20100-L</v>
      </c>
      <c r="O687" s="172">
        <f>IF(B687="NET","",IF(B687="","",IFERROR(VLOOKUP(N687,EAN!$A:$B,2,FALSE),"MANGLER - MÅ OPPDATERE EAN-FANEN")))</f>
        <v>7048652801142</v>
      </c>
      <c r="P687" s="171">
        <f t="shared" si="31"/>
        <v>71</v>
      </c>
      <c r="Q687" s="171">
        <f t="shared" si="32"/>
        <v>71</v>
      </c>
      <c r="S687" s="102" t="str">
        <f>IF(B687="NET","",IFERROR(VLOOKUP(O687,'2) Order Form'!$V$9:$V$905,1,FALSE),"Ikke med I order form"))</f>
        <v>Ikke med I order form</v>
      </c>
      <c r="U687" s="2">
        <v>7048652762412</v>
      </c>
      <c r="V687" s="120">
        <f>IFERROR(VLOOKUP(U687,'2) Order Form'!$V$9:$V$1767,1,FALSE),"Ikke med I order form")</f>
        <v>7048652762412</v>
      </c>
      <c r="W687" s="173">
        <f>INDEX(ATS!$A:$P,MATCH(ATS!$U687,ATS!$O:$O,0),1)</f>
        <v>852073</v>
      </c>
      <c r="X687" s="174" t="str">
        <f>INDEX(ATS!$A:$P,MATCH(ATS!$U687,ATS!$O:$O,0),2)</f>
        <v>Shinobi Polarized</v>
      </c>
      <c r="Y687" s="175" t="str">
        <f>INDEX(ATS!$A:$P,MATCH(ATS!$U687,ATS!$O:$O,0),4)</f>
        <v>230100-OS</v>
      </c>
      <c r="AA687" s="173">
        <f>IFERROR(VLOOKUP('2) Order Form'!V652,$U$4:$U$2000,1,FALSE),"Ikke med i Elastic")</f>
        <v>7048652914200</v>
      </c>
      <c r="AB687" s="173">
        <f>SUM('2) Order Form'!V652)</f>
        <v>7048652914200</v>
      </c>
      <c r="AC687" s="173">
        <f>INDEX(ATS!$A:$P,MATCH(ATS!$AB687,ATS!$O:$O,0),1)</f>
        <v>820411</v>
      </c>
      <c r="AD687" s="173" t="str">
        <f>INDEX(ATS!$A:$P,MATCH(ATS!$AB687,ATS!$O:$O,0),2)</f>
        <v>Hunter Light Gloves W</v>
      </c>
      <c r="AE687" s="173" t="str">
        <f>INDEX(ATS!$A:$P,MATCH(ATS!$AB687,ATS!$O:$O,0),4)</f>
        <v>99901-M</v>
      </c>
    </row>
    <row r="688" spans="1:31">
      <c r="A688">
        <v>820315</v>
      </c>
      <c r="B688" t="s">
        <v>1444</v>
      </c>
      <c r="C688" t="s">
        <v>3939</v>
      </c>
      <c r="D688" t="s">
        <v>1448</v>
      </c>
      <c r="E688" t="s">
        <v>1434</v>
      </c>
      <c r="F688" t="s">
        <v>67</v>
      </c>
      <c r="G688" t="s">
        <v>111</v>
      </c>
      <c r="H688">
        <v>46</v>
      </c>
      <c r="I688">
        <v>46</v>
      </c>
      <c r="J688">
        <v>46</v>
      </c>
      <c r="K688">
        <v>46</v>
      </c>
      <c r="L688">
        <v>46</v>
      </c>
      <c r="N688" s="171" t="str">
        <f t="shared" si="30"/>
        <v>820315-20100-XL</v>
      </c>
      <c r="O688" s="172">
        <f>IF(B688="NET","",IF(B688="","",IFERROR(VLOOKUP(N688,EAN!$A:$B,2,FALSE),"MANGLER - MÅ OPPDATERE EAN-FANEN")))</f>
        <v>7048652801173</v>
      </c>
      <c r="P688" s="171">
        <f t="shared" si="31"/>
        <v>46</v>
      </c>
      <c r="Q688" s="171">
        <f t="shared" si="32"/>
        <v>46</v>
      </c>
      <c r="S688" s="102" t="str">
        <f>IF(B688="NET","",IFERROR(VLOOKUP(O688,'2) Order Form'!$V$9:$V$905,1,FALSE),"Ikke med I order form"))</f>
        <v>Ikke med I order form</v>
      </c>
      <c r="U688" s="2">
        <v>7048652762412</v>
      </c>
      <c r="V688" s="120">
        <f>IFERROR(VLOOKUP(U688,'2) Order Form'!$V$9:$V$1767,1,FALSE),"Ikke med I order form")</f>
        <v>7048652762412</v>
      </c>
      <c r="W688" s="173">
        <f>INDEX(ATS!$A:$P,MATCH(ATS!$U688,ATS!$O:$O,0),1)</f>
        <v>852073</v>
      </c>
      <c r="X688" s="174" t="str">
        <f>INDEX(ATS!$A:$P,MATCH(ATS!$U688,ATS!$O:$O,0),2)</f>
        <v>Shinobi Polarized</v>
      </c>
      <c r="Y688" s="175" t="str">
        <f>INDEX(ATS!$A:$P,MATCH(ATS!$U688,ATS!$O:$O,0),4)</f>
        <v>230100-OS</v>
      </c>
      <c r="AA688" s="173">
        <f>IFERROR(VLOOKUP('2) Order Form'!V653,$U$4:$U$2000,1,FALSE),"Ikke med i Elastic")</f>
        <v>7048652914194</v>
      </c>
      <c r="AB688" s="173">
        <f>SUM('2) Order Form'!V653)</f>
        <v>7048652914194</v>
      </c>
      <c r="AC688" s="173">
        <f>INDEX(ATS!$A:$P,MATCH(ATS!$AB688,ATS!$O:$O,0),1)</f>
        <v>820411</v>
      </c>
      <c r="AD688" s="173" t="str">
        <f>INDEX(ATS!$A:$P,MATCH(ATS!$AB688,ATS!$O:$O,0),2)</f>
        <v>Hunter Light Gloves W</v>
      </c>
      <c r="AE688" s="173" t="str">
        <f>INDEX(ATS!$A:$P,MATCH(ATS!$AB688,ATS!$O:$O,0),4)</f>
        <v>99901-L</v>
      </c>
    </row>
    <row r="689" spans="1:31">
      <c r="A689">
        <v>820315</v>
      </c>
      <c r="B689" t="s">
        <v>1444</v>
      </c>
      <c r="C689" t="s">
        <v>3939</v>
      </c>
      <c r="D689" t="s">
        <v>334</v>
      </c>
      <c r="E689" t="s">
        <v>2883</v>
      </c>
      <c r="F689" t="s">
        <v>8</v>
      </c>
      <c r="G689" t="s">
        <v>111</v>
      </c>
      <c r="H689">
        <v>0</v>
      </c>
      <c r="I689">
        <v>0</v>
      </c>
      <c r="J689">
        <v>0</v>
      </c>
      <c r="K689">
        <v>0</v>
      </c>
      <c r="L689">
        <v>0</v>
      </c>
      <c r="N689" s="171" t="str">
        <f t="shared" si="30"/>
        <v>820315-99901-S</v>
      </c>
      <c r="O689" s="172">
        <f>IF(B689="NET","",IF(B689="","",IFERROR(VLOOKUP(N689,EAN!$A:$B,2,FALSE),"MANGLER - MÅ OPPDATERE EAN-FANEN")))</f>
        <v>7048652809940</v>
      </c>
      <c r="P689" s="171">
        <f t="shared" si="31"/>
        <v>0</v>
      </c>
      <c r="Q689" s="171">
        <f t="shared" si="32"/>
        <v>0</v>
      </c>
      <c r="S689" s="102" t="str">
        <f>IF(B689="NET","",IFERROR(VLOOKUP(O689,'2) Order Form'!$V$9:$V$905,1,FALSE),"Ikke med I order form"))</f>
        <v>Ikke med I order form</v>
      </c>
      <c r="U689" s="2">
        <v>7048652762382</v>
      </c>
      <c r="V689" s="120">
        <f>IFERROR(VLOOKUP(U689,'2) Order Form'!$V$9:$V$1767,1,FALSE),"Ikke med I order form")</f>
        <v>7048652762382</v>
      </c>
      <c r="W689" s="173">
        <f>INDEX(ATS!$A:$P,MATCH(ATS!$U689,ATS!$O:$O,0),1)</f>
        <v>852075</v>
      </c>
      <c r="X689" s="174" t="str">
        <f>INDEX(ATS!$A:$P,MATCH(ATS!$U689,ATS!$O:$O,0),2)</f>
        <v>Shinobi RIG Photochromic</v>
      </c>
      <c r="Y689" s="175" t="str">
        <f>INDEX(ATS!$A:$P,MATCH(ATS!$U689,ATS!$O:$O,0),4)</f>
        <v>220400-OS</v>
      </c>
      <c r="AA689" s="173">
        <f>IFERROR(VLOOKUP('2) Order Form'!V654,$U$4:$U$2000,1,FALSE),"Ikke med i Elastic")</f>
        <v>7048652914545</v>
      </c>
      <c r="AB689" s="173">
        <f>SUM('2) Order Form'!V654)</f>
        <v>7048652914545</v>
      </c>
      <c r="AC689" s="173">
        <f>INDEX(ATS!$A:$P,MATCH(ATS!$AB689,ATS!$O:$O,0),1)</f>
        <v>820413</v>
      </c>
      <c r="AD689" s="173" t="str">
        <f>INDEX(ATS!$A:$P,MATCH(ATS!$AB689,ATS!$O:$O,0),2)</f>
        <v>Hunter Gloves W</v>
      </c>
      <c r="AE689" s="173" t="str">
        <f>INDEX(ATS!$A:$P,MATCH(ATS!$AB689,ATS!$O:$O,0),4)</f>
        <v>10001-XS</v>
      </c>
    </row>
    <row r="690" spans="1:31">
      <c r="A690">
        <v>820315</v>
      </c>
      <c r="B690" t="s">
        <v>1444</v>
      </c>
      <c r="C690" t="s">
        <v>3939</v>
      </c>
      <c r="D690" t="s">
        <v>335</v>
      </c>
      <c r="E690" t="s">
        <v>2883</v>
      </c>
      <c r="F690" t="s">
        <v>7</v>
      </c>
      <c r="G690" t="s">
        <v>111</v>
      </c>
      <c r="H690">
        <v>0</v>
      </c>
      <c r="I690">
        <v>0</v>
      </c>
      <c r="J690">
        <v>0</v>
      </c>
      <c r="K690">
        <v>0</v>
      </c>
      <c r="L690">
        <v>0</v>
      </c>
      <c r="N690" s="171" t="str">
        <f t="shared" si="30"/>
        <v>820315-99901-M</v>
      </c>
      <c r="O690" s="172">
        <f>IF(B690="NET","",IF(B690="","",IFERROR(VLOOKUP(N690,EAN!$A:$B,2,FALSE),"MANGLER - MÅ OPPDATERE EAN-FANEN")))</f>
        <v>7048652809933</v>
      </c>
      <c r="P690" s="171">
        <f t="shared" si="31"/>
        <v>0</v>
      </c>
      <c r="Q690" s="171">
        <f t="shared" si="32"/>
        <v>0</v>
      </c>
      <c r="S690" s="102" t="str">
        <f>IF(B690="NET","",IFERROR(VLOOKUP(O690,'2) Order Form'!$V$9:$V$905,1,FALSE),"Ikke med I order form"))</f>
        <v>Ikke med I order form</v>
      </c>
      <c r="U690" s="2">
        <v>7048652762382</v>
      </c>
      <c r="V690" s="120">
        <f>IFERROR(VLOOKUP(U690,'2) Order Form'!$V$9:$V$1767,1,FALSE),"Ikke med I order form")</f>
        <v>7048652762382</v>
      </c>
      <c r="W690" s="173">
        <f>INDEX(ATS!$A:$P,MATCH(ATS!$U690,ATS!$O:$O,0),1)</f>
        <v>852075</v>
      </c>
      <c r="X690" s="174" t="str">
        <f>INDEX(ATS!$A:$P,MATCH(ATS!$U690,ATS!$O:$O,0),2)</f>
        <v>Shinobi RIG Photochromic</v>
      </c>
      <c r="Y690" s="175" t="str">
        <f>INDEX(ATS!$A:$P,MATCH(ATS!$U690,ATS!$O:$O,0),4)</f>
        <v>220400-OS</v>
      </c>
      <c r="AA690" s="173">
        <f>IFERROR(VLOOKUP('2) Order Form'!V655,$U$4:$U$2000,1,FALSE),"Ikke med i Elastic")</f>
        <v>7048652914538</v>
      </c>
      <c r="AB690" s="173">
        <f>SUM('2) Order Form'!V655)</f>
        <v>7048652914538</v>
      </c>
      <c r="AC690" s="173">
        <f>INDEX(ATS!$A:$P,MATCH(ATS!$AB690,ATS!$O:$O,0),1)</f>
        <v>820413</v>
      </c>
      <c r="AD690" s="173" t="str">
        <f>INDEX(ATS!$A:$P,MATCH(ATS!$AB690,ATS!$O:$O,0),2)</f>
        <v>Hunter Gloves W</v>
      </c>
      <c r="AE690" s="173" t="str">
        <f>INDEX(ATS!$A:$P,MATCH(ATS!$AB690,ATS!$O:$O,0),4)</f>
        <v>10001-S</v>
      </c>
    </row>
    <row r="691" spans="1:31">
      <c r="A691">
        <v>820315</v>
      </c>
      <c r="B691" t="s">
        <v>1444</v>
      </c>
      <c r="C691" t="s">
        <v>3939</v>
      </c>
      <c r="D691" t="s">
        <v>336</v>
      </c>
      <c r="E691" t="s">
        <v>2883</v>
      </c>
      <c r="F691" t="s">
        <v>66</v>
      </c>
      <c r="G691" t="s">
        <v>111</v>
      </c>
      <c r="H691">
        <v>0</v>
      </c>
      <c r="I691">
        <v>0</v>
      </c>
      <c r="J691">
        <v>0</v>
      </c>
      <c r="K691">
        <v>0</v>
      </c>
      <c r="L691">
        <v>0</v>
      </c>
      <c r="N691" s="171" t="str">
        <f t="shared" si="30"/>
        <v>820315-99901-L</v>
      </c>
      <c r="O691" s="172">
        <f>IF(B691="NET","",IF(B691="","",IFERROR(VLOOKUP(N691,EAN!$A:$B,2,FALSE),"MANGLER - MÅ OPPDATERE EAN-FANEN")))</f>
        <v>7048652809926</v>
      </c>
      <c r="P691" s="171">
        <f t="shared" si="31"/>
        <v>0</v>
      </c>
      <c r="Q691" s="171">
        <f t="shared" si="32"/>
        <v>0</v>
      </c>
      <c r="S691" s="102" t="str">
        <f>IF(B691="NET","",IFERROR(VLOOKUP(O691,'2) Order Form'!$V$9:$V$905,1,FALSE),"Ikke med I order form"))</f>
        <v>Ikke med I order form</v>
      </c>
      <c r="U691" s="2">
        <v>7048652762382</v>
      </c>
      <c r="V691" s="120">
        <f>IFERROR(VLOOKUP(U691,'2) Order Form'!$V$9:$V$1767,1,FALSE),"Ikke med I order form")</f>
        <v>7048652762382</v>
      </c>
      <c r="W691" s="173">
        <f>INDEX(ATS!$A:$P,MATCH(ATS!$U691,ATS!$O:$O,0),1)</f>
        <v>852075</v>
      </c>
      <c r="X691" s="174" t="str">
        <f>INDEX(ATS!$A:$P,MATCH(ATS!$U691,ATS!$O:$O,0),2)</f>
        <v>Shinobi RIG Photochromic</v>
      </c>
      <c r="Y691" s="175" t="str">
        <f>INDEX(ATS!$A:$P,MATCH(ATS!$U691,ATS!$O:$O,0),4)</f>
        <v>220400-OS</v>
      </c>
      <c r="AA691" s="173">
        <f>IFERROR(VLOOKUP('2) Order Form'!V656,$U$4:$U$2000,1,FALSE),"Ikke med i Elastic")</f>
        <v>7048652914521</v>
      </c>
      <c r="AB691" s="173">
        <f>SUM('2) Order Form'!V656)</f>
        <v>7048652914521</v>
      </c>
      <c r="AC691" s="173">
        <f>INDEX(ATS!$A:$P,MATCH(ATS!$AB691,ATS!$O:$O,0),1)</f>
        <v>820413</v>
      </c>
      <c r="AD691" s="173" t="str">
        <f>INDEX(ATS!$A:$P,MATCH(ATS!$AB691,ATS!$O:$O,0),2)</f>
        <v>Hunter Gloves W</v>
      </c>
      <c r="AE691" s="173" t="str">
        <f>INDEX(ATS!$A:$P,MATCH(ATS!$AB691,ATS!$O:$O,0),4)</f>
        <v>10001-M</v>
      </c>
    </row>
    <row r="692" spans="1:31">
      <c r="A692">
        <v>820315</v>
      </c>
      <c r="B692" t="s">
        <v>1444</v>
      </c>
      <c r="C692" t="s">
        <v>3939</v>
      </c>
      <c r="D692" t="s">
        <v>337</v>
      </c>
      <c r="E692" t="s">
        <v>2883</v>
      </c>
      <c r="F692" t="s">
        <v>67</v>
      </c>
      <c r="G692" t="s">
        <v>111</v>
      </c>
      <c r="H692">
        <v>0</v>
      </c>
      <c r="I692">
        <v>0</v>
      </c>
      <c r="J692">
        <v>0</v>
      </c>
      <c r="K692">
        <v>0</v>
      </c>
      <c r="L692">
        <v>0</v>
      </c>
      <c r="N692" s="171" t="str">
        <f t="shared" si="30"/>
        <v>820315-99901-XL</v>
      </c>
      <c r="O692" s="172">
        <f>IF(B692="NET","",IF(B692="","",IFERROR(VLOOKUP(N692,EAN!$A:$B,2,FALSE),"MANGLER - MÅ OPPDATERE EAN-FANEN")))</f>
        <v>7048652809957</v>
      </c>
      <c r="P692" s="171">
        <f t="shared" si="31"/>
        <v>0</v>
      </c>
      <c r="Q692" s="171">
        <f t="shared" si="32"/>
        <v>0</v>
      </c>
      <c r="S692" s="102" t="str">
        <f>IF(B692="NET","",IFERROR(VLOOKUP(O692,'2) Order Form'!$V$9:$V$905,1,FALSE),"Ikke med I order form"))</f>
        <v>Ikke med I order form</v>
      </c>
      <c r="U692" s="2">
        <v>7048652661944</v>
      </c>
      <c r="V692" s="120">
        <f>IFERROR(VLOOKUP(U692,'2) Order Form'!$V$9:$V$1767,1,FALSE),"Ikke med I order form")</f>
        <v>7048652661944</v>
      </c>
      <c r="W692" s="173">
        <f>INDEX(ATS!$A:$P,MATCH(ATS!$U692,ATS!$O:$O,0),1)</f>
        <v>852043</v>
      </c>
      <c r="X692" s="174" t="str">
        <f>INDEX(ATS!$A:$P,MATCH(ATS!$U692,ATS!$O:$O,0),2)</f>
        <v>Ronin RIG Reflect</v>
      </c>
      <c r="Y692" s="175" t="str">
        <f>INDEX(ATS!$A:$P,MATCH(ATS!$U692,ATS!$O:$O,0),4)</f>
        <v>061200-OS</v>
      </c>
      <c r="AA692" s="173">
        <f>IFERROR(VLOOKUP('2) Order Form'!V657,$U$4:$U$2000,1,FALSE),"Ikke med i Elastic")</f>
        <v>7048652914514</v>
      </c>
      <c r="AB692" s="173">
        <f>SUM('2) Order Form'!V657)</f>
        <v>7048652914514</v>
      </c>
      <c r="AC692" s="173">
        <f>INDEX(ATS!$A:$P,MATCH(ATS!$AB692,ATS!$O:$O,0),1)</f>
        <v>820413</v>
      </c>
      <c r="AD692" s="173" t="str">
        <f>INDEX(ATS!$A:$P,MATCH(ATS!$AB692,ATS!$O:$O,0),2)</f>
        <v>Hunter Gloves W</v>
      </c>
      <c r="AE692" s="173" t="str">
        <f>INDEX(ATS!$A:$P,MATCH(ATS!$AB692,ATS!$O:$O,0),4)</f>
        <v>10001-L</v>
      </c>
    </row>
    <row r="693" spans="1:31">
      <c r="A693" s="140">
        <v>820316</v>
      </c>
      <c r="B693" t="s">
        <v>170</v>
      </c>
      <c r="H693" s="140">
        <v>202341</v>
      </c>
      <c r="I693" s="140">
        <v>202342</v>
      </c>
      <c r="J693" s="140">
        <v>202343</v>
      </c>
      <c r="K693" s="140">
        <v>202344</v>
      </c>
      <c r="L693" s="140">
        <v>202345</v>
      </c>
      <c r="N693" s="171" t="str">
        <f t="shared" si="30"/>
        <v>820316-</v>
      </c>
      <c r="O693" s="172" t="str">
        <f>IF(B693="NET","",IF(B693="","",IFERROR(VLOOKUP(N693,EAN!$A:$B,2,FALSE),"MANGLER - MÅ OPPDATERE EAN-FANEN")))</f>
        <v/>
      </c>
      <c r="P693" s="171">
        <f t="shared" si="31"/>
        <v>202341</v>
      </c>
      <c r="Q693" s="171">
        <f t="shared" si="32"/>
        <v>202345</v>
      </c>
      <c r="S693" s="102" t="str">
        <f>IF(B693="NET","",IFERROR(VLOOKUP(O693,'2) Order Form'!$V$9:$V$905,1,FALSE),"Ikke med I order form"))</f>
        <v/>
      </c>
      <c r="U693" s="2">
        <v>7048652661944</v>
      </c>
      <c r="V693" s="120">
        <f>IFERROR(VLOOKUP(U693,'2) Order Form'!$V$9:$V$1767,1,FALSE),"Ikke med I order form")</f>
        <v>7048652661944</v>
      </c>
      <c r="W693" s="173">
        <f>INDEX(ATS!$A:$P,MATCH(ATS!$U693,ATS!$O:$O,0),1)</f>
        <v>852043</v>
      </c>
      <c r="X693" s="174" t="str">
        <f>INDEX(ATS!$A:$P,MATCH(ATS!$U693,ATS!$O:$O,0),2)</f>
        <v>Ronin RIG Reflect</v>
      </c>
      <c r="Y693" s="175" t="str">
        <f>INDEX(ATS!$A:$P,MATCH(ATS!$U693,ATS!$O:$O,0),4)</f>
        <v>061200-OS</v>
      </c>
      <c r="AA693" s="173">
        <f>IFERROR(VLOOKUP('2) Order Form'!V658,$U$4:$U$2000,1,FALSE),"Ikke med i Elastic")</f>
        <v>7048652914460</v>
      </c>
      <c r="AB693" s="173">
        <f>SUM('2) Order Form'!V658)</f>
        <v>7048652914460</v>
      </c>
      <c r="AC693" s="173">
        <f>INDEX(ATS!$A:$P,MATCH(ATS!$AB693,ATS!$O:$O,0),1)</f>
        <v>820413</v>
      </c>
      <c r="AD693" s="173" t="str">
        <f>INDEX(ATS!$A:$P,MATCH(ATS!$AB693,ATS!$O:$O,0),2)</f>
        <v>Hunter Gloves W</v>
      </c>
      <c r="AE693" s="173" t="str">
        <f>INDEX(ATS!$A:$P,MATCH(ATS!$AB693,ATS!$O:$O,0),4)</f>
        <v>55504-XS</v>
      </c>
    </row>
    <row r="694" spans="1:31">
      <c r="A694">
        <v>820316</v>
      </c>
      <c r="B694" t="s">
        <v>3389</v>
      </c>
      <c r="C694" t="s">
        <v>3939</v>
      </c>
      <c r="D694" t="s">
        <v>3334</v>
      </c>
      <c r="E694" t="s">
        <v>3335</v>
      </c>
      <c r="F694" t="s">
        <v>8</v>
      </c>
      <c r="G694" t="s">
        <v>111</v>
      </c>
      <c r="H694">
        <v>33</v>
      </c>
      <c r="I694">
        <v>33</v>
      </c>
      <c r="J694">
        <v>33</v>
      </c>
      <c r="K694">
        <v>33</v>
      </c>
      <c r="L694">
        <v>33</v>
      </c>
      <c r="N694" s="171" t="str">
        <f t="shared" si="30"/>
        <v>820316-75000-S</v>
      </c>
      <c r="O694" s="172" t="str">
        <f>IF(B694="NET","",IF(B694="","",IFERROR(VLOOKUP(N694,EAN!$A:$B,2,FALSE),"MANGLER - MÅ OPPDATERE EAN-FANEN")))</f>
        <v>MANGLER - MÅ OPPDATERE EAN-FANEN</v>
      </c>
      <c r="P694" s="171">
        <f t="shared" si="31"/>
        <v>33</v>
      </c>
      <c r="Q694" s="171">
        <f t="shared" si="32"/>
        <v>33</v>
      </c>
      <c r="S694" s="102" t="str">
        <f>IF(B694="NET","",IFERROR(VLOOKUP(O694,'2) Order Form'!$V$9:$V$905,1,FALSE),"Ikke med I order form"))</f>
        <v>Ikke med I order form</v>
      </c>
      <c r="U694" s="2">
        <v>7048652661944</v>
      </c>
      <c r="V694" s="120">
        <f>IFERROR(VLOOKUP(U694,'2) Order Form'!$V$9:$V$1767,1,FALSE),"Ikke med I order form")</f>
        <v>7048652661944</v>
      </c>
      <c r="W694" s="173">
        <f>INDEX(ATS!$A:$P,MATCH(ATS!$U694,ATS!$O:$O,0),1)</f>
        <v>852043</v>
      </c>
      <c r="X694" s="174" t="str">
        <f>INDEX(ATS!$A:$P,MATCH(ATS!$U694,ATS!$O:$O,0),2)</f>
        <v>Ronin RIG Reflect</v>
      </c>
      <c r="Y694" s="175" t="str">
        <f>INDEX(ATS!$A:$P,MATCH(ATS!$U694,ATS!$O:$O,0),4)</f>
        <v>061200-OS</v>
      </c>
      <c r="AA694" s="173">
        <f>IFERROR(VLOOKUP('2) Order Form'!V659,$U$4:$U$2000,1,FALSE),"Ikke med i Elastic")</f>
        <v>7048652914453</v>
      </c>
      <c r="AB694" s="173">
        <f>SUM('2) Order Form'!V659)</f>
        <v>7048652914453</v>
      </c>
      <c r="AC694" s="173">
        <f>INDEX(ATS!$A:$P,MATCH(ATS!$AB694,ATS!$O:$O,0),1)</f>
        <v>820413</v>
      </c>
      <c r="AD694" s="173" t="str">
        <f>INDEX(ATS!$A:$P,MATCH(ATS!$AB694,ATS!$O:$O,0),2)</f>
        <v>Hunter Gloves W</v>
      </c>
      <c r="AE694" s="173" t="str">
        <f>INDEX(ATS!$A:$P,MATCH(ATS!$AB694,ATS!$O:$O,0),4)</f>
        <v>55504-S</v>
      </c>
    </row>
    <row r="695" spans="1:31">
      <c r="A695">
        <v>820316</v>
      </c>
      <c r="B695" t="s">
        <v>3389</v>
      </c>
      <c r="C695" t="s">
        <v>3939</v>
      </c>
      <c r="D695" t="s">
        <v>3336</v>
      </c>
      <c r="E695" t="s">
        <v>3335</v>
      </c>
      <c r="F695" t="s">
        <v>7</v>
      </c>
      <c r="G695" t="s">
        <v>111</v>
      </c>
      <c r="H695">
        <v>104</v>
      </c>
      <c r="I695">
        <v>104</v>
      </c>
      <c r="J695">
        <v>104</v>
      </c>
      <c r="K695">
        <v>104</v>
      </c>
      <c r="L695">
        <v>104</v>
      </c>
      <c r="N695" s="171" t="str">
        <f t="shared" si="30"/>
        <v>820316-75000-M</v>
      </c>
      <c r="O695" s="172" t="str">
        <f>IF(B695="NET","",IF(B695="","",IFERROR(VLOOKUP(N695,EAN!$A:$B,2,FALSE),"MANGLER - MÅ OPPDATERE EAN-FANEN")))</f>
        <v>MANGLER - MÅ OPPDATERE EAN-FANEN</v>
      </c>
      <c r="P695" s="171">
        <f t="shared" si="31"/>
        <v>104</v>
      </c>
      <c r="Q695" s="171">
        <f t="shared" si="32"/>
        <v>104</v>
      </c>
      <c r="S695" s="102" t="str">
        <f>IF(B695="NET","",IFERROR(VLOOKUP(O695,'2) Order Form'!$V$9:$V$905,1,FALSE),"Ikke med I order form"))</f>
        <v>Ikke med I order form</v>
      </c>
      <c r="U695" s="2">
        <v>7048652661944</v>
      </c>
      <c r="V695" s="120">
        <f>IFERROR(VLOOKUP(U695,'2) Order Form'!$V$9:$V$1767,1,FALSE),"Ikke med I order form")</f>
        <v>7048652661944</v>
      </c>
      <c r="W695" s="173">
        <f>INDEX(ATS!$A:$P,MATCH(ATS!$U695,ATS!$O:$O,0),1)</f>
        <v>852043</v>
      </c>
      <c r="X695" s="174" t="str">
        <f>INDEX(ATS!$A:$P,MATCH(ATS!$U695,ATS!$O:$O,0),2)</f>
        <v>Ronin RIG Reflect</v>
      </c>
      <c r="Y695" s="175" t="str">
        <f>INDEX(ATS!$A:$P,MATCH(ATS!$U695,ATS!$O:$O,0),4)</f>
        <v>061200-OS</v>
      </c>
      <c r="AA695" s="173">
        <f>IFERROR(VLOOKUP('2) Order Form'!V660,$U$4:$U$2000,1,FALSE),"Ikke med i Elastic")</f>
        <v>7048652914446</v>
      </c>
      <c r="AB695" s="173">
        <f>SUM('2) Order Form'!V660)</f>
        <v>7048652914446</v>
      </c>
      <c r="AC695" s="173">
        <f>INDEX(ATS!$A:$P,MATCH(ATS!$AB695,ATS!$O:$O,0),1)</f>
        <v>820413</v>
      </c>
      <c r="AD695" s="173" t="str">
        <f>INDEX(ATS!$A:$P,MATCH(ATS!$AB695,ATS!$O:$O,0),2)</f>
        <v>Hunter Gloves W</v>
      </c>
      <c r="AE695" s="173" t="str">
        <f>INDEX(ATS!$A:$P,MATCH(ATS!$AB695,ATS!$O:$O,0),4)</f>
        <v>55504-M</v>
      </c>
    </row>
    <row r="696" spans="1:31">
      <c r="A696">
        <v>820316</v>
      </c>
      <c r="B696" t="s">
        <v>3389</v>
      </c>
      <c r="C696" t="s">
        <v>3939</v>
      </c>
      <c r="D696" t="s">
        <v>3337</v>
      </c>
      <c r="E696" t="s">
        <v>3335</v>
      </c>
      <c r="F696" t="s">
        <v>66</v>
      </c>
      <c r="G696" t="s">
        <v>111</v>
      </c>
      <c r="H696">
        <v>118</v>
      </c>
      <c r="I696">
        <v>118</v>
      </c>
      <c r="J696">
        <v>118</v>
      </c>
      <c r="K696">
        <v>118</v>
      </c>
      <c r="L696">
        <v>118</v>
      </c>
      <c r="N696" s="171" t="str">
        <f t="shared" si="30"/>
        <v>820316-75000-L</v>
      </c>
      <c r="O696" s="172" t="str">
        <f>IF(B696="NET","",IF(B696="","",IFERROR(VLOOKUP(N696,EAN!$A:$B,2,FALSE),"MANGLER - MÅ OPPDATERE EAN-FANEN")))</f>
        <v>MANGLER - MÅ OPPDATERE EAN-FANEN</v>
      </c>
      <c r="P696" s="171">
        <f t="shared" si="31"/>
        <v>118</v>
      </c>
      <c r="Q696" s="171">
        <f t="shared" si="32"/>
        <v>118</v>
      </c>
      <c r="S696" s="102" t="str">
        <f>IF(B696="NET","",IFERROR(VLOOKUP(O696,'2) Order Form'!$V$9:$V$905,1,FALSE),"Ikke med I order form"))</f>
        <v>Ikke med I order form</v>
      </c>
      <c r="U696" s="2">
        <v>7048652615510</v>
      </c>
      <c r="V696" s="120">
        <f>IFERROR(VLOOKUP(U696,'2) Order Form'!$V$9:$V$1767,1,FALSE),"Ikke med I order form")</f>
        <v>7048652615510</v>
      </c>
      <c r="W696" s="173">
        <f>INDEX(ATS!$A:$P,MATCH(ATS!$U696,ATS!$O:$O,0),1)</f>
        <v>852043</v>
      </c>
      <c r="X696" s="174" t="str">
        <f>INDEX(ATS!$A:$P,MATCH(ATS!$U696,ATS!$O:$O,0),2)</f>
        <v>Ronin RIG Reflect</v>
      </c>
      <c r="Y696" s="175" t="str">
        <f>INDEX(ATS!$A:$P,MATCH(ATS!$U696,ATS!$O:$O,0),4)</f>
        <v>200100-OS</v>
      </c>
      <c r="AA696" s="173">
        <f>IFERROR(VLOOKUP('2) Order Form'!V661,$U$4:$U$2000,1,FALSE),"Ikke med i Elastic")</f>
        <v>7048652914439</v>
      </c>
      <c r="AB696" s="173">
        <f>SUM('2) Order Form'!V661)</f>
        <v>7048652914439</v>
      </c>
      <c r="AC696" s="173">
        <f>INDEX(ATS!$A:$P,MATCH(ATS!$AB696,ATS!$O:$O,0),1)</f>
        <v>820413</v>
      </c>
      <c r="AD696" s="173" t="str">
        <f>INDEX(ATS!$A:$P,MATCH(ATS!$AB696,ATS!$O:$O,0),2)</f>
        <v>Hunter Gloves W</v>
      </c>
      <c r="AE696" s="173" t="str">
        <f>INDEX(ATS!$A:$P,MATCH(ATS!$AB696,ATS!$O:$O,0),4)</f>
        <v>55504-L</v>
      </c>
    </row>
    <row r="697" spans="1:31">
      <c r="A697">
        <v>820316</v>
      </c>
      <c r="B697" t="s">
        <v>3389</v>
      </c>
      <c r="C697" t="s">
        <v>3939</v>
      </c>
      <c r="D697" t="s">
        <v>3338</v>
      </c>
      <c r="E697" t="s">
        <v>3335</v>
      </c>
      <c r="F697" t="s">
        <v>67</v>
      </c>
      <c r="G697" t="s">
        <v>111</v>
      </c>
      <c r="H697">
        <v>73</v>
      </c>
      <c r="I697">
        <v>73</v>
      </c>
      <c r="J697">
        <v>73</v>
      </c>
      <c r="K697">
        <v>73</v>
      </c>
      <c r="L697">
        <v>73</v>
      </c>
      <c r="N697" s="171" t="str">
        <f t="shared" si="30"/>
        <v>820316-75000-XL</v>
      </c>
      <c r="O697" s="172" t="str">
        <f>IF(B697="NET","",IF(B697="","",IFERROR(VLOOKUP(N697,EAN!$A:$B,2,FALSE),"MANGLER - MÅ OPPDATERE EAN-FANEN")))</f>
        <v>MANGLER - MÅ OPPDATERE EAN-FANEN</v>
      </c>
      <c r="P697" s="171">
        <f t="shared" si="31"/>
        <v>73</v>
      </c>
      <c r="Q697" s="171">
        <f t="shared" si="32"/>
        <v>73</v>
      </c>
      <c r="S697" s="102" t="str">
        <f>IF(B697="NET","",IFERROR(VLOOKUP(O697,'2) Order Form'!$V$9:$V$905,1,FALSE),"Ikke med I order form"))</f>
        <v>Ikke med I order form</v>
      </c>
      <c r="U697" s="2">
        <v>7048652615510</v>
      </c>
      <c r="V697" s="120">
        <f>IFERROR(VLOOKUP(U697,'2) Order Form'!$V$9:$V$1767,1,FALSE),"Ikke med I order form")</f>
        <v>7048652615510</v>
      </c>
      <c r="W697" s="173">
        <f>INDEX(ATS!$A:$P,MATCH(ATS!$U697,ATS!$O:$O,0),1)</f>
        <v>852043</v>
      </c>
      <c r="X697" s="174" t="str">
        <f>INDEX(ATS!$A:$P,MATCH(ATS!$U697,ATS!$O:$O,0),2)</f>
        <v>Ronin RIG Reflect</v>
      </c>
      <c r="Y697" s="175" t="str">
        <f>INDEX(ATS!$A:$P,MATCH(ATS!$U697,ATS!$O:$O,0),4)</f>
        <v>200100-OS</v>
      </c>
      <c r="AA697" s="173">
        <f>IFERROR(VLOOKUP('2) Order Form'!V662,$U$4:$U$2000,1,FALSE),"Ikke med i Elastic")</f>
        <v>7048652914507</v>
      </c>
      <c r="AB697" s="173">
        <f>SUM('2) Order Form'!V662)</f>
        <v>7048652914507</v>
      </c>
      <c r="AC697" s="173">
        <f>INDEX(ATS!$A:$P,MATCH(ATS!$AB697,ATS!$O:$O,0),1)</f>
        <v>820413</v>
      </c>
      <c r="AD697" s="173" t="str">
        <f>INDEX(ATS!$A:$P,MATCH(ATS!$AB697,ATS!$O:$O,0),2)</f>
        <v>Hunter Gloves W</v>
      </c>
      <c r="AE697" s="173" t="str">
        <f>INDEX(ATS!$A:$P,MATCH(ATS!$AB697,ATS!$O:$O,0),4)</f>
        <v>99901-XS</v>
      </c>
    </row>
    <row r="698" spans="1:31">
      <c r="A698">
        <v>820316</v>
      </c>
      <c r="B698" t="s">
        <v>3389</v>
      </c>
      <c r="C698" t="s">
        <v>3939</v>
      </c>
      <c r="D698" t="s">
        <v>334</v>
      </c>
      <c r="E698" t="s">
        <v>2883</v>
      </c>
      <c r="F698" t="s">
        <v>8</v>
      </c>
      <c r="G698" t="s">
        <v>111</v>
      </c>
      <c r="H698">
        <v>0</v>
      </c>
      <c r="I698">
        <v>0</v>
      </c>
      <c r="J698">
        <v>0</v>
      </c>
      <c r="K698">
        <v>0</v>
      </c>
      <c r="L698">
        <v>0</v>
      </c>
      <c r="N698" s="171" t="str">
        <f t="shared" si="30"/>
        <v>820316-99901-S</v>
      </c>
      <c r="O698" s="172" t="str">
        <f>IF(B698="NET","",IF(B698="","",IFERROR(VLOOKUP(N698,EAN!$A:$B,2,FALSE),"MANGLER - MÅ OPPDATERE EAN-FANEN")))</f>
        <v>MANGLER - MÅ OPPDATERE EAN-FANEN</v>
      </c>
      <c r="P698" s="171">
        <f t="shared" si="31"/>
        <v>0</v>
      </c>
      <c r="Q698" s="171">
        <f t="shared" si="32"/>
        <v>0</v>
      </c>
      <c r="S698" s="102" t="str">
        <f>IF(B698="NET","",IFERROR(VLOOKUP(O698,'2) Order Form'!$V$9:$V$905,1,FALSE),"Ikke med I order form"))</f>
        <v>Ikke med I order form</v>
      </c>
      <c r="U698" s="2">
        <v>7048652615510</v>
      </c>
      <c r="V698" s="120">
        <f>IFERROR(VLOOKUP(U698,'2) Order Form'!$V$9:$V$1767,1,FALSE),"Ikke med I order form")</f>
        <v>7048652615510</v>
      </c>
      <c r="W698" s="173">
        <f>INDEX(ATS!$A:$P,MATCH(ATS!$U698,ATS!$O:$O,0),1)</f>
        <v>852043</v>
      </c>
      <c r="X698" s="174" t="str">
        <f>INDEX(ATS!$A:$P,MATCH(ATS!$U698,ATS!$O:$O,0),2)</f>
        <v>Ronin RIG Reflect</v>
      </c>
      <c r="Y698" s="175" t="str">
        <f>INDEX(ATS!$A:$P,MATCH(ATS!$U698,ATS!$O:$O,0),4)</f>
        <v>200100-OS</v>
      </c>
      <c r="AA698" s="173">
        <f>IFERROR(VLOOKUP('2) Order Form'!V663,$U$4:$U$2000,1,FALSE),"Ikke med i Elastic")</f>
        <v>7048652914491</v>
      </c>
      <c r="AB698" s="173">
        <f>SUM('2) Order Form'!V663)</f>
        <v>7048652914491</v>
      </c>
      <c r="AC698" s="173">
        <f>INDEX(ATS!$A:$P,MATCH(ATS!$AB698,ATS!$O:$O,0),1)</f>
        <v>820413</v>
      </c>
      <c r="AD698" s="173" t="str">
        <f>INDEX(ATS!$A:$P,MATCH(ATS!$AB698,ATS!$O:$O,0),2)</f>
        <v>Hunter Gloves W</v>
      </c>
      <c r="AE698" s="173" t="str">
        <f>INDEX(ATS!$A:$P,MATCH(ATS!$AB698,ATS!$O:$O,0),4)</f>
        <v>99901-S</v>
      </c>
    </row>
    <row r="699" spans="1:31">
      <c r="A699">
        <v>820316</v>
      </c>
      <c r="B699" t="s">
        <v>3389</v>
      </c>
      <c r="C699" t="s">
        <v>3939</v>
      </c>
      <c r="D699" t="s">
        <v>335</v>
      </c>
      <c r="E699" t="s">
        <v>2883</v>
      </c>
      <c r="F699" t="s">
        <v>7</v>
      </c>
      <c r="G699" t="s">
        <v>111</v>
      </c>
      <c r="H699">
        <v>0</v>
      </c>
      <c r="I699">
        <v>0</v>
      </c>
      <c r="J699">
        <v>0</v>
      </c>
      <c r="K699">
        <v>0</v>
      </c>
      <c r="L699">
        <v>0</v>
      </c>
      <c r="N699" s="171" t="str">
        <f t="shared" si="30"/>
        <v>820316-99901-M</v>
      </c>
      <c r="O699" s="172" t="str">
        <f>IF(B699="NET","",IF(B699="","",IFERROR(VLOOKUP(N699,EAN!$A:$B,2,FALSE),"MANGLER - MÅ OPPDATERE EAN-FANEN")))</f>
        <v>MANGLER - MÅ OPPDATERE EAN-FANEN</v>
      </c>
      <c r="P699" s="171">
        <f t="shared" si="31"/>
        <v>0</v>
      </c>
      <c r="Q699" s="171">
        <f t="shared" si="32"/>
        <v>0</v>
      </c>
      <c r="S699" s="102" t="str">
        <f>IF(B699="NET","",IFERROR(VLOOKUP(O699,'2) Order Form'!$V$9:$V$905,1,FALSE),"Ikke med I order form"))</f>
        <v>Ikke med I order form</v>
      </c>
      <c r="U699" s="2">
        <v>7048652710185</v>
      </c>
      <c r="V699" s="120">
        <f>IFERROR(VLOOKUP(U699,'2) Order Form'!$V$9:$V$1767,1,FALSE),"Ikke med I order form")</f>
        <v>7048652710185</v>
      </c>
      <c r="W699" s="173">
        <f>INDEX(ATS!$A:$P,MATCH(ATS!$U699,ATS!$O:$O,0),1)</f>
        <v>852043</v>
      </c>
      <c r="X699" s="174" t="str">
        <f>INDEX(ATS!$A:$P,MATCH(ATS!$U699,ATS!$O:$O,0),2)</f>
        <v>Ronin RIG Reflect</v>
      </c>
      <c r="Y699" s="175" t="str">
        <f>INDEX(ATS!$A:$P,MATCH(ATS!$U699,ATS!$O:$O,0),4)</f>
        <v>160400-OS</v>
      </c>
      <c r="AA699" s="173">
        <f>IFERROR(VLOOKUP('2) Order Form'!V664,$U$4:$U$2000,1,FALSE),"Ikke med i Elastic")</f>
        <v>7048652914484</v>
      </c>
      <c r="AB699" s="173">
        <f>SUM('2) Order Form'!V664)</f>
        <v>7048652914484</v>
      </c>
      <c r="AC699" s="173">
        <f>INDEX(ATS!$A:$P,MATCH(ATS!$AB699,ATS!$O:$O,0),1)</f>
        <v>820413</v>
      </c>
      <c r="AD699" s="173" t="str">
        <f>INDEX(ATS!$A:$P,MATCH(ATS!$AB699,ATS!$O:$O,0),2)</f>
        <v>Hunter Gloves W</v>
      </c>
      <c r="AE699" s="173" t="str">
        <f>INDEX(ATS!$A:$P,MATCH(ATS!$AB699,ATS!$O:$O,0),4)</f>
        <v>99901-M</v>
      </c>
    </row>
    <row r="700" spans="1:31">
      <c r="A700">
        <v>820316</v>
      </c>
      <c r="B700" t="s">
        <v>3389</v>
      </c>
      <c r="C700" t="s">
        <v>3939</v>
      </c>
      <c r="D700" t="s">
        <v>336</v>
      </c>
      <c r="E700" t="s">
        <v>2883</v>
      </c>
      <c r="F700" t="s">
        <v>66</v>
      </c>
      <c r="G700" t="s">
        <v>111</v>
      </c>
      <c r="H700">
        <v>0</v>
      </c>
      <c r="I700">
        <v>0</v>
      </c>
      <c r="J700">
        <v>0</v>
      </c>
      <c r="K700">
        <v>0</v>
      </c>
      <c r="L700">
        <v>0</v>
      </c>
      <c r="N700" s="171" t="str">
        <f t="shared" si="30"/>
        <v>820316-99901-L</v>
      </c>
      <c r="O700" s="172" t="str">
        <f>IF(B700="NET","",IF(B700="","",IFERROR(VLOOKUP(N700,EAN!$A:$B,2,FALSE),"MANGLER - MÅ OPPDATERE EAN-FANEN")))</f>
        <v>MANGLER - MÅ OPPDATERE EAN-FANEN</v>
      </c>
      <c r="P700" s="171">
        <f t="shared" si="31"/>
        <v>0</v>
      </c>
      <c r="Q700" s="171">
        <f t="shared" si="32"/>
        <v>0</v>
      </c>
      <c r="S700" s="102" t="str">
        <f>IF(B700="NET","",IFERROR(VLOOKUP(O700,'2) Order Form'!$V$9:$V$905,1,FALSE),"Ikke med I order form"))</f>
        <v>Ikke med I order form</v>
      </c>
      <c r="U700" s="2">
        <v>7048652710185</v>
      </c>
      <c r="V700" s="120">
        <f>IFERROR(VLOOKUP(U700,'2) Order Form'!$V$9:$V$1767,1,FALSE),"Ikke med I order form")</f>
        <v>7048652710185</v>
      </c>
      <c r="W700" s="173">
        <f>INDEX(ATS!$A:$P,MATCH(ATS!$U700,ATS!$O:$O,0),1)</f>
        <v>852043</v>
      </c>
      <c r="X700" s="174" t="str">
        <f>INDEX(ATS!$A:$P,MATCH(ATS!$U700,ATS!$O:$O,0),2)</f>
        <v>Ronin RIG Reflect</v>
      </c>
      <c r="Y700" s="175" t="str">
        <f>INDEX(ATS!$A:$P,MATCH(ATS!$U700,ATS!$O:$O,0),4)</f>
        <v>160400-OS</v>
      </c>
      <c r="AA700" s="173">
        <f>IFERROR(VLOOKUP('2) Order Form'!V665,$U$4:$U$2000,1,FALSE),"Ikke med i Elastic")</f>
        <v>7048652914477</v>
      </c>
      <c r="AB700" s="173">
        <f>SUM('2) Order Form'!V665)</f>
        <v>7048652914477</v>
      </c>
      <c r="AC700" s="173">
        <f>INDEX(ATS!$A:$P,MATCH(ATS!$AB700,ATS!$O:$O,0),1)</f>
        <v>820413</v>
      </c>
      <c r="AD700" s="173" t="str">
        <f>INDEX(ATS!$A:$P,MATCH(ATS!$AB700,ATS!$O:$O,0),2)</f>
        <v>Hunter Gloves W</v>
      </c>
      <c r="AE700" s="173" t="str">
        <f>INDEX(ATS!$A:$P,MATCH(ATS!$AB700,ATS!$O:$O,0),4)</f>
        <v>99901-L</v>
      </c>
    </row>
    <row r="701" spans="1:31">
      <c r="A701">
        <v>820316</v>
      </c>
      <c r="B701" t="s">
        <v>3389</v>
      </c>
      <c r="C701" t="s">
        <v>3939</v>
      </c>
      <c r="D701" t="s">
        <v>337</v>
      </c>
      <c r="E701" t="s">
        <v>2883</v>
      </c>
      <c r="F701" t="s">
        <v>67</v>
      </c>
      <c r="G701" t="s">
        <v>111</v>
      </c>
      <c r="H701">
        <v>0</v>
      </c>
      <c r="I701">
        <v>0</v>
      </c>
      <c r="J701">
        <v>0</v>
      </c>
      <c r="K701">
        <v>0</v>
      </c>
      <c r="L701">
        <v>0</v>
      </c>
      <c r="N701" s="171" t="str">
        <f t="shared" si="30"/>
        <v>820316-99901-XL</v>
      </c>
      <c r="O701" s="172" t="str">
        <f>IF(B701="NET","",IF(B701="","",IFERROR(VLOOKUP(N701,EAN!$A:$B,2,FALSE),"MANGLER - MÅ OPPDATERE EAN-FANEN")))</f>
        <v>MANGLER - MÅ OPPDATERE EAN-FANEN</v>
      </c>
      <c r="P701" s="171">
        <f t="shared" si="31"/>
        <v>0</v>
      </c>
      <c r="Q701" s="171">
        <f t="shared" si="32"/>
        <v>0</v>
      </c>
      <c r="S701" s="102" t="str">
        <f>IF(B701="NET","",IFERROR(VLOOKUP(O701,'2) Order Form'!$V$9:$V$905,1,FALSE),"Ikke med I order form"))</f>
        <v>Ikke med I order form</v>
      </c>
      <c r="U701" s="2">
        <v>7048652710185</v>
      </c>
      <c r="V701" s="120">
        <f>IFERROR(VLOOKUP(U701,'2) Order Form'!$V$9:$V$1767,1,FALSE),"Ikke med I order form")</f>
        <v>7048652710185</v>
      </c>
      <c r="W701" s="173">
        <f>INDEX(ATS!$A:$P,MATCH(ATS!$U701,ATS!$O:$O,0),1)</f>
        <v>852043</v>
      </c>
      <c r="X701" s="174" t="str">
        <f>INDEX(ATS!$A:$P,MATCH(ATS!$U701,ATS!$O:$O,0),2)</f>
        <v>Ronin RIG Reflect</v>
      </c>
      <c r="Y701" s="175" t="str">
        <f>INDEX(ATS!$A:$P,MATCH(ATS!$U701,ATS!$O:$O,0),4)</f>
        <v>160400-OS</v>
      </c>
      <c r="AA701" s="173">
        <f>IFERROR(VLOOKUP('2) Order Form'!V666,$U$4:$U$2000,1,FALSE),"Ikke med i Elastic")</f>
        <v>7048652901330</v>
      </c>
      <c r="AB701" s="173">
        <f>SUM('2) Order Form'!V666)</f>
        <v>7048652901330</v>
      </c>
      <c r="AC701" s="173">
        <f>INDEX(ATS!$A:$P,MATCH(ATS!$AB701,ATS!$O:$O,0),1)</f>
        <v>820439</v>
      </c>
      <c r="AD701" s="173" t="str">
        <f>INDEX(ATS!$A:$P,MATCH(ATS!$AB701,ATS!$O:$O,0),2)</f>
        <v>Hunter Merino Socks</v>
      </c>
      <c r="AE701" s="173" t="str">
        <f>INDEX(ATS!$A:$P,MATCH(ATS!$AB701,ATS!$O:$O,0),4)</f>
        <v>10001-3537</v>
      </c>
    </row>
    <row r="702" spans="1:31">
      <c r="A702" s="140">
        <v>820317</v>
      </c>
      <c r="B702" t="s">
        <v>170</v>
      </c>
      <c r="H702" s="140">
        <v>202341</v>
      </c>
      <c r="I702" s="140">
        <v>202342</v>
      </c>
      <c r="J702" s="140">
        <v>202343</v>
      </c>
      <c r="K702" s="140">
        <v>202344</v>
      </c>
      <c r="L702" s="140">
        <v>202345</v>
      </c>
      <c r="N702" s="171" t="str">
        <f t="shared" si="30"/>
        <v>820317-</v>
      </c>
      <c r="O702" s="172" t="str">
        <f>IF(B702="NET","",IF(B702="","",IFERROR(VLOOKUP(N702,EAN!$A:$B,2,FALSE),"MANGLER - MÅ OPPDATERE EAN-FANEN")))</f>
        <v/>
      </c>
      <c r="P702" s="171">
        <f t="shared" si="31"/>
        <v>202341</v>
      </c>
      <c r="Q702" s="171">
        <f t="shared" si="32"/>
        <v>202345</v>
      </c>
      <c r="S702" s="102" t="str">
        <f>IF(B702="NET","",IFERROR(VLOOKUP(O702,'2) Order Form'!$V$9:$V$905,1,FALSE),"Ikke med I order form"))</f>
        <v/>
      </c>
      <c r="U702" s="2">
        <v>7048652762740</v>
      </c>
      <c r="V702" s="120">
        <f>IFERROR(VLOOKUP(U702,'2) Order Form'!$V$9:$V$1767,1,FALSE),"Ikke med I order form")</f>
        <v>7048652762740</v>
      </c>
      <c r="W702" s="173">
        <f>INDEX(ATS!$A:$P,MATCH(ATS!$U702,ATS!$O:$O,0),1)</f>
        <v>852043</v>
      </c>
      <c r="X702" s="174" t="str">
        <f>INDEX(ATS!$A:$P,MATCH(ATS!$U702,ATS!$O:$O,0),2)</f>
        <v>Ronin RIG Reflect</v>
      </c>
      <c r="Y702" s="175" t="str">
        <f>INDEX(ATS!$A:$P,MATCH(ATS!$U702,ATS!$O:$O,0),4)</f>
        <v>150500-OS</v>
      </c>
      <c r="AA702" s="173">
        <f>IFERROR(VLOOKUP('2) Order Form'!V667,$U$4:$U$2000,1,FALSE),"Ikke med i Elastic")</f>
        <v>7048652901347</v>
      </c>
      <c r="AB702" s="173">
        <f>SUM('2) Order Form'!V667)</f>
        <v>7048652901347</v>
      </c>
      <c r="AC702" s="173">
        <f>INDEX(ATS!$A:$P,MATCH(ATS!$AB702,ATS!$O:$O,0),1)</f>
        <v>820439</v>
      </c>
      <c r="AD702" s="173" t="str">
        <f>INDEX(ATS!$A:$P,MATCH(ATS!$AB702,ATS!$O:$O,0),2)</f>
        <v>Hunter Merino Socks</v>
      </c>
      <c r="AE702" s="173" t="str">
        <f>INDEX(ATS!$A:$P,MATCH(ATS!$AB702,ATS!$O:$O,0),4)</f>
        <v>10001-3840</v>
      </c>
    </row>
    <row r="703" spans="1:31">
      <c r="A703">
        <v>820317</v>
      </c>
      <c r="B703" t="s">
        <v>3390</v>
      </c>
      <c r="C703" t="s">
        <v>3939</v>
      </c>
      <c r="D703" t="s">
        <v>3334</v>
      </c>
      <c r="E703" t="s">
        <v>3335</v>
      </c>
      <c r="F703" t="s">
        <v>8</v>
      </c>
      <c r="G703" t="s">
        <v>111</v>
      </c>
      <c r="H703">
        <v>15</v>
      </c>
      <c r="I703">
        <v>15</v>
      </c>
      <c r="J703">
        <v>15</v>
      </c>
      <c r="K703">
        <v>15</v>
      </c>
      <c r="L703">
        <v>15</v>
      </c>
      <c r="N703" s="171" t="str">
        <f t="shared" si="30"/>
        <v>820317-75000-S</v>
      </c>
      <c r="O703" s="172" t="str">
        <f>IF(B703="NET","",IF(B703="","",IFERROR(VLOOKUP(N703,EAN!$A:$B,2,FALSE),"MANGLER - MÅ OPPDATERE EAN-FANEN")))</f>
        <v>MANGLER - MÅ OPPDATERE EAN-FANEN</v>
      </c>
      <c r="P703" s="171">
        <f t="shared" si="31"/>
        <v>15</v>
      </c>
      <c r="Q703" s="171">
        <f t="shared" si="32"/>
        <v>15</v>
      </c>
      <c r="S703" s="102" t="str">
        <f>IF(B703="NET","",IFERROR(VLOOKUP(O703,'2) Order Form'!$V$9:$V$905,1,FALSE),"Ikke med I order form"))</f>
        <v>Ikke med I order form</v>
      </c>
      <c r="U703" s="2">
        <v>7048652762740</v>
      </c>
      <c r="V703" s="120">
        <f>IFERROR(VLOOKUP(U703,'2) Order Form'!$V$9:$V$1767,1,FALSE),"Ikke med I order form")</f>
        <v>7048652762740</v>
      </c>
      <c r="W703" s="173">
        <f>INDEX(ATS!$A:$P,MATCH(ATS!$U703,ATS!$O:$O,0),1)</f>
        <v>852043</v>
      </c>
      <c r="X703" s="174" t="str">
        <f>INDEX(ATS!$A:$P,MATCH(ATS!$U703,ATS!$O:$O,0),2)</f>
        <v>Ronin RIG Reflect</v>
      </c>
      <c r="Y703" s="175" t="str">
        <f>INDEX(ATS!$A:$P,MATCH(ATS!$U703,ATS!$O:$O,0),4)</f>
        <v>150500-OS</v>
      </c>
      <c r="AA703" s="173">
        <f>IFERROR(VLOOKUP('2) Order Form'!V668,$U$4:$U$2000,1,FALSE),"Ikke med i Elastic")</f>
        <v>7048652901354</v>
      </c>
      <c r="AB703" s="173">
        <f>SUM('2) Order Form'!V668)</f>
        <v>7048652901354</v>
      </c>
      <c r="AC703" s="173">
        <f>INDEX(ATS!$A:$P,MATCH(ATS!$AB703,ATS!$O:$O,0),1)</f>
        <v>820439</v>
      </c>
      <c r="AD703" s="173" t="str">
        <f>INDEX(ATS!$A:$P,MATCH(ATS!$AB703,ATS!$O:$O,0),2)</f>
        <v>Hunter Merino Socks</v>
      </c>
      <c r="AE703" s="173" t="str">
        <f>INDEX(ATS!$A:$P,MATCH(ATS!$AB703,ATS!$O:$O,0),4)</f>
        <v>10001-4143</v>
      </c>
    </row>
    <row r="704" spans="1:31">
      <c r="A704">
        <v>820317</v>
      </c>
      <c r="B704" t="s">
        <v>3390</v>
      </c>
      <c r="C704" t="s">
        <v>3939</v>
      </c>
      <c r="D704" t="s">
        <v>3336</v>
      </c>
      <c r="E704" t="s">
        <v>3335</v>
      </c>
      <c r="F704" t="s">
        <v>7</v>
      </c>
      <c r="G704" t="s">
        <v>111</v>
      </c>
      <c r="H704">
        <v>55</v>
      </c>
      <c r="I704">
        <v>55</v>
      </c>
      <c r="J704">
        <v>55</v>
      </c>
      <c r="K704">
        <v>55</v>
      </c>
      <c r="L704">
        <v>55</v>
      </c>
      <c r="N704" s="171" t="str">
        <f t="shared" si="30"/>
        <v>820317-75000-M</v>
      </c>
      <c r="O704" s="172" t="str">
        <f>IF(B704="NET","",IF(B704="","",IFERROR(VLOOKUP(N704,EAN!$A:$B,2,FALSE),"MANGLER - MÅ OPPDATERE EAN-FANEN")))</f>
        <v>MANGLER - MÅ OPPDATERE EAN-FANEN</v>
      </c>
      <c r="P704" s="171">
        <f t="shared" si="31"/>
        <v>55</v>
      </c>
      <c r="Q704" s="171">
        <f t="shared" si="32"/>
        <v>55</v>
      </c>
      <c r="S704" s="102" t="str">
        <f>IF(B704="NET","",IFERROR(VLOOKUP(O704,'2) Order Form'!$V$9:$V$905,1,FALSE),"Ikke med I order form"))</f>
        <v>Ikke med I order form</v>
      </c>
      <c r="U704" s="2">
        <v>7048652762740</v>
      </c>
      <c r="V704" s="120">
        <f>IFERROR(VLOOKUP(U704,'2) Order Form'!$V$9:$V$1767,1,FALSE),"Ikke med I order form")</f>
        <v>7048652762740</v>
      </c>
      <c r="W704" s="173">
        <f>INDEX(ATS!$A:$P,MATCH(ATS!$U704,ATS!$O:$O,0),1)</f>
        <v>852043</v>
      </c>
      <c r="X704" s="174" t="str">
        <f>INDEX(ATS!$A:$P,MATCH(ATS!$U704,ATS!$O:$O,0),2)</f>
        <v>Ronin RIG Reflect</v>
      </c>
      <c r="Y704" s="175" t="str">
        <f>INDEX(ATS!$A:$P,MATCH(ATS!$U704,ATS!$O:$O,0),4)</f>
        <v>150500-OS</v>
      </c>
      <c r="AA704" s="173">
        <f>IFERROR(VLOOKUP('2) Order Form'!V669,$U$4:$U$2000,1,FALSE),"Ikke med i Elastic")</f>
        <v>7048652901361</v>
      </c>
      <c r="AB704" s="173">
        <f>SUM('2) Order Form'!V669)</f>
        <v>7048652901361</v>
      </c>
      <c r="AC704" s="173">
        <f>INDEX(ATS!$A:$P,MATCH(ATS!$AB704,ATS!$O:$O,0),1)</f>
        <v>820439</v>
      </c>
      <c r="AD704" s="173" t="str">
        <f>INDEX(ATS!$A:$P,MATCH(ATS!$AB704,ATS!$O:$O,0),2)</f>
        <v>Hunter Merino Socks</v>
      </c>
      <c r="AE704" s="173" t="str">
        <f>INDEX(ATS!$A:$P,MATCH(ATS!$AB704,ATS!$O:$O,0),4)</f>
        <v>10001-4446</v>
      </c>
    </row>
    <row r="705" spans="1:31">
      <c r="A705">
        <v>820317</v>
      </c>
      <c r="B705" t="s">
        <v>3390</v>
      </c>
      <c r="C705" t="s">
        <v>3939</v>
      </c>
      <c r="D705" t="s">
        <v>3337</v>
      </c>
      <c r="E705" t="s">
        <v>3335</v>
      </c>
      <c r="F705" t="s">
        <v>66</v>
      </c>
      <c r="G705" t="s">
        <v>111</v>
      </c>
      <c r="H705">
        <v>76</v>
      </c>
      <c r="I705">
        <v>76</v>
      </c>
      <c r="J705">
        <v>76</v>
      </c>
      <c r="K705">
        <v>76</v>
      </c>
      <c r="L705">
        <v>76</v>
      </c>
      <c r="N705" s="171" t="str">
        <f t="shared" si="30"/>
        <v>820317-75000-L</v>
      </c>
      <c r="O705" s="172" t="str">
        <f>IF(B705="NET","",IF(B705="","",IFERROR(VLOOKUP(N705,EAN!$A:$B,2,FALSE),"MANGLER - MÅ OPPDATERE EAN-FANEN")))</f>
        <v>MANGLER - MÅ OPPDATERE EAN-FANEN</v>
      </c>
      <c r="P705" s="171">
        <f t="shared" si="31"/>
        <v>76</v>
      </c>
      <c r="Q705" s="171">
        <f t="shared" si="32"/>
        <v>76</v>
      </c>
      <c r="S705" s="102" t="str">
        <f>IF(B705="NET","",IFERROR(VLOOKUP(O705,'2) Order Form'!$V$9:$V$905,1,FALSE),"Ikke med I order form"))</f>
        <v>Ikke med I order form</v>
      </c>
      <c r="U705" s="2">
        <v>7048652762740</v>
      </c>
      <c r="V705" s="120">
        <f>IFERROR(VLOOKUP(U705,'2) Order Form'!$V$9:$V$1767,1,FALSE),"Ikke med I order form")</f>
        <v>7048652762740</v>
      </c>
      <c r="W705" s="173">
        <f>INDEX(ATS!$A:$P,MATCH(ATS!$U705,ATS!$O:$O,0),1)</f>
        <v>852043</v>
      </c>
      <c r="X705" s="174" t="str">
        <f>INDEX(ATS!$A:$P,MATCH(ATS!$U705,ATS!$O:$O,0),2)</f>
        <v>Ronin RIG Reflect</v>
      </c>
      <c r="Y705" s="175" t="str">
        <f>INDEX(ATS!$A:$P,MATCH(ATS!$U705,ATS!$O:$O,0),4)</f>
        <v>150500-OS</v>
      </c>
      <c r="AA705" s="173">
        <f>IFERROR(VLOOKUP('2) Order Form'!V670,$U$4:$U$2000,1,FALSE),"Ikke med i Elastic")</f>
        <v>7048652901378</v>
      </c>
      <c r="AB705" s="173">
        <f>SUM('2) Order Form'!V670)</f>
        <v>7048652901378</v>
      </c>
      <c r="AC705" s="173">
        <f>INDEX(ATS!$A:$P,MATCH(ATS!$AB705,ATS!$O:$O,0),1)</f>
        <v>820439</v>
      </c>
      <c r="AD705" s="173" t="str">
        <f>INDEX(ATS!$A:$P,MATCH(ATS!$AB705,ATS!$O:$O,0),2)</f>
        <v>Hunter Merino Socks</v>
      </c>
      <c r="AE705" s="173" t="str">
        <f>INDEX(ATS!$A:$P,MATCH(ATS!$AB705,ATS!$O:$O,0),4)</f>
        <v>88300-3537</v>
      </c>
    </row>
    <row r="706" spans="1:31">
      <c r="A706">
        <v>820317</v>
      </c>
      <c r="B706" t="s">
        <v>3390</v>
      </c>
      <c r="C706" t="s">
        <v>3939</v>
      </c>
      <c r="D706" t="s">
        <v>3338</v>
      </c>
      <c r="E706" t="s">
        <v>3335</v>
      </c>
      <c r="F706" t="s">
        <v>67</v>
      </c>
      <c r="G706" t="s">
        <v>111</v>
      </c>
      <c r="H706">
        <v>38</v>
      </c>
      <c r="I706">
        <v>38</v>
      </c>
      <c r="J706">
        <v>38</v>
      </c>
      <c r="K706">
        <v>38</v>
      </c>
      <c r="L706">
        <v>38</v>
      </c>
      <c r="N706" s="171" t="str">
        <f t="shared" si="30"/>
        <v>820317-75000-XL</v>
      </c>
      <c r="O706" s="172" t="str">
        <f>IF(B706="NET","",IF(B706="","",IFERROR(VLOOKUP(N706,EAN!$A:$B,2,FALSE),"MANGLER - MÅ OPPDATERE EAN-FANEN")))</f>
        <v>MANGLER - MÅ OPPDATERE EAN-FANEN</v>
      </c>
      <c r="P706" s="171">
        <f t="shared" si="31"/>
        <v>38</v>
      </c>
      <c r="Q706" s="171">
        <f t="shared" si="32"/>
        <v>38</v>
      </c>
      <c r="S706" s="102" t="str">
        <f>IF(B706="NET","",IFERROR(VLOOKUP(O706,'2) Order Form'!$V$9:$V$905,1,FALSE),"Ikke med I order form"))</f>
        <v>Ikke med I order form</v>
      </c>
      <c r="U706" s="2">
        <v>7048652894601</v>
      </c>
      <c r="V706" s="120">
        <f>IFERROR(VLOOKUP(U706,'2) Order Form'!$V$9:$V$1767,1,FALSE),"Ikke med I order form")</f>
        <v>7048652894601</v>
      </c>
      <c r="W706" s="173">
        <f>INDEX(ATS!$A:$P,MATCH(ATS!$U706,ATS!$O:$O,0),1)</f>
        <v>852043</v>
      </c>
      <c r="X706" s="174" t="str">
        <f>INDEX(ATS!$A:$P,MATCH(ATS!$U706,ATS!$O:$O,0),2)</f>
        <v>Ronin RIG Reflect</v>
      </c>
      <c r="Y706" s="175" t="str">
        <f>INDEX(ATS!$A:$P,MATCH(ATS!$U706,ATS!$O:$O,0),4)</f>
        <v>076400-OS</v>
      </c>
      <c r="AA706" s="173">
        <f>IFERROR(VLOOKUP('2) Order Form'!V671,$U$4:$U$2000,1,FALSE),"Ikke med i Elastic")</f>
        <v>7048652901385</v>
      </c>
      <c r="AB706" s="173">
        <f>SUM('2) Order Form'!V671)</f>
        <v>7048652901385</v>
      </c>
      <c r="AC706" s="173">
        <f>INDEX(ATS!$A:$P,MATCH(ATS!$AB706,ATS!$O:$O,0),1)</f>
        <v>820439</v>
      </c>
      <c r="AD706" s="173" t="str">
        <f>INDEX(ATS!$A:$P,MATCH(ATS!$AB706,ATS!$O:$O,0),2)</f>
        <v>Hunter Merino Socks</v>
      </c>
      <c r="AE706" s="173" t="str">
        <f>INDEX(ATS!$A:$P,MATCH(ATS!$AB706,ATS!$O:$O,0),4)</f>
        <v>88300-3840</v>
      </c>
    </row>
    <row r="707" spans="1:31">
      <c r="A707">
        <v>820317</v>
      </c>
      <c r="B707" t="s">
        <v>3390</v>
      </c>
      <c r="C707" t="s">
        <v>3939</v>
      </c>
      <c r="D707" t="s">
        <v>334</v>
      </c>
      <c r="E707" t="s">
        <v>2883</v>
      </c>
      <c r="F707" t="s">
        <v>8</v>
      </c>
      <c r="G707" t="s">
        <v>111</v>
      </c>
      <c r="H707">
        <v>0</v>
      </c>
      <c r="I707">
        <v>0</v>
      </c>
      <c r="J707">
        <v>0</v>
      </c>
      <c r="K707">
        <v>0</v>
      </c>
      <c r="L707">
        <v>0</v>
      </c>
      <c r="N707" s="171" t="str">
        <f t="shared" si="30"/>
        <v>820317-99901-S</v>
      </c>
      <c r="O707" s="172" t="str">
        <f>IF(B707="NET","",IF(B707="","",IFERROR(VLOOKUP(N707,EAN!$A:$B,2,FALSE),"MANGLER - MÅ OPPDATERE EAN-FANEN")))</f>
        <v>MANGLER - MÅ OPPDATERE EAN-FANEN</v>
      </c>
      <c r="P707" s="171">
        <f t="shared" si="31"/>
        <v>0</v>
      </c>
      <c r="Q707" s="171">
        <f t="shared" si="32"/>
        <v>0</v>
      </c>
      <c r="S707" s="102" t="str">
        <f>IF(B707="NET","",IFERROR(VLOOKUP(O707,'2) Order Form'!$V$9:$V$905,1,FALSE),"Ikke med I order form"))</f>
        <v>Ikke med I order form</v>
      </c>
      <c r="U707" s="2">
        <v>7048652894601</v>
      </c>
      <c r="V707" s="120">
        <f>IFERROR(VLOOKUP(U707,'2) Order Form'!$V$9:$V$1767,1,FALSE),"Ikke med I order form")</f>
        <v>7048652894601</v>
      </c>
      <c r="W707" s="173">
        <f>INDEX(ATS!$A:$P,MATCH(ATS!$U707,ATS!$O:$O,0),1)</f>
        <v>852043</v>
      </c>
      <c r="X707" s="174" t="str">
        <f>INDEX(ATS!$A:$P,MATCH(ATS!$U707,ATS!$O:$O,0),2)</f>
        <v>Ronin RIG Reflect</v>
      </c>
      <c r="Y707" s="175" t="str">
        <f>INDEX(ATS!$A:$P,MATCH(ATS!$U707,ATS!$O:$O,0),4)</f>
        <v>076400-OS</v>
      </c>
      <c r="AA707" s="173">
        <f>IFERROR(VLOOKUP('2) Order Form'!V672,$U$4:$U$2000,1,FALSE),"Ikke med i Elastic")</f>
        <v>7048652901392</v>
      </c>
      <c r="AB707" s="173">
        <f>SUM('2) Order Form'!V672)</f>
        <v>7048652901392</v>
      </c>
      <c r="AC707" s="173">
        <f>INDEX(ATS!$A:$P,MATCH(ATS!$AB707,ATS!$O:$O,0),1)</f>
        <v>820439</v>
      </c>
      <c r="AD707" s="173" t="str">
        <f>INDEX(ATS!$A:$P,MATCH(ATS!$AB707,ATS!$O:$O,0),2)</f>
        <v>Hunter Merino Socks</v>
      </c>
      <c r="AE707" s="173" t="str">
        <f>INDEX(ATS!$A:$P,MATCH(ATS!$AB707,ATS!$O:$O,0),4)</f>
        <v>88300-4143</v>
      </c>
    </row>
    <row r="708" spans="1:31">
      <c r="A708">
        <v>820317</v>
      </c>
      <c r="B708" t="s">
        <v>3390</v>
      </c>
      <c r="C708" t="s">
        <v>3939</v>
      </c>
      <c r="D708" t="s">
        <v>335</v>
      </c>
      <c r="E708" t="s">
        <v>2883</v>
      </c>
      <c r="F708" t="s">
        <v>7</v>
      </c>
      <c r="G708" t="s">
        <v>111</v>
      </c>
      <c r="H708">
        <v>0</v>
      </c>
      <c r="I708">
        <v>0</v>
      </c>
      <c r="J708">
        <v>0</v>
      </c>
      <c r="K708">
        <v>0</v>
      </c>
      <c r="L708">
        <v>0</v>
      </c>
      <c r="N708" s="171" t="str">
        <f t="shared" ref="N708:N771" si="33">CONCATENATE(A708,"-",D708)</f>
        <v>820317-99901-M</v>
      </c>
      <c r="O708" s="172" t="str">
        <f>IF(B708="NET","",IF(B708="","",IFERROR(VLOOKUP(N708,EAN!$A:$B,2,FALSE),"MANGLER - MÅ OPPDATERE EAN-FANEN")))</f>
        <v>MANGLER - MÅ OPPDATERE EAN-FANEN</v>
      </c>
      <c r="P708" s="171">
        <f t="shared" si="31"/>
        <v>0</v>
      </c>
      <c r="Q708" s="171">
        <f t="shared" si="32"/>
        <v>0</v>
      </c>
      <c r="S708" s="102" t="str">
        <f>IF(B708="NET","",IFERROR(VLOOKUP(O708,'2) Order Form'!$V$9:$V$905,1,FALSE),"Ikke med I order form"))</f>
        <v>Ikke med I order form</v>
      </c>
      <c r="U708" s="2">
        <v>7048652894601</v>
      </c>
      <c r="V708" s="120">
        <f>IFERROR(VLOOKUP(U708,'2) Order Form'!$V$9:$V$1767,1,FALSE),"Ikke med I order form")</f>
        <v>7048652894601</v>
      </c>
      <c r="W708" s="173">
        <f>INDEX(ATS!$A:$P,MATCH(ATS!$U708,ATS!$O:$O,0),1)</f>
        <v>852043</v>
      </c>
      <c r="X708" s="174" t="str">
        <f>INDEX(ATS!$A:$P,MATCH(ATS!$U708,ATS!$O:$O,0),2)</f>
        <v>Ronin RIG Reflect</v>
      </c>
      <c r="Y708" s="175" t="str">
        <f>INDEX(ATS!$A:$P,MATCH(ATS!$U708,ATS!$O:$O,0),4)</f>
        <v>076400-OS</v>
      </c>
      <c r="AA708" s="173">
        <f>IFERROR(VLOOKUP('2) Order Form'!V673,$U$4:$U$2000,1,FALSE),"Ikke med i Elastic")</f>
        <v>7048652901408</v>
      </c>
      <c r="AB708" s="173">
        <f>SUM('2) Order Form'!V673)</f>
        <v>7048652901408</v>
      </c>
      <c r="AC708" s="173">
        <f>INDEX(ATS!$A:$P,MATCH(ATS!$AB708,ATS!$O:$O,0),1)</f>
        <v>820439</v>
      </c>
      <c r="AD708" s="173" t="str">
        <f>INDEX(ATS!$A:$P,MATCH(ATS!$AB708,ATS!$O:$O,0),2)</f>
        <v>Hunter Merino Socks</v>
      </c>
      <c r="AE708" s="173" t="str">
        <f>INDEX(ATS!$A:$P,MATCH(ATS!$AB708,ATS!$O:$O,0),4)</f>
        <v>88300-4446</v>
      </c>
    </row>
    <row r="709" spans="1:31">
      <c r="A709">
        <v>820317</v>
      </c>
      <c r="B709" t="s">
        <v>3390</v>
      </c>
      <c r="C709" t="s">
        <v>3939</v>
      </c>
      <c r="D709" t="s">
        <v>336</v>
      </c>
      <c r="E709" t="s">
        <v>2883</v>
      </c>
      <c r="F709" t="s">
        <v>66</v>
      </c>
      <c r="G709" t="s">
        <v>111</v>
      </c>
      <c r="H709">
        <v>0</v>
      </c>
      <c r="I709">
        <v>0</v>
      </c>
      <c r="J709">
        <v>0</v>
      </c>
      <c r="K709">
        <v>0</v>
      </c>
      <c r="L709">
        <v>0</v>
      </c>
      <c r="N709" s="171" t="str">
        <f t="shared" si="33"/>
        <v>820317-99901-L</v>
      </c>
      <c r="O709" s="172" t="str">
        <f>IF(B709="NET","",IF(B709="","",IFERROR(VLOOKUP(N709,EAN!$A:$B,2,FALSE),"MANGLER - MÅ OPPDATERE EAN-FANEN")))</f>
        <v>MANGLER - MÅ OPPDATERE EAN-FANEN</v>
      </c>
      <c r="P709" s="171">
        <f t="shared" ref="P709:P772" si="34">H709</f>
        <v>0</v>
      </c>
      <c r="Q709" s="171">
        <f t="shared" ref="Q709:Q772" si="35">L709</f>
        <v>0</v>
      </c>
      <c r="S709" s="102" t="str">
        <f>IF(B709="NET","",IFERROR(VLOOKUP(O709,'2) Order Form'!$V$9:$V$905,1,FALSE),"Ikke med I order form"))</f>
        <v>Ikke med I order form</v>
      </c>
      <c r="U709" s="2">
        <v>7048652894618</v>
      </c>
      <c r="V709" s="120">
        <f>IFERROR(VLOOKUP(U709,'2) Order Form'!$V$9:$V$1767,1,FALSE),"Ikke med I order form")</f>
        <v>7048652894618</v>
      </c>
      <c r="W709" s="173">
        <f>INDEX(ATS!$A:$P,MATCH(ATS!$U709,ATS!$O:$O,0),1)</f>
        <v>852043</v>
      </c>
      <c r="X709" s="174" t="str">
        <f>INDEX(ATS!$A:$P,MATCH(ATS!$U709,ATS!$O:$O,0),2)</f>
        <v>Ronin RIG Reflect</v>
      </c>
      <c r="Y709" s="175" t="str">
        <f>INDEX(ATS!$A:$P,MATCH(ATS!$U709,ATS!$O:$O,0),4)</f>
        <v>206700-OS</v>
      </c>
      <c r="AA709" s="173">
        <f>IFERROR(VLOOKUP('2) Order Form'!V674,$U$4:$U$2000,1,FALSE),"Ikke med i Elastic")</f>
        <v>7048652901415</v>
      </c>
      <c r="AB709" s="173">
        <f>SUM('2) Order Form'!V674)</f>
        <v>7048652901415</v>
      </c>
      <c r="AC709" s="173">
        <f>INDEX(ATS!$A:$P,MATCH(ATS!$AB709,ATS!$O:$O,0),1)</f>
        <v>820439</v>
      </c>
      <c r="AD709" s="173" t="str">
        <f>INDEX(ATS!$A:$P,MATCH(ATS!$AB709,ATS!$O:$O,0),2)</f>
        <v>Hunter Merino Socks</v>
      </c>
      <c r="AE709" s="173" t="str">
        <f>INDEX(ATS!$A:$P,MATCH(ATS!$AB709,ATS!$O:$O,0),4)</f>
        <v>99901-3537</v>
      </c>
    </row>
    <row r="710" spans="1:31">
      <c r="A710">
        <v>820317</v>
      </c>
      <c r="B710" t="s">
        <v>3390</v>
      </c>
      <c r="C710" t="s">
        <v>3939</v>
      </c>
      <c r="D710" t="s">
        <v>337</v>
      </c>
      <c r="E710" t="s">
        <v>2883</v>
      </c>
      <c r="F710" t="s">
        <v>67</v>
      </c>
      <c r="G710" t="s">
        <v>111</v>
      </c>
      <c r="H710">
        <v>0</v>
      </c>
      <c r="I710">
        <v>0</v>
      </c>
      <c r="J710">
        <v>0</v>
      </c>
      <c r="K710">
        <v>0</v>
      </c>
      <c r="L710">
        <v>0</v>
      </c>
      <c r="N710" s="171" t="str">
        <f t="shared" si="33"/>
        <v>820317-99901-XL</v>
      </c>
      <c r="O710" s="172" t="str">
        <f>IF(B710="NET","",IF(B710="","",IFERROR(VLOOKUP(N710,EAN!$A:$B,2,FALSE),"MANGLER - MÅ OPPDATERE EAN-FANEN")))</f>
        <v>MANGLER - MÅ OPPDATERE EAN-FANEN</v>
      </c>
      <c r="P710" s="171">
        <f t="shared" si="34"/>
        <v>0</v>
      </c>
      <c r="Q710" s="171">
        <f t="shared" si="35"/>
        <v>0</v>
      </c>
      <c r="S710" s="102" t="str">
        <f>IF(B710="NET","",IFERROR(VLOOKUP(O710,'2) Order Form'!$V$9:$V$905,1,FALSE),"Ikke med I order form"))</f>
        <v>Ikke med I order form</v>
      </c>
      <c r="U710" s="2">
        <v>7048652894618</v>
      </c>
      <c r="V710" s="120">
        <f>IFERROR(VLOOKUP(U710,'2) Order Form'!$V$9:$V$1767,1,FALSE),"Ikke med I order form")</f>
        <v>7048652894618</v>
      </c>
      <c r="W710" s="173">
        <f>INDEX(ATS!$A:$P,MATCH(ATS!$U710,ATS!$O:$O,0),1)</f>
        <v>852043</v>
      </c>
      <c r="X710" s="174" t="str">
        <f>INDEX(ATS!$A:$P,MATCH(ATS!$U710,ATS!$O:$O,0),2)</f>
        <v>Ronin RIG Reflect</v>
      </c>
      <c r="Y710" s="175" t="str">
        <f>INDEX(ATS!$A:$P,MATCH(ATS!$U710,ATS!$O:$O,0),4)</f>
        <v>206700-OS</v>
      </c>
      <c r="AA710" s="173">
        <f>IFERROR(VLOOKUP('2) Order Form'!V675,$U$4:$U$2000,1,FALSE),"Ikke med i Elastic")</f>
        <v>7048652901422</v>
      </c>
      <c r="AB710" s="173">
        <f>SUM('2) Order Form'!V675)</f>
        <v>7048652901422</v>
      </c>
      <c r="AC710" s="173">
        <f>INDEX(ATS!$A:$P,MATCH(ATS!$AB710,ATS!$O:$O,0),1)</f>
        <v>820439</v>
      </c>
      <c r="AD710" s="173" t="str">
        <f>INDEX(ATS!$A:$P,MATCH(ATS!$AB710,ATS!$O:$O,0),2)</f>
        <v>Hunter Merino Socks</v>
      </c>
      <c r="AE710" s="173" t="str">
        <f>INDEX(ATS!$A:$P,MATCH(ATS!$AB710,ATS!$O:$O,0),4)</f>
        <v>99901-3840</v>
      </c>
    </row>
    <row r="711" spans="1:31">
      <c r="A711" s="140">
        <v>820321</v>
      </c>
      <c r="B711" t="s">
        <v>170</v>
      </c>
      <c r="H711" s="140">
        <v>202341</v>
      </c>
      <c r="I711" s="140">
        <v>202342</v>
      </c>
      <c r="J711" s="140">
        <v>202343</v>
      </c>
      <c r="K711" s="140">
        <v>202344</v>
      </c>
      <c r="L711" s="140">
        <v>202345</v>
      </c>
      <c r="N711" s="171" t="str">
        <f t="shared" si="33"/>
        <v>820321-</v>
      </c>
      <c r="O711" s="172" t="str">
        <f>IF(B711="NET","",IF(B711="","",IFERROR(VLOOKUP(N711,EAN!$A:$B,2,FALSE),"MANGLER - MÅ OPPDATERE EAN-FANEN")))</f>
        <v/>
      </c>
      <c r="P711" s="171">
        <f t="shared" si="34"/>
        <v>202341</v>
      </c>
      <c r="Q711" s="171">
        <f t="shared" si="35"/>
        <v>202345</v>
      </c>
      <c r="S711" s="102" t="str">
        <f>IF(B711="NET","",IFERROR(VLOOKUP(O711,'2) Order Form'!$V$9:$V$905,1,FALSE),"Ikke med I order form"))</f>
        <v/>
      </c>
      <c r="U711" s="2">
        <v>7048652894618</v>
      </c>
      <c r="V711" s="120">
        <f>IFERROR(VLOOKUP(U711,'2) Order Form'!$V$9:$V$1767,1,FALSE),"Ikke med I order form")</f>
        <v>7048652894618</v>
      </c>
      <c r="W711" s="173">
        <f>INDEX(ATS!$A:$P,MATCH(ATS!$U711,ATS!$O:$O,0),1)</f>
        <v>852043</v>
      </c>
      <c r="X711" s="174" t="str">
        <f>INDEX(ATS!$A:$P,MATCH(ATS!$U711,ATS!$O:$O,0),2)</f>
        <v>Ronin RIG Reflect</v>
      </c>
      <c r="Y711" s="175" t="str">
        <f>INDEX(ATS!$A:$P,MATCH(ATS!$U711,ATS!$O:$O,0),4)</f>
        <v>206700-OS</v>
      </c>
      <c r="AA711" s="173">
        <f>IFERROR(VLOOKUP('2) Order Form'!V676,$U$4:$U$2000,1,FALSE),"Ikke med i Elastic")</f>
        <v>7048652901439</v>
      </c>
      <c r="AB711" s="173">
        <f>SUM('2) Order Form'!V676)</f>
        <v>7048652901439</v>
      </c>
      <c r="AC711" s="173">
        <f>INDEX(ATS!$A:$P,MATCH(ATS!$AB711,ATS!$O:$O,0),1)</f>
        <v>820439</v>
      </c>
      <c r="AD711" s="173" t="str">
        <f>INDEX(ATS!$A:$P,MATCH(ATS!$AB711,ATS!$O:$O,0),2)</f>
        <v>Hunter Merino Socks</v>
      </c>
      <c r="AE711" s="173" t="str">
        <f>INDEX(ATS!$A:$P,MATCH(ATS!$AB711,ATS!$O:$O,0),4)</f>
        <v>99901-4143</v>
      </c>
    </row>
    <row r="712" spans="1:31">
      <c r="A712">
        <v>820321</v>
      </c>
      <c r="B712" t="s">
        <v>3391</v>
      </c>
      <c r="C712" t="s">
        <v>3939</v>
      </c>
      <c r="D712" t="s">
        <v>1449</v>
      </c>
      <c r="E712" t="s">
        <v>1434</v>
      </c>
      <c r="F712" t="s">
        <v>68</v>
      </c>
      <c r="G712" t="s">
        <v>111</v>
      </c>
      <c r="H712">
        <v>25</v>
      </c>
      <c r="I712">
        <v>25</v>
      </c>
      <c r="J712">
        <v>25</v>
      </c>
      <c r="K712">
        <v>25</v>
      </c>
      <c r="L712">
        <v>25</v>
      </c>
      <c r="N712" s="171" t="str">
        <f t="shared" si="33"/>
        <v>820321-20100-XS</v>
      </c>
      <c r="O712" s="172" t="str">
        <f>IF(B712="NET","",IF(B712="","",IFERROR(VLOOKUP(N712,EAN!$A:$B,2,FALSE),"MANGLER - MÅ OPPDATERE EAN-FANEN")))</f>
        <v>MANGLER - MÅ OPPDATERE EAN-FANEN</v>
      </c>
      <c r="P712" s="171">
        <f t="shared" si="34"/>
        <v>25</v>
      </c>
      <c r="Q712" s="171">
        <f t="shared" si="35"/>
        <v>25</v>
      </c>
      <c r="S712" s="102" t="str">
        <f>IF(B712="NET","",IFERROR(VLOOKUP(O712,'2) Order Form'!$V$9:$V$905,1,FALSE),"Ikke med I order form"))</f>
        <v>Ikke med I order form</v>
      </c>
      <c r="U712" s="2">
        <v>7048652615565</v>
      </c>
      <c r="V712" s="120">
        <f>IFERROR(VLOOKUP(U712,'2) Order Form'!$V$9:$V$1767,1,FALSE),"Ikke med I order form")</f>
        <v>7048652615565</v>
      </c>
      <c r="W712" s="173">
        <f>INDEX(ATS!$A:$P,MATCH(ATS!$U712,ATS!$O:$O,0),1)</f>
        <v>852042</v>
      </c>
      <c r="X712" s="174" t="str">
        <f>INDEX(ATS!$A:$P,MATCH(ATS!$U712,ATS!$O:$O,0),2)</f>
        <v>Ronin Polarized</v>
      </c>
      <c r="Y712" s="175" t="str">
        <f>INDEX(ATS!$A:$P,MATCH(ATS!$U712,ATS!$O:$O,0),4)</f>
        <v>230100-OS</v>
      </c>
      <c r="AA712" s="173">
        <f>IFERROR(VLOOKUP('2) Order Form'!V677,$U$4:$U$2000,1,FALSE),"Ikke med i Elastic")</f>
        <v>7048652901446</v>
      </c>
      <c r="AB712" s="173">
        <f>SUM('2) Order Form'!V677)</f>
        <v>7048652901446</v>
      </c>
      <c r="AC712" s="173">
        <f>INDEX(ATS!$A:$P,MATCH(ATS!$AB712,ATS!$O:$O,0),1)</f>
        <v>820439</v>
      </c>
      <c r="AD712" s="173" t="str">
        <f>INDEX(ATS!$A:$P,MATCH(ATS!$AB712,ATS!$O:$O,0),2)</f>
        <v>Hunter Merino Socks</v>
      </c>
      <c r="AE712" s="173" t="str">
        <f>INDEX(ATS!$A:$P,MATCH(ATS!$AB712,ATS!$O:$O,0),4)</f>
        <v>99901-4446</v>
      </c>
    </row>
    <row r="713" spans="1:31">
      <c r="A713">
        <v>820321</v>
      </c>
      <c r="B713" t="s">
        <v>3391</v>
      </c>
      <c r="C713" t="s">
        <v>3939</v>
      </c>
      <c r="D713" t="s">
        <v>1445</v>
      </c>
      <c r="E713" t="s">
        <v>1434</v>
      </c>
      <c r="F713" t="s">
        <v>8</v>
      </c>
      <c r="G713" t="s">
        <v>111</v>
      </c>
      <c r="H713">
        <v>27</v>
      </c>
      <c r="I713">
        <v>27</v>
      </c>
      <c r="J713">
        <v>27</v>
      </c>
      <c r="K713">
        <v>27</v>
      </c>
      <c r="L713">
        <v>27</v>
      </c>
      <c r="N713" s="171" t="str">
        <f t="shared" si="33"/>
        <v>820321-20100-S</v>
      </c>
      <c r="O713" s="172" t="str">
        <f>IF(B713="NET","",IF(B713="","",IFERROR(VLOOKUP(N713,EAN!$A:$B,2,FALSE),"MANGLER - MÅ OPPDATERE EAN-FANEN")))</f>
        <v>MANGLER - MÅ OPPDATERE EAN-FANEN</v>
      </c>
      <c r="P713" s="171">
        <f t="shared" si="34"/>
        <v>27</v>
      </c>
      <c r="Q713" s="171">
        <f t="shared" si="35"/>
        <v>27</v>
      </c>
      <c r="S713" s="102" t="str">
        <f>IF(B713="NET","",IFERROR(VLOOKUP(O713,'2) Order Form'!$V$9:$V$905,1,FALSE),"Ikke med I order form"))</f>
        <v>Ikke med I order form</v>
      </c>
      <c r="U713" s="2">
        <v>7048652615565</v>
      </c>
      <c r="V713" s="120">
        <f>IFERROR(VLOOKUP(U713,'2) Order Form'!$V$9:$V$1767,1,FALSE),"Ikke med I order form")</f>
        <v>7048652615565</v>
      </c>
      <c r="W713" s="173">
        <f>INDEX(ATS!$A:$P,MATCH(ATS!$U713,ATS!$O:$O,0),1)</f>
        <v>852042</v>
      </c>
      <c r="X713" s="174" t="str">
        <f>INDEX(ATS!$A:$P,MATCH(ATS!$U713,ATS!$O:$O,0),2)</f>
        <v>Ronin Polarized</v>
      </c>
      <c r="Y713" s="175" t="str">
        <f>INDEX(ATS!$A:$P,MATCH(ATS!$U713,ATS!$O:$O,0),4)</f>
        <v>230100-OS</v>
      </c>
      <c r="AA713" s="173">
        <f>IFERROR(VLOOKUP('2) Order Form'!V678,$U$4:$U$2000,1,FALSE),"Ikke med i Elastic")</f>
        <v>7048652901217</v>
      </c>
      <c r="AB713" s="173">
        <f>SUM('2) Order Form'!V678)</f>
        <v>7048652901217</v>
      </c>
      <c r="AC713" s="173">
        <f>INDEX(ATS!$A:$P,MATCH(ATS!$AB713,ATS!$O:$O,0),1)</f>
        <v>820414</v>
      </c>
      <c r="AD713" s="173" t="str">
        <f>INDEX(ATS!$A:$P,MATCH(ATS!$AB713,ATS!$O:$O,0),2)</f>
        <v>Hunter Socks</v>
      </c>
      <c r="AE713" s="173" t="str">
        <f>INDEX(ATS!$A:$P,MATCH(ATS!$AB713,ATS!$O:$O,0),4)</f>
        <v>10001-3537</v>
      </c>
    </row>
    <row r="714" spans="1:31">
      <c r="A714">
        <v>820321</v>
      </c>
      <c r="B714" t="s">
        <v>3391</v>
      </c>
      <c r="C714" t="s">
        <v>3939</v>
      </c>
      <c r="D714" t="s">
        <v>1446</v>
      </c>
      <c r="E714" t="s">
        <v>1434</v>
      </c>
      <c r="F714" t="s">
        <v>7</v>
      </c>
      <c r="G714" t="s">
        <v>111</v>
      </c>
      <c r="H714">
        <v>27</v>
      </c>
      <c r="I714">
        <v>27</v>
      </c>
      <c r="J714">
        <v>27</v>
      </c>
      <c r="K714">
        <v>27</v>
      </c>
      <c r="L714">
        <v>27</v>
      </c>
      <c r="N714" s="171" t="str">
        <f t="shared" si="33"/>
        <v>820321-20100-M</v>
      </c>
      <c r="O714" s="172" t="str">
        <f>IF(B714="NET","",IF(B714="","",IFERROR(VLOOKUP(N714,EAN!$A:$B,2,FALSE),"MANGLER - MÅ OPPDATERE EAN-FANEN")))</f>
        <v>MANGLER - MÅ OPPDATERE EAN-FANEN</v>
      </c>
      <c r="P714" s="171">
        <f t="shared" si="34"/>
        <v>27</v>
      </c>
      <c r="Q714" s="171">
        <f t="shared" si="35"/>
        <v>27</v>
      </c>
      <c r="S714" s="102" t="str">
        <f>IF(B714="NET","",IFERROR(VLOOKUP(O714,'2) Order Form'!$V$9:$V$905,1,FALSE),"Ikke med I order form"))</f>
        <v>Ikke med I order form</v>
      </c>
      <c r="U714" s="2">
        <v>7048652615565</v>
      </c>
      <c r="V714" s="120">
        <f>IFERROR(VLOOKUP(U714,'2) Order Form'!$V$9:$V$1767,1,FALSE),"Ikke med I order form")</f>
        <v>7048652615565</v>
      </c>
      <c r="W714" s="173">
        <f>INDEX(ATS!$A:$P,MATCH(ATS!$U714,ATS!$O:$O,0),1)</f>
        <v>852042</v>
      </c>
      <c r="X714" s="174" t="str">
        <f>INDEX(ATS!$A:$P,MATCH(ATS!$U714,ATS!$O:$O,0),2)</f>
        <v>Ronin Polarized</v>
      </c>
      <c r="Y714" s="175" t="str">
        <f>INDEX(ATS!$A:$P,MATCH(ATS!$U714,ATS!$O:$O,0),4)</f>
        <v>230100-OS</v>
      </c>
      <c r="AA714" s="173">
        <f>IFERROR(VLOOKUP('2) Order Form'!V679,$U$4:$U$2000,1,FALSE),"Ikke med i Elastic")</f>
        <v>7048652901224</v>
      </c>
      <c r="AB714" s="173">
        <f>SUM('2) Order Form'!V679)</f>
        <v>7048652901224</v>
      </c>
      <c r="AC714" s="173">
        <f>INDEX(ATS!$A:$P,MATCH(ATS!$AB714,ATS!$O:$O,0),1)</f>
        <v>820414</v>
      </c>
      <c r="AD714" s="173" t="str">
        <f>INDEX(ATS!$A:$P,MATCH(ATS!$AB714,ATS!$O:$O,0),2)</f>
        <v>Hunter Socks</v>
      </c>
      <c r="AE714" s="173" t="str">
        <f>INDEX(ATS!$A:$P,MATCH(ATS!$AB714,ATS!$O:$O,0),4)</f>
        <v>10001-3840</v>
      </c>
    </row>
    <row r="715" spans="1:31">
      <c r="A715">
        <v>820321</v>
      </c>
      <c r="B715" t="s">
        <v>3391</v>
      </c>
      <c r="C715" t="s">
        <v>3939</v>
      </c>
      <c r="D715" t="s">
        <v>1447</v>
      </c>
      <c r="E715" t="s">
        <v>1434</v>
      </c>
      <c r="F715" t="s">
        <v>66</v>
      </c>
      <c r="G715" t="s">
        <v>111</v>
      </c>
      <c r="H715">
        <v>24</v>
      </c>
      <c r="I715">
        <v>24</v>
      </c>
      <c r="J715">
        <v>24</v>
      </c>
      <c r="K715">
        <v>24</v>
      </c>
      <c r="L715">
        <v>24</v>
      </c>
      <c r="N715" s="171" t="str">
        <f t="shared" si="33"/>
        <v>820321-20100-L</v>
      </c>
      <c r="O715" s="172" t="str">
        <f>IF(B715="NET","",IF(B715="","",IFERROR(VLOOKUP(N715,EAN!$A:$B,2,FALSE),"MANGLER - MÅ OPPDATERE EAN-FANEN")))</f>
        <v>MANGLER - MÅ OPPDATERE EAN-FANEN</v>
      </c>
      <c r="P715" s="171">
        <f t="shared" si="34"/>
        <v>24</v>
      </c>
      <c r="Q715" s="171">
        <f t="shared" si="35"/>
        <v>24</v>
      </c>
      <c r="S715" s="102" t="str">
        <f>IF(B715="NET","",IFERROR(VLOOKUP(O715,'2) Order Form'!$V$9:$V$905,1,FALSE),"Ikke med I order form"))</f>
        <v>Ikke med I order form</v>
      </c>
      <c r="U715" s="2">
        <v>7048652710215</v>
      </c>
      <c r="V715" s="120">
        <f>IFERROR(VLOOKUP(U715,'2) Order Form'!$V$9:$V$1767,1,FALSE),"Ikke med I order form")</f>
        <v>7048652710215</v>
      </c>
      <c r="W715" s="173">
        <f>INDEX(ATS!$A:$P,MATCH(ATS!$U715,ATS!$O:$O,0),1)</f>
        <v>852044</v>
      </c>
      <c r="X715" s="174" t="str">
        <f>INDEX(ATS!$A:$P,MATCH(ATS!$U715,ATS!$O:$O,0),2)</f>
        <v>Ronin RIG Photochromic</v>
      </c>
      <c r="Y715" s="175" t="str">
        <f>INDEX(ATS!$A:$P,MATCH(ATS!$U715,ATS!$O:$O,0),4)</f>
        <v>220400-OS</v>
      </c>
      <c r="AA715" s="173">
        <f>IFERROR(VLOOKUP('2) Order Form'!V680,$U$4:$U$2000,1,FALSE),"Ikke med i Elastic")</f>
        <v>7048652901231</v>
      </c>
      <c r="AB715" s="173">
        <f>SUM('2) Order Form'!V680)</f>
        <v>7048652901231</v>
      </c>
      <c r="AC715" s="173">
        <f>INDEX(ATS!$A:$P,MATCH(ATS!$AB715,ATS!$O:$O,0),1)</f>
        <v>820414</v>
      </c>
      <c r="AD715" s="173" t="str">
        <f>INDEX(ATS!$A:$P,MATCH(ATS!$AB715,ATS!$O:$O,0),2)</f>
        <v>Hunter Socks</v>
      </c>
      <c r="AE715" s="173" t="str">
        <f>INDEX(ATS!$A:$P,MATCH(ATS!$AB715,ATS!$O:$O,0),4)</f>
        <v>10001-4143</v>
      </c>
    </row>
    <row r="716" spans="1:31">
      <c r="A716" s="140">
        <v>820322</v>
      </c>
      <c r="B716" t="s">
        <v>170</v>
      </c>
      <c r="H716" s="140">
        <v>202341</v>
      </c>
      <c r="I716" s="140">
        <v>202342</v>
      </c>
      <c r="J716" s="140">
        <v>202343</v>
      </c>
      <c r="K716" s="140">
        <v>202344</v>
      </c>
      <c r="L716" s="140">
        <v>202345</v>
      </c>
      <c r="N716" s="171" t="str">
        <f t="shared" si="33"/>
        <v>820322-</v>
      </c>
      <c r="O716" s="172" t="str">
        <f>IF(B716="NET","",IF(B716="","",IFERROR(VLOOKUP(N716,EAN!$A:$B,2,FALSE),"MANGLER - MÅ OPPDATERE EAN-FANEN")))</f>
        <v/>
      </c>
      <c r="P716" s="171">
        <f t="shared" si="34"/>
        <v>202341</v>
      </c>
      <c r="Q716" s="171">
        <f t="shared" si="35"/>
        <v>202345</v>
      </c>
      <c r="S716" s="102" t="str">
        <f>IF(B716="NET","",IFERROR(VLOOKUP(O716,'2) Order Form'!$V$9:$V$905,1,FALSE),"Ikke med I order form"))</f>
        <v/>
      </c>
      <c r="U716" s="2">
        <v>7048652710215</v>
      </c>
      <c r="V716" s="120">
        <f>IFERROR(VLOOKUP(U716,'2) Order Form'!$V$9:$V$1767,1,FALSE),"Ikke med I order form")</f>
        <v>7048652710215</v>
      </c>
      <c r="W716" s="173">
        <f>INDEX(ATS!$A:$P,MATCH(ATS!$U716,ATS!$O:$O,0),1)</f>
        <v>852044</v>
      </c>
      <c r="X716" s="174" t="str">
        <f>INDEX(ATS!$A:$P,MATCH(ATS!$U716,ATS!$O:$O,0),2)</f>
        <v>Ronin RIG Photochromic</v>
      </c>
      <c r="Y716" s="175" t="str">
        <f>INDEX(ATS!$A:$P,MATCH(ATS!$U716,ATS!$O:$O,0),4)</f>
        <v>220400-OS</v>
      </c>
      <c r="AA716" s="173">
        <f>IFERROR(VLOOKUP('2) Order Form'!V681,$U$4:$U$2000,1,FALSE),"Ikke med i Elastic")</f>
        <v>7048652901248</v>
      </c>
      <c r="AB716" s="173">
        <f>SUM('2) Order Form'!V681)</f>
        <v>7048652901248</v>
      </c>
      <c r="AC716" s="173">
        <f>INDEX(ATS!$A:$P,MATCH(ATS!$AB716,ATS!$O:$O,0),1)</f>
        <v>820414</v>
      </c>
      <c r="AD716" s="173" t="str">
        <f>INDEX(ATS!$A:$P,MATCH(ATS!$AB716,ATS!$O:$O,0),2)</f>
        <v>Hunter Socks</v>
      </c>
      <c r="AE716" s="173" t="str">
        <f>INDEX(ATS!$A:$P,MATCH(ATS!$AB716,ATS!$O:$O,0),4)</f>
        <v>10001-4446</v>
      </c>
    </row>
    <row r="717" spans="1:31">
      <c r="A717">
        <v>820322</v>
      </c>
      <c r="B717" t="s">
        <v>1450</v>
      </c>
      <c r="C717" t="s">
        <v>3939</v>
      </c>
      <c r="D717" t="s">
        <v>1449</v>
      </c>
      <c r="E717" t="s">
        <v>1434</v>
      </c>
      <c r="F717" t="s">
        <v>68</v>
      </c>
      <c r="G717" t="s">
        <v>111</v>
      </c>
      <c r="H717">
        <v>21</v>
      </c>
      <c r="I717">
        <v>21</v>
      </c>
      <c r="J717">
        <v>21</v>
      </c>
      <c r="K717">
        <v>21</v>
      </c>
      <c r="L717">
        <v>21</v>
      </c>
      <c r="N717" s="171" t="str">
        <f t="shared" si="33"/>
        <v>820322-20100-XS</v>
      </c>
      <c r="O717" s="172">
        <f>IF(B717="NET","",IF(B717="","",IFERROR(VLOOKUP(N717,EAN!$A:$B,2,FALSE),"MANGLER - MÅ OPPDATERE EAN-FANEN")))</f>
        <v>7048652809995</v>
      </c>
      <c r="P717" s="171">
        <f t="shared" si="34"/>
        <v>21</v>
      </c>
      <c r="Q717" s="171">
        <f t="shared" si="35"/>
        <v>21</v>
      </c>
      <c r="S717" s="102" t="str">
        <f>IF(B717="NET","",IFERROR(VLOOKUP(O717,'2) Order Form'!$V$9:$V$905,1,FALSE),"Ikke med I order form"))</f>
        <v>Ikke med I order form</v>
      </c>
      <c r="U717" s="2">
        <v>7048652710215</v>
      </c>
      <c r="V717" s="120">
        <f>IFERROR(VLOOKUP(U717,'2) Order Form'!$V$9:$V$1767,1,FALSE),"Ikke med I order form")</f>
        <v>7048652710215</v>
      </c>
      <c r="W717" s="173">
        <f>INDEX(ATS!$A:$P,MATCH(ATS!$U717,ATS!$O:$O,0),1)</f>
        <v>852044</v>
      </c>
      <c r="X717" s="174" t="str">
        <f>INDEX(ATS!$A:$P,MATCH(ATS!$U717,ATS!$O:$O,0),2)</f>
        <v>Ronin RIG Photochromic</v>
      </c>
      <c r="Y717" s="175" t="str">
        <f>INDEX(ATS!$A:$P,MATCH(ATS!$U717,ATS!$O:$O,0),4)</f>
        <v>220400-OS</v>
      </c>
      <c r="AA717" s="173" t="str">
        <f>IFERROR(VLOOKUP('2) Order Form'!#REF!,$U$4:$U$2000,1,FALSE),"Ikke med i Elastic")</f>
        <v>Ikke med i Elastic</v>
      </c>
      <c r="AB717" s="173" t="e">
        <f>SUM('2) Order Form'!#REF!)</f>
        <v>#REF!</v>
      </c>
      <c r="AC717" s="173" t="e">
        <f>INDEX(ATS!$A:$P,MATCH(ATS!$AB717,ATS!$O:$O,0),1)</f>
        <v>#REF!</v>
      </c>
      <c r="AD717" s="173" t="e">
        <f>INDEX(ATS!$A:$P,MATCH(ATS!$AB717,ATS!$O:$O,0),2)</f>
        <v>#REF!</v>
      </c>
      <c r="AE717" s="173" t="e">
        <f>INDEX(ATS!$A:$P,MATCH(ATS!$AB717,ATS!$O:$O,0),4)</f>
        <v>#REF!</v>
      </c>
    </row>
    <row r="718" spans="1:31">
      <c r="A718">
        <v>820322</v>
      </c>
      <c r="B718" t="s">
        <v>1450</v>
      </c>
      <c r="C718" t="s">
        <v>3939</v>
      </c>
      <c r="D718" t="s">
        <v>1445</v>
      </c>
      <c r="E718" t="s">
        <v>1434</v>
      </c>
      <c r="F718" t="s">
        <v>8</v>
      </c>
      <c r="G718" t="s">
        <v>111</v>
      </c>
      <c r="H718">
        <v>64</v>
      </c>
      <c r="I718">
        <v>64</v>
      </c>
      <c r="J718">
        <v>64</v>
      </c>
      <c r="K718">
        <v>64</v>
      </c>
      <c r="L718">
        <v>64</v>
      </c>
      <c r="N718" s="171" t="str">
        <f t="shared" si="33"/>
        <v>820322-20100-S</v>
      </c>
      <c r="O718" s="172">
        <f>IF(B718="NET","",IF(B718="","",IFERROR(VLOOKUP(N718,EAN!$A:$B,2,FALSE),"MANGLER - MÅ OPPDATERE EAN-FANEN")))</f>
        <v>7048652809988</v>
      </c>
      <c r="P718" s="171">
        <f t="shared" si="34"/>
        <v>64</v>
      </c>
      <c r="Q718" s="171">
        <f t="shared" si="35"/>
        <v>64</v>
      </c>
      <c r="S718" s="102" t="str">
        <f>IF(B718="NET","",IFERROR(VLOOKUP(O718,'2) Order Form'!$V$9:$V$905,1,FALSE),"Ikke med I order form"))</f>
        <v>Ikke med I order form</v>
      </c>
      <c r="U718" s="2">
        <v>7048652710222</v>
      </c>
      <c r="V718" s="120">
        <f>IFERROR(VLOOKUP(U718,'2) Order Form'!$V$9:$V$1767,1,FALSE),"Ikke med I order form")</f>
        <v>7048652710222</v>
      </c>
      <c r="W718" s="173">
        <f>INDEX(ATS!$A:$P,MATCH(ATS!$U718,ATS!$O:$O,0),1)</f>
        <v>852044</v>
      </c>
      <c r="X718" s="174" t="str">
        <f>INDEX(ATS!$A:$P,MATCH(ATS!$U718,ATS!$O:$O,0),2)</f>
        <v>Ronin RIG Photochromic</v>
      </c>
      <c r="Y718" s="175" t="str">
        <f>INDEX(ATS!$A:$P,MATCH(ATS!$U718,ATS!$O:$O,0),4)</f>
        <v>221200-OS</v>
      </c>
      <c r="AA718" s="173" t="str">
        <f>IFERROR(VLOOKUP('2) Order Form'!#REF!,$U$4:$U$2000,1,FALSE),"Ikke med i Elastic")</f>
        <v>Ikke med i Elastic</v>
      </c>
      <c r="AB718" s="173" t="e">
        <f>SUM('2) Order Form'!#REF!)</f>
        <v>#REF!</v>
      </c>
      <c r="AC718" s="173" t="e">
        <f>INDEX(ATS!$A:$P,MATCH(ATS!$AB718,ATS!$O:$O,0),1)</f>
        <v>#REF!</v>
      </c>
      <c r="AD718" s="173" t="e">
        <f>INDEX(ATS!$A:$P,MATCH(ATS!$AB718,ATS!$O:$O,0),2)</f>
        <v>#REF!</v>
      </c>
      <c r="AE718" s="173" t="e">
        <f>INDEX(ATS!$A:$P,MATCH(ATS!$AB718,ATS!$O:$O,0),4)</f>
        <v>#REF!</v>
      </c>
    </row>
    <row r="719" spans="1:31">
      <c r="A719">
        <v>820322</v>
      </c>
      <c r="B719" t="s">
        <v>1450</v>
      </c>
      <c r="C719" t="s">
        <v>3939</v>
      </c>
      <c r="D719" t="s">
        <v>1446</v>
      </c>
      <c r="E719" t="s">
        <v>1434</v>
      </c>
      <c r="F719" t="s">
        <v>7</v>
      </c>
      <c r="G719" t="s">
        <v>111</v>
      </c>
      <c r="H719">
        <v>73</v>
      </c>
      <c r="I719">
        <v>73</v>
      </c>
      <c r="J719">
        <v>73</v>
      </c>
      <c r="K719">
        <v>73</v>
      </c>
      <c r="L719">
        <v>73</v>
      </c>
      <c r="N719" s="171" t="str">
        <f t="shared" si="33"/>
        <v>820322-20100-M</v>
      </c>
      <c r="O719" s="172">
        <f>IF(B719="NET","",IF(B719="","",IFERROR(VLOOKUP(N719,EAN!$A:$B,2,FALSE),"MANGLER - MÅ OPPDATERE EAN-FANEN")))</f>
        <v>7048652809971</v>
      </c>
      <c r="P719" s="171">
        <f t="shared" si="34"/>
        <v>73</v>
      </c>
      <c r="Q719" s="171">
        <f t="shared" si="35"/>
        <v>73</v>
      </c>
      <c r="S719" s="102" t="str">
        <f>IF(B719="NET","",IFERROR(VLOOKUP(O719,'2) Order Form'!$V$9:$V$905,1,FALSE),"Ikke med I order form"))</f>
        <v>Ikke med I order form</v>
      </c>
      <c r="U719" s="2">
        <v>7048652710222</v>
      </c>
      <c r="V719" s="120">
        <f>IFERROR(VLOOKUP(U719,'2) Order Form'!$V$9:$V$1767,1,FALSE),"Ikke med I order form")</f>
        <v>7048652710222</v>
      </c>
      <c r="W719" s="173">
        <f>INDEX(ATS!$A:$P,MATCH(ATS!$U719,ATS!$O:$O,0),1)</f>
        <v>852044</v>
      </c>
      <c r="X719" s="174" t="str">
        <f>INDEX(ATS!$A:$P,MATCH(ATS!$U719,ATS!$O:$O,0),2)</f>
        <v>Ronin RIG Photochromic</v>
      </c>
      <c r="Y719" s="175" t="str">
        <f>INDEX(ATS!$A:$P,MATCH(ATS!$U719,ATS!$O:$O,0),4)</f>
        <v>221200-OS</v>
      </c>
      <c r="AA719" s="173" t="str">
        <f>IFERROR(VLOOKUP('2) Order Form'!#REF!,$U$4:$U$2000,1,FALSE),"Ikke med i Elastic")</f>
        <v>Ikke med i Elastic</v>
      </c>
      <c r="AB719" s="173" t="e">
        <f>SUM('2) Order Form'!#REF!)</f>
        <v>#REF!</v>
      </c>
      <c r="AC719" s="173" t="e">
        <f>INDEX(ATS!$A:$P,MATCH(ATS!$AB719,ATS!$O:$O,0),1)</f>
        <v>#REF!</v>
      </c>
      <c r="AD719" s="173" t="e">
        <f>INDEX(ATS!$A:$P,MATCH(ATS!$AB719,ATS!$O:$O,0),2)</f>
        <v>#REF!</v>
      </c>
      <c r="AE719" s="173" t="e">
        <f>INDEX(ATS!$A:$P,MATCH(ATS!$AB719,ATS!$O:$O,0),4)</f>
        <v>#REF!</v>
      </c>
    </row>
    <row r="720" spans="1:31">
      <c r="A720">
        <v>820322</v>
      </c>
      <c r="B720" t="s">
        <v>1450</v>
      </c>
      <c r="C720" t="s">
        <v>3939</v>
      </c>
      <c r="D720" t="s">
        <v>1447</v>
      </c>
      <c r="E720" t="s">
        <v>1434</v>
      </c>
      <c r="F720" t="s">
        <v>66</v>
      </c>
      <c r="G720" t="s">
        <v>111</v>
      </c>
      <c r="H720">
        <v>49</v>
      </c>
      <c r="I720">
        <v>49</v>
      </c>
      <c r="J720">
        <v>49</v>
      </c>
      <c r="K720">
        <v>49</v>
      </c>
      <c r="L720">
        <v>49</v>
      </c>
      <c r="N720" s="171" t="str">
        <f t="shared" si="33"/>
        <v>820322-20100-L</v>
      </c>
      <c r="O720" s="172">
        <f>IF(B720="NET","",IF(B720="","",IFERROR(VLOOKUP(N720,EAN!$A:$B,2,FALSE),"MANGLER - MÅ OPPDATERE EAN-FANEN")))</f>
        <v>7048652809964</v>
      </c>
      <c r="P720" s="171">
        <f t="shared" si="34"/>
        <v>49</v>
      </c>
      <c r="Q720" s="171">
        <f t="shared" si="35"/>
        <v>49</v>
      </c>
      <c r="S720" s="102" t="str">
        <f>IF(B720="NET","",IFERROR(VLOOKUP(O720,'2) Order Form'!$V$9:$V$905,1,FALSE),"Ikke med I order form"))</f>
        <v>Ikke med I order form</v>
      </c>
      <c r="U720" s="2">
        <v>7048652710222</v>
      </c>
      <c r="V720" s="120">
        <f>IFERROR(VLOOKUP(U720,'2) Order Form'!$V$9:$V$1767,1,FALSE),"Ikke med I order form")</f>
        <v>7048652710222</v>
      </c>
      <c r="W720" s="173">
        <f>INDEX(ATS!$A:$P,MATCH(ATS!$U720,ATS!$O:$O,0),1)</f>
        <v>852044</v>
      </c>
      <c r="X720" s="174" t="str">
        <f>INDEX(ATS!$A:$P,MATCH(ATS!$U720,ATS!$O:$O,0),2)</f>
        <v>Ronin RIG Photochromic</v>
      </c>
      <c r="Y720" s="175" t="str">
        <f>INDEX(ATS!$A:$P,MATCH(ATS!$U720,ATS!$O:$O,0),4)</f>
        <v>221200-OS</v>
      </c>
      <c r="AA720" s="173" t="str">
        <f>IFERROR(VLOOKUP('2) Order Form'!#REF!,$U$4:$U$2000,1,FALSE),"Ikke med i Elastic")</f>
        <v>Ikke med i Elastic</v>
      </c>
      <c r="AB720" s="173" t="e">
        <f>SUM('2) Order Form'!#REF!)</f>
        <v>#REF!</v>
      </c>
      <c r="AC720" s="173" t="e">
        <f>INDEX(ATS!$A:$P,MATCH(ATS!$AB720,ATS!$O:$O,0),1)</f>
        <v>#REF!</v>
      </c>
      <c r="AD720" s="173" t="e">
        <f>INDEX(ATS!$A:$P,MATCH(ATS!$AB720,ATS!$O:$O,0),2)</f>
        <v>#REF!</v>
      </c>
      <c r="AE720" s="173" t="e">
        <f>INDEX(ATS!$A:$P,MATCH(ATS!$AB720,ATS!$O:$O,0),4)</f>
        <v>#REF!</v>
      </c>
    </row>
    <row r="721" spans="1:31">
      <c r="A721">
        <v>820322</v>
      </c>
      <c r="B721" t="s">
        <v>1450</v>
      </c>
      <c r="C721" t="s">
        <v>3939</v>
      </c>
      <c r="D721" t="s">
        <v>338</v>
      </c>
      <c r="E721" t="s">
        <v>2883</v>
      </c>
      <c r="F721" t="s">
        <v>68</v>
      </c>
      <c r="G721" t="s">
        <v>111</v>
      </c>
      <c r="H721">
        <v>0</v>
      </c>
      <c r="I721">
        <v>0</v>
      </c>
      <c r="J721">
        <v>0</v>
      </c>
      <c r="K721">
        <v>0</v>
      </c>
      <c r="L721">
        <v>0</v>
      </c>
      <c r="N721" s="171" t="str">
        <f t="shared" si="33"/>
        <v>820322-99901-XS</v>
      </c>
      <c r="O721" s="172">
        <f>IF(B721="NET","",IF(B721="","",IFERROR(VLOOKUP(N721,EAN!$A:$B,2,FALSE),"MANGLER - MÅ OPPDATERE EAN-FANEN")))</f>
        <v>7048652800459</v>
      </c>
      <c r="P721" s="171">
        <f t="shared" si="34"/>
        <v>0</v>
      </c>
      <c r="Q721" s="171">
        <f t="shared" si="35"/>
        <v>0</v>
      </c>
      <c r="S721" s="102" t="str">
        <f>IF(B721="NET","",IFERROR(VLOOKUP(O721,'2) Order Form'!$V$9:$V$905,1,FALSE),"Ikke med I order form"))</f>
        <v>Ikke med I order form</v>
      </c>
      <c r="U721" s="2">
        <v>7048652710222</v>
      </c>
      <c r="V721" s="120">
        <f>IFERROR(VLOOKUP(U721,'2) Order Form'!$V$9:$V$1767,1,FALSE),"Ikke med I order form")</f>
        <v>7048652710222</v>
      </c>
      <c r="W721" s="173">
        <f>INDEX(ATS!$A:$P,MATCH(ATS!$U721,ATS!$O:$O,0),1)</f>
        <v>852044</v>
      </c>
      <c r="X721" s="174" t="str">
        <f>INDEX(ATS!$A:$P,MATCH(ATS!$U721,ATS!$O:$O,0),2)</f>
        <v>Ronin RIG Photochromic</v>
      </c>
      <c r="Y721" s="175" t="str">
        <f>INDEX(ATS!$A:$P,MATCH(ATS!$U721,ATS!$O:$O,0),4)</f>
        <v>221200-OS</v>
      </c>
      <c r="AA721" s="173">
        <f>IFERROR(VLOOKUP('2) Order Form'!V682,$U$4:$U$2000,1,FALSE),"Ikke med i Elastic")</f>
        <v>7048652901293</v>
      </c>
      <c r="AB721" s="173">
        <f>SUM('2) Order Form'!V682)</f>
        <v>7048652901293</v>
      </c>
      <c r="AC721" s="173">
        <f>INDEX(ATS!$A:$P,MATCH(ATS!$AB721,ATS!$O:$O,0),1)</f>
        <v>820414</v>
      </c>
      <c r="AD721" s="173" t="str">
        <f>INDEX(ATS!$A:$P,MATCH(ATS!$AB721,ATS!$O:$O,0),2)</f>
        <v>Hunter Socks</v>
      </c>
      <c r="AE721" s="173" t="str">
        <f>INDEX(ATS!$A:$P,MATCH(ATS!$AB721,ATS!$O:$O,0),4)</f>
        <v>99901-3537</v>
      </c>
    </row>
    <row r="722" spans="1:31">
      <c r="A722">
        <v>820322</v>
      </c>
      <c r="B722" t="s">
        <v>1450</v>
      </c>
      <c r="C722" t="s">
        <v>3939</v>
      </c>
      <c r="D722" t="s">
        <v>334</v>
      </c>
      <c r="E722" t="s">
        <v>2883</v>
      </c>
      <c r="F722" t="s">
        <v>8</v>
      </c>
      <c r="G722" t="s">
        <v>111</v>
      </c>
      <c r="H722">
        <v>0</v>
      </c>
      <c r="I722">
        <v>0</v>
      </c>
      <c r="J722">
        <v>0</v>
      </c>
      <c r="K722">
        <v>0</v>
      </c>
      <c r="L722">
        <v>0</v>
      </c>
      <c r="N722" s="171" t="str">
        <f t="shared" si="33"/>
        <v>820322-99901-S</v>
      </c>
      <c r="O722" s="172">
        <f>IF(B722="NET","",IF(B722="","",IFERROR(VLOOKUP(N722,EAN!$A:$B,2,FALSE),"MANGLER - MÅ OPPDATERE EAN-FANEN")))</f>
        <v>7048652800442</v>
      </c>
      <c r="P722" s="171">
        <f t="shared" si="34"/>
        <v>0</v>
      </c>
      <c r="Q722" s="171">
        <f t="shared" si="35"/>
        <v>0</v>
      </c>
      <c r="S722" s="102" t="str">
        <f>IF(B722="NET","",IFERROR(VLOOKUP(O722,'2) Order Form'!$V$9:$V$905,1,FALSE),"Ikke med I order form"))</f>
        <v>Ikke med I order form</v>
      </c>
      <c r="U722" s="2">
        <v>7048652661982</v>
      </c>
      <c r="V722" s="120">
        <f>IFERROR(VLOOKUP(U722,'2) Order Form'!$V$9:$V$1767,1,FALSE),"Ikke med I order form")</f>
        <v>7048652661982</v>
      </c>
      <c r="W722" s="173">
        <f>INDEX(ATS!$A:$P,MATCH(ATS!$U722,ATS!$O:$O,0),1)</f>
        <v>852046</v>
      </c>
      <c r="X722" s="174" t="str">
        <f>INDEX(ATS!$A:$P,MATCH(ATS!$U722,ATS!$O:$O,0),2)</f>
        <v>Ronin Max RIG Reflect</v>
      </c>
      <c r="Y722" s="175" t="str">
        <f>INDEX(ATS!$A:$P,MATCH(ATS!$U722,ATS!$O:$O,0),4)</f>
        <v>061200-OS</v>
      </c>
      <c r="AA722" s="173">
        <f>IFERROR(VLOOKUP('2) Order Form'!V683,$U$4:$U$2000,1,FALSE),"Ikke med i Elastic")</f>
        <v>7048652901309</v>
      </c>
      <c r="AB722" s="173">
        <f>SUM('2) Order Form'!V683)</f>
        <v>7048652901309</v>
      </c>
      <c r="AC722" s="173">
        <f>INDEX(ATS!$A:$P,MATCH(ATS!$AB722,ATS!$O:$O,0),1)</f>
        <v>820414</v>
      </c>
      <c r="AD722" s="173" t="str">
        <f>INDEX(ATS!$A:$P,MATCH(ATS!$AB722,ATS!$O:$O,0),2)</f>
        <v>Hunter Socks</v>
      </c>
      <c r="AE722" s="173" t="str">
        <f>INDEX(ATS!$A:$P,MATCH(ATS!$AB722,ATS!$O:$O,0),4)</f>
        <v>99901-3840</v>
      </c>
    </row>
    <row r="723" spans="1:31">
      <c r="A723">
        <v>820322</v>
      </c>
      <c r="B723" t="s">
        <v>1450</v>
      </c>
      <c r="C723" t="s">
        <v>3939</v>
      </c>
      <c r="D723" t="s">
        <v>335</v>
      </c>
      <c r="E723" t="s">
        <v>2883</v>
      </c>
      <c r="F723" t="s">
        <v>7</v>
      </c>
      <c r="G723" t="s">
        <v>111</v>
      </c>
      <c r="H723">
        <v>0</v>
      </c>
      <c r="I723">
        <v>0</v>
      </c>
      <c r="J723">
        <v>0</v>
      </c>
      <c r="K723">
        <v>0</v>
      </c>
      <c r="L723">
        <v>0</v>
      </c>
      <c r="N723" s="171" t="str">
        <f t="shared" si="33"/>
        <v>820322-99901-M</v>
      </c>
      <c r="O723" s="172">
        <f>IF(B723="NET","",IF(B723="","",IFERROR(VLOOKUP(N723,EAN!$A:$B,2,FALSE),"MANGLER - MÅ OPPDATERE EAN-FANEN")))</f>
        <v>7048652800435</v>
      </c>
      <c r="P723" s="171">
        <f t="shared" si="34"/>
        <v>0</v>
      </c>
      <c r="Q723" s="171">
        <f t="shared" si="35"/>
        <v>0</v>
      </c>
      <c r="S723" s="102" t="str">
        <f>IF(B723="NET","",IFERROR(VLOOKUP(O723,'2) Order Form'!$V$9:$V$905,1,FALSE),"Ikke med I order form"))</f>
        <v>Ikke med I order form</v>
      </c>
      <c r="U723" s="2">
        <v>7048652661982</v>
      </c>
      <c r="V723" s="120">
        <f>IFERROR(VLOOKUP(U723,'2) Order Form'!$V$9:$V$1767,1,FALSE),"Ikke med I order form")</f>
        <v>7048652661982</v>
      </c>
      <c r="W723" s="173">
        <f>INDEX(ATS!$A:$P,MATCH(ATS!$U723,ATS!$O:$O,0),1)</f>
        <v>852046</v>
      </c>
      <c r="X723" s="174" t="str">
        <f>INDEX(ATS!$A:$P,MATCH(ATS!$U723,ATS!$O:$O,0),2)</f>
        <v>Ronin Max RIG Reflect</v>
      </c>
      <c r="Y723" s="175" t="str">
        <f>INDEX(ATS!$A:$P,MATCH(ATS!$U723,ATS!$O:$O,0),4)</f>
        <v>061200-OS</v>
      </c>
      <c r="AA723" s="173">
        <f>IFERROR(VLOOKUP('2) Order Form'!V684,$U$4:$U$2000,1,FALSE),"Ikke med i Elastic")</f>
        <v>7048652901316</v>
      </c>
      <c r="AB723" s="173">
        <f>SUM('2) Order Form'!V684)</f>
        <v>7048652901316</v>
      </c>
      <c r="AC723" s="173">
        <f>INDEX(ATS!$A:$P,MATCH(ATS!$AB723,ATS!$O:$O,0),1)</f>
        <v>820414</v>
      </c>
      <c r="AD723" s="173" t="str">
        <f>INDEX(ATS!$A:$P,MATCH(ATS!$AB723,ATS!$O:$O,0),2)</f>
        <v>Hunter Socks</v>
      </c>
      <c r="AE723" s="173" t="str">
        <f>INDEX(ATS!$A:$P,MATCH(ATS!$AB723,ATS!$O:$O,0),4)</f>
        <v>99901-4143</v>
      </c>
    </row>
    <row r="724" spans="1:31">
      <c r="A724">
        <v>820322</v>
      </c>
      <c r="B724" t="s">
        <v>1450</v>
      </c>
      <c r="C724" t="s">
        <v>3939</v>
      </c>
      <c r="D724" t="s">
        <v>336</v>
      </c>
      <c r="E724" t="s">
        <v>2883</v>
      </c>
      <c r="F724" t="s">
        <v>66</v>
      </c>
      <c r="G724" t="s">
        <v>111</v>
      </c>
      <c r="H724">
        <v>0</v>
      </c>
      <c r="I724">
        <v>0</v>
      </c>
      <c r="J724">
        <v>0</v>
      </c>
      <c r="K724">
        <v>0</v>
      </c>
      <c r="L724">
        <v>0</v>
      </c>
      <c r="N724" s="171" t="str">
        <f t="shared" si="33"/>
        <v>820322-99901-L</v>
      </c>
      <c r="O724" s="172">
        <f>IF(B724="NET","",IF(B724="","",IFERROR(VLOOKUP(N724,EAN!$A:$B,2,FALSE),"MANGLER - MÅ OPPDATERE EAN-FANEN")))</f>
        <v>7048652800428</v>
      </c>
      <c r="P724" s="171">
        <f t="shared" si="34"/>
        <v>0</v>
      </c>
      <c r="Q724" s="171">
        <f t="shared" si="35"/>
        <v>0</v>
      </c>
      <c r="S724" s="102" t="str">
        <f>IF(B724="NET","",IFERROR(VLOOKUP(O724,'2) Order Form'!$V$9:$V$905,1,FALSE),"Ikke med I order form"))</f>
        <v>Ikke med I order form</v>
      </c>
      <c r="U724" s="2">
        <v>7048652661982</v>
      </c>
      <c r="V724" s="120">
        <f>IFERROR(VLOOKUP(U724,'2) Order Form'!$V$9:$V$1767,1,FALSE),"Ikke med I order form")</f>
        <v>7048652661982</v>
      </c>
      <c r="W724" s="173">
        <f>INDEX(ATS!$A:$P,MATCH(ATS!$U724,ATS!$O:$O,0),1)</f>
        <v>852046</v>
      </c>
      <c r="X724" s="174" t="str">
        <f>INDEX(ATS!$A:$P,MATCH(ATS!$U724,ATS!$O:$O,0),2)</f>
        <v>Ronin Max RIG Reflect</v>
      </c>
      <c r="Y724" s="175" t="str">
        <f>INDEX(ATS!$A:$P,MATCH(ATS!$U724,ATS!$O:$O,0),4)</f>
        <v>061200-OS</v>
      </c>
      <c r="AA724" s="173">
        <f>IFERROR(VLOOKUP('2) Order Form'!V685,$U$4:$U$2000,1,FALSE),"Ikke med i Elastic")</f>
        <v>7048652901323</v>
      </c>
      <c r="AB724" s="173">
        <f>SUM('2) Order Form'!V685)</f>
        <v>7048652901323</v>
      </c>
      <c r="AC724" s="173">
        <f>INDEX(ATS!$A:$P,MATCH(ATS!$AB724,ATS!$O:$O,0),1)</f>
        <v>820414</v>
      </c>
      <c r="AD724" s="173" t="str">
        <f>INDEX(ATS!$A:$P,MATCH(ATS!$AB724,ATS!$O:$O,0),2)</f>
        <v>Hunter Socks</v>
      </c>
      <c r="AE724" s="173" t="str">
        <f>INDEX(ATS!$A:$P,MATCH(ATS!$AB724,ATS!$O:$O,0),4)</f>
        <v>99901-4446</v>
      </c>
    </row>
    <row r="725" spans="1:31">
      <c r="A725" s="140">
        <v>820324</v>
      </c>
      <c r="B725" t="s">
        <v>170</v>
      </c>
      <c r="H725" s="140">
        <v>202341</v>
      </c>
      <c r="I725" s="140">
        <v>202342</v>
      </c>
      <c r="J725" s="140">
        <v>202343</v>
      </c>
      <c r="K725" s="140">
        <v>202344</v>
      </c>
      <c r="L725" s="140">
        <v>202345</v>
      </c>
      <c r="N725" s="171" t="str">
        <f t="shared" si="33"/>
        <v>820324-</v>
      </c>
      <c r="O725" s="172" t="str">
        <f>IF(B725="NET","",IF(B725="","",IFERROR(VLOOKUP(N725,EAN!$A:$B,2,FALSE),"MANGLER - MÅ OPPDATERE EAN-FANEN")))</f>
        <v/>
      </c>
      <c r="P725" s="171">
        <f t="shared" si="34"/>
        <v>202341</v>
      </c>
      <c r="Q725" s="171">
        <f t="shared" si="35"/>
        <v>202345</v>
      </c>
      <c r="S725" s="102" t="str">
        <f>IF(B725="NET","",IFERROR(VLOOKUP(O725,'2) Order Form'!$V$9:$V$905,1,FALSE),"Ikke med I order form"))</f>
        <v/>
      </c>
      <c r="U725" s="2">
        <v>7048652710253</v>
      </c>
      <c r="V725" s="120">
        <f>IFERROR(VLOOKUP(U725,'2) Order Form'!$V$9:$V$1767,1,FALSE),"Ikke med I order form")</f>
        <v>7048652710253</v>
      </c>
      <c r="W725" s="173">
        <f>INDEX(ATS!$A:$P,MATCH(ATS!$U725,ATS!$O:$O,0),1)</f>
        <v>852046</v>
      </c>
      <c r="X725" s="174" t="str">
        <f>INDEX(ATS!$A:$P,MATCH(ATS!$U725,ATS!$O:$O,0),2)</f>
        <v>Ronin Max RIG Reflect</v>
      </c>
      <c r="Y725" s="175" t="str">
        <f>INDEX(ATS!$A:$P,MATCH(ATS!$U725,ATS!$O:$O,0),4)</f>
        <v>160400-OS</v>
      </c>
      <c r="AA725" s="173">
        <f>IFERROR(VLOOKUP('2) Order Form'!V686,$U$4:$U$2000,1,FALSE),"Ikke med i Elastic")</f>
        <v>7048652900739</v>
      </c>
      <c r="AB725" s="173">
        <f>SUM('2) Order Form'!V686)</f>
        <v>7048652900739</v>
      </c>
      <c r="AC725" s="173">
        <f>INDEX(ATS!$A:$P,MATCH(ATS!$AB725,ATS!$O:$O,0),1)</f>
        <v>820404</v>
      </c>
      <c r="AD725" s="173" t="str">
        <f>INDEX(ATS!$A:$P,MATCH(ATS!$AB725,ATS!$O:$O,0),2)</f>
        <v>Hunter Pants Jr</v>
      </c>
      <c r="AE725" s="173" t="str">
        <f>INDEX(ATS!$A:$P,MATCH(ATS!$AB725,ATS!$O:$O,0),4)</f>
        <v>58001-128</v>
      </c>
    </row>
    <row r="726" spans="1:31">
      <c r="A726">
        <v>820324</v>
      </c>
      <c r="B726" t="s">
        <v>3392</v>
      </c>
      <c r="C726" t="s">
        <v>3939</v>
      </c>
      <c r="D726" t="s">
        <v>1427</v>
      </c>
      <c r="E726" t="s">
        <v>2884</v>
      </c>
      <c r="F726" t="s">
        <v>68</v>
      </c>
      <c r="G726" t="s">
        <v>111</v>
      </c>
      <c r="H726">
        <v>12</v>
      </c>
      <c r="I726">
        <v>12</v>
      </c>
      <c r="J726">
        <v>12</v>
      </c>
      <c r="K726">
        <v>12</v>
      </c>
      <c r="L726">
        <v>12</v>
      </c>
      <c r="N726" s="171" t="str">
        <f t="shared" si="33"/>
        <v>820324-55503-XS</v>
      </c>
      <c r="O726" s="172" t="str">
        <f>IF(B726="NET","",IF(B726="","",IFERROR(VLOOKUP(N726,EAN!$A:$B,2,FALSE),"MANGLER - MÅ OPPDATERE EAN-FANEN")))</f>
        <v>MANGLER - MÅ OPPDATERE EAN-FANEN</v>
      </c>
      <c r="P726" s="171">
        <f t="shared" si="34"/>
        <v>12</v>
      </c>
      <c r="Q726" s="171">
        <f t="shared" si="35"/>
        <v>12</v>
      </c>
      <c r="S726" s="102" t="str">
        <f>IF(B726="NET","",IFERROR(VLOOKUP(O726,'2) Order Form'!$V$9:$V$905,1,FALSE),"Ikke med I order form"))</f>
        <v>Ikke med I order form</v>
      </c>
      <c r="U726" s="2">
        <v>7048652710253</v>
      </c>
      <c r="V726" s="120">
        <f>IFERROR(VLOOKUP(U726,'2) Order Form'!$V$9:$V$1767,1,FALSE),"Ikke med I order form")</f>
        <v>7048652710253</v>
      </c>
      <c r="W726" s="173">
        <f>INDEX(ATS!$A:$P,MATCH(ATS!$U726,ATS!$O:$O,0),1)</f>
        <v>852046</v>
      </c>
      <c r="X726" s="174" t="str">
        <f>INDEX(ATS!$A:$P,MATCH(ATS!$U726,ATS!$O:$O,0),2)</f>
        <v>Ronin Max RIG Reflect</v>
      </c>
      <c r="Y726" s="175" t="str">
        <f>INDEX(ATS!$A:$P,MATCH(ATS!$U726,ATS!$O:$O,0),4)</f>
        <v>160400-OS</v>
      </c>
      <c r="AA726" s="173">
        <f>IFERROR(VLOOKUP('2) Order Form'!V687,$U$4:$U$2000,1,FALSE),"Ikke med i Elastic")</f>
        <v>7048652900746</v>
      </c>
      <c r="AB726" s="173">
        <f>SUM('2) Order Form'!V687)</f>
        <v>7048652900746</v>
      </c>
      <c r="AC726" s="173">
        <f>INDEX(ATS!$A:$P,MATCH(ATS!$AB726,ATS!$O:$O,0),1)</f>
        <v>820404</v>
      </c>
      <c r="AD726" s="173" t="str">
        <f>INDEX(ATS!$A:$P,MATCH(ATS!$AB726,ATS!$O:$O,0),2)</f>
        <v>Hunter Pants Jr</v>
      </c>
      <c r="AE726" s="173" t="str">
        <f>INDEX(ATS!$A:$P,MATCH(ATS!$AB726,ATS!$O:$O,0),4)</f>
        <v>58001-140</v>
      </c>
    </row>
    <row r="727" spans="1:31">
      <c r="A727">
        <v>820324</v>
      </c>
      <c r="B727" t="s">
        <v>3392</v>
      </c>
      <c r="C727" t="s">
        <v>3939</v>
      </c>
      <c r="D727" t="s">
        <v>1428</v>
      </c>
      <c r="E727" t="s">
        <v>2884</v>
      </c>
      <c r="F727" t="s">
        <v>8</v>
      </c>
      <c r="G727" t="s">
        <v>111</v>
      </c>
      <c r="H727">
        <v>107</v>
      </c>
      <c r="I727">
        <v>107</v>
      </c>
      <c r="J727">
        <v>107</v>
      </c>
      <c r="K727">
        <v>107</v>
      </c>
      <c r="L727">
        <v>107</v>
      </c>
      <c r="N727" s="171" t="str">
        <f t="shared" si="33"/>
        <v>820324-55503-S</v>
      </c>
      <c r="O727" s="172" t="str">
        <f>IF(B727="NET","",IF(B727="","",IFERROR(VLOOKUP(N727,EAN!$A:$B,2,FALSE),"MANGLER - MÅ OPPDATERE EAN-FANEN")))</f>
        <v>MANGLER - MÅ OPPDATERE EAN-FANEN</v>
      </c>
      <c r="P727" s="171">
        <f t="shared" si="34"/>
        <v>107</v>
      </c>
      <c r="Q727" s="171">
        <f t="shared" si="35"/>
        <v>107</v>
      </c>
      <c r="S727" s="102" t="str">
        <f>IF(B727="NET","",IFERROR(VLOOKUP(O727,'2) Order Form'!$V$9:$V$905,1,FALSE),"Ikke med I order form"))</f>
        <v>Ikke med I order form</v>
      </c>
      <c r="U727" s="2">
        <v>7048652710253</v>
      </c>
      <c r="V727" s="120">
        <f>IFERROR(VLOOKUP(U727,'2) Order Form'!$V$9:$V$1767,1,FALSE),"Ikke med I order form")</f>
        <v>7048652710253</v>
      </c>
      <c r="W727" s="173">
        <f>INDEX(ATS!$A:$P,MATCH(ATS!$U727,ATS!$O:$O,0),1)</f>
        <v>852046</v>
      </c>
      <c r="X727" s="174" t="str">
        <f>INDEX(ATS!$A:$P,MATCH(ATS!$U727,ATS!$O:$O,0),2)</f>
        <v>Ronin Max RIG Reflect</v>
      </c>
      <c r="Y727" s="175" t="str">
        <f>INDEX(ATS!$A:$P,MATCH(ATS!$U727,ATS!$O:$O,0),4)</f>
        <v>160400-OS</v>
      </c>
      <c r="AA727" s="173">
        <f>IFERROR(VLOOKUP('2) Order Form'!V688,$U$4:$U$2000,1,FALSE),"Ikke med i Elastic")</f>
        <v>7048652900753</v>
      </c>
      <c r="AB727" s="173">
        <f>SUM('2) Order Form'!V688)</f>
        <v>7048652900753</v>
      </c>
      <c r="AC727" s="173">
        <f>INDEX(ATS!$A:$P,MATCH(ATS!$AB727,ATS!$O:$O,0),1)</f>
        <v>820404</v>
      </c>
      <c r="AD727" s="173" t="str">
        <f>INDEX(ATS!$A:$P,MATCH(ATS!$AB727,ATS!$O:$O,0),2)</f>
        <v>Hunter Pants Jr</v>
      </c>
      <c r="AE727" s="173" t="str">
        <f>INDEX(ATS!$A:$P,MATCH(ATS!$AB727,ATS!$O:$O,0),4)</f>
        <v>58001-152</v>
      </c>
    </row>
    <row r="728" spans="1:31">
      <c r="A728">
        <v>820324</v>
      </c>
      <c r="B728" t="s">
        <v>3392</v>
      </c>
      <c r="C728" t="s">
        <v>3939</v>
      </c>
      <c r="D728" t="s">
        <v>1429</v>
      </c>
      <c r="E728" t="s">
        <v>2884</v>
      </c>
      <c r="F728" t="s">
        <v>7</v>
      </c>
      <c r="G728" t="s">
        <v>111</v>
      </c>
      <c r="H728">
        <v>181</v>
      </c>
      <c r="I728">
        <v>181</v>
      </c>
      <c r="J728">
        <v>181</v>
      </c>
      <c r="K728">
        <v>181</v>
      </c>
      <c r="L728">
        <v>181</v>
      </c>
      <c r="N728" s="171" t="str">
        <f t="shared" si="33"/>
        <v>820324-55503-M</v>
      </c>
      <c r="O728" s="172" t="str">
        <f>IF(B728="NET","",IF(B728="","",IFERROR(VLOOKUP(N728,EAN!$A:$B,2,FALSE),"MANGLER - MÅ OPPDATERE EAN-FANEN")))</f>
        <v>MANGLER - MÅ OPPDATERE EAN-FANEN</v>
      </c>
      <c r="P728" s="171">
        <f t="shared" si="34"/>
        <v>181</v>
      </c>
      <c r="Q728" s="171">
        <f t="shared" si="35"/>
        <v>181</v>
      </c>
      <c r="S728" s="102" t="str">
        <f>IF(B728="NET","",IFERROR(VLOOKUP(O728,'2) Order Form'!$V$9:$V$905,1,FALSE),"Ikke med I order form"))</f>
        <v>Ikke med I order form</v>
      </c>
      <c r="U728" s="2">
        <v>7048652710253</v>
      </c>
      <c r="V728" s="120">
        <f>IFERROR(VLOOKUP(U728,'2) Order Form'!$V$9:$V$1767,1,FALSE),"Ikke med I order form")</f>
        <v>7048652710253</v>
      </c>
      <c r="W728" s="173">
        <f>INDEX(ATS!$A:$P,MATCH(ATS!$U728,ATS!$O:$O,0),1)</f>
        <v>852046</v>
      </c>
      <c r="X728" s="174" t="str">
        <f>INDEX(ATS!$A:$P,MATCH(ATS!$U728,ATS!$O:$O,0),2)</f>
        <v>Ronin Max RIG Reflect</v>
      </c>
      <c r="Y728" s="175" t="str">
        <f>INDEX(ATS!$A:$P,MATCH(ATS!$U728,ATS!$O:$O,0),4)</f>
        <v>160400-OS</v>
      </c>
      <c r="AA728" s="173">
        <f>IFERROR(VLOOKUP('2) Order Form'!V689,$U$4:$U$2000,1,FALSE),"Ikke med i Elastic")</f>
        <v>7048652912299</v>
      </c>
      <c r="AB728" s="173">
        <f>SUM('2) Order Form'!V689)</f>
        <v>7048652912299</v>
      </c>
      <c r="AC728" s="173">
        <f>INDEX(ATS!$A:$P,MATCH(ATS!$AB728,ATS!$O:$O,0),1)</f>
        <v>820404</v>
      </c>
      <c r="AD728" s="173" t="str">
        <f>INDEX(ATS!$A:$P,MATCH(ATS!$AB728,ATS!$O:$O,0),2)</f>
        <v>Hunter Pants Jr</v>
      </c>
      <c r="AE728" s="173" t="str">
        <f>INDEX(ATS!$A:$P,MATCH(ATS!$AB728,ATS!$O:$O,0),4)</f>
        <v>58001-164</v>
      </c>
    </row>
    <row r="729" spans="1:31">
      <c r="A729">
        <v>820324</v>
      </c>
      <c r="B729" t="s">
        <v>3392</v>
      </c>
      <c r="C729" t="s">
        <v>3939</v>
      </c>
      <c r="D729" t="s">
        <v>1430</v>
      </c>
      <c r="E729" t="s">
        <v>2884</v>
      </c>
      <c r="F729" t="s">
        <v>66</v>
      </c>
      <c r="G729" t="s">
        <v>111</v>
      </c>
      <c r="H729">
        <v>116</v>
      </c>
      <c r="I729">
        <v>116</v>
      </c>
      <c r="J729">
        <v>116</v>
      </c>
      <c r="K729">
        <v>116</v>
      </c>
      <c r="L729">
        <v>116</v>
      </c>
      <c r="N729" s="171" t="str">
        <f t="shared" si="33"/>
        <v>820324-55503-L</v>
      </c>
      <c r="O729" s="172" t="str">
        <f>IF(B729="NET","",IF(B729="","",IFERROR(VLOOKUP(N729,EAN!$A:$B,2,FALSE),"MANGLER - MÅ OPPDATERE EAN-FANEN")))</f>
        <v>MANGLER - MÅ OPPDATERE EAN-FANEN</v>
      </c>
      <c r="P729" s="171">
        <f t="shared" si="34"/>
        <v>116</v>
      </c>
      <c r="Q729" s="171">
        <f t="shared" si="35"/>
        <v>116</v>
      </c>
      <c r="S729" s="102" t="str">
        <f>IF(B729="NET","",IFERROR(VLOOKUP(O729,'2) Order Form'!$V$9:$V$905,1,FALSE),"Ikke med I order form"))</f>
        <v>Ikke med I order form</v>
      </c>
      <c r="U729" s="2">
        <v>7048652615343</v>
      </c>
      <c r="V729" s="120">
        <f>IFERROR(VLOOKUP(U729,'2) Order Form'!$V$9:$V$1767,1,FALSE),"Ikke med I order form")</f>
        <v>7048652615343</v>
      </c>
      <c r="W729" s="173">
        <f>INDEX(ATS!$A:$P,MATCH(ATS!$U729,ATS!$O:$O,0),1)</f>
        <v>852046</v>
      </c>
      <c r="X729" s="174" t="str">
        <f>INDEX(ATS!$A:$P,MATCH(ATS!$U729,ATS!$O:$O,0),2)</f>
        <v>Ronin Max RIG Reflect</v>
      </c>
      <c r="Y729" s="175" t="str">
        <f>INDEX(ATS!$A:$P,MATCH(ATS!$U729,ATS!$O:$O,0),4)</f>
        <v>200100-OS</v>
      </c>
      <c r="AA729" s="173">
        <f>IFERROR(VLOOKUP('2) Order Form'!V690,$U$4:$U$2000,1,FALSE),"Ikke med i Elastic")</f>
        <v>7048652900760</v>
      </c>
      <c r="AB729" s="173">
        <f>SUM('2) Order Form'!V690)</f>
        <v>7048652900760</v>
      </c>
      <c r="AC729" s="173">
        <f>INDEX(ATS!$A:$P,MATCH(ATS!$AB729,ATS!$O:$O,0),1)</f>
        <v>820404</v>
      </c>
      <c r="AD729" s="173" t="str">
        <f>INDEX(ATS!$A:$P,MATCH(ATS!$AB729,ATS!$O:$O,0),2)</f>
        <v>Hunter Pants Jr</v>
      </c>
      <c r="AE729" s="173" t="str">
        <f>INDEX(ATS!$A:$P,MATCH(ATS!$AB729,ATS!$O:$O,0),4)</f>
        <v>99901-128</v>
      </c>
    </row>
    <row r="730" spans="1:31">
      <c r="A730">
        <v>820324</v>
      </c>
      <c r="B730" t="s">
        <v>3392</v>
      </c>
      <c r="C730" t="s">
        <v>3939</v>
      </c>
      <c r="D730" t="s">
        <v>338</v>
      </c>
      <c r="E730" t="s">
        <v>2883</v>
      </c>
      <c r="F730" t="s">
        <v>68</v>
      </c>
      <c r="G730" t="s">
        <v>111</v>
      </c>
      <c r="H730">
        <v>0</v>
      </c>
      <c r="I730">
        <v>0</v>
      </c>
      <c r="J730">
        <v>0</v>
      </c>
      <c r="K730">
        <v>0</v>
      </c>
      <c r="L730">
        <v>0</v>
      </c>
      <c r="N730" s="171" t="str">
        <f t="shared" si="33"/>
        <v>820324-99901-XS</v>
      </c>
      <c r="O730" s="172" t="str">
        <f>IF(B730="NET","",IF(B730="","",IFERROR(VLOOKUP(N730,EAN!$A:$B,2,FALSE),"MANGLER - MÅ OPPDATERE EAN-FANEN")))</f>
        <v>MANGLER - MÅ OPPDATERE EAN-FANEN</v>
      </c>
      <c r="P730" s="171">
        <f t="shared" si="34"/>
        <v>0</v>
      </c>
      <c r="Q730" s="171">
        <f t="shared" si="35"/>
        <v>0</v>
      </c>
      <c r="S730" s="102" t="str">
        <f>IF(B730="NET","",IFERROR(VLOOKUP(O730,'2) Order Form'!$V$9:$V$905,1,FALSE),"Ikke med I order form"))</f>
        <v>Ikke med I order form</v>
      </c>
      <c r="U730" s="2">
        <v>7048652615343</v>
      </c>
      <c r="V730" s="120">
        <f>IFERROR(VLOOKUP(U730,'2) Order Form'!$V$9:$V$1767,1,FALSE),"Ikke med I order form")</f>
        <v>7048652615343</v>
      </c>
      <c r="W730" s="173">
        <f>INDEX(ATS!$A:$P,MATCH(ATS!$U730,ATS!$O:$O,0),1)</f>
        <v>852046</v>
      </c>
      <c r="X730" s="174" t="str">
        <f>INDEX(ATS!$A:$P,MATCH(ATS!$U730,ATS!$O:$O,0),2)</f>
        <v>Ronin Max RIG Reflect</v>
      </c>
      <c r="Y730" s="175" t="str">
        <f>INDEX(ATS!$A:$P,MATCH(ATS!$U730,ATS!$O:$O,0),4)</f>
        <v>200100-OS</v>
      </c>
      <c r="AA730" s="173">
        <f>IFERROR(VLOOKUP('2) Order Form'!V691,$U$4:$U$2000,1,FALSE),"Ikke med i Elastic")</f>
        <v>7048652900777</v>
      </c>
      <c r="AB730" s="173">
        <f>SUM('2) Order Form'!V691)</f>
        <v>7048652900777</v>
      </c>
      <c r="AC730" s="173">
        <f>INDEX(ATS!$A:$P,MATCH(ATS!$AB730,ATS!$O:$O,0),1)</f>
        <v>820404</v>
      </c>
      <c r="AD730" s="173" t="str">
        <f>INDEX(ATS!$A:$P,MATCH(ATS!$AB730,ATS!$O:$O,0),2)</f>
        <v>Hunter Pants Jr</v>
      </c>
      <c r="AE730" s="173" t="str">
        <f>INDEX(ATS!$A:$P,MATCH(ATS!$AB730,ATS!$O:$O,0),4)</f>
        <v>99901-140</v>
      </c>
    </row>
    <row r="731" spans="1:31">
      <c r="A731">
        <v>820324</v>
      </c>
      <c r="B731" t="s">
        <v>3392</v>
      </c>
      <c r="C731" t="s">
        <v>3939</v>
      </c>
      <c r="D731" t="s">
        <v>334</v>
      </c>
      <c r="E731" t="s">
        <v>2883</v>
      </c>
      <c r="F731" t="s">
        <v>8</v>
      </c>
      <c r="G731" t="s">
        <v>111</v>
      </c>
      <c r="H731">
        <v>2</v>
      </c>
      <c r="I731">
        <v>2</v>
      </c>
      <c r="J731">
        <v>2</v>
      </c>
      <c r="K731">
        <v>2</v>
      </c>
      <c r="L731">
        <v>2</v>
      </c>
      <c r="N731" s="171" t="str">
        <f t="shared" si="33"/>
        <v>820324-99901-S</v>
      </c>
      <c r="O731" s="172" t="str">
        <f>IF(B731="NET","",IF(B731="","",IFERROR(VLOOKUP(N731,EAN!$A:$B,2,FALSE),"MANGLER - MÅ OPPDATERE EAN-FANEN")))</f>
        <v>MANGLER - MÅ OPPDATERE EAN-FANEN</v>
      </c>
      <c r="P731" s="171">
        <f t="shared" si="34"/>
        <v>2</v>
      </c>
      <c r="Q731" s="171">
        <f t="shared" si="35"/>
        <v>2</v>
      </c>
      <c r="S731" s="102" t="str">
        <f>IF(B731="NET","",IFERROR(VLOOKUP(O731,'2) Order Form'!$V$9:$V$905,1,FALSE),"Ikke med I order form"))</f>
        <v>Ikke med I order form</v>
      </c>
      <c r="U731" s="2">
        <v>7048652615343</v>
      </c>
      <c r="V731" s="120">
        <f>IFERROR(VLOOKUP(U731,'2) Order Form'!$V$9:$V$1767,1,FALSE),"Ikke med I order form")</f>
        <v>7048652615343</v>
      </c>
      <c r="W731" s="173">
        <f>INDEX(ATS!$A:$P,MATCH(ATS!$U731,ATS!$O:$O,0),1)</f>
        <v>852046</v>
      </c>
      <c r="X731" s="174" t="str">
        <f>INDEX(ATS!$A:$P,MATCH(ATS!$U731,ATS!$O:$O,0),2)</f>
        <v>Ronin Max RIG Reflect</v>
      </c>
      <c r="Y731" s="175" t="str">
        <f>INDEX(ATS!$A:$P,MATCH(ATS!$U731,ATS!$O:$O,0),4)</f>
        <v>200100-OS</v>
      </c>
      <c r="AA731" s="173">
        <f>IFERROR(VLOOKUP('2) Order Form'!V692,$U$4:$U$2000,1,FALSE),"Ikke med i Elastic")</f>
        <v>7048652900784</v>
      </c>
      <c r="AB731" s="173">
        <f>SUM('2) Order Form'!V692)</f>
        <v>7048652900784</v>
      </c>
      <c r="AC731" s="173">
        <f>INDEX(ATS!$A:$P,MATCH(ATS!$AB731,ATS!$O:$O,0),1)</f>
        <v>820404</v>
      </c>
      <c r="AD731" s="173" t="str">
        <f>INDEX(ATS!$A:$P,MATCH(ATS!$AB731,ATS!$O:$O,0),2)</f>
        <v>Hunter Pants Jr</v>
      </c>
      <c r="AE731" s="173" t="str">
        <f>INDEX(ATS!$A:$P,MATCH(ATS!$AB731,ATS!$O:$O,0),4)</f>
        <v>99901-152</v>
      </c>
    </row>
    <row r="732" spans="1:31">
      <c r="A732">
        <v>820324</v>
      </c>
      <c r="B732" t="s">
        <v>3392</v>
      </c>
      <c r="C732" t="s">
        <v>3939</v>
      </c>
      <c r="D732" t="s">
        <v>335</v>
      </c>
      <c r="E732" t="s">
        <v>2883</v>
      </c>
      <c r="F732" t="s">
        <v>7</v>
      </c>
      <c r="G732" t="s">
        <v>111</v>
      </c>
      <c r="H732">
        <v>59</v>
      </c>
      <c r="I732">
        <v>59</v>
      </c>
      <c r="J732">
        <v>59</v>
      </c>
      <c r="K732">
        <v>59</v>
      </c>
      <c r="L732">
        <v>59</v>
      </c>
      <c r="N732" s="171" t="str">
        <f t="shared" si="33"/>
        <v>820324-99901-M</v>
      </c>
      <c r="O732" s="172" t="str">
        <f>IF(B732="NET","",IF(B732="","",IFERROR(VLOOKUP(N732,EAN!$A:$B,2,FALSE),"MANGLER - MÅ OPPDATERE EAN-FANEN")))</f>
        <v>MANGLER - MÅ OPPDATERE EAN-FANEN</v>
      </c>
      <c r="P732" s="171">
        <f t="shared" si="34"/>
        <v>59</v>
      </c>
      <c r="Q732" s="171">
        <f t="shared" si="35"/>
        <v>59</v>
      </c>
      <c r="S732" s="102" t="str">
        <f>IF(B732="NET","",IFERROR(VLOOKUP(O732,'2) Order Form'!$V$9:$V$905,1,FALSE),"Ikke med I order form"))</f>
        <v>Ikke med I order form</v>
      </c>
      <c r="U732" s="2">
        <v>7048652615343</v>
      </c>
      <c r="V732" s="120">
        <f>IFERROR(VLOOKUP(U732,'2) Order Form'!$V$9:$V$1767,1,FALSE),"Ikke med I order form")</f>
        <v>7048652615343</v>
      </c>
      <c r="W732" s="173">
        <f>INDEX(ATS!$A:$P,MATCH(ATS!$U732,ATS!$O:$O,0),1)</f>
        <v>852046</v>
      </c>
      <c r="X732" s="174" t="str">
        <f>INDEX(ATS!$A:$P,MATCH(ATS!$U732,ATS!$O:$O,0),2)</f>
        <v>Ronin Max RIG Reflect</v>
      </c>
      <c r="Y732" s="175" t="str">
        <f>INDEX(ATS!$A:$P,MATCH(ATS!$U732,ATS!$O:$O,0),4)</f>
        <v>200100-OS</v>
      </c>
      <c r="AA732" s="173">
        <f>IFERROR(VLOOKUP('2) Order Form'!V693,$U$4:$U$2000,1,FALSE),"Ikke med i Elastic")</f>
        <v>7048652912305</v>
      </c>
      <c r="AB732" s="173">
        <f>SUM('2) Order Form'!V693)</f>
        <v>7048652912305</v>
      </c>
      <c r="AC732" s="173">
        <f>INDEX(ATS!$A:$P,MATCH(ATS!$AB732,ATS!$O:$O,0),1)</f>
        <v>820404</v>
      </c>
      <c r="AD732" s="173" t="str">
        <f>INDEX(ATS!$A:$P,MATCH(ATS!$AB732,ATS!$O:$O,0),2)</f>
        <v>Hunter Pants Jr</v>
      </c>
      <c r="AE732" s="173" t="str">
        <f>INDEX(ATS!$A:$P,MATCH(ATS!$AB732,ATS!$O:$O,0),4)</f>
        <v>99901-164</v>
      </c>
    </row>
    <row r="733" spans="1:31">
      <c r="A733">
        <v>820324</v>
      </c>
      <c r="B733" t="s">
        <v>3392</v>
      </c>
      <c r="C733" t="s">
        <v>3939</v>
      </c>
      <c r="D733" t="s">
        <v>336</v>
      </c>
      <c r="E733" t="s">
        <v>2883</v>
      </c>
      <c r="F733" t="s">
        <v>66</v>
      </c>
      <c r="G733" t="s">
        <v>111</v>
      </c>
      <c r="H733">
        <v>79</v>
      </c>
      <c r="I733">
        <v>79</v>
      </c>
      <c r="J733">
        <v>79</v>
      </c>
      <c r="K733">
        <v>79</v>
      </c>
      <c r="L733">
        <v>79</v>
      </c>
      <c r="N733" s="171" t="str">
        <f t="shared" si="33"/>
        <v>820324-99901-L</v>
      </c>
      <c r="O733" s="172" t="str">
        <f>IF(B733="NET","",IF(B733="","",IFERROR(VLOOKUP(N733,EAN!$A:$B,2,FALSE),"MANGLER - MÅ OPPDATERE EAN-FANEN")))</f>
        <v>MANGLER - MÅ OPPDATERE EAN-FANEN</v>
      </c>
      <c r="P733" s="171">
        <f t="shared" si="34"/>
        <v>79</v>
      </c>
      <c r="Q733" s="171">
        <f t="shared" si="35"/>
        <v>79</v>
      </c>
      <c r="S733" s="102" t="str">
        <f>IF(B733="NET","",IFERROR(VLOOKUP(O733,'2) Order Form'!$V$9:$V$905,1,FALSE),"Ikke med I order form"))</f>
        <v>Ikke med I order form</v>
      </c>
      <c r="U733" s="2">
        <v>7048652762689</v>
      </c>
      <c r="V733" s="120">
        <f>IFERROR(VLOOKUP(U733,'2) Order Form'!$V$9:$V$1767,1,FALSE),"Ikke med I order form")</f>
        <v>7048652762689</v>
      </c>
      <c r="W733" s="173">
        <f>INDEX(ATS!$A:$P,MATCH(ATS!$U733,ATS!$O:$O,0),1)</f>
        <v>852046</v>
      </c>
      <c r="X733" s="174" t="str">
        <f>INDEX(ATS!$A:$P,MATCH(ATS!$U733,ATS!$O:$O,0),2)</f>
        <v>Ronin Max RIG Reflect</v>
      </c>
      <c r="Y733" s="175" t="str">
        <f>INDEX(ATS!$A:$P,MATCH(ATS!$U733,ATS!$O:$O,0),4)</f>
        <v>150500-OS</v>
      </c>
      <c r="AA733" s="173">
        <f>IFERROR(VLOOKUP('2) Order Form'!V694,$U$4:$U$2000,1,FALSE),"Ikke med i Elastic")</f>
        <v>7048652900647</v>
      </c>
      <c r="AB733" s="173">
        <f>SUM('2) Order Form'!V694)</f>
        <v>7048652900647</v>
      </c>
      <c r="AC733" s="173">
        <f>INDEX(ATS!$A:$P,MATCH(ATS!$AB733,ATS!$O:$O,0),1)</f>
        <v>820405</v>
      </c>
      <c r="AD733" s="173" t="str">
        <f>INDEX(ATS!$A:$P,MATCH(ATS!$AB733,ATS!$O:$O,0),2)</f>
        <v>Hunter Shorts Jr</v>
      </c>
      <c r="AE733" s="173" t="str">
        <f>INDEX(ATS!$A:$P,MATCH(ATS!$AB733,ATS!$O:$O,0),4)</f>
        <v>58001-128</v>
      </c>
    </row>
    <row r="734" spans="1:31">
      <c r="A734" s="140">
        <v>820325</v>
      </c>
      <c r="B734" t="s">
        <v>170</v>
      </c>
      <c r="H734" s="140">
        <v>202341</v>
      </c>
      <c r="I734" s="140">
        <v>202342</v>
      </c>
      <c r="J734" s="140">
        <v>202343</v>
      </c>
      <c r="K734" s="140">
        <v>202344</v>
      </c>
      <c r="L734" s="140">
        <v>202345</v>
      </c>
      <c r="N734" s="171" t="str">
        <f t="shared" si="33"/>
        <v>820325-</v>
      </c>
      <c r="O734" s="172" t="str">
        <f>IF(B734="NET","",IF(B734="","",IFERROR(VLOOKUP(N734,EAN!$A:$B,2,FALSE),"MANGLER - MÅ OPPDATERE EAN-FANEN")))</f>
        <v/>
      </c>
      <c r="P734" s="171">
        <f t="shared" si="34"/>
        <v>202341</v>
      </c>
      <c r="Q734" s="171">
        <f t="shared" si="35"/>
        <v>202345</v>
      </c>
      <c r="S734" s="102" t="str">
        <f>IF(B734="NET","",IFERROR(VLOOKUP(O734,'2) Order Form'!$V$9:$V$905,1,FALSE),"Ikke med I order form"))</f>
        <v/>
      </c>
      <c r="U734" s="2">
        <v>7048652762689</v>
      </c>
      <c r="V734" s="120">
        <f>IFERROR(VLOOKUP(U734,'2) Order Form'!$V$9:$V$1767,1,FALSE),"Ikke med I order form")</f>
        <v>7048652762689</v>
      </c>
      <c r="W734" s="173">
        <f>INDEX(ATS!$A:$P,MATCH(ATS!$U734,ATS!$O:$O,0),1)</f>
        <v>852046</v>
      </c>
      <c r="X734" s="174" t="str">
        <f>INDEX(ATS!$A:$P,MATCH(ATS!$U734,ATS!$O:$O,0),2)</f>
        <v>Ronin Max RIG Reflect</v>
      </c>
      <c r="Y734" s="175" t="str">
        <f>INDEX(ATS!$A:$P,MATCH(ATS!$U734,ATS!$O:$O,0),4)</f>
        <v>150500-OS</v>
      </c>
      <c r="AA734" s="173">
        <f>IFERROR(VLOOKUP('2) Order Form'!V695,$U$4:$U$2000,1,FALSE),"Ikke med i Elastic")</f>
        <v>7048652900654</v>
      </c>
      <c r="AB734" s="173">
        <f>SUM('2) Order Form'!V695)</f>
        <v>7048652900654</v>
      </c>
      <c r="AC734" s="173">
        <f>INDEX(ATS!$A:$P,MATCH(ATS!$AB734,ATS!$O:$O,0),1)</f>
        <v>820405</v>
      </c>
      <c r="AD734" s="173" t="str">
        <f>INDEX(ATS!$A:$P,MATCH(ATS!$AB734,ATS!$O:$O,0),2)</f>
        <v>Hunter Shorts Jr</v>
      </c>
      <c r="AE734" s="173" t="str">
        <f>INDEX(ATS!$A:$P,MATCH(ATS!$AB734,ATS!$O:$O,0),4)</f>
        <v>58001-140</v>
      </c>
    </row>
    <row r="735" spans="1:31">
      <c r="A735">
        <v>820325</v>
      </c>
      <c r="B735" t="s">
        <v>3393</v>
      </c>
      <c r="C735" t="s">
        <v>3939</v>
      </c>
      <c r="D735" t="s">
        <v>1427</v>
      </c>
      <c r="E735" t="s">
        <v>2884</v>
      </c>
      <c r="F735" t="s">
        <v>68</v>
      </c>
      <c r="G735" t="s">
        <v>111</v>
      </c>
      <c r="H735">
        <v>6</v>
      </c>
      <c r="I735">
        <v>6</v>
      </c>
      <c r="J735">
        <v>6</v>
      </c>
      <c r="K735">
        <v>6</v>
      </c>
      <c r="L735">
        <v>6</v>
      </c>
      <c r="N735" s="171" t="str">
        <f t="shared" si="33"/>
        <v>820325-55503-XS</v>
      </c>
      <c r="O735" s="172" t="str">
        <f>IF(B735="NET","",IF(B735="","",IFERROR(VLOOKUP(N735,EAN!$A:$B,2,FALSE),"MANGLER - MÅ OPPDATERE EAN-FANEN")))</f>
        <v>MANGLER - MÅ OPPDATERE EAN-FANEN</v>
      </c>
      <c r="P735" s="171">
        <f t="shared" si="34"/>
        <v>6</v>
      </c>
      <c r="Q735" s="171">
        <f t="shared" si="35"/>
        <v>6</v>
      </c>
      <c r="S735" s="102" t="str">
        <f>IF(B735="NET","",IFERROR(VLOOKUP(O735,'2) Order Form'!$V$9:$V$905,1,FALSE),"Ikke med I order form"))</f>
        <v>Ikke med I order form</v>
      </c>
      <c r="U735" s="2">
        <v>7048652762689</v>
      </c>
      <c r="V735" s="120">
        <f>IFERROR(VLOOKUP(U735,'2) Order Form'!$V$9:$V$1767,1,FALSE),"Ikke med I order form")</f>
        <v>7048652762689</v>
      </c>
      <c r="W735" s="173">
        <f>INDEX(ATS!$A:$P,MATCH(ATS!$U735,ATS!$O:$O,0),1)</f>
        <v>852046</v>
      </c>
      <c r="X735" s="174" t="str">
        <f>INDEX(ATS!$A:$P,MATCH(ATS!$U735,ATS!$O:$O,0),2)</f>
        <v>Ronin Max RIG Reflect</v>
      </c>
      <c r="Y735" s="175" t="str">
        <f>INDEX(ATS!$A:$P,MATCH(ATS!$U735,ATS!$O:$O,0),4)</f>
        <v>150500-OS</v>
      </c>
      <c r="AA735" s="173">
        <f>IFERROR(VLOOKUP('2) Order Form'!V696,$U$4:$U$2000,1,FALSE),"Ikke med i Elastic")</f>
        <v>7048652900661</v>
      </c>
      <c r="AB735" s="173">
        <f>SUM('2) Order Form'!V696)</f>
        <v>7048652900661</v>
      </c>
      <c r="AC735" s="173">
        <f>INDEX(ATS!$A:$P,MATCH(ATS!$AB735,ATS!$O:$O,0),1)</f>
        <v>820405</v>
      </c>
      <c r="AD735" s="173" t="str">
        <f>INDEX(ATS!$A:$P,MATCH(ATS!$AB735,ATS!$O:$O,0),2)</f>
        <v>Hunter Shorts Jr</v>
      </c>
      <c r="AE735" s="173" t="str">
        <f>INDEX(ATS!$A:$P,MATCH(ATS!$AB735,ATS!$O:$O,0),4)</f>
        <v>58001-152</v>
      </c>
    </row>
    <row r="736" spans="1:31">
      <c r="A736">
        <v>820325</v>
      </c>
      <c r="B736" t="s">
        <v>3393</v>
      </c>
      <c r="C736" t="s">
        <v>3939</v>
      </c>
      <c r="D736" t="s">
        <v>1428</v>
      </c>
      <c r="E736" t="s">
        <v>2884</v>
      </c>
      <c r="F736" t="s">
        <v>8</v>
      </c>
      <c r="G736" t="s">
        <v>111</v>
      </c>
      <c r="H736">
        <v>65</v>
      </c>
      <c r="I736">
        <v>65</v>
      </c>
      <c r="J736">
        <v>65</v>
      </c>
      <c r="K736">
        <v>65</v>
      </c>
      <c r="L736">
        <v>65</v>
      </c>
      <c r="N736" s="171" t="str">
        <f t="shared" si="33"/>
        <v>820325-55503-S</v>
      </c>
      <c r="O736" s="172" t="str">
        <f>IF(B736="NET","",IF(B736="","",IFERROR(VLOOKUP(N736,EAN!$A:$B,2,FALSE),"MANGLER - MÅ OPPDATERE EAN-FANEN")))</f>
        <v>MANGLER - MÅ OPPDATERE EAN-FANEN</v>
      </c>
      <c r="P736" s="171">
        <f t="shared" si="34"/>
        <v>65</v>
      </c>
      <c r="Q736" s="171">
        <f t="shared" si="35"/>
        <v>65</v>
      </c>
      <c r="S736" s="102" t="str">
        <f>IF(B736="NET","",IFERROR(VLOOKUP(O736,'2) Order Form'!$V$9:$V$905,1,FALSE),"Ikke med I order form"))</f>
        <v>Ikke med I order form</v>
      </c>
      <c r="U736" s="2">
        <v>7048652762689</v>
      </c>
      <c r="V736" s="120">
        <f>IFERROR(VLOOKUP(U736,'2) Order Form'!$V$9:$V$1767,1,FALSE),"Ikke med I order form")</f>
        <v>7048652762689</v>
      </c>
      <c r="W736" s="173">
        <f>INDEX(ATS!$A:$P,MATCH(ATS!$U736,ATS!$O:$O,0),1)</f>
        <v>852046</v>
      </c>
      <c r="X736" s="174" t="str">
        <f>INDEX(ATS!$A:$P,MATCH(ATS!$U736,ATS!$O:$O,0),2)</f>
        <v>Ronin Max RIG Reflect</v>
      </c>
      <c r="Y736" s="175" t="str">
        <f>INDEX(ATS!$A:$P,MATCH(ATS!$U736,ATS!$O:$O,0),4)</f>
        <v>150500-OS</v>
      </c>
      <c r="AA736" s="173">
        <f>IFERROR(VLOOKUP('2) Order Form'!V697,$U$4:$U$2000,1,FALSE),"Ikke med i Elastic")</f>
        <v>7048652912312</v>
      </c>
      <c r="AB736" s="173">
        <f>SUM('2) Order Form'!V697)</f>
        <v>7048652912312</v>
      </c>
      <c r="AC736" s="173">
        <f>INDEX(ATS!$A:$P,MATCH(ATS!$AB736,ATS!$O:$O,0),1)</f>
        <v>820405</v>
      </c>
      <c r="AD736" s="173" t="str">
        <f>INDEX(ATS!$A:$P,MATCH(ATS!$AB736,ATS!$O:$O,0),2)</f>
        <v>Hunter Shorts Jr</v>
      </c>
      <c r="AE736" s="173" t="str">
        <f>INDEX(ATS!$A:$P,MATCH(ATS!$AB736,ATS!$O:$O,0),4)</f>
        <v>58001-164</v>
      </c>
    </row>
    <row r="737" spans="1:31">
      <c r="A737">
        <v>820325</v>
      </c>
      <c r="B737" t="s">
        <v>3393</v>
      </c>
      <c r="C737" t="s">
        <v>3939</v>
      </c>
      <c r="D737" t="s">
        <v>1429</v>
      </c>
      <c r="E737" t="s">
        <v>2884</v>
      </c>
      <c r="F737" t="s">
        <v>7</v>
      </c>
      <c r="G737" t="s">
        <v>111</v>
      </c>
      <c r="H737">
        <v>113</v>
      </c>
      <c r="I737">
        <v>113</v>
      </c>
      <c r="J737">
        <v>113</v>
      </c>
      <c r="K737">
        <v>113</v>
      </c>
      <c r="L737">
        <v>113</v>
      </c>
      <c r="N737" s="171" t="str">
        <f t="shared" si="33"/>
        <v>820325-55503-M</v>
      </c>
      <c r="O737" s="172" t="str">
        <f>IF(B737="NET","",IF(B737="","",IFERROR(VLOOKUP(N737,EAN!$A:$B,2,FALSE),"MANGLER - MÅ OPPDATERE EAN-FANEN")))</f>
        <v>MANGLER - MÅ OPPDATERE EAN-FANEN</v>
      </c>
      <c r="P737" s="171">
        <f t="shared" si="34"/>
        <v>113</v>
      </c>
      <c r="Q737" s="171">
        <f t="shared" si="35"/>
        <v>113</v>
      </c>
      <c r="S737" s="102" t="str">
        <f>IF(B737="NET","",IFERROR(VLOOKUP(O737,'2) Order Form'!$V$9:$V$905,1,FALSE),"Ikke med I order form"))</f>
        <v>Ikke med I order form</v>
      </c>
      <c r="U737" s="2">
        <v>7048652894588</v>
      </c>
      <c r="V737" s="120">
        <f>IFERROR(VLOOKUP(U737,'2) Order Form'!$V$9:$V$1767,1,FALSE),"Ikke med I order form")</f>
        <v>7048652894588</v>
      </c>
      <c r="W737" s="173">
        <f>INDEX(ATS!$A:$P,MATCH(ATS!$U737,ATS!$O:$O,0),1)</f>
        <v>852046</v>
      </c>
      <c r="X737" s="174" t="str">
        <f>INDEX(ATS!$A:$P,MATCH(ATS!$U737,ATS!$O:$O,0),2)</f>
        <v>Ronin Max RIG Reflect</v>
      </c>
      <c r="Y737" s="175" t="str">
        <f>INDEX(ATS!$A:$P,MATCH(ATS!$U737,ATS!$O:$O,0),4)</f>
        <v>206700-OS</v>
      </c>
      <c r="AA737" s="173">
        <f>IFERROR(VLOOKUP('2) Order Form'!V698,$U$4:$U$2000,1,FALSE),"Ikke med i Elastic")</f>
        <v>7048652900678</v>
      </c>
      <c r="AB737" s="173">
        <f>SUM('2) Order Form'!V698)</f>
        <v>7048652900678</v>
      </c>
      <c r="AC737" s="173">
        <f>INDEX(ATS!$A:$P,MATCH(ATS!$AB737,ATS!$O:$O,0),1)</f>
        <v>820405</v>
      </c>
      <c r="AD737" s="173" t="str">
        <f>INDEX(ATS!$A:$P,MATCH(ATS!$AB737,ATS!$O:$O,0),2)</f>
        <v>Hunter Shorts Jr</v>
      </c>
      <c r="AE737" s="173" t="str">
        <f>INDEX(ATS!$A:$P,MATCH(ATS!$AB737,ATS!$O:$O,0),4)</f>
        <v>78001-128</v>
      </c>
    </row>
    <row r="738" spans="1:31">
      <c r="A738">
        <v>820325</v>
      </c>
      <c r="B738" t="s">
        <v>3393</v>
      </c>
      <c r="C738" t="s">
        <v>3939</v>
      </c>
      <c r="D738" t="s">
        <v>1430</v>
      </c>
      <c r="E738" t="s">
        <v>2884</v>
      </c>
      <c r="F738" t="s">
        <v>66</v>
      </c>
      <c r="G738" t="s">
        <v>111</v>
      </c>
      <c r="H738">
        <v>71</v>
      </c>
      <c r="I738">
        <v>71</v>
      </c>
      <c r="J738">
        <v>71</v>
      </c>
      <c r="K738">
        <v>71</v>
      </c>
      <c r="L738">
        <v>71</v>
      </c>
      <c r="N738" s="171" t="str">
        <f t="shared" si="33"/>
        <v>820325-55503-L</v>
      </c>
      <c r="O738" s="172" t="str">
        <f>IF(B738="NET","",IF(B738="","",IFERROR(VLOOKUP(N738,EAN!$A:$B,2,FALSE),"MANGLER - MÅ OPPDATERE EAN-FANEN")))</f>
        <v>MANGLER - MÅ OPPDATERE EAN-FANEN</v>
      </c>
      <c r="P738" s="171">
        <f t="shared" si="34"/>
        <v>71</v>
      </c>
      <c r="Q738" s="171">
        <f t="shared" si="35"/>
        <v>71</v>
      </c>
      <c r="S738" s="102" t="str">
        <f>IF(B738="NET","",IFERROR(VLOOKUP(O738,'2) Order Form'!$V$9:$V$905,1,FALSE),"Ikke med I order form"))</f>
        <v>Ikke med I order form</v>
      </c>
      <c r="U738" s="2">
        <v>7048652894588</v>
      </c>
      <c r="V738" s="120">
        <f>IFERROR(VLOOKUP(U738,'2) Order Form'!$V$9:$V$1767,1,FALSE),"Ikke med I order form")</f>
        <v>7048652894588</v>
      </c>
      <c r="W738" s="173">
        <f>INDEX(ATS!$A:$P,MATCH(ATS!$U738,ATS!$O:$O,0),1)</f>
        <v>852046</v>
      </c>
      <c r="X738" s="174" t="str">
        <f>INDEX(ATS!$A:$P,MATCH(ATS!$U738,ATS!$O:$O,0),2)</f>
        <v>Ronin Max RIG Reflect</v>
      </c>
      <c r="Y738" s="175" t="str">
        <f>INDEX(ATS!$A:$P,MATCH(ATS!$U738,ATS!$O:$O,0),4)</f>
        <v>206700-OS</v>
      </c>
      <c r="AA738" s="173">
        <f>IFERROR(VLOOKUP('2) Order Form'!V699,$U$4:$U$2000,1,FALSE),"Ikke med i Elastic")</f>
        <v>7048652900685</v>
      </c>
      <c r="AB738" s="173">
        <f>SUM('2) Order Form'!V699)</f>
        <v>7048652900685</v>
      </c>
      <c r="AC738" s="173">
        <f>INDEX(ATS!$A:$P,MATCH(ATS!$AB738,ATS!$O:$O,0),1)</f>
        <v>820405</v>
      </c>
      <c r="AD738" s="173" t="str">
        <f>INDEX(ATS!$A:$P,MATCH(ATS!$AB738,ATS!$O:$O,0),2)</f>
        <v>Hunter Shorts Jr</v>
      </c>
      <c r="AE738" s="173" t="str">
        <f>INDEX(ATS!$A:$P,MATCH(ATS!$AB738,ATS!$O:$O,0),4)</f>
        <v>78001-140</v>
      </c>
    </row>
    <row r="739" spans="1:31">
      <c r="A739">
        <v>820325</v>
      </c>
      <c r="B739" t="s">
        <v>3393</v>
      </c>
      <c r="C739" t="s">
        <v>3939</v>
      </c>
      <c r="D739" t="s">
        <v>338</v>
      </c>
      <c r="E739" t="s">
        <v>2883</v>
      </c>
      <c r="F739" t="s">
        <v>68</v>
      </c>
      <c r="G739" t="s">
        <v>111</v>
      </c>
      <c r="H739">
        <v>0</v>
      </c>
      <c r="I739">
        <v>0</v>
      </c>
      <c r="J739">
        <v>0</v>
      </c>
      <c r="K739">
        <v>0</v>
      </c>
      <c r="L739">
        <v>0</v>
      </c>
      <c r="N739" s="171" t="str">
        <f t="shared" si="33"/>
        <v>820325-99901-XS</v>
      </c>
      <c r="O739" s="172" t="str">
        <f>IF(B739="NET","",IF(B739="","",IFERROR(VLOOKUP(N739,EAN!$A:$B,2,FALSE),"MANGLER - MÅ OPPDATERE EAN-FANEN")))</f>
        <v>MANGLER - MÅ OPPDATERE EAN-FANEN</v>
      </c>
      <c r="P739" s="171">
        <f t="shared" si="34"/>
        <v>0</v>
      </c>
      <c r="Q739" s="171">
        <f t="shared" si="35"/>
        <v>0</v>
      </c>
      <c r="S739" s="102" t="str">
        <f>IF(B739="NET","",IFERROR(VLOOKUP(O739,'2) Order Form'!$V$9:$V$905,1,FALSE),"Ikke med I order form"))</f>
        <v>Ikke med I order form</v>
      </c>
      <c r="U739" s="2">
        <v>7048652894588</v>
      </c>
      <c r="V739" s="120">
        <f>IFERROR(VLOOKUP(U739,'2) Order Form'!$V$9:$V$1767,1,FALSE),"Ikke med I order form")</f>
        <v>7048652894588</v>
      </c>
      <c r="W739" s="173">
        <f>INDEX(ATS!$A:$P,MATCH(ATS!$U739,ATS!$O:$O,0),1)</f>
        <v>852046</v>
      </c>
      <c r="X739" s="174" t="str">
        <f>INDEX(ATS!$A:$P,MATCH(ATS!$U739,ATS!$O:$O,0),2)</f>
        <v>Ronin Max RIG Reflect</v>
      </c>
      <c r="Y739" s="175" t="str">
        <f>INDEX(ATS!$A:$P,MATCH(ATS!$U739,ATS!$O:$O,0),4)</f>
        <v>206700-OS</v>
      </c>
      <c r="AA739" s="173">
        <f>IFERROR(VLOOKUP('2) Order Form'!V700,$U$4:$U$2000,1,FALSE),"Ikke med i Elastic")</f>
        <v>7048652900692</v>
      </c>
      <c r="AB739" s="173">
        <f>SUM('2) Order Form'!V700)</f>
        <v>7048652900692</v>
      </c>
      <c r="AC739" s="173">
        <f>INDEX(ATS!$A:$P,MATCH(ATS!$AB739,ATS!$O:$O,0),1)</f>
        <v>820405</v>
      </c>
      <c r="AD739" s="173" t="str">
        <f>INDEX(ATS!$A:$P,MATCH(ATS!$AB739,ATS!$O:$O,0),2)</f>
        <v>Hunter Shorts Jr</v>
      </c>
      <c r="AE739" s="173" t="str">
        <f>INDEX(ATS!$A:$P,MATCH(ATS!$AB739,ATS!$O:$O,0),4)</f>
        <v>78001-152</v>
      </c>
    </row>
    <row r="740" spans="1:31">
      <c r="A740">
        <v>820325</v>
      </c>
      <c r="B740" t="s">
        <v>3393</v>
      </c>
      <c r="C740" t="s">
        <v>3939</v>
      </c>
      <c r="D740" t="s">
        <v>334</v>
      </c>
      <c r="E740" t="s">
        <v>2883</v>
      </c>
      <c r="F740" t="s">
        <v>8</v>
      </c>
      <c r="G740" t="s">
        <v>111</v>
      </c>
      <c r="H740">
        <v>0</v>
      </c>
      <c r="I740">
        <v>0</v>
      </c>
      <c r="J740">
        <v>0</v>
      </c>
      <c r="K740">
        <v>0</v>
      </c>
      <c r="L740">
        <v>0</v>
      </c>
      <c r="N740" s="171" t="str">
        <f t="shared" si="33"/>
        <v>820325-99901-S</v>
      </c>
      <c r="O740" s="172" t="str">
        <f>IF(B740="NET","",IF(B740="","",IFERROR(VLOOKUP(N740,EAN!$A:$B,2,FALSE),"MANGLER - MÅ OPPDATERE EAN-FANEN")))</f>
        <v>MANGLER - MÅ OPPDATERE EAN-FANEN</v>
      </c>
      <c r="P740" s="171">
        <f t="shared" si="34"/>
        <v>0</v>
      </c>
      <c r="Q740" s="171">
        <f t="shared" si="35"/>
        <v>0</v>
      </c>
      <c r="S740" s="102" t="str">
        <f>IF(B740="NET","",IFERROR(VLOOKUP(O740,'2) Order Form'!$V$9:$V$905,1,FALSE),"Ikke med I order form"))</f>
        <v>Ikke med I order form</v>
      </c>
      <c r="U740" s="2">
        <v>7048652615350</v>
      </c>
      <c r="V740" s="120">
        <f>IFERROR(VLOOKUP(U740,'2) Order Form'!$V$9:$V$1767,1,FALSE),"Ikke med I order form")</f>
        <v>7048652615350</v>
      </c>
      <c r="W740" s="173">
        <f>INDEX(ATS!$A:$P,MATCH(ATS!$U740,ATS!$O:$O,0),1)</f>
        <v>852045</v>
      </c>
      <c r="X740" s="174" t="str">
        <f>INDEX(ATS!$A:$P,MATCH(ATS!$U740,ATS!$O:$O,0),2)</f>
        <v>Ronin Max Polarized</v>
      </c>
      <c r="Y740" s="175" t="str">
        <f>INDEX(ATS!$A:$P,MATCH(ATS!$U740,ATS!$O:$O,0),4)</f>
        <v>230100-OS</v>
      </c>
      <c r="AA740" s="173">
        <f>IFERROR(VLOOKUP('2) Order Form'!V701,$U$4:$U$2000,1,FALSE),"Ikke med i Elastic")</f>
        <v>7048652912329</v>
      </c>
      <c r="AB740" s="173">
        <f>SUM('2) Order Form'!V701)</f>
        <v>7048652912329</v>
      </c>
      <c r="AC740" s="173">
        <f>INDEX(ATS!$A:$P,MATCH(ATS!$AB740,ATS!$O:$O,0),1)</f>
        <v>820405</v>
      </c>
      <c r="AD740" s="173" t="str">
        <f>INDEX(ATS!$A:$P,MATCH(ATS!$AB740,ATS!$O:$O,0),2)</f>
        <v>Hunter Shorts Jr</v>
      </c>
      <c r="AE740" s="173" t="str">
        <f>INDEX(ATS!$A:$P,MATCH(ATS!$AB740,ATS!$O:$O,0),4)</f>
        <v>78001-164</v>
      </c>
    </row>
    <row r="741" spans="1:31">
      <c r="A741">
        <v>820325</v>
      </c>
      <c r="B741" t="s">
        <v>3393</v>
      </c>
      <c r="C741" t="s">
        <v>3939</v>
      </c>
      <c r="D741" t="s">
        <v>335</v>
      </c>
      <c r="E741" t="s">
        <v>2883</v>
      </c>
      <c r="F741" t="s">
        <v>7</v>
      </c>
      <c r="G741" t="s">
        <v>111</v>
      </c>
      <c r="H741">
        <v>0</v>
      </c>
      <c r="I741">
        <v>0</v>
      </c>
      <c r="J741">
        <v>0</v>
      </c>
      <c r="K741">
        <v>0</v>
      </c>
      <c r="L741">
        <v>0</v>
      </c>
      <c r="N741" s="171" t="str">
        <f t="shared" si="33"/>
        <v>820325-99901-M</v>
      </c>
      <c r="O741" s="172" t="str">
        <f>IF(B741="NET","",IF(B741="","",IFERROR(VLOOKUP(N741,EAN!$A:$B,2,FALSE),"MANGLER - MÅ OPPDATERE EAN-FANEN")))</f>
        <v>MANGLER - MÅ OPPDATERE EAN-FANEN</v>
      </c>
      <c r="P741" s="171">
        <f t="shared" si="34"/>
        <v>0</v>
      </c>
      <c r="Q741" s="171">
        <f t="shared" si="35"/>
        <v>0</v>
      </c>
      <c r="S741" s="102" t="str">
        <f>IF(B741="NET","",IFERROR(VLOOKUP(O741,'2) Order Form'!$V$9:$V$905,1,FALSE),"Ikke med I order form"))</f>
        <v>Ikke med I order form</v>
      </c>
      <c r="U741" s="2">
        <v>7048652615350</v>
      </c>
      <c r="V741" s="120">
        <f>IFERROR(VLOOKUP(U741,'2) Order Form'!$V$9:$V$1767,1,FALSE),"Ikke med I order form")</f>
        <v>7048652615350</v>
      </c>
      <c r="W741" s="173">
        <f>INDEX(ATS!$A:$P,MATCH(ATS!$U741,ATS!$O:$O,0),1)</f>
        <v>852045</v>
      </c>
      <c r="X741" s="174" t="str">
        <f>INDEX(ATS!$A:$P,MATCH(ATS!$U741,ATS!$O:$O,0),2)</f>
        <v>Ronin Max Polarized</v>
      </c>
      <c r="Y741" s="175" t="str">
        <f>INDEX(ATS!$A:$P,MATCH(ATS!$U741,ATS!$O:$O,0),4)</f>
        <v>230100-OS</v>
      </c>
      <c r="AA741" s="173">
        <f>IFERROR(VLOOKUP('2) Order Form'!V702,$U$4:$U$2000,1,FALSE),"Ikke med i Elastic")</f>
        <v>7048652900708</v>
      </c>
      <c r="AB741" s="173">
        <f>SUM('2) Order Form'!V702)</f>
        <v>7048652900708</v>
      </c>
      <c r="AC741" s="173">
        <f>INDEX(ATS!$A:$P,MATCH(ATS!$AB741,ATS!$O:$O,0),1)</f>
        <v>820405</v>
      </c>
      <c r="AD741" s="173" t="str">
        <f>INDEX(ATS!$A:$P,MATCH(ATS!$AB741,ATS!$O:$O,0),2)</f>
        <v>Hunter Shorts Jr</v>
      </c>
      <c r="AE741" s="173" t="str">
        <f>INDEX(ATS!$A:$P,MATCH(ATS!$AB741,ATS!$O:$O,0),4)</f>
        <v>99901-128</v>
      </c>
    </row>
    <row r="742" spans="1:31">
      <c r="A742">
        <v>820325</v>
      </c>
      <c r="B742" t="s">
        <v>3393</v>
      </c>
      <c r="C742" t="s">
        <v>3939</v>
      </c>
      <c r="D742" t="s">
        <v>336</v>
      </c>
      <c r="E742" t="s">
        <v>2883</v>
      </c>
      <c r="F742" t="s">
        <v>66</v>
      </c>
      <c r="G742" t="s">
        <v>111</v>
      </c>
      <c r="H742">
        <v>22</v>
      </c>
      <c r="I742">
        <v>22</v>
      </c>
      <c r="J742">
        <v>22</v>
      </c>
      <c r="K742">
        <v>22</v>
      </c>
      <c r="L742">
        <v>22</v>
      </c>
      <c r="N742" s="171" t="str">
        <f t="shared" si="33"/>
        <v>820325-99901-L</v>
      </c>
      <c r="O742" s="172" t="str">
        <f>IF(B742="NET","",IF(B742="","",IFERROR(VLOOKUP(N742,EAN!$A:$B,2,FALSE),"MANGLER - MÅ OPPDATERE EAN-FANEN")))</f>
        <v>MANGLER - MÅ OPPDATERE EAN-FANEN</v>
      </c>
      <c r="P742" s="171">
        <f t="shared" si="34"/>
        <v>22</v>
      </c>
      <c r="Q742" s="171">
        <f t="shared" si="35"/>
        <v>22</v>
      </c>
      <c r="S742" s="102" t="str">
        <f>IF(B742="NET","",IFERROR(VLOOKUP(O742,'2) Order Form'!$V$9:$V$905,1,FALSE),"Ikke med I order form"))</f>
        <v>Ikke med I order form</v>
      </c>
      <c r="U742" s="2">
        <v>7048652615350</v>
      </c>
      <c r="V742" s="120">
        <f>IFERROR(VLOOKUP(U742,'2) Order Form'!$V$9:$V$1767,1,FALSE),"Ikke med I order form")</f>
        <v>7048652615350</v>
      </c>
      <c r="W742" s="173">
        <f>INDEX(ATS!$A:$P,MATCH(ATS!$U742,ATS!$O:$O,0),1)</f>
        <v>852045</v>
      </c>
      <c r="X742" s="174" t="str">
        <f>INDEX(ATS!$A:$P,MATCH(ATS!$U742,ATS!$O:$O,0),2)</f>
        <v>Ronin Max Polarized</v>
      </c>
      <c r="Y742" s="175" t="str">
        <f>INDEX(ATS!$A:$P,MATCH(ATS!$U742,ATS!$O:$O,0),4)</f>
        <v>230100-OS</v>
      </c>
      <c r="AA742" s="173">
        <f>IFERROR(VLOOKUP('2) Order Form'!V703,$U$4:$U$2000,1,FALSE),"Ikke med i Elastic")</f>
        <v>7048652900715</v>
      </c>
      <c r="AB742" s="173">
        <f>SUM('2) Order Form'!V703)</f>
        <v>7048652900715</v>
      </c>
      <c r="AC742" s="173">
        <f>INDEX(ATS!$A:$P,MATCH(ATS!$AB742,ATS!$O:$O,0),1)</f>
        <v>820405</v>
      </c>
      <c r="AD742" s="173" t="str">
        <f>INDEX(ATS!$A:$P,MATCH(ATS!$AB742,ATS!$O:$O,0),2)</f>
        <v>Hunter Shorts Jr</v>
      </c>
      <c r="AE742" s="173" t="str">
        <f>INDEX(ATS!$A:$P,MATCH(ATS!$AB742,ATS!$O:$O,0),4)</f>
        <v>99901-140</v>
      </c>
    </row>
    <row r="743" spans="1:31">
      <c r="A743" s="140">
        <v>820326</v>
      </c>
      <c r="B743" t="s">
        <v>170</v>
      </c>
      <c r="H743" s="140">
        <v>202341</v>
      </c>
      <c r="I743" s="140">
        <v>202342</v>
      </c>
      <c r="J743" s="140">
        <v>202343</v>
      </c>
      <c r="K743" s="140">
        <v>202344</v>
      </c>
      <c r="L743" s="140">
        <v>202345</v>
      </c>
      <c r="N743" s="171" t="str">
        <f t="shared" si="33"/>
        <v>820326-</v>
      </c>
      <c r="O743" s="172" t="str">
        <f>IF(B743="NET","",IF(B743="","",IFERROR(VLOOKUP(N743,EAN!$A:$B,2,FALSE),"MANGLER - MÅ OPPDATERE EAN-FANEN")))</f>
        <v/>
      </c>
      <c r="P743" s="171">
        <f t="shared" si="34"/>
        <v>202341</v>
      </c>
      <c r="Q743" s="171">
        <f t="shared" si="35"/>
        <v>202345</v>
      </c>
      <c r="S743" s="102" t="str">
        <f>IF(B743="NET","",IFERROR(VLOOKUP(O743,'2) Order Form'!$V$9:$V$905,1,FALSE),"Ikke med I order form"))</f>
        <v/>
      </c>
      <c r="U743" s="2">
        <v>7048652710260</v>
      </c>
      <c r="V743" s="120">
        <f>IFERROR(VLOOKUP(U743,'2) Order Form'!$V$9:$V$1767,1,FALSE),"Ikke med I order form")</f>
        <v>7048652710260</v>
      </c>
      <c r="W743" s="173">
        <f>INDEX(ATS!$A:$P,MATCH(ATS!$U743,ATS!$O:$O,0),1)</f>
        <v>852047</v>
      </c>
      <c r="X743" s="174" t="str">
        <f>INDEX(ATS!$A:$P,MATCH(ATS!$U743,ATS!$O:$O,0),2)</f>
        <v>Ronin Max RIG Photochromic</v>
      </c>
      <c r="Y743" s="175" t="str">
        <f>INDEX(ATS!$A:$P,MATCH(ATS!$U743,ATS!$O:$O,0),4)</f>
        <v>220400-OS</v>
      </c>
      <c r="AA743" s="173">
        <f>IFERROR(VLOOKUP('2) Order Form'!V704,$U$4:$U$2000,1,FALSE),"Ikke med i Elastic")</f>
        <v>7048652900722</v>
      </c>
      <c r="AB743" s="173">
        <f>SUM('2) Order Form'!V704)</f>
        <v>7048652900722</v>
      </c>
      <c r="AC743" s="173">
        <f>INDEX(ATS!$A:$P,MATCH(ATS!$AB743,ATS!$O:$O,0),1)</f>
        <v>820405</v>
      </c>
      <c r="AD743" s="173" t="str">
        <f>INDEX(ATS!$A:$P,MATCH(ATS!$AB743,ATS!$O:$O,0),2)</f>
        <v>Hunter Shorts Jr</v>
      </c>
      <c r="AE743" s="173" t="str">
        <f>INDEX(ATS!$A:$P,MATCH(ATS!$AB743,ATS!$O:$O,0),4)</f>
        <v>99901-152</v>
      </c>
    </row>
    <row r="744" spans="1:31">
      <c r="A744">
        <v>820326</v>
      </c>
      <c r="B744" t="s">
        <v>3394</v>
      </c>
      <c r="C744" t="s">
        <v>3939</v>
      </c>
      <c r="D744" t="s">
        <v>3395</v>
      </c>
      <c r="E744" t="s">
        <v>2883</v>
      </c>
      <c r="F744">
        <v>4142</v>
      </c>
      <c r="G744" t="s">
        <v>111</v>
      </c>
      <c r="H744">
        <v>0</v>
      </c>
      <c r="I744">
        <v>0</v>
      </c>
      <c r="J744">
        <v>0</v>
      </c>
      <c r="K744">
        <v>0</v>
      </c>
      <c r="L744">
        <v>0</v>
      </c>
      <c r="N744" s="171" t="str">
        <f t="shared" si="33"/>
        <v>820326-99901-4142</v>
      </c>
      <c r="O744" s="172" t="str">
        <f>IF(B744="NET","",IF(B744="","",IFERROR(VLOOKUP(N744,EAN!$A:$B,2,FALSE),"MANGLER - MÅ OPPDATERE EAN-FANEN")))</f>
        <v>MANGLER - MÅ OPPDATERE EAN-FANEN</v>
      </c>
      <c r="P744" s="171">
        <f t="shared" si="34"/>
        <v>0</v>
      </c>
      <c r="Q744" s="171">
        <f t="shared" si="35"/>
        <v>0</v>
      </c>
      <c r="S744" s="102" t="str">
        <f>IF(B744="NET","",IFERROR(VLOOKUP(O744,'2) Order Form'!$V$9:$V$905,1,FALSE),"Ikke med I order form"))</f>
        <v>Ikke med I order form</v>
      </c>
      <c r="U744" s="2">
        <v>7048652710260</v>
      </c>
      <c r="V744" s="120">
        <f>IFERROR(VLOOKUP(U744,'2) Order Form'!$V$9:$V$1767,1,FALSE),"Ikke med I order form")</f>
        <v>7048652710260</v>
      </c>
      <c r="W744" s="173">
        <f>INDEX(ATS!$A:$P,MATCH(ATS!$U744,ATS!$O:$O,0),1)</f>
        <v>852047</v>
      </c>
      <c r="X744" s="174" t="str">
        <f>INDEX(ATS!$A:$P,MATCH(ATS!$U744,ATS!$O:$O,0),2)</f>
        <v>Ronin Max RIG Photochromic</v>
      </c>
      <c r="Y744" s="175" t="str">
        <f>INDEX(ATS!$A:$P,MATCH(ATS!$U744,ATS!$O:$O,0),4)</f>
        <v>220400-OS</v>
      </c>
      <c r="AA744" s="173">
        <f>IFERROR(VLOOKUP('2) Order Form'!V705,$U$4:$U$2000,1,FALSE),"Ikke med i Elastic")</f>
        <v>7048652912336</v>
      </c>
      <c r="AB744" s="173">
        <f>SUM('2) Order Form'!V705)</f>
        <v>7048652912336</v>
      </c>
      <c r="AC744" s="173">
        <f>INDEX(ATS!$A:$P,MATCH(ATS!$AB744,ATS!$O:$O,0),1)</f>
        <v>820405</v>
      </c>
      <c r="AD744" s="173" t="str">
        <f>INDEX(ATS!$A:$P,MATCH(ATS!$AB744,ATS!$O:$O,0),2)</f>
        <v>Hunter Shorts Jr</v>
      </c>
      <c r="AE744" s="173" t="str">
        <f>INDEX(ATS!$A:$P,MATCH(ATS!$AB744,ATS!$O:$O,0),4)</f>
        <v>99901-164</v>
      </c>
    </row>
    <row r="745" spans="1:31">
      <c r="A745">
        <v>820326</v>
      </c>
      <c r="B745" t="s">
        <v>3394</v>
      </c>
      <c r="C745" t="s">
        <v>3939</v>
      </c>
      <c r="D745" t="s">
        <v>3396</v>
      </c>
      <c r="E745" t="s">
        <v>2883</v>
      </c>
      <c r="F745">
        <v>4344</v>
      </c>
      <c r="G745" t="s">
        <v>111</v>
      </c>
      <c r="H745">
        <v>0</v>
      </c>
      <c r="I745">
        <v>0</v>
      </c>
      <c r="J745">
        <v>0</v>
      </c>
      <c r="K745">
        <v>0</v>
      </c>
      <c r="L745">
        <v>0</v>
      </c>
      <c r="N745" s="171" t="str">
        <f t="shared" si="33"/>
        <v>820326-99901-4344</v>
      </c>
      <c r="O745" s="172" t="str">
        <f>IF(B745="NET","",IF(B745="","",IFERROR(VLOOKUP(N745,EAN!$A:$B,2,FALSE),"MANGLER - MÅ OPPDATERE EAN-FANEN")))</f>
        <v>MANGLER - MÅ OPPDATERE EAN-FANEN</v>
      </c>
      <c r="P745" s="171">
        <f t="shared" si="34"/>
        <v>0</v>
      </c>
      <c r="Q745" s="171">
        <f t="shared" si="35"/>
        <v>0</v>
      </c>
      <c r="S745" s="102" t="str">
        <f>IF(B745="NET","",IFERROR(VLOOKUP(O745,'2) Order Form'!$V$9:$V$905,1,FALSE),"Ikke med I order form"))</f>
        <v>Ikke med I order form</v>
      </c>
      <c r="U745" s="2">
        <v>7048652710260</v>
      </c>
      <c r="V745" s="120">
        <f>IFERROR(VLOOKUP(U745,'2) Order Form'!$V$9:$V$1767,1,FALSE),"Ikke med I order form")</f>
        <v>7048652710260</v>
      </c>
      <c r="W745" s="173">
        <f>INDEX(ATS!$A:$P,MATCH(ATS!$U745,ATS!$O:$O,0),1)</f>
        <v>852047</v>
      </c>
      <c r="X745" s="174" t="str">
        <f>INDEX(ATS!$A:$P,MATCH(ATS!$U745,ATS!$O:$O,0),2)</f>
        <v>Ronin Max RIG Photochromic</v>
      </c>
      <c r="Y745" s="175" t="str">
        <f>INDEX(ATS!$A:$P,MATCH(ATS!$U745,ATS!$O:$O,0),4)</f>
        <v>220400-OS</v>
      </c>
      <c r="AA745" s="173" t="str">
        <f>IFERROR(VLOOKUP('2) Order Form'!#REF!,$U$4:$U$2000,1,FALSE),"Ikke med i Elastic")</f>
        <v>Ikke med i Elastic</v>
      </c>
      <c r="AB745" s="173" t="e">
        <f>SUM('2) Order Form'!#REF!)</f>
        <v>#REF!</v>
      </c>
      <c r="AC745" s="173" t="e">
        <f>INDEX(ATS!$A:$P,MATCH(ATS!$AB745,ATS!$O:$O,0),1)</f>
        <v>#REF!</v>
      </c>
      <c r="AD745" s="173" t="e">
        <f>INDEX(ATS!$A:$P,MATCH(ATS!$AB745,ATS!$O:$O,0),2)</f>
        <v>#REF!</v>
      </c>
      <c r="AE745" s="173" t="e">
        <f>INDEX(ATS!$A:$P,MATCH(ATS!$AB745,ATS!$O:$O,0),4)</f>
        <v>#REF!</v>
      </c>
    </row>
    <row r="746" spans="1:31">
      <c r="A746">
        <v>820326</v>
      </c>
      <c r="B746" t="s">
        <v>3394</v>
      </c>
      <c r="C746" t="s">
        <v>3939</v>
      </c>
      <c r="D746" t="s">
        <v>3397</v>
      </c>
      <c r="E746" t="s">
        <v>2883</v>
      </c>
      <c r="F746">
        <v>4546</v>
      </c>
      <c r="G746" t="s">
        <v>111</v>
      </c>
      <c r="H746">
        <v>0</v>
      </c>
      <c r="I746">
        <v>0</v>
      </c>
      <c r="J746">
        <v>0</v>
      </c>
      <c r="K746">
        <v>0</v>
      </c>
      <c r="L746">
        <v>0</v>
      </c>
      <c r="N746" s="171" t="str">
        <f t="shared" si="33"/>
        <v>820326-99901-4546</v>
      </c>
      <c r="O746" s="172" t="str">
        <f>IF(B746="NET","",IF(B746="","",IFERROR(VLOOKUP(N746,EAN!$A:$B,2,FALSE),"MANGLER - MÅ OPPDATERE EAN-FANEN")))</f>
        <v>MANGLER - MÅ OPPDATERE EAN-FANEN</v>
      </c>
      <c r="P746" s="171">
        <f t="shared" si="34"/>
        <v>0</v>
      </c>
      <c r="Q746" s="171">
        <f t="shared" si="35"/>
        <v>0</v>
      </c>
      <c r="S746" s="102" t="str">
        <f>IF(B746="NET","",IFERROR(VLOOKUP(O746,'2) Order Form'!$V$9:$V$905,1,FALSE),"Ikke med I order form"))</f>
        <v>Ikke med I order form</v>
      </c>
      <c r="U746" s="2">
        <v>7048652762597</v>
      </c>
      <c r="V746" s="120">
        <f>IFERROR(VLOOKUP(U746,'2) Order Form'!$V$9:$V$1767,1,FALSE),"Ikke med I order form")</f>
        <v>7048652762597</v>
      </c>
      <c r="W746" s="173">
        <f>INDEX(ATS!$A:$P,MATCH(ATS!$U746,ATS!$O:$O,0),1)</f>
        <v>852071</v>
      </c>
      <c r="X746" s="174" t="str">
        <f>INDEX(ATS!$A:$P,MATCH(ATS!$U746,ATS!$O:$O,0),2)</f>
        <v>Memento RIG Reflect</v>
      </c>
      <c r="Y746" s="175" t="str">
        <f>INDEX(ATS!$A:$P,MATCH(ATS!$U746,ATS!$O:$O,0),4)</f>
        <v>200100-OS</v>
      </c>
      <c r="AA746" s="173" t="str">
        <f>IFERROR(VLOOKUP('2) Order Form'!#REF!,$U$4:$U$2000,1,FALSE),"Ikke med i Elastic")</f>
        <v>Ikke med i Elastic</v>
      </c>
      <c r="AB746" s="173" t="e">
        <f>SUM('2) Order Form'!#REF!)</f>
        <v>#REF!</v>
      </c>
      <c r="AC746" s="173" t="e">
        <f>INDEX(ATS!$A:$P,MATCH(ATS!$AB746,ATS!$O:$O,0),1)</f>
        <v>#REF!</v>
      </c>
      <c r="AD746" s="173" t="e">
        <f>INDEX(ATS!$A:$P,MATCH(ATS!$AB746,ATS!$O:$O,0),2)</f>
        <v>#REF!</v>
      </c>
      <c r="AE746" s="173" t="e">
        <f>INDEX(ATS!$A:$P,MATCH(ATS!$AB746,ATS!$O:$O,0),4)</f>
        <v>#REF!</v>
      </c>
    </row>
    <row r="747" spans="1:31">
      <c r="A747" s="140">
        <v>820328</v>
      </c>
      <c r="B747" t="s">
        <v>170</v>
      </c>
      <c r="H747" s="140">
        <v>202341</v>
      </c>
      <c r="I747" s="140">
        <v>202342</v>
      </c>
      <c r="J747" s="140">
        <v>202343</v>
      </c>
      <c r="K747" s="140">
        <v>202344</v>
      </c>
      <c r="L747" s="140">
        <v>202345</v>
      </c>
      <c r="N747" s="171" t="str">
        <f t="shared" si="33"/>
        <v>820328-</v>
      </c>
      <c r="O747" s="172" t="str">
        <f>IF(B747="NET","",IF(B747="","",IFERROR(VLOOKUP(N747,EAN!$A:$B,2,FALSE),"MANGLER - MÅ OPPDATERE EAN-FANEN")))</f>
        <v/>
      </c>
      <c r="P747" s="171">
        <f t="shared" si="34"/>
        <v>202341</v>
      </c>
      <c r="Q747" s="171">
        <f t="shared" si="35"/>
        <v>202345</v>
      </c>
      <c r="S747" s="102" t="str">
        <f>IF(B747="NET","",IFERROR(VLOOKUP(O747,'2) Order Form'!$V$9:$V$905,1,FALSE),"Ikke med I order form"))</f>
        <v/>
      </c>
      <c r="U747" s="2">
        <v>7048652762597</v>
      </c>
      <c r="V747" s="120">
        <f>IFERROR(VLOOKUP(U747,'2) Order Form'!$V$9:$V$1767,1,FALSE),"Ikke med I order form")</f>
        <v>7048652762597</v>
      </c>
      <c r="W747" s="173">
        <f>INDEX(ATS!$A:$P,MATCH(ATS!$U747,ATS!$O:$O,0),1)</f>
        <v>852071</v>
      </c>
      <c r="X747" s="174" t="str">
        <f>INDEX(ATS!$A:$P,MATCH(ATS!$U747,ATS!$O:$O,0),2)</f>
        <v>Memento RIG Reflect</v>
      </c>
      <c r="Y747" s="175" t="str">
        <f>INDEX(ATS!$A:$P,MATCH(ATS!$U747,ATS!$O:$O,0),4)</f>
        <v>200100-OS</v>
      </c>
      <c r="AA747" s="173" t="str">
        <f>IFERROR(VLOOKUP('2) Order Form'!#REF!,$U$4:$U$2000,1,FALSE),"Ikke med i Elastic")</f>
        <v>Ikke med i Elastic</v>
      </c>
      <c r="AB747" s="173" t="e">
        <f>SUM('2) Order Form'!#REF!)</f>
        <v>#REF!</v>
      </c>
      <c r="AC747" s="173" t="e">
        <f>INDEX(ATS!$A:$P,MATCH(ATS!$AB747,ATS!$O:$O,0),1)</f>
        <v>#REF!</v>
      </c>
      <c r="AD747" s="173" t="e">
        <f>INDEX(ATS!$A:$P,MATCH(ATS!$AB747,ATS!$O:$O,0),2)</f>
        <v>#REF!</v>
      </c>
      <c r="AE747" s="173" t="e">
        <f>INDEX(ATS!$A:$P,MATCH(ATS!$AB747,ATS!$O:$O,0),4)</f>
        <v>#REF!</v>
      </c>
    </row>
    <row r="748" spans="1:31">
      <c r="A748">
        <v>820328</v>
      </c>
      <c r="B748" t="s">
        <v>3398</v>
      </c>
      <c r="C748" t="s">
        <v>3939</v>
      </c>
      <c r="D748" t="s">
        <v>349</v>
      </c>
      <c r="E748" t="s">
        <v>340</v>
      </c>
      <c r="F748" t="s">
        <v>78</v>
      </c>
      <c r="G748" t="s">
        <v>111</v>
      </c>
      <c r="H748">
        <v>191</v>
      </c>
      <c r="I748">
        <v>191</v>
      </c>
      <c r="J748">
        <v>191</v>
      </c>
      <c r="K748">
        <v>191</v>
      </c>
      <c r="L748">
        <v>191</v>
      </c>
      <c r="N748" s="171" t="str">
        <f t="shared" si="33"/>
        <v>820328-88002-OS</v>
      </c>
      <c r="O748" s="172" t="str">
        <f>IF(B748="NET","",IF(B748="","",IFERROR(VLOOKUP(N748,EAN!$A:$B,2,FALSE),"MANGLER - MÅ OPPDATERE EAN-FANEN")))</f>
        <v>MANGLER - MÅ OPPDATERE EAN-FANEN</v>
      </c>
      <c r="P748" s="171">
        <f t="shared" si="34"/>
        <v>191</v>
      </c>
      <c r="Q748" s="171">
        <f t="shared" si="35"/>
        <v>191</v>
      </c>
      <c r="S748" s="102" t="str">
        <f>IF(B748="NET","",IFERROR(VLOOKUP(O748,'2) Order Form'!$V$9:$V$905,1,FALSE),"Ikke med I order form"))</f>
        <v>Ikke med I order form</v>
      </c>
      <c r="U748" s="2">
        <v>7048652762597</v>
      </c>
      <c r="V748" s="120">
        <f>IFERROR(VLOOKUP(U748,'2) Order Form'!$V$9:$V$1767,1,FALSE),"Ikke med I order form")</f>
        <v>7048652762597</v>
      </c>
      <c r="W748" s="173">
        <f>INDEX(ATS!$A:$P,MATCH(ATS!$U748,ATS!$O:$O,0),1)</f>
        <v>852071</v>
      </c>
      <c r="X748" s="174" t="str">
        <f>INDEX(ATS!$A:$P,MATCH(ATS!$U748,ATS!$O:$O,0),2)</f>
        <v>Memento RIG Reflect</v>
      </c>
      <c r="Y748" s="175" t="str">
        <f>INDEX(ATS!$A:$P,MATCH(ATS!$U748,ATS!$O:$O,0),4)</f>
        <v>200100-OS</v>
      </c>
      <c r="AA748" s="173" t="str">
        <f>IFERROR(VLOOKUP('2) Order Form'!#REF!,$U$4:$U$2000,1,FALSE),"Ikke med i Elastic")</f>
        <v>Ikke med i Elastic</v>
      </c>
      <c r="AB748" s="173" t="e">
        <f>SUM('2) Order Form'!#REF!)</f>
        <v>#REF!</v>
      </c>
      <c r="AC748" s="173" t="e">
        <f>INDEX(ATS!$A:$P,MATCH(ATS!$AB748,ATS!$O:$O,0),1)</f>
        <v>#REF!</v>
      </c>
      <c r="AD748" s="173" t="e">
        <f>INDEX(ATS!$A:$P,MATCH(ATS!$AB748,ATS!$O:$O,0),2)</f>
        <v>#REF!</v>
      </c>
      <c r="AE748" s="173" t="e">
        <f>INDEX(ATS!$A:$P,MATCH(ATS!$AB748,ATS!$O:$O,0),4)</f>
        <v>#REF!</v>
      </c>
    </row>
    <row r="749" spans="1:31">
      <c r="A749">
        <v>820328</v>
      </c>
      <c r="B749" t="s">
        <v>3398</v>
      </c>
      <c r="C749" t="s">
        <v>3939</v>
      </c>
      <c r="D749" t="s">
        <v>344</v>
      </c>
      <c r="E749" t="s">
        <v>2883</v>
      </c>
      <c r="F749" t="s">
        <v>78</v>
      </c>
      <c r="G749" t="s">
        <v>111</v>
      </c>
      <c r="H749">
        <v>169</v>
      </c>
      <c r="I749">
        <v>169</v>
      </c>
      <c r="J749">
        <v>169</v>
      </c>
      <c r="K749">
        <v>169</v>
      </c>
      <c r="L749">
        <v>169</v>
      </c>
      <c r="N749" s="171" t="str">
        <f t="shared" si="33"/>
        <v>820328-99901-OS</v>
      </c>
      <c r="O749" s="172" t="str">
        <f>IF(B749="NET","",IF(B749="","",IFERROR(VLOOKUP(N749,EAN!$A:$B,2,FALSE),"MANGLER - MÅ OPPDATERE EAN-FANEN")))</f>
        <v>MANGLER - MÅ OPPDATERE EAN-FANEN</v>
      </c>
      <c r="P749" s="171">
        <f t="shared" si="34"/>
        <v>169</v>
      </c>
      <c r="Q749" s="171">
        <f t="shared" si="35"/>
        <v>169</v>
      </c>
      <c r="S749" s="102" t="str">
        <f>IF(B749="NET","",IFERROR(VLOOKUP(O749,'2) Order Form'!$V$9:$V$905,1,FALSE),"Ikke med I order form"))</f>
        <v>Ikke med I order form</v>
      </c>
      <c r="U749" s="2">
        <v>7048652762542</v>
      </c>
      <c r="V749" s="120">
        <f>IFERROR(VLOOKUP(U749,'2) Order Form'!$V$9:$V$1767,1,FALSE),"Ikke med I order form")</f>
        <v>7048652762542</v>
      </c>
      <c r="W749" s="173">
        <f>INDEX(ATS!$A:$P,MATCH(ATS!$U749,ATS!$O:$O,0),1)</f>
        <v>852071</v>
      </c>
      <c r="X749" s="174" t="str">
        <f>INDEX(ATS!$A:$P,MATCH(ATS!$U749,ATS!$O:$O,0),2)</f>
        <v>Memento RIG Reflect</v>
      </c>
      <c r="Y749" s="175" t="str">
        <f>INDEX(ATS!$A:$P,MATCH(ATS!$U749,ATS!$O:$O,0),4)</f>
        <v>150500-OS</v>
      </c>
      <c r="AA749" s="173" t="str">
        <f>IFERROR(VLOOKUP('2) Order Form'!#REF!,$U$4:$U$2000,1,FALSE),"Ikke med i Elastic")</f>
        <v>Ikke med i Elastic</v>
      </c>
      <c r="AB749" s="173" t="e">
        <f>SUM('2) Order Form'!#REF!)</f>
        <v>#REF!</v>
      </c>
      <c r="AC749" s="173" t="e">
        <f>INDEX(ATS!$A:$P,MATCH(ATS!$AB749,ATS!$O:$O,0),1)</f>
        <v>#REF!</v>
      </c>
      <c r="AD749" s="173" t="e">
        <f>INDEX(ATS!$A:$P,MATCH(ATS!$AB749,ATS!$O:$O,0),2)</f>
        <v>#REF!</v>
      </c>
      <c r="AE749" s="173" t="e">
        <f>INDEX(ATS!$A:$P,MATCH(ATS!$AB749,ATS!$O:$O,0),4)</f>
        <v>#REF!</v>
      </c>
    </row>
    <row r="750" spans="1:31">
      <c r="A750" s="140">
        <v>820329</v>
      </c>
      <c r="B750" t="s">
        <v>170</v>
      </c>
      <c r="H750" s="140">
        <v>202341</v>
      </c>
      <c r="I750" s="140">
        <v>202342</v>
      </c>
      <c r="J750" s="140">
        <v>202343</v>
      </c>
      <c r="K750" s="140">
        <v>202344</v>
      </c>
      <c r="L750" s="140">
        <v>202345</v>
      </c>
      <c r="N750" s="171" t="str">
        <f t="shared" si="33"/>
        <v>820329-</v>
      </c>
      <c r="O750" s="172" t="str">
        <f>IF(B750="NET","",IF(B750="","",IFERROR(VLOOKUP(N750,EAN!$A:$B,2,FALSE),"MANGLER - MÅ OPPDATERE EAN-FANEN")))</f>
        <v/>
      </c>
      <c r="P750" s="171">
        <f t="shared" si="34"/>
        <v>202341</v>
      </c>
      <c r="Q750" s="171">
        <f t="shared" si="35"/>
        <v>202345</v>
      </c>
      <c r="S750" s="102" t="str">
        <f>IF(B750="NET","",IFERROR(VLOOKUP(O750,'2) Order Form'!$V$9:$V$905,1,FALSE),"Ikke med I order form"))</f>
        <v/>
      </c>
      <c r="U750" s="2">
        <v>7048652762542</v>
      </c>
      <c r="V750" s="120">
        <f>IFERROR(VLOOKUP(U750,'2) Order Form'!$V$9:$V$1767,1,FALSE),"Ikke med I order form")</f>
        <v>7048652762542</v>
      </c>
      <c r="W750" s="173">
        <f>INDEX(ATS!$A:$P,MATCH(ATS!$U750,ATS!$O:$O,0),1)</f>
        <v>852071</v>
      </c>
      <c r="X750" s="174" t="str">
        <f>INDEX(ATS!$A:$P,MATCH(ATS!$U750,ATS!$O:$O,0),2)</f>
        <v>Memento RIG Reflect</v>
      </c>
      <c r="Y750" s="175" t="str">
        <f>INDEX(ATS!$A:$P,MATCH(ATS!$U750,ATS!$O:$O,0),4)</f>
        <v>150500-OS</v>
      </c>
      <c r="AA750" s="173" t="str">
        <f>IFERROR(VLOOKUP('2) Order Form'!#REF!,$U$4:$U$2000,1,FALSE),"Ikke med i Elastic")</f>
        <v>Ikke med i Elastic</v>
      </c>
      <c r="AB750" s="173" t="e">
        <f>SUM('2) Order Form'!#REF!)</f>
        <v>#REF!</v>
      </c>
      <c r="AC750" s="173" t="e">
        <f>INDEX(ATS!$A:$P,MATCH(ATS!$AB750,ATS!$O:$O,0),1)</f>
        <v>#REF!</v>
      </c>
      <c r="AD750" s="173" t="e">
        <f>INDEX(ATS!$A:$P,MATCH(ATS!$AB750,ATS!$O:$O,0),2)</f>
        <v>#REF!</v>
      </c>
      <c r="AE750" s="173" t="e">
        <f>INDEX(ATS!$A:$P,MATCH(ATS!$AB750,ATS!$O:$O,0),4)</f>
        <v>#REF!</v>
      </c>
    </row>
    <row r="751" spans="1:31">
      <c r="A751">
        <v>820329</v>
      </c>
      <c r="B751" t="s">
        <v>3399</v>
      </c>
      <c r="C751" t="s">
        <v>3939</v>
      </c>
      <c r="D751" t="s">
        <v>3400</v>
      </c>
      <c r="E751" t="s">
        <v>2884</v>
      </c>
      <c r="F751">
        <v>3637</v>
      </c>
      <c r="G751" t="s">
        <v>111</v>
      </c>
      <c r="H751">
        <v>0</v>
      </c>
      <c r="I751">
        <v>0</v>
      </c>
      <c r="J751">
        <v>0</v>
      </c>
      <c r="K751">
        <v>0</v>
      </c>
      <c r="L751">
        <v>0</v>
      </c>
      <c r="N751" s="171" t="str">
        <f t="shared" si="33"/>
        <v>820329-55503-3637</v>
      </c>
      <c r="O751" s="172" t="str">
        <f>IF(B751="NET","",IF(B751="","",IFERROR(VLOOKUP(N751,EAN!$A:$B,2,FALSE),"MANGLER - MÅ OPPDATERE EAN-FANEN")))</f>
        <v>MANGLER - MÅ OPPDATERE EAN-FANEN</v>
      </c>
      <c r="P751" s="171">
        <f t="shared" si="34"/>
        <v>0</v>
      </c>
      <c r="Q751" s="171">
        <f t="shared" si="35"/>
        <v>0</v>
      </c>
      <c r="S751" s="102" t="str">
        <f>IF(B751="NET","",IFERROR(VLOOKUP(O751,'2) Order Form'!$V$9:$V$905,1,FALSE),"Ikke med I order form"))</f>
        <v>Ikke med I order form</v>
      </c>
      <c r="U751" s="2">
        <v>7048652762542</v>
      </c>
      <c r="V751" s="120">
        <f>IFERROR(VLOOKUP(U751,'2) Order Form'!$V$9:$V$1767,1,FALSE),"Ikke med I order form")</f>
        <v>7048652762542</v>
      </c>
      <c r="W751" s="173">
        <f>INDEX(ATS!$A:$P,MATCH(ATS!$U751,ATS!$O:$O,0),1)</f>
        <v>852071</v>
      </c>
      <c r="X751" s="174" t="str">
        <f>INDEX(ATS!$A:$P,MATCH(ATS!$U751,ATS!$O:$O,0),2)</f>
        <v>Memento RIG Reflect</v>
      </c>
      <c r="Y751" s="175" t="str">
        <f>INDEX(ATS!$A:$P,MATCH(ATS!$U751,ATS!$O:$O,0),4)</f>
        <v>150500-OS</v>
      </c>
      <c r="AA751" s="173" t="str">
        <f>IFERROR(VLOOKUP('2) Order Form'!#REF!,$U$4:$U$2000,1,FALSE),"Ikke med i Elastic")</f>
        <v>Ikke med i Elastic</v>
      </c>
      <c r="AB751" s="173" t="e">
        <f>SUM('2) Order Form'!#REF!)</f>
        <v>#REF!</v>
      </c>
      <c r="AC751" s="173" t="e">
        <f>INDEX(ATS!$A:$P,MATCH(ATS!$AB751,ATS!$O:$O,0),1)</f>
        <v>#REF!</v>
      </c>
      <c r="AD751" s="173" t="e">
        <f>INDEX(ATS!$A:$P,MATCH(ATS!$AB751,ATS!$O:$O,0),2)</f>
        <v>#REF!</v>
      </c>
      <c r="AE751" s="173" t="e">
        <f>INDEX(ATS!$A:$P,MATCH(ATS!$AB751,ATS!$O:$O,0),4)</f>
        <v>#REF!</v>
      </c>
    </row>
    <row r="752" spans="1:31">
      <c r="A752">
        <v>820329</v>
      </c>
      <c r="B752" t="s">
        <v>3399</v>
      </c>
      <c r="C752" t="s">
        <v>3939</v>
      </c>
      <c r="D752" t="s">
        <v>3401</v>
      </c>
      <c r="E752" t="s">
        <v>2884</v>
      </c>
      <c r="F752">
        <v>3839</v>
      </c>
      <c r="G752" t="s">
        <v>111</v>
      </c>
      <c r="H752">
        <v>0</v>
      </c>
      <c r="I752">
        <v>0</v>
      </c>
      <c r="J752">
        <v>0</v>
      </c>
      <c r="K752">
        <v>0</v>
      </c>
      <c r="L752">
        <v>0</v>
      </c>
      <c r="N752" s="171" t="str">
        <f t="shared" si="33"/>
        <v>820329-55503-3839</v>
      </c>
      <c r="O752" s="172" t="str">
        <f>IF(B752="NET","",IF(B752="","",IFERROR(VLOOKUP(N752,EAN!$A:$B,2,FALSE),"MANGLER - MÅ OPPDATERE EAN-FANEN")))</f>
        <v>MANGLER - MÅ OPPDATERE EAN-FANEN</v>
      </c>
      <c r="P752" s="171">
        <f t="shared" si="34"/>
        <v>0</v>
      </c>
      <c r="Q752" s="171">
        <f t="shared" si="35"/>
        <v>0</v>
      </c>
      <c r="S752" s="102" t="str">
        <f>IF(B752="NET","",IFERROR(VLOOKUP(O752,'2) Order Form'!$V$9:$V$905,1,FALSE),"Ikke med I order form"))</f>
        <v>Ikke med I order form</v>
      </c>
      <c r="U752" s="2">
        <v>7048652894519</v>
      </c>
      <c r="V752" s="120">
        <f>IFERROR(VLOOKUP(U752,'2) Order Form'!$V$9:$V$1767,1,FALSE),"Ikke med I order form")</f>
        <v>7048652894519</v>
      </c>
      <c r="W752" s="173">
        <f>INDEX(ATS!$A:$P,MATCH(ATS!$U752,ATS!$O:$O,0),1)</f>
        <v>852071</v>
      </c>
      <c r="X752" s="174" t="str">
        <f>INDEX(ATS!$A:$P,MATCH(ATS!$U752,ATS!$O:$O,0),2)</f>
        <v>Memento RIG Reflect</v>
      </c>
      <c r="Y752" s="175" t="str">
        <f>INDEX(ATS!$A:$P,MATCH(ATS!$U752,ATS!$O:$O,0),4)</f>
        <v>065100-OS</v>
      </c>
      <c r="AA752" s="173" t="str">
        <f>IFERROR(VLOOKUP('2) Order Form'!#REF!,$U$4:$U$2000,1,FALSE),"Ikke med i Elastic")</f>
        <v>Ikke med i Elastic</v>
      </c>
      <c r="AB752" s="173" t="e">
        <f>SUM('2) Order Form'!#REF!)</f>
        <v>#REF!</v>
      </c>
      <c r="AC752" s="173" t="e">
        <f>INDEX(ATS!$A:$P,MATCH(ATS!$AB752,ATS!$O:$O,0),1)</f>
        <v>#REF!</v>
      </c>
      <c r="AD752" s="173" t="e">
        <f>INDEX(ATS!$A:$P,MATCH(ATS!$AB752,ATS!$O:$O,0),2)</f>
        <v>#REF!</v>
      </c>
      <c r="AE752" s="173" t="e">
        <f>INDEX(ATS!$A:$P,MATCH(ATS!$AB752,ATS!$O:$O,0),4)</f>
        <v>#REF!</v>
      </c>
    </row>
    <row r="753" spans="1:31">
      <c r="A753">
        <v>820329</v>
      </c>
      <c r="B753" t="s">
        <v>3399</v>
      </c>
      <c r="C753" t="s">
        <v>3939</v>
      </c>
      <c r="D753" t="s">
        <v>3402</v>
      </c>
      <c r="E753" t="s">
        <v>2884</v>
      </c>
      <c r="F753">
        <v>4041</v>
      </c>
      <c r="G753" t="s">
        <v>111</v>
      </c>
      <c r="H753">
        <v>0</v>
      </c>
      <c r="I753">
        <v>0</v>
      </c>
      <c r="J753">
        <v>0</v>
      </c>
      <c r="K753">
        <v>0</v>
      </c>
      <c r="L753">
        <v>0</v>
      </c>
      <c r="N753" s="171" t="str">
        <f t="shared" si="33"/>
        <v>820329-55503-4041</v>
      </c>
      <c r="O753" s="172" t="str">
        <f>IF(B753="NET","",IF(B753="","",IFERROR(VLOOKUP(N753,EAN!$A:$B,2,FALSE),"MANGLER - MÅ OPPDATERE EAN-FANEN")))</f>
        <v>MANGLER - MÅ OPPDATERE EAN-FANEN</v>
      </c>
      <c r="P753" s="171">
        <f t="shared" si="34"/>
        <v>0</v>
      </c>
      <c r="Q753" s="171">
        <f t="shared" si="35"/>
        <v>0</v>
      </c>
      <c r="S753" s="102" t="str">
        <f>IF(B753="NET","",IFERROR(VLOOKUP(O753,'2) Order Form'!$V$9:$V$905,1,FALSE),"Ikke med I order form"))</f>
        <v>Ikke med I order form</v>
      </c>
      <c r="U753" s="2">
        <v>7048652894519</v>
      </c>
      <c r="V753" s="120">
        <f>IFERROR(VLOOKUP(U753,'2) Order Form'!$V$9:$V$1767,1,FALSE),"Ikke med I order form")</f>
        <v>7048652894519</v>
      </c>
      <c r="W753" s="173">
        <f>INDEX(ATS!$A:$P,MATCH(ATS!$U753,ATS!$O:$O,0),1)</f>
        <v>852071</v>
      </c>
      <c r="X753" s="174" t="str">
        <f>INDEX(ATS!$A:$P,MATCH(ATS!$U753,ATS!$O:$O,0),2)</f>
        <v>Memento RIG Reflect</v>
      </c>
      <c r="Y753" s="175" t="str">
        <f>INDEX(ATS!$A:$P,MATCH(ATS!$U753,ATS!$O:$O,0),4)</f>
        <v>065100-OS</v>
      </c>
      <c r="AA753" s="173" t="str">
        <f>IFERROR(VLOOKUP('2) Order Form'!#REF!,$U$4:$U$2000,1,FALSE),"Ikke med i Elastic")</f>
        <v>Ikke med i Elastic</v>
      </c>
      <c r="AB753" s="173" t="e">
        <f>SUM('2) Order Form'!#REF!)</f>
        <v>#REF!</v>
      </c>
      <c r="AC753" s="173" t="e">
        <f>INDEX(ATS!$A:$P,MATCH(ATS!$AB753,ATS!$O:$O,0),1)</f>
        <v>#REF!</v>
      </c>
      <c r="AD753" s="173" t="e">
        <f>INDEX(ATS!$A:$P,MATCH(ATS!$AB753,ATS!$O:$O,0),2)</f>
        <v>#REF!</v>
      </c>
      <c r="AE753" s="173" t="e">
        <f>INDEX(ATS!$A:$P,MATCH(ATS!$AB753,ATS!$O:$O,0),4)</f>
        <v>#REF!</v>
      </c>
    </row>
    <row r="754" spans="1:31">
      <c r="A754" s="140">
        <v>820330</v>
      </c>
      <c r="B754" t="s">
        <v>170</v>
      </c>
      <c r="H754" s="140">
        <v>202341</v>
      </c>
      <c r="I754" s="140">
        <v>202342</v>
      </c>
      <c r="J754" s="140">
        <v>202343</v>
      </c>
      <c r="K754" s="140">
        <v>202344</v>
      </c>
      <c r="L754" s="140">
        <v>202345</v>
      </c>
      <c r="N754" s="171" t="str">
        <f t="shared" si="33"/>
        <v>820330-</v>
      </c>
      <c r="O754" s="172" t="str">
        <f>IF(B754="NET","",IF(B754="","",IFERROR(VLOOKUP(N754,EAN!$A:$B,2,FALSE),"MANGLER - MÅ OPPDATERE EAN-FANEN")))</f>
        <v/>
      </c>
      <c r="P754" s="171">
        <f t="shared" si="34"/>
        <v>202341</v>
      </c>
      <c r="Q754" s="171">
        <f t="shared" si="35"/>
        <v>202345</v>
      </c>
      <c r="S754" s="102" t="str">
        <f>IF(B754="NET","",IFERROR(VLOOKUP(O754,'2) Order Form'!$V$9:$V$905,1,FALSE),"Ikke med I order form"))</f>
        <v/>
      </c>
      <c r="U754" s="2">
        <v>7048652894519</v>
      </c>
      <c r="V754" s="120">
        <f>IFERROR(VLOOKUP(U754,'2) Order Form'!$V$9:$V$1767,1,FALSE),"Ikke med I order form")</f>
        <v>7048652894519</v>
      </c>
      <c r="W754" s="173">
        <f>INDEX(ATS!$A:$P,MATCH(ATS!$U754,ATS!$O:$O,0),1)</f>
        <v>852071</v>
      </c>
      <c r="X754" s="174" t="str">
        <f>INDEX(ATS!$A:$P,MATCH(ATS!$U754,ATS!$O:$O,0),2)</f>
        <v>Memento RIG Reflect</v>
      </c>
      <c r="Y754" s="175" t="str">
        <f>INDEX(ATS!$A:$P,MATCH(ATS!$U754,ATS!$O:$O,0),4)</f>
        <v>065100-OS</v>
      </c>
      <c r="AA754" s="173" t="str">
        <f>IFERROR(VLOOKUP('2) Order Form'!#REF!,$U$4:$U$2000,1,FALSE),"Ikke med i Elastic")</f>
        <v>Ikke med i Elastic</v>
      </c>
      <c r="AB754" s="173" t="e">
        <f>SUM('2) Order Form'!#REF!)</f>
        <v>#REF!</v>
      </c>
      <c r="AC754" s="173" t="e">
        <f>INDEX(ATS!$A:$P,MATCH(ATS!$AB754,ATS!$O:$O,0),1)</f>
        <v>#REF!</v>
      </c>
      <c r="AD754" s="173" t="e">
        <f>INDEX(ATS!$A:$P,MATCH(ATS!$AB754,ATS!$O:$O,0),2)</f>
        <v>#REF!</v>
      </c>
      <c r="AE754" s="173" t="e">
        <f>INDEX(ATS!$A:$P,MATCH(ATS!$AB754,ATS!$O:$O,0),4)</f>
        <v>#REF!</v>
      </c>
    </row>
    <row r="755" spans="1:31">
      <c r="A755">
        <v>820330</v>
      </c>
      <c r="B755" t="s">
        <v>3403</v>
      </c>
      <c r="C755" t="s">
        <v>3939</v>
      </c>
      <c r="D755" t="s">
        <v>3351</v>
      </c>
      <c r="E755" t="s">
        <v>3352</v>
      </c>
      <c r="F755" t="s">
        <v>78</v>
      </c>
      <c r="G755" t="s">
        <v>111</v>
      </c>
      <c r="H755">
        <v>144</v>
      </c>
      <c r="I755">
        <v>144</v>
      </c>
      <c r="J755">
        <v>144</v>
      </c>
      <c r="K755">
        <v>144</v>
      </c>
      <c r="L755">
        <v>144</v>
      </c>
      <c r="N755" s="171" t="str">
        <f t="shared" si="33"/>
        <v>820330-10002-OS</v>
      </c>
      <c r="O755" s="172" t="str">
        <f>IF(B755="NET","",IF(B755="","",IFERROR(VLOOKUP(N755,EAN!$A:$B,2,FALSE),"MANGLER - MÅ OPPDATERE EAN-FANEN")))</f>
        <v>MANGLER - MÅ OPPDATERE EAN-FANEN</v>
      </c>
      <c r="P755" s="171">
        <f t="shared" si="34"/>
        <v>144</v>
      </c>
      <c r="Q755" s="171">
        <f t="shared" si="35"/>
        <v>144</v>
      </c>
      <c r="S755" s="102" t="str">
        <f>IF(B755="NET","",IFERROR(VLOOKUP(O755,'2) Order Form'!$V$9:$V$905,1,FALSE),"Ikke med I order form"))</f>
        <v>Ikke med I order form</v>
      </c>
      <c r="U755" s="2">
        <v>7048652894533</v>
      </c>
      <c r="V755" s="120">
        <f>IFERROR(VLOOKUP(U755,'2) Order Form'!$V$9:$V$1767,1,FALSE),"Ikke med I order form")</f>
        <v>7048652894533</v>
      </c>
      <c r="W755" s="173">
        <f>INDEX(ATS!$A:$P,MATCH(ATS!$U755,ATS!$O:$O,0),1)</f>
        <v>852071</v>
      </c>
      <c r="X755" s="174" t="str">
        <f>INDEX(ATS!$A:$P,MATCH(ATS!$U755,ATS!$O:$O,0),2)</f>
        <v>Memento RIG Reflect</v>
      </c>
      <c r="Y755" s="175" t="str">
        <f>INDEX(ATS!$A:$P,MATCH(ATS!$U755,ATS!$O:$O,0),4)</f>
        <v>161000-OS</v>
      </c>
      <c r="AA755" s="173" t="str">
        <f>IFERROR(VLOOKUP('2) Order Form'!#REF!,$U$4:$U$2000,1,FALSE),"Ikke med i Elastic")</f>
        <v>Ikke med i Elastic</v>
      </c>
      <c r="AB755" s="173" t="e">
        <f>SUM('2) Order Form'!#REF!)</f>
        <v>#REF!</v>
      </c>
      <c r="AC755" s="173" t="e">
        <f>INDEX(ATS!$A:$P,MATCH(ATS!$AB755,ATS!$O:$O,0),1)</f>
        <v>#REF!</v>
      </c>
      <c r="AD755" s="173" t="e">
        <f>INDEX(ATS!$A:$P,MATCH(ATS!$AB755,ATS!$O:$O,0),2)</f>
        <v>#REF!</v>
      </c>
      <c r="AE755" s="173" t="e">
        <f>INDEX(ATS!$A:$P,MATCH(ATS!$AB755,ATS!$O:$O,0),4)</f>
        <v>#REF!</v>
      </c>
    </row>
    <row r="756" spans="1:31">
      <c r="A756">
        <v>820330</v>
      </c>
      <c r="B756" t="s">
        <v>3403</v>
      </c>
      <c r="C756" t="s">
        <v>3939</v>
      </c>
      <c r="D756" t="s">
        <v>3353</v>
      </c>
      <c r="E756" t="s">
        <v>2884</v>
      </c>
      <c r="F756" t="s">
        <v>78</v>
      </c>
      <c r="G756" t="s">
        <v>111</v>
      </c>
      <c r="H756">
        <v>148</v>
      </c>
      <c r="I756">
        <v>148</v>
      </c>
      <c r="J756">
        <v>148</v>
      </c>
      <c r="K756">
        <v>148</v>
      </c>
      <c r="L756">
        <v>148</v>
      </c>
      <c r="N756" s="171" t="str">
        <f t="shared" si="33"/>
        <v>820330-55503-OS</v>
      </c>
      <c r="O756" s="172" t="str">
        <f>IF(B756="NET","",IF(B756="","",IFERROR(VLOOKUP(N756,EAN!$A:$B,2,FALSE),"MANGLER - MÅ OPPDATERE EAN-FANEN")))</f>
        <v>MANGLER - MÅ OPPDATERE EAN-FANEN</v>
      </c>
      <c r="P756" s="171">
        <f t="shared" si="34"/>
        <v>148</v>
      </c>
      <c r="Q756" s="171">
        <f t="shared" si="35"/>
        <v>148</v>
      </c>
      <c r="S756" s="102" t="str">
        <f>IF(B756="NET","",IFERROR(VLOOKUP(O756,'2) Order Form'!$V$9:$V$905,1,FALSE),"Ikke med I order form"))</f>
        <v>Ikke med I order form</v>
      </c>
      <c r="U756" s="2">
        <v>7048652894533</v>
      </c>
      <c r="V756" s="120">
        <f>IFERROR(VLOOKUP(U756,'2) Order Form'!$V$9:$V$1767,1,FALSE),"Ikke med I order form")</f>
        <v>7048652894533</v>
      </c>
      <c r="W756" s="173">
        <f>INDEX(ATS!$A:$P,MATCH(ATS!$U756,ATS!$O:$O,0),1)</f>
        <v>852071</v>
      </c>
      <c r="X756" s="174" t="str">
        <f>INDEX(ATS!$A:$P,MATCH(ATS!$U756,ATS!$O:$O,0),2)</f>
        <v>Memento RIG Reflect</v>
      </c>
      <c r="Y756" s="175" t="str">
        <f>INDEX(ATS!$A:$P,MATCH(ATS!$U756,ATS!$O:$O,0),4)</f>
        <v>161000-OS</v>
      </c>
      <c r="AA756" s="173" t="str">
        <f>IFERROR(VLOOKUP('2) Order Form'!#REF!,$U$4:$U$2000,1,FALSE),"Ikke med i Elastic")</f>
        <v>Ikke med i Elastic</v>
      </c>
      <c r="AB756" s="173" t="e">
        <f>SUM('2) Order Form'!#REF!)</f>
        <v>#REF!</v>
      </c>
      <c r="AC756" s="173" t="e">
        <f>INDEX(ATS!$A:$P,MATCH(ATS!$AB756,ATS!$O:$O,0),1)</f>
        <v>#REF!</v>
      </c>
      <c r="AD756" s="173" t="e">
        <f>INDEX(ATS!$A:$P,MATCH(ATS!$AB756,ATS!$O:$O,0),2)</f>
        <v>#REF!</v>
      </c>
      <c r="AE756" s="173" t="e">
        <f>INDEX(ATS!$A:$P,MATCH(ATS!$AB756,ATS!$O:$O,0),4)</f>
        <v>#REF!</v>
      </c>
    </row>
    <row r="757" spans="1:31">
      <c r="A757">
        <v>820330</v>
      </c>
      <c r="B757" t="s">
        <v>3403</v>
      </c>
      <c r="C757" t="s">
        <v>3939</v>
      </c>
      <c r="D757" t="s">
        <v>1451</v>
      </c>
      <c r="E757" t="s">
        <v>2823</v>
      </c>
      <c r="F757" t="s">
        <v>78</v>
      </c>
      <c r="G757" t="s">
        <v>111</v>
      </c>
      <c r="H757">
        <v>146</v>
      </c>
      <c r="I757">
        <v>146</v>
      </c>
      <c r="J757">
        <v>146</v>
      </c>
      <c r="K757">
        <v>146</v>
      </c>
      <c r="L757">
        <v>146</v>
      </c>
      <c r="N757" s="171" t="str">
        <f t="shared" si="33"/>
        <v>820330-88300-OS</v>
      </c>
      <c r="O757" s="172" t="str">
        <f>IF(B757="NET","",IF(B757="","",IFERROR(VLOOKUP(N757,EAN!$A:$B,2,FALSE),"MANGLER - MÅ OPPDATERE EAN-FANEN")))</f>
        <v>MANGLER - MÅ OPPDATERE EAN-FANEN</v>
      </c>
      <c r="P757" s="171">
        <f t="shared" si="34"/>
        <v>146</v>
      </c>
      <c r="Q757" s="171">
        <f t="shared" si="35"/>
        <v>146</v>
      </c>
      <c r="S757" s="102" t="str">
        <f>IF(B757="NET","",IFERROR(VLOOKUP(O757,'2) Order Form'!$V$9:$V$905,1,FALSE),"Ikke med I order form"))</f>
        <v>Ikke med I order form</v>
      </c>
      <c r="U757" s="2">
        <v>7048652894533</v>
      </c>
      <c r="V757" s="120">
        <f>IFERROR(VLOOKUP(U757,'2) Order Form'!$V$9:$V$1767,1,FALSE),"Ikke med I order form")</f>
        <v>7048652894533</v>
      </c>
      <c r="W757" s="173">
        <f>INDEX(ATS!$A:$P,MATCH(ATS!$U757,ATS!$O:$O,0),1)</f>
        <v>852071</v>
      </c>
      <c r="X757" s="174" t="str">
        <f>INDEX(ATS!$A:$P,MATCH(ATS!$U757,ATS!$O:$O,0),2)</f>
        <v>Memento RIG Reflect</v>
      </c>
      <c r="Y757" s="175" t="str">
        <f>INDEX(ATS!$A:$P,MATCH(ATS!$U757,ATS!$O:$O,0),4)</f>
        <v>161000-OS</v>
      </c>
      <c r="AA757" s="173" t="str">
        <f>IFERROR(VLOOKUP('2) Order Form'!#REF!,$U$4:$U$2000,1,FALSE),"Ikke med i Elastic")</f>
        <v>Ikke med i Elastic</v>
      </c>
      <c r="AB757" s="173" t="e">
        <f>SUM('2) Order Form'!#REF!)</f>
        <v>#REF!</v>
      </c>
      <c r="AC757" s="173" t="e">
        <f>INDEX(ATS!$A:$P,MATCH(ATS!$AB757,ATS!$O:$O,0),1)</f>
        <v>#REF!</v>
      </c>
      <c r="AD757" s="173" t="e">
        <f>INDEX(ATS!$A:$P,MATCH(ATS!$AB757,ATS!$O:$O,0),2)</f>
        <v>#REF!</v>
      </c>
      <c r="AE757" s="173" t="e">
        <f>INDEX(ATS!$A:$P,MATCH(ATS!$AB757,ATS!$O:$O,0),4)</f>
        <v>#REF!</v>
      </c>
    </row>
    <row r="758" spans="1:31">
      <c r="A758" s="140">
        <v>820331</v>
      </c>
      <c r="B758" t="s">
        <v>170</v>
      </c>
      <c r="H758" s="140">
        <v>202341</v>
      </c>
      <c r="I758" s="140">
        <v>202342</v>
      </c>
      <c r="J758" s="140">
        <v>202343</v>
      </c>
      <c r="K758" s="140">
        <v>202344</v>
      </c>
      <c r="L758" s="140">
        <v>202345</v>
      </c>
      <c r="N758" s="171" t="str">
        <f t="shared" si="33"/>
        <v>820331-</v>
      </c>
      <c r="O758" s="172" t="str">
        <f>IF(B758="NET","",IF(B758="","",IFERROR(VLOOKUP(N758,EAN!$A:$B,2,FALSE),"MANGLER - MÅ OPPDATERE EAN-FANEN")))</f>
        <v/>
      </c>
      <c r="P758" s="171">
        <f t="shared" si="34"/>
        <v>202341</v>
      </c>
      <c r="Q758" s="171">
        <f t="shared" si="35"/>
        <v>202345</v>
      </c>
      <c r="S758" s="102" t="str">
        <f>IF(B758="NET","",IFERROR(VLOOKUP(O758,'2) Order Form'!$V$9:$V$905,1,FALSE),"Ikke med I order form"))</f>
        <v/>
      </c>
      <c r="U758" s="2">
        <v>7048652894540</v>
      </c>
      <c r="V758" s="120">
        <f>IFERROR(VLOOKUP(U758,'2) Order Form'!$V$9:$V$1767,1,FALSE),"Ikke med I order form")</f>
        <v>7048652894540</v>
      </c>
      <c r="W758" s="173">
        <f>INDEX(ATS!$A:$P,MATCH(ATS!$U758,ATS!$O:$O,0),1)</f>
        <v>852071</v>
      </c>
      <c r="X758" s="174" t="str">
        <f>INDEX(ATS!$A:$P,MATCH(ATS!$U758,ATS!$O:$O,0),2)</f>
        <v>Memento RIG Reflect</v>
      </c>
      <c r="Y758" s="175" t="str">
        <f>INDEX(ATS!$A:$P,MATCH(ATS!$U758,ATS!$O:$O,0),4)</f>
        <v>167900-OS</v>
      </c>
      <c r="AA758" s="173" t="str">
        <f>IFERROR(VLOOKUP('2) Order Form'!#REF!,$U$4:$U$2000,1,FALSE),"Ikke med i Elastic")</f>
        <v>Ikke med i Elastic</v>
      </c>
      <c r="AB758" s="173" t="e">
        <f>SUM('2) Order Form'!#REF!)</f>
        <v>#REF!</v>
      </c>
      <c r="AC758" s="173" t="e">
        <f>INDEX(ATS!$A:$P,MATCH(ATS!$AB758,ATS!$O:$O,0),1)</f>
        <v>#REF!</v>
      </c>
      <c r="AD758" s="173" t="e">
        <f>INDEX(ATS!$A:$P,MATCH(ATS!$AB758,ATS!$O:$O,0),2)</f>
        <v>#REF!</v>
      </c>
      <c r="AE758" s="173" t="e">
        <f>INDEX(ATS!$A:$P,MATCH(ATS!$AB758,ATS!$O:$O,0),4)</f>
        <v>#REF!</v>
      </c>
    </row>
    <row r="759" spans="1:31">
      <c r="A759">
        <v>820331</v>
      </c>
      <c r="B759" t="s">
        <v>3404</v>
      </c>
      <c r="C759" t="s">
        <v>3939</v>
      </c>
      <c r="D759" t="s">
        <v>3351</v>
      </c>
      <c r="E759" t="s">
        <v>3352</v>
      </c>
      <c r="F759" t="s">
        <v>78</v>
      </c>
      <c r="G759" t="s">
        <v>111</v>
      </c>
      <c r="H759">
        <v>202</v>
      </c>
      <c r="I759">
        <v>202</v>
      </c>
      <c r="J759">
        <v>202</v>
      </c>
      <c r="K759">
        <v>202</v>
      </c>
      <c r="L759">
        <v>202</v>
      </c>
      <c r="N759" s="171" t="str">
        <f t="shared" si="33"/>
        <v>820331-10002-OS</v>
      </c>
      <c r="O759" s="172" t="str">
        <f>IF(B759="NET","",IF(B759="","",IFERROR(VLOOKUP(N759,EAN!$A:$B,2,FALSE),"MANGLER - MÅ OPPDATERE EAN-FANEN")))</f>
        <v>MANGLER - MÅ OPPDATERE EAN-FANEN</v>
      </c>
      <c r="P759" s="171">
        <f t="shared" si="34"/>
        <v>202</v>
      </c>
      <c r="Q759" s="171">
        <f t="shared" si="35"/>
        <v>202</v>
      </c>
      <c r="S759" s="102" t="str">
        <f>IF(B759="NET","",IFERROR(VLOOKUP(O759,'2) Order Form'!$V$9:$V$905,1,FALSE),"Ikke med I order form"))</f>
        <v>Ikke med I order form</v>
      </c>
      <c r="U759" s="2">
        <v>7048652894540</v>
      </c>
      <c r="V759" s="120">
        <f>IFERROR(VLOOKUP(U759,'2) Order Form'!$V$9:$V$1767,1,FALSE),"Ikke med I order form")</f>
        <v>7048652894540</v>
      </c>
      <c r="W759" s="173">
        <f>INDEX(ATS!$A:$P,MATCH(ATS!$U759,ATS!$O:$O,0),1)</f>
        <v>852071</v>
      </c>
      <c r="X759" s="174" t="str">
        <f>INDEX(ATS!$A:$P,MATCH(ATS!$U759,ATS!$O:$O,0),2)</f>
        <v>Memento RIG Reflect</v>
      </c>
      <c r="Y759" s="175" t="str">
        <f>INDEX(ATS!$A:$P,MATCH(ATS!$U759,ATS!$O:$O,0),4)</f>
        <v>167900-OS</v>
      </c>
      <c r="AA759" s="173" t="str">
        <f>IFERROR(VLOOKUP('2) Order Form'!#REF!,$U$4:$U$2000,1,FALSE),"Ikke med i Elastic")</f>
        <v>Ikke med i Elastic</v>
      </c>
      <c r="AB759" s="173" t="e">
        <f>SUM('2) Order Form'!#REF!)</f>
        <v>#REF!</v>
      </c>
      <c r="AC759" s="173" t="e">
        <f>INDEX(ATS!$A:$P,MATCH(ATS!$AB759,ATS!$O:$O,0),1)</f>
        <v>#REF!</v>
      </c>
      <c r="AD759" s="173" t="e">
        <f>INDEX(ATS!$A:$P,MATCH(ATS!$AB759,ATS!$O:$O,0),2)</f>
        <v>#REF!</v>
      </c>
      <c r="AE759" s="173" t="e">
        <f>INDEX(ATS!$A:$P,MATCH(ATS!$AB759,ATS!$O:$O,0),4)</f>
        <v>#REF!</v>
      </c>
    </row>
    <row r="760" spans="1:31">
      <c r="A760">
        <v>820331</v>
      </c>
      <c r="B760" t="s">
        <v>3404</v>
      </c>
      <c r="C760" t="s">
        <v>3939</v>
      </c>
      <c r="D760" t="s">
        <v>344</v>
      </c>
      <c r="E760" t="s">
        <v>2883</v>
      </c>
      <c r="F760" t="s">
        <v>78</v>
      </c>
      <c r="G760" t="s">
        <v>111</v>
      </c>
      <c r="H760">
        <v>261</v>
      </c>
      <c r="I760">
        <v>261</v>
      </c>
      <c r="J760">
        <v>261</v>
      </c>
      <c r="K760">
        <v>261</v>
      </c>
      <c r="L760">
        <v>261</v>
      </c>
      <c r="N760" s="171" t="str">
        <f t="shared" si="33"/>
        <v>820331-99901-OS</v>
      </c>
      <c r="O760" s="172" t="str">
        <f>IF(B760="NET","",IF(B760="","",IFERROR(VLOOKUP(N760,EAN!$A:$B,2,FALSE),"MANGLER - MÅ OPPDATERE EAN-FANEN")))</f>
        <v>MANGLER - MÅ OPPDATERE EAN-FANEN</v>
      </c>
      <c r="P760" s="171">
        <f t="shared" si="34"/>
        <v>261</v>
      </c>
      <c r="Q760" s="171">
        <f t="shared" si="35"/>
        <v>261</v>
      </c>
      <c r="S760" s="102" t="str">
        <f>IF(B760="NET","",IFERROR(VLOOKUP(O760,'2) Order Form'!$V$9:$V$905,1,FALSE),"Ikke med I order form"))</f>
        <v>Ikke med I order form</v>
      </c>
      <c r="U760" s="2">
        <v>7048652894540</v>
      </c>
      <c r="V760" s="120">
        <f>IFERROR(VLOOKUP(U760,'2) Order Form'!$V$9:$V$1767,1,FALSE),"Ikke med I order form")</f>
        <v>7048652894540</v>
      </c>
      <c r="W760" s="173">
        <f>INDEX(ATS!$A:$P,MATCH(ATS!$U760,ATS!$O:$O,0),1)</f>
        <v>852071</v>
      </c>
      <c r="X760" s="174" t="str">
        <f>INDEX(ATS!$A:$P,MATCH(ATS!$U760,ATS!$O:$O,0),2)</f>
        <v>Memento RIG Reflect</v>
      </c>
      <c r="Y760" s="175" t="str">
        <f>INDEX(ATS!$A:$P,MATCH(ATS!$U760,ATS!$O:$O,0),4)</f>
        <v>167900-OS</v>
      </c>
      <c r="AA760" s="173" t="str">
        <f>IFERROR(VLOOKUP('2) Order Form'!#REF!,$U$4:$U$2000,1,FALSE),"Ikke med i Elastic")</f>
        <v>Ikke med i Elastic</v>
      </c>
      <c r="AB760" s="173" t="e">
        <f>SUM('2) Order Form'!#REF!)</f>
        <v>#REF!</v>
      </c>
      <c r="AC760" s="173" t="e">
        <f>INDEX(ATS!$A:$P,MATCH(ATS!$AB760,ATS!$O:$O,0),1)</f>
        <v>#REF!</v>
      </c>
      <c r="AD760" s="173" t="e">
        <f>INDEX(ATS!$A:$P,MATCH(ATS!$AB760,ATS!$O:$O,0),2)</f>
        <v>#REF!</v>
      </c>
      <c r="AE760" s="173" t="e">
        <f>INDEX(ATS!$A:$P,MATCH(ATS!$AB760,ATS!$O:$O,0),4)</f>
        <v>#REF!</v>
      </c>
    </row>
    <row r="761" spans="1:31">
      <c r="A761" s="140">
        <v>820332</v>
      </c>
      <c r="B761" t="s">
        <v>170</v>
      </c>
      <c r="H761" s="140">
        <v>202341</v>
      </c>
      <c r="I761" s="140">
        <v>202342</v>
      </c>
      <c r="J761" s="140">
        <v>202343</v>
      </c>
      <c r="K761" s="140">
        <v>202344</v>
      </c>
      <c r="L761" s="140">
        <v>202345</v>
      </c>
      <c r="N761" s="171" t="str">
        <f t="shared" si="33"/>
        <v>820332-</v>
      </c>
      <c r="O761" s="172" t="str">
        <f>IF(B761="NET","",IF(B761="","",IFERROR(VLOOKUP(N761,EAN!$A:$B,2,FALSE),"MANGLER - MÅ OPPDATERE EAN-FANEN")))</f>
        <v/>
      </c>
      <c r="P761" s="171">
        <f t="shared" si="34"/>
        <v>202341</v>
      </c>
      <c r="Q761" s="171">
        <f t="shared" si="35"/>
        <v>202345</v>
      </c>
      <c r="S761" s="102" t="str">
        <f>IF(B761="NET","",IFERROR(VLOOKUP(O761,'2) Order Form'!$V$9:$V$905,1,FALSE),"Ikke med I order form"))</f>
        <v/>
      </c>
      <c r="U761" s="2">
        <v>7048652894557</v>
      </c>
      <c r="V761" s="120">
        <f>IFERROR(VLOOKUP(U761,'2) Order Form'!$V$9:$V$1767,1,FALSE),"Ikke med I order form")</f>
        <v>7048652894557</v>
      </c>
      <c r="W761" s="173">
        <f>INDEX(ATS!$A:$P,MATCH(ATS!$U761,ATS!$O:$O,0),1)</f>
        <v>852071</v>
      </c>
      <c r="X761" s="174" t="str">
        <f>INDEX(ATS!$A:$P,MATCH(ATS!$U761,ATS!$O:$O,0),2)</f>
        <v>Memento RIG Reflect</v>
      </c>
      <c r="Y761" s="175" t="str">
        <f>INDEX(ATS!$A:$P,MATCH(ATS!$U761,ATS!$O:$O,0),4)</f>
        <v>206700-OS</v>
      </c>
      <c r="AA761" s="173" t="str">
        <f>IFERROR(VLOOKUP('2) Order Form'!#REF!,$U$4:$U$2000,1,FALSE),"Ikke med i Elastic")</f>
        <v>Ikke med i Elastic</v>
      </c>
      <c r="AB761" s="173" t="e">
        <f>SUM('2) Order Form'!#REF!)</f>
        <v>#REF!</v>
      </c>
      <c r="AC761" s="173" t="e">
        <f>INDEX(ATS!$A:$P,MATCH(ATS!$AB761,ATS!$O:$O,0),1)</f>
        <v>#REF!</v>
      </c>
      <c r="AD761" s="173" t="e">
        <f>INDEX(ATS!$A:$P,MATCH(ATS!$AB761,ATS!$O:$O,0),2)</f>
        <v>#REF!</v>
      </c>
      <c r="AE761" s="173" t="e">
        <f>INDEX(ATS!$A:$P,MATCH(ATS!$AB761,ATS!$O:$O,0),4)</f>
        <v>#REF!</v>
      </c>
    </row>
    <row r="762" spans="1:31">
      <c r="A762">
        <v>820332</v>
      </c>
      <c r="B762" t="s">
        <v>3405</v>
      </c>
      <c r="C762" t="s">
        <v>3939</v>
      </c>
      <c r="D762" t="s">
        <v>1452</v>
      </c>
      <c r="E762" t="s">
        <v>2883</v>
      </c>
      <c r="F762">
        <v>3537</v>
      </c>
      <c r="G762" t="s">
        <v>111</v>
      </c>
      <c r="H762">
        <v>0</v>
      </c>
      <c r="I762">
        <v>0</v>
      </c>
      <c r="J762">
        <v>0</v>
      </c>
      <c r="K762">
        <v>0</v>
      </c>
      <c r="L762">
        <v>0</v>
      </c>
      <c r="N762" s="171" t="str">
        <f t="shared" si="33"/>
        <v>820332-99901-3537</v>
      </c>
      <c r="O762" s="172" t="str">
        <f>IF(B762="NET","",IF(B762="","",IFERROR(VLOOKUP(N762,EAN!$A:$B,2,FALSE),"MANGLER - MÅ OPPDATERE EAN-FANEN")))</f>
        <v>MANGLER - MÅ OPPDATERE EAN-FANEN</v>
      </c>
      <c r="P762" s="171">
        <f t="shared" si="34"/>
        <v>0</v>
      </c>
      <c r="Q762" s="171">
        <f t="shared" si="35"/>
        <v>0</v>
      </c>
      <c r="S762" s="102" t="str">
        <f>IF(B762="NET","",IFERROR(VLOOKUP(O762,'2) Order Form'!$V$9:$V$905,1,FALSE),"Ikke med I order form"))</f>
        <v>Ikke med I order form</v>
      </c>
      <c r="U762" s="2">
        <v>7048652894557</v>
      </c>
      <c r="V762" s="120">
        <f>IFERROR(VLOOKUP(U762,'2) Order Form'!$V$9:$V$1767,1,FALSE),"Ikke med I order form")</f>
        <v>7048652894557</v>
      </c>
      <c r="W762" s="173">
        <f>INDEX(ATS!$A:$P,MATCH(ATS!$U762,ATS!$O:$O,0),1)</f>
        <v>852071</v>
      </c>
      <c r="X762" s="174" t="str">
        <f>INDEX(ATS!$A:$P,MATCH(ATS!$U762,ATS!$O:$O,0),2)</f>
        <v>Memento RIG Reflect</v>
      </c>
      <c r="Y762" s="175" t="str">
        <f>INDEX(ATS!$A:$P,MATCH(ATS!$U762,ATS!$O:$O,0),4)</f>
        <v>206700-OS</v>
      </c>
      <c r="AA762" s="173" t="str">
        <f>IFERROR(VLOOKUP('2) Order Form'!#REF!,$U$4:$U$2000,1,FALSE),"Ikke med i Elastic")</f>
        <v>Ikke med i Elastic</v>
      </c>
      <c r="AB762" s="173" t="e">
        <f>SUM('2) Order Form'!#REF!)</f>
        <v>#REF!</v>
      </c>
      <c r="AC762" s="173" t="e">
        <f>INDEX(ATS!$A:$P,MATCH(ATS!$AB762,ATS!$O:$O,0),1)</f>
        <v>#REF!</v>
      </c>
      <c r="AD762" s="173" t="e">
        <f>INDEX(ATS!$A:$P,MATCH(ATS!$AB762,ATS!$O:$O,0),2)</f>
        <v>#REF!</v>
      </c>
      <c r="AE762" s="173" t="e">
        <f>INDEX(ATS!$A:$P,MATCH(ATS!$AB762,ATS!$O:$O,0),4)</f>
        <v>#REF!</v>
      </c>
    </row>
    <row r="763" spans="1:31">
      <c r="A763">
        <v>820332</v>
      </c>
      <c r="B763" t="s">
        <v>3405</v>
      </c>
      <c r="C763" t="s">
        <v>3939</v>
      </c>
      <c r="D763" t="s">
        <v>1453</v>
      </c>
      <c r="E763" t="s">
        <v>2883</v>
      </c>
      <c r="F763">
        <v>3840</v>
      </c>
      <c r="G763" t="s">
        <v>111</v>
      </c>
      <c r="H763">
        <v>0</v>
      </c>
      <c r="I763">
        <v>0</v>
      </c>
      <c r="J763">
        <v>0</v>
      </c>
      <c r="K763">
        <v>0</v>
      </c>
      <c r="L763">
        <v>0</v>
      </c>
      <c r="N763" s="171" t="str">
        <f t="shared" si="33"/>
        <v>820332-99901-3840</v>
      </c>
      <c r="O763" s="172" t="str">
        <f>IF(B763="NET","",IF(B763="","",IFERROR(VLOOKUP(N763,EAN!$A:$B,2,FALSE),"MANGLER - MÅ OPPDATERE EAN-FANEN")))</f>
        <v>MANGLER - MÅ OPPDATERE EAN-FANEN</v>
      </c>
      <c r="P763" s="171">
        <f t="shared" si="34"/>
        <v>0</v>
      </c>
      <c r="Q763" s="171">
        <f t="shared" si="35"/>
        <v>0</v>
      </c>
      <c r="S763" s="102" t="str">
        <f>IF(B763="NET","",IFERROR(VLOOKUP(O763,'2) Order Form'!$V$9:$V$905,1,FALSE),"Ikke med I order form"))</f>
        <v>Ikke med I order form</v>
      </c>
      <c r="U763" s="2">
        <v>7048652894557</v>
      </c>
      <c r="V763" s="120">
        <f>IFERROR(VLOOKUP(U763,'2) Order Form'!$V$9:$V$1767,1,FALSE),"Ikke med I order form")</f>
        <v>7048652894557</v>
      </c>
      <c r="W763" s="173">
        <f>INDEX(ATS!$A:$P,MATCH(ATS!$U763,ATS!$O:$O,0),1)</f>
        <v>852071</v>
      </c>
      <c r="X763" s="174" t="str">
        <f>INDEX(ATS!$A:$P,MATCH(ATS!$U763,ATS!$O:$O,0),2)</f>
        <v>Memento RIG Reflect</v>
      </c>
      <c r="Y763" s="175" t="str">
        <f>INDEX(ATS!$A:$P,MATCH(ATS!$U763,ATS!$O:$O,0),4)</f>
        <v>206700-OS</v>
      </c>
      <c r="AA763" s="173" t="str">
        <f>IFERROR(VLOOKUP('2) Order Form'!#REF!,$U$4:$U$2000,1,FALSE),"Ikke med i Elastic")</f>
        <v>Ikke med i Elastic</v>
      </c>
      <c r="AB763" s="173" t="e">
        <f>SUM('2) Order Form'!#REF!)</f>
        <v>#REF!</v>
      </c>
      <c r="AC763" s="173" t="e">
        <f>INDEX(ATS!$A:$P,MATCH(ATS!$AB763,ATS!$O:$O,0),1)</f>
        <v>#REF!</v>
      </c>
      <c r="AD763" s="173" t="e">
        <f>INDEX(ATS!$A:$P,MATCH(ATS!$AB763,ATS!$O:$O,0),2)</f>
        <v>#REF!</v>
      </c>
      <c r="AE763" s="173" t="e">
        <f>INDEX(ATS!$A:$P,MATCH(ATS!$AB763,ATS!$O:$O,0),4)</f>
        <v>#REF!</v>
      </c>
    </row>
    <row r="764" spans="1:31">
      <c r="A764">
        <v>820332</v>
      </c>
      <c r="B764" t="s">
        <v>3405</v>
      </c>
      <c r="C764" t="s">
        <v>3939</v>
      </c>
      <c r="D764" t="s">
        <v>1454</v>
      </c>
      <c r="E764" t="s">
        <v>2883</v>
      </c>
      <c r="F764">
        <v>4143</v>
      </c>
      <c r="G764" t="s">
        <v>111</v>
      </c>
      <c r="H764">
        <v>76</v>
      </c>
      <c r="I764">
        <v>76</v>
      </c>
      <c r="J764">
        <v>76</v>
      </c>
      <c r="K764">
        <v>76</v>
      </c>
      <c r="L764">
        <v>76</v>
      </c>
      <c r="N764" s="171" t="str">
        <f t="shared" si="33"/>
        <v>820332-99901-4143</v>
      </c>
      <c r="O764" s="172" t="str">
        <f>IF(B764="NET","",IF(B764="","",IFERROR(VLOOKUP(N764,EAN!$A:$B,2,FALSE),"MANGLER - MÅ OPPDATERE EAN-FANEN")))</f>
        <v>MANGLER - MÅ OPPDATERE EAN-FANEN</v>
      </c>
      <c r="P764" s="171">
        <f t="shared" si="34"/>
        <v>76</v>
      </c>
      <c r="Q764" s="171">
        <f t="shared" si="35"/>
        <v>76</v>
      </c>
      <c r="S764" s="102" t="str">
        <f>IF(B764="NET","",IFERROR(VLOOKUP(O764,'2) Order Form'!$V$9:$V$905,1,FALSE),"Ikke med I order form"))</f>
        <v>Ikke med I order form</v>
      </c>
      <c r="U764" s="2">
        <v>7048652762481</v>
      </c>
      <c r="V764" s="120">
        <f>IFERROR(VLOOKUP(U764,'2) Order Form'!$V$9:$V$1767,1,FALSE),"Ikke med I order form")</f>
        <v>7048652762481</v>
      </c>
      <c r="W764" s="173">
        <f>INDEX(ATS!$A:$P,MATCH(ATS!$U764,ATS!$O:$O,0),1)</f>
        <v>852070</v>
      </c>
      <c r="X764" s="174" t="str">
        <f>INDEX(ATS!$A:$P,MATCH(ATS!$U764,ATS!$O:$O,0),2)</f>
        <v>Memento Polarized</v>
      </c>
      <c r="Y764" s="175" t="str">
        <f>INDEX(ATS!$A:$P,MATCH(ATS!$U764,ATS!$O:$O,0),4)</f>
        <v>230100-OS</v>
      </c>
      <c r="AA764" s="173" t="str">
        <f>IFERROR(VLOOKUP('2) Order Form'!#REF!,$U$4:$U$2000,1,FALSE),"Ikke med i Elastic")</f>
        <v>Ikke med i Elastic</v>
      </c>
      <c r="AB764" s="173" t="e">
        <f>SUM('2) Order Form'!#REF!)</f>
        <v>#REF!</v>
      </c>
      <c r="AC764" s="173" t="e">
        <f>INDEX(ATS!$A:$P,MATCH(ATS!$AB764,ATS!$O:$O,0),1)</f>
        <v>#REF!</v>
      </c>
      <c r="AD764" s="173" t="e">
        <f>INDEX(ATS!$A:$P,MATCH(ATS!$AB764,ATS!$O:$O,0),2)</f>
        <v>#REF!</v>
      </c>
      <c r="AE764" s="173" t="e">
        <f>INDEX(ATS!$A:$P,MATCH(ATS!$AB764,ATS!$O:$O,0),4)</f>
        <v>#REF!</v>
      </c>
    </row>
    <row r="765" spans="1:31">
      <c r="A765">
        <v>820332</v>
      </c>
      <c r="B765" t="s">
        <v>3405</v>
      </c>
      <c r="C765" t="s">
        <v>3939</v>
      </c>
      <c r="D765" t="s">
        <v>1455</v>
      </c>
      <c r="E765" t="s">
        <v>2883</v>
      </c>
      <c r="F765">
        <v>4446</v>
      </c>
      <c r="G765" t="s">
        <v>111</v>
      </c>
      <c r="H765">
        <v>63</v>
      </c>
      <c r="I765">
        <v>63</v>
      </c>
      <c r="J765">
        <v>63</v>
      </c>
      <c r="K765">
        <v>63</v>
      </c>
      <c r="L765">
        <v>63</v>
      </c>
      <c r="N765" s="171" t="str">
        <f t="shared" si="33"/>
        <v>820332-99901-4446</v>
      </c>
      <c r="O765" s="172" t="str">
        <f>IF(B765="NET","",IF(B765="","",IFERROR(VLOOKUP(N765,EAN!$A:$B,2,FALSE),"MANGLER - MÅ OPPDATERE EAN-FANEN")))</f>
        <v>MANGLER - MÅ OPPDATERE EAN-FANEN</v>
      </c>
      <c r="P765" s="171">
        <f t="shared" si="34"/>
        <v>63</v>
      </c>
      <c r="Q765" s="171">
        <f t="shared" si="35"/>
        <v>63</v>
      </c>
      <c r="S765" s="102" t="str">
        <f>IF(B765="NET","",IFERROR(VLOOKUP(O765,'2) Order Form'!$V$9:$V$905,1,FALSE),"Ikke med I order form"))</f>
        <v>Ikke med I order form</v>
      </c>
      <c r="U765" s="2">
        <v>7048652762481</v>
      </c>
      <c r="V765" s="120">
        <f>IFERROR(VLOOKUP(U765,'2) Order Form'!$V$9:$V$1767,1,FALSE),"Ikke med I order form")</f>
        <v>7048652762481</v>
      </c>
      <c r="W765" s="173">
        <f>INDEX(ATS!$A:$P,MATCH(ATS!$U765,ATS!$O:$O,0),1)</f>
        <v>852070</v>
      </c>
      <c r="X765" s="174" t="str">
        <f>INDEX(ATS!$A:$P,MATCH(ATS!$U765,ATS!$O:$O,0),2)</f>
        <v>Memento Polarized</v>
      </c>
      <c r="Y765" s="175" t="str">
        <f>INDEX(ATS!$A:$P,MATCH(ATS!$U765,ATS!$O:$O,0),4)</f>
        <v>230100-OS</v>
      </c>
      <c r="AA765" s="173" t="str">
        <f>IFERROR(VLOOKUP('2) Order Form'!V706,$U$4:$U$2000,1,FALSE),"Ikke med i Elastic")</f>
        <v>Ikke med i Elastic</v>
      </c>
      <c r="AB765" s="173">
        <f>SUM('2) Order Form'!V706)</f>
        <v>7048652900975</v>
      </c>
      <c r="AC765" s="173">
        <f>INDEX(ATS!$A:$P,MATCH(ATS!$AB765,ATS!$O:$O,0),1)</f>
        <v>820444</v>
      </c>
      <c r="AD765" s="173" t="str">
        <f>INDEX(ATS!$A:$P,MATCH(ATS!$AB765,ATS!$O:$O,0),2)</f>
        <v>Hunter LS Jersey Jr</v>
      </c>
      <c r="AE765" s="173" t="str">
        <f>INDEX(ATS!$A:$P,MATCH(ATS!$AB765,ATS!$O:$O,0),4)</f>
        <v>10003-128</v>
      </c>
    </row>
    <row r="766" spans="1:31">
      <c r="A766" s="140">
        <v>820334</v>
      </c>
      <c r="B766" t="s">
        <v>170</v>
      </c>
      <c r="H766" s="140">
        <v>202341</v>
      </c>
      <c r="I766" s="140">
        <v>202342</v>
      </c>
      <c r="J766" s="140">
        <v>202343</v>
      </c>
      <c r="K766" s="140">
        <v>202344</v>
      </c>
      <c r="L766" s="140">
        <v>202345</v>
      </c>
      <c r="N766" s="171" t="str">
        <f t="shared" si="33"/>
        <v>820334-</v>
      </c>
      <c r="O766" s="172" t="str">
        <f>IF(B766="NET","",IF(B766="","",IFERROR(VLOOKUP(N766,EAN!$A:$B,2,FALSE),"MANGLER - MÅ OPPDATERE EAN-FANEN")))</f>
        <v/>
      </c>
      <c r="P766" s="171">
        <f t="shared" si="34"/>
        <v>202341</v>
      </c>
      <c r="Q766" s="171">
        <f t="shared" si="35"/>
        <v>202345</v>
      </c>
      <c r="S766" s="102" t="str">
        <f>IF(B766="NET","",IFERROR(VLOOKUP(O766,'2) Order Form'!$V$9:$V$905,1,FALSE),"Ikke med I order form"))</f>
        <v/>
      </c>
      <c r="U766" s="2">
        <v>7048652762481</v>
      </c>
      <c r="V766" s="120">
        <f>IFERROR(VLOOKUP(U766,'2) Order Form'!$V$9:$V$1767,1,FALSE),"Ikke med I order form")</f>
        <v>7048652762481</v>
      </c>
      <c r="W766" s="173">
        <f>INDEX(ATS!$A:$P,MATCH(ATS!$U766,ATS!$O:$O,0),1)</f>
        <v>852070</v>
      </c>
      <c r="X766" s="174" t="str">
        <f>INDEX(ATS!$A:$P,MATCH(ATS!$U766,ATS!$O:$O,0),2)</f>
        <v>Memento Polarized</v>
      </c>
      <c r="Y766" s="175" t="str">
        <f>INDEX(ATS!$A:$P,MATCH(ATS!$U766,ATS!$O:$O,0),4)</f>
        <v>230100-OS</v>
      </c>
      <c r="AA766" s="173" t="str">
        <f>IFERROR(VLOOKUP('2) Order Form'!V707,$U$4:$U$2000,1,FALSE),"Ikke med i Elastic")</f>
        <v>Ikke med i Elastic</v>
      </c>
      <c r="AB766" s="173">
        <f>SUM('2) Order Form'!V707)</f>
        <v>7048652900982</v>
      </c>
      <c r="AC766" s="173">
        <f>INDEX(ATS!$A:$P,MATCH(ATS!$AB766,ATS!$O:$O,0),1)</f>
        <v>820444</v>
      </c>
      <c r="AD766" s="173" t="str">
        <f>INDEX(ATS!$A:$P,MATCH(ATS!$AB766,ATS!$O:$O,0),2)</f>
        <v>Hunter LS Jersey Jr</v>
      </c>
      <c r="AE766" s="173" t="str">
        <f>INDEX(ATS!$A:$P,MATCH(ATS!$AB766,ATS!$O:$O,0),4)</f>
        <v>10003-140</v>
      </c>
    </row>
    <row r="767" spans="1:31">
      <c r="A767">
        <v>820334</v>
      </c>
      <c r="B767" t="s">
        <v>3406</v>
      </c>
      <c r="C767" t="s">
        <v>3939</v>
      </c>
      <c r="D767" t="s">
        <v>3365</v>
      </c>
      <c r="E767" t="s">
        <v>3247</v>
      </c>
      <c r="F767" t="s">
        <v>78</v>
      </c>
      <c r="G767" t="s">
        <v>214</v>
      </c>
      <c r="H767">
        <v>239</v>
      </c>
      <c r="I767">
        <v>239</v>
      </c>
      <c r="J767">
        <v>239</v>
      </c>
      <c r="K767">
        <v>239</v>
      </c>
      <c r="L767">
        <v>239</v>
      </c>
      <c r="N767" s="171" t="str">
        <f t="shared" si="33"/>
        <v>820334-77003-OS</v>
      </c>
      <c r="O767" s="172" t="str">
        <f>IF(B767="NET","",IF(B767="","",IFERROR(VLOOKUP(N767,EAN!$A:$B,2,FALSE),"MANGLER - MÅ OPPDATERE EAN-FANEN")))</f>
        <v>MANGLER - MÅ OPPDATERE EAN-FANEN</v>
      </c>
      <c r="P767" s="171">
        <f t="shared" si="34"/>
        <v>239</v>
      </c>
      <c r="Q767" s="171">
        <f t="shared" si="35"/>
        <v>239</v>
      </c>
      <c r="S767" s="102" t="str">
        <f>IF(B767="NET","",IFERROR(VLOOKUP(O767,'2) Order Form'!$V$9:$V$905,1,FALSE),"Ikke med I order form"))</f>
        <v>Ikke med I order form</v>
      </c>
      <c r="U767" s="2">
        <v>7048652762504</v>
      </c>
      <c r="V767" s="120">
        <f>IFERROR(VLOOKUP(U767,'2) Order Form'!$V$9:$V$1767,1,FALSE),"Ikke med I order form")</f>
        <v>7048652762504</v>
      </c>
      <c r="W767" s="173">
        <f>INDEX(ATS!$A:$P,MATCH(ATS!$U767,ATS!$O:$O,0),1)</f>
        <v>852072</v>
      </c>
      <c r="X767" s="174" t="str">
        <f>INDEX(ATS!$A:$P,MATCH(ATS!$U767,ATS!$O:$O,0),2)</f>
        <v>Memento RIG Photochromic</v>
      </c>
      <c r="Y767" s="175" t="str">
        <f>INDEX(ATS!$A:$P,MATCH(ATS!$U767,ATS!$O:$O,0),4)</f>
        <v>220400-OS</v>
      </c>
      <c r="AA767" s="173" t="str">
        <f>IFERROR(VLOOKUP('2) Order Form'!V708,$U$4:$U$2000,1,FALSE),"Ikke med i Elastic")</f>
        <v>Ikke med i Elastic</v>
      </c>
      <c r="AB767" s="173">
        <f>SUM('2) Order Form'!V708)</f>
        <v>7048652900999</v>
      </c>
      <c r="AC767" s="173">
        <f>INDEX(ATS!$A:$P,MATCH(ATS!$AB767,ATS!$O:$O,0),1)</f>
        <v>820444</v>
      </c>
      <c r="AD767" s="173" t="str">
        <f>INDEX(ATS!$A:$P,MATCH(ATS!$AB767,ATS!$O:$O,0),2)</f>
        <v>Hunter LS Jersey Jr</v>
      </c>
      <c r="AE767" s="173" t="str">
        <f>INDEX(ATS!$A:$P,MATCH(ATS!$AB767,ATS!$O:$O,0),4)</f>
        <v>10003-152</v>
      </c>
    </row>
    <row r="768" spans="1:31">
      <c r="A768">
        <v>820334</v>
      </c>
      <c r="B768" t="s">
        <v>3406</v>
      </c>
      <c r="C768" t="s">
        <v>3939</v>
      </c>
      <c r="D768" t="s">
        <v>3407</v>
      </c>
      <c r="E768" t="s">
        <v>3377</v>
      </c>
      <c r="F768" t="s">
        <v>78</v>
      </c>
      <c r="G768" t="s">
        <v>214</v>
      </c>
      <c r="H768">
        <v>150</v>
      </c>
      <c r="I768">
        <v>150</v>
      </c>
      <c r="J768">
        <v>150</v>
      </c>
      <c r="K768">
        <v>150</v>
      </c>
      <c r="L768">
        <v>150</v>
      </c>
      <c r="N768" s="171" t="str">
        <f t="shared" si="33"/>
        <v>820334-88100-OS</v>
      </c>
      <c r="O768" s="172" t="str">
        <f>IF(B768="NET","",IF(B768="","",IFERROR(VLOOKUP(N768,EAN!$A:$B,2,FALSE),"MANGLER - MÅ OPPDATERE EAN-FANEN")))</f>
        <v>MANGLER - MÅ OPPDATERE EAN-FANEN</v>
      </c>
      <c r="P768" s="171">
        <f t="shared" si="34"/>
        <v>150</v>
      </c>
      <c r="Q768" s="171">
        <f t="shared" si="35"/>
        <v>150</v>
      </c>
      <c r="S768" s="102" t="str">
        <f>IF(B768="NET","",IFERROR(VLOOKUP(O768,'2) Order Form'!$V$9:$V$905,1,FALSE),"Ikke med I order form"))</f>
        <v>Ikke med I order form</v>
      </c>
      <c r="U768" s="2">
        <v>7048652762504</v>
      </c>
      <c r="V768" s="120">
        <f>IFERROR(VLOOKUP(U768,'2) Order Form'!$V$9:$V$1767,1,FALSE),"Ikke med I order form")</f>
        <v>7048652762504</v>
      </c>
      <c r="W768" s="173">
        <f>INDEX(ATS!$A:$P,MATCH(ATS!$U768,ATS!$O:$O,0),1)</f>
        <v>852072</v>
      </c>
      <c r="X768" s="174" t="str">
        <f>INDEX(ATS!$A:$P,MATCH(ATS!$U768,ATS!$O:$O,0),2)</f>
        <v>Memento RIG Photochromic</v>
      </c>
      <c r="Y768" s="175" t="str">
        <f>INDEX(ATS!$A:$P,MATCH(ATS!$U768,ATS!$O:$O,0),4)</f>
        <v>220400-OS</v>
      </c>
      <c r="AA768" s="173" t="str">
        <f>IFERROR(VLOOKUP('2) Order Form'!V709,$U$4:$U$2000,1,FALSE),"Ikke med i Elastic")</f>
        <v>Ikke med i Elastic</v>
      </c>
      <c r="AB768" s="173">
        <f>SUM('2) Order Form'!V709)</f>
        <v>7048652912343</v>
      </c>
      <c r="AC768" s="173">
        <f>INDEX(ATS!$A:$P,MATCH(ATS!$AB768,ATS!$O:$O,0),1)</f>
        <v>820444</v>
      </c>
      <c r="AD768" s="173" t="str">
        <f>INDEX(ATS!$A:$P,MATCH(ATS!$AB768,ATS!$O:$O,0),2)</f>
        <v>Hunter LS Jersey Jr</v>
      </c>
      <c r="AE768" s="173" t="str">
        <f>INDEX(ATS!$A:$P,MATCH(ATS!$AB768,ATS!$O:$O,0),4)</f>
        <v>10003-164</v>
      </c>
    </row>
    <row r="769" spans="1:31">
      <c r="A769">
        <v>820334</v>
      </c>
      <c r="B769" t="s">
        <v>3406</v>
      </c>
      <c r="C769" t="s">
        <v>3939</v>
      </c>
      <c r="D769" t="s">
        <v>344</v>
      </c>
      <c r="E769" t="s">
        <v>2883</v>
      </c>
      <c r="F769" t="s">
        <v>78</v>
      </c>
      <c r="G769" t="s">
        <v>111</v>
      </c>
      <c r="H769">
        <v>310</v>
      </c>
      <c r="I769">
        <v>310</v>
      </c>
      <c r="J769">
        <v>310</v>
      </c>
      <c r="K769">
        <v>310</v>
      </c>
      <c r="L769">
        <v>310</v>
      </c>
      <c r="N769" s="171" t="str">
        <f t="shared" si="33"/>
        <v>820334-99901-OS</v>
      </c>
      <c r="O769" s="172" t="str">
        <f>IF(B769="NET","",IF(B769="","",IFERROR(VLOOKUP(N769,EAN!$A:$B,2,FALSE),"MANGLER - MÅ OPPDATERE EAN-FANEN")))</f>
        <v>MANGLER - MÅ OPPDATERE EAN-FANEN</v>
      </c>
      <c r="P769" s="171">
        <f t="shared" si="34"/>
        <v>310</v>
      </c>
      <c r="Q769" s="171">
        <f t="shared" si="35"/>
        <v>310</v>
      </c>
      <c r="S769" s="102" t="str">
        <f>IF(B769="NET","",IFERROR(VLOOKUP(O769,'2) Order Form'!$V$9:$V$905,1,FALSE),"Ikke med I order form"))</f>
        <v>Ikke med I order form</v>
      </c>
      <c r="U769" s="2">
        <v>7048652762504</v>
      </c>
      <c r="V769" s="120">
        <f>IFERROR(VLOOKUP(U769,'2) Order Form'!$V$9:$V$1767,1,FALSE),"Ikke med I order form")</f>
        <v>7048652762504</v>
      </c>
      <c r="W769" s="173">
        <f>INDEX(ATS!$A:$P,MATCH(ATS!$U769,ATS!$O:$O,0),1)</f>
        <v>852072</v>
      </c>
      <c r="X769" s="174" t="str">
        <f>INDEX(ATS!$A:$P,MATCH(ATS!$U769,ATS!$O:$O,0),2)</f>
        <v>Memento RIG Photochromic</v>
      </c>
      <c r="Y769" s="175" t="str">
        <f>INDEX(ATS!$A:$P,MATCH(ATS!$U769,ATS!$O:$O,0),4)</f>
        <v>220400-OS</v>
      </c>
      <c r="AA769" s="173" t="str">
        <f>IFERROR(VLOOKUP('2) Order Form'!V710,$U$4:$U$2000,1,FALSE),"Ikke med i Elastic")</f>
        <v>Ikke med i Elastic</v>
      </c>
      <c r="AB769" s="173">
        <f>SUM('2) Order Form'!V710)</f>
        <v>7048652901002</v>
      </c>
      <c r="AC769" s="173">
        <f>INDEX(ATS!$A:$P,MATCH(ATS!$AB769,ATS!$O:$O,0),1)</f>
        <v>820444</v>
      </c>
      <c r="AD769" s="173" t="str">
        <f>INDEX(ATS!$A:$P,MATCH(ATS!$AB769,ATS!$O:$O,0),2)</f>
        <v>Hunter LS Jersey Jr</v>
      </c>
      <c r="AE769" s="173" t="str">
        <f>INDEX(ATS!$A:$P,MATCH(ATS!$AB769,ATS!$O:$O,0),4)</f>
        <v>56500-128</v>
      </c>
    </row>
    <row r="770" spans="1:31">
      <c r="A770" s="140">
        <v>820337</v>
      </c>
      <c r="B770" t="s">
        <v>170</v>
      </c>
      <c r="H770" s="140">
        <v>202341</v>
      </c>
      <c r="I770" s="140">
        <v>202342</v>
      </c>
      <c r="J770" s="140">
        <v>202343</v>
      </c>
      <c r="K770" s="140">
        <v>202344</v>
      </c>
      <c r="L770" s="140">
        <v>202345</v>
      </c>
      <c r="N770" s="171" t="str">
        <f t="shared" si="33"/>
        <v>820337-</v>
      </c>
      <c r="O770" s="172" t="str">
        <f>IF(B770="NET","",IF(B770="","",IFERROR(VLOOKUP(N770,EAN!$A:$B,2,FALSE),"MANGLER - MÅ OPPDATERE EAN-FANEN")))</f>
        <v/>
      </c>
      <c r="P770" s="171">
        <f t="shared" si="34"/>
        <v>202341</v>
      </c>
      <c r="Q770" s="171">
        <f t="shared" si="35"/>
        <v>202345</v>
      </c>
      <c r="S770" s="102" t="str">
        <f>IF(B770="NET","",IFERROR(VLOOKUP(O770,'2) Order Form'!$V$9:$V$905,1,FALSE),"Ikke med I order form"))</f>
        <v/>
      </c>
      <c r="U770" s="2">
        <v>7048652833754</v>
      </c>
      <c r="V770" s="120">
        <f>IFERROR(VLOOKUP(U770,'2) Order Form'!$V$9:$V$1767,1,FALSE),"Ikke med I order form")</f>
        <v>7048652833754</v>
      </c>
      <c r="W770" s="173">
        <f>INDEX(ATS!$A:$P,MATCH(ATS!$U770,ATS!$O:$O,0),1)</f>
        <v>852097</v>
      </c>
      <c r="X770" s="174" t="str">
        <f>INDEX(ATS!$A:$P,MATCH(ATS!$U770,ATS!$O:$O,0),2)</f>
        <v>Tachi RIG Reflect</v>
      </c>
      <c r="Y770" s="175" t="str">
        <f>INDEX(ATS!$A:$P,MATCH(ATS!$U770,ATS!$O:$O,0),4)</f>
        <v>060100-OS</v>
      </c>
      <c r="AA770" s="173" t="str">
        <f>IFERROR(VLOOKUP('2) Order Form'!V711,$U$4:$U$2000,1,FALSE),"Ikke med i Elastic")</f>
        <v>Ikke med i Elastic</v>
      </c>
      <c r="AB770" s="173">
        <f>SUM('2) Order Form'!V711)</f>
        <v>7048652901019</v>
      </c>
      <c r="AC770" s="173">
        <f>INDEX(ATS!$A:$P,MATCH(ATS!$AB770,ATS!$O:$O,0),1)</f>
        <v>820444</v>
      </c>
      <c r="AD770" s="173" t="str">
        <f>INDEX(ATS!$A:$P,MATCH(ATS!$AB770,ATS!$O:$O,0),2)</f>
        <v>Hunter LS Jersey Jr</v>
      </c>
      <c r="AE770" s="173" t="str">
        <f>INDEX(ATS!$A:$P,MATCH(ATS!$AB770,ATS!$O:$O,0),4)</f>
        <v>56500-140</v>
      </c>
    </row>
    <row r="771" spans="1:31">
      <c r="A771">
        <v>820337</v>
      </c>
      <c r="B771" t="s">
        <v>3408</v>
      </c>
      <c r="C771" t="s">
        <v>3939</v>
      </c>
      <c r="D771" t="s">
        <v>3409</v>
      </c>
      <c r="E771" t="s">
        <v>3372</v>
      </c>
      <c r="F771" t="s">
        <v>78</v>
      </c>
      <c r="G771" t="s">
        <v>111</v>
      </c>
      <c r="H771">
        <v>310</v>
      </c>
      <c r="I771">
        <v>310</v>
      </c>
      <c r="J771">
        <v>310</v>
      </c>
      <c r="K771">
        <v>310</v>
      </c>
      <c r="L771">
        <v>310</v>
      </c>
      <c r="N771" s="171" t="str">
        <f t="shared" si="33"/>
        <v>820337-11003-OS</v>
      </c>
      <c r="O771" s="172" t="str">
        <f>IF(B771="NET","",IF(B771="","",IFERROR(VLOOKUP(N771,EAN!$A:$B,2,FALSE),"MANGLER - MÅ OPPDATERE EAN-FANEN")))</f>
        <v>MANGLER - MÅ OPPDATERE EAN-FANEN</v>
      </c>
      <c r="P771" s="171">
        <f t="shared" si="34"/>
        <v>310</v>
      </c>
      <c r="Q771" s="171">
        <f t="shared" si="35"/>
        <v>310</v>
      </c>
      <c r="S771" s="102" t="str">
        <f>IF(B771="NET","",IFERROR(VLOOKUP(O771,'2) Order Form'!$V$9:$V$905,1,FALSE),"Ikke med I order form"))</f>
        <v>Ikke med I order form</v>
      </c>
      <c r="U771" s="2">
        <v>7048652833754</v>
      </c>
      <c r="V771" s="120">
        <f>IFERROR(VLOOKUP(U771,'2) Order Form'!$V$9:$V$1767,1,FALSE),"Ikke med I order form")</f>
        <v>7048652833754</v>
      </c>
      <c r="W771" s="173">
        <f>INDEX(ATS!$A:$P,MATCH(ATS!$U771,ATS!$O:$O,0),1)</f>
        <v>852097</v>
      </c>
      <c r="X771" s="174" t="str">
        <f>INDEX(ATS!$A:$P,MATCH(ATS!$U771,ATS!$O:$O,0),2)</f>
        <v>Tachi RIG Reflect</v>
      </c>
      <c r="Y771" s="175" t="str">
        <f>INDEX(ATS!$A:$P,MATCH(ATS!$U771,ATS!$O:$O,0),4)</f>
        <v>060100-OS</v>
      </c>
      <c r="AA771" s="173" t="str">
        <f>IFERROR(VLOOKUP('2) Order Form'!V712,$U$4:$U$2000,1,FALSE),"Ikke med i Elastic")</f>
        <v>Ikke med i Elastic</v>
      </c>
      <c r="AB771" s="173">
        <f>SUM('2) Order Form'!V712)</f>
        <v>7048652901026</v>
      </c>
      <c r="AC771" s="173">
        <f>INDEX(ATS!$A:$P,MATCH(ATS!$AB771,ATS!$O:$O,0),1)</f>
        <v>820444</v>
      </c>
      <c r="AD771" s="173" t="str">
        <f>INDEX(ATS!$A:$P,MATCH(ATS!$AB771,ATS!$O:$O,0),2)</f>
        <v>Hunter LS Jersey Jr</v>
      </c>
      <c r="AE771" s="173" t="str">
        <f>INDEX(ATS!$A:$P,MATCH(ATS!$AB771,ATS!$O:$O,0),4)</f>
        <v>56500-152</v>
      </c>
    </row>
    <row r="772" spans="1:31">
      <c r="A772">
        <v>820337</v>
      </c>
      <c r="B772" t="s">
        <v>3408</v>
      </c>
      <c r="C772" t="s">
        <v>3939</v>
      </c>
      <c r="D772" t="s">
        <v>3364</v>
      </c>
      <c r="E772" t="s">
        <v>3254</v>
      </c>
      <c r="F772" t="s">
        <v>78</v>
      </c>
      <c r="G772" t="s">
        <v>214</v>
      </c>
      <c r="H772">
        <v>22</v>
      </c>
      <c r="I772">
        <v>22</v>
      </c>
      <c r="J772">
        <v>22</v>
      </c>
      <c r="K772">
        <v>22</v>
      </c>
      <c r="L772">
        <v>22</v>
      </c>
      <c r="N772" s="171" t="str">
        <f t="shared" ref="N772:N835" si="36">CONCATENATE(A772,"-",D772)</f>
        <v>820337-58000-OS</v>
      </c>
      <c r="O772" s="172" t="str">
        <f>IF(B772="NET","",IF(B772="","",IFERROR(VLOOKUP(N772,EAN!$A:$B,2,FALSE),"MANGLER - MÅ OPPDATERE EAN-FANEN")))</f>
        <v>MANGLER - MÅ OPPDATERE EAN-FANEN</v>
      </c>
      <c r="P772" s="171">
        <f t="shared" si="34"/>
        <v>22</v>
      </c>
      <c r="Q772" s="171">
        <f t="shared" si="35"/>
        <v>22</v>
      </c>
      <c r="S772" s="102" t="str">
        <f>IF(B772="NET","",IFERROR(VLOOKUP(O772,'2) Order Form'!$V$9:$V$905,1,FALSE),"Ikke med I order form"))</f>
        <v>Ikke med I order form</v>
      </c>
      <c r="U772" s="2">
        <v>7048652833754</v>
      </c>
      <c r="V772" s="120">
        <f>IFERROR(VLOOKUP(U772,'2) Order Form'!$V$9:$V$1767,1,FALSE),"Ikke med I order form")</f>
        <v>7048652833754</v>
      </c>
      <c r="W772" s="173">
        <f>INDEX(ATS!$A:$P,MATCH(ATS!$U772,ATS!$O:$O,0),1)</f>
        <v>852097</v>
      </c>
      <c r="X772" s="174" t="str">
        <f>INDEX(ATS!$A:$P,MATCH(ATS!$U772,ATS!$O:$O,0),2)</f>
        <v>Tachi RIG Reflect</v>
      </c>
      <c r="Y772" s="175" t="str">
        <f>INDEX(ATS!$A:$P,MATCH(ATS!$U772,ATS!$O:$O,0),4)</f>
        <v>060100-OS</v>
      </c>
      <c r="AA772" s="173" t="str">
        <f>IFERROR(VLOOKUP('2) Order Form'!V713,$U$4:$U$2000,1,FALSE),"Ikke med i Elastic")</f>
        <v>Ikke med i Elastic</v>
      </c>
      <c r="AB772" s="173">
        <f>SUM('2) Order Form'!V713)</f>
        <v>7048652912350</v>
      </c>
      <c r="AC772" s="173">
        <f>INDEX(ATS!$A:$P,MATCH(ATS!$AB772,ATS!$O:$O,0),1)</f>
        <v>820444</v>
      </c>
      <c r="AD772" s="173" t="str">
        <f>INDEX(ATS!$A:$P,MATCH(ATS!$AB772,ATS!$O:$O,0),2)</f>
        <v>Hunter LS Jersey Jr</v>
      </c>
      <c r="AE772" s="173" t="str">
        <f>INDEX(ATS!$A:$P,MATCH(ATS!$AB772,ATS!$O:$O,0),4)</f>
        <v>56500-164</v>
      </c>
    </row>
    <row r="773" spans="1:31">
      <c r="A773">
        <v>820337</v>
      </c>
      <c r="B773" t="s">
        <v>3408</v>
      </c>
      <c r="C773" t="s">
        <v>3939</v>
      </c>
      <c r="D773" t="s">
        <v>3410</v>
      </c>
      <c r="E773" t="s">
        <v>2813</v>
      </c>
      <c r="F773" t="s">
        <v>78</v>
      </c>
      <c r="G773" t="s">
        <v>111</v>
      </c>
      <c r="H773">
        <v>225</v>
      </c>
      <c r="I773">
        <v>225</v>
      </c>
      <c r="J773">
        <v>225</v>
      </c>
      <c r="K773">
        <v>225</v>
      </c>
      <c r="L773">
        <v>225</v>
      </c>
      <c r="N773" s="171" t="str">
        <f t="shared" si="36"/>
        <v>820337-88302-OS</v>
      </c>
      <c r="O773" s="172" t="str">
        <f>IF(B773="NET","",IF(B773="","",IFERROR(VLOOKUP(N773,EAN!$A:$B,2,FALSE),"MANGLER - MÅ OPPDATERE EAN-FANEN")))</f>
        <v>MANGLER - MÅ OPPDATERE EAN-FANEN</v>
      </c>
      <c r="P773" s="171">
        <f t="shared" ref="P773:P836" si="37">H773</f>
        <v>225</v>
      </c>
      <c r="Q773" s="171">
        <f t="shared" ref="Q773:Q836" si="38">L773</f>
        <v>225</v>
      </c>
      <c r="S773" s="102" t="str">
        <f>IF(B773="NET","",IFERROR(VLOOKUP(O773,'2) Order Form'!$V$9:$V$905,1,FALSE),"Ikke med I order form"))</f>
        <v>Ikke med I order form</v>
      </c>
      <c r="U773" s="2">
        <v>7048652833754</v>
      </c>
      <c r="V773" s="120">
        <f>IFERROR(VLOOKUP(U773,'2) Order Form'!$V$9:$V$1767,1,FALSE),"Ikke med I order form")</f>
        <v>7048652833754</v>
      </c>
      <c r="W773" s="173">
        <f>INDEX(ATS!$A:$P,MATCH(ATS!$U773,ATS!$O:$O,0),1)</f>
        <v>852097</v>
      </c>
      <c r="X773" s="174" t="str">
        <f>INDEX(ATS!$A:$P,MATCH(ATS!$U773,ATS!$O:$O,0),2)</f>
        <v>Tachi RIG Reflect</v>
      </c>
      <c r="Y773" s="175" t="str">
        <f>INDEX(ATS!$A:$P,MATCH(ATS!$U773,ATS!$O:$O,0),4)</f>
        <v>060100-OS</v>
      </c>
      <c r="AA773" s="173" t="str">
        <f>IFERROR(VLOOKUP('2) Order Form'!V714,$U$4:$U$2000,1,FALSE),"Ikke med i Elastic")</f>
        <v>Ikke med i Elastic</v>
      </c>
      <c r="AB773" s="173">
        <f>SUM('2) Order Form'!V714)</f>
        <v>7048652901033</v>
      </c>
      <c r="AC773" s="173">
        <f>INDEX(ATS!$A:$P,MATCH(ATS!$AB773,ATS!$O:$O,0),1)</f>
        <v>820444</v>
      </c>
      <c r="AD773" s="173" t="str">
        <f>INDEX(ATS!$A:$P,MATCH(ATS!$AB773,ATS!$O:$O,0),2)</f>
        <v>Hunter LS Jersey Jr</v>
      </c>
      <c r="AE773" s="173" t="str">
        <f>INDEX(ATS!$A:$P,MATCH(ATS!$AB773,ATS!$O:$O,0),4)</f>
        <v>88300-128</v>
      </c>
    </row>
    <row r="774" spans="1:31">
      <c r="A774">
        <v>820337</v>
      </c>
      <c r="B774" t="s">
        <v>3408</v>
      </c>
      <c r="C774" t="s">
        <v>3939</v>
      </c>
      <c r="D774" t="s">
        <v>344</v>
      </c>
      <c r="E774" t="s">
        <v>2883</v>
      </c>
      <c r="F774" t="s">
        <v>78</v>
      </c>
      <c r="G774" t="s">
        <v>111</v>
      </c>
      <c r="H774">
        <v>379</v>
      </c>
      <c r="I774">
        <v>379</v>
      </c>
      <c r="J774">
        <v>379</v>
      </c>
      <c r="K774">
        <v>379</v>
      </c>
      <c r="L774">
        <v>379</v>
      </c>
      <c r="N774" s="171" t="str">
        <f t="shared" si="36"/>
        <v>820337-99901-OS</v>
      </c>
      <c r="O774" s="172" t="str">
        <f>IF(B774="NET","",IF(B774="","",IFERROR(VLOOKUP(N774,EAN!$A:$B,2,FALSE),"MANGLER - MÅ OPPDATERE EAN-FANEN")))</f>
        <v>MANGLER - MÅ OPPDATERE EAN-FANEN</v>
      </c>
      <c r="P774" s="171">
        <f t="shared" si="37"/>
        <v>379</v>
      </c>
      <c r="Q774" s="171">
        <f t="shared" si="38"/>
        <v>379</v>
      </c>
      <c r="S774" s="102" t="str">
        <f>IF(B774="NET","",IFERROR(VLOOKUP(O774,'2) Order Form'!$V$9:$V$905,1,FALSE),"Ikke med I order form"))</f>
        <v>Ikke med I order form</v>
      </c>
      <c r="U774" s="2">
        <v>7048652833785</v>
      </c>
      <c r="V774" s="120">
        <f>IFERROR(VLOOKUP(U774,'2) Order Form'!$V$9:$V$1767,1,FALSE),"Ikke med I order form")</f>
        <v>7048652833785</v>
      </c>
      <c r="W774" s="173">
        <f>INDEX(ATS!$A:$P,MATCH(ATS!$U774,ATS!$O:$O,0),1)</f>
        <v>852097</v>
      </c>
      <c r="X774" s="174" t="str">
        <f>INDEX(ATS!$A:$P,MATCH(ATS!$U774,ATS!$O:$O,0),2)</f>
        <v>Tachi RIG Reflect</v>
      </c>
      <c r="Y774" s="175" t="str">
        <f>INDEX(ATS!$A:$P,MATCH(ATS!$U774,ATS!$O:$O,0),4)</f>
        <v>070600-OS</v>
      </c>
      <c r="AA774" s="173" t="str">
        <f>IFERROR(VLOOKUP('2) Order Form'!V715,$U$4:$U$2000,1,FALSE),"Ikke med i Elastic")</f>
        <v>Ikke med i Elastic</v>
      </c>
      <c r="AB774" s="173">
        <f>SUM('2) Order Form'!V715)</f>
        <v>7048652901040</v>
      </c>
      <c r="AC774" s="173">
        <f>INDEX(ATS!$A:$P,MATCH(ATS!$AB774,ATS!$O:$O,0),1)</f>
        <v>820444</v>
      </c>
      <c r="AD774" s="173" t="str">
        <f>INDEX(ATS!$A:$P,MATCH(ATS!$AB774,ATS!$O:$O,0),2)</f>
        <v>Hunter LS Jersey Jr</v>
      </c>
      <c r="AE774" s="173" t="str">
        <f>INDEX(ATS!$A:$P,MATCH(ATS!$AB774,ATS!$O:$O,0),4)</f>
        <v>88300-140</v>
      </c>
    </row>
    <row r="775" spans="1:31">
      <c r="A775" s="140">
        <v>820340</v>
      </c>
      <c r="B775" t="s">
        <v>170</v>
      </c>
      <c r="H775" s="140">
        <v>202341</v>
      </c>
      <c r="I775" s="140">
        <v>202342</v>
      </c>
      <c r="J775" s="140">
        <v>202343</v>
      </c>
      <c r="K775" s="140">
        <v>202344</v>
      </c>
      <c r="L775" s="140">
        <v>202345</v>
      </c>
      <c r="N775" s="171" t="str">
        <f t="shared" si="36"/>
        <v>820340-</v>
      </c>
      <c r="O775" s="172" t="str">
        <f>IF(B775="NET","",IF(B775="","",IFERROR(VLOOKUP(N775,EAN!$A:$B,2,FALSE),"MANGLER - MÅ OPPDATERE EAN-FANEN")))</f>
        <v/>
      </c>
      <c r="P775" s="171">
        <f t="shared" si="37"/>
        <v>202341</v>
      </c>
      <c r="Q775" s="171">
        <f t="shared" si="38"/>
        <v>202345</v>
      </c>
      <c r="S775" s="102" t="str">
        <f>IF(B775="NET","",IFERROR(VLOOKUP(O775,'2) Order Form'!$V$9:$V$905,1,FALSE),"Ikke med I order form"))</f>
        <v/>
      </c>
      <c r="U775" s="2">
        <v>7048652833785</v>
      </c>
      <c r="V775" s="120">
        <f>IFERROR(VLOOKUP(U775,'2) Order Form'!$V$9:$V$1767,1,FALSE),"Ikke med I order form")</f>
        <v>7048652833785</v>
      </c>
      <c r="W775" s="173">
        <f>INDEX(ATS!$A:$P,MATCH(ATS!$U775,ATS!$O:$O,0),1)</f>
        <v>852097</v>
      </c>
      <c r="X775" s="174" t="str">
        <f>INDEX(ATS!$A:$P,MATCH(ATS!$U775,ATS!$O:$O,0),2)</f>
        <v>Tachi RIG Reflect</v>
      </c>
      <c r="Y775" s="175" t="str">
        <f>INDEX(ATS!$A:$P,MATCH(ATS!$U775,ATS!$O:$O,0),4)</f>
        <v>070600-OS</v>
      </c>
      <c r="AA775" s="173" t="str">
        <f>IFERROR(VLOOKUP('2) Order Form'!V716,$U$4:$U$2000,1,FALSE),"Ikke med i Elastic")</f>
        <v>Ikke med i Elastic</v>
      </c>
      <c r="AB775" s="173">
        <f>SUM('2) Order Form'!V716)</f>
        <v>7048652901057</v>
      </c>
      <c r="AC775" s="173">
        <f>INDEX(ATS!$A:$P,MATCH(ATS!$AB775,ATS!$O:$O,0),1)</f>
        <v>820444</v>
      </c>
      <c r="AD775" s="173" t="str">
        <f>INDEX(ATS!$A:$P,MATCH(ATS!$AB775,ATS!$O:$O,0),2)</f>
        <v>Hunter LS Jersey Jr</v>
      </c>
      <c r="AE775" s="173" t="str">
        <f>INDEX(ATS!$A:$P,MATCH(ATS!$AB775,ATS!$O:$O,0),4)</f>
        <v>88300-152</v>
      </c>
    </row>
    <row r="776" spans="1:31">
      <c r="A776">
        <v>820340</v>
      </c>
      <c r="B776" t="s">
        <v>1456</v>
      </c>
      <c r="C776" t="s">
        <v>3939</v>
      </c>
      <c r="D776" t="s">
        <v>1421</v>
      </c>
      <c r="E776" t="s">
        <v>1422</v>
      </c>
      <c r="F776" t="s">
        <v>78</v>
      </c>
      <c r="G776" t="s">
        <v>214</v>
      </c>
      <c r="H776">
        <v>11</v>
      </c>
      <c r="I776">
        <v>11</v>
      </c>
      <c r="J776">
        <v>11</v>
      </c>
      <c r="K776">
        <v>11</v>
      </c>
      <c r="L776">
        <v>11</v>
      </c>
      <c r="N776" s="171" t="str">
        <f t="shared" si="36"/>
        <v>820340-44002-OS</v>
      </c>
      <c r="O776" s="172">
        <f>IF(B776="NET","",IF(B776="","",IFERROR(VLOOKUP(N776,EAN!$A:$B,2,FALSE),"MANGLER - MÅ OPPDATERE EAN-FANEN")))</f>
        <v>7048652803818</v>
      </c>
      <c r="P776" s="171">
        <f t="shared" si="37"/>
        <v>11</v>
      </c>
      <c r="Q776" s="171">
        <f t="shared" si="38"/>
        <v>11</v>
      </c>
      <c r="S776" s="102" t="str">
        <f>IF(B776="NET","",IFERROR(VLOOKUP(O776,'2) Order Form'!$V$9:$V$905,1,FALSE),"Ikke med I order form"))</f>
        <v>Ikke med I order form</v>
      </c>
      <c r="U776" s="2">
        <v>7048652833785</v>
      </c>
      <c r="V776" s="120">
        <f>IFERROR(VLOOKUP(U776,'2) Order Form'!$V$9:$V$1767,1,FALSE),"Ikke med I order form")</f>
        <v>7048652833785</v>
      </c>
      <c r="W776" s="173">
        <f>INDEX(ATS!$A:$P,MATCH(ATS!$U776,ATS!$O:$O,0),1)</f>
        <v>852097</v>
      </c>
      <c r="X776" s="174" t="str">
        <f>INDEX(ATS!$A:$P,MATCH(ATS!$U776,ATS!$O:$O,0),2)</f>
        <v>Tachi RIG Reflect</v>
      </c>
      <c r="Y776" s="175" t="str">
        <f>INDEX(ATS!$A:$P,MATCH(ATS!$U776,ATS!$O:$O,0),4)</f>
        <v>070600-OS</v>
      </c>
      <c r="AA776" s="173" t="str">
        <f>IFERROR(VLOOKUP('2) Order Form'!V717,$U$4:$U$2000,1,FALSE),"Ikke med i Elastic")</f>
        <v>Ikke med i Elastic</v>
      </c>
      <c r="AB776" s="173">
        <f>SUM('2) Order Form'!V717)</f>
        <v>7048652912367</v>
      </c>
      <c r="AC776" s="173">
        <f>INDEX(ATS!$A:$P,MATCH(ATS!$AB776,ATS!$O:$O,0),1)</f>
        <v>820444</v>
      </c>
      <c r="AD776" s="173" t="str">
        <f>INDEX(ATS!$A:$P,MATCH(ATS!$AB776,ATS!$O:$O,0),2)</f>
        <v>Hunter LS Jersey Jr</v>
      </c>
      <c r="AE776" s="173" t="str">
        <f>INDEX(ATS!$A:$P,MATCH(ATS!$AB776,ATS!$O:$O,0),4)</f>
        <v>88300-164</v>
      </c>
    </row>
    <row r="777" spans="1:31">
      <c r="A777">
        <v>820340</v>
      </c>
      <c r="B777" t="s">
        <v>1456</v>
      </c>
      <c r="C777" t="s">
        <v>3939</v>
      </c>
      <c r="D777" t="s">
        <v>3411</v>
      </c>
      <c r="E777" t="s">
        <v>3412</v>
      </c>
      <c r="F777" t="s">
        <v>78</v>
      </c>
      <c r="G777" t="s">
        <v>214</v>
      </c>
      <c r="H777">
        <v>91</v>
      </c>
      <c r="I777">
        <v>91</v>
      </c>
      <c r="J777">
        <v>91</v>
      </c>
      <c r="K777">
        <v>91</v>
      </c>
      <c r="L777">
        <v>91</v>
      </c>
      <c r="N777" s="171" t="str">
        <f t="shared" si="36"/>
        <v>820340-54100-OS</v>
      </c>
      <c r="O777" s="172" t="str">
        <f>IF(B777="NET","",IF(B777="","",IFERROR(VLOOKUP(N777,EAN!$A:$B,2,FALSE),"MANGLER - MÅ OPPDATERE EAN-FANEN")))</f>
        <v>MANGLER - MÅ OPPDATERE EAN-FANEN</v>
      </c>
      <c r="P777" s="171">
        <f t="shared" si="37"/>
        <v>91</v>
      </c>
      <c r="Q777" s="171">
        <f t="shared" si="38"/>
        <v>91</v>
      </c>
      <c r="S777" s="102" t="str">
        <f>IF(B777="NET","",IFERROR(VLOOKUP(O777,'2) Order Form'!$V$9:$V$905,1,FALSE),"Ikke med I order form"))</f>
        <v>Ikke med I order form</v>
      </c>
      <c r="U777" s="2">
        <v>7048652833785</v>
      </c>
      <c r="V777" s="120">
        <f>IFERROR(VLOOKUP(U777,'2) Order Form'!$V$9:$V$1767,1,FALSE),"Ikke med I order form")</f>
        <v>7048652833785</v>
      </c>
      <c r="W777" s="173">
        <f>INDEX(ATS!$A:$P,MATCH(ATS!$U777,ATS!$O:$O,0),1)</f>
        <v>852097</v>
      </c>
      <c r="X777" s="174" t="str">
        <f>INDEX(ATS!$A:$P,MATCH(ATS!$U777,ATS!$O:$O,0),2)</f>
        <v>Tachi RIG Reflect</v>
      </c>
      <c r="Y777" s="175" t="str">
        <f>INDEX(ATS!$A:$P,MATCH(ATS!$U777,ATS!$O:$O,0),4)</f>
        <v>070600-OS</v>
      </c>
      <c r="AA777" s="173" t="str">
        <f>IFERROR(VLOOKUP('2) Order Form'!V718,$U$4:$U$2000,1,FALSE),"Ikke med i Elastic")</f>
        <v>Ikke med i Elastic</v>
      </c>
      <c r="AB777" s="173">
        <f>SUM('2) Order Form'!V718)</f>
        <v>7048652900883</v>
      </c>
      <c r="AC777" s="173">
        <f>INDEX(ATS!$A:$P,MATCH(ATS!$AB777,ATS!$O:$O,0),1)</f>
        <v>820402</v>
      </c>
      <c r="AD777" s="173" t="str">
        <f>INDEX(ATS!$A:$P,MATCH(ATS!$AB777,ATS!$O:$O,0),2)</f>
        <v>Hunter SS Jersey Jr</v>
      </c>
      <c r="AE777" s="173" t="str">
        <f>INDEX(ATS!$A:$P,MATCH(ATS!$AB777,ATS!$O:$O,0),4)</f>
        <v>56500-128</v>
      </c>
    </row>
    <row r="778" spans="1:31">
      <c r="A778">
        <v>820340</v>
      </c>
      <c r="B778" t="s">
        <v>1456</v>
      </c>
      <c r="C778" t="s">
        <v>3939</v>
      </c>
      <c r="D778" t="s">
        <v>1451</v>
      </c>
      <c r="E778" t="s">
        <v>2823</v>
      </c>
      <c r="F778" t="s">
        <v>78</v>
      </c>
      <c r="G778" t="s">
        <v>214</v>
      </c>
      <c r="H778">
        <v>115</v>
      </c>
      <c r="I778">
        <v>115</v>
      </c>
      <c r="J778">
        <v>115</v>
      </c>
      <c r="K778">
        <v>115</v>
      </c>
      <c r="L778">
        <v>115</v>
      </c>
      <c r="N778" s="171" t="str">
        <f t="shared" si="36"/>
        <v>820340-88300-OS</v>
      </c>
      <c r="O778" s="172">
        <f>IF(B778="NET","",IF(B778="","",IFERROR(VLOOKUP(N778,EAN!$A:$B,2,FALSE),"MANGLER - MÅ OPPDATERE EAN-FANEN")))</f>
        <v>7048652900074</v>
      </c>
      <c r="P778" s="171">
        <f t="shared" si="37"/>
        <v>115</v>
      </c>
      <c r="Q778" s="171">
        <f t="shared" si="38"/>
        <v>115</v>
      </c>
      <c r="S778" s="102">
        <f>IF(B778="NET","",IFERROR(VLOOKUP(O778,'2) Order Form'!$V$9:$V$905,1,FALSE),"Ikke med I order form"))</f>
        <v>7048652900074</v>
      </c>
      <c r="U778" s="2">
        <v>7048652833761</v>
      </c>
      <c r="V778" s="120">
        <f>IFERROR(VLOOKUP(U778,'2) Order Form'!$V$9:$V$1767,1,FALSE),"Ikke med I order form")</f>
        <v>7048652833761</v>
      </c>
      <c r="W778" s="173">
        <f>INDEX(ATS!$A:$P,MATCH(ATS!$U778,ATS!$O:$O,0),1)</f>
        <v>852097</v>
      </c>
      <c r="X778" s="174" t="str">
        <f>INDEX(ATS!$A:$P,MATCH(ATS!$U778,ATS!$O:$O,0),2)</f>
        <v>Tachi RIG Reflect</v>
      </c>
      <c r="Y778" s="175" t="str">
        <f>INDEX(ATS!$A:$P,MATCH(ATS!$U778,ATS!$O:$O,0),4)</f>
        <v>160400-OS</v>
      </c>
      <c r="AA778" s="173" t="str">
        <f>IFERROR(VLOOKUP('2) Order Form'!V719,$U$4:$U$2000,1,FALSE),"Ikke med i Elastic")</f>
        <v>Ikke med i Elastic</v>
      </c>
      <c r="AB778" s="173">
        <f>SUM('2) Order Form'!V719)</f>
        <v>7048652900890</v>
      </c>
      <c r="AC778" s="173">
        <f>INDEX(ATS!$A:$P,MATCH(ATS!$AB778,ATS!$O:$O,0),1)</f>
        <v>820402</v>
      </c>
      <c r="AD778" s="173" t="str">
        <f>INDEX(ATS!$A:$P,MATCH(ATS!$AB778,ATS!$O:$O,0),2)</f>
        <v>Hunter SS Jersey Jr</v>
      </c>
      <c r="AE778" s="173" t="str">
        <f>INDEX(ATS!$A:$P,MATCH(ATS!$AB778,ATS!$O:$O,0),4)</f>
        <v>56500-140</v>
      </c>
    </row>
    <row r="779" spans="1:31">
      <c r="A779">
        <v>820340</v>
      </c>
      <c r="B779" t="s">
        <v>1456</v>
      </c>
      <c r="C779" t="s">
        <v>3939</v>
      </c>
      <c r="D779" t="s">
        <v>344</v>
      </c>
      <c r="E779" t="s">
        <v>2883</v>
      </c>
      <c r="F779" t="s">
        <v>78</v>
      </c>
      <c r="G779" t="s">
        <v>111</v>
      </c>
      <c r="H779">
        <v>81</v>
      </c>
      <c r="I779">
        <v>81</v>
      </c>
      <c r="J779">
        <v>81</v>
      </c>
      <c r="K779">
        <v>81</v>
      </c>
      <c r="L779">
        <v>81</v>
      </c>
      <c r="N779" s="171" t="str">
        <f t="shared" si="36"/>
        <v>820340-99901-OS</v>
      </c>
      <c r="O779" s="172">
        <f>IF(B779="NET","",IF(B779="","",IFERROR(VLOOKUP(N779,EAN!$A:$B,2,FALSE),"MANGLER - MÅ OPPDATERE EAN-FANEN")))</f>
        <v>7048652813817</v>
      </c>
      <c r="P779" s="171">
        <f t="shared" si="37"/>
        <v>81</v>
      </c>
      <c r="Q779" s="171">
        <f t="shared" si="38"/>
        <v>81</v>
      </c>
      <c r="S779" s="102">
        <f>IF(B779="NET","",IFERROR(VLOOKUP(O779,'2) Order Form'!$V$9:$V$905,1,FALSE),"Ikke med I order form"))</f>
        <v>7048652813817</v>
      </c>
      <c r="U779" s="2">
        <v>7048652833761</v>
      </c>
      <c r="V779" s="120">
        <f>IFERROR(VLOOKUP(U779,'2) Order Form'!$V$9:$V$1767,1,FALSE),"Ikke med I order form")</f>
        <v>7048652833761</v>
      </c>
      <c r="W779" s="173">
        <f>INDEX(ATS!$A:$P,MATCH(ATS!$U779,ATS!$O:$O,0),1)</f>
        <v>852097</v>
      </c>
      <c r="X779" s="174" t="str">
        <f>INDEX(ATS!$A:$P,MATCH(ATS!$U779,ATS!$O:$O,0),2)</f>
        <v>Tachi RIG Reflect</v>
      </c>
      <c r="Y779" s="175" t="str">
        <f>INDEX(ATS!$A:$P,MATCH(ATS!$U779,ATS!$O:$O,0),4)</f>
        <v>160400-OS</v>
      </c>
      <c r="AA779" s="173" t="str">
        <f>IFERROR(VLOOKUP('2) Order Form'!V720,$U$4:$U$2000,1,FALSE),"Ikke med i Elastic")</f>
        <v>Ikke med i Elastic</v>
      </c>
      <c r="AB779" s="173">
        <f>SUM('2) Order Form'!V720)</f>
        <v>7048652900906</v>
      </c>
      <c r="AC779" s="173">
        <f>INDEX(ATS!$A:$P,MATCH(ATS!$AB779,ATS!$O:$O,0),1)</f>
        <v>820402</v>
      </c>
      <c r="AD779" s="173" t="str">
        <f>INDEX(ATS!$A:$P,MATCH(ATS!$AB779,ATS!$O:$O,0),2)</f>
        <v>Hunter SS Jersey Jr</v>
      </c>
      <c r="AE779" s="173" t="str">
        <f>INDEX(ATS!$A:$P,MATCH(ATS!$AB779,ATS!$O:$O,0),4)</f>
        <v>56500-152</v>
      </c>
    </row>
    <row r="780" spans="1:31">
      <c r="A780" s="140">
        <v>820341</v>
      </c>
      <c r="B780" t="s">
        <v>170</v>
      </c>
      <c r="H780" s="140">
        <v>202341</v>
      </c>
      <c r="I780" s="140">
        <v>202342</v>
      </c>
      <c r="J780" s="140">
        <v>202343</v>
      </c>
      <c r="K780" s="140">
        <v>202344</v>
      </c>
      <c r="L780" s="140">
        <v>202345</v>
      </c>
      <c r="N780" s="171" t="str">
        <f t="shared" si="36"/>
        <v>820341-</v>
      </c>
      <c r="O780" s="172" t="str">
        <f>IF(B780="NET","",IF(B780="","",IFERROR(VLOOKUP(N780,EAN!$A:$B,2,FALSE),"MANGLER - MÅ OPPDATERE EAN-FANEN")))</f>
        <v/>
      </c>
      <c r="P780" s="171">
        <f t="shared" si="37"/>
        <v>202341</v>
      </c>
      <c r="Q780" s="171">
        <f t="shared" si="38"/>
        <v>202345</v>
      </c>
      <c r="S780" s="102" t="str">
        <f>IF(B780="NET","",IFERROR(VLOOKUP(O780,'2) Order Form'!$V$9:$V$905,1,FALSE),"Ikke med I order form"))</f>
        <v/>
      </c>
      <c r="U780" s="2">
        <v>7048652833761</v>
      </c>
      <c r="V780" s="120">
        <f>IFERROR(VLOOKUP(U780,'2) Order Form'!$V$9:$V$1767,1,FALSE),"Ikke med I order form")</f>
        <v>7048652833761</v>
      </c>
      <c r="W780" s="173">
        <f>INDEX(ATS!$A:$P,MATCH(ATS!$U780,ATS!$O:$O,0),1)</f>
        <v>852097</v>
      </c>
      <c r="X780" s="174" t="str">
        <f>INDEX(ATS!$A:$P,MATCH(ATS!$U780,ATS!$O:$O,0),2)</f>
        <v>Tachi RIG Reflect</v>
      </c>
      <c r="Y780" s="175" t="str">
        <f>INDEX(ATS!$A:$P,MATCH(ATS!$U780,ATS!$O:$O,0),4)</f>
        <v>160400-OS</v>
      </c>
      <c r="AA780" s="173" t="str">
        <f>IFERROR(VLOOKUP('2) Order Form'!V721,$U$4:$U$2000,1,FALSE),"Ikke med i Elastic")</f>
        <v>Ikke med i Elastic</v>
      </c>
      <c r="AB780" s="173">
        <f>SUM('2) Order Form'!V721)</f>
        <v>7048652912237</v>
      </c>
      <c r="AC780" s="173">
        <f>INDEX(ATS!$A:$P,MATCH(ATS!$AB780,ATS!$O:$O,0),1)</f>
        <v>820402</v>
      </c>
      <c r="AD780" s="173" t="str">
        <f>INDEX(ATS!$A:$P,MATCH(ATS!$AB780,ATS!$O:$O,0),2)</f>
        <v>Hunter SS Jersey Jr</v>
      </c>
      <c r="AE780" s="173" t="str">
        <f>INDEX(ATS!$A:$P,MATCH(ATS!$AB780,ATS!$O:$O,0),4)</f>
        <v>56500-164</v>
      </c>
    </row>
    <row r="781" spans="1:31">
      <c r="A781">
        <v>820341</v>
      </c>
      <c r="B781" t="s">
        <v>1457</v>
      </c>
      <c r="C781" t="s">
        <v>3939</v>
      </c>
      <c r="D781" t="s">
        <v>3411</v>
      </c>
      <c r="E781" t="s">
        <v>3412</v>
      </c>
      <c r="F781" t="s">
        <v>78</v>
      </c>
      <c r="G781" t="s">
        <v>111</v>
      </c>
      <c r="H781">
        <v>42</v>
      </c>
      <c r="I781">
        <v>42</v>
      </c>
      <c r="J781">
        <v>42</v>
      </c>
      <c r="K781">
        <v>42</v>
      </c>
      <c r="L781">
        <v>42</v>
      </c>
      <c r="N781" s="171" t="str">
        <f t="shared" si="36"/>
        <v>820341-54100-OS</v>
      </c>
      <c r="O781" s="172" t="str">
        <f>IF(B781="NET","",IF(B781="","",IFERROR(VLOOKUP(N781,EAN!$A:$B,2,FALSE),"MANGLER - MÅ OPPDATERE EAN-FANEN")))</f>
        <v>MANGLER - MÅ OPPDATERE EAN-FANEN</v>
      </c>
      <c r="P781" s="171">
        <f t="shared" si="37"/>
        <v>42</v>
      </c>
      <c r="Q781" s="171">
        <f t="shared" si="38"/>
        <v>42</v>
      </c>
      <c r="S781" s="102" t="str">
        <f>IF(B781="NET","",IFERROR(VLOOKUP(O781,'2) Order Form'!$V$9:$V$905,1,FALSE),"Ikke med I order form"))</f>
        <v>Ikke med I order form</v>
      </c>
      <c r="U781" s="2">
        <v>7048652833761</v>
      </c>
      <c r="V781" s="120">
        <f>IFERROR(VLOOKUP(U781,'2) Order Form'!$V$9:$V$1767,1,FALSE),"Ikke med I order form")</f>
        <v>7048652833761</v>
      </c>
      <c r="W781" s="173">
        <f>INDEX(ATS!$A:$P,MATCH(ATS!$U781,ATS!$O:$O,0),1)</f>
        <v>852097</v>
      </c>
      <c r="X781" s="174" t="str">
        <f>INDEX(ATS!$A:$P,MATCH(ATS!$U781,ATS!$O:$O,0),2)</f>
        <v>Tachi RIG Reflect</v>
      </c>
      <c r="Y781" s="175" t="str">
        <f>INDEX(ATS!$A:$P,MATCH(ATS!$U781,ATS!$O:$O,0),4)</f>
        <v>160400-OS</v>
      </c>
      <c r="AA781" s="173" t="str">
        <f>IFERROR(VLOOKUP('2) Order Form'!V722,$U$4:$U$2000,1,FALSE),"Ikke med i Elastic")</f>
        <v>Ikke med i Elastic</v>
      </c>
      <c r="AB781" s="173">
        <f>SUM('2) Order Form'!V722)</f>
        <v>7048652900913</v>
      </c>
      <c r="AC781" s="173">
        <f>INDEX(ATS!$A:$P,MATCH(ATS!$AB781,ATS!$O:$O,0),1)</f>
        <v>820402</v>
      </c>
      <c r="AD781" s="173" t="str">
        <f>INDEX(ATS!$A:$P,MATCH(ATS!$AB781,ATS!$O:$O,0),2)</f>
        <v>Hunter SS Jersey Jr</v>
      </c>
      <c r="AE781" s="173" t="str">
        <f>INDEX(ATS!$A:$P,MATCH(ATS!$AB781,ATS!$O:$O,0),4)</f>
        <v>78001-128</v>
      </c>
    </row>
    <row r="782" spans="1:31">
      <c r="A782">
        <v>820341</v>
      </c>
      <c r="B782" t="s">
        <v>1457</v>
      </c>
      <c r="C782" t="s">
        <v>3939</v>
      </c>
      <c r="D782" t="s">
        <v>1451</v>
      </c>
      <c r="E782" t="s">
        <v>2823</v>
      </c>
      <c r="F782" t="s">
        <v>78</v>
      </c>
      <c r="G782" t="s">
        <v>111</v>
      </c>
      <c r="H782">
        <v>107</v>
      </c>
      <c r="I782">
        <v>107</v>
      </c>
      <c r="J782">
        <v>107</v>
      </c>
      <c r="K782">
        <v>107</v>
      </c>
      <c r="L782">
        <v>107</v>
      </c>
      <c r="N782" s="171" t="str">
        <f t="shared" si="36"/>
        <v>820341-88300-OS</v>
      </c>
      <c r="O782" s="172">
        <f>IF(B782="NET","",IF(B782="","",IFERROR(VLOOKUP(N782,EAN!$A:$B,2,FALSE),"MANGLER - MÅ OPPDATERE EAN-FANEN")))</f>
        <v>7048652900081</v>
      </c>
      <c r="P782" s="171">
        <f t="shared" si="37"/>
        <v>107</v>
      </c>
      <c r="Q782" s="171">
        <f t="shared" si="38"/>
        <v>107</v>
      </c>
      <c r="S782" s="102">
        <f>IF(B782="NET","",IFERROR(VLOOKUP(O782,'2) Order Form'!$V$9:$V$905,1,FALSE),"Ikke med I order form"))</f>
        <v>7048652900081</v>
      </c>
      <c r="U782" s="2">
        <v>7048652833792</v>
      </c>
      <c r="V782" s="120">
        <f>IFERROR(VLOOKUP(U782,'2) Order Form'!$V$9:$V$1767,1,FALSE),"Ikke med I order form")</f>
        <v>7048652833792</v>
      </c>
      <c r="W782" s="173">
        <f>INDEX(ATS!$A:$P,MATCH(ATS!$U782,ATS!$O:$O,0),1)</f>
        <v>852097</v>
      </c>
      <c r="X782" s="174" t="str">
        <f>INDEX(ATS!$A:$P,MATCH(ATS!$U782,ATS!$O:$O,0),2)</f>
        <v>Tachi RIG Reflect</v>
      </c>
      <c r="Y782" s="175" t="str">
        <f>INDEX(ATS!$A:$P,MATCH(ATS!$U782,ATS!$O:$O,0),4)</f>
        <v>198200-OS</v>
      </c>
      <c r="AA782" s="173" t="str">
        <f>IFERROR(VLOOKUP('2) Order Form'!V723,$U$4:$U$2000,1,FALSE),"Ikke med i Elastic")</f>
        <v>Ikke med i Elastic</v>
      </c>
      <c r="AB782" s="173">
        <f>SUM('2) Order Form'!V723)</f>
        <v>7048652900920</v>
      </c>
      <c r="AC782" s="173">
        <f>INDEX(ATS!$A:$P,MATCH(ATS!$AB782,ATS!$O:$O,0),1)</f>
        <v>820402</v>
      </c>
      <c r="AD782" s="173" t="str">
        <f>INDEX(ATS!$A:$P,MATCH(ATS!$AB782,ATS!$O:$O,0),2)</f>
        <v>Hunter SS Jersey Jr</v>
      </c>
      <c r="AE782" s="173" t="str">
        <f>INDEX(ATS!$A:$P,MATCH(ATS!$AB782,ATS!$O:$O,0),4)</f>
        <v>78001-140</v>
      </c>
    </row>
    <row r="783" spans="1:31">
      <c r="A783">
        <v>820341</v>
      </c>
      <c r="B783" t="s">
        <v>1457</v>
      </c>
      <c r="C783" t="s">
        <v>3939</v>
      </c>
      <c r="D783" t="s">
        <v>344</v>
      </c>
      <c r="E783" t="s">
        <v>2883</v>
      </c>
      <c r="F783" t="s">
        <v>78</v>
      </c>
      <c r="G783" t="s">
        <v>111</v>
      </c>
      <c r="H783">
        <v>77</v>
      </c>
      <c r="I783">
        <v>77</v>
      </c>
      <c r="J783">
        <v>77</v>
      </c>
      <c r="K783">
        <v>77</v>
      </c>
      <c r="L783">
        <v>77</v>
      </c>
      <c r="N783" s="171" t="str">
        <f t="shared" si="36"/>
        <v>820341-99901-OS</v>
      </c>
      <c r="O783" s="172">
        <f>IF(B783="NET","",IF(B783="","",IFERROR(VLOOKUP(N783,EAN!$A:$B,2,FALSE),"MANGLER - MÅ OPPDATERE EAN-FANEN")))</f>
        <v>7048652813824</v>
      </c>
      <c r="P783" s="171">
        <f t="shared" si="37"/>
        <v>77</v>
      </c>
      <c r="Q783" s="171">
        <f t="shared" si="38"/>
        <v>77</v>
      </c>
      <c r="S783" s="102">
        <f>IF(B783="NET","",IFERROR(VLOOKUP(O783,'2) Order Form'!$V$9:$V$905,1,FALSE),"Ikke med I order form"))</f>
        <v>7048652813824</v>
      </c>
      <c r="U783" s="2">
        <v>7048652833792</v>
      </c>
      <c r="V783" s="120">
        <f>IFERROR(VLOOKUP(U783,'2) Order Form'!$V$9:$V$1767,1,FALSE),"Ikke med I order form")</f>
        <v>7048652833792</v>
      </c>
      <c r="W783" s="173">
        <f>INDEX(ATS!$A:$P,MATCH(ATS!$U783,ATS!$O:$O,0),1)</f>
        <v>852097</v>
      </c>
      <c r="X783" s="174" t="str">
        <f>INDEX(ATS!$A:$P,MATCH(ATS!$U783,ATS!$O:$O,0),2)</f>
        <v>Tachi RIG Reflect</v>
      </c>
      <c r="Y783" s="175" t="str">
        <f>INDEX(ATS!$A:$P,MATCH(ATS!$U783,ATS!$O:$O,0),4)</f>
        <v>198200-OS</v>
      </c>
      <c r="AA783" s="173" t="str">
        <f>IFERROR(VLOOKUP('2) Order Form'!V724,$U$4:$U$2000,1,FALSE),"Ikke med i Elastic")</f>
        <v>Ikke med i Elastic</v>
      </c>
      <c r="AB783" s="173">
        <f>SUM('2) Order Form'!V724)</f>
        <v>7048652900937</v>
      </c>
      <c r="AC783" s="173">
        <f>INDEX(ATS!$A:$P,MATCH(ATS!$AB783,ATS!$O:$O,0),1)</f>
        <v>820402</v>
      </c>
      <c r="AD783" s="173" t="str">
        <f>INDEX(ATS!$A:$P,MATCH(ATS!$AB783,ATS!$O:$O,0),2)</f>
        <v>Hunter SS Jersey Jr</v>
      </c>
      <c r="AE783" s="173" t="str">
        <f>INDEX(ATS!$A:$P,MATCH(ATS!$AB783,ATS!$O:$O,0),4)</f>
        <v>78001-152</v>
      </c>
    </row>
    <row r="784" spans="1:31">
      <c r="A784" s="140">
        <v>820342</v>
      </c>
      <c r="B784" t="s">
        <v>170</v>
      </c>
      <c r="H784" s="140">
        <v>202341</v>
      </c>
      <c r="I784" s="140">
        <v>202342</v>
      </c>
      <c r="J784" s="140">
        <v>202343</v>
      </c>
      <c r="K784" s="140">
        <v>202344</v>
      </c>
      <c r="L784" s="140">
        <v>202345</v>
      </c>
      <c r="N784" s="171" t="str">
        <f t="shared" si="36"/>
        <v>820342-</v>
      </c>
      <c r="O784" s="172" t="str">
        <f>IF(B784="NET","",IF(B784="","",IFERROR(VLOOKUP(N784,EAN!$A:$B,2,FALSE),"MANGLER - MÅ OPPDATERE EAN-FANEN")))</f>
        <v/>
      </c>
      <c r="P784" s="171">
        <f t="shared" si="37"/>
        <v>202341</v>
      </c>
      <c r="Q784" s="171">
        <f t="shared" si="38"/>
        <v>202345</v>
      </c>
      <c r="S784" s="102" t="str">
        <f>IF(B784="NET","",IFERROR(VLOOKUP(O784,'2) Order Form'!$V$9:$V$905,1,FALSE),"Ikke med I order form"))</f>
        <v/>
      </c>
      <c r="U784" s="2">
        <v>7048652833792</v>
      </c>
      <c r="V784" s="120">
        <f>IFERROR(VLOOKUP(U784,'2) Order Form'!$V$9:$V$1767,1,FALSE),"Ikke med I order form")</f>
        <v>7048652833792</v>
      </c>
      <c r="W784" s="173">
        <f>INDEX(ATS!$A:$P,MATCH(ATS!$U784,ATS!$O:$O,0),1)</f>
        <v>852097</v>
      </c>
      <c r="X784" s="174" t="str">
        <f>INDEX(ATS!$A:$P,MATCH(ATS!$U784,ATS!$O:$O,0),2)</f>
        <v>Tachi RIG Reflect</v>
      </c>
      <c r="Y784" s="175" t="str">
        <f>INDEX(ATS!$A:$P,MATCH(ATS!$U784,ATS!$O:$O,0),4)</f>
        <v>198200-OS</v>
      </c>
      <c r="AA784" s="173" t="str">
        <f>IFERROR(VLOOKUP('2) Order Form'!V725,$U$4:$U$2000,1,FALSE),"Ikke med i Elastic")</f>
        <v>Ikke med i Elastic</v>
      </c>
      <c r="AB784" s="173">
        <f>SUM('2) Order Form'!V725)</f>
        <v>7048652912244</v>
      </c>
      <c r="AC784" s="173">
        <f>INDEX(ATS!$A:$P,MATCH(ATS!$AB784,ATS!$O:$O,0),1)</f>
        <v>820402</v>
      </c>
      <c r="AD784" s="173" t="str">
        <f>INDEX(ATS!$A:$P,MATCH(ATS!$AB784,ATS!$O:$O,0),2)</f>
        <v>Hunter SS Jersey Jr</v>
      </c>
      <c r="AE784" s="173" t="str">
        <f>INDEX(ATS!$A:$P,MATCH(ATS!$AB784,ATS!$O:$O,0),4)</f>
        <v>78001-164</v>
      </c>
    </row>
    <row r="785" spans="1:31">
      <c r="A785">
        <v>820342</v>
      </c>
      <c r="B785" t="s">
        <v>3413</v>
      </c>
      <c r="C785" t="s">
        <v>3939</v>
      </c>
      <c r="D785" t="s">
        <v>334</v>
      </c>
      <c r="E785" t="s">
        <v>2883</v>
      </c>
      <c r="F785" t="s">
        <v>8</v>
      </c>
      <c r="G785" t="s">
        <v>111</v>
      </c>
      <c r="H785">
        <v>41</v>
      </c>
      <c r="I785">
        <v>41</v>
      </c>
      <c r="J785">
        <v>41</v>
      </c>
      <c r="K785">
        <v>41</v>
      </c>
      <c r="L785">
        <v>41</v>
      </c>
      <c r="N785" s="171" t="str">
        <f t="shared" si="36"/>
        <v>820342-99901-S</v>
      </c>
      <c r="O785" s="172" t="str">
        <f>IF(B785="NET","",IF(B785="","",IFERROR(VLOOKUP(N785,EAN!$A:$B,2,FALSE),"MANGLER - MÅ OPPDATERE EAN-FANEN")))</f>
        <v>MANGLER - MÅ OPPDATERE EAN-FANEN</v>
      </c>
      <c r="P785" s="171">
        <f t="shared" si="37"/>
        <v>41</v>
      </c>
      <c r="Q785" s="171">
        <f t="shared" si="38"/>
        <v>41</v>
      </c>
      <c r="S785" s="102" t="str">
        <f>IF(B785="NET","",IFERROR(VLOOKUP(O785,'2) Order Form'!$V$9:$V$905,1,FALSE),"Ikke med I order form"))</f>
        <v>Ikke med I order form</v>
      </c>
      <c r="U785" s="2">
        <v>7048652833792</v>
      </c>
      <c r="V785" s="120">
        <f>IFERROR(VLOOKUP(U785,'2) Order Form'!$V$9:$V$1767,1,FALSE),"Ikke med I order form")</f>
        <v>7048652833792</v>
      </c>
      <c r="W785" s="173">
        <f>INDEX(ATS!$A:$P,MATCH(ATS!$U785,ATS!$O:$O,0),1)</f>
        <v>852097</v>
      </c>
      <c r="X785" s="174" t="str">
        <f>INDEX(ATS!$A:$P,MATCH(ATS!$U785,ATS!$O:$O,0),2)</f>
        <v>Tachi RIG Reflect</v>
      </c>
      <c r="Y785" s="175" t="str">
        <f>INDEX(ATS!$A:$P,MATCH(ATS!$U785,ATS!$O:$O,0),4)</f>
        <v>198200-OS</v>
      </c>
      <c r="AA785" s="173" t="str">
        <f>IFERROR(VLOOKUP('2) Order Form'!V726,$U$4:$U$2000,1,FALSE),"Ikke med i Elastic")</f>
        <v>Ikke med i Elastic</v>
      </c>
      <c r="AB785" s="173">
        <f>SUM('2) Order Form'!V726)</f>
        <v>7048652900944</v>
      </c>
      <c r="AC785" s="173">
        <f>INDEX(ATS!$A:$P,MATCH(ATS!$AB785,ATS!$O:$O,0),1)</f>
        <v>820402</v>
      </c>
      <c r="AD785" s="173" t="str">
        <f>INDEX(ATS!$A:$P,MATCH(ATS!$AB785,ATS!$O:$O,0),2)</f>
        <v>Hunter SS Jersey Jr</v>
      </c>
      <c r="AE785" s="173" t="str">
        <f>INDEX(ATS!$A:$P,MATCH(ATS!$AB785,ATS!$O:$O,0),4)</f>
        <v>88300-128</v>
      </c>
    </row>
    <row r="786" spans="1:31">
      <c r="A786">
        <v>820342</v>
      </c>
      <c r="B786" t="s">
        <v>3413</v>
      </c>
      <c r="C786" t="s">
        <v>3939</v>
      </c>
      <c r="D786" t="s">
        <v>335</v>
      </c>
      <c r="E786" t="s">
        <v>2883</v>
      </c>
      <c r="F786" t="s">
        <v>7</v>
      </c>
      <c r="G786" t="s">
        <v>111</v>
      </c>
      <c r="H786">
        <v>73</v>
      </c>
      <c r="I786">
        <v>73</v>
      </c>
      <c r="J786">
        <v>73</v>
      </c>
      <c r="K786">
        <v>73</v>
      </c>
      <c r="L786">
        <v>73</v>
      </c>
      <c r="N786" s="171" t="str">
        <f t="shared" si="36"/>
        <v>820342-99901-M</v>
      </c>
      <c r="O786" s="172" t="str">
        <f>IF(B786="NET","",IF(B786="","",IFERROR(VLOOKUP(N786,EAN!$A:$B,2,FALSE),"MANGLER - MÅ OPPDATERE EAN-FANEN")))</f>
        <v>MANGLER - MÅ OPPDATERE EAN-FANEN</v>
      </c>
      <c r="P786" s="171">
        <f t="shared" si="37"/>
        <v>73</v>
      </c>
      <c r="Q786" s="171">
        <f t="shared" si="38"/>
        <v>73</v>
      </c>
      <c r="S786" s="102" t="str">
        <f>IF(B786="NET","",IFERROR(VLOOKUP(O786,'2) Order Form'!$V$9:$V$905,1,FALSE),"Ikke med I order form"))</f>
        <v>Ikke med I order form</v>
      </c>
      <c r="U786" s="2">
        <v>7048652833747</v>
      </c>
      <c r="V786" s="120">
        <f>IFERROR(VLOOKUP(U786,'2) Order Form'!$V$9:$V$1767,1,FALSE),"Ikke med I order form")</f>
        <v>7048652833747</v>
      </c>
      <c r="W786" s="173">
        <f>INDEX(ATS!$A:$P,MATCH(ATS!$U786,ATS!$O:$O,0),1)</f>
        <v>852097</v>
      </c>
      <c r="X786" s="174" t="str">
        <f>INDEX(ATS!$A:$P,MATCH(ATS!$U786,ATS!$O:$O,0),2)</f>
        <v>Tachi RIG Reflect</v>
      </c>
      <c r="Y786" s="175" t="str">
        <f>INDEX(ATS!$A:$P,MATCH(ATS!$U786,ATS!$O:$O,0),4)</f>
        <v>200700-OS</v>
      </c>
      <c r="AA786" s="173" t="str">
        <f>IFERROR(VLOOKUP('2) Order Form'!V727,$U$4:$U$2000,1,FALSE),"Ikke med i Elastic")</f>
        <v>Ikke med i Elastic</v>
      </c>
      <c r="AB786" s="173">
        <f>SUM('2) Order Form'!V727)</f>
        <v>7048652900951</v>
      </c>
      <c r="AC786" s="173">
        <f>INDEX(ATS!$A:$P,MATCH(ATS!$AB786,ATS!$O:$O,0),1)</f>
        <v>820402</v>
      </c>
      <c r="AD786" s="173" t="str">
        <f>INDEX(ATS!$A:$P,MATCH(ATS!$AB786,ATS!$O:$O,0),2)</f>
        <v>Hunter SS Jersey Jr</v>
      </c>
      <c r="AE786" s="173" t="str">
        <f>INDEX(ATS!$A:$P,MATCH(ATS!$AB786,ATS!$O:$O,0),4)</f>
        <v>88300-140</v>
      </c>
    </row>
    <row r="787" spans="1:31">
      <c r="A787">
        <v>820342</v>
      </c>
      <c r="B787" t="s">
        <v>3413</v>
      </c>
      <c r="C787" t="s">
        <v>3939</v>
      </c>
      <c r="D787" t="s">
        <v>336</v>
      </c>
      <c r="E787" t="s">
        <v>2883</v>
      </c>
      <c r="F787" t="s">
        <v>66</v>
      </c>
      <c r="G787" t="s">
        <v>111</v>
      </c>
      <c r="H787">
        <v>76</v>
      </c>
      <c r="I787">
        <v>76</v>
      </c>
      <c r="J787">
        <v>76</v>
      </c>
      <c r="K787">
        <v>76</v>
      </c>
      <c r="L787">
        <v>76</v>
      </c>
      <c r="N787" s="171" t="str">
        <f t="shared" si="36"/>
        <v>820342-99901-L</v>
      </c>
      <c r="O787" s="172" t="str">
        <f>IF(B787="NET","",IF(B787="","",IFERROR(VLOOKUP(N787,EAN!$A:$B,2,FALSE),"MANGLER - MÅ OPPDATERE EAN-FANEN")))</f>
        <v>MANGLER - MÅ OPPDATERE EAN-FANEN</v>
      </c>
      <c r="P787" s="171">
        <f t="shared" si="37"/>
        <v>76</v>
      </c>
      <c r="Q787" s="171">
        <f t="shared" si="38"/>
        <v>76</v>
      </c>
      <c r="S787" s="102" t="str">
        <f>IF(B787="NET","",IFERROR(VLOOKUP(O787,'2) Order Form'!$V$9:$V$905,1,FALSE),"Ikke med I order form"))</f>
        <v>Ikke med I order form</v>
      </c>
      <c r="U787" s="2">
        <v>7048652833747</v>
      </c>
      <c r="V787" s="120">
        <f>IFERROR(VLOOKUP(U787,'2) Order Form'!$V$9:$V$1767,1,FALSE),"Ikke med I order form")</f>
        <v>7048652833747</v>
      </c>
      <c r="W787" s="173">
        <f>INDEX(ATS!$A:$P,MATCH(ATS!$U787,ATS!$O:$O,0),1)</f>
        <v>852097</v>
      </c>
      <c r="X787" s="174" t="str">
        <f>INDEX(ATS!$A:$P,MATCH(ATS!$U787,ATS!$O:$O,0),2)</f>
        <v>Tachi RIG Reflect</v>
      </c>
      <c r="Y787" s="175" t="str">
        <f>INDEX(ATS!$A:$P,MATCH(ATS!$U787,ATS!$O:$O,0),4)</f>
        <v>200700-OS</v>
      </c>
      <c r="AA787" s="173" t="str">
        <f>IFERROR(VLOOKUP('2) Order Form'!V728,$U$4:$U$2000,1,FALSE),"Ikke med i Elastic")</f>
        <v>Ikke med i Elastic</v>
      </c>
      <c r="AB787" s="173">
        <f>SUM('2) Order Form'!V728)</f>
        <v>7048652900968</v>
      </c>
      <c r="AC787" s="173">
        <f>INDEX(ATS!$A:$P,MATCH(ATS!$AB787,ATS!$O:$O,0),1)</f>
        <v>820402</v>
      </c>
      <c r="AD787" s="173" t="str">
        <f>INDEX(ATS!$A:$P,MATCH(ATS!$AB787,ATS!$O:$O,0),2)</f>
        <v>Hunter SS Jersey Jr</v>
      </c>
      <c r="AE787" s="173" t="str">
        <f>INDEX(ATS!$A:$P,MATCH(ATS!$AB787,ATS!$O:$O,0),4)</f>
        <v>88300-152</v>
      </c>
    </row>
    <row r="788" spans="1:31">
      <c r="A788">
        <v>820342</v>
      </c>
      <c r="B788" t="s">
        <v>3413</v>
      </c>
      <c r="C788" t="s">
        <v>3939</v>
      </c>
      <c r="D788" t="s">
        <v>337</v>
      </c>
      <c r="E788" t="s">
        <v>2883</v>
      </c>
      <c r="F788" t="s">
        <v>67</v>
      </c>
      <c r="G788" t="s">
        <v>111</v>
      </c>
      <c r="H788">
        <v>54</v>
      </c>
      <c r="I788">
        <v>54</v>
      </c>
      <c r="J788">
        <v>54</v>
      </c>
      <c r="K788">
        <v>54</v>
      </c>
      <c r="L788">
        <v>54</v>
      </c>
      <c r="N788" s="171" t="str">
        <f t="shared" si="36"/>
        <v>820342-99901-XL</v>
      </c>
      <c r="O788" s="172" t="str">
        <f>IF(B788="NET","",IF(B788="","",IFERROR(VLOOKUP(N788,EAN!$A:$B,2,FALSE),"MANGLER - MÅ OPPDATERE EAN-FANEN")))</f>
        <v>MANGLER - MÅ OPPDATERE EAN-FANEN</v>
      </c>
      <c r="P788" s="171">
        <f t="shared" si="37"/>
        <v>54</v>
      </c>
      <c r="Q788" s="171">
        <f t="shared" si="38"/>
        <v>54</v>
      </c>
      <c r="S788" s="102" t="str">
        <f>IF(B788="NET","",IFERROR(VLOOKUP(O788,'2) Order Form'!$V$9:$V$905,1,FALSE),"Ikke med I order form"))</f>
        <v>Ikke med I order form</v>
      </c>
      <c r="U788" s="2">
        <v>7048652833747</v>
      </c>
      <c r="V788" s="120">
        <f>IFERROR(VLOOKUP(U788,'2) Order Form'!$V$9:$V$1767,1,FALSE),"Ikke med I order form")</f>
        <v>7048652833747</v>
      </c>
      <c r="W788" s="173">
        <f>INDEX(ATS!$A:$P,MATCH(ATS!$U788,ATS!$O:$O,0),1)</f>
        <v>852097</v>
      </c>
      <c r="X788" s="174" t="str">
        <f>INDEX(ATS!$A:$P,MATCH(ATS!$U788,ATS!$O:$O,0),2)</f>
        <v>Tachi RIG Reflect</v>
      </c>
      <c r="Y788" s="175" t="str">
        <f>INDEX(ATS!$A:$P,MATCH(ATS!$U788,ATS!$O:$O,0),4)</f>
        <v>200700-OS</v>
      </c>
      <c r="AA788" s="173" t="str">
        <f>IFERROR(VLOOKUP('2) Order Form'!V729,$U$4:$U$2000,1,FALSE),"Ikke med i Elastic")</f>
        <v>Ikke med i Elastic</v>
      </c>
      <c r="AB788" s="173">
        <f>SUM('2) Order Form'!V729)</f>
        <v>7048652912251</v>
      </c>
      <c r="AC788" s="173">
        <f>INDEX(ATS!$A:$P,MATCH(ATS!$AB788,ATS!$O:$O,0),1)</f>
        <v>820402</v>
      </c>
      <c r="AD788" s="173" t="str">
        <f>INDEX(ATS!$A:$P,MATCH(ATS!$AB788,ATS!$O:$O,0),2)</f>
        <v>Hunter SS Jersey Jr</v>
      </c>
      <c r="AE788" s="173" t="str">
        <f>INDEX(ATS!$A:$P,MATCH(ATS!$AB788,ATS!$O:$O,0),4)</f>
        <v>88300-164</v>
      </c>
    </row>
    <row r="789" spans="1:31">
      <c r="A789" s="140">
        <v>820343</v>
      </c>
      <c r="B789" t="s">
        <v>170</v>
      </c>
      <c r="H789" s="140">
        <v>202341</v>
      </c>
      <c r="I789" s="140">
        <v>202342</v>
      </c>
      <c r="J789" s="140">
        <v>202343</v>
      </c>
      <c r="K789" s="140">
        <v>202344</v>
      </c>
      <c r="L789" s="140">
        <v>202345</v>
      </c>
      <c r="N789" s="171" t="str">
        <f t="shared" si="36"/>
        <v>820343-</v>
      </c>
      <c r="O789" s="172" t="str">
        <f>IF(B789="NET","",IF(B789="","",IFERROR(VLOOKUP(N789,EAN!$A:$B,2,FALSE),"MANGLER - MÅ OPPDATERE EAN-FANEN")))</f>
        <v/>
      </c>
      <c r="P789" s="171">
        <f t="shared" si="37"/>
        <v>202341</v>
      </c>
      <c r="Q789" s="171">
        <f t="shared" si="38"/>
        <v>202345</v>
      </c>
      <c r="S789" s="102" t="str">
        <f>IF(B789="NET","",IFERROR(VLOOKUP(O789,'2) Order Form'!$V$9:$V$905,1,FALSE),"Ikke med I order form"))</f>
        <v/>
      </c>
      <c r="U789" s="2">
        <v>7048652833747</v>
      </c>
      <c r="V789" s="120">
        <f>IFERROR(VLOOKUP(U789,'2) Order Form'!$V$9:$V$1767,1,FALSE),"Ikke med I order form")</f>
        <v>7048652833747</v>
      </c>
      <c r="W789" s="173">
        <f>INDEX(ATS!$A:$P,MATCH(ATS!$U789,ATS!$O:$O,0),1)</f>
        <v>852097</v>
      </c>
      <c r="X789" s="174" t="str">
        <f>INDEX(ATS!$A:$P,MATCH(ATS!$U789,ATS!$O:$O,0),2)</f>
        <v>Tachi RIG Reflect</v>
      </c>
      <c r="Y789" s="175" t="str">
        <f>INDEX(ATS!$A:$P,MATCH(ATS!$U789,ATS!$O:$O,0),4)</f>
        <v>200700-OS</v>
      </c>
      <c r="AA789" s="173">
        <f>IFERROR(VLOOKUP('2) Order Form'!V730,$U$4:$U$2000,1,FALSE),"Ikke med i Elastic")</f>
        <v>7048652914644</v>
      </c>
      <c r="AB789" s="173">
        <f>SUM('2) Order Form'!V730)</f>
        <v>7048652914644</v>
      </c>
      <c r="AC789" s="173">
        <f>INDEX(ATS!$A:$P,MATCH(ATS!$AB789,ATS!$O:$O,0),1)</f>
        <v>820448</v>
      </c>
      <c r="AD789" s="173" t="str">
        <f>INDEX(ATS!$A:$P,MATCH(ATS!$AB789,ATS!$O:$O,0),2)</f>
        <v>Hunter Gloves Jr</v>
      </c>
      <c r="AE789" s="173" t="str">
        <f>INDEX(ATS!$A:$P,MATCH(ATS!$AB789,ATS!$O:$O,0),4)</f>
        <v>58001-JR-S</v>
      </c>
    </row>
    <row r="790" spans="1:31">
      <c r="A790">
        <v>820343</v>
      </c>
      <c r="B790" t="s">
        <v>1458</v>
      </c>
      <c r="C790" t="s">
        <v>3939</v>
      </c>
      <c r="D790" t="s">
        <v>345</v>
      </c>
      <c r="E790" t="s">
        <v>3352</v>
      </c>
      <c r="F790" t="s">
        <v>8</v>
      </c>
      <c r="G790" t="s">
        <v>111</v>
      </c>
      <c r="H790">
        <v>13</v>
      </c>
      <c r="I790">
        <v>13</v>
      </c>
      <c r="J790">
        <v>13</v>
      </c>
      <c r="K790">
        <v>13</v>
      </c>
      <c r="L790">
        <v>13</v>
      </c>
      <c r="N790" s="171" t="str">
        <f t="shared" si="36"/>
        <v>820343-10002-S</v>
      </c>
      <c r="O790" s="172">
        <f>IF(B790="NET","",IF(B790="","",IFERROR(VLOOKUP(N790,EAN!$A:$B,2,FALSE),"MANGLER - MÅ OPPDATERE EAN-FANEN")))</f>
        <v>7048652801425</v>
      </c>
      <c r="P790" s="171">
        <f t="shared" si="37"/>
        <v>13</v>
      </c>
      <c r="Q790" s="171">
        <f t="shared" si="38"/>
        <v>13</v>
      </c>
      <c r="S790" s="102" t="str">
        <f>IF(B790="NET","",IFERROR(VLOOKUP(O790,'2) Order Form'!$V$9:$V$905,1,FALSE),"Ikke med I order form"))</f>
        <v>Ikke med I order form</v>
      </c>
      <c r="U790" s="2">
        <v>7048652895844</v>
      </c>
      <c r="V790" s="120">
        <f>IFERROR(VLOOKUP(U790,'2) Order Form'!$V$9:$V$1767,1,FALSE),"Ikke med I order form")</f>
        <v>7048652895844</v>
      </c>
      <c r="W790" s="173">
        <f>INDEX(ATS!$A:$P,MATCH(ATS!$U790,ATS!$O:$O,0),1)</f>
        <v>852097</v>
      </c>
      <c r="X790" s="174" t="str">
        <f>INDEX(ATS!$A:$P,MATCH(ATS!$U790,ATS!$O:$O,0),2)</f>
        <v>Tachi RIG Reflect</v>
      </c>
      <c r="Y790" s="175" t="str">
        <f>INDEX(ATS!$A:$P,MATCH(ATS!$U790,ATS!$O:$O,0),4)</f>
        <v>150500-OS</v>
      </c>
      <c r="AA790" s="173">
        <f>IFERROR(VLOOKUP('2) Order Form'!V731,$U$4:$U$2000,1,FALSE),"Ikke med i Elastic")</f>
        <v>7048652914637</v>
      </c>
      <c r="AB790" s="173">
        <f>SUM('2) Order Form'!V731)</f>
        <v>7048652914637</v>
      </c>
      <c r="AC790" s="173">
        <f>INDEX(ATS!$A:$P,MATCH(ATS!$AB790,ATS!$O:$O,0),1)</f>
        <v>820448</v>
      </c>
      <c r="AD790" s="173" t="str">
        <f>INDEX(ATS!$A:$P,MATCH(ATS!$AB790,ATS!$O:$O,0),2)</f>
        <v>Hunter Gloves Jr</v>
      </c>
      <c r="AE790" s="173" t="str">
        <f>INDEX(ATS!$A:$P,MATCH(ATS!$AB790,ATS!$O:$O,0),4)</f>
        <v>58001-JR-M</v>
      </c>
    </row>
    <row r="791" spans="1:31">
      <c r="A791">
        <v>820343</v>
      </c>
      <c r="B791" t="s">
        <v>1458</v>
      </c>
      <c r="C791" t="s">
        <v>3939</v>
      </c>
      <c r="D791" t="s">
        <v>346</v>
      </c>
      <c r="E791" t="s">
        <v>3352</v>
      </c>
      <c r="F791" t="s">
        <v>7</v>
      </c>
      <c r="G791" t="s">
        <v>111</v>
      </c>
      <c r="H791">
        <v>42</v>
      </c>
      <c r="I791">
        <v>42</v>
      </c>
      <c r="J791">
        <v>42</v>
      </c>
      <c r="K791">
        <v>42</v>
      </c>
      <c r="L791">
        <v>42</v>
      </c>
      <c r="N791" s="171" t="str">
        <f t="shared" si="36"/>
        <v>820343-10002-M</v>
      </c>
      <c r="O791" s="172">
        <f>IF(B791="NET","",IF(B791="","",IFERROR(VLOOKUP(N791,EAN!$A:$B,2,FALSE),"MANGLER - MÅ OPPDATERE EAN-FANEN")))</f>
        <v>7048652801418</v>
      </c>
      <c r="P791" s="171">
        <f t="shared" si="37"/>
        <v>42</v>
      </c>
      <c r="Q791" s="171">
        <f t="shared" si="38"/>
        <v>42</v>
      </c>
      <c r="S791" s="102" t="str">
        <f>IF(B791="NET","",IFERROR(VLOOKUP(O791,'2) Order Form'!$V$9:$V$905,1,FALSE),"Ikke med I order form"))</f>
        <v>Ikke med I order form</v>
      </c>
      <c r="U791" s="2">
        <v>7048652895844</v>
      </c>
      <c r="V791" s="120">
        <f>IFERROR(VLOOKUP(U791,'2) Order Form'!$V$9:$V$1767,1,FALSE),"Ikke med I order form")</f>
        <v>7048652895844</v>
      </c>
      <c r="W791" s="173">
        <f>INDEX(ATS!$A:$P,MATCH(ATS!$U791,ATS!$O:$O,0),1)</f>
        <v>852097</v>
      </c>
      <c r="X791" s="174" t="str">
        <f>INDEX(ATS!$A:$P,MATCH(ATS!$U791,ATS!$O:$O,0),2)</f>
        <v>Tachi RIG Reflect</v>
      </c>
      <c r="Y791" s="175" t="str">
        <f>INDEX(ATS!$A:$P,MATCH(ATS!$U791,ATS!$O:$O,0),4)</f>
        <v>150500-OS</v>
      </c>
      <c r="AA791" s="173">
        <f>IFERROR(VLOOKUP('2) Order Form'!V732,$U$4:$U$2000,1,FALSE),"Ikke med i Elastic")</f>
        <v>7048652914699</v>
      </c>
      <c r="AB791" s="173">
        <f>SUM('2) Order Form'!V732)</f>
        <v>7048652914699</v>
      </c>
      <c r="AC791" s="173">
        <f>INDEX(ATS!$A:$P,MATCH(ATS!$AB791,ATS!$O:$O,0),1)</f>
        <v>820448</v>
      </c>
      <c r="AD791" s="173" t="str">
        <f>INDEX(ATS!$A:$P,MATCH(ATS!$AB791,ATS!$O:$O,0),2)</f>
        <v>Hunter Gloves Jr</v>
      </c>
      <c r="AE791" s="173" t="str">
        <f>INDEX(ATS!$A:$P,MATCH(ATS!$AB791,ATS!$O:$O,0),4)</f>
        <v>58001-JR-L</v>
      </c>
    </row>
    <row r="792" spans="1:31">
      <c r="A792">
        <v>820343</v>
      </c>
      <c r="B792" t="s">
        <v>1458</v>
      </c>
      <c r="C792" t="s">
        <v>3939</v>
      </c>
      <c r="D792" t="s">
        <v>347</v>
      </c>
      <c r="E792" t="s">
        <v>3352</v>
      </c>
      <c r="F792" t="s">
        <v>66</v>
      </c>
      <c r="G792" t="s">
        <v>111</v>
      </c>
      <c r="H792">
        <v>42</v>
      </c>
      <c r="I792">
        <v>42</v>
      </c>
      <c r="J792">
        <v>42</v>
      </c>
      <c r="K792">
        <v>42</v>
      </c>
      <c r="L792">
        <v>42</v>
      </c>
      <c r="N792" s="171" t="str">
        <f t="shared" si="36"/>
        <v>820343-10002-L</v>
      </c>
      <c r="O792" s="172">
        <f>IF(B792="NET","",IF(B792="","",IFERROR(VLOOKUP(N792,EAN!$A:$B,2,FALSE),"MANGLER - MÅ OPPDATERE EAN-FANEN")))</f>
        <v>7048652801401</v>
      </c>
      <c r="P792" s="171">
        <f t="shared" si="37"/>
        <v>42</v>
      </c>
      <c r="Q792" s="171">
        <f t="shared" si="38"/>
        <v>42</v>
      </c>
      <c r="S792" s="102" t="str">
        <f>IF(B792="NET","",IFERROR(VLOOKUP(O792,'2) Order Form'!$V$9:$V$905,1,FALSE),"Ikke med I order form"))</f>
        <v>Ikke med I order form</v>
      </c>
      <c r="U792" s="2">
        <v>7048652895844</v>
      </c>
      <c r="V792" s="120">
        <f>IFERROR(VLOOKUP(U792,'2) Order Form'!$V$9:$V$1767,1,FALSE),"Ikke med I order form")</f>
        <v>7048652895844</v>
      </c>
      <c r="W792" s="173">
        <f>INDEX(ATS!$A:$P,MATCH(ATS!$U792,ATS!$O:$O,0),1)</f>
        <v>852097</v>
      </c>
      <c r="X792" s="174" t="str">
        <f>INDEX(ATS!$A:$P,MATCH(ATS!$U792,ATS!$O:$O,0),2)</f>
        <v>Tachi RIG Reflect</v>
      </c>
      <c r="Y792" s="175" t="str">
        <f>INDEX(ATS!$A:$P,MATCH(ATS!$U792,ATS!$O:$O,0),4)</f>
        <v>150500-OS</v>
      </c>
      <c r="AA792" s="173">
        <f>IFERROR(VLOOKUP('2) Order Form'!V733,$U$4:$U$2000,1,FALSE),"Ikke med i Elastic")</f>
        <v>7048652914668</v>
      </c>
      <c r="AB792" s="173">
        <f>SUM('2) Order Form'!V733)</f>
        <v>7048652914668</v>
      </c>
      <c r="AC792" s="173">
        <f>INDEX(ATS!$A:$P,MATCH(ATS!$AB792,ATS!$O:$O,0),1)</f>
        <v>820448</v>
      </c>
      <c r="AD792" s="173" t="str">
        <f>INDEX(ATS!$A:$P,MATCH(ATS!$AB792,ATS!$O:$O,0),2)</f>
        <v>Hunter Gloves Jr</v>
      </c>
      <c r="AE792" s="173" t="str">
        <f>INDEX(ATS!$A:$P,MATCH(ATS!$AB792,ATS!$O:$O,0),4)</f>
        <v>78001-JR-S</v>
      </c>
    </row>
    <row r="793" spans="1:31">
      <c r="A793">
        <v>820343</v>
      </c>
      <c r="B793" t="s">
        <v>1458</v>
      </c>
      <c r="C793" t="s">
        <v>3939</v>
      </c>
      <c r="D793" t="s">
        <v>348</v>
      </c>
      <c r="E793" t="s">
        <v>3352</v>
      </c>
      <c r="F793" t="s">
        <v>67</v>
      </c>
      <c r="G793" t="s">
        <v>111</v>
      </c>
      <c r="H793">
        <v>28</v>
      </c>
      <c r="I793">
        <v>28</v>
      </c>
      <c r="J793">
        <v>28</v>
      </c>
      <c r="K793">
        <v>28</v>
      </c>
      <c r="L793">
        <v>28</v>
      </c>
      <c r="N793" s="171" t="str">
        <f t="shared" si="36"/>
        <v>820343-10002-XL</v>
      </c>
      <c r="O793" s="172">
        <f>IF(B793="NET","",IF(B793="","",IFERROR(VLOOKUP(N793,EAN!$A:$B,2,FALSE),"MANGLER - MÅ OPPDATERE EAN-FANEN")))</f>
        <v>7048652801432</v>
      </c>
      <c r="P793" s="171">
        <f t="shared" si="37"/>
        <v>28</v>
      </c>
      <c r="Q793" s="171">
        <f t="shared" si="38"/>
        <v>28</v>
      </c>
      <c r="S793" s="102" t="str">
        <f>IF(B793="NET","",IFERROR(VLOOKUP(O793,'2) Order Form'!$V$9:$V$905,1,FALSE),"Ikke med I order form"))</f>
        <v>Ikke med I order form</v>
      </c>
      <c r="U793" s="2">
        <v>7048652894625</v>
      </c>
      <c r="V793" s="120">
        <f>IFERROR(VLOOKUP(U793,'2) Order Form'!$V$9:$V$1767,1,FALSE),"Ikke med I order form")</f>
        <v>7048652894625</v>
      </c>
      <c r="W793" s="173">
        <f>INDEX(ATS!$A:$P,MATCH(ATS!$U793,ATS!$O:$O,0),1)</f>
        <v>852097</v>
      </c>
      <c r="X793" s="174" t="str">
        <f>INDEX(ATS!$A:$P,MATCH(ATS!$U793,ATS!$O:$O,0),2)</f>
        <v>Tachi RIG Reflect</v>
      </c>
      <c r="Y793" s="175" t="str">
        <f>INDEX(ATS!$A:$P,MATCH(ATS!$U793,ATS!$O:$O,0),4)</f>
        <v>206700-OS</v>
      </c>
      <c r="AA793" s="173">
        <f>IFERROR(VLOOKUP('2) Order Form'!V734,$U$4:$U$2000,1,FALSE),"Ikke med i Elastic")</f>
        <v>7048652914651</v>
      </c>
      <c r="AB793" s="173">
        <f>SUM('2) Order Form'!V734)</f>
        <v>7048652914651</v>
      </c>
      <c r="AC793" s="173">
        <f>INDEX(ATS!$A:$P,MATCH(ATS!$AB793,ATS!$O:$O,0),1)</f>
        <v>820448</v>
      </c>
      <c r="AD793" s="173" t="str">
        <f>INDEX(ATS!$A:$P,MATCH(ATS!$AB793,ATS!$O:$O,0),2)</f>
        <v>Hunter Gloves Jr</v>
      </c>
      <c r="AE793" s="173" t="str">
        <f>INDEX(ATS!$A:$P,MATCH(ATS!$AB793,ATS!$O:$O,0),4)</f>
        <v>78001-JR-M</v>
      </c>
    </row>
    <row r="794" spans="1:31">
      <c r="A794">
        <v>820343</v>
      </c>
      <c r="B794" t="s">
        <v>1458</v>
      </c>
      <c r="C794" t="s">
        <v>3939</v>
      </c>
      <c r="D794" t="s">
        <v>334</v>
      </c>
      <c r="E794" t="s">
        <v>2883</v>
      </c>
      <c r="F794" t="s">
        <v>8</v>
      </c>
      <c r="G794" t="s">
        <v>111</v>
      </c>
      <c r="H794">
        <v>30</v>
      </c>
      <c r="I794">
        <v>30</v>
      </c>
      <c r="J794">
        <v>30</v>
      </c>
      <c r="K794">
        <v>30</v>
      </c>
      <c r="L794">
        <v>30</v>
      </c>
      <c r="N794" s="171" t="str">
        <f t="shared" si="36"/>
        <v>820343-99901-S</v>
      </c>
      <c r="O794" s="172">
        <f>IF(B794="NET","",IF(B794="","",IFERROR(VLOOKUP(N794,EAN!$A:$B,2,FALSE),"MANGLER - MÅ OPPDATERE EAN-FANEN")))</f>
        <v>7048652801463</v>
      </c>
      <c r="P794" s="171">
        <f t="shared" si="37"/>
        <v>30</v>
      </c>
      <c r="Q794" s="171">
        <f t="shared" si="38"/>
        <v>30</v>
      </c>
      <c r="S794" s="102" t="str">
        <f>IF(B794="NET","",IFERROR(VLOOKUP(O794,'2) Order Form'!$V$9:$V$905,1,FALSE),"Ikke med I order form"))</f>
        <v>Ikke med I order form</v>
      </c>
      <c r="U794" s="2">
        <v>7048652894625</v>
      </c>
      <c r="V794" s="120">
        <f>IFERROR(VLOOKUP(U794,'2) Order Form'!$V$9:$V$1767,1,FALSE),"Ikke med I order form")</f>
        <v>7048652894625</v>
      </c>
      <c r="W794" s="173">
        <f>INDEX(ATS!$A:$P,MATCH(ATS!$U794,ATS!$O:$O,0),1)</f>
        <v>852097</v>
      </c>
      <c r="X794" s="174" t="str">
        <f>INDEX(ATS!$A:$P,MATCH(ATS!$U794,ATS!$O:$O,0),2)</f>
        <v>Tachi RIG Reflect</v>
      </c>
      <c r="Y794" s="175" t="str">
        <f>INDEX(ATS!$A:$P,MATCH(ATS!$U794,ATS!$O:$O,0),4)</f>
        <v>206700-OS</v>
      </c>
      <c r="AA794" s="173">
        <f>IFERROR(VLOOKUP('2) Order Form'!V735,$U$4:$U$2000,1,FALSE),"Ikke med i Elastic")</f>
        <v>7048652914705</v>
      </c>
      <c r="AB794" s="173">
        <f>SUM('2) Order Form'!V735)</f>
        <v>7048652914705</v>
      </c>
      <c r="AC794" s="173">
        <f>INDEX(ATS!$A:$P,MATCH(ATS!$AB794,ATS!$O:$O,0),1)</f>
        <v>820448</v>
      </c>
      <c r="AD794" s="173" t="str">
        <f>INDEX(ATS!$A:$P,MATCH(ATS!$AB794,ATS!$O:$O,0),2)</f>
        <v>Hunter Gloves Jr</v>
      </c>
      <c r="AE794" s="173" t="str">
        <f>INDEX(ATS!$A:$P,MATCH(ATS!$AB794,ATS!$O:$O,0),4)</f>
        <v>78001-JR-L</v>
      </c>
    </row>
    <row r="795" spans="1:31">
      <c r="A795">
        <v>820343</v>
      </c>
      <c r="B795" t="s">
        <v>1458</v>
      </c>
      <c r="C795" t="s">
        <v>3939</v>
      </c>
      <c r="D795" t="s">
        <v>335</v>
      </c>
      <c r="E795" t="s">
        <v>2883</v>
      </c>
      <c r="F795" t="s">
        <v>7</v>
      </c>
      <c r="G795" t="s">
        <v>111</v>
      </c>
      <c r="H795">
        <v>114</v>
      </c>
      <c r="I795">
        <v>114</v>
      </c>
      <c r="J795">
        <v>114</v>
      </c>
      <c r="K795">
        <v>114</v>
      </c>
      <c r="L795">
        <v>114</v>
      </c>
      <c r="N795" s="171" t="str">
        <f t="shared" si="36"/>
        <v>820343-99901-M</v>
      </c>
      <c r="O795" s="172">
        <f>IF(B795="NET","",IF(B795="","",IFERROR(VLOOKUP(N795,EAN!$A:$B,2,FALSE),"MANGLER - MÅ OPPDATERE EAN-FANEN")))</f>
        <v>7048652801456</v>
      </c>
      <c r="P795" s="171">
        <f t="shared" si="37"/>
        <v>114</v>
      </c>
      <c r="Q795" s="171">
        <f t="shared" si="38"/>
        <v>114</v>
      </c>
      <c r="S795" s="102" t="str">
        <f>IF(B795="NET","",IFERROR(VLOOKUP(O795,'2) Order Form'!$V$9:$V$905,1,FALSE),"Ikke med I order form"))</f>
        <v>Ikke med I order form</v>
      </c>
      <c r="U795" s="2">
        <v>7048652894625</v>
      </c>
      <c r="V795" s="120">
        <f>IFERROR(VLOOKUP(U795,'2) Order Form'!$V$9:$V$1767,1,FALSE),"Ikke med I order form")</f>
        <v>7048652894625</v>
      </c>
      <c r="W795" s="173">
        <f>INDEX(ATS!$A:$P,MATCH(ATS!$U795,ATS!$O:$O,0),1)</f>
        <v>852097</v>
      </c>
      <c r="X795" s="174" t="str">
        <f>INDEX(ATS!$A:$P,MATCH(ATS!$U795,ATS!$O:$O,0),2)</f>
        <v>Tachi RIG Reflect</v>
      </c>
      <c r="Y795" s="175" t="str">
        <f>INDEX(ATS!$A:$P,MATCH(ATS!$U795,ATS!$O:$O,0),4)</f>
        <v>206700-OS</v>
      </c>
      <c r="AA795" s="173">
        <f>IFERROR(VLOOKUP('2) Order Form'!V736,$U$4:$U$2000,1,FALSE),"Ikke med i Elastic")</f>
        <v>7048652914682</v>
      </c>
      <c r="AB795" s="173">
        <f>SUM('2) Order Form'!V736)</f>
        <v>7048652914682</v>
      </c>
      <c r="AC795" s="173">
        <f>INDEX(ATS!$A:$P,MATCH(ATS!$AB795,ATS!$O:$O,0),1)</f>
        <v>820448</v>
      </c>
      <c r="AD795" s="173" t="str">
        <f>INDEX(ATS!$A:$P,MATCH(ATS!$AB795,ATS!$O:$O,0),2)</f>
        <v>Hunter Gloves Jr</v>
      </c>
      <c r="AE795" s="173" t="str">
        <f>INDEX(ATS!$A:$P,MATCH(ATS!$AB795,ATS!$O:$O,0),4)</f>
        <v>99901-JR-S</v>
      </c>
    </row>
    <row r="796" spans="1:31">
      <c r="A796">
        <v>820343</v>
      </c>
      <c r="B796" t="s">
        <v>1458</v>
      </c>
      <c r="C796" t="s">
        <v>3939</v>
      </c>
      <c r="D796" t="s">
        <v>336</v>
      </c>
      <c r="E796" t="s">
        <v>2883</v>
      </c>
      <c r="F796" t="s">
        <v>66</v>
      </c>
      <c r="G796" t="s">
        <v>111</v>
      </c>
      <c r="H796">
        <v>130</v>
      </c>
      <c r="I796">
        <v>130</v>
      </c>
      <c r="J796">
        <v>130</v>
      </c>
      <c r="K796">
        <v>130</v>
      </c>
      <c r="L796">
        <v>130</v>
      </c>
      <c r="N796" s="171" t="str">
        <f t="shared" si="36"/>
        <v>820343-99901-L</v>
      </c>
      <c r="O796" s="172">
        <f>IF(B796="NET","",IF(B796="","",IFERROR(VLOOKUP(N796,EAN!$A:$B,2,FALSE),"MANGLER - MÅ OPPDATERE EAN-FANEN")))</f>
        <v>7048652801449</v>
      </c>
      <c r="P796" s="171">
        <f t="shared" si="37"/>
        <v>130</v>
      </c>
      <c r="Q796" s="171">
        <f t="shared" si="38"/>
        <v>130</v>
      </c>
      <c r="S796" s="102" t="str">
        <f>IF(B796="NET","",IFERROR(VLOOKUP(O796,'2) Order Form'!$V$9:$V$905,1,FALSE),"Ikke med I order form"))</f>
        <v>Ikke med I order form</v>
      </c>
      <c r="U796" s="2">
        <v>7048652833730</v>
      </c>
      <c r="V796" s="120">
        <f>IFERROR(VLOOKUP(U796,'2) Order Form'!$V$9:$V$1767,1,FALSE),"Ikke med I order form")</f>
        <v>7048652833730</v>
      </c>
      <c r="W796" s="173">
        <f>INDEX(ATS!$A:$P,MATCH(ATS!$U796,ATS!$O:$O,0),1)</f>
        <v>852096</v>
      </c>
      <c r="X796" s="174" t="str">
        <f>INDEX(ATS!$A:$P,MATCH(ATS!$U796,ATS!$O:$O,0),2)</f>
        <v>Tachi Polarized</v>
      </c>
      <c r="Y796" s="175" t="str">
        <f>INDEX(ATS!$A:$P,MATCH(ATS!$U796,ATS!$O:$O,0),4)</f>
        <v>230100-OS</v>
      </c>
      <c r="AA796" s="173">
        <f>IFERROR(VLOOKUP('2) Order Form'!V737,$U$4:$U$2000,1,FALSE),"Ikke med i Elastic")</f>
        <v>7048652914675</v>
      </c>
      <c r="AB796" s="173">
        <f>SUM('2) Order Form'!V737)</f>
        <v>7048652914675</v>
      </c>
      <c r="AC796" s="173">
        <f>INDEX(ATS!$A:$P,MATCH(ATS!$AB796,ATS!$O:$O,0),1)</f>
        <v>820448</v>
      </c>
      <c r="AD796" s="173" t="str">
        <f>INDEX(ATS!$A:$P,MATCH(ATS!$AB796,ATS!$O:$O,0),2)</f>
        <v>Hunter Gloves Jr</v>
      </c>
      <c r="AE796" s="173" t="str">
        <f>INDEX(ATS!$A:$P,MATCH(ATS!$AB796,ATS!$O:$O,0),4)</f>
        <v>99901-JR-M</v>
      </c>
    </row>
    <row r="797" spans="1:31">
      <c r="A797">
        <v>820343</v>
      </c>
      <c r="B797" t="s">
        <v>1458</v>
      </c>
      <c r="C797" t="s">
        <v>3939</v>
      </c>
      <c r="D797" t="s">
        <v>337</v>
      </c>
      <c r="E797" t="s">
        <v>2883</v>
      </c>
      <c r="F797" t="s">
        <v>67</v>
      </c>
      <c r="G797" t="s">
        <v>111</v>
      </c>
      <c r="H797">
        <v>95</v>
      </c>
      <c r="I797">
        <v>95</v>
      </c>
      <c r="J797">
        <v>95</v>
      </c>
      <c r="K797">
        <v>95</v>
      </c>
      <c r="L797">
        <v>95</v>
      </c>
      <c r="N797" s="171" t="str">
        <f t="shared" si="36"/>
        <v>820343-99901-XL</v>
      </c>
      <c r="O797" s="172">
        <f>IF(B797="NET","",IF(B797="","",IFERROR(VLOOKUP(N797,EAN!$A:$B,2,FALSE),"MANGLER - MÅ OPPDATERE EAN-FANEN")))</f>
        <v>7048652801470</v>
      </c>
      <c r="P797" s="171">
        <f t="shared" si="37"/>
        <v>95</v>
      </c>
      <c r="Q797" s="171">
        <f t="shared" si="38"/>
        <v>95</v>
      </c>
      <c r="S797" s="102" t="str">
        <f>IF(B797="NET","",IFERROR(VLOOKUP(O797,'2) Order Form'!$V$9:$V$905,1,FALSE),"Ikke med I order form"))</f>
        <v>Ikke med I order form</v>
      </c>
      <c r="U797" s="2">
        <v>7048652833730</v>
      </c>
      <c r="V797" s="120">
        <f>IFERROR(VLOOKUP(U797,'2) Order Form'!$V$9:$V$1767,1,FALSE),"Ikke med I order form")</f>
        <v>7048652833730</v>
      </c>
      <c r="W797" s="173">
        <f>INDEX(ATS!$A:$P,MATCH(ATS!$U797,ATS!$O:$O,0),1)</f>
        <v>852096</v>
      </c>
      <c r="X797" s="174" t="str">
        <f>INDEX(ATS!$A:$P,MATCH(ATS!$U797,ATS!$O:$O,0),2)</f>
        <v>Tachi Polarized</v>
      </c>
      <c r="Y797" s="175" t="str">
        <f>INDEX(ATS!$A:$P,MATCH(ATS!$U797,ATS!$O:$O,0),4)</f>
        <v>230100-OS</v>
      </c>
      <c r="AA797" s="173">
        <f>IFERROR(VLOOKUP('2) Order Form'!V738,$U$4:$U$2000,1,FALSE),"Ikke med i Elastic")</f>
        <v>7048652914712</v>
      </c>
      <c r="AB797" s="173">
        <f>SUM('2) Order Form'!V738)</f>
        <v>7048652914712</v>
      </c>
      <c r="AC797" s="173">
        <f>INDEX(ATS!$A:$P,MATCH(ATS!$AB797,ATS!$O:$O,0),1)</f>
        <v>820448</v>
      </c>
      <c r="AD797" s="173" t="str">
        <f>INDEX(ATS!$A:$P,MATCH(ATS!$AB797,ATS!$O:$O,0),2)</f>
        <v>Hunter Gloves Jr</v>
      </c>
      <c r="AE797" s="173" t="str">
        <f>INDEX(ATS!$A:$P,MATCH(ATS!$AB797,ATS!$O:$O,0),4)</f>
        <v>99901-JR-L</v>
      </c>
    </row>
    <row r="798" spans="1:31">
      <c r="A798" s="140">
        <v>820344</v>
      </c>
      <c r="B798" t="s">
        <v>170</v>
      </c>
      <c r="H798" s="140">
        <v>202341</v>
      </c>
      <c r="I798" s="140">
        <v>202342</v>
      </c>
      <c r="J798" s="140">
        <v>202343</v>
      </c>
      <c r="K798" s="140">
        <v>202344</v>
      </c>
      <c r="L798" s="140">
        <v>202345</v>
      </c>
      <c r="N798" s="171" t="str">
        <f t="shared" si="36"/>
        <v>820344-</v>
      </c>
      <c r="O798" s="172" t="str">
        <f>IF(B798="NET","",IF(B798="","",IFERROR(VLOOKUP(N798,EAN!$A:$B,2,FALSE),"MANGLER - MÅ OPPDATERE EAN-FANEN")))</f>
        <v/>
      </c>
      <c r="P798" s="171">
        <f t="shared" si="37"/>
        <v>202341</v>
      </c>
      <c r="Q798" s="171">
        <f t="shared" si="38"/>
        <v>202345</v>
      </c>
      <c r="S798" s="102" t="str">
        <f>IF(B798="NET","",IFERROR(VLOOKUP(O798,'2) Order Form'!$V$9:$V$905,1,FALSE),"Ikke med I order form"))</f>
        <v/>
      </c>
      <c r="U798" s="2">
        <v>7048652833730</v>
      </c>
      <c r="V798" s="120">
        <f>IFERROR(VLOOKUP(U798,'2) Order Form'!$V$9:$V$1767,1,FALSE),"Ikke med I order form")</f>
        <v>7048652833730</v>
      </c>
      <c r="W798" s="173">
        <f>INDEX(ATS!$A:$P,MATCH(ATS!$U798,ATS!$O:$O,0),1)</f>
        <v>852096</v>
      </c>
      <c r="X798" s="174" t="str">
        <f>INDEX(ATS!$A:$P,MATCH(ATS!$U798,ATS!$O:$O,0),2)</f>
        <v>Tachi Polarized</v>
      </c>
      <c r="Y798" s="175" t="str">
        <f>INDEX(ATS!$A:$P,MATCH(ATS!$U798,ATS!$O:$O,0),4)</f>
        <v>230100-OS</v>
      </c>
      <c r="AA798" s="173">
        <f>IFERROR(VLOOKUP('2) Order Form'!V739,$U$4:$U$2000,1,FALSE),"Ikke med i Elastic")</f>
        <v>7048652902832</v>
      </c>
      <c r="AB798" s="173">
        <f>SUM('2) Order Form'!V739)</f>
        <v>7048652902832</v>
      </c>
      <c r="AC798" s="173">
        <f>INDEX(ATS!$A:$P,MATCH(ATS!$AB798,ATS!$O:$O,0),1)</f>
        <v>820447</v>
      </c>
      <c r="AD798" s="173" t="str">
        <f>INDEX(ATS!$A:$P,MATCH(ATS!$AB798,ATS!$O:$O,0),2)</f>
        <v>Hunter Merino Socks Jr</v>
      </c>
      <c r="AE798" s="173" t="str">
        <f>INDEX(ATS!$A:$P,MATCH(ATS!$AB798,ATS!$O:$O,0),4)</f>
        <v>10001-3436</v>
      </c>
    </row>
    <row r="799" spans="1:31">
      <c r="A799">
        <v>820344</v>
      </c>
      <c r="B799" t="s">
        <v>1459</v>
      </c>
      <c r="C799" t="s">
        <v>3939</v>
      </c>
      <c r="D799" t="s">
        <v>1432</v>
      </c>
      <c r="E799" t="s">
        <v>3352</v>
      </c>
      <c r="F799" t="s">
        <v>68</v>
      </c>
      <c r="G799" t="s">
        <v>111</v>
      </c>
      <c r="H799">
        <v>29</v>
      </c>
      <c r="I799">
        <v>29</v>
      </c>
      <c r="J799">
        <v>29</v>
      </c>
      <c r="K799">
        <v>29</v>
      </c>
      <c r="L799">
        <v>29</v>
      </c>
      <c r="N799" s="171" t="str">
        <f t="shared" si="36"/>
        <v>820344-10002-XS</v>
      </c>
      <c r="O799" s="172">
        <f>IF(B799="NET","",IF(B799="","",IFERROR(VLOOKUP(N799,EAN!$A:$B,2,FALSE),"MANGLER - MÅ OPPDATERE EAN-FANEN")))</f>
        <v>7048652801258</v>
      </c>
      <c r="P799" s="171">
        <f t="shared" si="37"/>
        <v>29</v>
      </c>
      <c r="Q799" s="171">
        <f t="shared" si="38"/>
        <v>29</v>
      </c>
      <c r="S799" s="102" t="str">
        <f>IF(B799="NET","",IFERROR(VLOOKUP(O799,'2) Order Form'!$V$9:$V$905,1,FALSE),"Ikke med I order form"))</f>
        <v>Ikke med I order form</v>
      </c>
      <c r="U799" s="2">
        <v>7048652833730</v>
      </c>
      <c r="V799" s="120">
        <f>IFERROR(VLOOKUP(U799,'2) Order Form'!$V$9:$V$1767,1,FALSE),"Ikke med I order form")</f>
        <v>7048652833730</v>
      </c>
      <c r="W799" s="173">
        <f>INDEX(ATS!$A:$P,MATCH(ATS!$U799,ATS!$O:$O,0),1)</f>
        <v>852096</v>
      </c>
      <c r="X799" s="174" t="str">
        <f>INDEX(ATS!$A:$P,MATCH(ATS!$U799,ATS!$O:$O,0),2)</f>
        <v>Tachi Polarized</v>
      </c>
      <c r="Y799" s="175" t="str">
        <f>INDEX(ATS!$A:$P,MATCH(ATS!$U799,ATS!$O:$O,0),4)</f>
        <v>230100-OS</v>
      </c>
      <c r="AA799" s="173">
        <f>IFERROR(VLOOKUP('2) Order Form'!V740,$U$4:$U$2000,1,FALSE),"Ikke med i Elastic")</f>
        <v>7048652902849</v>
      </c>
      <c r="AB799" s="173">
        <f>SUM('2) Order Form'!V740)</f>
        <v>7048652902849</v>
      </c>
      <c r="AC799" s="173">
        <f>INDEX(ATS!$A:$P,MATCH(ATS!$AB799,ATS!$O:$O,0),1)</f>
        <v>820447</v>
      </c>
      <c r="AD799" s="173" t="str">
        <f>INDEX(ATS!$A:$P,MATCH(ATS!$AB799,ATS!$O:$O,0),2)</f>
        <v>Hunter Merino Socks Jr</v>
      </c>
      <c r="AE799" s="173" t="str">
        <f>INDEX(ATS!$A:$P,MATCH(ATS!$AB799,ATS!$O:$O,0),4)</f>
        <v>88300-3436</v>
      </c>
    </row>
    <row r="800" spans="1:31">
      <c r="A800">
        <v>820344</v>
      </c>
      <c r="B800" t="s">
        <v>1459</v>
      </c>
      <c r="C800" t="s">
        <v>3939</v>
      </c>
      <c r="D800" t="s">
        <v>345</v>
      </c>
      <c r="E800" t="s">
        <v>3352</v>
      </c>
      <c r="F800" t="s">
        <v>8</v>
      </c>
      <c r="G800" t="s">
        <v>111</v>
      </c>
      <c r="H800">
        <v>74</v>
      </c>
      <c r="I800">
        <v>74</v>
      </c>
      <c r="J800">
        <v>74</v>
      </c>
      <c r="K800">
        <v>74</v>
      </c>
      <c r="L800">
        <v>74</v>
      </c>
      <c r="N800" s="171" t="str">
        <f t="shared" si="36"/>
        <v>820344-10002-S</v>
      </c>
      <c r="O800" s="172">
        <f>IF(B800="NET","",IF(B800="","",IFERROR(VLOOKUP(N800,EAN!$A:$B,2,FALSE),"MANGLER - MÅ OPPDATERE EAN-FANEN")))</f>
        <v>7048652801241</v>
      </c>
      <c r="P800" s="171">
        <f t="shared" si="37"/>
        <v>74</v>
      </c>
      <c r="Q800" s="171">
        <f t="shared" si="38"/>
        <v>74</v>
      </c>
      <c r="S800" s="102" t="str">
        <f>IF(B800="NET","",IFERROR(VLOOKUP(O800,'2) Order Form'!$V$9:$V$905,1,FALSE),"Ikke med I order form"))</f>
        <v>Ikke med I order form</v>
      </c>
      <c r="U800" s="2">
        <v>7048652616456</v>
      </c>
      <c r="V800" s="120">
        <f>IFERROR(VLOOKUP(U800,'2) Order Form'!$V$9:$V$1767,1,FALSE),"Ikke med I order form")</f>
        <v>7048652616456</v>
      </c>
      <c r="W800" s="173">
        <f>INDEX(ATS!$A:$P,MATCH(ATS!$U800,ATS!$O:$O,0),1)</f>
        <v>852031</v>
      </c>
      <c r="X800" s="174" t="str">
        <f>INDEX(ATS!$A:$P,MATCH(ATS!$U800,ATS!$O:$O,0),2)</f>
        <v>Heat RIG Reflect</v>
      </c>
      <c r="Y800" s="175" t="str">
        <f>INDEX(ATS!$A:$P,MATCH(ATS!$U800,ATS!$O:$O,0),4)</f>
        <v>060100-OS</v>
      </c>
      <c r="AA800" s="173">
        <f>IFERROR(VLOOKUP('2) Order Form'!V741,$U$4:$U$2000,1,FALSE),"Ikke med i Elastic")</f>
        <v>7048652902856</v>
      </c>
      <c r="AB800" s="173">
        <f>SUM('2) Order Form'!V741)</f>
        <v>7048652902856</v>
      </c>
      <c r="AC800" s="173">
        <f>INDEX(ATS!$A:$P,MATCH(ATS!$AB800,ATS!$O:$O,0),1)</f>
        <v>820447</v>
      </c>
      <c r="AD800" s="173" t="str">
        <f>INDEX(ATS!$A:$P,MATCH(ATS!$AB800,ATS!$O:$O,0),2)</f>
        <v>Hunter Merino Socks Jr</v>
      </c>
      <c r="AE800" s="173" t="str">
        <f>INDEX(ATS!$A:$P,MATCH(ATS!$AB800,ATS!$O:$O,0),4)</f>
        <v>99901-3436</v>
      </c>
    </row>
    <row r="801" spans="1:31">
      <c r="A801">
        <v>820344</v>
      </c>
      <c r="B801" t="s">
        <v>1459</v>
      </c>
      <c r="C801" t="s">
        <v>3939</v>
      </c>
      <c r="D801" t="s">
        <v>346</v>
      </c>
      <c r="E801" t="s">
        <v>3352</v>
      </c>
      <c r="F801" t="s">
        <v>7</v>
      </c>
      <c r="G801" t="s">
        <v>111</v>
      </c>
      <c r="H801">
        <v>82</v>
      </c>
      <c r="I801">
        <v>82</v>
      </c>
      <c r="J801">
        <v>82</v>
      </c>
      <c r="K801">
        <v>82</v>
      </c>
      <c r="L801">
        <v>82</v>
      </c>
      <c r="N801" s="171" t="str">
        <f t="shared" si="36"/>
        <v>820344-10002-M</v>
      </c>
      <c r="O801" s="172">
        <f>IF(B801="NET","",IF(B801="","",IFERROR(VLOOKUP(N801,EAN!$A:$B,2,FALSE),"MANGLER - MÅ OPPDATERE EAN-FANEN")))</f>
        <v>7048652801234</v>
      </c>
      <c r="P801" s="171">
        <f t="shared" si="37"/>
        <v>82</v>
      </c>
      <c r="Q801" s="171">
        <f t="shared" si="38"/>
        <v>82</v>
      </c>
      <c r="S801" s="102" t="str">
        <f>IF(B801="NET","",IFERROR(VLOOKUP(O801,'2) Order Form'!$V$9:$V$905,1,FALSE),"Ikke med I order form"))</f>
        <v>Ikke med I order form</v>
      </c>
      <c r="U801" s="2">
        <v>7048652616456</v>
      </c>
      <c r="V801" s="120">
        <f>IFERROR(VLOOKUP(U801,'2) Order Form'!$V$9:$V$1767,1,FALSE),"Ikke med I order form")</f>
        <v>7048652616456</v>
      </c>
      <c r="W801" s="173">
        <f>INDEX(ATS!$A:$P,MATCH(ATS!$U801,ATS!$O:$O,0),1)</f>
        <v>852031</v>
      </c>
      <c r="X801" s="174" t="str">
        <f>INDEX(ATS!$A:$P,MATCH(ATS!$U801,ATS!$O:$O,0),2)</f>
        <v>Heat RIG Reflect</v>
      </c>
      <c r="Y801" s="175" t="str">
        <f>INDEX(ATS!$A:$P,MATCH(ATS!$U801,ATS!$O:$O,0),4)</f>
        <v>060100-OS</v>
      </c>
      <c r="AA801" s="173">
        <f>IFERROR(VLOOKUP('2) Order Form'!V742,$U$4:$U$2000,1,FALSE),"Ikke med i Elastic")</f>
        <v>7048652897664</v>
      </c>
      <c r="AB801" s="173">
        <f>SUM('2) Order Form'!V742)</f>
        <v>7048652897664</v>
      </c>
      <c r="AC801" s="173">
        <f>INDEX(ATS!$A:$P,MATCH(ATS!$AB801,ATS!$O:$O,0),1)</f>
        <v>820351</v>
      </c>
      <c r="AD801" s="173" t="str">
        <f>INDEX(ATS!$A:$P,MATCH(ATS!$AB801,ATS!$O:$O,0),2)</f>
        <v>Crossfire Cargo Bib Shorts M</v>
      </c>
      <c r="AE801" s="173" t="str">
        <f>INDEX(ATS!$A:$P,MATCH(ATS!$AB801,ATS!$O:$O,0),4)</f>
        <v>99901-S</v>
      </c>
    </row>
    <row r="802" spans="1:31">
      <c r="A802">
        <v>820344</v>
      </c>
      <c r="B802" t="s">
        <v>1459</v>
      </c>
      <c r="C802" t="s">
        <v>3939</v>
      </c>
      <c r="D802" t="s">
        <v>347</v>
      </c>
      <c r="E802" t="s">
        <v>3352</v>
      </c>
      <c r="F802" t="s">
        <v>66</v>
      </c>
      <c r="G802" t="s">
        <v>111</v>
      </c>
      <c r="H802">
        <v>53</v>
      </c>
      <c r="I802">
        <v>53</v>
      </c>
      <c r="J802">
        <v>53</v>
      </c>
      <c r="K802">
        <v>53</v>
      </c>
      <c r="L802">
        <v>53</v>
      </c>
      <c r="N802" s="171" t="str">
        <f t="shared" si="36"/>
        <v>820344-10002-L</v>
      </c>
      <c r="O802" s="172">
        <f>IF(B802="NET","",IF(B802="","",IFERROR(VLOOKUP(N802,EAN!$A:$B,2,FALSE),"MANGLER - MÅ OPPDATERE EAN-FANEN")))</f>
        <v>7048652801227</v>
      </c>
      <c r="P802" s="171">
        <f t="shared" si="37"/>
        <v>53</v>
      </c>
      <c r="Q802" s="171">
        <f t="shared" si="38"/>
        <v>53</v>
      </c>
      <c r="S802" s="102" t="str">
        <f>IF(B802="NET","",IFERROR(VLOOKUP(O802,'2) Order Form'!$V$9:$V$905,1,FALSE),"Ikke med I order form"))</f>
        <v>Ikke med I order form</v>
      </c>
      <c r="U802" s="2">
        <v>7048652616456</v>
      </c>
      <c r="V802" s="120">
        <f>IFERROR(VLOOKUP(U802,'2) Order Form'!$V$9:$V$1767,1,FALSE),"Ikke med I order form")</f>
        <v>7048652616456</v>
      </c>
      <c r="W802" s="173">
        <f>INDEX(ATS!$A:$P,MATCH(ATS!$U802,ATS!$O:$O,0),1)</f>
        <v>852031</v>
      </c>
      <c r="X802" s="174" t="str">
        <f>INDEX(ATS!$A:$P,MATCH(ATS!$U802,ATS!$O:$O,0),2)</f>
        <v>Heat RIG Reflect</v>
      </c>
      <c r="Y802" s="175" t="str">
        <f>INDEX(ATS!$A:$P,MATCH(ATS!$U802,ATS!$O:$O,0),4)</f>
        <v>060100-OS</v>
      </c>
      <c r="AA802" s="173">
        <f>IFERROR(VLOOKUP('2) Order Form'!V743,$U$4:$U$2000,1,FALSE),"Ikke med i Elastic")</f>
        <v>7048652897657</v>
      </c>
      <c r="AB802" s="173">
        <f>SUM('2) Order Form'!V743)</f>
        <v>7048652897657</v>
      </c>
      <c r="AC802" s="173">
        <f>INDEX(ATS!$A:$P,MATCH(ATS!$AB802,ATS!$O:$O,0),1)</f>
        <v>820351</v>
      </c>
      <c r="AD802" s="173" t="str">
        <f>INDEX(ATS!$A:$P,MATCH(ATS!$AB802,ATS!$O:$O,0),2)</f>
        <v>Crossfire Cargo Bib Shorts M</v>
      </c>
      <c r="AE802" s="173" t="str">
        <f>INDEX(ATS!$A:$P,MATCH(ATS!$AB802,ATS!$O:$O,0),4)</f>
        <v>99901-M</v>
      </c>
    </row>
    <row r="803" spans="1:31">
      <c r="A803">
        <v>820344</v>
      </c>
      <c r="B803" t="s">
        <v>1459</v>
      </c>
      <c r="C803" t="s">
        <v>3939</v>
      </c>
      <c r="D803" t="s">
        <v>338</v>
      </c>
      <c r="E803" t="s">
        <v>2883</v>
      </c>
      <c r="F803" t="s">
        <v>68</v>
      </c>
      <c r="G803" t="s">
        <v>111</v>
      </c>
      <c r="H803">
        <v>30</v>
      </c>
      <c r="I803">
        <v>30</v>
      </c>
      <c r="J803">
        <v>30</v>
      </c>
      <c r="K803">
        <v>30</v>
      </c>
      <c r="L803">
        <v>30</v>
      </c>
      <c r="N803" s="171" t="str">
        <f t="shared" si="36"/>
        <v>820344-99901-XS</v>
      </c>
      <c r="O803" s="172">
        <f>IF(B803="NET","",IF(B803="","",IFERROR(VLOOKUP(N803,EAN!$A:$B,2,FALSE),"MANGLER - MÅ OPPDATERE EAN-FANEN")))</f>
        <v>7048652801296</v>
      </c>
      <c r="P803" s="171">
        <f t="shared" si="37"/>
        <v>30</v>
      </c>
      <c r="Q803" s="171">
        <f t="shared" si="38"/>
        <v>30</v>
      </c>
      <c r="S803" s="102" t="str">
        <f>IF(B803="NET","",IFERROR(VLOOKUP(O803,'2) Order Form'!$V$9:$V$905,1,FALSE),"Ikke med I order form"))</f>
        <v>Ikke med I order form</v>
      </c>
      <c r="U803" s="2">
        <v>7048652616463</v>
      </c>
      <c r="V803" s="120">
        <f>IFERROR(VLOOKUP(U803,'2) Order Form'!$V$9:$V$1767,1,FALSE),"Ikke med I order form")</f>
        <v>7048652616463</v>
      </c>
      <c r="W803" s="173">
        <f>INDEX(ATS!$A:$P,MATCH(ATS!$U803,ATS!$O:$O,0),1)</f>
        <v>852031</v>
      </c>
      <c r="X803" s="174" t="str">
        <f>INDEX(ATS!$A:$P,MATCH(ATS!$U803,ATS!$O:$O,0),2)</f>
        <v>Heat RIG Reflect</v>
      </c>
      <c r="Y803" s="175" t="str">
        <f>INDEX(ATS!$A:$P,MATCH(ATS!$U803,ATS!$O:$O,0),4)</f>
        <v>152100-OS</v>
      </c>
      <c r="AA803" s="173">
        <f>IFERROR(VLOOKUP('2) Order Form'!V744,$U$4:$U$2000,1,FALSE),"Ikke med i Elastic")</f>
        <v>7048652897640</v>
      </c>
      <c r="AB803" s="173">
        <f>SUM('2) Order Form'!V744)</f>
        <v>7048652897640</v>
      </c>
      <c r="AC803" s="173">
        <f>INDEX(ATS!$A:$P,MATCH(ATS!$AB803,ATS!$O:$O,0),1)</f>
        <v>820351</v>
      </c>
      <c r="AD803" s="173" t="str">
        <f>INDEX(ATS!$A:$P,MATCH(ATS!$AB803,ATS!$O:$O,0),2)</f>
        <v>Crossfire Cargo Bib Shorts M</v>
      </c>
      <c r="AE803" s="173" t="str">
        <f>INDEX(ATS!$A:$P,MATCH(ATS!$AB803,ATS!$O:$O,0),4)</f>
        <v>99901-L</v>
      </c>
    </row>
    <row r="804" spans="1:31">
      <c r="A804">
        <v>820344</v>
      </c>
      <c r="B804" t="s">
        <v>1459</v>
      </c>
      <c r="C804" t="s">
        <v>3939</v>
      </c>
      <c r="D804" t="s">
        <v>334</v>
      </c>
      <c r="E804" t="s">
        <v>2883</v>
      </c>
      <c r="F804" t="s">
        <v>8</v>
      </c>
      <c r="G804" t="s">
        <v>111</v>
      </c>
      <c r="H804">
        <v>105</v>
      </c>
      <c r="I804">
        <v>105</v>
      </c>
      <c r="J804">
        <v>105</v>
      </c>
      <c r="K804">
        <v>105</v>
      </c>
      <c r="L804">
        <v>105</v>
      </c>
      <c r="N804" s="171" t="str">
        <f t="shared" si="36"/>
        <v>820344-99901-S</v>
      </c>
      <c r="O804" s="172">
        <f>IF(B804="NET","",IF(B804="","",IFERROR(VLOOKUP(N804,EAN!$A:$B,2,FALSE),"MANGLER - MÅ OPPDATERE EAN-FANEN")))</f>
        <v>7048652801289</v>
      </c>
      <c r="P804" s="171">
        <f t="shared" si="37"/>
        <v>105</v>
      </c>
      <c r="Q804" s="171">
        <f t="shared" si="38"/>
        <v>105</v>
      </c>
      <c r="S804" s="102" t="str">
        <f>IF(B804="NET","",IFERROR(VLOOKUP(O804,'2) Order Form'!$V$9:$V$905,1,FALSE),"Ikke med I order form"))</f>
        <v>Ikke med I order form</v>
      </c>
      <c r="U804" s="2">
        <v>7048652616463</v>
      </c>
      <c r="V804" s="120">
        <f>IFERROR(VLOOKUP(U804,'2) Order Form'!$V$9:$V$1767,1,FALSE),"Ikke med I order form")</f>
        <v>7048652616463</v>
      </c>
      <c r="W804" s="173">
        <f>INDEX(ATS!$A:$P,MATCH(ATS!$U804,ATS!$O:$O,0),1)</f>
        <v>852031</v>
      </c>
      <c r="X804" s="174" t="str">
        <f>INDEX(ATS!$A:$P,MATCH(ATS!$U804,ATS!$O:$O,0),2)</f>
        <v>Heat RIG Reflect</v>
      </c>
      <c r="Y804" s="175" t="str">
        <f>INDEX(ATS!$A:$P,MATCH(ATS!$U804,ATS!$O:$O,0),4)</f>
        <v>152100-OS</v>
      </c>
      <c r="AA804" s="173">
        <f>IFERROR(VLOOKUP('2) Order Form'!V745,$U$4:$U$2000,1,FALSE),"Ikke med i Elastic")</f>
        <v>7048652897671</v>
      </c>
      <c r="AB804" s="173">
        <f>SUM('2) Order Form'!V745)</f>
        <v>7048652897671</v>
      </c>
      <c r="AC804" s="173">
        <f>INDEX(ATS!$A:$P,MATCH(ATS!$AB804,ATS!$O:$O,0),1)</f>
        <v>820351</v>
      </c>
      <c r="AD804" s="173" t="str">
        <f>INDEX(ATS!$A:$P,MATCH(ATS!$AB804,ATS!$O:$O,0),2)</f>
        <v>Crossfire Cargo Bib Shorts M</v>
      </c>
      <c r="AE804" s="173" t="str">
        <f>INDEX(ATS!$A:$P,MATCH(ATS!$AB804,ATS!$O:$O,0),4)</f>
        <v>99901-XL</v>
      </c>
    </row>
    <row r="805" spans="1:31">
      <c r="A805">
        <v>820344</v>
      </c>
      <c r="B805" t="s">
        <v>1459</v>
      </c>
      <c r="C805" t="s">
        <v>3939</v>
      </c>
      <c r="D805" t="s">
        <v>335</v>
      </c>
      <c r="E805" t="s">
        <v>2883</v>
      </c>
      <c r="F805" t="s">
        <v>7</v>
      </c>
      <c r="G805" t="s">
        <v>111</v>
      </c>
      <c r="H805">
        <v>145</v>
      </c>
      <c r="I805">
        <v>145</v>
      </c>
      <c r="J805">
        <v>145</v>
      </c>
      <c r="K805">
        <v>145</v>
      </c>
      <c r="L805">
        <v>145</v>
      </c>
      <c r="N805" s="171" t="str">
        <f t="shared" si="36"/>
        <v>820344-99901-M</v>
      </c>
      <c r="O805" s="172">
        <f>IF(B805="NET","",IF(B805="","",IFERROR(VLOOKUP(N805,EAN!$A:$B,2,FALSE),"MANGLER - MÅ OPPDATERE EAN-FANEN")))</f>
        <v>7048652801272</v>
      </c>
      <c r="P805" s="171">
        <f t="shared" si="37"/>
        <v>145</v>
      </c>
      <c r="Q805" s="171">
        <f t="shared" si="38"/>
        <v>145</v>
      </c>
      <c r="S805" s="102" t="str">
        <f>IF(B805="NET","",IFERROR(VLOOKUP(O805,'2) Order Form'!$V$9:$V$905,1,FALSE),"Ikke med I order form"))</f>
        <v>Ikke med I order form</v>
      </c>
      <c r="U805" s="2">
        <v>7048652616463</v>
      </c>
      <c r="V805" s="120">
        <f>IFERROR(VLOOKUP(U805,'2) Order Form'!$V$9:$V$1767,1,FALSE),"Ikke med I order form")</f>
        <v>7048652616463</v>
      </c>
      <c r="W805" s="173">
        <f>INDEX(ATS!$A:$P,MATCH(ATS!$U805,ATS!$O:$O,0),1)</f>
        <v>852031</v>
      </c>
      <c r="X805" s="174" t="str">
        <f>INDEX(ATS!$A:$P,MATCH(ATS!$U805,ATS!$O:$O,0),2)</f>
        <v>Heat RIG Reflect</v>
      </c>
      <c r="Y805" s="175" t="str">
        <f>INDEX(ATS!$A:$P,MATCH(ATS!$U805,ATS!$O:$O,0),4)</f>
        <v>152100-OS</v>
      </c>
      <c r="AA805" s="173">
        <f>IFERROR(VLOOKUP('2) Order Form'!V746,$U$4:$U$2000,1,FALSE),"Ikke med i Elastic")</f>
        <v>7048652897862</v>
      </c>
      <c r="AB805" s="173">
        <f>SUM('2) Order Form'!V746)</f>
        <v>7048652897862</v>
      </c>
      <c r="AC805" s="173">
        <f>INDEX(ATS!$A:$P,MATCH(ATS!$AB805,ATS!$O:$O,0),1)</f>
        <v>820349</v>
      </c>
      <c r="AD805" s="173" t="str">
        <f>INDEX(ATS!$A:$P,MATCH(ATS!$AB805,ATS!$O:$O,0),2)</f>
        <v>Crossfire Hybrid LS Jersey M</v>
      </c>
      <c r="AE805" s="173" t="str">
        <f>INDEX(ATS!$A:$P,MATCH(ATS!$AB805,ATS!$O:$O,0),4)</f>
        <v>55505-S</v>
      </c>
    </row>
    <row r="806" spans="1:31">
      <c r="A806">
        <v>820344</v>
      </c>
      <c r="B806" t="s">
        <v>1459</v>
      </c>
      <c r="C806" t="s">
        <v>3939</v>
      </c>
      <c r="D806" t="s">
        <v>336</v>
      </c>
      <c r="E806" t="s">
        <v>2883</v>
      </c>
      <c r="F806" t="s">
        <v>66</v>
      </c>
      <c r="G806" t="s">
        <v>111</v>
      </c>
      <c r="H806">
        <v>66</v>
      </c>
      <c r="I806">
        <v>66</v>
      </c>
      <c r="J806">
        <v>66</v>
      </c>
      <c r="K806">
        <v>66</v>
      </c>
      <c r="L806">
        <v>66</v>
      </c>
      <c r="N806" s="171" t="str">
        <f t="shared" si="36"/>
        <v>820344-99901-L</v>
      </c>
      <c r="O806" s="172">
        <f>IF(B806="NET","",IF(B806="","",IFERROR(VLOOKUP(N806,EAN!$A:$B,2,FALSE),"MANGLER - MÅ OPPDATERE EAN-FANEN")))</f>
        <v>7048652801265</v>
      </c>
      <c r="P806" s="171">
        <f t="shared" si="37"/>
        <v>66</v>
      </c>
      <c r="Q806" s="171">
        <f t="shared" si="38"/>
        <v>66</v>
      </c>
      <c r="S806" s="102" t="str">
        <f>IF(B806="NET","",IFERROR(VLOOKUP(O806,'2) Order Form'!$V$9:$V$905,1,FALSE),"Ikke med I order form"))</f>
        <v>Ikke med I order form</v>
      </c>
      <c r="U806" s="2">
        <v>7048652616463</v>
      </c>
      <c r="V806" s="120">
        <f>IFERROR(VLOOKUP(U806,'2) Order Form'!$V$9:$V$1767,1,FALSE),"Ikke med I order form")</f>
        <v>7048652616463</v>
      </c>
      <c r="W806" s="173">
        <f>INDEX(ATS!$A:$P,MATCH(ATS!$U806,ATS!$O:$O,0),1)</f>
        <v>852031</v>
      </c>
      <c r="X806" s="174" t="str">
        <f>INDEX(ATS!$A:$P,MATCH(ATS!$U806,ATS!$O:$O,0),2)</f>
        <v>Heat RIG Reflect</v>
      </c>
      <c r="Y806" s="175" t="str">
        <f>INDEX(ATS!$A:$P,MATCH(ATS!$U806,ATS!$O:$O,0),4)</f>
        <v>152100-OS</v>
      </c>
      <c r="AA806" s="173">
        <f>IFERROR(VLOOKUP('2) Order Form'!V747,$U$4:$U$2000,1,FALSE),"Ikke med i Elastic")</f>
        <v>7048652897855</v>
      </c>
      <c r="AB806" s="173">
        <f>SUM('2) Order Form'!V747)</f>
        <v>7048652897855</v>
      </c>
      <c r="AC806" s="173">
        <f>INDEX(ATS!$A:$P,MATCH(ATS!$AB806,ATS!$O:$O,0),1)</f>
        <v>820349</v>
      </c>
      <c r="AD806" s="173" t="str">
        <f>INDEX(ATS!$A:$P,MATCH(ATS!$AB806,ATS!$O:$O,0),2)</f>
        <v>Crossfire Hybrid LS Jersey M</v>
      </c>
      <c r="AE806" s="173" t="str">
        <f>INDEX(ATS!$A:$P,MATCH(ATS!$AB806,ATS!$O:$O,0),4)</f>
        <v>55505-M</v>
      </c>
    </row>
    <row r="807" spans="1:31">
      <c r="A807" s="140">
        <v>820345</v>
      </c>
      <c r="B807" t="s">
        <v>170</v>
      </c>
      <c r="H807" s="140">
        <v>202341</v>
      </c>
      <c r="I807" s="140">
        <v>202342</v>
      </c>
      <c r="J807" s="140">
        <v>202343</v>
      </c>
      <c r="K807" s="140">
        <v>202344</v>
      </c>
      <c r="L807" s="140">
        <v>202345</v>
      </c>
      <c r="N807" s="171" t="str">
        <f t="shared" si="36"/>
        <v>820345-</v>
      </c>
      <c r="O807" s="172" t="str">
        <f>IF(B807="NET","",IF(B807="","",IFERROR(VLOOKUP(N807,EAN!$A:$B,2,FALSE),"MANGLER - MÅ OPPDATERE EAN-FANEN")))</f>
        <v/>
      </c>
      <c r="P807" s="171">
        <f t="shared" si="37"/>
        <v>202341</v>
      </c>
      <c r="Q807" s="171">
        <f t="shared" si="38"/>
        <v>202345</v>
      </c>
      <c r="S807" s="102" t="str">
        <f>IF(B807="NET","",IFERROR(VLOOKUP(O807,'2) Order Form'!$V$9:$V$905,1,FALSE),"Ikke med I order form"))</f>
        <v/>
      </c>
      <c r="U807" s="2">
        <v>7048652710123</v>
      </c>
      <c r="V807" s="120">
        <f>IFERROR(VLOOKUP(U807,'2) Order Form'!$V$9:$V$1767,1,FALSE),"Ikke med I order form")</f>
        <v>7048652710123</v>
      </c>
      <c r="W807" s="173">
        <f>INDEX(ATS!$A:$P,MATCH(ATS!$U807,ATS!$O:$O,0),1)</f>
        <v>852031</v>
      </c>
      <c r="X807" s="174" t="str">
        <f>INDEX(ATS!$A:$P,MATCH(ATS!$U807,ATS!$O:$O,0),2)</f>
        <v>Heat RIG Reflect</v>
      </c>
      <c r="Y807" s="175" t="str">
        <f>INDEX(ATS!$A:$P,MATCH(ATS!$U807,ATS!$O:$O,0),4)</f>
        <v>160400-OS</v>
      </c>
      <c r="AA807" s="173">
        <f>IFERROR(VLOOKUP('2) Order Form'!V748,$U$4:$U$2000,1,FALSE),"Ikke med i Elastic")</f>
        <v>7048652897848</v>
      </c>
      <c r="AB807" s="173">
        <f>SUM('2) Order Form'!V748)</f>
        <v>7048652897848</v>
      </c>
      <c r="AC807" s="173">
        <f>INDEX(ATS!$A:$P,MATCH(ATS!$AB807,ATS!$O:$O,0),1)</f>
        <v>820349</v>
      </c>
      <c r="AD807" s="173" t="str">
        <f>INDEX(ATS!$A:$P,MATCH(ATS!$AB807,ATS!$O:$O,0),2)</f>
        <v>Crossfire Hybrid LS Jersey M</v>
      </c>
      <c r="AE807" s="173" t="str">
        <f>INDEX(ATS!$A:$P,MATCH(ATS!$AB807,ATS!$O:$O,0),4)</f>
        <v>55505-L</v>
      </c>
    </row>
    <row r="808" spans="1:31">
      <c r="A808">
        <v>820345</v>
      </c>
      <c r="B808" t="s">
        <v>3414</v>
      </c>
      <c r="C808" t="s">
        <v>3939</v>
      </c>
      <c r="D808" t="s">
        <v>344</v>
      </c>
      <c r="E808" t="s">
        <v>2883</v>
      </c>
      <c r="F808" t="s">
        <v>78</v>
      </c>
      <c r="G808" t="s">
        <v>111</v>
      </c>
      <c r="H808">
        <v>257</v>
      </c>
      <c r="I808">
        <v>257</v>
      </c>
      <c r="J808">
        <v>257</v>
      </c>
      <c r="K808">
        <v>257</v>
      </c>
      <c r="L808">
        <v>257</v>
      </c>
      <c r="N808" s="171" t="str">
        <f t="shared" si="36"/>
        <v>820345-99901-OS</v>
      </c>
      <c r="O808" s="172" t="str">
        <f>IF(B808="NET","",IF(B808="","",IFERROR(VLOOKUP(N808,EAN!$A:$B,2,FALSE),"MANGLER - MÅ OPPDATERE EAN-FANEN")))</f>
        <v>MANGLER - MÅ OPPDATERE EAN-FANEN</v>
      </c>
      <c r="P808" s="171">
        <f t="shared" si="37"/>
        <v>257</v>
      </c>
      <c r="Q808" s="171">
        <f t="shared" si="38"/>
        <v>257</v>
      </c>
      <c r="S808" s="102" t="str">
        <f>IF(B808="NET","",IFERROR(VLOOKUP(O808,'2) Order Form'!$V$9:$V$905,1,FALSE),"Ikke med I order form"))</f>
        <v>Ikke med I order form</v>
      </c>
      <c r="U808" s="2">
        <v>7048652710123</v>
      </c>
      <c r="V808" s="120">
        <f>IFERROR(VLOOKUP(U808,'2) Order Form'!$V$9:$V$1767,1,FALSE),"Ikke med I order form")</f>
        <v>7048652710123</v>
      </c>
      <c r="W808" s="173">
        <f>INDEX(ATS!$A:$P,MATCH(ATS!$U808,ATS!$O:$O,0),1)</f>
        <v>852031</v>
      </c>
      <c r="X808" s="174" t="str">
        <f>INDEX(ATS!$A:$P,MATCH(ATS!$U808,ATS!$O:$O,0),2)</f>
        <v>Heat RIG Reflect</v>
      </c>
      <c r="Y808" s="175" t="str">
        <f>INDEX(ATS!$A:$P,MATCH(ATS!$U808,ATS!$O:$O,0),4)</f>
        <v>160400-OS</v>
      </c>
      <c r="AA808" s="173">
        <f>IFERROR(VLOOKUP('2) Order Form'!V749,$U$4:$U$2000,1,FALSE),"Ikke med i Elastic")</f>
        <v>7048652897879</v>
      </c>
      <c r="AB808" s="173">
        <f>SUM('2) Order Form'!V749)</f>
        <v>7048652897879</v>
      </c>
      <c r="AC808" s="173">
        <f>INDEX(ATS!$A:$P,MATCH(ATS!$AB808,ATS!$O:$O,0),1)</f>
        <v>820349</v>
      </c>
      <c r="AD808" s="173" t="str">
        <f>INDEX(ATS!$A:$P,MATCH(ATS!$AB808,ATS!$O:$O,0),2)</f>
        <v>Crossfire Hybrid LS Jersey M</v>
      </c>
      <c r="AE808" s="173" t="str">
        <f>INDEX(ATS!$A:$P,MATCH(ATS!$AB808,ATS!$O:$O,0),4)</f>
        <v>55505-XL</v>
      </c>
    </row>
    <row r="809" spans="1:31">
      <c r="A809" s="140">
        <v>820349</v>
      </c>
      <c r="B809" t="s">
        <v>170</v>
      </c>
      <c r="H809" s="140">
        <v>202341</v>
      </c>
      <c r="I809" s="140">
        <v>202342</v>
      </c>
      <c r="J809" s="140">
        <v>202343</v>
      </c>
      <c r="K809" s="140">
        <v>202344</v>
      </c>
      <c r="L809" s="140">
        <v>202345</v>
      </c>
      <c r="N809" s="171" t="str">
        <f t="shared" si="36"/>
        <v>820349-</v>
      </c>
      <c r="O809" s="172" t="str">
        <f>IF(B809="NET","",IF(B809="","",IFERROR(VLOOKUP(N809,EAN!$A:$B,2,FALSE),"MANGLER - MÅ OPPDATERE EAN-FANEN")))</f>
        <v/>
      </c>
      <c r="P809" s="171">
        <f t="shared" si="37"/>
        <v>202341</v>
      </c>
      <c r="Q809" s="171">
        <f t="shared" si="38"/>
        <v>202345</v>
      </c>
      <c r="S809" s="102" t="str">
        <f>IF(B809="NET","",IFERROR(VLOOKUP(O809,'2) Order Form'!$V$9:$V$905,1,FALSE),"Ikke med I order form"))</f>
        <v/>
      </c>
      <c r="U809" s="2">
        <v>7048652710123</v>
      </c>
      <c r="V809" s="120">
        <f>IFERROR(VLOOKUP(U809,'2) Order Form'!$V$9:$V$1767,1,FALSE),"Ikke med I order form")</f>
        <v>7048652710123</v>
      </c>
      <c r="W809" s="173">
        <f>INDEX(ATS!$A:$P,MATCH(ATS!$U809,ATS!$O:$O,0),1)</f>
        <v>852031</v>
      </c>
      <c r="X809" s="174" t="str">
        <f>INDEX(ATS!$A:$P,MATCH(ATS!$U809,ATS!$O:$O,0),2)</f>
        <v>Heat RIG Reflect</v>
      </c>
      <c r="Y809" s="175" t="str">
        <f>INDEX(ATS!$A:$P,MATCH(ATS!$U809,ATS!$O:$O,0),4)</f>
        <v>160400-OS</v>
      </c>
      <c r="AA809" s="173">
        <f>IFERROR(VLOOKUP('2) Order Form'!V750,$U$4:$U$2000,1,FALSE),"Ikke med i Elastic")</f>
        <v>7048652897909</v>
      </c>
      <c r="AB809" s="173">
        <f>SUM('2) Order Form'!V750)</f>
        <v>7048652897909</v>
      </c>
      <c r="AC809" s="173">
        <f>INDEX(ATS!$A:$P,MATCH(ATS!$AB809,ATS!$O:$O,0),1)</f>
        <v>820349</v>
      </c>
      <c r="AD809" s="173" t="str">
        <f>INDEX(ATS!$A:$P,MATCH(ATS!$AB809,ATS!$O:$O,0),2)</f>
        <v>Crossfire Hybrid LS Jersey M</v>
      </c>
      <c r="AE809" s="173" t="str">
        <f>INDEX(ATS!$A:$P,MATCH(ATS!$AB809,ATS!$O:$O,0),4)</f>
        <v>99901-S</v>
      </c>
    </row>
    <row r="810" spans="1:31">
      <c r="A810">
        <v>820349</v>
      </c>
      <c r="B810" t="s">
        <v>1509</v>
      </c>
      <c r="C810" t="s">
        <v>3939</v>
      </c>
      <c r="D810" t="s">
        <v>1417</v>
      </c>
      <c r="E810" t="s">
        <v>2885</v>
      </c>
      <c r="F810" t="s">
        <v>8</v>
      </c>
      <c r="G810" t="s">
        <v>214</v>
      </c>
      <c r="H810">
        <v>39</v>
      </c>
      <c r="I810">
        <v>39</v>
      </c>
      <c r="J810">
        <v>39</v>
      </c>
      <c r="K810">
        <v>39</v>
      </c>
      <c r="L810">
        <v>39</v>
      </c>
      <c r="N810" s="171" t="str">
        <f t="shared" si="36"/>
        <v>820349-55505-S</v>
      </c>
      <c r="O810" s="172">
        <f>IF(B810="NET","",IF(B810="","",IFERROR(VLOOKUP(N810,EAN!$A:$B,2,FALSE),"MANGLER - MÅ OPPDATERE EAN-FANEN")))</f>
        <v>7048652897862</v>
      </c>
      <c r="P810" s="171">
        <f t="shared" si="37"/>
        <v>39</v>
      </c>
      <c r="Q810" s="171">
        <f t="shared" si="38"/>
        <v>39</v>
      </c>
      <c r="S810" s="102">
        <f>IF(B810="NET","",IFERROR(VLOOKUP(O810,'2) Order Form'!$V$9:$V$905,1,FALSE),"Ikke med I order form"))</f>
        <v>7048652897862</v>
      </c>
      <c r="U810" s="2">
        <v>7048652710147</v>
      </c>
      <c r="V810" s="120">
        <f>IFERROR(VLOOKUP(U810,'2) Order Form'!$V$9:$V$1767,1,FALSE),"Ikke med I order form")</f>
        <v>7048652710147</v>
      </c>
      <c r="W810" s="173">
        <f>INDEX(ATS!$A:$P,MATCH(ATS!$U810,ATS!$O:$O,0),1)</f>
        <v>852031</v>
      </c>
      <c r="X810" s="174" t="str">
        <f>INDEX(ATS!$A:$P,MATCH(ATS!$U810,ATS!$O:$O,0),2)</f>
        <v>Heat RIG Reflect</v>
      </c>
      <c r="Y810" s="175" t="str">
        <f>INDEX(ATS!$A:$P,MATCH(ATS!$U810,ATS!$O:$O,0),4)</f>
        <v>200500-OS</v>
      </c>
      <c r="AA810" s="173">
        <f>IFERROR(VLOOKUP('2) Order Form'!V751,$U$4:$U$2000,1,FALSE),"Ikke med i Elastic")</f>
        <v>7048652897893</v>
      </c>
      <c r="AB810" s="173">
        <f>SUM('2) Order Form'!V751)</f>
        <v>7048652897893</v>
      </c>
      <c r="AC810" s="173">
        <f>INDEX(ATS!$A:$P,MATCH(ATS!$AB810,ATS!$O:$O,0),1)</f>
        <v>820349</v>
      </c>
      <c r="AD810" s="173" t="str">
        <f>INDEX(ATS!$A:$P,MATCH(ATS!$AB810,ATS!$O:$O,0),2)</f>
        <v>Crossfire Hybrid LS Jersey M</v>
      </c>
      <c r="AE810" s="173" t="str">
        <f>INDEX(ATS!$A:$P,MATCH(ATS!$AB810,ATS!$O:$O,0),4)</f>
        <v>99901-M</v>
      </c>
    </row>
    <row r="811" spans="1:31">
      <c r="A811">
        <v>820349</v>
      </c>
      <c r="B811" t="s">
        <v>1509</v>
      </c>
      <c r="C811" t="s">
        <v>3939</v>
      </c>
      <c r="D811" t="s">
        <v>1418</v>
      </c>
      <c r="E811" t="s">
        <v>2885</v>
      </c>
      <c r="F811" t="s">
        <v>7</v>
      </c>
      <c r="G811" t="s">
        <v>214</v>
      </c>
      <c r="H811">
        <v>80</v>
      </c>
      <c r="I811">
        <v>80</v>
      </c>
      <c r="J811">
        <v>80</v>
      </c>
      <c r="K811">
        <v>80</v>
      </c>
      <c r="L811">
        <v>80</v>
      </c>
      <c r="N811" s="171" t="str">
        <f t="shared" si="36"/>
        <v>820349-55505-M</v>
      </c>
      <c r="O811" s="172">
        <f>IF(B811="NET","",IF(B811="","",IFERROR(VLOOKUP(N811,EAN!$A:$B,2,FALSE),"MANGLER - MÅ OPPDATERE EAN-FANEN")))</f>
        <v>7048652897855</v>
      </c>
      <c r="P811" s="171">
        <f t="shared" si="37"/>
        <v>80</v>
      </c>
      <c r="Q811" s="171">
        <f t="shared" si="38"/>
        <v>80</v>
      </c>
      <c r="S811" s="102">
        <f>IF(B811="NET","",IFERROR(VLOOKUP(O811,'2) Order Form'!$V$9:$V$905,1,FALSE),"Ikke med I order form"))</f>
        <v>7048652897855</v>
      </c>
      <c r="U811" s="2">
        <v>7048652710147</v>
      </c>
      <c r="V811" s="120">
        <f>IFERROR(VLOOKUP(U811,'2) Order Form'!$V$9:$V$1767,1,FALSE),"Ikke med I order form")</f>
        <v>7048652710147</v>
      </c>
      <c r="W811" s="173">
        <f>INDEX(ATS!$A:$P,MATCH(ATS!$U811,ATS!$O:$O,0),1)</f>
        <v>852031</v>
      </c>
      <c r="X811" s="174" t="str">
        <f>INDEX(ATS!$A:$P,MATCH(ATS!$U811,ATS!$O:$O,0),2)</f>
        <v>Heat RIG Reflect</v>
      </c>
      <c r="Y811" s="175" t="str">
        <f>INDEX(ATS!$A:$P,MATCH(ATS!$U811,ATS!$O:$O,0),4)</f>
        <v>200500-OS</v>
      </c>
      <c r="AA811" s="173">
        <f>IFERROR(VLOOKUP('2) Order Form'!V752,$U$4:$U$2000,1,FALSE),"Ikke med i Elastic")</f>
        <v>7048652897886</v>
      </c>
      <c r="AB811" s="173">
        <f>SUM('2) Order Form'!V752)</f>
        <v>7048652897886</v>
      </c>
      <c r="AC811" s="173">
        <f>INDEX(ATS!$A:$P,MATCH(ATS!$AB811,ATS!$O:$O,0),1)</f>
        <v>820349</v>
      </c>
      <c r="AD811" s="173" t="str">
        <f>INDEX(ATS!$A:$P,MATCH(ATS!$AB811,ATS!$O:$O,0),2)</f>
        <v>Crossfire Hybrid LS Jersey M</v>
      </c>
      <c r="AE811" s="173" t="str">
        <f>INDEX(ATS!$A:$P,MATCH(ATS!$AB811,ATS!$O:$O,0),4)</f>
        <v>99901-L</v>
      </c>
    </row>
    <row r="812" spans="1:31">
      <c r="A812">
        <v>820349</v>
      </c>
      <c r="B812" t="s">
        <v>1509</v>
      </c>
      <c r="C812" t="s">
        <v>3939</v>
      </c>
      <c r="D812" t="s">
        <v>1419</v>
      </c>
      <c r="E812" t="s">
        <v>2885</v>
      </c>
      <c r="F812" t="s">
        <v>66</v>
      </c>
      <c r="G812" t="s">
        <v>214</v>
      </c>
      <c r="H812">
        <v>75</v>
      </c>
      <c r="I812">
        <v>75</v>
      </c>
      <c r="J812">
        <v>75</v>
      </c>
      <c r="K812">
        <v>75</v>
      </c>
      <c r="L812">
        <v>75</v>
      </c>
      <c r="N812" s="171" t="str">
        <f t="shared" si="36"/>
        <v>820349-55505-L</v>
      </c>
      <c r="O812" s="172">
        <f>IF(B812="NET","",IF(B812="","",IFERROR(VLOOKUP(N812,EAN!$A:$B,2,FALSE),"MANGLER - MÅ OPPDATERE EAN-FANEN")))</f>
        <v>7048652897848</v>
      </c>
      <c r="P812" s="171">
        <f t="shared" si="37"/>
        <v>75</v>
      </c>
      <c r="Q812" s="171">
        <f t="shared" si="38"/>
        <v>75</v>
      </c>
      <c r="S812" s="102">
        <f>IF(B812="NET","",IFERROR(VLOOKUP(O812,'2) Order Form'!$V$9:$V$905,1,FALSE),"Ikke med I order form"))</f>
        <v>7048652897848</v>
      </c>
      <c r="U812" s="2">
        <v>7048652710147</v>
      </c>
      <c r="V812" s="120">
        <f>IFERROR(VLOOKUP(U812,'2) Order Form'!$V$9:$V$1767,1,FALSE),"Ikke med I order form")</f>
        <v>7048652710147</v>
      </c>
      <c r="W812" s="173">
        <f>INDEX(ATS!$A:$P,MATCH(ATS!$U812,ATS!$O:$O,0),1)</f>
        <v>852031</v>
      </c>
      <c r="X812" s="174" t="str">
        <f>INDEX(ATS!$A:$P,MATCH(ATS!$U812,ATS!$O:$O,0),2)</f>
        <v>Heat RIG Reflect</v>
      </c>
      <c r="Y812" s="175" t="str">
        <f>INDEX(ATS!$A:$P,MATCH(ATS!$U812,ATS!$O:$O,0),4)</f>
        <v>200500-OS</v>
      </c>
      <c r="AA812" s="173">
        <f>IFERROR(VLOOKUP('2) Order Form'!V753,$U$4:$U$2000,1,FALSE),"Ikke med i Elastic")</f>
        <v>7048652897916</v>
      </c>
      <c r="AB812" s="173">
        <f>SUM('2) Order Form'!V753)</f>
        <v>7048652897916</v>
      </c>
      <c r="AC812" s="173">
        <f>INDEX(ATS!$A:$P,MATCH(ATS!$AB812,ATS!$O:$O,0),1)</f>
        <v>820349</v>
      </c>
      <c r="AD812" s="173" t="str">
        <f>INDEX(ATS!$A:$P,MATCH(ATS!$AB812,ATS!$O:$O,0),2)</f>
        <v>Crossfire Hybrid LS Jersey M</v>
      </c>
      <c r="AE812" s="173" t="str">
        <f>INDEX(ATS!$A:$P,MATCH(ATS!$AB812,ATS!$O:$O,0),4)</f>
        <v>99901-XL</v>
      </c>
    </row>
    <row r="813" spans="1:31">
      <c r="A813">
        <v>820349</v>
      </c>
      <c r="B813" t="s">
        <v>1509</v>
      </c>
      <c r="C813" t="s">
        <v>3939</v>
      </c>
      <c r="D813" t="s">
        <v>1420</v>
      </c>
      <c r="E813" t="s">
        <v>2885</v>
      </c>
      <c r="F813" t="s">
        <v>67</v>
      </c>
      <c r="G813" t="s">
        <v>214</v>
      </c>
      <c r="H813">
        <v>43</v>
      </c>
      <c r="I813">
        <v>43</v>
      </c>
      <c r="J813">
        <v>43</v>
      </c>
      <c r="K813">
        <v>43</v>
      </c>
      <c r="L813">
        <v>43</v>
      </c>
      <c r="N813" s="171" t="str">
        <f t="shared" si="36"/>
        <v>820349-55505-XL</v>
      </c>
      <c r="O813" s="172">
        <f>IF(B813="NET","",IF(B813="","",IFERROR(VLOOKUP(N813,EAN!$A:$B,2,FALSE),"MANGLER - MÅ OPPDATERE EAN-FANEN")))</f>
        <v>7048652897879</v>
      </c>
      <c r="P813" s="171">
        <f t="shared" si="37"/>
        <v>43</v>
      </c>
      <c r="Q813" s="171">
        <f t="shared" si="38"/>
        <v>43</v>
      </c>
      <c r="S813" s="102">
        <f>IF(B813="NET","",IFERROR(VLOOKUP(O813,'2) Order Form'!$V$9:$V$905,1,FALSE),"Ikke med I order form"))</f>
        <v>7048652897879</v>
      </c>
      <c r="U813" s="2">
        <v>7048652894632</v>
      </c>
      <c r="V813" s="120">
        <f>IFERROR(VLOOKUP(U813,'2) Order Form'!$V$9:$V$1767,1,FALSE),"Ikke med I order form")</f>
        <v>7048652894632</v>
      </c>
      <c r="W813" s="173">
        <f>INDEX(ATS!$A:$P,MATCH(ATS!$U813,ATS!$O:$O,0),1)</f>
        <v>852031</v>
      </c>
      <c r="X813" s="174" t="str">
        <f>INDEX(ATS!$A:$P,MATCH(ATS!$U813,ATS!$O:$O,0),2)</f>
        <v>Heat RIG Reflect</v>
      </c>
      <c r="Y813" s="175" t="str">
        <f>INDEX(ATS!$A:$P,MATCH(ATS!$U813,ATS!$O:$O,0),4)</f>
        <v>076500-OS</v>
      </c>
      <c r="AA813" s="173" t="str">
        <f>IFERROR(VLOOKUP('2) Order Form'!#REF!,$U$4:$U$2000,1,FALSE),"Ikke med i Elastic")</f>
        <v>Ikke med i Elastic</v>
      </c>
      <c r="AB813" s="173" t="e">
        <f>SUM('2) Order Form'!#REF!)</f>
        <v>#REF!</v>
      </c>
      <c r="AC813" s="173" t="e">
        <f>INDEX(ATS!$A:$P,MATCH(ATS!$AB813,ATS!$O:$O,0),1)</f>
        <v>#REF!</v>
      </c>
      <c r="AD813" s="173" t="e">
        <f>INDEX(ATS!$A:$P,MATCH(ATS!$AB813,ATS!$O:$O,0),2)</f>
        <v>#REF!</v>
      </c>
      <c r="AE813" s="173" t="e">
        <f>INDEX(ATS!$A:$P,MATCH(ATS!$AB813,ATS!$O:$O,0),4)</f>
        <v>#REF!</v>
      </c>
    </row>
    <row r="814" spans="1:31">
      <c r="A814">
        <v>820349</v>
      </c>
      <c r="B814" t="s">
        <v>1509</v>
      </c>
      <c r="C814" t="s">
        <v>3939</v>
      </c>
      <c r="D814" t="s">
        <v>334</v>
      </c>
      <c r="E814" t="s">
        <v>2883</v>
      </c>
      <c r="F814" t="s">
        <v>8</v>
      </c>
      <c r="G814" t="s">
        <v>111</v>
      </c>
      <c r="H814">
        <v>88</v>
      </c>
      <c r="I814">
        <v>88</v>
      </c>
      <c r="J814">
        <v>88</v>
      </c>
      <c r="K814">
        <v>88</v>
      </c>
      <c r="L814">
        <v>88</v>
      </c>
      <c r="N814" s="171" t="str">
        <f t="shared" si="36"/>
        <v>820349-99901-S</v>
      </c>
      <c r="O814" s="172">
        <f>IF(B814="NET","",IF(B814="","",IFERROR(VLOOKUP(N814,EAN!$A:$B,2,FALSE),"MANGLER - MÅ OPPDATERE EAN-FANEN")))</f>
        <v>7048652897909</v>
      </c>
      <c r="P814" s="171">
        <f t="shared" si="37"/>
        <v>88</v>
      </c>
      <c r="Q814" s="171">
        <f t="shared" si="38"/>
        <v>88</v>
      </c>
      <c r="S814" s="102">
        <f>IF(B814="NET","",IFERROR(VLOOKUP(O814,'2) Order Form'!$V$9:$V$905,1,FALSE),"Ikke med I order form"))</f>
        <v>7048652897909</v>
      </c>
      <c r="U814" s="2">
        <v>7048652894632</v>
      </c>
      <c r="V814" s="120">
        <f>IFERROR(VLOOKUP(U814,'2) Order Form'!$V$9:$V$1767,1,FALSE),"Ikke med I order form")</f>
        <v>7048652894632</v>
      </c>
      <c r="W814" s="173">
        <f>INDEX(ATS!$A:$P,MATCH(ATS!$U814,ATS!$O:$O,0),1)</f>
        <v>852031</v>
      </c>
      <c r="X814" s="174" t="str">
        <f>INDEX(ATS!$A:$P,MATCH(ATS!$U814,ATS!$O:$O,0),2)</f>
        <v>Heat RIG Reflect</v>
      </c>
      <c r="Y814" s="175" t="str">
        <f>INDEX(ATS!$A:$P,MATCH(ATS!$U814,ATS!$O:$O,0),4)</f>
        <v>076500-OS</v>
      </c>
      <c r="AA814" s="173" t="str">
        <f>IFERROR(VLOOKUP('2) Order Form'!#REF!,$U$4:$U$2000,1,FALSE),"Ikke med i Elastic")</f>
        <v>Ikke med i Elastic</v>
      </c>
      <c r="AB814" s="173" t="e">
        <f>SUM('2) Order Form'!#REF!)</f>
        <v>#REF!</v>
      </c>
      <c r="AC814" s="173" t="e">
        <f>INDEX(ATS!$A:$P,MATCH(ATS!$AB814,ATS!$O:$O,0),1)</f>
        <v>#REF!</v>
      </c>
      <c r="AD814" s="173" t="e">
        <f>INDEX(ATS!$A:$P,MATCH(ATS!$AB814,ATS!$O:$O,0),2)</f>
        <v>#REF!</v>
      </c>
      <c r="AE814" s="173" t="e">
        <f>INDEX(ATS!$A:$P,MATCH(ATS!$AB814,ATS!$O:$O,0),4)</f>
        <v>#REF!</v>
      </c>
    </row>
    <row r="815" spans="1:31">
      <c r="A815">
        <v>820349</v>
      </c>
      <c r="B815" t="s">
        <v>1509</v>
      </c>
      <c r="C815" t="s">
        <v>3939</v>
      </c>
      <c r="D815" t="s">
        <v>335</v>
      </c>
      <c r="E815" t="s">
        <v>2883</v>
      </c>
      <c r="F815" t="s">
        <v>7</v>
      </c>
      <c r="G815" t="s">
        <v>111</v>
      </c>
      <c r="H815">
        <v>182</v>
      </c>
      <c r="I815">
        <v>182</v>
      </c>
      <c r="J815">
        <v>182</v>
      </c>
      <c r="K815">
        <v>182</v>
      </c>
      <c r="L815">
        <v>182</v>
      </c>
      <c r="N815" s="171" t="str">
        <f t="shared" si="36"/>
        <v>820349-99901-M</v>
      </c>
      <c r="O815" s="172">
        <f>IF(B815="NET","",IF(B815="","",IFERROR(VLOOKUP(N815,EAN!$A:$B,2,FALSE),"MANGLER - MÅ OPPDATERE EAN-FANEN")))</f>
        <v>7048652897893</v>
      </c>
      <c r="P815" s="171">
        <f t="shared" si="37"/>
        <v>182</v>
      </c>
      <c r="Q815" s="171">
        <f t="shared" si="38"/>
        <v>182</v>
      </c>
      <c r="S815" s="102">
        <f>IF(B815="NET","",IFERROR(VLOOKUP(O815,'2) Order Form'!$V$9:$V$905,1,FALSE),"Ikke med I order form"))</f>
        <v>7048652897893</v>
      </c>
      <c r="U815" s="2">
        <v>7048652894632</v>
      </c>
      <c r="V815" s="120">
        <f>IFERROR(VLOOKUP(U815,'2) Order Form'!$V$9:$V$1767,1,FALSE),"Ikke med I order form")</f>
        <v>7048652894632</v>
      </c>
      <c r="W815" s="173">
        <f>INDEX(ATS!$A:$P,MATCH(ATS!$U815,ATS!$O:$O,0),1)</f>
        <v>852031</v>
      </c>
      <c r="X815" s="174" t="str">
        <f>INDEX(ATS!$A:$P,MATCH(ATS!$U815,ATS!$O:$O,0),2)</f>
        <v>Heat RIG Reflect</v>
      </c>
      <c r="Y815" s="175" t="str">
        <f>INDEX(ATS!$A:$P,MATCH(ATS!$U815,ATS!$O:$O,0),4)</f>
        <v>076500-OS</v>
      </c>
      <c r="AA815" s="173" t="str">
        <f>IFERROR(VLOOKUP('2) Order Form'!#REF!,$U$4:$U$2000,1,FALSE),"Ikke med i Elastic")</f>
        <v>Ikke med i Elastic</v>
      </c>
      <c r="AB815" s="173" t="e">
        <f>SUM('2) Order Form'!#REF!)</f>
        <v>#REF!</v>
      </c>
      <c r="AC815" s="173" t="e">
        <f>INDEX(ATS!$A:$P,MATCH(ATS!$AB815,ATS!$O:$O,0),1)</f>
        <v>#REF!</v>
      </c>
      <c r="AD815" s="173" t="e">
        <f>INDEX(ATS!$A:$P,MATCH(ATS!$AB815,ATS!$O:$O,0),2)</f>
        <v>#REF!</v>
      </c>
      <c r="AE815" s="173" t="e">
        <f>INDEX(ATS!$A:$P,MATCH(ATS!$AB815,ATS!$O:$O,0),4)</f>
        <v>#REF!</v>
      </c>
    </row>
    <row r="816" spans="1:31">
      <c r="A816">
        <v>820349</v>
      </c>
      <c r="B816" t="s">
        <v>1509</v>
      </c>
      <c r="C816" t="s">
        <v>3939</v>
      </c>
      <c r="D816" t="s">
        <v>336</v>
      </c>
      <c r="E816" t="s">
        <v>2883</v>
      </c>
      <c r="F816" t="s">
        <v>66</v>
      </c>
      <c r="G816" t="s">
        <v>111</v>
      </c>
      <c r="H816">
        <v>166</v>
      </c>
      <c r="I816">
        <v>166</v>
      </c>
      <c r="J816">
        <v>166</v>
      </c>
      <c r="K816">
        <v>166</v>
      </c>
      <c r="L816">
        <v>166</v>
      </c>
      <c r="N816" s="171" t="str">
        <f t="shared" si="36"/>
        <v>820349-99901-L</v>
      </c>
      <c r="O816" s="172">
        <f>IF(B816="NET","",IF(B816="","",IFERROR(VLOOKUP(N816,EAN!$A:$B,2,FALSE),"MANGLER - MÅ OPPDATERE EAN-FANEN")))</f>
        <v>7048652897886</v>
      </c>
      <c r="P816" s="171">
        <f t="shared" si="37"/>
        <v>166</v>
      </c>
      <c r="Q816" s="171">
        <f t="shared" si="38"/>
        <v>166</v>
      </c>
      <c r="S816" s="102">
        <f>IF(B816="NET","",IFERROR(VLOOKUP(O816,'2) Order Form'!$V$9:$V$905,1,FALSE),"Ikke med I order form"))</f>
        <v>7048652897886</v>
      </c>
      <c r="U816" s="2">
        <v>7048652894656</v>
      </c>
      <c r="V816" s="120">
        <f>IFERROR(VLOOKUP(U816,'2) Order Form'!$V$9:$V$1767,1,FALSE),"Ikke med I order form")</f>
        <v>7048652894656</v>
      </c>
      <c r="W816" s="173">
        <f>INDEX(ATS!$A:$P,MATCH(ATS!$U816,ATS!$O:$O,0),1)</f>
        <v>852031</v>
      </c>
      <c r="X816" s="174" t="str">
        <f>INDEX(ATS!$A:$P,MATCH(ATS!$U816,ATS!$O:$O,0),2)</f>
        <v>Heat RIG Reflect</v>
      </c>
      <c r="Y816" s="175" t="str">
        <f>INDEX(ATS!$A:$P,MATCH(ATS!$U816,ATS!$O:$O,0),4)</f>
        <v>206700-OS</v>
      </c>
      <c r="AA816" s="173" t="str">
        <f>IFERROR(VLOOKUP('2) Order Form'!#REF!,$U$4:$U$2000,1,FALSE),"Ikke med i Elastic")</f>
        <v>Ikke med i Elastic</v>
      </c>
      <c r="AB816" s="173" t="e">
        <f>SUM('2) Order Form'!#REF!)</f>
        <v>#REF!</v>
      </c>
      <c r="AC816" s="173" t="e">
        <f>INDEX(ATS!$A:$P,MATCH(ATS!$AB816,ATS!$O:$O,0),1)</f>
        <v>#REF!</v>
      </c>
      <c r="AD816" s="173" t="e">
        <f>INDEX(ATS!$A:$P,MATCH(ATS!$AB816,ATS!$O:$O,0),2)</f>
        <v>#REF!</v>
      </c>
      <c r="AE816" s="173" t="e">
        <f>INDEX(ATS!$A:$P,MATCH(ATS!$AB816,ATS!$O:$O,0),4)</f>
        <v>#REF!</v>
      </c>
    </row>
    <row r="817" spans="1:31">
      <c r="A817">
        <v>820349</v>
      </c>
      <c r="B817" t="s">
        <v>1509</v>
      </c>
      <c r="C817" t="s">
        <v>3939</v>
      </c>
      <c r="D817" t="s">
        <v>337</v>
      </c>
      <c r="E817" t="s">
        <v>2883</v>
      </c>
      <c r="F817" t="s">
        <v>67</v>
      </c>
      <c r="G817" t="s">
        <v>111</v>
      </c>
      <c r="H817">
        <v>98</v>
      </c>
      <c r="I817">
        <v>98</v>
      </c>
      <c r="J817">
        <v>98</v>
      </c>
      <c r="K817">
        <v>98</v>
      </c>
      <c r="L817">
        <v>98</v>
      </c>
      <c r="N817" s="171" t="str">
        <f t="shared" si="36"/>
        <v>820349-99901-XL</v>
      </c>
      <c r="O817" s="172">
        <f>IF(B817="NET","",IF(B817="","",IFERROR(VLOOKUP(N817,EAN!$A:$B,2,FALSE),"MANGLER - MÅ OPPDATERE EAN-FANEN")))</f>
        <v>7048652897916</v>
      </c>
      <c r="P817" s="171">
        <f t="shared" si="37"/>
        <v>98</v>
      </c>
      <c r="Q817" s="171">
        <f t="shared" si="38"/>
        <v>98</v>
      </c>
      <c r="S817" s="102">
        <f>IF(B817="NET","",IFERROR(VLOOKUP(O817,'2) Order Form'!$V$9:$V$905,1,FALSE),"Ikke med I order form"))</f>
        <v>7048652897916</v>
      </c>
      <c r="U817" s="2">
        <v>7048652894656</v>
      </c>
      <c r="V817" s="120">
        <f>IFERROR(VLOOKUP(U817,'2) Order Form'!$V$9:$V$1767,1,FALSE),"Ikke med I order form")</f>
        <v>7048652894656</v>
      </c>
      <c r="W817" s="173">
        <f>INDEX(ATS!$A:$P,MATCH(ATS!$U817,ATS!$O:$O,0),1)</f>
        <v>852031</v>
      </c>
      <c r="X817" s="174" t="str">
        <f>INDEX(ATS!$A:$P,MATCH(ATS!$U817,ATS!$O:$O,0),2)</f>
        <v>Heat RIG Reflect</v>
      </c>
      <c r="Y817" s="175" t="str">
        <f>INDEX(ATS!$A:$P,MATCH(ATS!$U817,ATS!$O:$O,0),4)</f>
        <v>206700-OS</v>
      </c>
      <c r="AA817" s="173" t="str">
        <f>IFERROR(VLOOKUP('2) Order Form'!#REF!,$U$4:$U$2000,1,FALSE),"Ikke med i Elastic")</f>
        <v>Ikke med i Elastic</v>
      </c>
      <c r="AB817" s="173" t="e">
        <f>SUM('2) Order Form'!#REF!)</f>
        <v>#REF!</v>
      </c>
      <c r="AC817" s="173" t="e">
        <f>INDEX(ATS!$A:$P,MATCH(ATS!$AB817,ATS!$O:$O,0),1)</f>
        <v>#REF!</v>
      </c>
      <c r="AD817" s="173" t="e">
        <f>INDEX(ATS!$A:$P,MATCH(ATS!$AB817,ATS!$O:$O,0),2)</f>
        <v>#REF!</v>
      </c>
      <c r="AE817" s="173" t="e">
        <f>INDEX(ATS!$A:$P,MATCH(ATS!$AB817,ATS!$O:$O,0),4)</f>
        <v>#REF!</v>
      </c>
    </row>
    <row r="818" spans="1:31">
      <c r="A818" s="140">
        <v>820351</v>
      </c>
      <c r="B818" t="s">
        <v>170</v>
      </c>
      <c r="H818" s="140">
        <v>202341</v>
      </c>
      <c r="I818" s="140">
        <v>202342</v>
      </c>
      <c r="J818" s="140">
        <v>202343</v>
      </c>
      <c r="K818" s="140">
        <v>202344</v>
      </c>
      <c r="L818" s="140">
        <v>202345</v>
      </c>
      <c r="N818" s="171" t="str">
        <f t="shared" si="36"/>
        <v>820351-</v>
      </c>
      <c r="O818" s="172" t="str">
        <f>IF(B818="NET","",IF(B818="","",IFERROR(VLOOKUP(N818,EAN!$A:$B,2,FALSE),"MANGLER - MÅ OPPDATERE EAN-FANEN")))</f>
        <v/>
      </c>
      <c r="P818" s="171">
        <f t="shared" si="37"/>
        <v>202341</v>
      </c>
      <c r="Q818" s="171">
        <f t="shared" si="38"/>
        <v>202345</v>
      </c>
      <c r="S818" s="102" t="str">
        <f>IF(B818="NET","",IFERROR(VLOOKUP(O818,'2) Order Form'!$V$9:$V$905,1,FALSE),"Ikke med I order form"))</f>
        <v/>
      </c>
      <c r="U818" s="2">
        <v>7048652894656</v>
      </c>
      <c r="V818" s="120">
        <f>IFERROR(VLOOKUP(U818,'2) Order Form'!$V$9:$V$1767,1,FALSE),"Ikke med I order form")</f>
        <v>7048652894656</v>
      </c>
      <c r="W818" s="173">
        <f>INDEX(ATS!$A:$P,MATCH(ATS!$U818,ATS!$O:$O,0),1)</f>
        <v>852031</v>
      </c>
      <c r="X818" s="174" t="str">
        <f>INDEX(ATS!$A:$P,MATCH(ATS!$U818,ATS!$O:$O,0),2)</f>
        <v>Heat RIG Reflect</v>
      </c>
      <c r="Y818" s="175" t="str">
        <f>INDEX(ATS!$A:$P,MATCH(ATS!$U818,ATS!$O:$O,0),4)</f>
        <v>206700-OS</v>
      </c>
      <c r="AA818" s="173" t="str">
        <f>IFERROR(VLOOKUP('2) Order Form'!#REF!,$U$4:$U$2000,1,FALSE),"Ikke med i Elastic")</f>
        <v>Ikke med i Elastic</v>
      </c>
      <c r="AB818" s="173" t="e">
        <f>SUM('2) Order Form'!#REF!)</f>
        <v>#REF!</v>
      </c>
      <c r="AC818" s="173" t="e">
        <f>INDEX(ATS!$A:$P,MATCH(ATS!$AB818,ATS!$O:$O,0),1)</f>
        <v>#REF!</v>
      </c>
      <c r="AD818" s="173" t="e">
        <f>INDEX(ATS!$A:$P,MATCH(ATS!$AB818,ATS!$O:$O,0),2)</f>
        <v>#REF!</v>
      </c>
      <c r="AE818" s="173" t="e">
        <f>INDEX(ATS!$A:$P,MATCH(ATS!$AB818,ATS!$O:$O,0),4)</f>
        <v>#REF!</v>
      </c>
    </row>
    <row r="819" spans="1:31">
      <c r="A819">
        <v>820351</v>
      </c>
      <c r="B819" t="s">
        <v>1510</v>
      </c>
      <c r="C819" t="s">
        <v>3939</v>
      </c>
      <c r="D819" t="s">
        <v>334</v>
      </c>
      <c r="E819" t="s">
        <v>2883</v>
      </c>
      <c r="F819" t="s">
        <v>8</v>
      </c>
      <c r="G819" t="s">
        <v>111</v>
      </c>
      <c r="H819">
        <v>121</v>
      </c>
      <c r="I819">
        <v>121</v>
      </c>
      <c r="J819">
        <v>121</v>
      </c>
      <c r="K819">
        <v>121</v>
      </c>
      <c r="L819">
        <v>121</v>
      </c>
      <c r="N819" s="171" t="str">
        <f t="shared" si="36"/>
        <v>820351-99901-S</v>
      </c>
      <c r="O819" s="172">
        <f>IF(B819="NET","",IF(B819="","",IFERROR(VLOOKUP(N819,EAN!$A:$B,2,FALSE),"MANGLER - MÅ OPPDATERE EAN-FANEN")))</f>
        <v>7048652897664</v>
      </c>
      <c r="P819" s="171">
        <f t="shared" si="37"/>
        <v>121</v>
      </c>
      <c r="Q819" s="171">
        <f t="shared" si="38"/>
        <v>121</v>
      </c>
      <c r="S819" s="102">
        <f>IF(B819="NET","",IFERROR(VLOOKUP(O819,'2) Order Form'!$V$9:$V$905,1,FALSE),"Ikke med I order form"))</f>
        <v>7048652897664</v>
      </c>
      <c r="U819" s="2">
        <v>7048652616449</v>
      </c>
      <c r="V819" s="120">
        <f>IFERROR(VLOOKUP(U819,'2) Order Form'!$V$9:$V$1767,1,FALSE),"Ikke med I order form")</f>
        <v>7048652616449</v>
      </c>
      <c r="W819" s="173">
        <f>INDEX(ATS!$A:$P,MATCH(ATS!$U819,ATS!$O:$O,0),1)</f>
        <v>852032</v>
      </c>
      <c r="X819" s="174" t="str">
        <f>INDEX(ATS!$A:$P,MATCH(ATS!$U819,ATS!$O:$O,0),2)</f>
        <v>Heat</v>
      </c>
      <c r="Y819" s="175" t="str">
        <f>INDEX(ATS!$A:$P,MATCH(ATS!$U819,ATS!$O:$O,0),4)</f>
        <v>099000-OS</v>
      </c>
      <c r="AA819" s="173" t="str">
        <f>IFERROR(VLOOKUP('2) Order Form'!#REF!,$U$4:$U$2000,1,FALSE),"Ikke med i Elastic")</f>
        <v>Ikke med i Elastic</v>
      </c>
      <c r="AB819" s="173" t="e">
        <f>SUM('2) Order Form'!#REF!)</f>
        <v>#REF!</v>
      </c>
      <c r="AC819" s="173" t="e">
        <f>INDEX(ATS!$A:$P,MATCH(ATS!$AB819,ATS!$O:$O,0),1)</f>
        <v>#REF!</v>
      </c>
      <c r="AD819" s="173" t="e">
        <f>INDEX(ATS!$A:$P,MATCH(ATS!$AB819,ATS!$O:$O,0),2)</f>
        <v>#REF!</v>
      </c>
      <c r="AE819" s="173" t="e">
        <f>INDEX(ATS!$A:$P,MATCH(ATS!$AB819,ATS!$O:$O,0),4)</f>
        <v>#REF!</v>
      </c>
    </row>
    <row r="820" spans="1:31">
      <c r="A820">
        <v>820351</v>
      </c>
      <c r="B820" t="s">
        <v>1510</v>
      </c>
      <c r="C820" t="s">
        <v>3939</v>
      </c>
      <c r="D820" t="s">
        <v>335</v>
      </c>
      <c r="E820" t="s">
        <v>2883</v>
      </c>
      <c r="F820" t="s">
        <v>7</v>
      </c>
      <c r="G820" t="s">
        <v>111</v>
      </c>
      <c r="H820">
        <v>241</v>
      </c>
      <c r="I820">
        <v>241</v>
      </c>
      <c r="J820">
        <v>241</v>
      </c>
      <c r="K820">
        <v>241</v>
      </c>
      <c r="L820">
        <v>241</v>
      </c>
      <c r="N820" s="171" t="str">
        <f t="shared" si="36"/>
        <v>820351-99901-M</v>
      </c>
      <c r="O820" s="172">
        <f>IF(B820="NET","",IF(B820="","",IFERROR(VLOOKUP(N820,EAN!$A:$B,2,FALSE),"MANGLER - MÅ OPPDATERE EAN-FANEN")))</f>
        <v>7048652897657</v>
      </c>
      <c r="P820" s="171">
        <f t="shared" si="37"/>
        <v>241</v>
      </c>
      <c r="Q820" s="171">
        <f t="shared" si="38"/>
        <v>241</v>
      </c>
      <c r="S820" s="102">
        <f>IF(B820="NET","",IFERROR(VLOOKUP(O820,'2) Order Form'!$V$9:$V$905,1,FALSE),"Ikke med I order form"))</f>
        <v>7048652897657</v>
      </c>
      <c r="U820" s="2">
        <v>7048652616449</v>
      </c>
      <c r="V820" s="120">
        <f>IFERROR(VLOOKUP(U820,'2) Order Form'!$V$9:$V$1767,1,FALSE),"Ikke med I order form")</f>
        <v>7048652616449</v>
      </c>
      <c r="W820" s="173">
        <f>INDEX(ATS!$A:$P,MATCH(ATS!$U820,ATS!$O:$O,0),1)</f>
        <v>852032</v>
      </c>
      <c r="X820" s="174" t="str">
        <f>INDEX(ATS!$A:$P,MATCH(ATS!$U820,ATS!$O:$O,0),2)</f>
        <v>Heat</v>
      </c>
      <c r="Y820" s="175" t="str">
        <f>INDEX(ATS!$A:$P,MATCH(ATS!$U820,ATS!$O:$O,0),4)</f>
        <v>099000-OS</v>
      </c>
      <c r="AA820" s="173" t="str">
        <f>IFERROR(VLOOKUP('2) Order Form'!#REF!,$U$4:$U$2000,1,FALSE),"Ikke med i Elastic")</f>
        <v>Ikke med i Elastic</v>
      </c>
      <c r="AB820" s="173" t="e">
        <f>SUM('2) Order Form'!#REF!)</f>
        <v>#REF!</v>
      </c>
      <c r="AC820" s="173" t="e">
        <f>INDEX(ATS!$A:$P,MATCH(ATS!$AB820,ATS!$O:$O,0),1)</f>
        <v>#REF!</v>
      </c>
      <c r="AD820" s="173" t="e">
        <f>INDEX(ATS!$A:$P,MATCH(ATS!$AB820,ATS!$O:$O,0),2)</f>
        <v>#REF!</v>
      </c>
      <c r="AE820" s="173" t="e">
        <f>INDEX(ATS!$A:$P,MATCH(ATS!$AB820,ATS!$O:$O,0),4)</f>
        <v>#REF!</v>
      </c>
    </row>
    <row r="821" spans="1:31">
      <c r="A821">
        <v>820351</v>
      </c>
      <c r="B821" t="s">
        <v>1510</v>
      </c>
      <c r="C821" t="s">
        <v>3939</v>
      </c>
      <c r="D821" t="s">
        <v>336</v>
      </c>
      <c r="E821" t="s">
        <v>2883</v>
      </c>
      <c r="F821" t="s">
        <v>66</v>
      </c>
      <c r="G821" t="s">
        <v>111</v>
      </c>
      <c r="H821">
        <v>228</v>
      </c>
      <c r="I821">
        <v>228</v>
      </c>
      <c r="J821">
        <v>228</v>
      </c>
      <c r="K821">
        <v>228</v>
      </c>
      <c r="L821">
        <v>228</v>
      </c>
      <c r="N821" s="171" t="str">
        <f t="shared" si="36"/>
        <v>820351-99901-L</v>
      </c>
      <c r="O821" s="172">
        <f>IF(B821="NET","",IF(B821="","",IFERROR(VLOOKUP(N821,EAN!$A:$B,2,FALSE),"MANGLER - MÅ OPPDATERE EAN-FANEN")))</f>
        <v>7048652897640</v>
      </c>
      <c r="P821" s="171">
        <f t="shared" si="37"/>
        <v>228</v>
      </c>
      <c r="Q821" s="171">
        <f t="shared" si="38"/>
        <v>228</v>
      </c>
      <c r="S821" s="102">
        <f>IF(B821="NET","",IFERROR(VLOOKUP(O821,'2) Order Form'!$V$9:$V$905,1,FALSE),"Ikke med I order form"))</f>
        <v>7048652897640</v>
      </c>
      <c r="U821" s="2">
        <v>7048652616449</v>
      </c>
      <c r="V821" s="120">
        <f>IFERROR(VLOOKUP(U821,'2) Order Form'!$V$9:$V$1767,1,FALSE),"Ikke med I order form")</f>
        <v>7048652616449</v>
      </c>
      <c r="W821" s="173">
        <f>INDEX(ATS!$A:$P,MATCH(ATS!$U821,ATS!$O:$O,0),1)</f>
        <v>852032</v>
      </c>
      <c r="X821" s="174" t="str">
        <f>INDEX(ATS!$A:$P,MATCH(ATS!$U821,ATS!$O:$O,0),2)</f>
        <v>Heat</v>
      </c>
      <c r="Y821" s="175" t="str">
        <f>INDEX(ATS!$A:$P,MATCH(ATS!$U821,ATS!$O:$O,0),4)</f>
        <v>099000-OS</v>
      </c>
      <c r="AA821" s="173">
        <f>IFERROR(VLOOKUP('2) Order Form'!V754,$U$4:$U$2000,1,FALSE),"Ikke med i Elastic")</f>
        <v>7048652897701</v>
      </c>
      <c r="AB821" s="173">
        <f>SUM('2) Order Form'!V754)</f>
        <v>7048652897701</v>
      </c>
      <c r="AC821" s="173">
        <f>INDEX(ATS!$A:$P,MATCH(ATS!$AB821,ATS!$O:$O,0),1)</f>
        <v>820440</v>
      </c>
      <c r="AD821" s="173" t="str">
        <f>INDEX(ATS!$A:$P,MATCH(ATS!$AB821,ATS!$O:$O,0),2)</f>
        <v>Crossfire SS Jersey M</v>
      </c>
      <c r="AE821" s="173" t="str">
        <f>INDEX(ATS!$A:$P,MATCH(ATS!$AB821,ATS!$O:$O,0),4)</f>
        <v>44002-S</v>
      </c>
    </row>
    <row r="822" spans="1:31">
      <c r="A822">
        <v>820351</v>
      </c>
      <c r="B822" t="s">
        <v>1510</v>
      </c>
      <c r="C822" t="s">
        <v>3939</v>
      </c>
      <c r="D822" t="s">
        <v>337</v>
      </c>
      <c r="E822" t="s">
        <v>2883</v>
      </c>
      <c r="F822" t="s">
        <v>67</v>
      </c>
      <c r="G822" t="s">
        <v>111</v>
      </c>
      <c r="H822">
        <v>174</v>
      </c>
      <c r="I822">
        <v>174</v>
      </c>
      <c r="J822">
        <v>174</v>
      </c>
      <c r="K822">
        <v>174</v>
      </c>
      <c r="L822">
        <v>174</v>
      </c>
      <c r="N822" s="171" t="str">
        <f t="shared" si="36"/>
        <v>820351-99901-XL</v>
      </c>
      <c r="O822" s="172">
        <f>IF(B822="NET","",IF(B822="","",IFERROR(VLOOKUP(N822,EAN!$A:$B,2,FALSE),"MANGLER - MÅ OPPDATERE EAN-FANEN")))</f>
        <v>7048652897671</v>
      </c>
      <c r="P822" s="171">
        <f t="shared" si="37"/>
        <v>174</v>
      </c>
      <c r="Q822" s="171">
        <f t="shared" si="38"/>
        <v>174</v>
      </c>
      <c r="S822" s="102">
        <f>IF(B822="NET","",IFERROR(VLOOKUP(O822,'2) Order Form'!$V$9:$V$905,1,FALSE),"Ikke med I order form"))</f>
        <v>7048652897671</v>
      </c>
      <c r="U822" s="2">
        <v>7048652762450</v>
      </c>
      <c r="V822" s="120">
        <f>IFERROR(VLOOKUP(U822,'2) Order Form'!$V$9:$V$1767,1,FALSE),"Ikke med I order form")</f>
        <v>7048652762450</v>
      </c>
      <c r="W822" s="173">
        <f>INDEX(ATS!$A:$P,MATCH(ATS!$U822,ATS!$O:$O,0),1)</f>
        <v>852032</v>
      </c>
      <c r="X822" s="174" t="str">
        <f>INDEX(ATS!$A:$P,MATCH(ATS!$U822,ATS!$O:$O,0),2)</f>
        <v>Heat</v>
      </c>
      <c r="Y822" s="175" t="str">
        <f>INDEX(ATS!$A:$P,MATCH(ATS!$U822,ATS!$O:$O,0),4)</f>
        <v>090700-OS</v>
      </c>
      <c r="AA822" s="173">
        <f>IFERROR(VLOOKUP('2) Order Form'!V755,$U$4:$U$2000,1,FALSE),"Ikke med i Elastic")</f>
        <v>7048652897695</v>
      </c>
      <c r="AB822" s="173">
        <f>SUM('2) Order Form'!V755)</f>
        <v>7048652897695</v>
      </c>
      <c r="AC822" s="173">
        <f>INDEX(ATS!$A:$P,MATCH(ATS!$AB822,ATS!$O:$O,0),1)</f>
        <v>820440</v>
      </c>
      <c r="AD822" s="173" t="str">
        <f>INDEX(ATS!$A:$P,MATCH(ATS!$AB822,ATS!$O:$O,0),2)</f>
        <v>Crossfire SS Jersey M</v>
      </c>
      <c r="AE822" s="173" t="str">
        <f>INDEX(ATS!$A:$P,MATCH(ATS!$AB822,ATS!$O:$O,0),4)</f>
        <v>44002-M</v>
      </c>
    </row>
    <row r="823" spans="1:31">
      <c r="A823" s="140">
        <v>820352</v>
      </c>
      <c r="B823" t="s">
        <v>170</v>
      </c>
      <c r="H823" s="140">
        <v>202341</v>
      </c>
      <c r="I823" s="140">
        <v>202342</v>
      </c>
      <c r="J823" s="140">
        <v>202343</v>
      </c>
      <c r="K823" s="140">
        <v>202344</v>
      </c>
      <c r="L823" s="140">
        <v>202345</v>
      </c>
      <c r="N823" s="171" t="str">
        <f t="shared" si="36"/>
        <v>820352-</v>
      </c>
      <c r="O823" s="172" t="str">
        <f>IF(B823="NET","",IF(B823="","",IFERROR(VLOOKUP(N823,EAN!$A:$B,2,FALSE),"MANGLER - MÅ OPPDATERE EAN-FANEN")))</f>
        <v/>
      </c>
      <c r="P823" s="171">
        <f t="shared" si="37"/>
        <v>202341</v>
      </c>
      <c r="Q823" s="171">
        <f t="shared" si="38"/>
        <v>202345</v>
      </c>
      <c r="S823" s="102" t="str">
        <f>IF(B823="NET","",IFERROR(VLOOKUP(O823,'2) Order Form'!$V$9:$V$905,1,FALSE),"Ikke med I order form"))</f>
        <v/>
      </c>
      <c r="U823" s="2">
        <v>7048652762450</v>
      </c>
      <c r="V823" s="120">
        <f>IFERROR(VLOOKUP(U823,'2) Order Form'!$V$9:$V$1767,1,FALSE),"Ikke med I order form")</f>
        <v>7048652762450</v>
      </c>
      <c r="W823" s="173">
        <f>INDEX(ATS!$A:$P,MATCH(ATS!$U823,ATS!$O:$O,0),1)</f>
        <v>852032</v>
      </c>
      <c r="X823" s="174" t="str">
        <f>INDEX(ATS!$A:$P,MATCH(ATS!$U823,ATS!$O:$O,0),2)</f>
        <v>Heat</v>
      </c>
      <c r="Y823" s="175" t="str">
        <f>INDEX(ATS!$A:$P,MATCH(ATS!$U823,ATS!$O:$O,0),4)</f>
        <v>090700-OS</v>
      </c>
      <c r="AA823" s="173">
        <f>IFERROR(VLOOKUP('2) Order Form'!V756,$U$4:$U$2000,1,FALSE),"Ikke med i Elastic")</f>
        <v>7048652897688</v>
      </c>
      <c r="AB823" s="173">
        <f>SUM('2) Order Form'!V756)</f>
        <v>7048652897688</v>
      </c>
      <c r="AC823" s="173">
        <f>INDEX(ATS!$A:$P,MATCH(ATS!$AB823,ATS!$O:$O,0),1)</f>
        <v>820440</v>
      </c>
      <c r="AD823" s="173" t="str">
        <f>INDEX(ATS!$A:$P,MATCH(ATS!$AB823,ATS!$O:$O,0),2)</f>
        <v>Crossfire SS Jersey M</v>
      </c>
      <c r="AE823" s="173" t="str">
        <f>INDEX(ATS!$A:$P,MATCH(ATS!$AB823,ATS!$O:$O,0),4)</f>
        <v>44002-L</v>
      </c>
    </row>
    <row r="824" spans="1:31">
      <c r="A824">
        <v>820352</v>
      </c>
      <c r="B824" t="s">
        <v>1511</v>
      </c>
      <c r="C824" t="s">
        <v>3939</v>
      </c>
      <c r="D824" t="s">
        <v>334</v>
      </c>
      <c r="E824" t="s">
        <v>2883</v>
      </c>
      <c r="F824" t="s">
        <v>8</v>
      </c>
      <c r="G824" t="s">
        <v>111</v>
      </c>
      <c r="H824">
        <v>34</v>
      </c>
      <c r="I824">
        <v>34</v>
      </c>
      <c r="J824">
        <v>34</v>
      </c>
      <c r="K824">
        <v>34</v>
      </c>
      <c r="L824">
        <v>34</v>
      </c>
      <c r="N824" s="171" t="str">
        <f t="shared" si="36"/>
        <v>820352-99901-S</v>
      </c>
      <c r="O824" s="172">
        <f>IF(B824="NET","",IF(B824="","",IFERROR(VLOOKUP(N824,EAN!$A:$B,2,FALSE),"MANGLER - MÅ OPPDATERE EAN-FANEN")))</f>
        <v>7048652897268</v>
      </c>
      <c r="P824" s="171">
        <f t="shared" si="37"/>
        <v>34</v>
      </c>
      <c r="Q824" s="171">
        <f t="shared" si="38"/>
        <v>34</v>
      </c>
      <c r="S824" s="102">
        <f>IF(B824="NET","",IFERROR(VLOOKUP(O824,'2) Order Form'!$V$9:$V$905,1,FALSE),"Ikke med I order form"))</f>
        <v>7048652897268</v>
      </c>
      <c r="U824" s="2">
        <v>7048652762450</v>
      </c>
      <c r="V824" s="120">
        <f>IFERROR(VLOOKUP(U824,'2) Order Form'!$V$9:$V$1767,1,FALSE),"Ikke med I order form")</f>
        <v>7048652762450</v>
      </c>
      <c r="W824" s="173">
        <f>INDEX(ATS!$A:$P,MATCH(ATS!$U824,ATS!$O:$O,0),1)</f>
        <v>852032</v>
      </c>
      <c r="X824" s="174" t="str">
        <f>INDEX(ATS!$A:$P,MATCH(ATS!$U824,ATS!$O:$O,0),2)</f>
        <v>Heat</v>
      </c>
      <c r="Y824" s="175" t="str">
        <f>INDEX(ATS!$A:$P,MATCH(ATS!$U824,ATS!$O:$O,0),4)</f>
        <v>090700-OS</v>
      </c>
      <c r="AA824" s="173">
        <f>IFERROR(VLOOKUP('2) Order Form'!V757,$U$4:$U$2000,1,FALSE),"Ikke med i Elastic")</f>
        <v>7048652897718</v>
      </c>
      <c r="AB824" s="173">
        <f>SUM('2) Order Form'!V757)</f>
        <v>7048652897718</v>
      </c>
      <c r="AC824" s="173">
        <f>INDEX(ATS!$A:$P,MATCH(ATS!$AB824,ATS!$O:$O,0),1)</f>
        <v>820440</v>
      </c>
      <c r="AD824" s="173" t="str">
        <f>INDEX(ATS!$A:$P,MATCH(ATS!$AB824,ATS!$O:$O,0),2)</f>
        <v>Crossfire SS Jersey M</v>
      </c>
      <c r="AE824" s="173" t="str">
        <f>INDEX(ATS!$A:$P,MATCH(ATS!$AB824,ATS!$O:$O,0),4)</f>
        <v>44002-XL</v>
      </c>
    </row>
    <row r="825" spans="1:31">
      <c r="A825">
        <v>820352</v>
      </c>
      <c r="B825" t="s">
        <v>1511</v>
      </c>
      <c r="C825" t="s">
        <v>3939</v>
      </c>
      <c r="D825" t="s">
        <v>335</v>
      </c>
      <c r="E825" t="s">
        <v>2883</v>
      </c>
      <c r="F825" t="s">
        <v>7</v>
      </c>
      <c r="G825" t="s">
        <v>111</v>
      </c>
      <c r="H825">
        <v>66</v>
      </c>
      <c r="I825">
        <v>66</v>
      </c>
      <c r="J825">
        <v>66</v>
      </c>
      <c r="K825">
        <v>66</v>
      </c>
      <c r="L825">
        <v>66</v>
      </c>
      <c r="N825" s="171" t="str">
        <f t="shared" si="36"/>
        <v>820352-99901-M</v>
      </c>
      <c r="O825" s="172">
        <f>IF(B825="NET","",IF(B825="","",IFERROR(VLOOKUP(N825,EAN!$A:$B,2,FALSE),"MANGLER - MÅ OPPDATERE EAN-FANEN")))</f>
        <v>7048652897251</v>
      </c>
      <c r="P825" s="171">
        <f t="shared" si="37"/>
        <v>66</v>
      </c>
      <c r="Q825" s="171">
        <f t="shared" si="38"/>
        <v>66</v>
      </c>
      <c r="S825" s="102">
        <f>IF(B825="NET","",IFERROR(VLOOKUP(O825,'2) Order Form'!$V$9:$V$905,1,FALSE),"Ikke med I order form"))</f>
        <v>7048652897251</v>
      </c>
      <c r="U825" s="2">
        <v>7048652775078</v>
      </c>
      <c r="V825" s="120">
        <f>IFERROR(VLOOKUP(U825,'2) Order Form'!$V$9:$V$1767,1,FALSE),"Ikke med I order form")</f>
        <v>7048652775078</v>
      </c>
      <c r="W825" s="173">
        <f>INDEX(ATS!$A:$P,MATCH(ATS!$U825,ATS!$O:$O,0),1)</f>
        <v>852032</v>
      </c>
      <c r="X825" s="174" t="str">
        <f>INDEX(ATS!$A:$P,MATCH(ATS!$U825,ATS!$O:$O,0),2)</f>
        <v>Heat</v>
      </c>
      <c r="Y825" s="175" t="str">
        <f>INDEX(ATS!$A:$P,MATCH(ATS!$U825,ATS!$O:$O,0),4)</f>
        <v>092500-OS</v>
      </c>
      <c r="AA825" s="173">
        <f>IFERROR(VLOOKUP('2) Order Form'!V758,$U$4:$U$2000,1,FALSE),"Ikke med i Elastic")</f>
        <v>7048652897749</v>
      </c>
      <c r="AB825" s="173">
        <f>SUM('2) Order Form'!V758)</f>
        <v>7048652897749</v>
      </c>
      <c r="AC825" s="173">
        <f>INDEX(ATS!$A:$P,MATCH(ATS!$AB825,ATS!$O:$O,0),1)</f>
        <v>820440</v>
      </c>
      <c r="AD825" s="173" t="str">
        <f>INDEX(ATS!$A:$P,MATCH(ATS!$AB825,ATS!$O:$O,0),2)</f>
        <v>Crossfire SS Jersey M</v>
      </c>
      <c r="AE825" s="173" t="str">
        <f>INDEX(ATS!$A:$P,MATCH(ATS!$AB825,ATS!$O:$O,0),4)</f>
        <v>99901-S</v>
      </c>
    </row>
    <row r="826" spans="1:31">
      <c r="A826">
        <v>820352</v>
      </c>
      <c r="B826" t="s">
        <v>1511</v>
      </c>
      <c r="C826" t="s">
        <v>3939</v>
      </c>
      <c r="D826" t="s">
        <v>336</v>
      </c>
      <c r="E826" t="s">
        <v>2883</v>
      </c>
      <c r="F826" t="s">
        <v>66</v>
      </c>
      <c r="G826" t="s">
        <v>111</v>
      </c>
      <c r="H826">
        <v>68</v>
      </c>
      <c r="I826">
        <v>68</v>
      </c>
      <c r="J826">
        <v>68</v>
      </c>
      <c r="K826">
        <v>68</v>
      </c>
      <c r="L826">
        <v>68</v>
      </c>
      <c r="N826" s="171" t="str">
        <f t="shared" si="36"/>
        <v>820352-99901-L</v>
      </c>
      <c r="O826" s="172">
        <f>IF(B826="NET","",IF(B826="","",IFERROR(VLOOKUP(N826,EAN!$A:$B,2,FALSE),"MANGLER - MÅ OPPDATERE EAN-FANEN")))</f>
        <v>7048652897244</v>
      </c>
      <c r="P826" s="171">
        <f t="shared" si="37"/>
        <v>68</v>
      </c>
      <c r="Q826" s="171">
        <f t="shared" si="38"/>
        <v>68</v>
      </c>
      <c r="S826" s="102">
        <f>IF(B826="NET","",IFERROR(VLOOKUP(O826,'2) Order Form'!$V$9:$V$905,1,FALSE),"Ikke med I order form"))</f>
        <v>7048652897244</v>
      </c>
      <c r="U826" s="2">
        <v>7048652775078</v>
      </c>
      <c r="V826" s="120">
        <f>IFERROR(VLOOKUP(U826,'2) Order Form'!$V$9:$V$1767,1,FALSE),"Ikke med I order form")</f>
        <v>7048652775078</v>
      </c>
      <c r="W826" s="173">
        <f>INDEX(ATS!$A:$P,MATCH(ATS!$U826,ATS!$O:$O,0),1)</f>
        <v>852032</v>
      </c>
      <c r="X826" s="174" t="str">
        <f>INDEX(ATS!$A:$P,MATCH(ATS!$U826,ATS!$O:$O,0),2)</f>
        <v>Heat</v>
      </c>
      <c r="Y826" s="175" t="str">
        <f>INDEX(ATS!$A:$P,MATCH(ATS!$U826,ATS!$O:$O,0),4)</f>
        <v>092500-OS</v>
      </c>
      <c r="AA826" s="173">
        <f>IFERROR(VLOOKUP('2) Order Form'!V759,$U$4:$U$2000,1,FALSE),"Ikke med i Elastic")</f>
        <v>7048652897732</v>
      </c>
      <c r="AB826" s="173">
        <f>SUM('2) Order Form'!V759)</f>
        <v>7048652897732</v>
      </c>
      <c r="AC826" s="173">
        <f>INDEX(ATS!$A:$P,MATCH(ATS!$AB826,ATS!$O:$O,0),1)</f>
        <v>820440</v>
      </c>
      <c r="AD826" s="173" t="str">
        <f>INDEX(ATS!$A:$P,MATCH(ATS!$AB826,ATS!$O:$O,0),2)</f>
        <v>Crossfire SS Jersey M</v>
      </c>
      <c r="AE826" s="173" t="str">
        <f>INDEX(ATS!$A:$P,MATCH(ATS!$AB826,ATS!$O:$O,0),4)</f>
        <v>99901-M</v>
      </c>
    </row>
    <row r="827" spans="1:31">
      <c r="A827">
        <v>820352</v>
      </c>
      <c r="B827" t="s">
        <v>1511</v>
      </c>
      <c r="C827" t="s">
        <v>3939</v>
      </c>
      <c r="D827" t="s">
        <v>337</v>
      </c>
      <c r="E827" t="s">
        <v>2883</v>
      </c>
      <c r="F827" t="s">
        <v>67</v>
      </c>
      <c r="G827" t="s">
        <v>111</v>
      </c>
      <c r="H827">
        <v>29</v>
      </c>
      <c r="I827">
        <v>29</v>
      </c>
      <c r="J827">
        <v>29</v>
      </c>
      <c r="K827">
        <v>29</v>
      </c>
      <c r="L827">
        <v>29</v>
      </c>
      <c r="N827" s="171" t="str">
        <f t="shared" si="36"/>
        <v>820352-99901-XL</v>
      </c>
      <c r="O827" s="172">
        <f>IF(B827="NET","",IF(B827="","",IFERROR(VLOOKUP(N827,EAN!$A:$B,2,FALSE),"MANGLER - MÅ OPPDATERE EAN-FANEN")))</f>
        <v>7048652897275</v>
      </c>
      <c r="P827" s="171">
        <f t="shared" si="37"/>
        <v>29</v>
      </c>
      <c r="Q827" s="171">
        <f t="shared" si="38"/>
        <v>29</v>
      </c>
      <c r="S827" s="102">
        <f>IF(B827="NET","",IFERROR(VLOOKUP(O827,'2) Order Form'!$V$9:$V$905,1,FALSE),"Ikke med I order form"))</f>
        <v>7048652897275</v>
      </c>
      <c r="U827" s="2">
        <v>7048652775078</v>
      </c>
      <c r="V827" s="120">
        <f>IFERROR(VLOOKUP(U827,'2) Order Form'!$V$9:$V$1767,1,FALSE),"Ikke med I order form")</f>
        <v>7048652775078</v>
      </c>
      <c r="W827" s="173">
        <f>INDEX(ATS!$A:$P,MATCH(ATS!$U827,ATS!$O:$O,0),1)</f>
        <v>852032</v>
      </c>
      <c r="X827" s="174" t="str">
        <f>INDEX(ATS!$A:$P,MATCH(ATS!$U827,ATS!$O:$O,0),2)</f>
        <v>Heat</v>
      </c>
      <c r="Y827" s="175" t="str">
        <f>INDEX(ATS!$A:$P,MATCH(ATS!$U827,ATS!$O:$O,0),4)</f>
        <v>092500-OS</v>
      </c>
      <c r="AA827" s="173">
        <f>IFERROR(VLOOKUP('2) Order Form'!V760,$U$4:$U$2000,1,FALSE),"Ikke med i Elastic")</f>
        <v>7048652897725</v>
      </c>
      <c r="AB827" s="173">
        <f>SUM('2) Order Form'!V760)</f>
        <v>7048652897725</v>
      </c>
      <c r="AC827" s="173">
        <f>INDEX(ATS!$A:$P,MATCH(ATS!$AB827,ATS!$O:$O,0),1)</f>
        <v>820440</v>
      </c>
      <c r="AD827" s="173" t="str">
        <f>INDEX(ATS!$A:$P,MATCH(ATS!$AB827,ATS!$O:$O,0),2)</f>
        <v>Crossfire SS Jersey M</v>
      </c>
      <c r="AE827" s="173" t="str">
        <f>INDEX(ATS!$A:$P,MATCH(ATS!$AB827,ATS!$O:$O,0),4)</f>
        <v>99901-L</v>
      </c>
    </row>
    <row r="828" spans="1:31">
      <c r="A828" s="140">
        <v>820359</v>
      </c>
      <c r="B828" t="s">
        <v>170</v>
      </c>
      <c r="H828" s="140">
        <v>202341</v>
      </c>
      <c r="I828" s="140">
        <v>202342</v>
      </c>
      <c r="J828" s="140">
        <v>202343</v>
      </c>
      <c r="K828" s="140">
        <v>202344</v>
      </c>
      <c r="L828" s="140">
        <v>202345</v>
      </c>
      <c r="N828" s="171" t="str">
        <f t="shared" si="36"/>
        <v>820359-</v>
      </c>
      <c r="O828" s="172" t="str">
        <f>IF(B828="NET","",IF(B828="","",IFERROR(VLOOKUP(N828,EAN!$A:$B,2,FALSE),"MANGLER - MÅ OPPDATERE EAN-FANEN")))</f>
        <v/>
      </c>
      <c r="P828" s="171">
        <f t="shared" si="37"/>
        <v>202341</v>
      </c>
      <c r="Q828" s="171">
        <f t="shared" si="38"/>
        <v>202345</v>
      </c>
      <c r="S828" s="102" t="str">
        <f>IF(B828="NET","",IFERROR(VLOOKUP(O828,'2) Order Form'!$V$9:$V$905,1,FALSE),"Ikke med I order form"))</f>
        <v/>
      </c>
      <c r="U828" s="2">
        <v>7048652762436</v>
      </c>
      <c r="V828" s="120">
        <f>IFERROR(VLOOKUP(U828,'2) Order Form'!$V$9:$V$1767,1,FALSE),"Ikke med I order form")</f>
        <v>7048652762436</v>
      </c>
      <c r="W828" s="173">
        <f>INDEX(ATS!$A:$P,MATCH(ATS!$U828,ATS!$O:$O,0),1)</f>
        <v>852084</v>
      </c>
      <c r="X828" s="174" t="str">
        <f>INDEX(ATS!$A:$P,MATCH(ATS!$U828,ATS!$O:$O,0),2)</f>
        <v>Heat Polarized</v>
      </c>
      <c r="Y828" s="175" t="str">
        <f>INDEX(ATS!$A:$P,MATCH(ATS!$U828,ATS!$O:$O,0),4)</f>
        <v>230400-OS</v>
      </c>
      <c r="AA828" s="173">
        <f>IFERROR(VLOOKUP('2) Order Form'!V761,$U$4:$U$2000,1,FALSE),"Ikke med i Elastic")</f>
        <v>7048652897756</v>
      </c>
      <c r="AB828" s="173">
        <f>SUM('2) Order Form'!V761)</f>
        <v>7048652897756</v>
      </c>
      <c r="AC828" s="173">
        <f>INDEX(ATS!$A:$P,MATCH(ATS!$AB828,ATS!$O:$O,0),1)</f>
        <v>820440</v>
      </c>
      <c r="AD828" s="173" t="str">
        <f>INDEX(ATS!$A:$P,MATCH(ATS!$AB828,ATS!$O:$O,0),2)</f>
        <v>Crossfire SS Jersey M</v>
      </c>
      <c r="AE828" s="173" t="str">
        <f>INDEX(ATS!$A:$P,MATCH(ATS!$AB828,ATS!$O:$O,0),4)</f>
        <v>99901-XL</v>
      </c>
    </row>
    <row r="829" spans="1:31">
      <c r="A829">
        <v>820359</v>
      </c>
      <c r="B829" t="s">
        <v>959</v>
      </c>
      <c r="C829" t="s">
        <v>3939</v>
      </c>
      <c r="D829" t="s">
        <v>1021</v>
      </c>
      <c r="E829" t="s">
        <v>2870</v>
      </c>
      <c r="F829" t="s">
        <v>8</v>
      </c>
      <c r="G829" t="s">
        <v>111</v>
      </c>
      <c r="H829">
        <v>20</v>
      </c>
      <c r="I829">
        <v>20</v>
      </c>
      <c r="J829">
        <v>20</v>
      </c>
      <c r="K829">
        <v>20</v>
      </c>
      <c r="L829">
        <v>20</v>
      </c>
      <c r="N829" s="171" t="str">
        <f t="shared" si="36"/>
        <v>820359-10003-S</v>
      </c>
      <c r="O829" s="172">
        <f>IF(B829="NET","",IF(B829="","",IFERROR(VLOOKUP(N829,EAN!$A:$B,2,FALSE),"MANGLER - MÅ OPPDATERE EAN-FANEN")))</f>
        <v>7048652897107</v>
      </c>
      <c r="P829" s="171">
        <f t="shared" si="37"/>
        <v>20</v>
      </c>
      <c r="Q829" s="171">
        <f t="shared" si="38"/>
        <v>20</v>
      </c>
      <c r="S829" s="102">
        <f>IF(B829="NET","",IFERROR(VLOOKUP(O829,'2) Order Form'!$V$9:$V$905,1,FALSE),"Ikke med I order form"))</f>
        <v>7048652897107</v>
      </c>
      <c r="U829" s="2">
        <v>7048652762436</v>
      </c>
      <c r="V829" s="120">
        <f>IFERROR(VLOOKUP(U829,'2) Order Form'!$V$9:$V$1767,1,FALSE),"Ikke med I order form")</f>
        <v>7048652762436</v>
      </c>
      <c r="W829" s="173">
        <f>INDEX(ATS!$A:$P,MATCH(ATS!$U829,ATS!$O:$O,0),1)</f>
        <v>852084</v>
      </c>
      <c r="X829" s="174" t="str">
        <f>INDEX(ATS!$A:$P,MATCH(ATS!$U829,ATS!$O:$O,0),2)</f>
        <v>Heat Polarized</v>
      </c>
      <c r="Y829" s="175" t="str">
        <f>INDEX(ATS!$A:$P,MATCH(ATS!$U829,ATS!$O:$O,0),4)</f>
        <v>230400-OS</v>
      </c>
      <c r="AA829" s="173">
        <f>IFERROR(VLOOKUP('2) Order Form'!V762,$U$4:$U$2000,1,FALSE),"Ikke med i Elastic")</f>
        <v>7048652898340</v>
      </c>
      <c r="AB829" s="173">
        <f>SUM('2) Order Form'!V762)</f>
        <v>7048652898340</v>
      </c>
      <c r="AC829" s="173">
        <f>INDEX(ATS!$A:$P,MATCH(ATS!$AB829,ATS!$O:$O,0),1)</f>
        <v>820436</v>
      </c>
      <c r="AD829" s="173" t="str">
        <f>INDEX(ATS!$A:$P,MATCH(ATS!$AB829,ATS!$O:$O,0),2)</f>
        <v>Crossfire Cargo Bib Shorts W</v>
      </c>
      <c r="AE829" s="173" t="str">
        <f>INDEX(ATS!$A:$P,MATCH(ATS!$AB829,ATS!$O:$O,0),4)</f>
        <v>99901-XS</v>
      </c>
    </row>
    <row r="830" spans="1:31">
      <c r="A830">
        <v>820359</v>
      </c>
      <c r="B830" t="s">
        <v>959</v>
      </c>
      <c r="C830" t="s">
        <v>3939</v>
      </c>
      <c r="D830" t="s">
        <v>1022</v>
      </c>
      <c r="E830" t="s">
        <v>2870</v>
      </c>
      <c r="F830" t="s">
        <v>7</v>
      </c>
      <c r="G830" t="s">
        <v>111</v>
      </c>
      <c r="H830">
        <v>68</v>
      </c>
      <c r="I830">
        <v>68</v>
      </c>
      <c r="J830">
        <v>68</v>
      </c>
      <c r="K830">
        <v>68</v>
      </c>
      <c r="L830">
        <v>68</v>
      </c>
      <c r="N830" s="171" t="str">
        <f t="shared" si="36"/>
        <v>820359-10003-M</v>
      </c>
      <c r="O830" s="172">
        <f>IF(B830="NET","",IF(B830="","",IFERROR(VLOOKUP(N830,EAN!$A:$B,2,FALSE),"MANGLER - MÅ OPPDATERE EAN-FANEN")))</f>
        <v>7048652897091</v>
      </c>
      <c r="P830" s="171">
        <f t="shared" si="37"/>
        <v>68</v>
      </c>
      <c r="Q830" s="171">
        <f t="shared" si="38"/>
        <v>68</v>
      </c>
      <c r="S830" s="102">
        <f>IF(B830="NET","",IFERROR(VLOOKUP(O830,'2) Order Form'!$V$9:$V$905,1,FALSE),"Ikke med I order form"))</f>
        <v>7048652897091</v>
      </c>
      <c r="U830" s="2">
        <v>7048652762436</v>
      </c>
      <c r="V830" s="120">
        <f>IFERROR(VLOOKUP(U830,'2) Order Form'!$V$9:$V$1767,1,FALSE),"Ikke med I order form")</f>
        <v>7048652762436</v>
      </c>
      <c r="W830" s="173">
        <f>INDEX(ATS!$A:$P,MATCH(ATS!$U830,ATS!$O:$O,0),1)</f>
        <v>852084</v>
      </c>
      <c r="X830" s="174" t="str">
        <f>INDEX(ATS!$A:$P,MATCH(ATS!$U830,ATS!$O:$O,0),2)</f>
        <v>Heat Polarized</v>
      </c>
      <c r="Y830" s="175" t="str">
        <f>INDEX(ATS!$A:$P,MATCH(ATS!$U830,ATS!$O:$O,0),4)</f>
        <v>230400-OS</v>
      </c>
      <c r="AA830" s="173">
        <f>IFERROR(VLOOKUP('2) Order Form'!V763,$U$4:$U$2000,1,FALSE),"Ikke med i Elastic")</f>
        <v>7048652898333</v>
      </c>
      <c r="AB830" s="173">
        <f>SUM('2) Order Form'!V763)</f>
        <v>7048652898333</v>
      </c>
      <c r="AC830" s="173">
        <f>INDEX(ATS!$A:$P,MATCH(ATS!$AB830,ATS!$O:$O,0),1)</f>
        <v>820436</v>
      </c>
      <c r="AD830" s="173" t="str">
        <f>INDEX(ATS!$A:$P,MATCH(ATS!$AB830,ATS!$O:$O,0),2)</f>
        <v>Crossfire Cargo Bib Shorts W</v>
      </c>
      <c r="AE830" s="173" t="str">
        <f>INDEX(ATS!$A:$P,MATCH(ATS!$AB830,ATS!$O:$O,0),4)</f>
        <v>99901-S</v>
      </c>
    </row>
    <row r="831" spans="1:31">
      <c r="A831">
        <v>820359</v>
      </c>
      <c r="B831" t="s">
        <v>959</v>
      </c>
      <c r="C831" t="s">
        <v>3939</v>
      </c>
      <c r="D831" t="s">
        <v>1023</v>
      </c>
      <c r="E831" t="s">
        <v>2870</v>
      </c>
      <c r="F831" t="s">
        <v>66</v>
      </c>
      <c r="G831" t="s">
        <v>111</v>
      </c>
      <c r="H831">
        <v>72</v>
      </c>
      <c r="I831">
        <v>72</v>
      </c>
      <c r="J831">
        <v>72</v>
      </c>
      <c r="K831">
        <v>72</v>
      </c>
      <c r="L831">
        <v>72</v>
      </c>
      <c r="N831" s="171" t="str">
        <f t="shared" si="36"/>
        <v>820359-10003-L</v>
      </c>
      <c r="O831" s="172">
        <f>IF(B831="NET","",IF(B831="","",IFERROR(VLOOKUP(N831,EAN!$A:$B,2,FALSE),"MANGLER - MÅ OPPDATERE EAN-FANEN")))</f>
        <v>7048652897084</v>
      </c>
      <c r="P831" s="171">
        <f t="shared" si="37"/>
        <v>72</v>
      </c>
      <c r="Q831" s="171">
        <f t="shared" si="38"/>
        <v>72</v>
      </c>
      <c r="S831" s="102">
        <f>IF(B831="NET","",IFERROR(VLOOKUP(O831,'2) Order Form'!$V$9:$V$905,1,FALSE),"Ikke med I order form"))</f>
        <v>7048652897084</v>
      </c>
      <c r="U831" s="2">
        <v>7048652894779</v>
      </c>
      <c r="V831" s="120">
        <f>IFERROR(VLOOKUP(U831,'2) Order Form'!$V$9:$V$1767,1,FALSE),"Ikke med I order form")</f>
        <v>7048652894779</v>
      </c>
      <c r="W831" s="173">
        <f>INDEX(ATS!$A:$P,MATCH(ATS!$U831,ATS!$O:$O,0),1)</f>
        <v>852147</v>
      </c>
      <c r="X831" s="174" t="str">
        <f>INDEX(ATS!$A:$P,MATCH(ATS!$U831,ATS!$O:$O,0),2)</f>
        <v>Durden MTB Lens</v>
      </c>
      <c r="Y831" s="175" t="str">
        <f>INDEX(ATS!$A:$P,MATCH(ATS!$U831,ATS!$O:$O,0),4)</f>
        <v>100000-OS</v>
      </c>
      <c r="AA831" s="173">
        <f>IFERROR(VLOOKUP('2) Order Form'!V764,$U$4:$U$2000,1,FALSE),"Ikke med i Elastic")</f>
        <v>7048652898326</v>
      </c>
      <c r="AB831" s="173">
        <f>SUM('2) Order Form'!V764)</f>
        <v>7048652898326</v>
      </c>
      <c r="AC831" s="173">
        <f>INDEX(ATS!$A:$P,MATCH(ATS!$AB831,ATS!$O:$O,0),1)</f>
        <v>820436</v>
      </c>
      <c r="AD831" s="173" t="str">
        <f>INDEX(ATS!$A:$P,MATCH(ATS!$AB831,ATS!$O:$O,0),2)</f>
        <v>Crossfire Cargo Bib Shorts W</v>
      </c>
      <c r="AE831" s="173" t="str">
        <f>INDEX(ATS!$A:$P,MATCH(ATS!$AB831,ATS!$O:$O,0),4)</f>
        <v>99901-M</v>
      </c>
    </row>
    <row r="832" spans="1:31">
      <c r="A832">
        <v>820359</v>
      </c>
      <c r="B832" t="s">
        <v>959</v>
      </c>
      <c r="C832" t="s">
        <v>3939</v>
      </c>
      <c r="D832" t="s">
        <v>1024</v>
      </c>
      <c r="E832" t="s">
        <v>2870</v>
      </c>
      <c r="F832" t="s">
        <v>67</v>
      </c>
      <c r="G832" t="s">
        <v>111</v>
      </c>
      <c r="H832">
        <v>36</v>
      </c>
      <c r="I832">
        <v>36</v>
      </c>
      <c r="J832">
        <v>36</v>
      </c>
      <c r="K832">
        <v>36</v>
      </c>
      <c r="L832">
        <v>36</v>
      </c>
      <c r="N832" s="171" t="str">
        <f t="shared" si="36"/>
        <v>820359-10003-XL</v>
      </c>
      <c r="O832" s="172">
        <f>IF(B832="NET","",IF(B832="","",IFERROR(VLOOKUP(N832,EAN!$A:$B,2,FALSE),"MANGLER - MÅ OPPDATERE EAN-FANEN")))</f>
        <v>7048652897114</v>
      </c>
      <c r="P832" s="171">
        <f t="shared" si="37"/>
        <v>36</v>
      </c>
      <c r="Q832" s="171">
        <f t="shared" si="38"/>
        <v>36</v>
      </c>
      <c r="S832" s="102">
        <f>IF(B832="NET","",IFERROR(VLOOKUP(O832,'2) Order Form'!$V$9:$V$905,1,FALSE),"Ikke med I order form"))</f>
        <v>7048652897114</v>
      </c>
      <c r="U832" s="2">
        <v>7048652894779</v>
      </c>
      <c r="V832" s="120">
        <f>IFERROR(VLOOKUP(U832,'2) Order Form'!$V$9:$V$1767,1,FALSE),"Ikke med I order form")</f>
        <v>7048652894779</v>
      </c>
      <c r="W832" s="173">
        <f>INDEX(ATS!$A:$P,MATCH(ATS!$U832,ATS!$O:$O,0),1)</f>
        <v>852147</v>
      </c>
      <c r="X832" s="174" t="str">
        <f>INDEX(ATS!$A:$P,MATCH(ATS!$U832,ATS!$O:$O,0),2)</f>
        <v>Durden MTB Lens</v>
      </c>
      <c r="Y832" s="175" t="str">
        <f>INDEX(ATS!$A:$P,MATCH(ATS!$U832,ATS!$O:$O,0),4)</f>
        <v>100000-OS</v>
      </c>
      <c r="AA832" s="173">
        <f>IFERROR(VLOOKUP('2) Order Form'!V765,$U$4:$U$2000,1,FALSE),"Ikke med i Elastic")</f>
        <v>7048652898319</v>
      </c>
      <c r="AB832" s="173">
        <f>SUM('2) Order Form'!V765)</f>
        <v>7048652898319</v>
      </c>
      <c r="AC832" s="173">
        <f>INDEX(ATS!$A:$P,MATCH(ATS!$AB832,ATS!$O:$O,0),1)</f>
        <v>820436</v>
      </c>
      <c r="AD832" s="173" t="str">
        <f>INDEX(ATS!$A:$P,MATCH(ATS!$AB832,ATS!$O:$O,0),2)</f>
        <v>Crossfire Cargo Bib Shorts W</v>
      </c>
      <c r="AE832" s="173" t="str">
        <f>INDEX(ATS!$A:$P,MATCH(ATS!$AB832,ATS!$O:$O,0),4)</f>
        <v>99901-L</v>
      </c>
    </row>
    <row r="833" spans="1:31">
      <c r="A833">
        <v>820359</v>
      </c>
      <c r="B833" t="s">
        <v>959</v>
      </c>
      <c r="C833" t="s">
        <v>3939</v>
      </c>
      <c r="D833" t="s">
        <v>1034</v>
      </c>
      <c r="E833" t="s">
        <v>2886</v>
      </c>
      <c r="F833" t="s">
        <v>8</v>
      </c>
      <c r="G833" t="s">
        <v>111</v>
      </c>
      <c r="H833">
        <v>11</v>
      </c>
      <c r="I833">
        <v>11</v>
      </c>
      <c r="J833">
        <v>11</v>
      </c>
      <c r="K833">
        <v>11</v>
      </c>
      <c r="L833">
        <v>11</v>
      </c>
      <c r="N833" s="171" t="str">
        <f t="shared" si="36"/>
        <v>820359-55504-S</v>
      </c>
      <c r="O833" s="172">
        <f>IF(B833="NET","",IF(B833="","",IFERROR(VLOOKUP(N833,EAN!$A:$B,2,FALSE),"MANGLER - MÅ OPPDATERE EAN-FANEN")))</f>
        <v>7048652897145</v>
      </c>
      <c r="P833" s="171">
        <f t="shared" si="37"/>
        <v>11</v>
      </c>
      <c r="Q833" s="171">
        <f t="shared" si="38"/>
        <v>11</v>
      </c>
      <c r="S833" s="102">
        <f>IF(B833="NET","",IFERROR(VLOOKUP(O833,'2) Order Form'!$V$9:$V$905,1,FALSE),"Ikke med I order form"))</f>
        <v>7048652897145</v>
      </c>
      <c r="U833" s="2">
        <v>7048652894410</v>
      </c>
      <c r="V833" s="120">
        <f>IFERROR(VLOOKUP(U833,'2) Order Form'!$V$9:$V$1767,1,FALSE),"Ikke med I order form")</f>
        <v>7048652894410</v>
      </c>
      <c r="W833" s="173">
        <f>INDEX(ATS!$A:$P,MATCH(ATS!$U833,ATS!$O:$O,0),1)</f>
        <v>852148</v>
      </c>
      <c r="X833" s="174" t="str">
        <f>INDEX(ATS!$A:$P,MATCH(ATS!$U833,ATS!$O:$O,0),2)</f>
        <v>Durden MTB RIG Reflect Lens</v>
      </c>
      <c r="Y833" s="175" t="str">
        <f>INDEX(ATS!$A:$P,MATCH(ATS!$U833,ATS!$O:$O,0),4)</f>
        <v>150000-OS</v>
      </c>
      <c r="AA833" s="173">
        <f>IFERROR(VLOOKUP('2) Order Form'!V766,$U$4:$U$2000,1,FALSE),"Ikke med i Elastic")</f>
        <v>7048652898548</v>
      </c>
      <c r="AB833" s="173">
        <f>SUM('2) Order Form'!V766)</f>
        <v>7048652898548</v>
      </c>
      <c r="AC833" s="173">
        <f>INDEX(ATS!$A:$P,MATCH(ATS!$AB833,ATS!$O:$O,0),1)</f>
        <v>820434</v>
      </c>
      <c r="AD833" s="173" t="str">
        <f>INDEX(ATS!$A:$P,MATCH(ATS!$AB833,ATS!$O:$O,0),2)</f>
        <v>Crossfire Hybrid LS Jersey W</v>
      </c>
      <c r="AE833" s="173" t="str">
        <f>INDEX(ATS!$A:$P,MATCH(ATS!$AB833,ATS!$O:$O,0),4)</f>
        <v>58001-XS</v>
      </c>
    </row>
    <row r="834" spans="1:31">
      <c r="A834">
        <v>820359</v>
      </c>
      <c r="B834" t="s">
        <v>959</v>
      </c>
      <c r="C834" t="s">
        <v>3939</v>
      </c>
      <c r="D834" t="s">
        <v>1035</v>
      </c>
      <c r="E834" t="s">
        <v>2886</v>
      </c>
      <c r="F834" t="s">
        <v>7</v>
      </c>
      <c r="G834" t="s">
        <v>111</v>
      </c>
      <c r="H834">
        <v>28</v>
      </c>
      <c r="I834">
        <v>28</v>
      </c>
      <c r="J834">
        <v>28</v>
      </c>
      <c r="K834">
        <v>28</v>
      </c>
      <c r="L834">
        <v>28</v>
      </c>
      <c r="N834" s="171" t="str">
        <f t="shared" si="36"/>
        <v>820359-55504-M</v>
      </c>
      <c r="O834" s="172">
        <f>IF(B834="NET","",IF(B834="","",IFERROR(VLOOKUP(N834,EAN!$A:$B,2,FALSE),"MANGLER - MÅ OPPDATERE EAN-FANEN")))</f>
        <v>7048652897138</v>
      </c>
      <c r="P834" s="171">
        <f t="shared" si="37"/>
        <v>28</v>
      </c>
      <c r="Q834" s="171">
        <f t="shared" si="38"/>
        <v>28</v>
      </c>
      <c r="S834" s="102">
        <f>IF(B834="NET","",IFERROR(VLOOKUP(O834,'2) Order Form'!$V$9:$V$905,1,FALSE),"Ikke med I order form"))</f>
        <v>7048652897138</v>
      </c>
      <c r="U834" s="2">
        <v>7048652894410</v>
      </c>
      <c r="V834" s="120">
        <f>IFERROR(VLOOKUP(U834,'2) Order Form'!$V$9:$V$1767,1,FALSE),"Ikke med I order form")</f>
        <v>7048652894410</v>
      </c>
      <c r="W834" s="173">
        <f>INDEX(ATS!$A:$P,MATCH(ATS!$U834,ATS!$O:$O,0),1)</f>
        <v>852148</v>
      </c>
      <c r="X834" s="174" t="str">
        <f>INDEX(ATS!$A:$P,MATCH(ATS!$U834,ATS!$O:$O,0),2)</f>
        <v>Durden MTB RIG Reflect Lens</v>
      </c>
      <c r="Y834" s="175" t="str">
        <f>INDEX(ATS!$A:$P,MATCH(ATS!$U834,ATS!$O:$O,0),4)</f>
        <v>150000-OS</v>
      </c>
      <c r="AA834" s="173">
        <f>IFERROR(VLOOKUP('2) Order Form'!V767,$U$4:$U$2000,1,FALSE),"Ikke med i Elastic")</f>
        <v>7048652898531</v>
      </c>
      <c r="AB834" s="173">
        <f>SUM('2) Order Form'!V767)</f>
        <v>7048652898531</v>
      </c>
      <c r="AC834" s="173">
        <f>INDEX(ATS!$A:$P,MATCH(ATS!$AB834,ATS!$O:$O,0),1)</f>
        <v>820434</v>
      </c>
      <c r="AD834" s="173" t="str">
        <f>INDEX(ATS!$A:$P,MATCH(ATS!$AB834,ATS!$O:$O,0),2)</f>
        <v>Crossfire Hybrid LS Jersey W</v>
      </c>
      <c r="AE834" s="173" t="str">
        <f>INDEX(ATS!$A:$P,MATCH(ATS!$AB834,ATS!$O:$O,0),4)</f>
        <v>58001-S</v>
      </c>
    </row>
    <row r="835" spans="1:31">
      <c r="A835">
        <v>820359</v>
      </c>
      <c r="B835" t="s">
        <v>959</v>
      </c>
      <c r="C835" t="s">
        <v>3939</v>
      </c>
      <c r="D835" t="s">
        <v>1036</v>
      </c>
      <c r="E835" t="s">
        <v>2886</v>
      </c>
      <c r="F835" t="s">
        <v>66</v>
      </c>
      <c r="G835" t="s">
        <v>111</v>
      </c>
      <c r="H835">
        <v>32</v>
      </c>
      <c r="I835">
        <v>32</v>
      </c>
      <c r="J835">
        <v>32</v>
      </c>
      <c r="K835">
        <v>32</v>
      </c>
      <c r="L835">
        <v>32</v>
      </c>
      <c r="N835" s="171" t="str">
        <f t="shared" si="36"/>
        <v>820359-55504-L</v>
      </c>
      <c r="O835" s="172">
        <f>IF(B835="NET","",IF(B835="","",IFERROR(VLOOKUP(N835,EAN!$A:$B,2,FALSE),"MANGLER - MÅ OPPDATERE EAN-FANEN")))</f>
        <v>7048652897121</v>
      </c>
      <c r="P835" s="171">
        <f t="shared" si="37"/>
        <v>32</v>
      </c>
      <c r="Q835" s="171">
        <f t="shared" si="38"/>
        <v>32</v>
      </c>
      <c r="S835" s="102">
        <f>IF(B835="NET","",IFERROR(VLOOKUP(O835,'2) Order Form'!$V$9:$V$905,1,FALSE),"Ikke med I order form"))</f>
        <v>7048652897121</v>
      </c>
      <c r="U835" s="2">
        <v>7048652894786</v>
      </c>
      <c r="V835" s="120">
        <f>IFERROR(VLOOKUP(U835,'2) Order Form'!$V$9:$V$1767,1,FALSE),"Ikke med I order form")</f>
        <v>7048652894786</v>
      </c>
      <c r="W835" s="173">
        <f>INDEX(ATS!$A:$P,MATCH(ATS!$U835,ATS!$O:$O,0),1)</f>
        <v>852148</v>
      </c>
      <c r="X835" s="174" t="str">
        <f>INDEX(ATS!$A:$P,MATCH(ATS!$U835,ATS!$O:$O,0),2)</f>
        <v>Durden MTB RIG Reflect Lens</v>
      </c>
      <c r="Y835" s="175" t="str">
        <f>INDEX(ATS!$A:$P,MATCH(ATS!$U835,ATS!$O:$O,0),4)</f>
        <v>060000-OS</v>
      </c>
      <c r="AA835" s="173">
        <f>IFERROR(VLOOKUP('2) Order Form'!V768,$U$4:$U$2000,1,FALSE),"Ikke med i Elastic")</f>
        <v>7048652898524</v>
      </c>
      <c r="AB835" s="173">
        <f>SUM('2) Order Form'!V768)</f>
        <v>7048652898524</v>
      </c>
      <c r="AC835" s="173">
        <f>INDEX(ATS!$A:$P,MATCH(ATS!$AB835,ATS!$O:$O,0),1)</f>
        <v>820434</v>
      </c>
      <c r="AD835" s="173" t="str">
        <f>INDEX(ATS!$A:$P,MATCH(ATS!$AB835,ATS!$O:$O,0),2)</f>
        <v>Crossfire Hybrid LS Jersey W</v>
      </c>
      <c r="AE835" s="173" t="str">
        <f>INDEX(ATS!$A:$P,MATCH(ATS!$AB835,ATS!$O:$O,0),4)</f>
        <v>58001-M</v>
      </c>
    </row>
    <row r="836" spans="1:31">
      <c r="A836">
        <v>820359</v>
      </c>
      <c r="B836" t="s">
        <v>959</v>
      </c>
      <c r="C836" t="s">
        <v>3939</v>
      </c>
      <c r="D836" t="s">
        <v>1037</v>
      </c>
      <c r="E836" t="s">
        <v>2886</v>
      </c>
      <c r="F836" t="s">
        <v>67</v>
      </c>
      <c r="G836" t="s">
        <v>111</v>
      </c>
      <c r="H836">
        <v>12</v>
      </c>
      <c r="I836">
        <v>12</v>
      </c>
      <c r="J836">
        <v>12</v>
      </c>
      <c r="K836">
        <v>12</v>
      </c>
      <c r="L836">
        <v>12</v>
      </c>
      <c r="N836" s="171" t="str">
        <f t="shared" ref="N836:N899" si="39">CONCATENATE(A836,"-",D836)</f>
        <v>820359-55504-XL</v>
      </c>
      <c r="O836" s="172">
        <f>IF(B836="NET","",IF(B836="","",IFERROR(VLOOKUP(N836,EAN!$A:$B,2,FALSE),"MANGLER - MÅ OPPDATERE EAN-FANEN")))</f>
        <v>7048652897152</v>
      </c>
      <c r="P836" s="171">
        <f t="shared" si="37"/>
        <v>12</v>
      </c>
      <c r="Q836" s="171">
        <f t="shared" si="38"/>
        <v>12</v>
      </c>
      <c r="S836" s="102">
        <f>IF(B836="NET","",IFERROR(VLOOKUP(O836,'2) Order Form'!$V$9:$V$905,1,FALSE),"Ikke med I order form"))</f>
        <v>7048652897152</v>
      </c>
      <c r="U836" s="2">
        <v>7048652894786</v>
      </c>
      <c r="V836" s="120">
        <f>IFERROR(VLOOKUP(U836,'2) Order Form'!$V$9:$V$1767,1,FALSE),"Ikke med I order form")</f>
        <v>7048652894786</v>
      </c>
      <c r="W836" s="173">
        <f>INDEX(ATS!$A:$P,MATCH(ATS!$U836,ATS!$O:$O,0),1)</f>
        <v>852148</v>
      </c>
      <c r="X836" s="174" t="str">
        <f>INDEX(ATS!$A:$P,MATCH(ATS!$U836,ATS!$O:$O,0),2)</f>
        <v>Durden MTB RIG Reflect Lens</v>
      </c>
      <c r="Y836" s="175" t="str">
        <f>INDEX(ATS!$A:$P,MATCH(ATS!$U836,ATS!$O:$O,0),4)</f>
        <v>060000-OS</v>
      </c>
      <c r="AA836" s="173">
        <f>IFERROR(VLOOKUP('2) Order Form'!V769,$U$4:$U$2000,1,FALSE),"Ikke med i Elastic")</f>
        <v>7048652898517</v>
      </c>
      <c r="AB836" s="173">
        <f>SUM('2) Order Form'!V769)</f>
        <v>7048652898517</v>
      </c>
      <c r="AC836" s="173">
        <f>INDEX(ATS!$A:$P,MATCH(ATS!$AB836,ATS!$O:$O,0),1)</f>
        <v>820434</v>
      </c>
      <c r="AD836" s="173" t="str">
        <f>INDEX(ATS!$A:$P,MATCH(ATS!$AB836,ATS!$O:$O,0),2)</f>
        <v>Crossfire Hybrid LS Jersey W</v>
      </c>
      <c r="AE836" s="173" t="str">
        <f>INDEX(ATS!$A:$P,MATCH(ATS!$AB836,ATS!$O:$O,0),4)</f>
        <v>58001-L</v>
      </c>
    </row>
    <row r="837" spans="1:31">
      <c r="A837">
        <v>820359</v>
      </c>
      <c r="B837" t="s">
        <v>959</v>
      </c>
      <c r="C837" t="s">
        <v>3939</v>
      </c>
      <c r="D837" t="s">
        <v>1516</v>
      </c>
      <c r="E837" t="s">
        <v>2810</v>
      </c>
      <c r="F837" t="s">
        <v>8</v>
      </c>
      <c r="G837" t="s">
        <v>111</v>
      </c>
      <c r="H837">
        <v>18</v>
      </c>
      <c r="I837">
        <v>18</v>
      </c>
      <c r="J837">
        <v>18</v>
      </c>
      <c r="K837">
        <v>18</v>
      </c>
      <c r="L837">
        <v>18</v>
      </c>
      <c r="N837" s="171" t="str">
        <f t="shared" si="39"/>
        <v>820359-78001-S</v>
      </c>
      <c r="O837" s="172">
        <f>IF(B837="NET","",IF(B837="","",IFERROR(VLOOKUP(N837,EAN!$A:$B,2,FALSE),"MANGLER - MÅ OPPDATERE EAN-FANEN")))</f>
        <v>7048652897183</v>
      </c>
      <c r="P837" s="171">
        <f t="shared" ref="P837:P900" si="40">H837</f>
        <v>18</v>
      </c>
      <c r="Q837" s="171">
        <f t="shared" ref="Q837:Q900" si="41">L837</f>
        <v>18</v>
      </c>
      <c r="S837" s="102">
        <f>IF(B837="NET","",IFERROR(VLOOKUP(O837,'2) Order Form'!$V$9:$V$905,1,FALSE),"Ikke med I order form"))</f>
        <v>7048652897183</v>
      </c>
      <c r="U837" s="2">
        <v>7048652662118</v>
      </c>
      <c r="V837" s="120">
        <f>IFERROR(VLOOKUP(U837,'2) Order Form'!$V$9:$V$1767,1,FALSE),"Ikke med I order form")</f>
        <v>7048652662118</v>
      </c>
      <c r="W837" s="173">
        <f>INDEX(ATS!$A:$P,MATCH(ATS!$U837,ATS!$O:$O,0),1)</f>
        <v>810109</v>
      </c>
      <c r="X837" s="174" t="str">
        <f>INDEX(ATS!$A:$P,MATCH(ATS!$U837,ATS!$O:$O,0),2)</f>
        <v>Firewall MTB Lens RIG Reflect</v>
      </c>
      <c r="Y837" s="175" t="str">
        <f>INDEX(ATS!$A:$P,MATCH(ATS!$U837,ATS!$O:$O,0),4)</f>
        <v>060000-OS</v>
      </c>
      <c r="AA837" s="173">
        <f>IFERROR(VLOOKUP('2) Order Form'!V770,$U$4:$U$2000,1,FALSE),"Ikke med i Elastic")</f>
        <v>7048652898586</v>
      </c>
      <c r="AB837" s="173">
        <f>SUM('2) Order Form'!V770)</f>
        <v>7048652898586</v>
      </c>
      <c r="AC837" s="173">
        <f>INDEX(ATS!$A:$P,MATCH(ATS!$AB837,ATS!$O:$O,0),1)</f>
        <v>820434</v>
      </c>
      <c r="AD837" s="173" t="str">
        <f>INDEX(ATS!$A:$P,MATCH(ATS!$AB837,ATS!$O:$O,0),2)</f>
        <v>Crossfire Hybrid LS Jersey W</v>
      </c>
      <c r="AE837" s="173" t="str">
        <f>INDEX(ATS!$A:$P,MATCH(ATS!$AB837,ATS!$O:$O,0),4)</f>
        <v>99901-XS</v>
      </c>
    </row>
    <row r="838" spans="1:31">
      <c r="A838">
        <v>820359</v>
      </c>
      <c r="B838" t="s">
        <v>959</v>
      </c>
      <c r="C838" t="s">
        <v>3939</v>
      </c>
      <c r="D838" t="s">
        <v>1517</v>
      </c>
      <c r="E838" t="s">
        <v>2810</v>
      </c>
      <c r="F838" t="s">
        <v>7</v>
      </c>
      <c r="G838" t="s">
        <v>111</v>
      </c>
      <c r="H838">
        <v>39</v>
      </c>
      <c r="I838">
        <v>39</v>
      </c>
      <c r="J838">
        <v>39</v>
      </c>
      <c r="K838">
        <v>39</v>
      </c>
      <c r="L838">
        <v>39</v>
      </c>
      <c r="N838" s="171" t="str">
        <f t="shared" si="39"/>
        <v>820359-78001-M</v>
      </c>
      <c r="O838" s="172">
        <f>IF(B838="NET","",IF(B838="","",IFERROR(VLOOKUP(N838,EAN!$A:$B,2,FALSE),"MANGLER - MÅ OPPDATERE EAN-FANEN")))</f>
        <v>7048652897176</v>
      </c>
      <c r="P838" s="171">
        <f t="shared" si="40"/>
        <v>39</v>
      </c>
      <c r="Q838" s="171">
        <f t="shared" si="41"/>
        <v>39</v>
      </c>
      <c r="S838" s="102">
        <f>IF(B838="NET","",IFERROR(VLOOKUP(O838,'2) Order Form'!$V$9:$V$905,1,FALSE),"Ikke med I order form"))</f>
        <v>7048652897176</v>
      </c>
      <c r="U838" s="2">
        <v>7048652662118</v>
      </c>
      <c r="V838" s="120">
        <f>IFERROR(VLOOKUP(U838,'2) Order Form'!$V$9:$V$1767,1,FALSE),"Ikke med I order form")</f>
        <v>7048652662118</v>
      </c>
      <c r="W838" s="173">
        <f>INDEX(ATS!$A:$P,MATCH(ATS!$U838,ATS!$O:$O,0),1)</f>
        <v>810109</v>
      </c>
      <c r="X838" s="174" t="str">
        <f>INDEX(ATS!$A:$P,MATCH(ATS!$U838,ATS!$O:$O,0),2)</f>
        <v>Firewall MTB Lens RIG Reflect</v>
      </c>
      <c r="Y838" s="175" t="str">
        <f>INDEX(ATS!$A:$P,MATCH(ATS!$U838,ATS!$O:$O,0),4)</f>
        <v>060000-OS</v>
      </c>
      <c r="AA838" s="173">
        <f>IFERROR(VLOOKUP('2) Order Form'!V771,$U$4:$U$2000,1,FALSE),"Ikke med i Elastic")</f>
        <v>7048652898579</v>
      </c>
      <c r="AB838" s="173">
        <f>SUM('2) Order Form'!V771)</f>
        <v>7048652898579</v>
      </c>
      <c r="AC838" s="173">
        <f>INDEX(ATS!$A:$P,MATCH(ATS!$AB838,ATS!$O:$O,0),1)</f>
        <v>820434</v>
      </c>
      <c r="AD838" s="173" t="str">
        <f>INDEX(ATS!$A:$P,MATCH(ATS!$AB838,ATS!$O:$O,0),2)</f>
        <v>Crossfire Hybrid LS Jersey W</v>
      </c>
      <c r="AE838" s="173" t="str">
        <f>INDEX(ATS!$A:$P,MATCH(ATS!$AB838,ATS!$O:$O,0),4)</f>
        <v>99901-S</v>
      </c>
    </row>
    <row r="839" spans="1:31">
      <c r="A839">
        <v>820359</v>
      </c>
      <c r="B839" t="s">
        <v>959</v>
      </c>
      <c r="C839" t="s">
        <v>3939</v>
      </c>
      <c r="D839" t="s">
        <v>1518</v>
      </c>
      <c r="E839" t="s">
        <v>2810</v>
      </c>
      <c r="F839" t="s">
        <v>66</v>
      </c>
      <c r="G839" t="s">
        <v>111</v>
      </c>
      <c r="H839">
        <v>30</v>
      </c>
      <c r="I839">
        <v>30</v>
      </c>
      <c r="J839">
        <v>30</v>
      </c>
      <c r="K839">
        <v>30</v>
      </c>
      <c r="L839">
        <v>30</v>
      </c>
      <c r="N839" s="171" t="str">
        <f t="shared" si="39"/>
        <v>820359-78001-L</v>
      </c>
      <c r="O839" s="172">
        <f>IF(B839="NET","",IF(B839="","",IFERROR(VLOOKUP(N839,EAN!$A:$B,2,FALSE),"MANGLER - MÅ OPPDATERE EAN-FANEN")))</f>
        <v>7048652897169</v>
      </c>
      <c r="P839" s="171">
        <f t="shared" si="40"/>
        <v>30</v>
      </c>
      <c r="Q839" s="171">
        <f t="shared" si="41"/>
        <v>30</v>
      </c>
      <c r="S839" s="102">
        <f>IF(B839="NET","",IFERROR(VLOOKUP(O839,'2) Order Form'!$V$9:$V$905,1,FALSE),"Ikke med I order form"))</f>
        <v>7048652897169</v>
      </c>
      <c r="U839" s="2">
        <v>7048652662217</v>
      </c>
      <c r="V839" s="120">
        <f>IFERROR(VLOOKUP(U839,'2) Order Form'!$V$9:$V$1767,1,FALSE),"Ikke med I order form")</f>
        <v>7048652662217</v>
      </c>
      <c r="W839" s="173">
        <f>INDEX(ATS!$A:$P,MATCH(ATS!$U839,ATS!$O:$O,0),1)</f>
        <v>810110</v>
      </c>
      <c r="X839" s="174" t="str">
        <f>INDEX(ATS!$A:$P,MATCH(ATS!$U839,ATS!$O:$O,0),2)</f>
        <v>Firewall MTB Lens RIG</v>
      </c>
      <c r="Y839" s="175" t="str">
        <f>INDEX(ATS!$A:$P,MATCH(ATS!$U839,ATS!$O:$O,0),4)</f>
        <v>180000-OS</v>
      </c>
      <c r="AA839" s="173">
        <f>IFERROR(VLOOKUP('2) Order Form'!V772,$U$4:$U$2000,1,FALSE),"Ikke med i Elastic")</f>
        <v>7048652898562</v>
      </c>
      <c r="AB839" s="173">
        <f>SUM('2) Order Form'!V772)</f>
        <v>7048652898562</v>
      </c>
      <c r="AC839" s="173">
        <f>INDEX(ATS!$A:$P,MATCH(ATS!$AB839,ATS!$O:$O,0),1)</f>
        <v>820434</v>
      </c>
      <c r="AD839" s="173" t="str">
        <f>INDEX(ATS!$A:$P,MATCH(ATS!$AB839,ATS!$O:$O,0),2)</f>
        <v>Crossfire Hybrid LS Jersey W</v>
      </c>
      <c r="AE839" s="173" t="str">
        <f>INDEX(ATS!$A:$P,MATCH(ATS!$AB839,ATS!$O:$O,0),4)</f>
        <v>99901-M</v>
      </c>
    </row>
    <row r="840" spans="1:31">
      <c r="A840">
        <v>820359</v>
      </c>
      <c r="B840" t="s">
        <v>959</v>
      </c>
      <c r="C840" t="s">
        <v>3939</v>
      </c>
      <c r="D840" t="s">
        <v>1519</v>
      </c>
      <c r="E840" t="s">
        <v>2810</v>
      </c>
      <c r="F840" t="s">
        <v>67</v>
      </c>
      <c r="G840" t="s">
        <v>111</v>
      </c>
      <c r="H840">
        <v>13</v>
      </c>
      <c r="I840">
        <v>13</v>
      </c>
      <c r="J840">
        <v>13</v>
      </c>
      <c r="K840">
        <v>13</v>
      </c>
      <c r="L840">
        <v>13</v>
      </c>
      <c r="N840" s="171" t="str">
        <f t="shared" si="39"/>
        <v>820359-78001-XL</v>
      </c>
      <c r="O840" s="172">
        <f>IF(B840="NET","",IF(B840="","",IFERROR(VLOOKUP(N840,EAN!$A:$B,2,FALSE),"MANGLER - MÅ OPPDATERE EAN-FANEN")))</f>
        <v>7048652897190</v>
      </c>
      <c r="P840" s="171">
        <f t="shared" si="40"/>
        <v>13</v>
      </c>
      <c r="Q840" s="171">
        <f t="shared" si="41"/>
        <v>13</v>
      </c>
      <c r="S840" s="102">
        <f>IF(B840="NET","",IFERROR(VLOOKUP(O840,'2) Order Form'!$V$9:$V$905,1,FALSE),"Ikke med I order form"))</f>
        <v>7048652897190</v>
      </c>
      <c r="U840" s="2">
        <v>7048652662217</v>
      </c>
      <c r="V840" s="120">
        <f>IFERROR(VLOOKUP(U840,'2) Order Form'!$V$9:$V$1767,1,FALSE),"Ikke med I order form")</f>
        <v>7048652662217</v>
      </c>
      <c r="W840" s="173">
        <f>INDEX(ATS!$A:$P,MATCH(ATS!$U840,ATS!$O:$O,0),1)</f>
        <v>810110</v>
      </c>
      <c r="X840" s="174" t="str">
        <f>INDEX(ATS!$A:$P,MATCH(ATS!$U840,ATS!$O:$O,0),2)</f>
        <v>Firewall MTB Lens RIG</v>
      </c>
      <c r="Y840" s="175" t="str">
        <f>INDEX(ATS!$A:$P,MATCH(ATS!$U840,ATS!$O:$O,0),4)</f>
        <v>180000-OS</v>
      </c>
      <c r="AA840" s="173">
        <f>IFERROR(VLOOKUP('2) Order Form'!V773,$U$4:$U$2000,1,FALSE),"Ikke med i Elastic")</f>
        <v>7048652898555</v>
      </c>
      <c r="AB840" s="173">
        <f>SUM('2) Order Form'!V773)</f>
        <v>7048652898555</v>
      </c>
      <c r="AC840" s="173">
        <f>INDEX(ATS!$A:$P,MATCH(ATS!$AB840,ATS!$O:$O,0),1)</f>
        <v>820434</v>
      </c>
      <c r="AD840" s="173" t="str">
        <f>INDEX(ATS!$A:$P,MATCH(ATS!$AB840,ATS!$O:$O,0),2)</f>
        <v>Crossfire Hybrid LS Jersey W</v>
      </c>
      <c r="AE840" s="173" t="str">
        <f>INDEX(ATS!$A:$P,MATCH(ATS!$AB840,ATS!$O:$O,0),4)</f>
        <v>99901-L</v>
      </c>
    </row>
    <row r="841" spans="1:31">
      <c r="A841" s="140">
        <v>820360</v>
      </c>
      <c r="B841" t="s">
        <v>170</v>
      </c>
      <c r="H841" s="140">
        <v>202341</v>
      </c>
      <c r="I841" s="140">
        <v>202342</v>
      </c>
      <c r="J841" s="140">
        <v>202343</v>
      </c>
      <c r="K841" s="140">
        <v>202344</v>
      </c>
      <c r="L841" s="140">
        <v>202345</v>
      </c>
      <c r="N841" s="171" t="str">
        <f t="shared" si="39"/>
        <v>820360-</v>
      </c>
      <c r="O841" s="172" t="str">
        <f>IF(B841="NET","",IF(B841="","",IFERROR(VLOOKUP(N841,EAN!$A:$B,2,FALSE),"MANGLER - MÅ OPPDATERE EAN-FANEN")))</f>
        <v/>
      </c>
      <c r="P841" s="171">
        <f t="shared" si="40"/>
        <v>202341</v>
      </c>
      <c r="Q841" s="171">
        <f t="shared" si="41"/>
        <v>202345</v>
      </c>
      <c r="S841" s="102" t="str">
        <f>IF(B841="NET","",IFERROR(VLOOKUP(O841,'2) Order Form'!$V$9:$V$905,1,FALSE),"Ikke med I order form"))</f>
        <v/>
      </c>
      <c r="U841" s="2">
        <v>7048652662101</v>
      </c>
      <c r="V841" s="120">
        <f>IFERROR(VLOOKUP(U841,'2) Order Form'!$V$9:$V$1767,1,FALSE),"Ikke med I order form")</f>
        <v>7048652662101</v>
      </c>
      <c r="W841" s="173">
        <f>INDEX(ATS!$A:$P,MATCH(ATS!$U841,ATS!$O:$O,0),1)</f>
        <v>810111</v>
      </c>
      <c r="X841" s="174" t="str">
        <f>INDEX(ATS!$A:$P,MATCH(ATS!$U841,ATS!$O:$O,0),2)</f>
        <v>Firewall MTB Lens</v>
      </c>
      <c r="Y841" s="175" t="str">
        <f>INDEX(ATS!$A:$P,MATCH(ATS!$U841,ATS!$O:$O,0),4)</f>
        <v>100000-OS</v>
      </c>
      <c r="AA841" s="173" t="str">
        <f>IFERROR(VLOOKUP('2) Order Form'!#REF!,$U$4:$U$2000,1,FALSE),"Ikke med i Elastic")</f>
        <v>Ikke med i Elastic</v>
      </c>
      <c r="AB841" s="173" t="e">
        <f>SUM('2) Order Form'!#REF!)</f>
        <v>#REF!</v>
      </c>
      <c r="AC841" s="173" t="e">
        <f>INDEX(ATS!$A:$P,MATCH(ATS!$AB841,ATS!$O:$O,0),1)</f>
        <v>#REF!</v>
      </c>
      <c r="AD841" s="173" t="e">
        <f>INDEX(ATS!$A:$P,MATCH(ATS!$AB841,ATS!$O:$O,0),2)</f>
        <v>#REF!</v>
      </c>
      <c r="AE841" s="173" t="e">
        <f>INDEX(ATS!$A:$P,MATCH(ATS!$AB841,ATS!$O:$O,0),4)</f>
        <v>#REF!</v>
      </c>
    </row>
    <row r="842" spans="1:31">
      <c r="A842">
        <v>820360</v>
      </c>
      <c r="B842" t="s">
        <v>1520</v>
      </c>
      <c r="C842" t="s">
        <v>3939</v>
      </c>
      <c r="D842" t="s">
        <v>1034</v>
      </c>
      <c r="E842" t="s">
        <v>2886</v>
      </c>
      <c r="F842" t="s">
        <v>8</v>
      </c>
      <c r="G842" t="s">
        <v>111</v>
      </c>
      <c r="H842">
        <v>-4</v>
      </c>
      <c r="I842">
        <v>-4</v>
      </c>
      <c r="J842">
        <v>-4</v>
      </c>
      <c r="K842">
        <v>-4</v>
      </c>
      <c r="L842">
        <v>-4</v>
      </c>
      <c r="N842" s="171" t="str">
        <f t="shared" si="39"/>
        <v>820360-55504-S</v>
      </c>
      <c r="O842" s="172">
        <f>IF(B842="NET","",IF(B842="","",IFERROR(VLOOKUP(N842,EAN!$A:$B,2,FALSE),"MANGLER - MÅ OPPDATERE EAN-FANEN")))</f>
        <v>7048652897060</v>
      </c>
      <c r="P842" s="171">
        <f t="shared" si="40"/>
        <v>-4</v>
      </c>
      <c r="Q842" s="171">
        <f t="shared" si="41"/>
        <v>-4</v>
      </c>
      <c r="S842" s="102">
        <f>IF(B842="NET","",IFERROR(VLOOKUP(O842,'2) Order Form'!$V$9:$V$905,1,FALSE),"Ikke med I order form"))</f>
        <v>7048652897060</v>
      </c>
      <c r="U842" s="2">
        <v>7048652662101</v>
      </c>
      <c r="V842" s="120">
        <f>IFERROR(VLOOKUP(U842,'2) Order Form'!$V$9:$V$1767,1,FALSE),"Ikke med I order form")</f>
        <v>7048652662101</v>
      </c>
      <c r="W842" s="173">
        <f>INDEX(ATS!$A:$P,MATCH(ATS!$U842,ATS!$O:$O,0),1)</f>
        <v>810111</v>
      </c>
      <c r="X842" s="174" t="str">
        <f>INDEX(ATS!$A:$P,MATCH(ATS!$U842,ATS!$O:$O,0),2)</f>
        <v>Firewall MTB Lens</v>
      </c>
      <c r="Y842" s="175" t="str">
        <f>INDEX(ATS!$A:$P,MATCH(ATS!$U842,ATS!$O:$O,0),4)</f>
        <v>100000-OS</v>
      </c>
      <c r="AA842" s="173" t="str">
        <f>IFERROR(VLOOKUP('2) Order Form'!#REF!,$U$4:$U$2000,1,FALSE),"Ikke med i Elastic")</f>
        <v>Ikke med i Elastic</v>
      </c>
      <c r="AB842" s="173" t="e">
        <f>SUM('2) Order Form'!#REF!)</f>
        <v>#REF!</v>
      </c>
      <c r="AC842" s="173" t="e">
        <f>INDEX(ATS!$A:$P,MATCH(ATS!$AB842,ATS!$O:$O,0),1)</f>
        <v>#REF!</v>
      </c>
      <c r="AD842" s="173" t="e">
        <f>INDEX(ATS!$A:$P,MATCH(ATS!$AB842,ATS!$O:$O,0),2)</f>
        <v>#REF!</v>
      </c>
      <c r="AE842" s="173" t="e">
        <f>INDEX(ATS!$A:$P,MATCH(ATS!$AB842,ATS!$O:$O,0),4)</f>
        <v>#REF!</v>
      </c>
    </row>
    <row r="843" spans="1:31">
      <c r="A843">
        <v>820360</v>
      </c>
      <c r="B843" t="s">
        <v>1520</v>
      </c>
      <c r="C843" t="s">
        <v>3939</v>
      </c>
      <c r="D843" t="s">
        <v>1035</v>
      </c>
      <c r="E843" t="s">
        <v>2886</v>
      </c>
      <c r="F843" t="s">
        <v>7</v>
      </c>
      <c r="G843" t="s">
        <v>111</v>
      </c>
      <c r="H843">
        <v>49</v>
      </c>
      <c r="I843">
        <v>49</v>
      </c>
      <c r="J843">
        <v>49</v>
      </c>
      <c r="K843">
        <v>49</v>
      </c>
      <c r="L843">
        <v>49</v>
      </c>
      <c r="N843" s="171" t="str">
        <f t="shared" si="39"/>
        <v>820360-55504-M</v>
      </c>
      <c r="O843" s="172">
        <f>IF(B843="NET","",IF(B843="","",IFERROR(VLOOKUP(N843,EAN!$A:$B,2,FALSE),"MANGLER - MÅ OPPDATERE EAN-FANEN")))</f>
        <v>7048652897053</v>
      </c>
      <c r="P843" s="171">
        <f t="shared" si="40"/>
        <v>49</v>
      </c>
      <c r="Q843" s="171">
        <f t="shared" si="41"/>
        <v>49</v>
      </c>
      <c r="S843" s="102">
        <f>IF(B843="NET","",IFERROR(VLOOKUP(O843,'2) Order Form'!$V$9:$V$905,1,FALSE),"Ikke med I order form"))</f>
        <v>7048652897053</v>
      </c>
      <c r="U843" s="2">
        <v>7048652615299</v>
      </c>
      <c r="V843" s="120">
        <f>IFERROR(VLOOKUP(U843,'2) Order Form'!$V$9:$V$1767,1,FALSE),"Ikke med I order form")</f>
        <v>7048652615299</v>
      </c>
      <c r="W843" s="173">
        <f>INDEX(ATS!$A:$P,MATCH(ATS!$U843,ATS!$O:$O,0),1)</f>
        <v>852048</v>
      </c>
      <c r="X843" s="174" t="str">
        <f>INDEX(ATS!$A:$P,MATCH(ATS!$U843,ATS!$O:$O,0),2)</f>
        <v>Ronin Lens</v>
      </c>
      <c r="Y843" s="175" t="str">
        <f>INDEX(ATS!$A:$P,MATCH(ATS!$U843,ATS!$O:$O,0),4)</f>
        <v>100000-OS</v>
      </c>
      <c r="AA843" s="173" t="str">
        <f>IFERROR(VLOOKUP('2) Order Form'!#REF!,$U$4:$U$2000,1,FALSE),"Ikke med i Elastic")</f>
        <v>Ikke med i Elastic</v>
      </c>
      <c r="AB843" s="173" t="e">
        <f>SUM('2) Order Form'!#REF!)</f>
        <v>#REF!</v>
      </c>
      <c r="AC843" s="173" t="e">
        <f>INDEX(ATS!$A:$P,MATCH(ATS!$AB843,ATS!$O:$O,0),1)</f>
        <v>#REF!</v>
      </c>
      <c r="AD843" s="173" t="e">
        <f>INDEX(ATS!$A:$P,MATCH(ATS!$AB843,ATS!$O:$O,0),2)</f>
        <v>#REF!</v>
      </c>
      <c r="AE843" s="173" t="e">
        <f>INDEX(ATS!$A:$P,MATCH(ATS!$AB843,ATS!$O:$O,0),4)</f>
        <v>#REF!</v>
      </c>
    </row>
    <row r="844" spans="1:31">
      <c r="A844">
        <v>820360</v>
      </c>
      <c r="B844" t="s">
        <v>1520</v>
      </c>
      <c r="C844" t="s">
        <v>3939</v>
      </c>
      <c r="D844" t="s">
        <v>1036</v>
      </c>
      <c r="E844" t="s">
        <v>2886</v>
      </c>
      <c r="F844" t="s">
        <v>66</v>
      </c>
      <c r="G844" t="s">
        <v>111</v>
      </c>
      <c r="H844">
        <v>54</v>
      </c>
      <c r="I844">
        <v>54</v>
      </c>
      <c r="J844">
        <v>54</v>
      </c>
      <c r="K844">
        <v>54</v>
      </c>
      <c r="L844">
        <v>54</v>
      </c>
      <c r="N844" s="171" t="str">
        <f t="shared" si="39"/>
        <v>820360-55504-L</v>
      </c>
      <c r="O844" s="172">
        <f>IF(B844="NET","",IF(B844="","",IFERROR(VLOOKUP(N844,EAN!$A:$B,2,FALSE),"MANGLER - MÅ OPPDATERE EAN-FANEN")))</f>
        <v>7048652897046</v>
      </c>
      <c r="P844" s="171">
        <f t="shared" si="40"/>
        <v>54</v>
      </c>
      <c r="Q844" s="171">
        <f t="shared" si="41"/>
        <v>54</v>
      </c>
      <c r="S844" s="102">
        <f>IF(B844="NET","",IFERROR(VLOOKUP(O844,'2) Order Form'!$V$9:$V$905,1,FALSE),"Ikke med I order form"))</f>
        <v>7048652897046</v>
      </c>
      <c r="U844" s="2">
        <v>7048652615299</v>
      </c>
      <c r="V844" s="120">
        <f>IFERROR(VLOOKUP(U844,'2) Order Form'!$V$9:$V$1767,1,FALSE),"Ikke med I order form")</f>
        <v>7048652615299</v>
      </c>
      <c r="W844" s="173">
        <f>INDEX(ATS!$A:$P,MATCH(ATS!$U844,ATS!$O:$O,0),1)</f>
        <v>852048</v>
      </c>
      <c r="X844" s="174" t="str">
        <f>INDEX(ATS!$A:$P,MATCH(ATS!$U844,ATS!$O:$O,0),2)</f>
        <v>Ronin Lens</v>
      </c>
      <c r="Y844" s="175" t="str">
        <f>INDEX(ATS!$A:$P,MATCH(ATS!$U844,ATS!$O:$O,0),4)</f>
        <v>100000-OS</v>
      </c>
      <c r="AA844" s="173" t="str">
        <f>IFERROR(VLOOKUP('2) Order Form'!#REF!,$U$4:$U$2000,1,FALSE),"Ikke med i Elastic")</f>
        <v>Ikke med i Elastic</v>
      </c>
      <c r="AB844" s="173" t="e">
        <f>SUM('2) Order Form'!#REF!)</f>
        <v>#REF!</v>
      </c>
      <c r="AC844" s="173" t="e">
        <f>INDEX(ATS!$A:$P,MATCH(ATS!$AB844,ATS!$O:$O,0),1)</f>
        <v>#REF!</v>
      </c>
      <c r="AD844" s="173" t="e">
        <f>INDEX(ATS!$A:$P,MATCH(ATS!$AB844,ATS!$O:$O,0),2)</f>
        <v>#REF!</v>
      </c>
      <c r="AE844" s="173" t="e">
        <f>INDEX(ATS!$A:$P,MATCH(ATS!$AB844,ATS!$O:$O,0),4)</f>
        <v>#REF!</v>
      </c>
    </row>
    <row r="845" spans="1:31">
      <c r="A845">
        <v>820360</v>
      </c>
      <c r="B845" t="s">
        <v>1520</v>
      </c>
      <c r="C845" t="s">
        <v>3939</v>
      </c>
      <c r="D845" t="s">
        <v>1037</v>
      </c>
      <c r="E845" t="s">
        <v>2886</v>
      </c>
      <c r="F845" t="s">
        <v>67</v>
      </c>
      <c r="G845" t="s">
        <v>111</v>
      </c>
      <c r="H845">
        <v>5</v>
      </c>
      <c r="I845">
        <v>5</v>
      </c>
      <c r="J845">
        <v>5</v>
      </c>
      <c r="K845">
        <v>5</v>
      </c>
      <c r="L845">
        <v>5</v>
      </c>
      <c r="N845" s="171" t="str">
        <f t="shared" si="39"/>
        <v>820360-55504-XL</v>
      </c>
      <c r="O845" s="172">
        <f>IF(B845="NET","",IF(B845="","",IFERROR(VLOOKUP(N845,EAN!$A:$B,2,FALSE),"MANGLER - MÅ OPPDATERE EAN-FANEN")))</f>
        <v>7048652897077</v>
      </c>
      <c r="P845" s="171">
        <f t="shared" si="40"/>
        <v>5</v>
      </c>
      <c r="Q845" s="171">
        <f t="shared" si="41"/>
        <v>5</v>
      </c>
      <c r="S845" s="102">
        <f>IF(B845="NET","",IFERROR(VLOOKUP(O845,'2) Order Form'!$V$9:$V$905,1,FALSE),"Ikke med I order form"))</f>
        <v>7048652897077</v>
      </c>
      <c r="U845" s="2">
        <v>7048652615299</v>
      </c>
      <c r="V845" s="120">
        <f>IFERROR(VLOOKUP(U845,'2) Order Form'!$V$9:$V$1767,1,FALSE),"Ikke med I order form")</f>
        <v>7048652615299</v>
      </c>
      <c r="W845" s="173">
        <f>INDEX(ATS!$A:$P,MATCH(ATS!$U845,ATS!$O:$O,0),1)</f>
        <v>852048</v>
      </c>
      <c r="X845" s="174" t="str">
        <f>INDEX(ATS!$A:$P,MATCH(ATS!$U845,ATS!$O:$O,0),2)</f>
        <v>Ronin Lens</v>
      </c>
      <c r="Y845" s="175" t="str">
        <f>INDEX(ATS!$A:$P,MATCH(ATS!$U845,ATS!$O:$O,0),4)</f>
        <v>100000-OS</v>
      </c>
      <c r="AA845" s="173" t="str">
        <f>IFERROR(VLOOKUP('2) Order Form'!#REF!,$U$4:$U$2000,1,FALSE),"Ikke med i Elastic")</f>
        <v>Ikke med i Elastic</v>
      </c>
      <c r="AB845" s="173" t="e">
        <f>SUM('2) Order Form'!#REF!)</f>
        <v>#REF!</v>
      </c>
      <c r="AC845" s="173" t="e">
        <f>INDEX(ATS!$A:$P,MATCH(ATS!$AB845,ATS!$O:$O,0),1)</f>
        <v>#REF!</v>
      </c>
      <c r="AD845" s="173" t="e">
        <f>INDEX(ATS!$A:$P,MATCH(ATS!$AB845,ATS!$O:$O,0),2)</f>
        <v>#REF!</v>
      </c>
      <c r="AE845" s="173" t="e">
        <f>INDEX(ATS!$A:$P,MATCH(ATS!$AB845,ATS!$O:$O,0),4)</f>
        <v>#REF!</v>
      </c>
    </row>
    <row r="846" spans="1:31">
      <c r="A846">
        <v>820360</v>
      </c>
      <c r="B846" t="s">
        <v>1520</v>
      </c>
      <c r="C846" t="s">
        <v>3939</v>
      </c>
      <c r="D846" t="s">
        <v>334</v>
      </c>
      <c r="E846" t="s">
        <v>2883</v>
      </c>
      <c r="F846" t="s">
        <v>8</v>
      </c>
      <c r="G846" t="s">
        <v>111</v>
      </c>
      <c r="H846">
        <v>0</v>
      </c>
      <c r="I846">
        <v>0</v>
      </c>
      <c r="J846">
        <v>0</v>
      </c>
      <c r="K846">
        <v>0</v>
      </c>
      <c r="L846">
        <v>0</v>
      </c>
      <c r="N846" s="171" t="str">
        <f t="shared" si="39"/>
        <v>820360-99901-S</v>
      </c>
      <c r="O846" s="172" t="str">
        <f>IF(B846="NET","",IF(B846="","",IFERROR(VLOOKUP(N846,EAN!$A:$B,2,FALSE),"MANGLER - MÅ OPPDATERE EAN-FANEN")))</f>
        <v>MANGLER - MÅ OPPDATERE EAN-FANEN</v>
      </c>
      <c r="P846" s="171">
        <f t="shared" si="40"/>
        <v>0</v>
      </c>
      <c r="Q846" s="171">
        <f t="shared" si="41"/>
        <v>0</v>
      </c>
      <c r="S846" s="102" t="str">
        <f>IF(B846="NET","",IFERROR(VLOOKUP(O846,'2) Order Form'!$V$9:$V$905,1,FALSE),"Ikke med I order form"))</f>
        <v>Ikke med I order form</v>
      </c>
      <c r="U846" s="2">
        <v>7048652662156</v>
      </c>
      <c r="V846" s="120">
        <f>IFERROR(VLOOKUP(U846,'2) Order Form'!$V$9:$V$1767,1,FALSE),"Ikke med I order form")</f>
        <v>7048652662156</v>
      </c>
      <c r="W846" s="173">
        <f>INDEX(ATS!$A:$P,MATCH(ATS!$U846,ATS!$O:$O,0),1)</f>
        <v>810104</v>
      </c>
      <c r="X846" s="174" t="str">
        <f>INDEX(ATS!$A:$P,MATCH(ATS!$U846,ATS!$O:$O,0),2)</f>
        <v>Ronin RIG Lens</v>
      </c>
      <c r="Y846" s="175" t="str">
        <f>INDEX(ATS!$A:$P,MATCH(ATS!$U846,ATS!$O:$O,0),4)</f>
        <v>010000-OS</v>
      </c>
      <c r="AA846" s="173" t="str">
        <f>IFERROR(VLOOKUP('2) Order Form'!#REF!,$U$4:$U$2000,1,FALSE),"Ikke med i Elastic")</f>
        <v>Ikke med i Elastic</v>
      </c>
      <c r="AB846" s="173" t="e">
        <f>SUM('2) Order Form'!#REF!)</f>
        <v>#REF!</v>
      </c>
      <c r="AC846" s="173" t="e">
        <f>INDEX(ATS!$A:$P,MATCH(ATS!$AB846,ATS!$O:$O,0),1)</f>
        <v>#REF!</v>
      </c>
      <c r="AD846" s="173" t="e">
        <f>INDEX(ATS!$A:$P,MATCH(ATS!$AB846,ATS!$O:$O,0),2)</f>
        <v>#REF!</v>
      </c>
      <c r="AE846" s="173" t="e">
        <f>INDEX(ATS!$A:$P,MATCH(ATS!$AB846,ATS!$O:$O,0),4)</f>
        <v>#REF!</v>
      </c>
    </row>
    <row r="847" spans="1:31">
      <c r="A847">
        <v>820360</v>
      </c>
      <c r="B847" t="s">
        <v>1520</v>
      </c>
      <c r="C847" t="s">
        <v>3939</v>
      </c>
      <c r="D847" t="s">
        <v>335</v>
      </c>
      <c r="E847" t="s">
        <v>2883</v>
      </c>
      <c r="F847" t="s">
        <v>7</v>
      </c>
      <c r="G847" t="s">
        <v>111</v>
      </c>
      <c r="H847">
        <v>0</v>
      </c>
      <c r="I847">
        <v>0</v>
      </c>
      <c r="J847">
        <v>0</v>
      </c>
      <c r="K847">
        <v>0</v>
      </c>
      <c r="L847">
        <v>0</v>
      </c>
      <c r="N847" s="171" t="str">
        <f t="shared" si="39"/>
        <v>820360-99901-M</v>
      </c>
      <c r="O847" s="172" t="str">
        <f>IF(B847="NET","",IF(B847="","",IFERROR(VLOOKUP(N847,EAN!$A:$B,2,FALSE),"MANGLER - MÅ OPPDATERE EAN-FANEN")))</f>
        <v>MANGLER - MÅ OPPDATERE EAN-FANEN</v>
      </c>
      <c r="P847" s="171">
        <f t="shared" si="40"/>
        <v>0</v>
      </c>
      <c r="Q847" s="171">
        <f t="shared" si="41"/>
        <v>0</v>
      </c>
      <c r="S847" s="102" t="str">
        <f>IF(B847="NET","",IFERROR(VLOOKUP(O847,'2) Order Form'!$V$9:$V$905,1,FALSE),"Ikke med I order form"))</f>
        <v>Ikke med I order form</v>
      </c>
      <c r="U847" s="2">
        <v>7048652662156</v>
      </c>
      <c r="V847" s="120">
        <f>IFERROR(VLOOKUP(U847,'2) Order Form'!$V$9:$V$1767,1,FALSE),"Ikke med I order form")</f>
        <v>7048652662156</v>
      </c>
      <c r="W847" s="173">
        <f>INDEX(ATS!$A:$P,MATCH(ATS!$U847,ATS!$O:$O,0),1)</f>
        <v>810104</v>
      </c>
      <c r="X847" s="174" t="str">
        <f>INDEX(ATS!$A:$P,MATCH(ATS!$U847,ATS!$O:$O,0),2)</f>
        <v>Ronin RIG Lens</v>
      </c>
      <c r="Y847" s="175" t="str">
        <f>INDEX(ATS!$A:$P,MATCH(ATS!$U847,ATS!$O:$O,0),4)</f>
        <v>010000-OS</v>
      </c>
      <c r="AA847" s="173" t="str">
        <f>IFERROR(VLOOKUP('2) Order Form'!#REF!,$U$4:$U$2000,1,FALSE),"Ikke med i Elastic")</f>
        <v>Ikke med i Elastic</v>
      </c>
      <c r="AB847" s="173" t="e">
        <f>SUM('2) Order Form'!#REF!)</f>
        <v>#REF!</v>
      </c>
      <c r="AC847" s="173" t="e">
        <f>INDEX(ATS!$A:$P,MATCH(ATS!$AB847,ATS!$O:$O,0),1)</f>
        <v>#REF!</v>
      </c>
      <c r="AD847" s="173" t="e">
        <f>INDEX(ATS!$A:$P,MATCH(ATS!$AB847,ATS!$O:$O,0),2)</f>
        <v>#REF!</v>
      </c>
      <c r="AE847" s="173" t="e">
        <f>INDEX(ATS!$A:$P,MATCH(ATS!$AB847,ATS!$O:$O,0),4)</f>
        <v>#REF!</v>
      </c>
    </row>
    <row r="848" spans="1:31">
      <c r="A848">
        <v>820360</v>
      </c>
      <c r="B848" t="s">
        <v>1520</v>
      </c>
      <c r="C848" t="s">
        <v>3939</v>
      </c>
      <c r="D848" t="s">
        <v>336</v>
      </c>
      <c r="E848" t="s">
        <v>2883</v>
      </c>
      <c r="F848" t="s">
        <v>66</v>
      </c>
      <c r="G848" t="s">
        <v>111</v>
      </c>
      <c r="H848">
        <v>0</v>
      </c>
      <c r="I848">
        <v>0</v>
      </c>
      <c r="J848">
        <v>0</v>
      </c>
      <c r="K848">
        <v>0</v>
      </c>
      <c r="L848">
        <v>0</v>
      </c>
      <c r="N848" s="171" t="str">
        <f t="shared" si="39"/>
        <v>820360-99901-L</v>
      </c>
      <c r="O848" s="172" t="str">
        <f>IF(B848="NET","",IF(B848="","",IFERROR(VLOOKUP(N848,EAN!$A:$B,2,FALSE),"MANGLER - MÅ OPPDATERE EAN-FANEN")))</f>
        <v>MANGLER - MÅ OPPDATERE EAN-FANEN</v>
      </c>
      <c r="P848" s="171">
        <f t="shared" si="40"/>
        <v>0</v>
      </c>
      <c r="Q848" s="171">
        <f t="shared" si="41"/>
        <v>0</v>
      </c>
      <c r="S848" s="102" t="str">
        <f>IF(B848="NET","",IFERROR(VLOOKUP(O848,'2) Order Form'!$V$9:$V$905,1,FALSE),"Ikke med I order form"))</f>
        <v>Ikke med I order form</v>
      </c>
      <c r="U848" s="2">
        <v>7048652662156</v>
      </c>
      <c r="V848" s="120">
        <f>IFERROR(VLOOKUP(U848,'2) Order Form'!$V$9:$V$1767,1,FALSE),"Ikke med I order form")</f>
        <v>7048652662156</v>
      </c>
      <c r="W848" s="173">
        <f>INDEX(ATS!$A:$P,MATCH(ATS!$U848,ATS!$O:$O,0),1)</f>
        <v>810104</v>
      </c>
      <c r="X848" s="174" t="str">
        <f>INDEX(ATS!$A:$P,MATCH(ATS!$U848,ATS!$O:$O,0),2)</f>
        <v>Ronin RIG Lens</v>
      </c>
      <c r="Y848" s="175" t="str">
        <f>INDEX(ATS!$A:$P,MATCH(ATS!$U848,ATS!$O:$O,0),4)</f>
        <v>010000-OS</v>
      </c>
      <c r="AA848" s="173" t="str">
        <f>IFERROR(VLOOKUP('2) Order Form'!#REF!,$U$4:$U$2000,1,FALSE),"Ikke med i Elastic")</f>
        <v>Ikke med i Elastic</v>
      </c>
      <c r="AB848" s="173" t="e">
        <f>SUM('2) Order Form'!#REF!)</f>
        <v>#REF!</v>
      </c>
      <c r="AC848" s="173" t="e">
        <f>INDEX(ATS!$A:$P,MATCH(ATS!$AB848,ATS!$O:$O,0),1)</f>
        <v>#REF!</v>
      </c>
      <c r="AD848" s="173" t="e">
        <f>INDEX(ATS!$A:$P,MATCH(ATS!$AB848,ATS!$O:$O,0),2)</f>
        <v>#REF!</v>
      </c>
      <c r="AE848" s="173" t="e">
        <f>INDEX(ATS!$A:$P,MATCH(ATS!$AB848,ATS!$O:$O,0),4)</f>
        <v>#REF!</v>
      </c>
    </row>
    <row r="849" spans="1:31">
      <c r="A849">
        <v>820360</v>
      </c>
      <c r="B849" t="s">
        <v>1520</v>
      </c>
      <c r="C849" t="s">
        <v>3939</v>
      </c>
      <c r="D849" t="s">
        <v>337</v>
      </c>
      <c r="E849" t="s">
        <v>2883</v>
      </c>
      <c r="F849" t="s">
        <v>67</v>
      </c>
      <c r="G849" t="s">
        <v>111</v>
      </c>
      <c r="H849">
        <v>0</v>
      </c>
      <c r="I849">
        <v>0</v>
      </c>
      <c r="J849">
        <v>0</v>
      </c>
      <c r="K849">
        <v>0</v>
      </c>
      <c r="L849">
        <v>0</v>
      </c>
      <c r="N849" s="171" t="str">
        <f t="shared" si="39"/>
        <v>820360-99901-XL</v>
      </c>
      <c r="O849" s="172" t="str">
        <f>IF(B849="NET","",IF(B849="","",IFERROR(VLOOKUP(N849,EAN!$A:$B,2,FALSE),"MANGLER - MÅ OPPDATERE EAN-FANEN")))</f>
        <v>MANGLER - MÅ OPPDATERE EAN-FANEN</v>
      </c>
      <c r="P849" s="171">
        <f t="shared" si="40"/>
        <v>0</v>
      </c>
      <c r="Q849" s="171">
        <f t="shared" si="41"/>
        <v>0</v>
      </c>
      <c r="S849" s="102" t="str">
        <f>IF(B849="NET","",IFERROR(VLOOKUP(O849,'2) Order Form'!$V$9:$V$905,1,FALSE),"Ikke med I order form"))</f>
        <v>Ikke med I order form</v>
      </c>
      <c r="U849" s="2">
        <v>7048652615251</v>
      </c>
      <c r="V849" s="120">
        <f>IFERROR(VLOOKUP(U849,'2) Order Form'!$V$9:$V$1767,1,FALSE),"Ikke med I order form")</f>
        <v>7048652615251</v>
      </c>
      <c r="W849" s="173">
        <f>INDEX(ATS!$A:$P,MATCH(ATS!$U849,ATS!$O:$O,0),1)</f>
        <v>852049</v>
      </c>
      <c r="X849" s="174" t="str">
        <f>INDEX(ATS!$A:$P,MATCH(ATS!$U849,ATS!$O:$O,0),2)</f>
        <v>Ronin RIG Reflect Lens</v>
      </c>
      <c r="Y849" s="175" t="str">
        <f>INDEX(ATS!$A:$P,MATCH(ATS!$U849,ATS!$O:$O,0),4)</f>
        <v>060000-OS</v>
      </c>
      <c r="AA849" s="173">
        <f>IFERROR(VLOOKUP('2) Order Form'!V774,$U$4:$U$2000,1,FALSE),"Ikke med i Elastic")</f>
        <v>7048652898388</v>
      </c>
      <c r="AB849" s="173">
        <f>SUM('2) Order Form'!V774)</f>
        <v>7048652898388</v>
      </c>
      <c r="AC849" s="173">
        <f>INDEX(ATS!$A:$P,MATCH(ATS!$AB849,ATS!$O:$O,0),1)</f>
        <v>820441</v>
      </c>
      <c r="AD849" s="173" t="str">
        <f>INDEX(ATS!$A:$P,MATCH(ATS!$AB849,ATS!$O:$O,0),2)</f>
        <v>Crossfire SS Jersey W</v>
      </c>
      <c r="AE849" s="173" t="str">
        <f>INDEX(ATS!$A:$P,MATCH(ATS!$AB849,ATS!$O:$O,0),4)</f>
        <v>44004-XS</v>
      </c>
    </row>
    <row r="850" spans="1:31">
      <c r="A850" s="140">
        <v>820361</v>
      </c>
      <c r="B850" t="s">
        <v>170</v>
      </c>
      <c r="H850" s="140">
        <v>202341</v>
      </c>
      <c r="I850" s="140">
        <v>202342</v>
      </c>
      <c r="J850" s="140">
        <v>202343</v>
      </c>
      <c r="K850" s="140">
        <v>202344</v>
      </c>
      <c r="L850" s="140">
        <v>202345</v>
      </c>
      <c r="N850" s="171" t="str">
        <f t="shared" si="39"/>
        <v>820361-</v>
      </c>
      <c r="O850" s="172" t="str">
        <f>IF(B850="NET","",IF(B850="","",IFERROR(VLOOKUP(N850,EAN!$A:$B,2,FALSE),"MANGLER - MÅ OPPDATERE EAN-FANEN")))</f>
        <v/>
      </c>
      <c r="P850" s="171">
        <f t="shared" si="40"/>
        <v>202341</v>
      </c>
      <c r="Q850" s="171">
        <f t="shared" si="41"/>
        <v>202345</v>
      </c>
      <c r="S850" s="102" t="str">
        <f>IF(B850="NET","",IFERROR(VLOOKUP(O850,'2) Order Form'!$V$9:$V$905,1,FALSE),"Ikke med I order form"))</f>
        <v/>
      </c>
      <c r="U850" s="2">
        <v>7048652615251</v>
      </c>
      <c r="V850" s="120">
        <f>IFERROR(VLOOKUP(U850,'2) Order Form'!$V$9:$V$1767,1,FALSE),"Ikke med I order form")</f>
        <v>7048652615251</v>
      </c>
      <c r="W850" s="173">
        <f>INDEX(ATS!$A:$P,MATCH(ATS!$U850,ATS!$O:$O,0),1)</f>
        <v>852049</v>
      </c>
      <c r="X850" s="174" t="str">
        <f>INDEX(ATS!$A:$P,MATCH(ATS!$U850,ATS!$O:$O,0),2)</f>
        <v>Ronin RIG Reflect Lens</v>
      </c>
      <c r="Y850" s="175" t="str">
        <f>INDEX(ATS!$A:$P,MATCH(ATS!$U850,ATS!$O:$O,0),4)</f>
        <v>060000-OS</v>
      </c>
      <c r="AA850" s="173">
        <f>IFERROR(VLOOKUP('2) Order Form'!V775,$U$4:$U$2000,1,FALSE),"Ikke med i Elastic")</f>
        <v>7048652898371</v>
      </c>
      <c r="AB850" s="173">
        <f>SUM('2) Order Form'!V775)</f>
        <v>7048652898371</v>
      </c>
      <c r="AC850" s="173">
        <f>INDEX(ATS!$A:$P,MATCH(ATS!$AB850,ATS!$O:$O,0),1)</f>
        <v>820441</v>
      </c>
      <c r="AD850" s="173" t="str">
        <f>INDEX(ATS!$A:$P,MATCH(ATS!$AB850,ATS!$O:$O,0),2)</f>
        <v>Crossfire SS Jersey W</v>
      </c>
      <c r="AE850" s="173" t="str">
        <f>INDEX(ATS!$A:$P,MATCH(ATS!$AB850,ATS!$O:$O,0),4)</f>
        <v>44004-S</v>
      </c>
    </row>
    <row r="851" spans="1:31">
      <c r="A851">
        <v>820361</v>
      </c>
      <c r="B851" t="s">
        <v>1521</v>
      </c>
      <c r="C851" t="s">
        <v>3939</v>
      </c>
      <c r="D851" t="s">
        <v>3951</v>
      </c>
      <c r="E851" t="s">
        <v>3952</v>
      </c>
      <c r="F851" t="s">
        <v>8</v>
      </c>
      <c r="G851" t="s">
        <v>111</v>
      </c>
      <c r="H851">
        <v>0</v>
      </c>
      <c r="I851">
        <v>0</v>
      </c>
      <c r="J851">
        <v>0</v>
      </c>
      <c r="K851">
        <v>0</v>
      </c>
      <c r="L851">
        <v>0</v>
      </c>
      <c r="N851" s="171" t="str">
        <f t="shared" si="39"/>
        <v>820361-77102-S</v>
      </c>
      <c r="O851" s="172" t="str">
        <f>IF(B851="NET","",IF(B851="","",IFERROR(VLOOKUP(N851,EAN!$A:$B,2,FALSE),"MANGLER - MÅ OPPDATERE EAN-FANEN")))</f>
        <v>MANGLER - MÅ OPPDATERE EAN-FANEN</v>
      </c>
      <c r="P851" s="171">
        <f t="shared" si="40"/>
        <v>0</v>
      </c>
      <c r="Q851" s="171">
        <f t="shared" si="41"/>
        <v>0</v>
      </c>
      <c r="S851" s="102" t="str">
        <f>IF(B851="NET","",IFERROR(VLOOKUP(O851,'2) Order Form'!$V$9:$V$905,1,FALSE),"Ikke med I order form"))</f>
        <v>Ikke med I order form</v>
      </c>
      <c r="U851" s="2">
        <v>7048652615251</v>
      </c>
      <c r="V851" s="120">
        <f>IFERROR(VLOOKUP(U851,'2) Order Form'!$V$9:$V$1767,1,FALSE),"Ikke med I order form")</f>
        <v>7048652615251</v>
      </c>
      <c r="W851" s="173">
        <f>INDEX(ATS!$A:$P,MATCH(ATS!$U851,ATS!$O:$O,0),1)</f>
        <v>852049</v>
      </c>
      <c r="X851" s="174" t="str">
        <f>INDEX(ATS!$A:$P,MATCH(ATS!$U851,ATS!$O:$O,0),2)</f>
        <v>Ronin RIG Reflect Lens</v>
      </c>
      <c r="Y851" s="175" t="str">
        <f>INDEX(ATS!$A:$P,MATCH(ATS!$U851,ATS!$O:$O,0),4)</f>
        <v>060000-OS</v>
      </c>
      <c r="AA851" s="173">
        <f>IFERROR(VLOOKUP('2) Order Form'!V776,$U$4:$U$2000,1,FALSE),"Ikke med i Elastic")</f>
        <v>7048652898364</v>
      </c>
      <c r="AB851" s="173">
        <f>SUM('2) Order Form'!V776)</f>
        <v>7048652898364</v>
      </c>
      <c r="AC851" s="173">
        <f>INDEX(ATS!$A:$P,MATCH(ATS!$AB851,ATS!$O:$O,0),1)</f>
        <v>820441</v>
      </c>
      <c r="AD851" s="173" t="str">
        <f>INDEX(ATS!$A:$P,MATCH(ATS!$AB851,ATS!$O:$O,0),2)</f>
        <v>Crossfire SS Jersey W</v>
      </c>
      <c r="AE851" s="173" t="str">
        <f>INDEX(ATS!$A:$P,MATCH(ATS!$AB851,ATS!$O:$O,0),4)</f>
        <v>44004-M</v>
      </c>
    </row>
    <row r="852" spans="1:31">
      <c r="A852">
        <v>820361</v>
      </c>
      <c r="B852" t="s">
        <v>1521</v>
      </c>
      <c r="C852" t="s">
        <v>3939</v>
      </c>
      <c r="D852" t="s">
        <v>3953</v>
      </c>
      <c r="E852" t="s">
        <v>3952</v>
      </c>
      <c r="F852" t="s">
        <v>7</v>
      </c>
      <c r="G852" t="s">
        <v>111</v>
      </c>
      <c r="H852">
        <v>0</v>
      </c>
      <c r="I852">
        <v>0</v>
      </c>
      <c r="J852">
        <v>0</v>
      </c>
      <c r="K852">
        <v>0</v>
      </c>
      <c r="L852">
        <v>0</v>
      </c>
      <c r="N852" s="171" t="str">
        <f t="shared" si="39"/>
        <v>820361-77102-M</v>
      </c>
      <c r="O852" s="172" t="str">
        <f>IF(B852="NET","",IF(B852="","",IFERROR(VLOOKUP(N852,EAN!$A:$B,2,FALSE),"MANGLER - MÅ OPPDATERE EAN-FANEN")))</f>
        <v>MANGLER - MÅ OPPDATERE EAN-FANEN</v>
      </c>
      <c r="P852" s="171">
        <f t="shared" si="40"/>
        <v>0</v>
      </c>
      <c r="Q852" s="171">
        <f t="shared" si="41"/>
        <v>0</v>
      </c>
      <c r="S852" s="102" t="str">
        <f>IF(B852="NET","",IFERROR(VLOOKUP(O852,'2) Order Form'!$V$9:$V$905,1,FALSE),"Ikke med I order form"))</f>
        <v>Ikke med I order form</v>
      </c>
      <c r="U852" s="2">
        <v>7048652615275</v>
      </c>
      <c r="V852" s="120">
        <f>IFERROR(VLOOKUP(U852,'2) Order Form'!$V$9:$V$1767,1,FALSE),"Ikke med I order form")</f>
        <v>7048652615275</v>
      </c>
      <c r="W852" s="173">
        <f>INDEX(ATS!$A:$P,MATCH(ATS!$U852,ATS!$O:$O,0),1)</f>
        <v>852049</v>
      </c>
      <c r="X852" s="174" t="str">
        <f>INDEX(ATS!$A:$P,MATCH(ATS!$U852,ATS!$O:$O,0),2)</f>
        <v>Ronin RIG Reflect Lens</v>
      </c>
      <c r="Y852" s="175" t="str">
        <f>INDEX(ATS!$A:$P,MATCH(ATS!$U852,ATS!$O:$O,0),4)</f>
        <v>160000-OS</v>
      </c>
      <c r="AA852" s="173">
        <f>IFERROR(VLOOKUP('2) Order Form'!V777,$U$4:$U$2000,1,FALSE),"Ikke med i Elastic")</f>
        <v>7048652898357</v>
      </c>
      <c r="AB852" s="173">
        <f>SUM('2) Order Form'!V777)</f>
        <v>7048652898357</v>
      </c>
      <c r="AC852" s="173">
        <f>INDEX(ATS!$A:$P,MATCH(ATS!$AB852,ATS!$O:$O,0),1)</f>
        <v>820441</v>
      </c>
      <c r="AD852" s="173" t="str">
        <f>INDEX(ATS!$A:$P,MATCH(ATS!$AB852,ATS!$O:$O,0),2)</f>
        <v>Crossfire SS Jersey W</v>
      </c>
      <c r="AE852" s="173" t="str">
        <f>INDEX(ATS!$A:$P,MATCH(ATS!$AB852,ATS!$O:$O,0),4)</f>
        <v>44004-L</v>
      </c>
    </row>
    <row r="853" spans="1:31">
      <c r="A853">
        <v>820361</v>
      </c>
      <c r="B853" t="s">
        <v>1521</v>
      </c>
      <c r="C853" t="s">
        <v>3939</v>
      </c>
      <c r="D853" t="s">
        <v>3954</v>
      </c>
      <c r="E853" t="s">
        <v>3952</v>
      </c>
      <c r="F853" t="s">
        <v>66</v>
      </c>
      <c r="G853" t="s">
        <v>111</v>
      </c>
      <c r="H853">
        <v>0</v>
      </c>
      <c r="I853">
        <v>0</v>
      </c>
      <c r="J853">
        <v>0</v>
      </c>
      <c r="K853">
        <v>0</v>
      </c>
      <c r="L853">
        <v>0</v>
      </c>
      <c r="N853" s="171" t="str">
        <f t="shared" si="39"/>
        <v>820361-77102-L</v>
      </c>
      <c r="O853" s="172" t="str">
        <f>IF(B853="NET","",IF(B853="","",IFERROR(VLOOKUP(N853,EAN!$A:$B,2,FALSE),"MANGLER - MÅ OPPDATERE EAN-FANEN")))</f>
        <v>MANGLER - MÅ OPPDATERE EAN-FANEN</v>
      </c>
      <c r="P853" s="171">
        <f t="shared" si="40"/>
        <v>0</v>
      </c>
      <c r="Q853" s="171">
        <f t="shared" si="41"/>
        <v>0</v>
      </c>
      <c r="S853" s="102" t="str">
        <f>IF(B853="NET","",IFERROR(VLOOKUP(O853,'2) Order Form'!$V$9:$V$905,1,FALSE),"Ikke med I order form"))</f>
        <v>Ikke med I order form</v>
      </c>
      <c r="U853" s="2">
        <v>7048652615275</v>
      </c>
      <c r="V853" s="120">
        <f>IFERROR(VLOOKUP(U853,'2) Order Form'!$V$9:$V$1767,1,FALSE),"Ikke med I order form")</f>
        <v>7048652615275</v>
      </c>
      <c r="W853" s="173">
        <f>INDEX(ATS!$A:$P,MATCH(ATS!$U853,ATS!$O:$O,0),1)</f>
        <v>852049</v>
      </c>
      <c r="X853" s="174" t="str">
        <f>INDEX(ATS!$A:$P,MATCH(ATS!$U853,ATS!$O:$O,0),2)</f>
        <v>Ronin RIG Reflect Lens</v>
      </c>
      <c r="Y853" s="175" t="str">
        <f>INDEX(ATS!$A:$P,MATCH(ATS!$U853,ATS!$O:$O,0),4)</f>
        <v>160000-OS</v>
      </c>
      <c r="AA853" s="173">
        <f>IFERROR(VLOOKUP('2) Order Form'!V778,$U$4:$U$2000,1,FALSE),"Ikke med i Elastic")</f>
        <v>7048652898425</v>
      </c>
      <c r="AB853" s="173">
        <f>SUM('2) Order Form'!V778)</f>
        <v>7048652898425</v>
      </c>
      <c r="AC853" s="173">
        <f>INDEX(ATS!$A:$P,MATCH(ATS!$AB853,ATS!$O:$O,0),1)</f>
        <v>820441</v>
      </c>
      <c r="AD853" s="173" t="str">
        <f>INDEX(ATS!$A:$P,MATCH(ATS!$AB853,ATS!$O:$O,0),2)</f>
        <v>Crossfire SS Jersey W</v>
      </c>
      <c r="AE853" s="173" t="str">
        <f>INDEX(ATS!$A:$P,MATCH(ATS!$AB853,ATS!$O:$O,0),4)</f>
        <v>99901-XS</v>
      </c>
    </row>
    <row r="854" spans="1:31">
      <c r="A854">
        <v>820361</v>
      </c>
      <c r="B854" t="s">
        <v>1521</v>
      </c>
      <c r="C854" t="s">
        <v>3939</v>
      </c>
      <c r="D854" t="s">
        <v>3955</v>
      </c>
      <c r="E854" t="s">
        <v>3952</v>
      </c>
      <c r="F854" t="s">
        <v>67</v>
      </c>
      <c r="G854" t="s">
        <v>111</v>
      </c>
      <c r="H854">
        <v>0</v>
      </c>
      <c r="I854">
        <v>0</v>
      </c>
      <c r="J854">
        <v>0</v>
      </c>
      <c r="K854">
        <v>0</v>
      </c>
      <c r="L854">
        <v>0</v>
      </c>
      <c r="N854" s="171" t="str">
        <f t="shared" si="39"/>
        <v>820361-77102-XL</v>
      </c>
      <c r="O854" s="172" t="str">
        <f>IF(B854="NET","",IF(B854="","",IFERROR(VLOOKUP(N854,EAN!$A:$B,2,FALSE),"MANGLER - MÅ OPPDATERE EAN-FANEN")))</f>
        <v>MANGLER - MÅ OPPDATERE EAN-FANEN</v>
      </c>
      <c r="P854" s="171">
        <f t="shared" si="40"/>
        <v>0</v>
      </c>
      <c r="Q854" s="171">
        <f t="shared" si="41"/>
        <v>0</v>
      </c>
      <c r="S854" s="102" t="str">
        <f>IF(B854="NET","",IFERROR(VLOOKUP(O854,'2) Order Form'!$V$9:$V$905,1,FALSE),"Ikke med I order form"))</f>
        <v>Ikke med I order form</v>
      </c>
      <c r="U854" s="2">
        <v>7048652615275</v>
      </c>
      <c r="V854" s="120">
        <f>IFERROR(VLOOKUP(U854,'2) Order Form'!$V$9:$V$1767,1,FALSE),"Ikke med I order form")</f>
        <v>7048652615275</v>
      </c>
      <c r="W854" s="173">
        <f>INDEX(ATS!$A:$P,MATCH(ATS!$U854,ATS!$O:$O,0),1)</f>
        <v>852049</v>
      </c>
      <c r="X854" s="174" t="str">
        <f>INDEX(ATS!$A:$P,MATCH(ATS!$U854,ATS!$O:$O,0),2)</f>
        <v>Ronin RIG Reflect Lens</v>
      </c>
      <c r="Y854" s="175" t="str">
        <f>INDEX(ATS!$A:$P,MATCH(ATS!$U854,ATS!$O:$O,0),4)</f>
        <v>160000-OS</v>
      </c>
      <c r="AA854" s="173">
        <f>IFERROR(VLOOKUP('2) Order Form'!V779,$U$4:$U$2000,1,FALSE),"Ikke med i Elastic")</f>
        <v>7048652898418</v>
      </c>
      <c r="AB854" s="173">
        <f>SUM('2) Order Form'!V779)</f>
        <v>7048652898418</v>
      </c>
      <c r="AC854" s="173">
        <f>INDEX(ATS!$A:$P,MATCH(ATS!$AB854,ATS!$O:$O,0),1)</f>
        <v>820441</v>
      </c>
      <c r="AD854" s="173" t="str">
        <f>INDEX(ATS!$A:$P,MATCH(ATS!$AB854,ATS!$O:$O,0),2)</f>
        <v>Crossfire SS Jersey W</v>
      </c>
      <c r="AE854" s="173" t="str">
        <f>INDEX(ATS!$A:$P,MATCH(ATS!$AB854,ATS!$O:$O,0),4)</f>
        <v>99901-S</v>
      </c>
    </row>
    <row r="855" spans="1:31">
      <c r="A855">
        <v>820361</v>
      </c>
      <c r="B855" t="s">
        <v>1521</v>
      </c>
      <c r="C855" t="s">
        <v>3939</v>
      </c>
      <c r="D855" t="s">
        <v>1512</v>
      </c>
      <c r="E855" t="s">
        <v>2817</v>
      </c>
      <c r="F855" t="s">
        <v>8</v>
      </c>
      <c r="G855" t="s">
        <v>214</v>
      </c>
      <c r="H855">
        <v>0</v>
      </c>
      <c r="I855">
        <v>0</v>
      </c>
      <c r="J855">
        <v>0</v>
      </c>
      <c r="K855">
        <v>0</v>
      </c>
      <c r="L855">
        <v>0</v>
      </c>
      <c r="N855" s="171" t="str">
        <f t="shared" si="39"/>
        <v>820361-88000-S</v>
      </c>
      <c r="O855" s="172">
        <f>IF(B855="NET","",IF(B855="","",IFERROR(VLOOKUP(N855,EAN!$A:$B,2,FALSE),"MANGLER - MÅ OPPDATERE EAN-FANEN")))</f>
        <v>7048652896988</v>
      </c>
      <c r="P855" s="171">
        <f t="shared" si="40"/>
        <v>0</v>
      </c>
      <c r="Q855" s="171">
        <f t="shared" si="41"/>
        <v>0</v>
      </c>
      <c r="S855" s="102" t="str">
        <f>IF(B855="NET","",IFERROR(VLOOKUP(O855,'2) Order Form'!$V$9:$V$905,1,FALSE),"Ikke med I order form"))</f>
        <v>Ikke med I order form</v>
      </c>
      <c r="U855" s="2">
        <v>7048652615282</v>
      </c>
      <c r="V855" s="120">
        <f>IFERROR(VLOOKUP(U855,'2) Order Form'!$V$9:$V$1767,1,FALSE),"Ikke med I order form")</f>
        <v>7048652615282</v>
      </c>
      <c r="W855" s="173">
        <f>INDEX(ATS!$A:$P,MATCH(ATS!$U855,ATS!$O:$O,0),1)</f>
        <v>852049</v>
      </c>
      <c r="X855" s="174" t="str">
        <f>INDEX(ATS!$A:$P,MATCH(ATS!$U855,ATS!$O:$O,0),2)</f>
        <v>Ronin RIG Reflect Lens</v>
      </c>
      <c r="Y855" s="175" t="str">
        <f>INDEX(ATS!$A:$P,MATCH(ATS!$U855,ATS!$O:$O,0),4)</f>
        <v>200000-OS</v>
      </c>
      <c r="AA855" s="173">
        <f>IFERROR(VLOOKUP('2) Order Form'!V780,$U$4:$U$2000,1,FALSE),"Ikke med i Elastic")</f>
        <v>7048652898401</v>
      </c>
      <c r="AB855" s="173">
        <f>SUM('2) Order Form'!V780)</f>
        <v>7048652898401</v>
      </c>
      <c r="AC855" s="173">
        <f>INDEX(ATS!$A:$P,MATCH(ATS!$AB855,ATS!$O:$O,0),1)</f>
        <v>820441</v>
      </c>
      <c r="AD855" s="173" t="str">
        <f>INDEX(ATS!$A:$P,MATCH(ATS!$AB855,ATS!$O:$O,0),2)</f>
        <v>Crossfire SS Jersey W</v>
      </c>
      <c r="AE855" s="173" t="str">
        <f>INDEX(ATS!$A:$P,MATCH(ATS!$AB855,ATS!$O:$O,0),4)</f>
        <v>99901-M</v>
      </c>
    </row>
    <row r="856" spans="1:31">
      <c r="A856">
        <v>820361</v>
      </c>
      <c r="B856" t="s">
        <v>1521</v>
      </c>
      <c r="C856" t="s">
        <v>3939</v>
      </c>
      <c r="D856" t="s">
        <v>1513</v>
      </c>
      <c r="E856" t="s">
        <v>2817</v>
      </c>
      <c r="F856" t="s">
        <v>7</v>
      </c>
      <c r="G856" t="s">
        <v>214</v>
      </c>
      <c r="H856">
        <v>0</v>
      </c>
      <c r="I856">
        <v>0</v>
      </c>
      <c r="J856">
        <v>0</v>
      </c>
      <c r="K856">
        <v>0</v>
      </c>
      <c r="L856">
        <v>0</v>
      </c>
      <c r="N856" s="171" t="str">
        <f t="shared" si="39"/>
        <v>820361-88000-M</v>
      </c>
      <c r="O856" s="172">
        <f>IF(B856="NET","",IF(B856="","",IFERROR(VLOOKUP(N856,EAN!$A:$B,2,FALSE),"MANGLER - MÅ OPPDATERE EAN-FANEN")))</f>
        <v>7048652896971</v>
      </c>
      <c r="P856" s="171">
        <f t="shared" si="40"/>
        <v>0</v>
      </c>
      <c r="Q856" s="171">
        <f t="shared" si="41"/>
        <v>0</v>
      </c>
      <c r="S856" s="102" t="str">
        <f>IF(B856="NET","",IFERROR(VLOOKUP(O856,'2) Order Form'!$V$9:$V$905,1,FALSE),"Ikke med I order form"))</f>
        <v>Ikke med I order form</v>
      </c>
      <c r="U856" s="2">
        <v>7048652615282</v>
      </c>
      <c r="V856" s="120">
        <f>IFERROR(VLOOKUP(U856,'2) Order Form'!$V$9:$V$1767,1,FALSE),"Ikke med I order form")</f>
        <v>7048652615282</v>
      </c>
      <c r="W856" s="173">
        <f>INDEX(ATS!$A:$P,MATCH(ATS!$U856,ATS!$O:$O,0),1)</f>
        <v>852049</v>
      </c>
      <c r="X856" s="174" t="str">
        <f>INDEX(ATS!$A:$P,MATCH(ATS!$U856,ATS!$O:$O,0),2)</f>
        <v>Ronin RIG Reflect Lens</v>
      </c>
      <c r="Y856" s="175" t="str">
        <f>INDEX(ATS!$A:$P,MATCH(ATS!$U856,ATS!$O:$O,0),4)</f>
        <v>200000-OS</v>
      </c>
      <c r="AA856" s="173">
        <f>IFERROR(VLOOKUP('2) Order Form'!V781,$U$4:$U$2000,1,FALSE),"Ikke med i Elastic")</f>
        <v>7048652898395</v>
      </c>
      <c r="AB856" s="173">
        <f>SUM('2) Order Form'!V781)</f>
        <v>7048652898395</v>
      </c>
      <c r="AC856" s="173">
        <f>INDEX(ATS!$A:$P,MATCH(ATS!$AB856,ATS!$O:$O,0),1)</f>
        <v>820441</v>
      </c>
      <c r="AD856" s="173" t="str">
        <f>INDEX(ATS!$A:$P,MATCH(ATS!$AB856,ATS!$O:$O,0),2)</f>
        <v>Crossfire SS Jersey W</v>
      </c>
      <c r="AE856" s="173" t="str">
        <f>INDEX(ATS!$A:$P,MATCH(ATS!$AB856,ATS!$O:$O,0),4)</f>
        <v>99901-L</v>
      </c>
    </row>
    <row r="857" spans="1:31">
      <c r="A857">
        <v>820361</v>
      </c>
      <c r="B857" t="s">
        <v>1521</v>
      </c>
      <c r="C857" t="s">
        <v>3939</v>
      </c>
      <c r="D857" t="s">
        <v>1514</v>
      </c>
      <c r="E857" t="s">
        <v>2817</v>
      </c>
      <c r="F857" t="s">
        <v>66</v>
      </c>
      <c r="G857" t="s">
        <v>214</v>
      </c>
      <c r="H857">
        <v>0</v>
      </c>
      <c r="I857">
        <v>0</v>
      </c>
      <c r="J857">
        <v>0</v>
      </c>
      <c r="K857">
        <v>0</v>
      </c>
      <c r="L857">
        <v>0</v>
      </c>
      <c r="N857" s="171" t="str">
        <f t="shared" si="39"/>
        <v>820361-88000-L</v>
      </c>
      <c r="O857" s="172">
        <f>IF(B857="NET","",IF(B857="","",IFERROR(VLOOKUP(N857,EAN!$A:$B,2,FALSE),"MANGLER - MÅ OPPDATERE EAN-FANEN")))</f>
        <v>7048652896964</v>
      </c>
      <c r="P857" s="171">
        <f t="shared" si="40"/>
        <v>0</v>
      </c>
      <c r="Q857" s="171">
        <f t="shared" si="41"/>
        <v>0</v>
      </c>
      <c r="S857" s="102" t="str">
        <f>IF(B857="NET","",IFERROR(VLOOKUP(O857,'2) Order Form'!$V$9:$V$905,1,FALSE),"Ikke med I order form"))</f>
        <v>Ikke med I order form</v>
      </c>
      <c r="U857" s="2">
        <v>7048652615282</v>
      </c>
      <c r="V857" s="120">
        <f>IFERROR(VLOOKUP(U857,'2) Order Form'!$V$9:$V$1767,1,FALSE),"Ikke med I order form")</f>
        <v>7048652615282</v>
      </c>
      <c r="W857" s="173">
        <f>INDEX(ATS!$A:$P,MATCH(ATS!$U857,ATS!$O:$O,0),1)</f>
        <v>852049</v>
      </c>
      <c r="X857" s="174" t="str">
        <f>INDEX(ATS!$A:$P,MATCH(ATS!$U857,ATS!$O:$O,0),2)</f>
        <v>Ronin RIG Reflect Lens</v>
      </c>
      <c r="Y857" s="175" t="str">
        <f>INDEX(ATS!$A:$P,MATCH(ATS!$U857,ATS!$O:$O,0),4)</f>
        <v>200000-OS</v>
      </c>
      <c r="AA857" s="173" t="str">
        <f>IFERROR(VLOOKUP('2) Order Form'!#REF!,$U$4:$U$2000,1,FALSE),"Ikke med i Elastic")</f>
        <v>Ikke med i Elastic</v>
      </c>
      <c r="AB857" s="173" t="e">
        <f>SUM('2) Order Form'!#REF!)</f>
        <v>#REF!</v>
      </c>
      <c r="AC857" s="173" t="e">
        <f>INDEX(ATS!$A:$P,MATCH(ATS!$AB857,ATS!$O:$O,0),1)</f>
        <v>#REF!</v>
      </c>
      <c r="AD857" s="173" t="e">
        <f>INDEX(ATS!$A:$P,MATCH(ATS!$AB857,ATS!$O:$O,0),2)</f>
        <v>#REF!</v>
      </c>
      <c r="AE857" s="173" t="e">
        <f>INDEX(ATS!$A:$P,MATCH(ATS!$AB857,ATS!$O:$O,0),4)</f>
        <v>#REF!</v>
      </c>
    </row>
    <row r="858" spans="1:31">
      <c r="A858">
        <v>820361</v>
      </c>
      <c r="B858" t="s">
        <v>1521</v>
      </c>
      <c r="C858" t="s">
        <v>3939</v>
      </c>
      <c r="D858" t="s">
        <v>1515</v>
      </c>
      <c r="E858" t="s">
        <v>2817</v>
      </c>
      <c r="F858" t="s">
        <v>67</v>
      </c>
      <c r="G858" t="s">
        <v>214</v>
      </c>
      <c r="H858">
        <v>0</v>
      </c>
      <c r="I858">
        <v>0</v>
      </c>
      <c r="J858">
        <v>0</v>
      </c>
      <c r="K858">
        <v>0</v>
      </c>
      <c r="L858">
        <v>0</v>
      </c>
      <c r="N858" s="171" t="str">
        <f t="shared" si="39"/>
        <v>820361-88000-XL</v>
      </c>
      <c r="O858" s="172">
        <f>IF(B858="NET","",IF(B858="","",IFERROR(VLOOKUP(N858,EAN!$A:$B,2,FALSE),"MANGLER - MÅ OPPDATERE EAN-FANEN")))</f>
        <v>7048652896995</v>
      </c>
      <c r="P858" s="171">
        <f t="shared" si="40"/>
        <v>0</v>
      </c>
      <c r="Q858" s="171">
        <f t="shared" si="41"/>
        <v>0</v>
      </c>
      <c r="S858" s="102" t="str">
        <f>IF(B858="NET","",IFERROR(VLOOKUP(O858,'2) Order Form'!$V$9:$V$905,1,FALSE),"Ikke med I order form"))</f>
        <v>Ikke med I order form</v>
      </c>
      <c r="U858" s="2">
        <v>7048652615268</v>
      </c>
      <c r="V858" s="120">
        <f>IFERROR(VLOOKUP(U858,'2) Order Form'!$V$9:$V$1767,1,FALSE),"Ikke med I order form")</f>
        <v>7048652615268</v>
      </c>
      <c r="W858" s="173">
        <f>INDEX(ATS!$A:$P,MATCH(ATS!$U858,ATS!$O:$O,0),1)</f>
        <v>852049</v>
      </c>
      <c r="X858" s="174" t="str">
        <f>INDEX(ATS!$A:$P,MATCH(ATS!$U858,ATS!$O:$O,0),2)</f>
        <v>Ronin RIG Reflect Lens</v>
      </c>
      <c r="Y858" s="175" t="str">
        <f>INDEX(ATS!$A:$P,MATCH(ATS!$U858,ATS!$O:$O,0),4)</f>
        <v>150000-OS</v>
      </c>
      <c r="AA858" s="173" t="str">
        <f>IFERROR(VLOOKUP('2) Order Form'!#REF!,$U$4:$U$2000,1,FALSE),"Ikke med i Elastic")</f>
        <v>Ikke med i Elastic</v>
      </c>
      <c r="AB858" s="173" t="e">
        <f>SUM('2) Order Form'!#REF!)</f>
        <v>#REF!</v>
      </c>
      <c r="AC858" s="173" t="e">
        <f>INDEX(ATS!$A:$P,MATCH(ATS!$AB858,ATS!$O:$O,0),1)</f>
        <v>#REF!</v>
      </c>
      <c r="AD858" s="173" t="e">
        <f>INDEX(ATS!$A:$P,MATCH(ATS!$AB858,ATS!$O:$O,0),2)</f>
        <v>#REF!</v>
      </c>
      <c r="AE858" s="173" t="e">
        <f>INDEX(ATS!$A:$P,MATCH(ATS!$AB858,ATS!$O:$O,0),4)</f>
        <v>#REF!</v>
      </c>
    </row>
    <row r="859" spans="1:31">
      <c r="A859">
        <v>820361</v>
      </c>
      <c r="B859" t="s">
        <v>1521</v>
      </c>
      <c r="C859" t="s">
        <v>3939</v>
      </c>
      <c r="D859" t="s">
        <v>334</v>
      </c>
      <c r="E859" t="s">
        <v>2883</v>
      </c>
      <c r="F859" t="s">
        <v>8</v>
      </c>
      <c r="G859" t="s">
        <v>111</v>
      </c>
      <c r="H859">
        <v>0</v>
      </c>
      <c r="I859">
        <v>0</v>
      </c>
      <c r="J859">
        <v>0</v>
      </c>
      <c r="K859">
        <v>0</v>
      </c>
      <c r="L859">
        <v>0</v>
      </c>
      <c r="N859" s="171" t="str">
        <f t="shared" si="39"/>
        <v>820361-99901-S</v>
      </c>
      <c r="O859" s="172">
        <f>IF(B859="NET","",IF(B859="","",IFERROR(VLOOKUP(N859,EAN!$A:$B,2,FALSE),"MANGLER - MÅ OPPDATERE EAN-FANEN")))</f>
        <v>7048652897022</v>
      </c>
      <c r="P859" s="171">
        <f t="shared" si="40"/>
        <v>0</v>
      </c>
      <c r="Q859" s="171">
        <f t="shared" si="41"/>
        <v>0</v>
      </c>
      <c r="S859" s="102" t="str">
        <f>IF(B859="NET","",IFERROR(VLOOKUP(O859,'2) Order Form'!$V$9:$V$905,1,FALSE),"Ikke med I order form"))</f>
        <v>Ikke med I order form</v>
      </c>
      <c r="U859" s="2">
        <v>7048652615268</v>
      </c>
      <c r="V859" s="120">
        <f>IFERROR(VLOOKUP(U859,'2) Order Form'!$V$9:$V$1767,1,FALSE),"Ikke med I order form")</f>
        <v>7048652615268</v>
      </c>
      <c r="W859" s="173">
        <f>INDEX(ATS!$A:$P,MATCH(ATS!$U859,ATS!$O:$O,0),1)</f>
        <v>852049</v>
      </c>
      <c r="X859" s="174" t="str">
        <f>INDEX(ATS!$A:$P,MATCH(ATS!$U859,ATS!$O:$O,0),2)</f>
        <v>Ronin RIG Reflect Lens</v>
      </c>
      <c r="Y859" s="175" t="str">
        <f>INDEX(ATS!$A:$P,MATCH(ATS!$U859,ATS!$O:$O,0),4)</f>
        <v>150000-OS</v>
      </c>
      <c r="AA859" s="173" t="str">
        <f>IFERROR(VLOOKUP('2) Order Form'!#REF!,$U$4:$U$2000,1,FALSE),"Ikke med i Elastic")</f>
        <v>Ikke med i Elastic</v>
      </c>
      <c r="AB859" s="173" t="e">
        <f>SUM('2) Order Form'!#REF!)</f>
        <v>#REF!</v>
      </c>
      <c r="AC859" s="173" t="e">
        <f>INDEX(ATS!$A:$P,MATCH(ATS!$AB859,ATS!$O:$O,0),1)</f>
        <v>#REF!</v>
      </c>
      <c r="AD859" s="173" t="e">
        <f>INDEX(ATS!$A:$P,MATCH(ATS!$AB859,ATS!$O:$O,0),2)</f>
        <v>#REF!</v>
      </c>
      <c r="AE859" s="173" t="e">
        <f>INDEX(ATS!$A:$P,MATCH(ATS!$AB859,ATS!$O:$O,0),4)</f>
        <v>#REF!</v>
      </c>
    </row>
    <row r="860" spans="1:31">
      <c r="A860">
        <v>820361</v>
      </c>
      <c r="B860" t="s">
        <v>1521</v>
      </c>
      <c r="C860" t="s">
        <v>3939</v>
      </c>
      <c r="D860" t="s">
        <v>335</v>
      </c>
      <c r="E860" t="s">
        <v>2883</v>
      </c>
      <c r="F860" t="s">
        <v>7</v>
      </c>
      <c r="G860" t="s">
        <v>111</v>
      </c>
      <c r="H860">
        <v>0</v>
      </c>
      <c r="I860">
        <v>0</v>
      </c>
      <c r="J860">
        <v>0</v>
      </c>
      <c r="K860">
        <v>0</v>
      </c>
      <c r="L860">
        <v>0</v>
      </c>
      <c r="N860" s="171" t="str">
        <f t="shared" si="39"/>
        <v>820361-99901-M</v>
      </c>
      <c r="O860" s="172">
        <f>IF(B860="NET","",IF(B860="","",IFERROR(VLOOKUP(N860,EAN!$A:$B,2,FALSE),"MANGLER - MÅ OPPDATERE EAN-FANEN")))</f>
        <v>7048652897015</v>
      </c>
      <c r="P860" s="171">
        <f t="shared" si="40"/>
        <v>0</v>
      </c>
      <c r="Q860" s="171">
        <f t="shared" si="41"/>
        <v>0</v>
      </c>
      <c r="S860" s="102" t="str">
        <f>IF(B860="NET","",IFERROR(VLOOKUP(O860,'2) Order Form'!$V$9:$V$905,1,FALSE),"Ikke med I order form"))</f>
        <v>Ikke med I order form</v>
      </c>
      <c r="U860" s="2">
        <v>7048652615268</v>
      </c>
      <c r="V860" s="120">
        <f>IFERROR(VLOOKUP(U860,'2) Order Form'!$V$9:$V$1767,1,FALSE),"Ikke med I order form")</f>
        <v>7048652615268</v>
      </c>
      <c r="W860" s="173">
        <f>INDEX(ATS!$A:$P,MATCH(ATS!$U860,ATS!$O:$O,0),1)</f>
        <v>852049</v>
      </c>
      <c r="X860" s="174" t="str">
        <f>INDEX(ATS!$A:$P,MATCH(ATS!$U860,ATS!$O:$O,0),2)</f>
        <v>Ronin RIG Reflect Lens</v>
      </c>
      <c r="Y860" s="175" t="str">
        <f>INDEX(ATS!$A:$P,MATCH(ATS!$U860,ATS!$O:$O,0),4)</f>
        <v>150000-OS</v>
      </c>
      <c r="AA860" s="173" t="str">
        <f>IFERROR(VLOOKUP('2) Order Form'!#REF!,$U$4:$U$2000,1,FALSE),"Ikke med i Elastic")</f>
        <v>Ikke med i Elastic</v>
      </c>
      <c r="AB860" s="173" t="e">
        <f>SUM('2) Order Form'!#REF!)</f>
        <v>#REF!</v>
      </c>
      <c r="AC860" s="173" t="e">
        <f>INDEX(ATS!$A:$P,MATCH(ATS!$AB860,ATS!$O:$O,0),1)</f>
        <v>#REF!</v>
      </c>
      <c r="AD860" s="173" t="e">
        <f>INDEX(ATS!$A:$P,MATCH(ATS!$AB860,ATS!$O:$O,0),2)</f>
        <v>#REF!</v>
      </c>
      <c r="AE860" s="173" t="e">
        <f>INDEX(ATS!$A:$P,MATCH(ATS!$AB860,ATS!$O:$O,0),4)</f>
        <v>#REF!</v>
      </c>
    </row>
    <row r="861" spans="1:31">
      <c r="A861">
        <v>820361</v>
      </c>
      <c r="B861" t="s">
        <v>1521</v>
      </c>
      <c r="C861" t="s">
        <v>3939</v>
      </c>
      <c r="D861" t="s">
        <v>336</v>
      </c>
      <c r="E861" t="s">
        <v>2883</v>
      </c>
      <c r="F861" t="s">
        <v>66</v>
      </c>
      <c r="G861" t="s">
        <v>111</v>
      </c>
      <c r="H861">
        <v>0</v>
      </c>
      <c r="I861">
        <v>0</v>
      </c>
      <c r="J861">
        <v>0</v>
      </c>
      <c r="K861">
        <v>0</v>
      </c>
      <c r="L861">
        <v>0</v>
      </c>
      <c r="N861" s="171" t="str">
        <f t="shared" si="39"/>
        <v>820361-99901-L</v>
      </c>
      <c r="O861" s="172">
        <f>IF(B861="NET","",IF(B861="","",IFERROR(VLOOKUP(N861,EAN!$A:$B,2,FALSE),"MANGLER - MÅ OPPDATERE EAN-FANEN")))</f>
        <v>7048652897008</v>
      </c>
      <c r="P861" s="171">
        <f t="shared" si="40"/>
        <v>0</v>
      </c>
      <c r="Q861" s="171">
        <f t="shared" si="41"/>
        <v>0</v>
      </c>
      <c r="S861" s="102" t="str">
        <f>IF(B861="NET","",IFERROR(VLOOKUP(O861,'2) Order Form'!$V$9:$V$905,1,FALSE),"Ikke med I order form"))</f>
        <v>Ikke med I order form</v>
      </c>
      <c r="U861" s="2">
        <v>7048652710154</v>
      </c>
      <c r="V861" s="120">
        <f>IFERROR(VLOOKUP(U861,'2) Order Form'!$V$9:$V$1767,1,FALSE),"Ikke med I order form")</f>
        <v>7048652710154</v>
      </c>
      <c r="W861" s="173">
        <f>INDEX(ATS!$A:$P,MATCH(ATS!$U861,ATS!$O:$O,0),1)</f>
        <v>852049</v>
      </c>
      <c r="X861" s="174" t="str">
        <f>INDEX(ATS!$A:$P,MATCH(ATS!$U861,ATS!$O:$O,0),2)</f>
        <v>Ronin RIG Reflect Lens</v>
      </c>
      <c r="Y861" s="175" t="str">
        <f>INDEX(ATS!$A:$P,MATCH(ATS!$U861,ATS!$O:$O,0),4)</f>
        <v>070000-OS</v>
      </c>
      <c r="AA861" s="173">
        <f>IFERROR(VLOOKUP('2) Order Form'!V782,$U$4:$U$2000,1,FALSE),"Ikke med i Elastic")</f>
        <v>7048652897589</v>
      </c>
      <c r="AB861" s="173">
        <f>SUM('2) Order Form'!V782)</f>
        <v>7048652897589</v>
      </c>
      <c r="AC861" s="173">
        <f>INDEX(ATS!$A:$P,MATCH(ATS!$AB861,ATS!$O:$O,0),1)</f>
        <v>820388</v>
      </c>
      <c r="AD861" s="173" t="str">
        <f>INDEX(ATS!$A:$P,MATCH(ATS!$AB861,ATS!$O:$O,0),2)</f>
        <v>Sweet Hoodie M</v>
      </c>
      <c r="AE861" s="173" t="str">
        <f>INDEX(ATS!$A:$P,MATCH(ATS!$AB861,ATS!$O:$O,0),4)</f>
        <v>88000-S</v>
      </c>
    </row>
    <row r="862" spans="1:31">
      <c r="A862">
        <v>820361</v>
      </c>
      <c r="B862" t="s">
        <v>1521</v>
      </c>
      <c r="C862" t="s">
        <v>3939</v>
      </c>
      <c r="D862" t="s">
        <v>337</v>
      </c>
      <c r="E862" t="s">
        <v>2883</v>
      </c>
      <c r="F862" t="s">
        <v>67</v>
      </c>
      <c r="G862" t="s">
        <v>111</v>
      </c>
      <c r="H862">
        <v>0</v>
      </c>
      <c r="I862">
        <v>0</v>
      </c>
      <c r="J862">
        <v>0</v>
      </c>
      <c r="K862">
        <v>0</v>
      </c>
      <c r="L862">
        <v>0</v>
      </c>
      <c r="N862" s="171" t="str">
        <f t="shared" si="39"/>
        <v>820361-99901-XL</v>
      </c>
      <c r="O862" s="172">
        <f>IF(B862="NET","",IF(B862="","",IFERROR(VLOOKUP(N862,EAN!$A:$B,2,FALSE),"MANGLER - MÅ OPPDATERE EAN-FANEN")))</f>
        <v>7048652897039</v>
      </c>
      <c r="P862" s="171">
        <f t="shared" si="40"/>
        <v>0</v>
      </c>
      <c r="Q862" s="171">
        <f t="shared" si="41"/>
        <v>0</v>
      </c>
      <c r="S862" s="102" t="str">
        <f>IF(B862="NET","",IFERROR(VLOOKUP(O862,'2) Order Form'!$V$9:$V$905,1,FALSE),"Ikke med I order form"))</f>
        <v>Ikke med I order form</v>
      </c>
      <c r="U862" s="2">
        <v>7048652710154</v>
      </c>
      <c r="V862" s="120">
        <f>IFERROR(VLOOKUP(U862,'2) Order Form'!$V$9:$V$1767,1,FALSE),"Ikke med I order form")</f>
        <v>7048652710154</v>
      </c>
      <c r="W862" s="173">
        <f>INDEX(ATS!$A:$P,MATCH(ATS!$U862,ATS!$O:$O,0),1)</f>
        <v>852049</v>
      </c>
      <c r="X862" s="174" t="str">
        <f>INDEX(ATS!$A:$P,MATCH(ATS!$U862,ATS!$O:$O,0),2)</f>
        <v>Ronin RIG Reflect Lens</v>
      </c>
      <c r="Y862" s="175" t="str">
        <f>INDEX(ATS!$A:$P,MATCH(ATS!$U862,ATS!$O:$O,0),4)</f>
        <v>070000-OS</v>
      </c>
      <c r="AA862" s="173">
        <f>IFERROR(VLOOKUP('2) Order Form'!V783,$U$4:$U$2000,1,FALSE),"Ikke med i Elastic")</f>
        <v>7048652897572</v>
      </c>
      <c r="AB862" s="173">
        <f>SUM('2) Order Form'!V783)</f>
        <v>7048652897572</v>
      </c>
      <c r="AC862" s="173">
        <f>INDEX(ATS!$A:$P,MATCH(ATS!$AB862,ATS!$O:$O,0),1)</f>
        <v>820388</v>
      </c>
      <c r="AD862" s="173" t="str">
        <f>INDEX(ATS!$A:$P,MATCH(ATS!$AB862,ATS!$O:$O,0),2)</f>
        <v>Sweet Hoodie M</v>
      </c>
      <c r="AE862" s="173" t="str">
        <f>INDEX(ATS!$A:$P,MATCH(ATS!$AB862,ATS!$O:$O,0),4)</f>
        <v>88000-M</v>
      </c>
    </row>
    <row r="863" spans="1:31">
      <c r="A863" s="140">
        <v>820362</v>
      </c>
      <c r="B863" t="s">
        <v>170</v>
      </c>
      <c r="H863" s="140">
        <v>202341</v>
      </c>
      <c r="I863" s="140">
        <v>202342</v>
      </c>
      <c r="J863" s="140">
        <v>202343</v>
      </c>
      <c r="K863" s="140">
        <v>202344</v>
      </c>
      <c r="L863" s="140">
        <v>202345</v>
      </c>
      <c r="N863" s="171" t="str">
        <f t="shared" si="39"/>
        <v>820362-</v>
      </c>
      <c r="O863" s="172" t="str">
        <f>IF(B863="NET","",IF(B863="","",IFERROR(VLOOKUP(N863,EAN!$A:$B,2,FALSE),"MANGLER - MÅ OPPDATERE EAN-FANEN")))</f>
        <v/>
      </c>
      <c r="P863" s="171">
        <f t="shared" si="40"/>
        <v>202341</v>
      </c>
      <c r="Q863" s="171">
        <f t="shared" si="41"/>
        <v>202345</v>
      </c>
      <c r="S863" s="102" t="str">
        <f>IF(B863="NET","",IFERROR(VLOOKUP(O863,'2) Order Form'!$V$9:$V$905,1,FALSE),"Ikke med I order form"))</f>
        <v/>
      </c>
      <c r="U863" s="2">
        <v>7048652710154</v>
      </c>
      <c r="V863" s="120">
        <f>IFERROR(VLOOKUP(U863,'2) Order Form'!$V$9:$V$1767,1,FALSE),"Ikke med I order form")</f>
        <v>7048652710154</v>
      </c>
      <c r="W863" s="173">
        <f>INDEX(ATS!$A:$P,MATCH(ATS!$U863,ATS!$O:$O,0),1)</f>
        <v>852049</v>
      </c>
      <c r="X863" s="174" t="str">
        <f>INDEX(ATS!$A:$P,MATCH(ATS!$U863,ATS!$O:$O,0),2)</f>
        <v>Ronin RIG Reflect Lens</v>
      </c>
      <c r="Y863" s="175" t="str">
        <f>INDEX(ATS!$A:$P,MATCH(ATS!$U863,ATS!$O:$O,0),4)</f>
        <v>070000-OS</v>
      </c>
      <c r="AA863" s="173">
        <f>IFERROR(VLOOKUP('2) Order Form'!V784,$U$4:$U$2000,1,FALSE),"Ikke med i Elastic")</f>
        <v>7048652897565</v>
      </c>
      <c r="AB863" s="173">
        <f>SUM('2) Order Form'!V784)</f>
        <v>7048652897565</v>
      </c>
      <c r="AC863" s="173">
        <f>INDEX(ATS!$A:$P,MATCH(ATS!$AB863,ATS!$O:$O,0),1)</f>
        <v>820388</v>
      </c>
      <c r="AD863" s="173" t="str">
        <f>INDEX(ATS!$A:$P,MATCH(ATS!$AB863,ATS!$O:$O,0),2)</f>
        <v>Sweet Hoodie M</v>
      </c>
      <c r="AE863" s="173" t="str">
        <f>INDEX(ATS!$A:$P,MATCH(ATS!$AB863,ATS!$O:$O,0),4)</f>
        <v>88000-L</v>
      </c>
    </row>
    <row r="864" spans="1:31">
      <c r="A864" s="140">
        <v>820363</v>
      </c>
      <c r="B864" t="s">
        <v>170</v>
      </c>
      <c r="H864" s="140">
        <v>202341</v>
      </c>
      <c r="I864" s="140">
        <v>202342</v>
      </c>
      <c r="J864" s="140">
        <v>202343</v>
      </c>
      <c r="K864" s="140">
        <v>202344</v>
      </c>
      <c r="L864" s="140">
        <v>202345</v>
      </c>
      <c r="N864" s="171" t="str">
        <f t="shared" si="39"/>
        <v>820363-</v>
      </c>
      <c r="O864" s="172" t="str">
        <f>IF(B864="NET","",IF(B864="","",IFERROR(VLOOKUP(N864,EAN!$A:$B,2,FALSE),"MANGLER - MÅ OPPDATERE EAN-FANEN")))</f>
        <v/>
      </c>
      <c r="P864" s="171">
        <f t="shared" si="40"/>
        <v>202341</v>
      </c>
      <c r="Q864" s="171">
        <f t="shared" si="41"/>
        <v>202345</v>
      </c>
      <c r="S864" s="102" t="str">
        <f>IF(B864="NET","",IFERROR(VLOOKUP(O864,'2) Order Form'!$V$9:$V$905,1,FALSE),"Ikke med I order form"))</f>
        <v/>
      </c>
      <c r="U864" s="2">
        <v>7048652762788</v>
      </c>
      <c r="V864" s="120">
        <f>IFERROR(VLOOKUP(U864,'2) Order Form'!$V$9:$V$1767,1,FALSE),"Ikke med I order form")</f>
        <v>7048652762788</v>
      </c>
      <c r="W864" s="173">
        <f>INDEX(ATS!$A:$P,MATCH(ATS!$U864,ATS!$O:$O,0),1)</f>
        <v>852049</v>
      </c>
      <c r="X864" s="174" t="str">
        <f>INDEX(ATS!$A:$P,MATCH(ATS!$U864,ATS!$O:$O,0),2)</f>
        <v>Ronin RIG Reflect Lens</v>
      </c>
      <c r="Y864" s="175" t="str">
        <f>INDEX(ATS!$A:$P,MATCH(ATS!$U864,ATS!$O:$O,0),4)</f>
        <v>190000-OS</v>
      </c>
      <c r="AA864" s="173">
        <f>IFERROR(VLOOKUP('2) Order Form'!V785,$U$4:$U$2000,1,FALSE),"Ikke med i Elastic")</f>
        <v>7048652897596</v>
      </c>
      <c r="AB864" s="173">
        <f>SUM('2) Order Form'!V785)</f>
        <v>7048652897596</v>
      </c>
      <c r="AC864" s="173">
        <f>INDEX(ATS!$A:$P,MATCH(ATS!$AB864,ATS!$O:$O,0),1)</f>
        <v>820388</v>
      </c>
      <c r="AD864" s="173" t="str">
        <f>INDEX(ATS!$A:$P,MATCH(ATS!$AB864,ATS!$O:$O,0),2)</f>
        <v>Sweet Hoodie M</v>
      </c>
      <c r="AE864" s="173" t="str">
        <f>INDEX(ATS!$A:$P,MATCH(ATS!$AB864,ATS!$O:$O,0),4)</f>
        <v>88000-XL</v>
      </c>
    </row>
    <row r="865" spans="1:31">
      <c r="A865">
        <v>820363</v>
      </c>
      <c r="B865" t="s">
        <v>963</v>
      </c>
      <c r="C865" t="s">
        <v>3939</v>
      </c>
      <c r="D865" t="s">
        <v>1021</v>
      </c>
      <c r="E865" t="s">
        <v>2870</v>
      </c>
      <c r="F865" t="s">
        <v>8</v>
      </c>
      <c r="G865" t="s">
        <v>214</v>
      </c>
      <c r="H865">
        <v>4</v>
      </c>
      <c r="I865">
        <v>4</v>
      </c>
      <c r="J865">
        <v>4</v>
      </c>
      <c r="K865">
        <v>4</v>
      </c>
      <c r="L865">
        <v>4</v>
      </c>
      <c r="N865" s="171" t="str">
        <f t="shared" si="39"/>
        <v>820363-10003-S</v>
      </c>
      <c r="O865" s="172">
        <f>IF(B865="NET","",IF(B865="","",IFERROR(VLOOKUP(N865,EAN!$A:$B,2,FALSE),"MANGLER - MÅ OPPDATERE EAN-FANEN")))</f>
        <v>7048652896582</v>
      </c>
      <c r="P865" s="171">
        <f t="shared" si="40"/>
        <v>4</v>
      </c>
      <c r="Q865" s="171">
        <f t="shared" si="41"/>
        <v>4</v>
      </c>
      <c r="S865" s="102">
        <f>IF(B865="NET","",IFERROR(VLOOKUP(O865,'2) Order Form'!$V$9:$V$905,1,FALSE),"Ikke med I order form"))</f>
        <v>7048652896582</v>
      </c>
      <c r="U865" s="2">
        <v>7048652762788</v>
      </c>
      <c r="V865" s="120">
        <f>IFERROR(VLOOKUP(U865,'2) Order Form'!$V$9:$V$1767,1,FALSE),"Ikke med I order form")</f>
        <v>7048652762788</v>
      </c>
      <c r="W865" s="173">
        <f>INDEX(ATS!$A:$P,MATCH(ATS!$U865,ATS!$O:$O,0),1)</f>
        <v>852049</v>
      </c>
      <c r="X865" s="174" t="str">
        <f>INDEX(ATS!$A:$P,MATCH(ATS!$U865,ATS!$O:$O,0),2)</f>
        <v>Ronin RIG Reflect Lens</v>
      </c>
      <c r="Y865" s="175" t="str">
        <f>INDEX(ATS!$A:$P,MATCH(ATS!$U865,ATS!$O:$O,0),4)</f>
        <v>190000-OS</v>
      </c>
      <c r="AA865" s="173">
        <f>IFERROR(VLOOKUP('2) Order Form'!V786,$U$4:$U$2000,1,FALSE),"Ikke med i Elastic")</f>
        <v>7048652897626</v>
      </c>
      <c r="AB865" s="173">
        <f>SUM('2) Order Form'!V786)</f>
        <v>7048652897626</v>
      </c>
      <c r="AC865" s="173">
        <f>INDEX(ATS!$A:$P,MATCH(ATS!$AB865,ATS!$O:$O,0),1)</f>
        <v>820388</v>
      </c>
      <c r="AD865" s="173" t="str">
        <f>INDEX(ATS!$A:$P,MATCH(ATS!$AB865,ATS!$O:$O,0),2)</f>
        <v>Sweet Hoodie M</v>
      </c>
      <c r="AE865" s="173" t="str">
        <f>INDEX(ATS!$A:$P,MATCH(ATS!$AB865,ATS!$O:$O,0),4)</f>
        <v>99901-S</v>
      </c>
    </row>
    <row r="866" spans="1:31">
      <c r="A866">
        <v>820363</v>
      </c>
      <c r="B866" t="s">
        <v>963</v>
      </c>
      <c r="C866" t="s">
        <v>3939</v>
      </c>
      <c r="D866" t="s">
        <v>1022</v>
      </c>
      <c r="E866" t="s">
        <v>2870</v>
      </c>
      <c r="F866" t="s">
        <v>7</v>
      </c>
      <c r="G866" t="s">
        <v>214</v>
      </c>
      <c r="H866">
        <v>0</v>
      </c>
      <c r="I866">
        <v>0</v>
      </c>
      <c r="J866">
        <v>0</v>
      </c>
      <c r="K866">
        <v>0</v>
      </c>
      <c r="L866">
        <v>0</v>
      </c>
      <c r="N866" s="171" t="str">
        <f t="shared" si="39"/>
        <v>820363-10003-M</v>
      </c>
      <c r="O866" s="172">
        <f>IF(B866="NET","",IF(B866="","",IFERROR(VLOOKUP(N866,EAN!$A:$B,2,FALSE),"MANGLER - MÅ OPPDATERE EAN-FANEN")))</f>
        <v>7048652896575</v>
      </c>
      <c r="P866" s="171">
        <f t="shared" si="40"/>
        <v>0</v>
      </c>
      <c r="Q866" s="171">
        <f t="shared" si="41"/>
        <v>0</v>
      </c>
      <c r="S866" s="102">
        <f>IF(B866="NET","",IFERROR(VLOOKUP(O866,'2) Order Form'!$V$9:$V$905,1,FALSE),"Ikke med I order form"))</f>
        <v>7048652896575</v>
      </c>
      <c r="U866" s="2">
        <v>7048652762788</v>
      </c>
      <c r="V866" s="120">
        <f>IFERROR(VLOOKUP(U866,'2) Order Form'!$V$9:$V$1767,1,FALSE),"Ikke med I order form")</f>
        <v>7048652762788</v>
      </c>
      <c r="W866" s="173">
        <f>INDEX(ATS!$A:$P,MATCH(ATS!$U866,ATS!$O:$O,0),1)</f>
        <v>852049</v>
      </c>
      <c r="X866" s="174" t="str">
        <f>INDEX(ATS!$A:$P,MATCH(ATS!$U866,ATS!$O:$O,0),2)</f>
        <v>Ronin RIG Reflect Lens</v>
      </c>
      <c r="Y866" s="175" t="str">
        <f>INDEX(ATS!$A:$P,MATCH(ATS!$U866,ATS!$O:$O,0),4)</f>
        <v>190000-OS</v>
      </c>
      <c r="AA866" s="173">
        <f>IFERROR(VLOOKUP('2) Order Form'!V787,$U$4:$U$2000,1,FALSE),"Ikke med i Elastic")</f>
        <v>7048652897619</v>
      </c>
      <c r="AB866" s="173">
        <f>SUM('2) Order Form'!V787)</f>
        <v>7048652897619</v>
      </c>
      <c r="AC866" s="173">
        <f>INDEX(ATS!$A:$P,MATCH(ATS!$AB866,ATS!$O:$O,0),1)</f>
        <v>820388</v>
      </c>
      <c r="AD866" s="173" t="str">
        <f>INDEX(ATS!$A:$P,MATCH(ATS!$AB866,ATS!$O:$O,0),2)</f>
        <v>Sweet Hoodie M</v>
      </c>
      <c r="AE866" s="173" t="str">
        <f>INDEX(ATS!$A:$P,MATCH(ATS!$AB866,ATS!$O:$O,0),4)</f>
        <v>99901-M</v>
      </c>
    </row>
    <row r="867" spans="1:31">
      <c r="A867">
        <v>820363</v>
      </c>
      <c r="B867" t="s">
        <v>963</v>
      </c>
      <c r="C867" t="s">
        <v>3939</v>
      </c>
      <c r="D867" t="s">
        <v>1023</v>
      </c>
      <c r="E867" t="s">
        <v>2870</v>
      </c>
      <c r="F867" t="s">
        <v>66</v>
      </c>
      <c r="G867" t="s">
        <v>214</v>
      </c>
      <c r="H867">
        <v>0</v>
      </c>
      <c r="I867">
        <v>0</v>
      </c>
      <c r="J867">
        <v>0</v>
      </c>
      <c r="K867">
        <v>0</v>
      </c>
      <c r="L867">
        <v>0</v>
      </c>
      <c r="N867" s="171" t="str">
        <f t="shared" si="39"/>
        <v>820363-10003-L</v>
      </c>
      <c r="O867" s="172">
        <f>IF(B867="NET","",IF(B867="","",IFERROR(VLOOKUP(N867,EAN!$A:$B,2,FALSE),"MANGLER - MÅ OPPDATERE EAN-FANEN")))</f>
        <v>7048652896568</v>
      </c>
      <c r="P867" s="171">
        <f t="shared" si="40"/>
        <v>0</v>
      </c>
      <c r="Q867" s="171">
        <f t="shared" si="41"/>
        <v>0</v>
      </c>
      <c r="S867" s="102">
        <f>IF(B867="NET","",IFERROR(VLOOKUP(O867,'2) Order Form'!$V$9:$V$905,1,FALSE),"Ikke med I order form"))</f>
        <v>7048652896568</v>
      </c>
      <c r="U867" s="2">
        <v>7048652762771</v>
      </c>
      <c r="V867" s="120">
        <f>IFERROR(VLOOKUP(U867,'2) Order Form'!$V$9:$V$1767,1,FALSE),"Ikke med I order form")</f>
        <v>7048652762771</v>
      </c>
      <c r="W867" s="173">
        <f>INDEX(ATS!$A:$P,MATCH(ATS!$U867,ATS!$O:$O,0),1)</f>
        <v>852082</v>
      </c>
      <c r="X867" s="174" t="str">
        <f>INDEX(ATS!$A:$P,MATCH(ATS!$U867,ATS!$O:$O,0),2)</f>
        <v>Ronin RIG Reflect AF Lens</v>
      </c>
      <c r="Y867" s="175" t="str">
        <f>INDEX(ATS!$A:$P,MATCH(ATS!$U867,ATS!$O:$O,0),4)</f>
        <v>150000-OS</v>
      </c>
      <c r="AA867" s="173">
        <f>IFERROR(VLOOKUP('2) Order Form'!V788,$U$4:$U$2000,1,FALSE),"Ikke med i Elastic")</f>
        <v>7048652897602</v>
      </c>
      <c r="AB867" s="173">
        <f>SUM('2) Order Form'!V788)</f>
        <v>7048652897602</v>
      </c>
      <c r="AC867" s="173">
        <f>INDEX(ATS!$A:$P,MATCH(ATS!$AB867,ATS!$O:$O,0),1)</f>
        <v>820388</v>
      </c>
      <c r="AD867" s="173" t="str">
        <f>INDEX(ATS!$A:$P,MATCH(ATS!$AB867,ATS!$O:$O,0),2)</f>
        <v>Sweet Hoodie M</v>
      </c>
      <c r="AE867" s="173" t="str">
        <f>INDEX(ATS!$A:$P,MATCH(ATS!$AB867,ATS!$O:$O,0),4)</f>
        <v>99901-L</v>
      </c>
    </row>
    <row r="868" spans="1:31">
      <c r="A868">
        <v>820363</v>
      </c>
      <c r="B868" t="s">
        <v>963</v>
      </c>
      <c r="C868" t="s">
        <v>3939</v>
      </c>
      <c r="D868" t="s">
        <v>1024</v>
      </c>
      <c r="E868" t="s">
        <v>2870</v>
      </c>
      <c r="F868" t="s">
        <v>67</v>
      </c>
      <c r="G868" t="s">
        <v>214</v>
      </c>
      <c r="H868">
        <v>2</v>
      </c>
      <c r="I868">
        <v>2</v>
      </c>
      <c r="J868">
        <v>2</v>
      </c>
      <c r="K868">
        <v>2</v>
      </c>
      <c r="L868">
        <v>2</v>
      </c>
      <c r="N868" s="171" t="str">
        <f t="shared" si="39"/>
        <v>820363-10003-XL</v>
      </c>
      <c r="O868" s="172">
        <f>IF(B868="NET","",IF(B868="","",IFERROR(VLOOKUP(N868,EAN!$A:$B,2,FALSE),"MANGLER - MÅ OPPDATERE EAN-FANEN")))</f>
        <v>7048652896599</v>
      </c>
      <c r="P868" s="171">
        <f t="shared" si="40"/>
        <v>2</v>
      </c>
      <c r="Q868" s="171">
        <f t="shared" si="41"/>
        <v>2</v>
      </c>
      <c r="S868" s="102">
        <f>IF(B868="NET","",IFERROR(VLOOKUP(O868,'2) Order Form'!$V$9:$V$905,1,FALSE),"Ikke med I order form"))</f>
        <v>7048652896599</v>
      </c>
      <c r="U868" s="2">
        <v>7048652762771</v>
      </c>
      <c r="V868" s="120">
        <f>IFERROR(VLOOKUP(U868,'2) Order Form'!$V$9:$V$1767,1,FALSE),"Ikke med I order form")</f>
        <v>7048652762771</v>
      </c>
      <c r="W868" s="173">
        <f>INDEX(ATS!$A:$P,MATCH(ATS!$U868,ATS!$O:$O,0),1)</f>
        <v>852082</v>
      </c>
      <c r="X868" s="174" t="str">
        <f>INDEX(ATS!$A:$P,MATCH(ATS!$U868,ATS!$O:$O,0),2)</f>
        <v>Ronin RIG Reflect AF Lens</v>
      </c>
      <c r="Y868" s="175" t="str">
        <f>INDEX(ATS!$A:$P,MATCH(ATS!$U868,ATS!$O:$O,0),4)</f>
        <v>150000-OS</v>
      </c>
      <c r="AA868" s="173">
        <f>IFERROR(VLOOKUP('2) Order Form'!V789,$U$4:$U$2000,1,FALSE),"Ikke med i Elastic")</f>
        <v>7048652897633</v>
      </c>
      <c r="AB868" s="173">
        <f>SUM('2) Order Form'!V789)</f>
        <v>7048652897633</v>
      </c>
      <c r="AC868" s="173">
        <f>INDEX(ATS!$A:$P,MATCH(ATS!$AB868,ATS!$O:$O,0),1)</f>
        <v>820388</v>
      </c>
      <c r="AD868" s="173" t="str">
        <f>INDEX(ATS!$A:$P,MATCH(ATS!$AB868,ATS!$O:$O,0),2)</f>
        <v>Sweet Hoodie M</v>
      </c>
      <c r="AE868" s="173" t="str">
        <f>INDEX(ATS!$A:$P,MATCH(ATS!$AB868,ATS!$O:$O,0),4)</f>
        <v>99901-XL</v>
      </c>
    </row>
    <row r="869" spans="1:31">
      <c r="A869">
        <v>820363</v>
      </c>
      <c r="B869" t="s">
        <v>963</v>
      </c>
      <c r="C869" t="s">
        <v>3939</v>
      </c>
      <c r="D869" t="s">
        <v>1034</v>
      </c>
      <c r="E869" t="s">
        <v>2886</v>
      </c>
      <c r="F869" t="s">
        <v>8</v>
      </c>
      <c r="G869" t="s">
        <v>214</v>
      </c>
      <c r="H869">
        <v>30</v>
      </c>
      <c r="I869">
        <v>30</v>
      </c>
      <c r="J869">
        <v>30</v>
      </c>
      <c r="K869">
        <v>30</v>
      </c>
      <c r="L869">
        <v>30</v>
      </c>
      <c r="N869" s="171" t="str">
        <f t="shared" si="39"/>
        <v>820363-55504-S</v>
      </c>
      <c r="O869" s="172">
        <f>IF(B869="NET","",IF(B869="","",IFERROR(VLOOKUP(N869,EAN!$A:$B,2,FALSE),"MANGLER - MÅ OPPDATERE EAN-FANEN")))</f>
        <v>7048652896629</v>
      </c>
      <c r="P869" s="171">
        <f t="shared" si="40"/>
        <v>30</v>
      </c>
      <c r="Q869" s="171">
        <f t="shared" si="41"/>
        <v>30</v>
      </c>
      <c r="S869" s="102">
        <f>IF(B869="NET","",IFERROR(VLOOKUP(O869,'2) Order Form'!$V$9:$V$905,1,FALSE),"Ikke med I order form"))</f>
        <v>7048652896629</v>
      </c>
      <c r="U869" s="2">
        <v>7048652762771</v>
      </c>
      <c r="V869" s="120">
        <f>IFERROR(VLOOKUP(U869,'2) Order Form'!$V$9:$V$1767,1,FALSE),"Ikke med I order form")</f>
        <v>7048652762771</v>
      </c>
      <c r="W869" s="173">
        <f>INDEX(ATS!$A:$P,MATCH(ATS!$U869,ATS!$O:$O,0),1)</f>
        <v>852082</v>
      </c>
      <c r="X869" s="174" t="str">
        <f>INDEX(ATS!$A:$P,MATCH(ATS!$U869,ATS!$O:$O,0),2)</f>
        <v>Ronin RIG Reflect AF Lens</v>
      </c>
      <c r="Y869" s="175" t="str">
        <f>INDEX(ATS!$A:$P,MATCH(ATS!$U869,ATS!$O:$O,0),4)</f>
        <v>150000-OS</v>
      </c>
      <c r="AA869" s="173" t="str">
        <f>IFERROR(VLOOKUP('2) Order Form'!#REF!,$U$4:$U$2000,1,FALSE),"Ikke med i Elastic")</f>
        <v>Ikke med i Elastic</v>
      </c>
      <c r="AB869" s="173" t="e">
        <f>SUM('2) Order Form'!#REF!)</f>
        <v>#REF!</v>
      </c>
      <c r="AC869" s="173" t="e">
        <f>INDEX(ATS!$A:$P,MATCH(ATS!$AB869,ATS!$O:$O,0),1)</f>
        <v>#REF!</v>
      </c>
      <c r="AD869" s="173" t="e">
        <f>INDEX(ATS!$A:$P,MATCH(ATS!$AB869,ATS!$O:$O,0),2)</f>
        <v>#REF!</v>
      </c>
      <c r="AE869" s="173" t="e">
        <f>INDEX(ATS!$A:$P,MATCH(ATS!$AB869,ATS!$O:$O,0),4)</f>
        <v>#REF!</v>
      </c>
    </row>
    <row r="870" spans="1:31">
      <c r="A870">
        <v>820363</v>
      </c>
      <c r="B870" t="s">
        <v>963</v>
      </c>
      <c r="C870" t="s">
        <v>3939</v>
      </c>
      <c r="D870" t="s">
        <v>1035</v>
      </c>
      <c r="E870" t="s">
        <v>2886</v>
      </c>
      <c r="F870" t="s">
        <v>7</v>
      </c>
      <c r="G870" t="s">
        <v>214</v>
      </c>
      <c r="H870">
        <v>44</v>
      </c>
      <c r="I870">
        <v>44</v>
      </c>
      <c r="J870">
        <v>44</v>
      </c>
      <c r="K870">
        <v>44</v>
      </c>
      <c r="L870">
        <v>44</v>
      </c>
      <c r="N870" s="171" t="str">
        <f t="shared" si="39"/>
        <v>820363-55504-M</v>
      </c>
      <c r="O870" s="172">
        <f>IF(B870="NET","",IF(B870="","",IFERROR(VLOOKUP(N870,EAN!$A:$B,2,FALSE),"MANGLER - MÅ OPPDATERE EAN-FANEN")))</f>
        <v>7048652896612</v>
      </c>
      <c r="P870" s="171">
        <f t="shared" si="40"/>
        <v>44</v>
      </c>
      <c r="Q870" s="171">
        <f t="shared" si="41"/>
        <v>44</v>
      </c>
      <c r="S870" s="102">
        <f>IF(B870="NET","",IFERROR(VLOOKUP(O870,'2) Order Form'!$V$9:$V$905,1,FALSE),"Ikke med I order form"))</f>
        <v>7048652896612</v>
      </c>
      <c r="U870" s="2">
        <v>7048652762771</v>
      </c>
      <c r="V870" s="120">
        <f>IFERROR(VLOOKUP(U870,'2) Order Form'!$V$9:$V$1767,1,FALSE),"Ikke med I order form")</f>
        <v>7048652762771</v>
      </c>
      <c r="W870" s="173">
        <f>INDEX(ATS!$A:$P,MATCH(ATS!$U870,ATS!$O:$O,0),1)</f>
        <v>852082</v>
      </c>
      <c r="X870" s="174" t="str">
        <f>INDEX(ATS!$A:$P,MATCH(ATS!$U870,ATS!$O:$O,0),2)</f>
        <v>Ronin RIG Reflect AF Lens</v>
      </c>
      <c r="Y870" s="175" t="str">
        <f>INDEX(ATS!$A:$P,MATCH(ATS!$U870,ATS!$O:$O,0),4)</f>
        <v>150000-OS</v>
      </c>
      <c r="AA870" s="173" t="str">
        <f>IFERROR(VLOOKUP('2) Order Form'!#REF!,$U$4:$U$2000,1,FALSE),"Ikke med i Elastic")</f>
        <v>Ikke med i Elastic</v>
      </c>
      <c r="AB870" s="173" t="e">
        <f>SUM('2) Order Form'!#REF!)</f>
        <v>#REF!</v>
      </c>
      <c r="AC870" s="173" t="e">
        <f>INDEX(ATS!$A:$P,MATCH(ATS!$AB870,ATS!$O:$O,0),1)</f>
        <v>#REF!</v>
      </c>
      <c r="AD870" s="173" t="e">
        <f>INDEX(ATS!$A:$P,MATCH(ATS!$AB870,ATS!$O:$O,0),2)</f>
        <v>#REF!</v>
      </c>
      <c r="AE870" s="173" t="e">
        <f>INDEX(ATS!$A:$P,MATCH(ATS!$AB870,ATS!$O:$O,0),4)</f>
        <v>#REF!</v>
      </c>
    </row>
    <row r="871" spans="1:31">
      <c r="A871">
        <v>820363</v>
      </c>
      <c r="B871" t="s">
        <v>963</v>
      </c>
      <c r="C871" t="s">
        <v>3939</v>
      </c>
      <c r="D871" t="s">
        <v>1036</v>
      </c>
      <c r="E871" t="s">
        <v>2886</v>
      </c>
      <c r="F871" t="s">
        <v>66</v>
      </c>
      <c r="G871" t="s">
        <v>214</v>
      </c>
      <c r="H871">
        <v>32</v>
      </c>
      <c r="I871">
        <v>32</v>
      </c>
      <c r="J871">
        <v>32</v>
      </c>
      <c r="K871">
        <v>32</v>
      </c>
      <c r="L871">
        <v>32</v>
      </c>
      <c r="N871" s="171" t="str">
        <f t="shared" si="39"/>
        <v>820363-55504-L</v>
      </c>
      <c r="O871" s="172">
        <f>IF(B871="NET","",IF(B871="","",IFERROR(VLOOKUP(N871,EAN!$A:$B,2,FALSE),"MANGLER - MÅ OPPDATERE EAN-FANEN")))</f>
        <v>7048652896605</v>
      </c>
      <c r="P871" s="171">
        <f t="shared" si="40"/>
        <v>32</v>
      </c>
      <c r="Q871" s="171">
        <f t="shared" si="41"/>
        <v>32</v>
      </c>
      <c r="S871" s="102">
        <f>IF(B871="NET","",IFERROR(VLOOKUP(O871,'2) Order Form'!$V$9:$V$905,1,FALSE),"Ikke med I order form"))</f>
        <v>7048652896605</v>
      </c>
      <c r="U871" s="2">
        <v>7048652614919</v>
      </c>
      <c r="V871" s="120">
        <f>IFERROR(VLOOKUP(U871,'2) Order Form'!$V$9:$V$1767,1,FALSE),"Ikke med I order form")</f>
        <v>7048652614919</v>
      </c>
      <c r="W871" s="173">
        <f>INDEX(ATS!$A:$P,MATCH(ATS!$U871,ATS!$O:$O,0),1)</f>
        <v>852058</v>
      </c>
      <c r="X871" s="174" t="str">
        <f>INDEX(ATS!$A:$P,MATCH(ATS!$U871,ATS!$O:$O,0),2)</f>
        <v>Ronin Polarized Lens</v>
      </c>
      <c r="Y871" s="175" t="str">
        <f>INDEX(ATS!$A:$P,MATCH(ATS!$U871,ATS!$O:$O,0),4)</f>
        <v>230000-OS</v>
      </c>
      <c r="AA871" s="173" t="str">
        <f>IFERROR(VLOOKUP('2) Order Form'!#REF!,$U$4:$U$2000,1,FALSE),"Ikke med i Elastic")</f>
        <v>Ikke med i Elastic</v>
      </c>
      <c r="AB871" s="173" t="e">
        <f>SUM('2) Order Form'!#REF!)</f>
        <v>#REF!</v>
      </c>
      <c r="AC871" s="173" t="e">
        <f>INDEX(ATS!$A:$P,MATCH(ATS!$AB871,ATS!$O:$O,0),1)</f>
        <v>#REF!</v>
      </c>
      <c r="AD871" s="173" t="e">
        <f>INDEX(ATS!$A:$P,MATCH(ATS!$AB871,ATS!$O:$O,0),2)</f>
        <v>#REF!</v>
      </c>
      <c r="AE871" s="173" t="e">
        <f>INDEX(ATS!$A:$P,MATCH(ATS!$AB871,ATS!$O:$O,0),4)</f>
        <v>#REF!</v>
      </c>
    </row>
    <row r="872" spans="1:31">
      <c r="A872">
        <v>820363</v>
      </c>
      <c r="B872" t="s">
        <v>963</v>
      </c>
      <c r="C872" t="s">
        <v>3939</v>
      </c>
      <c r="D872" t="s">
        <v>1037</v>
      </c>
      <c r="E872" t="s">
        <v>2886</v>
      </c>
      <c r="F872" t="s">
        <v>67</v>
      </c>
      <c r="G872" t="s">
        <v>214</v>
      </c>
      <c r="H872">
        <v>22</v>
      </c>
      <c r="I872">
        <v>22</v>
      </c>
      <c r="J872">
        <v>22</v>
      </c>
      <c r="K872">
        <v>22</v>
      </c>
      <c r="L872">
        <v>22</v>
      </c>
      <c r="N872" s="171" t="str">
        <f t="shared" si="39"/>
        <v>820363-55504-XL</v>
      </c>
      <c r="O872" s="172">
        <f>IF(B872="NET","",IF(B872="","",IFERROR(VLOOKUP(N872,EAN!$A:$B,2,FALSE),"MANGLER - MÅ OPPDATERE EAN-FANEN")))</f>
        <v>7048652896636</v>
      </c>
      <c r="P872" s="171">
        <f t="shared" si="40"/>
        <v>22</v>
      </c>
      <c r="Q872" s="171">
        <f t="shared" si="41"/>
        <v>22</v>
      </c>
      <c r="S872" s="102">
        <f>IF(B872="NET","",IFERROR(VLOOKUP(O872,'2) Order Form'!$V$9:$V$905,1,FALSE),"Ikke med I order form"))</f>
        <v>7048652896636</v>
      </c>
      <c r="U872" s="2">
        <v>7048652614919</v>
      </c>
      <c r="V872" s="120">
        <f>IFERROR(VLOOKUP(U872,'2) Order Form'!$V$9:$V$1767,1,FALSE),"Ikke med I order form")</f>
        <v>7048652614919</v>
      </c>
      <c r="W872" s="173">
        <f>INDEX(ATS!$A:$P,MATCH(ATS!$U872,ATS!$O:$O,0),1)</f>
        <v>852058</v>
      </c>
      <c r="X872" s="174" t="str">
        <f>INDEX(ATS!$A:$P,MATCH(ATS!$U872,ATS!$O:$O,0),2)</f>
        <v>Ronin Polarized Lens</v>
      </c>
      <c r="Y872" s="175" t="str">
        <f>INDEX(ATS!$A:$P,MATCH(ATS!$U872,ATS!$O:$O,0),4)</f>
        <v>230000-OS</v>
      </c>
      <c r="AA872" s="173" t="str">
        <f>IFERROR(VLOOKUP('2) Order Form'!#REF!,$U$4:$U$2000,1,FALSE),"Ikke med i Elastic")</f>
        <v>Ikke med i Elastic</v>
      </c>
      <c r="AB872" s="173" t="e">
        <f>SUM('2) Order Form'!#REF!)</f>
        <v>#REF!</v>
      </c>
      <c r="AC872" s="173" t="e">
        <f>INDEX(ATS!$A:$P,MATCH(ATS!$AB872,ATS!$O:$O,0),1)</f>
        <v>#REF!</v>
      </c>
      <c r="AD872" s="173" t="e">
        <f>INDEX(ATS!$A:$P,MATCH(ATS!$AB872,ATS!$O:$O,0),2)</f>
        <v>#REF!</v>
      </c>
      <c r="AE872" s="173" t="e">
        <f>INDEX(ATS!$A:$P,MATCH(ATS!$AB872,ATS!$O:$O,0),4)</f>
        <v>#REF!</v>
      </c>
    </row>
    <row r="873" spans="1:31">
      <c r="A873">
        <v>820363</v>
      </c>
      <c r="B873" t="s">
        <v>963</v>
      </c>
      <c r="C873" t="s">
        <v>3939</v>
      </c>
      <c r="D873" t="s">
        <v>1527</v>
      </c>
      <c r="E873" t="s">
        <v>2811</v>
      </c>
      <c r="F873" t="s">
        <v>8</v>
      </c>
      <c r="G873" t="s">
        <v>111</v>
      </c>
      <c r="H873">
        <v>0</v>
      </c>
      <c r="I873">
        <v>0</v>
      </c>
      <c r="J873">
        <v>0</v>
      </c>
      <c r="K873">
        <v>0</v>
      </c>
      <c r="L873">
        <v>0</v>
      </c>
      <c r="N873" s="171" t="str">
        <f t="shared" si="39"/>
        <v>820363-58001-S</v>
      </c>
      <c r="O873" s="172" t="str">
        <f>IF(B873="NET","",IF(B873="","",IFERROR(VLOOKUP(N873,EAN!$A:$B,2,FALSE),"MANGLER - MÅ OPPDATERE EAN-FANEN")))</f>
        <v>MANGLER - MÅ OPPDATERE EAN-FANEN</v>
      </c>
      <c r="P873" s="171">
        <f t="shared" si="40"/>
        <v>0</v>
      </c>
      <c r="Q873" s="171">
        <f t="shared" si="41"/>
        <v>0</v>
      </c>
      <c r="S873" s="102" t="str">
        <f>IF(B873="NET","",IFERROR(VLOOKUP(O873,'2) Order Form'!$V$9:$V$905,1,FALSE),"Ikke med I order form"))</f>
        <v>Ikke med I order form</v>
      </c>
      <c r="U873" s="2">
        <v>7048652614919</v>
      </c>
      <c r="V873" s="120">
        <f>IFERROR(VLOOKUP(U873,'2) Order Form'!$V$9:$V$1767,1,FALSE),"Ikke med I order form")</f>
        <v>7048652614919</v>
      </c>
      <c r="W873" s="173">
        <f>INDEX(ATS!$A:$P,MATCH(ATS!$U873,ATS!$O:$O,0),1)</f>
        <v>852058</v>
      </c>
      <c r="X873" s="174" t="str">
        <f>INDEX(ATS!$A:$P,MATCH(ATS!$U873,ATS!$O:$O,0),2)</f>
        <v>Ronin Polarized Lens</v>
      </c>
      <c r="Y873" s="175" t="str">
        <f>INDEX(ATS!$A:$P,MATCH(ATS!$U873,ATS!$O:$O,0),4)</f>
        <v>230000-OS</v>
      </c>
      <c r="AA873" s="173">
        <f>IFERROR(VLOOKUP('2) Order Form'!V790,$U$4:$U$2000,1,FALSE),"Ikke med i Elastic")</f>
        <v>7048652897503</v>
      </c>
      <c r="AB873" s="173">
        <f>SUM('2) Order Form'!V790)</f>
        <v>7048652897503</v>
      </c>
      <c r="AC873" s="173">
        <f>INDEX(ATS!$A:$P,MATCH(ATS!$AB873,ATS!$O:$O,0),1)</f>
        <v>820389</v>
      </c>
      <c r="AD873" s="173" t="str">
        <f>INDEX(ATS!$A:$P,MATCH(ATS!$AB873,ATS!$O:$O,0),2)</f>
        <v>Sweet Crew M</v>
      </c>
      <c r="AE873" s="173" t="str">
        <f>INDEX(ATS!$A:$P,MATCH(ATS!$AB873,ATS!$O:$O,0),4)</f>
        <v>99901-S</v>
      </c>
    </row>
    <row r="874" spans="1:31">
      <c r="A874">
        <v>820363</v>
      </c>
      <c r="B874" t="s">
        <v>963</v>
      </c>
      <c r="C874" t="s">
        <v>3939</v>
      </c>
      <c r="D874" t="s">
        <v>1528</v>
      </c>
      <c r="E874" t="s">
        <v>2811</v>
      </c>
      <c r="F874" t="s">
        <v>7</v>
      </c>
      <c r="G874" t="s">
        <v>111</v>
      </c>
      <c r="H874">
        <v>0</v>
      </c>
      <c r="I874">
        <v>0</v>
      </c>
      <c r="J874">
        <v>0</v>
      </c>
      <c r="K874">
        <v>0</v>
      </c>
      <c r="L874">
        <v>0</v>
      </c>
      <c r="N874" s="171" t="str">
        <f t="shared" si="39"/>
        <v>820363-58001-M</v>
      </c>
      <c r="O874" s="172" t="str">
        <f>IF(B874="NET","",IF(B874="","",IFERROR(VLOOKUP(N874,EAN!$A:$B,2,FALSE),"MANGLER - MÅ OPPDATERE EAN-FANEN")))</f>
        <v>MANGLER - MÅ OPPDATERE EAN-FANEN</v>
      </c>
      <c r="P874" s="171">
        <f t="shared" si="40"/>
        <v>0</v>
      </c>
      <c r="Q874" s="171">
        <f t="shared" si="41"/>
        <v>0</v>
      </c>
      <c r="S874" s="102" t="str">
        <f>IF(B874="NET","",IFERROR(VLOOKUP(O874,'2) Order Form'!$V$9:$V$905,1,FALSE),"Ikke med I order form"))</f>
        <v>Ikke med I order form</v>
      </c>
      <c r="U874" s="2">
        <v>7048652615138</v>
      </c>
      <c r="V874" s="120">
        <f>IFERROR(VLOOKUP(U874,'2) Order Form'!$V$9:$V$1767,1,FALSE),"Ikke med I order form")</f>
        <v>7048652615138</v>
      </c>
      <c r="W874" s="173">
        <f>INDEX(ATS!$A:$P,MATCH(ATS!$U874,ATS!$O:$O,0),1)</f>
        <v>852050</v>
      </c>
      <c r="X874" s="174" t="str">
        <f>INDEX(ATS!$A:$P,MATCH(ATS!$U874,ATS!$O:$O,0),2)</f>
        <v>Ronin RIG Photochromic Lens</v>
      </c>
      <c r="Y874" s="175" t="str">
        <f>INDEX(ATS!$A:$P,MATCH(ATS!$U874,ATS!$O:$O,0),4)</f>
        <v>220000-OS</v>
      </c>
      <c r="AA874" s="173">
        <f>IFERROR(VLOOKUP('2) Order Form'!V791,$U$4:$U$2000,1,FALSE),"Ikke med i Elastic")</f>
        <v>7048652897497</v>
      </c>
      <c r="AB874" s="173">
        <f>SUM('2) Order Form'!V791)</f>
        <v>7048652897497</v>
      </c>
      <c r="AC874" s="173">
        <f>INDEX(ATS!$A:$P,MATCH(ATS!$AB874,ATS!$O:$O,0),1)</f>
        <v>820389</v>
      </c>
      <c r="AD874" s="173" t="str">
        <f>INDEX(ATS!$A:$P,MATCH(ATS!$AB874,ATS!$O:$O,0),2)</f>
        <v>Sweet Crew M</v>
      </c>
      <c r="AE874" s="173" t="str">
        <f>INDEX(ATS!$A:$P,MATCH(ATS!$AB874,ATS!$O:$O,0),4)</f>
        <v>99901-M</v>
      </c>
    </row>
    <row r="875" spans="1:31">
      <c r="A875">
        <v>820363</v>
      </c>
      <c r="B875" t="s">
        <v>963</v>
      </c>
      <c r="C875" t="s">
        <v>3939</v>
      </c>
      <c r="D875" t="s">
        <v>1529</v>
      </c>
      <c r="E875" t="s">
        <v>2811</v>
      </c>
      <c r="F875" t="s">
        <v>66</v>
      </c>
      <c r="G875" t="s">
        <v>111</v>
      </c>
      <c r="H875">
        <v>0</v>
      </c>
      <c r="I875">
        <v>0</v>
      </c>
      <c r="J875">
        <v>0</v>
      </c>
      <c r="K875">
        <v>0</v>
      </c>
      <c r="L875">
        <v>0</v>
      </c>
      <c r="N875" s="171" t="str">
        <f t="shared" si="39"/>
        <v>820363-58001-L</v>
      </c>
      <c r="O875" s="172" t="str">
        <f>IF(B875="NET","",IF(B875="","",IFERROR(VLOOKUP(N875,EAN!$A:$B,2,FALSE),"MANGLER - MÅ OPPDATERE EAN-FANEN")))</f>
        <v>MANGLER - MÅ OPPDATERE EAN-FANEN</v>
      </c>
      <c r="P875" s="171">
        <f t="shared" si="40"/>
        <v>0</v>
      </c>
      <c r="Q875" s="171">
        <f t="shared" si="41"/>
        <v>0</v>
      </c>
      <c r="S875" s="102" t="str">
        <f>IF(B875="NET","",IFERROR(VLOOKUP(O875,'2) Order Form'!$V$9:$V$905,1,FALSE),"Ikke med I order form"))</f>
        <v>Ikke med I order form</v>
      </c>
      <c r="U875" s="2">
        <v>7048652615138</v>
      </c>
      <c r="V875" s="120">
        <f>IFERROR(VLOOKUP(U875,'2) Order Form'!$V$9:$V$1767,1,FALSE),"Ikke med I order form")</f>
        <v>7048652615138</v>
      </c>
      <c r="W875" s="173">
        <f>INDEX(ATS!$A:$P,MATCH(ATS!$U875,ATS!$O:$O,0),1)</f>
        <v>852050</v>
      </c>
      <c r="X875" s="174" t="str">
        <f>INDEX(ATS!$A:$P,MATCH(ATS!$U875,ATS!$O:$O,0),2)</f>
        <v>Ronin RIG Photochromic Lens</v>
      </c>
      <c r="Y875" s="175" t="str">
        <f>INDEX(ATS!$A:$P,MATCH(ATS!$U875,ATS!$O:$O,0),4)</f>
        <v>220000-OS</v>
      </c>
      <c r="AA875" s="173">
        <f>IFERROR(VLOOKUP('2) Order Form'!V792,$U$4:$U$2000,1,FALSE),"Ikke med i Elastic")</f>
        <v>7048652897480</v>
      </c>
      <c r="AB875" s="173">
        <f>SUM('2) Order Form'!V792)</f>
        <v>7048652897480</v>
      </c>
      <c r="AC875" s="173">
        <f>INDEX(ATS!$A:$P,MATCH(ATS!$AB875,ATS!$O:$O,0),1)</f>
        <v>820389</v>
      </c>
      <c r="AD875" s="173" t="str">
        <f>INDEX(ATS!$A:$P,MATCH(ATS!$AB875,ATS!$O:$O,0),2)</f>
        <v>Sweet Crew M</v>
      </c>
      <c r="AE875" s="173" t="str">
        <f>INDEX(ATS!$A:$P,MATCH(ATS!$AB875,ATS!$O:$O,0),4)</f>
        <v>99901-L</v>
      </c>
    </row>
    <row r="876" spans="1:31">
      <c r="A876">
        <v>820363</v>
      </c>
      <c r="B876" t="s">
        <v>963</v>
      </c>
      <c r="C876" t="s">
        <v>3939</v>
      </c>
      <c r="D876" t="s">
        <v>1530</v>
      </c>
      <c r="E876" t="s">
        <v>2811</v>
      </c>
      <c r="F876" t="s">
        <v>67</v>
      </c>
      <c r="G876" t="s">
        <v>111</v>
      </c>
      <c r="H876">
        <v>0</v>
      </c>
      <c r="I876">
        <v>0</v>
      </c>
      <c r="J876">
        <v>0</v>
      </c>
      <c r="K876">
        <v>0</v>
      </c>
      <c r="L876">
        <v>0</v>
      </c>
      <c r="N876" s="171" t="str">
        <f t="shared" si="39"/>
        <v>820363-58001-XL</v>
      </c>
      <c r="O876" s="172" t="str">
        <f>IF(B876="NET","",IF(B876="","",IFERROR(VLOOKUP(N876,EAN!$A:$B,2,FALSE),"MANGLER - MÅ OPPDATERE EAN-FANEN")))</f>
        <v>MANGLER - MÅ OPPDATERE EAN-FANEN</v>
      </c>
      <c r="P876" s="171">
        <f t="shared" si="40"/>
        <v>0</v>
      </c>
      <c r="Q876" s="171">
        <f t="shared" si="41"/>
        <v>0</v>
      </c>
      <c r="S876" s="102" t="str">
        <f>IF(B876="NET","",IFERROR(VLOOKUP(O876,'2) Order Form'!$V$9:$V$905,1,FALSE),"Ikke med I order form"))</f>
        <v>Ikke med I order form</v>
      </c>
      <c r="U876" s="2">
        <v>7048652615138</v>
      </c>
      <c r="V876" s="120">
        <f>IFERROR(VLOOKUP(U876,'2) Order Form'!$V$9:$V$1767,1,FALSE),"Ikke med I order form")</f>
        <v>7048652615138</v>
      </c>
      <c r="W876" s="173">
        <f>INDEX(ATS!$A:$P,MATCH(ATS!$U876,ATS!$O:$O,0),1)</f>
        <v>852050</v>
      </c>
      <c r="X876" s="174" t="str">
        <f>INDEX(ATS!$A:$P,MATCH(ATS!$U876,ATS!$O:$O,0),2)</f>
        <v>Ronin RIG Photochromic Lens</v>
      </c>
      <c r="Y876" s="175" t="str">
        <f>INDEX(ATS!$A:$P,MATCH(ATS!$U876,ATS!$O:$O,0),4)</f>
        <v>220000-OS</v>
      </c>
      <c r="AA876" s="173">
        <f>IFERROR(VLOOKUP('2) Order Form'!V793,$U$4:$U$2000,1,FALSE),"Ikke med i Elastic")</f>
        <v>7048652897510</v>
      </c>
      <c r="AB876" s="173">
        <f>SUM('2) Order Form'!V793)</f>
        <v>7048652897510</v>
      </c>
      <c r="AC876" s="173">
        <f>INDEX(ATS!$A:$P,MATCH(ATS!$AB876,ATS!$O:$O,0),1)</f>
        <v>820389</v>
      </c>
      <c r="AD876" s="173" t="str">
        <f>INDEX(ATS!$A:$P,MATCH(ATS!$AB876,ATS!$O:$O,0),2)</f>
        <v>Sweet Crew M</v>
      </c>
      <c r="AE876" s="173" t="str">
        <f>INDEX(ATS!$A:$P,MATCH(ATS!$AB876,ATS!$O:$O,0),4)</f>
        <v>99901-XL</v>
      </c>
    </row>
    <row r="877" spans="1:31">
      <c r="A877">
        <v>820363</v>
      </c>
      <c r="B877" t="s">
        <v>963</v>
      </c>
      <c r="C877" t="s">
        <v>3939</v>
      </c>
      <c r="D877" t="s">
        <v>3951</v>
      </c>
      <c r="E877" t="s">
        <v>3952</v>
      </c>
      <c r="F877" t="s">
        <v>8</v>
      </c>
      <c r="G877" t="s">
        <v>111</v>
      </c>
      <c r="H877">
        <v>0</v>
      </c>
      <c r="I877">
        <v>0</v>
      </c>
      <c r="J877">
        <v>0</v>
      </c>
      <c r="K877">
        <v>0</v>
      </c>
      <c r="L877">
        <v>0</v>
      </c>
      <c r="N877" s="171" t="str">
        <f t="shared" si="39"/>
        <v>820363-77102-S</v>
      </c>
      <c r="O877" s="172" t="str">
        <f>IF(B877="NET","",IF(B877="","",IFERROR(VLOOKUP(N877,EAN!$A:$B,2,FALSE),"MANGLER - MÅ OPPDATERE EAN-FANEN")))</f>
        <v>MANGLER - MÅ OPPDATERE EAN-FANEN</v>
      </c>
      <c r="P877" s="171">
        <f t="shared" si="40"/>
        <v>0</v>
      </c>
      <c r="Q877" s="171">
        <f t="shared" si="41"/>
        <v>0</v>
      </c>
      <c r="S877" s="102" t="str">
        <f>IF(B877="NET","",IFERROR(VLOOKUP(O877,'2) Order Form'!$V$9:$V$905,1,FALSE),"Ikke med I order form"))</f>
        <v>Ikke med I order form</v>
      </c>
      <c r="U877" s="2">
        <v>7048652615121</v>
      </c>
      <c r="V877" s="120">
        <f>IFERROR(VLOOKUP(U877,'2) Order Form'!$V$9:$V$1767,1,FALSE),"Ikke med I order form")</f>
        <v>7048652615121</v>
      </c>
      <c r="W877" s="173">
        <f>INDEX(ATS!$A:$P,MATCH(ATS!$U877,ATS!$O:$O,0),1)</f>
        <v>852051</v>
      </c>
      <c r="X877" s="174" t="str">
        <f>INDEX(ATS!$A:$P,MATCH(ATS!$U877,ATS!$O:$O,0),2)</f>
        <v>Ronin Max Lens</v>
      </c>
      <c r="Y877" s="175" t="str">
        <f>INDEX(ATS!$A:$P,MATCH(ATS!$U877,ATS!$O:$O,0),4)</f>
        <v>100000-OS</v>
      </c>
      <c r="AA877" s="173" t="str">
        <f>IFERROR(VLOOKUP('2) Order Form'!#REF!,$U$4:$U$2000,1,FALSE),"Ikke med i Elastic")</f>
        <v>Ikke med i Elastic</v>
      </c>
      <c r="AB877" s="173" t="e">
        <f>SUM('2) Order Form'!#REF!)</f>
        <v>#REF!</v>
      </c>
      <c r="AC877" s="173" t="e">
        <f>INDEX(ATS!$A:$P,MATCH(ATS!$AB877,ATS!$O:$O,0),1)</f>
        <v>#REF!</v>
      </c>
      <c r="AD877" s="173" t="e">
        <f>INDEX(ATS!$A:$P,MATCH(ATS!$AB877,ATS!$O:$O,0),2)</f>
        <v>#REF!</v>
      </c>
      <c r="AE877" s="173" t="e">
        <f>INDEX(ATS!$A:$P,MATCH(ATS!$AB877,ATS!$O:$O,0),4)</f>
        <v>#REF!</v>
      </c>
    </row>
    <row r="878" spans="1:31">
      <c r="A878">
        <v>820363</v>
      </c>
      <c r="B878" t="s">
        <v>963</v>
      </c>
      <c r="C878" t="s">
        <v>3939</v>
      </c>
      <c r="D878" t="s">
        <v>3953</v>
      </c>
      <c r="E878" t="s">
        <v>3952</v>
      </c>
      <c r="F878" t="s">
        <v>7</v>
      </c>
      <c r="G878" t="s">
        <v>111</v>
      </c>
      <c r="H878">
        <v>0</v>
      </c>
      <c r="I878">
        <v>0</v>
      </c>
      <c r="J878">
        <v>0</v>
      </c>
      <c r="K878">
        <v>0</v>
      </c>
      <c r="L878">
        <v>0</v>
      </c>
      <c r="N878" s="171" t="str">
        <f t="shared" si="39"/>
        <v>820363-77102-M</v>
      </c>
      <c r="O878" s="172" t="str">
        <f>IF(B878="NET","",IF(B878="","",IFERROR(VLOOKUP(N878,EAN!$A:$B,2,FALSE),"MANGLER - MÅ OPPDATERE EAN-FANEN")))</f>
        <v>MANGLER - MÅ OPPDATERE EAN-FANEN</v>
      </c>
      <c r="P878" s="171">
        <f t="shared" si="40"/>
        <v>0</v>
      </c>
      <c r="Q878" s="171">
        <f t="shared" si="41"/>
        <v>0</v>
      </c>
      <c r="S878" s="102" t="str">
        <f>IF(B878="NET","",IFERROR(VLOOKUP(O878,'2) Order Form'!$V$9:$V$905,1,FALSE),"Ikke med I order form"))</f>
        <v>Ikke med I order form</v>
      </c>
      <c r="U878" s="2">
        <v>7048652615121</v>
      </c>
      <c r="V878" s="120">
        <f>IFERROR(VLOOKUP(U878,'2) Order Form'!$V$9:$V$1767,1,FALSE),"Ikke med I order form")</f>
        <v>7048652615121</v>
      </c>
      <c r="W878" s="173">
        <f>INDEX(ATS!$A:$P,MATCH(ATS!$U878,ATS!$O:$O,0),1)</f>
        <v>852051</v>
      </c>
      <c r="X878" s="174" t="str">
        <f>INDEX(ATS!$A:$P,MATCH(ATS!$U878,ATS!$O:$O,0),2)</f>
        <v>Ronin Max Lens</v>
      </c>
      <c r="Y878" s="175" t="str">
        <f>INDEX(ATS!$A:$P,MATCH(ATS!$U878,ATS!$O:$O,0),4)</f>
        <v>100000-OS</v>
      </c>
      <c r="AA878" s="173" t="str">
        <f>IFERROR(VLOOKUP('2) Order Form'!#REF!,$U$4:$U$2000,1,FALSE),"Ikke med i Elastic")</f>
        <v>Ikke med i Elastic</v>
      </c>
      <c r="AB878" s="173" t="e">
        <f>SUM('2) Order Form'!#REF!)</f>
        <v>#REF!</v>
      </c>
      <c r="AC878" s="173" t="e">
        <f>INDEX(ATS!$A:$P,MATCH(ATS!$AB878,ATS!$O:$O,0),1)</f>
        <v>#REF!</v>
      </c>
      <c r="AD878" s="173" t="e">
        <f>INDEX(ATS!$A:$P,MATCH(ATS!$AB878,ATS!$O:$O,0),2)</f>
        <v>#REF!</v>
      </c>
      <c r="AE878" s="173" t="e">
        <f>INDEX(ATS!$A:$P,MATCH(ATS!$AB878,ATS!$O:$O,0),4)</f>
        <v>#REF!</v>
      </c>
    </row>
    <row r="879" spans="1:31">
      <c r="A879">
        <v>820363</v>
      </c>
      <c r="B879" t="s">
        <v>963</v>
      </c>
      <c r="C879" t="s">
        <v>3939</v>
      </c>
      <c r="D879" t="s">
        <v>3954</v>
      </c>
      <c r="E879" t="s">
        <v>3952</v>
      </c>
      <c r="F879" t="s">
        <v>66</v>
      </c>
      <c r="G879" t="s">
        <v>111</v>
      </c>
      <c r="H879">
        <v>0</v>
      </c>
      <c r="I879">
        <v>0</v>
      </c>
      <c r="J879">
        <v>0</v>
      </c>
      <c r="K879">
        <v>0</v>
      </c>
      <c r="L879">
        <v>0</v>
      </c>
      <c r="N879" s="171" t="str">
        <f t="shared" si="39"/>
        <v>820363-77102-L</v>
      </c>
      <c r="O879" s="172" t="str">
        <f>IF(B879="NET","",IF(B879="","",IFERROR(VLOOKUP(N879,EAN!$A:$B,2,FALSE),"MANGLER - MÅ OPPDATERE EAN-FANEN")))</f>
        <v>MANGLER - MÅ OPPDATERE EAN-FANEN</v>
      </c>
      <c r="P879" s="171">
        <f t="shared" si="40"/>
        <v>0</v>
      </c>
      <c r="Q879" s="171">
        <f t="shared" si="41"/>
        <v>0</v>
      </c>
      <c r="S879" s="102" t="str">
        <f>IF(B879="NET","",IFERROR(VLOOKUP(O879,'2) Order Form'!$V$9:$V$905,1,FALSE),"Ikke med I order form"))</f>
        <v>Ikke med I order form</v>
      </c>
      <c r="U879" s="2">
        <v>7048652615121</v>
      </c>
      <c r="V879" s="120">
        <f>IFERROR(VLOOKUP(U879,'2) Order Form'!$V$9:$V$1767,1,FALSE),"Ikke med I order form")</f>
        <v>7048652615121</v>
      </c>
      <c r="W879" s="173">
        <f>INDEX(ATS!$A:$P,MATCH(ATS!$U879,ATS!$O:$O,0),1)</f>
        <v>852051</v>
      </c>
      <c r="X879" s="174" t="str">
        <f>INDEX(ATS!$A:$P,MATCH(ATS!$U879,ATS!$O:$O,0),2)</f>
        <v>Ronin Max Lens</v>
      </c>
      <c r="Y879" s="175" t="str">
        <f>INDEX(ATS!$A:$P,MATCH(ATS!$U879,ATS!$O:$O,0),4)</f>
        <v>100000-OS</v>
      </c>
      <c r="AA879" s="173" t="str">
        <f>IFERROR(VLOOKUP('2) Order Form'!#REF!,$U$4:$U$2000,1,FALSE),"Ikke med i Elastic")</f>
        <v>Ikke med i Elastic</v>
      </c>
      <c r="AB879" s="173" t="e">
        <f>SUM('2) Order Form'!#REF!)</f>
        <v>#REF!</v>
      </c>
      <c r="AC879" s="173" t="e">
        <f>INDEX(ATS!$A:$P,MATCH(ATS!$AB879,ATS!$O:$O,0),1)</f>
        <v>#REF!</v>
      </c>
      <c r="AD879" s="173" t="e">
        <f>INDEX(ATS!$A:$P,MATCH(ATS!$AB879,ATS!$O:$O,0),2)</f>
        <v>#REF!</v>
      </c>
      <c r="AE879" s="173" t="e">
        <f>INDEX(ATS!$A:$P,MATCH(ATS!$AB879,ATS!$O:$O,0),4)</f>
        <v>#REF!</v>
      </c>
    </row>
    <row r="880" spans="1:31">
      <c r="A880">
        <v>820363</v>
      </c>
      <c r="B880" t="s">
        <v>963</v>
      </c>
      <c r="C880" t="s">
        <v>3939</v>
      </c>
      <c r="D880" t="s">
        <v>3955</v>
      </c>
      <c r="E880" t="s">
        <v>3952</v>
      </c>
      <c r="F880" t="s">
        <v>67</v>
      </c>
      <c r="G880" t="s">
        <v>111</v>
      </c>
      <c r="H880">
        <v>0</v>
      </c>
      <c r="I880">
        <v>0</v>
      </c>
      <c r="J880">
        <v>0</v>
      </c>
      <c r="K880">
        <v>0</v>
      </c>
      <c r="L880">
        <v>0</v>
      </c>
      <c r="N880" s="171" t="str">
        <f t="shared" si="39"/>
        <v>820363-77102-XL</v>
      </c>
      <c r="O880" s="172" t="str">
        <f>IF(B880="NET","",IF(B880="","",IFERROR(VLOOKUP(N880,EAN!$A:$B,2,FALSE),"MANGLER - MÅ OPPDATERE EAN-FANEN")))</f>
        <v>MANGLER - MÅ OPPDATERE EAN-FANEN</v>
      </c>
      <c r="P880" s="171">
        <f t="shared" si="40"/>
        <v>0</v>
      </c>
      <c r="Q880" s="171">
        <f t="shared" si="41"/>
        <v>0</v>
      </c>
      <c r="S880" s="102" t="str">
        <f>IF(B880="NET","",IFERROR(VLOOKUP(O880,'2) Order Form'!$V$9:$V$905,1,FALSE),"Ikke med I order form"))</f>
        <v>Ikke med I order form</v>
      </c>
      <c r="U880" s="2">
        <v>7048652662163</v>
      </c>
      <c r="V880" s="120">
        <f>IFERROR(VLOOKUP(U880,'2) Order Form'!$V$9:$V$1767,1,FALSE),"Ikke med I order form")</f>
        <v>7048652662163</v>
      </c>
      <c r="W880" s="173">
        <f>INDEX(ATS!$A:$P,MATCH(ATS!$U880,ATS!$O:$O,0),1)</f>
        <v>810105</v>
      </c>
      <c r="X880" s="174" t="str">
        <f>INDEX(ATS!$A:$P,MATCH(ATS!$U880,ATS!$O:$O,0),2)</f>
        <v>Ronin Max RIG Lens</v>
      </c>
      <c r="Y880" s="175" t="str">
        <f>INDEX(ATS!$A:$P,MATCH(ATS!$U880,ATS!$O:$O,0),4)</f>
        <v>010000-OS</v>
      </c>
      <c r="AA880" s="173" t="str">
        <f>IFERROR(VLOOKUP('2) Order Form'!#REF!,$U$4:$U$2000,1,FALSE),"Ikke med i Elastic")</f>
        <v>Ikke med i Elastic</v>
      </c>
      <c r="AB880" s="173" t="e">
        <f>SUM('2) Order Form'!#REF!)</f>
        <v>#REF!</v>
      </c>
      <c r="AC880" s="173" t="e">
        <f>INDEX(ATS!$A:$P,MATCH(ATS!$AB880,ATS!$O:$O,0),1)</f>
        <v>#REF!</v>
      </c>
      <c r="AD880" s="173" t="e">
        <f>INDEX(ATS!$A:$P,MATCH(ATS!$AB880,ATS!$O:$O,0),2)</f>
        <v>#REF!</v>
      </c>
      <c r="AE880" s="173" t="e">
        <f>INDEX(ATS!$A:$P,MATCH(ATS!$AB880,ATS!$O:$O,0),4)</f>
        <v>#REF!</v>
      </c>
    </row>
    <row r="881" spans="1:31">
      <c r="A881">
        <v>820363</v>
      </c>
      <c r="B881" t="s">
        <v>963</v>
      </c>
      <c r="C881" t="s">
        <v>3939</v>
      </c>
      <c r="D881" t="s">
        <v>1516</v>
      </c>
      <c r="E881" t="s">
        <v>2810</v>
      </c>
      <c r="F881" t="s">
        <v>8</v>
      </c>
      <c r="G881" t="s">
        <v>214</v>
      </c>
      <c r="H881">
        <v>0</v>
      </c>
      <c r="I881">
        <v>0</v>
      </c>
      <c r="J881">
        <v>0</v>
      </c>
      <c r="K881">
        <v>0</v>
      </c>
      <c r="L881">
        <v>0</v>
      </c>
      <c r="N881" s="171" t="str">
        <f t="shared" si="39"/>
        <v>820363-78001-S</v>
      </c>
      <c r="O881" s="172">
        <f>IF(B881="NET","",IF(B881="","",IFERROR(VLOOKUP(N881,EAN!$A:$B,2,FALSE),"MANGLER - MÅ OPPDATERE EAN-FANEN")))</f>
        <v>7048652896667</v>
      </c>
      <c r="P881" s="171">
        <f t="shared" si="40"/>
        <v>0</v>
      </c>
      <c r="Q881" s="171">
        <f t="shared" si="41"/>
        <v>0</v>
      </c>
      <c r="S881" s="102">
        <f>IF(B881="NET","",IFERROR(VLOOKUP(O881,'2) Order Form'!$V$9:$V$905,1,FALSE),"Ikke med I order form"))</f>
        <v>7048652896667</v>
      </c>
      <c r="U881" s="2">
        <v>7048652662163</v>
      </c>
      <c r="V881" s="120">
        <f>IFERROR(VLOOKUP(U881,'2) Order Form'!$V$9:$V$1767,1,FALSE),"Ikke med I order form")</f>
        <v>7048652662163</v>
      </c>
      <c r="W881" s="173">
        <f>INDEX(ATS!$A:$P,MATCH(ATS!$U881,ATS!$O:$O,0),1)</f>
        <v>810105</v>
      </c>
      <c r="X881" s="174" t="str">
        <f>INDEX(ATS!$A:$P,MATCH(ATS!$U881,ATS!$O:$O,0),2)</f>
        <v>Ronin Max RIG Lens</v>
      </c>
      <c r="Y881" s="175" t="str">
        <f>INDEX(ATS!$A:$P,MATCH(ATS!$U881,ATS!$O:$O,0),4)</f>
        <v>010000-OS</v>
      </c>
      <c r="AA881" s="173">
        <f>IFERROR(VLOOKUP('2) Order Form'!V794,$U$4:$U$2000,1,FALSE),"Ikke med i Elastic")</f>
        <v>7048652897268</v>
      </c>
      <c r="AB881" s="173">
        <f>SUM('2) Order Form'!V794)</f>
        <v>7048652897268</v>
      </c>
      <c r="AC881" s="173">
        <f>INDEX(ATS!$A:$P,MATCH(ATS!$AB881,ATS!$O:$O,0),1)</f>
        <v>820352</v>
      </c>
      <c r="AD881" s="173" t="str">
        <f>INDEX(ATS!$A:$P,MATCH(ATS!$AB881,ATS!$O:$O,0),2)</f>
        <v>Sweet Shorts M</v>
      </c>
      <c r="AE881" s="173" t="str">
        <f>INDEX(ATS!$A:$P,MATCH(ATS!$AB881,ATS!$O:$O,0),4)</f>
        <v>99901-S</v>
      </c>
    </row>
    <row r="882" spans="1:31">
      <c r="A882">
        <v>820363</v>
      </c>
      <c r="B882" t="s">
        <v>963</v>
      </c>
      <c r="C882" t="s">
        <v>3939</v>
      </c>
      <c r="D882" t="s">
        <v>1517</v>
      </c>
      <c r="E882" t="s">
        <v>2810</v>
      </c>
      <c r="F882" t="s">
        <v>7</v>
      </c>
      <c r="G882" t="s">
        <v>214</v>
      </c>
      <c r="H882">
        <v>16</v>
      </c>
      <c r="I882">
        <v>16</v>
      </c>
      <c r="J882">
        <v>16</v>
      </c>
      <c r="K882">
        <v>16</v>
      </c>
      <c r="L882">
        <v>16</v>
      </c>
      <c r="N882" s="171" t="str">
        <f t="shared" si="39"/>
        <v>820363-78001-M</v>
      </c>
      <c r="O882" s="172">
        <f>IF(B882="NET","",IF(B882="","",IFERROR(VLOOKUP(N882,EAN!$A:$B,2,FALSE),"MANGLER - MÅ OPPDATERE EAN-FANEN")))</f>
        <v>7048652896650</v>
      </c>
      <c r="P882" s="171">
        <f t="shared" si="40"/>
        <v>16</v>
      </c>
      <c r="Q882" s="171">
        <f t="shared" si="41"/>
        <v>16</v>
      </c>
      <c r="S882" s="102">
        <f>IF(B882="NET","",IFERROR(VLOOKUP(O882,'2) Order Form'!$V$9:$V$905,1,FALSE),"Ikke med I order form"))</f>
        <v>7048652896650</v>
      </c>
      <c r="U882" s="2">
        <v>7048652615084</v>
      </c>
      <c r="V882" s="120">
        <f>IFERROR(VLOOKUP(U882,'2) Order Form'!$V$9:$V$1767,1,FALSE),"Ikke med I order form")</f>
        <v>7048652615084</v>
      </c>
      <c r="W882" s="173">
        <f>INDEX(ATS!$A:$P,MATCH(ATS!$U882,ATS!$O:$O,0),1)</f>
        <v>852052</v>
      </c>
      <c r="X882" s="174" t="str">
        <f>INDEX(ATS!$A:$P,MATCH(ATS!$U882,ATS!$O:$O,0),2)</f>
        <v>Ronin Max RIG Reflect Lens</v>
      </c>
      <c r="Y882" s="175" t="str">
        <f>INDEX(ATS!$A:$P,MATCH(ATS!$U882,ATS!$O:$O,0),4)</f>
        <v>060000-OS</v>
      </c>
      <c r="AA882" s="173">
        <f>IFERROR(VLOOKUP('2) Order Form'!V795,$U$4:$U$2000,1,FALSE),"Ikke med i Elastic")</f>
        <v>7048652897251</v>
      </c>
      <c r="AB882" s="173">
        <f>SUM('2) Order Form'!V795)</f>
        <v>7048652897251</v>
      </c>
      <c r="AC882" s="173">
        <f>INDEX(ATS!$A:$P,MATCH(ATS!$AB882,ATS!$O:$O,0),1)</f>
        <v>820352</v>
      </c>
      <c r="AD882" s="173" t="str">
        <f>INDEX(ATS!$A:$P,MATCH(ATS!$AB882,ATS!$O:$O,0),2)</f>
        <v>Sweet Shorts M</v>
      </c>
      <c r="AE882" s="173" t="str">
        <f>INDEX(ATS!$A:$P,MATCH(ATS!$AB882,ATS!$O:$O,0),4)</f>
        <v>99901-M</v>
      </c>
    </row>
    <row r="883" spans="1:31">
      <c r="A883">
        <v>820363</v>
      </c>
      <c r="B883" t="s">
        <v>963</v>
      </c>
      <c r="C883" t="s">
        <v>3939</v>
      </c>
      <c r="D883" t="s">
        <v>1518</v>
      </c>
      <c r="E883" t="s">
        <v>2810</v>
      </c>
      <c r="F883" t="s">
        <v>66</v>
      </c>
      <c r="G883" t="s">
        <v>214</v>
      </c>
      <c r="H883">
        <v>16</v>
      </c>
      <c r="I883">
        <v>16</v>
      </c>
      <c r="J883">
        <v>16</v>
      </c>
      <c r="K883">
        <v>16</v>
      </c>
      <c r="L883">
        <v>16</v>
      </c>
      <c r="N883" s="171" t="str">
        <f t="shared" si="39"/>
        <v>820363-78001-L</v>
      </c>
      <c r="O883" s="172">
        <f>IF(B883="NET","",IF(B883="","",IFERROR(VLOOKUP(N883,EAN!$A:$B,2,FALSE),"MANGLER - MÅ OPPDATERE EAN-FANEN")))</f>
        <v>7048652896643</v>
      </c>
      <c r="P883" s="171">
        <f t="shared" si="40"/>
        <v>16</v>
      </c>
      <c r="Q883" s="171">
        <f t="shared" si="41"/>
        <v>16</v>
      </c>
      <c r="S883" s="102">
        <f>IF(B883="NET","",IFERROR(VLOOKUP(O883,'2) Order Form'!$V$9:$V$905,1,FALSE),"Ikke med I order form"))</f>
        <v>7048652896643</v>
      </c>
      <c r="U883" s="2">
        <v>7048652615084</v>
      </c>
      <c r="V883" s="120">
        <f>IFERROR(VLOOKUP(U883,'2) Order Form'!$V$9:$V$1767,1,FALSE),"Ikke med I order form")</f>
        <v>7048652615084</v>
      </c>
      <c r="W883" s="173">
        <f>INDEX(ATS!$A:$P,MATCH(ATS!$U883,ATS!$O:$O,0),1)</f>
        <v>852052</v>
      </c>
      <c r="X883" s="174" t="str">
        <f>INDEX(ATS!$A:$P,MATCH(ATS!$U883,ATS!$O:$O,0),2)</f>
        <v>Ronin Max RIG Reflect Lens</v>
      </c>
      <c r="Y883" s="175" t="str">
        <f>INDEX(ATS!$A:$P,MATCH(ATS!$U883,ATS!$O:$O,0),4)</f>
        <v>060000-OS</v>
      </c>
      <c r="AA883" s="173">
        <f>IFERROR(VLOOKUP('2) Order Form'!V796,$U$4:$U$2000,1,FALSE),"Ikke med i Elastic")</f>
        <v>7048652897244</v>
      </c>
      <c r="AB883" s="173">
        <f>SUM('2) Order Form'!V796)</f>
        <v>7048652897244</v>
      </c>
      <c r="AC883" s="173">
        <f>INDEX(ATS!$A:$P,MATCH(ATS!$AB883,ATS!$O:$O,0),1)</f>
        <v>820352</v>
      </c>
      <c r="AD883" s="173" t="str">
        <f>INDEX(ATS!$A:$P,MATCH(ATS!$AB883,ATS!$O:$O,0),2)</f>
        <v>Sweet Shorts M</v>
      </c>
      <c r="AE883" s="173" t="str">
        <f>INDEX(ATS!$A:$P,MATCH(ATS!$AB883,ATS!$O:$O,0),4)</f>
        <v>99901-L</v>
      </c>
    </row>
    <row r="884" spans="1:31">
      <c r="A884">
        <v>820363</v>
      </c>
      <c r="B884" t="s">
        <v>963</v>
      </c>
      <c r="C884" t="s">
        <v>3939</v>
      </c>
      <c r="D884" t="s">
        <v>1519</v>
      </c>
      <c r="E884" t="s">
        <v>2810</v>
      </c>
      <c r="F884" t="s">
        <v>67</v>
      </c>
      <c r="G884" t="s">
        <v>214</v>
      </c>
      <c r="H884">
        <v>7</v>
      </c>
      <c r="I884">
        <v>7</v>
      </c>
      <c r="J884">
        <v>7</v>
      </c>
      <c r="K884">
        <v>7</v>
      </c>
      <c r="L884">
        <v>7</v>
      </c>
      <c r="N884" s="171" t="str">
        <f t="shared" si="39"/>
        <v>820363-78001-XL</v>
      </c>
      <c r="O884" s="172">
        <f>IF(B884="NET","",IF(B884="","",IFERROR(VLOOKUP(N884,EAN!$A:$B,2,FALSE),"MANGLER - MÅ OPPDATERE EAN-FANEN")))</f>
        <v>7048652896674</v>
      </c>
      <c r="P884" s="171">
        <f t="shared" si="40"/>
        <v>7</v>
      </c>
      <c r="Q884" s="171">
        <f t="shared" si="41"/>
        <v>7</v>
      </c>
      <c r="S884" s="102">
        <f>IF(B884="NET","",IFERROR(VLOOKUP(O884,'2) Order Form'!$V$9:$V$905,1,FALSE),"Ikke med I order form"))</f>
        <v>7048652896674</v>
      </c>
      <c r="U884" s="2">
        <v>7048652615084</v>
      </c>
      <c r="V884" s="120">
        <f>IFERROR(VLOOKUP(U884,'2) Order Form'!$V$9:$V$1767,1,FALSE),"Ikke med I order form")</f>
        <v>7048652615084</v>
      </c>
      <c r="W884" s="173">
        <f>INDEX(ATS!$A:$P,MATCH(ATS!$U884,ATS!$O:$O,0),1)</f>
        <v>852052</v>
      </c>
      <c r="X884" s="174" t="str">
        <f>INDEX(ATS!$A:$P,MATCH(ATS!$U884,ATS!$O:$O,0),2)</f>
        <v>Ronin Max RIG Reflect Lens</v>
      </c>
      <c r="Y884" s="175" t="str">
        <f>INDEX(ATS!$A:$P,MATCH(ATS!$U884,ATS!$O:$O,0),4)</f>
        <v>060000-OS</v>
      </c>
      <c r="AA884" s="173">
        <f>IFERROR(VLOOKUP('2) Order Form'!V797,$U$4:$U$2000,1,FALSE),"Ikke med i Elastic")</f>
        <v>7048652897275</v>
      </c>
      <c r="AB884" s="173">
        <f>SUM('2) Order Form'!V797)</f>
        <v>7048652897275</v>
      </c>
      <c r="AC884" s="173">
        <f>INDEX(ATS!$A:$P,MATCH(ATS!$AB884,ATS!$O:$O,0),1)</f>
        <v>820352</v>
      </c>
      <c r="AD884" s="173" t="str">
        <f>INDEX(ATS!$A:$P,MATCH(ATS!$AB884,ATS!$O:$O,0),2)</f>
        <v>Sweet Shorts M</v>
      </c>
      <c r="AE884" s="173" t="str">
        <f>INDEX(ATS!$A:$P,MATCH(ATS!$AB884,ATS!$O:$O,0),4)</f>
        <v>99901-XL</v>
      </c>
    </row>
    <row r="885" spans="1:31">
      <c r="A885">
        <v>820363</v>
      </c>
      <c r="B885" t="s">
        <v>963</v>
      </c>
      <c r="C885" t="s">
        <v>3939</v>
      </c>
      <c r="D885" t="s">
        <v>1512</v>
      </c>
      <c r="E885" t="s">
        <v>2817</v>
      </c>
      <c r="F885" t="s">
        <v>8</v>
      </c>
      <c r="G885" t="s">
        <v>111</v>
      </c>
      <c r="H885">
        <v>0</v>
      </c>
      <c r="I885">
        <v>0</v>
      </c>
      <c r="J885">
        <v>0</v>
      </c>
      <c r="K885">
        <v>0</v>
      </c>
      <c r="L885">
        <v>0</v>
      </c>
      <c r="N885" s="171" t="str">
        <f t="shared" si="39"/>
        <v>820363-88000-S</v>
      </c>
      <c r="O885" s="172" t="str">
        <f>IF(B885="NET","",IF(B885="","",IFERROR(VLOOKUP(N885,EAN!$A:$B,2,FALSE),"MANGLER - MÅ OPPDATERE EAN-FANEN")))</f>
        <v>MANGLER - MÅ OPPDATERE EAN-FANEN</v>
      </c>
      <c r="P885" s="171">
        <f t="shared" si="40"/>
        <v>0</v>
      </c>
      <c r="Q885" s="171">
        <f t="shared" si="41"/>
        <v>0</v>
      </c>
      <c r="S885" s="102" t="str">
        <f>IF(B885="NET","",IFERROR(VLOOKUP(O885,'2) Order Form'!$V$9:$V$905,1,FALSE),"Ikke med I order form"))</f>
        <v>Ikke med I order form</v>
      </c>
      <c r="U885" s="2">
        <v>7048652615091</v>
      </c>
      <c r="V885" s="120">
        <f>IFERROR(VLOOKUP(U885,'2) Order Form'!$V$9:$V$1767,1,FALSE),"Ikke med I order form")</f>
        <v>7048652615091</v>
      </c>
      <c r="W885" s="173">
        <f>INDEX(ATS!$A:$P,MATCH(ATS!$U885,ATS!$O:$O,0),1)</f>
        <v>852052</v>
      </c>
      <c r="X885" s="174" t="str">
        <f>INDEX(ATS!$A:$P,MATCH(ATS!$U885,ATS!$O:$O,0),2)</f>
        <v>Ronin Max RIG Reflect Lens</v>
      </c>
      <c r="Y885" s="175" t="str">
        <f>INDEX(ATS!$A:$P,MATCH(ATS!$U885,ATS!$O:$O,0),4)</f>
        <v>150000-OS</v>
      </c>
      <c r="AA885" s="173">
        <f>IFERROR(VLOOKUP('2) Order Form'!V798,$U$4:$U$2000,1,FALSE),"Ikke med i Elastic")</f>
        <v>7048652897305</v>
      </c>
      <c r="AB885" s="173">
        <f>SUM('2) Order Form'!V798)</f>
        <v>7048652897305</v>
      </c>
      <c r="AC885" s="173">
        <f>INDEX(ATS!$A:$P,MATCH(ATS!$AB885,ATS!$O:$O,0),1)</f>
        <v>820391</v>
      </c>
      <c r="AD885" s="173" t="str">
        <f>INDEX(ATS!$A:$P,MATCH(ATS!$AB885,ATS!$O:$O,0),2)</f>
        <v>Sweet Tee M</v>
      </c>
      <c r="AE885" s="173" t="str">
        <f>INDEX(ATS!$A:$P,MATCH(ATS!$AB885,ATS!$O:$O,0),4)</f>
        <v>10001-S</v>
      </c>
    </row>
    <row r="886" spans="1:31">
      <c r="A886">
        <v>820363</v>
      </c>
      <c r="B886" t="s">
        <v>963</v>
      </c>
      <c r="C886" t="s">
        <v>3939</v>
      </c>
      <c r="D886" t="s">
        <v>1513</v>
      </c>
      <c r="E886" t="s">
        <v>2817</v>
      </c>
      <c r="F886" t="s">
        <v>7</v>
      </c>
      <c r="G886" t="s">
        <v>111</v>
      </c>
      <c r="H886">
        <v>0</v>
      </c>
      <c r="I886">
        <v>0</v>
      </c>
      <c r="J886">
        <v>0</v>
      </c>
      <c r="K886">
        <v>0</v>
      </c>
      <c r="L886">
        <v>0</v>
      </c>
      <c r="N886" s="171" t="str">
        <f t="shared" si="39"/>
        <v>820363-88000-M</v>
      </c>
      <c r="O886" s="172" t="str">
        <f>IF(B886="NET","",IF(B886="","",IFERROR(VLOOKUP(N886,EAN!$A:$B,2,FALSE),"MANGLER - MÅ OPPDATERE EAN-FANEN")))</f>
        <v>MANGLER - MÅ OPPDATERE EAN-FANEN</v>
      </c>
      <c r="P886" s="171">
        <f t="shared" si="40"/>
        <v>0</v>
      </c>
      <c r="Q886" s="171">
        <f t="shared" si="41"/>
        <v>0</v>
      </c>
      <c r="S886" s="102" t="str">
        <f>IF(B886="NET","",IFERROR(VLOOKUP(O886,'2) Order Form'!$V$9:$V$905,1,FALSE),"Ikke med I order form"))</f>
        <v>Ikke med I order form</v>
      </c>
      <c r="U886" s="2">
        <v>7048652615091</v>
      </c>
      <c r="V886" s="120">
        <f>IFERROR(VLOOKUP(U886,'2) Order Form'!$V$9:$V$1767,1,FALSE),"Ikke med I order form")</f>
        <v>7048652615091</v>
      </c>
      <c r="W886" s="173">
        <f>INDEX(ATS!$A:$P,MATCH(ATS!$U886,ATS!$O:$O,0),1)</f>
        <v>852052</v>
      </c>
      <c r="X886" s="174" t="str">
        <f>INDEX(ATS!$A:$P,MATCH(ATS!$U886,ATS!$O:$O,0),2)</f>
        <v>Ronin Max RIG Reflect Lens</v>
      </c>
      <c r="Y886" s="175" t="str">
        <f>INDEX(ATS!$A:$P,MATCH(ATS!$U886,ATS!$O:$O,0),4)</f>
        <v>150000-OS</v>
      </c>
      <c r="AA886" s="173">
        <f>IFERROR(VLOOKUP('2) Order Form'!V799,$U$4:$U$2000,1,FALSE),"Ikke med i Elastic")</f>
        <v>7048652897299</v>
      </c>
      <c r="AB886" s="173">
        <f>SUM('2) Order Form'!V799)</f>
        <v>7048652897299</v>
      </c>
      <c r="AC886" s="173">
        <f>INDEX(ATS!$A:$P,MATCH(ATS!$AB886,ATS!$O:$O,0),1)</f>
        <v>820391</v>
      </c>
      <c r="AD886" s="173" t="str">
        <f>INDEX(ATS!$A:$P,MATCH(ATS!$AB886,ATS!$O:$O,0),2)</f>
        <v>Sweet Tee M</v>
      </c>
      <c r="AE886" s="173" t="str">
        <f>INDEX(ATS!$A:$P,MATCH(ATS!$AB886,ATS!$O:$O,0),4)</f>
        <v>10001-M</v>
      </c>
    </row>
    <row r="887" spans="1:31">
      <c r="A887">
        <v>820363</v>
      </c>
      <c r="B887" t="s">
        <v>963</v>
      </c>
      <c r="C887" t="s">
        <v>3939</v>
      </c>
      <c r="D887" t="s">
        <v>1514</v>
      </c>
      <c r="E887" t="s">
        <v>2817</v>
      </c>
      <c r="F887" t="s">
        <v>66</v>
      </c>
      <c r="G887" t="s">
        <v>111</v>
      </c>
      <c r="H887">
        <v>0</v>
      </c>
      <c r="I887">
        <v>0</v>
      </c>
      <c r="J887">
        <v>0</v>
      </c>
      <c r="K887">
        <v>0</v>
      </c>
      <c r="L887">
        <v>0</v>
      </c>
      <c r="N887" s="171" t="str">
        <f t="shared" si="39"/>
        <v>820363-88000-L</v>
      </c>
      <c r="O887" s="172" t="str">
        <f>IF(B887="NET","",IF(B887="","",IFERROR(VLOOKUP(N887,EAN!$A:$B,2,FALSE),"MANGLER - MÅ OPPDATERE EAN-FANEN")))</f>
        <v>MANGLER - MÅ OPPDATERE EAN-FANEN</v>
      </c>
      <c r="P887" s="171">
        <f t="shared" si="40"/>
        <v>0</v>
      </c>
      <c r="Q887" s="171">
        <f t="shared" si="41"/>
        <v>0</v>
      </c>
      <c r="S887" s="102" t="str">
        <f>IF(B887="NET","",IFERROR(VLOOKUP(O887,'2) Order Form'!$V$9:$V$905,1,FALSE),"Ikke med I order form"))</f>
        <v>Ikke med I order form</v>
      </c>
      <c r="U887" s="2">
        <v>7048652615091</v>
      </c>
      <c r="V887" s="120">
        <f>IFERROR(VLOOKUP(U887,'2) Order Form'!$V$9:$V$1767,1,FALSE),"Ikke med I order form")</f>
        <v>7048652615091</v>
      </c>
      <c r="W887" s="173">
        <f>INDEX(ATS!$A:$P,MATCH(ATS!$U887,ATS!$O:$O,0),1)</f>
        <v>852052</v>
      </c>
      <c r="X887" s="174" t="str">
        <f>INDEX(ATS!$A:$P,MATCH(ATS!$U887,ATS!$O:$O,0),2)</f>
        <v>Ronin Max RIG Reflect Lens</v>
      </c>
      <c r="Y887" s="175" t="str">
        <f>INDEX(ATS!$A:$P,MATCH(ATS!$U887,ATS!$O:$O,0),4)</f>
        <v>150000-OS</v>
      </c>
      <c r="AA887" s="173">
        <f>IFERROR(VLOOKUP('2) Order Form'!V800,$U$4:$U$2000,1,FALSE),"Ikke med i Elastic")</f>
        <v>7048652897282</v>
      </c>
      <c r="AB887" s="173">
        <f>SUM('2) Order Form'!V800)</f>
        <v>7048652897282</v>
      </c>
      <c r="AC887" s="173">
        <f>INDEX(ATS!$A:$P,MATCH(ATS!$AB887,ATS!$O:$O,0),1)</f>
        <v>820391</v>
      </c>
      <c r="AD887" s="173" t="str">
        <f>INDEX(ATS!$A:$P,MATCH(ATS!$AB887,ATS!$O:$O,0),2)</f>
        <v>Sweet Tee M</v>
      </c>
      <c r="AE887" s="173" t="str">
        <f>INDEX(ATS!$A:$P,MATCH(ATS!$AB887,ATS!$O:$O,0),4)</f>
        <v>10001-L</v>
      </c>
    </row>
    <row r="888" spans="1:31">
      <c r="A888">
        <v>820363</v>
      </c>
      <c r="B888" t="s">
        <v>963</v>
      </c>
      <c r="C888" t="s">
        <v>3939</v>
      </c>
      <c r="D888" t="s">
        <v>1515</v>
      </c>
      <c r="E888" t="s">
        <v>2817</v>
      </c>
      <c r="F888" t="s">
        <v>67</v>
      </c>
      <c r="G888" t="s">
        <v>111</v>
      </c>
      <c r="H888">
        <v>0</v>
      </c>
      <c r="I888">
        <v>0</v>
      </c>
      <c r="J888">
        <v>0</v>
      </c>
      <c r="K888">
        <v>0</v>
      </c>
      <c r="L888">
        <v>0</v>
      </c>
      <c r="N888" s="171" t="str">
        <f t="shared" si="39"/>
        <v>820363-88000-XL</v>
      </c>
      <c r="O888" s="172" t="str">
        <f>IF(B888="NET","",IF(B888="","",IFERROR(VLOOKUP(N888,EAN!$A:$B,2,FALSE),"MANGLER - MÅ OPPDATERE EAN-FANEN")))</f>
        <v>MANGLER - MÅ OPPDATERE EAN-FANEN</v>
      </c>
      <c r="P888" s="171">
        <f t="shared" si="40"/>
        <v>0</v>
      </c>
      <c r="Q888" s="171">
        <f t="shared" si="41"/>
        <v>0</v>
      </c>
      <c r="S888" s="102" t="str">
        <f>IF(B888="NET","",IFERROR(VLOOKUP(O888,'2) Order Form'!$V$9:$V$905,1,FALSE),"Ikke med I order form"))</f>
        <v>Ikke med I order form</v>
      </c>
      <c r="U888" s="2">
        <v>7048652615107</v>
      </c>
      <c r="V888" s="120">
        <f>IFERROR(VLOOKUP(U888,'2) Order Form'!$V$9:$V$1767,1,FALSE),"Ikke med I order form")</f>
        <v>7048652615107</v>
      </c>
      <c r="W888" s="173">
        <f>INDEX(ATS!$A:$P,MATCH(ATS!$U888,ATS!$O:$O,0),1)</f>
        <v>852052</v>
      </c>
      <c r="X888" s="174" t="str">
        <f>INDEX(ATS!$A:$P,MATCH(ATS!$U888,ATS!$O:$O,0),2)</f>
        <v>Ronin Max RIG Reflect Lens</v>
      </c>
      <c r="Y888" s="175" t="str">
        <f>INDEX(ATS!$A:$P,MATCH(ATS!$U888,ATS!$O:$O,0),4)</f>
        <v>160000-OS</v>
      </c>
      <c r="AA888" s="173">
        <f>IFERROR(VLOOKUP('2) Order Form'!V801,$U$4:$U$2000,1,FALSE),"Ikke med i Elastic")</f>
        <v>7048652897312</v>
      </c>
      <c r="AB888" s="173">
        <f>SUM('2) Order Form'!V801)</f>
        <v>7048652897312</v>
      </c>
      <c r="AC888" s="173">
        <f>INDEX(ATS!$A:$P,MATCH(ATS!$AB888,ATS!$O:$O,0),1)</f>
        <v>820391</v>
      </c>
      <c r="AD888" s="173" t="str">
        <f>INDEX(ATS!$A:$P,MATCH(ATS!$AB888,ATS!$O:$O,0),2)</f>
        <v>Sweet Tee M</v>
      </c>
      <c r="AE888" s="173" t="str">
        <f>INDEX(ATS!$A:$P,MATCH(ATS!$AB888,ATS!$O:$O,0),4)</f>
        <v>10001-XL</v>
      </c>
    </row>
    <row r="889" spans="1:31">
      <c r="A889">
        <v>820363</v>
      </c>
      <c r="B889" t="s">
        <v>963</v>
      </c>
      <c r="C889" t="s">
        <v>3939</v>
      </c>
      <c r="D889" t="s">
        <v>1423</v>
      </c>
      <c r="E889" t="s">
        <v>2823</v>
      </c>
      <c r="F889" t="s">
        <v>8</v>
      </c>
      <c r="G889" t="s">
        <v>214</v>
      </c>
      <c r="H889">
        <v>38</v>
      </c>
      <c r="I889">
        <v>38</v>
      </c>
      <c r="J889">
        <v>38</v>
      </c>
      <c r="K889">
        <v>38</v>
      </c>
      <c r="L889">
        <v>38</v>
      </c>
      <c r="N889" s="171" t="str">
        <f t="shared" si="39"/>
        <v>820363-88300-S</v>
      </c>
      <c r="O889" s="172">
        <f>IF(B889="NET","",IF(B889="","",IFERROR(VLOOKUP(N889,EAN!$A:$B,2,FALSE),"MANGLER - MÅ OPPDATERE EAN-FANEN")))</f>
        <v>7048652896704</v>
      </c>
      <c r="P889" s="171">
        <f t="shared" si="40"/>
        <v>38</v>
      </c>
      <c r="Q889" s="171">
        <f t="shared" si="41"/>
        <v>38</v>
      </c>
      <c r="S889" s="102">
        <f>IF(B889="NET","",IFERROR(VLOOKUP(O889,'2) Order Form'!$V$9:$V$905,1,FALSE),"Ikke med I order form"))</f>
        <v>7048652896704</v>
      </c>
      <c r="U889" s="2">
        <v>7048652615107</v>
      </c>
      <c r="V889" s="120">
        <f>IFERROR(VLOOKUP(U889,'2) Order Form'!$V$9:$V$1767,1,FALSE),"Ikke med I order form")</f>
        <v>7048652615107</v>
      </c>
      <c r="W889" s="173">
        <f>INDEX(ATS!$A:$P,MATCH(ATS!$U889,ATS!$O:$O,0),1)</f>
        <v>852052</v>
      </c>
      <c r="X889" s="174" t="str">
        <f>INDEX(ATS!$A:$P,MATCH(ATS!$U889,ATS!$O:$O,0),2)</f>
        <v>Ronin Max RIG Reflect Lens</v>
      </c>
      <c r="Y889" s="175" t="str">
        <f>INDEX(ATS!$A:$P,MATCH(ATS!$U889,ATS!$O:$O,0),4)</f>
        <v>160000-OS</v>
      </c>
      <c r="AA889" s="173" t="str">
        <f>IFERROR(VLOOKUP('2) Order Form'!#REF!,$U$4:$U$2000,1,FALSE),"Ikke med i Elastic")</f>
        <v>Ikke med i Elastic</v>
      </c>
      <c r="AB889" s="173" t="e">
        <f>SUM('2) Order Form'!#REF!)</f>
        <v>#REF!</v>
      </c>
      <c r="AC889" s="173" t="e">
        <f>INDEX(ATS!$A:$P,MATCH(ATS!$AB889,ATS!$O:$O,0),1)</f>
        <v>#REF!</v>
      </c>
      <c r="AD889" s="173" t="e">
        <f>INDEX(ATS!$A:$P,MATCH(ATS!$AB889,ATS!$O:$O,0),2)</f>
        <v>#REF!</v>
      </c>
      <c r="AE889" s="173" t="e">
        <f>INDEX(ATS!$A:$P,MATCH(ATS!$AB889,ATS!$O:$O,0),4)</f>
        <v>#REF!</v>
      </c>
    </row>
    <row r="890" spans="1:31">
      <c r="A890">
        <v>820363</v>
      </c>
      <c r="B890" t="s">
        <v>963</v>
      </c>
      <c r="C890" t="s">
        <v>3939</v>
      </c>
      <c r="D890" t="s">
        <v>1424</v>
      </c>
      <c r="E890" t="s">
        <v>2823</v>
      </c>
      <c r="F890" t="s">
        <v>7</v>
      </c>
      <c r="G890" t="s">
        <v>214</v>
      </c>
      <c r="H890">
        <v>-17</v>
      </c>
      <c r="I890">
        <v>-17</v>
      </c>
      <c r="J890">
        <v>-17</v>
      </c>
      <c r="K890">
        <v>-17</v>
      </c>
      <c r="L890">
        <v>-17</v>
      </c>
      <c r="N890" s="171" t="str">
        <f t="shared" si="39"/>
        <v>820363-88300-M</v>
      </c>
      <c r="O890" s="172">
        <f>IF(B890="NET","",IF(B890="","",IFERROR(VLOOKUP(N890,EAN!$A:$B,2,FALSE),"MANGLER - MÅ OPPDATERE EAN-FANEN")))</f>
        <v>7048652896698</v>
      </c>
      <c r="P890" s="171">
        <f t="shared" si="40"/>
        <v>-17</v>
      </c>
      <c r="Q890" s="171">
        <f t="shared" si="41"/>
        <v>-17</v>
      </c>
      <c r="S890" s="102">
        <f>IF(B890="NET","",IFERROR(VLOOKUP(O890,'2) Order Form'!$V$9:$V$905,1,FALSE),"Ikke med I order form"))</f>
        <v>7048652896698</v>
      </c>
      <c r="U890" s="2">
        <v>7048652615107</v>
      </c>
      <c r="V890" s="120">
        <f>IFERROR(VLOOKUP(U890,'2) Order Form'!$V$9:$V$1767,1,FALSE),"Ikke med I order form")</f>
        <v>7048652615107</v>
      </c>
      <c r="W890" s="173">
        <f>INDEX(ATS!$A:$P,MATCH(ATS!$U890,ATS!$O:$O,0),1)</f>
        <v>852052</v>
      </c>
      <c r="X890" s="174" t="str">
        <f>INDEX(ATS!$A:$P,MATCH(ATS!$U890,ATS!$O:$O,0),2)</f>
        <v>Ronin Max RIG Reflect Lens</v>
      </c>
      <c r="Y890" s="175" t="str">
        <f>INDEX(ATS!$A:$P,MATCH(ATS!$U890,ATS!$O:$O,0),4)</f>
        <v>160000-OS</v>
      </c>
      <c r="AA890" s="173" t="str">
        <f>IFERROR(VLOOKUP('2) Order Form'!#REF!,$U$4:$U$2000,1,FALSE),"Ikke med i Elastic")</f>
        <v>Ikke med i Elastic</v>
      </c>
      <c r="AB890" s="173" t="e">
        <f>SUM('2) Order Form'!#REF!)</f>
        <v>#REF!</v>
      </c>
      <c r="AC890" s="173" t="e">
        <f>INDEX(ATS!$A:$P,MATCH(ATS!$AB890,ATS!$O:$O,0),1)</f>
        <v>#REF!</v>
      </c>
      <c r="AD890" s="173" t="e">
        <f>INDEX(ATS!$A:$P,MATCH(ATS!$AB890,ATS!$O:$O,0),2)</f>
        <v>#REF!</v>
      </c>
      <c r="AE890" s="173" t="e">
        <f>INDEX(ATS!$A:$P,MATCH(ATS!$AB890,ATS!$O:$O,0),4)</f>
        <v>#REF!</v>
      </c>
    </row>
    <row r="891" spans="1:31">
      <c r="A891">
        <v>820363</v>
      </c>
      <c r="B891" t="s">
        <v>963</v>
      </c>
      <c r="C891" t="s">
        <v>3939</v>
      </c>
      <c r="D891" t="s">
        <v>1425</v>
      </c>
      <c r="E891" t="s">
        <v>2823</v>
      </c>
      <c r="F891" t="s">
        <v>66</v>
      </c>
      <c r="G891" t="s">
        <v>214</v>
      </c>
      <c r="H891">
        <v>228</v>
      </c>
      <c r="I891">
        <v>228</v>
      </c>
      <c r="J891">
        <v>228</v>
      </c>
      <c r="K891">
        <v>228</v>
      </c>
      <c r="L891">
        <v>228</v>
      </c>
      <c r="N891" s="171" t="str">
        <f t="shared" si="39"/>
        <v>820363-88300-L</v>
      </c>
      <c r="O891" s="172">
        <f>IF(B891="NET","",IF(B891="","",IFERROR(VLOOKUP(N891,EAN!$A:$B,2,FALSE),"MANGLER - MÅ OPPDATERE EAN-FANEN")))</f>
        <v>7048652896681</v>
      </c>
      <c r="P891" s="171">
        <f t="shared" si="40"/>
        <v>228</v>
      </c>
      <c r="Q891" s="171">
        <f t="shared" si="41"/>
        <v>228</v>
      </c>
      <c r="S891" s="102">
        <f>IF(B891="NET","",IFERROR(VLOOKUP(O891,'2) Order Form'!$V$9:$V$905,1,FALSE),"Ikke med I order form"))</f>
        <v>7048652896681</v>
      </c>
      <c r="U891" s="2">
        <v>7048652615114</v>
      </c>
      <c r="V891" s="120">
        <f>IFERROR(VLOOKUP(U891,'2) Order Form'!$V$9:$V$1767,1,FALSE),"Ikke med I order form")</f>
        <v>7048652615114</v>
      </c>
      <c r="W891" s="173">
        <f>INDEX(ATS!$A:$P,MATCH(ATS!$U891,ATS!$O:$O,0),1)</f>
        <v>852052</v>
      </c>
      <c r="X891" s="174" t="str">
        <f>INDEX(ATS!$A:$P,MATCH(ATS!$U891,ATS!$O:$O,0),2)</f>
        <v>Ronin Max RIG Reflect Lens</v>
      </c>
      <c r="Y891" s="175" t="str">
        <f>INDEX(ATS!$A:$P,MATCH(ATS!$U891,ATS!$O:$O,0),4)</f>
        <v>200000-OS</v>
      </c>
      <c r="AA891" s="173" t="str">
        <f>IFERROR(VLOOKUP('2) Order Form'!#REF!,$U$4:$U$2000,1,FALSE),"Ikke med i Elastic")</f>
        <v>Ikke med i Elastic</v>
      </c>
      <c r="AB891" s="173" t="e">
        <f>SUM('2) Order Form'!#REF!)</f>
        <v>#REF!</v>
      </c>
      <c r="AC891" s="173" t="e">
        <f>INDEX(ATS!$A:$P,MATCH(ATS!$AB891,ATS!$O:$O,0),1)</f>
        <v>#REF!</v>
      </c>
      <c r="AD891" s="173" t="e">
        <f>INDEX(ATS!$A:$P,MATCH(ATS!$AB891,ATS!$O:$O,0),2)</f>
        <v>#REF!</v>
      </c>
      <c r="AE891" s="173" t="e">
        <f>INDEX(ATS!$A:$P,MATCH(ATS!$AB891,ATS!$O:$O,0),4)</f>
        <v>#REF!</v>
      </c>
    </row>
    <row r="892" spans="1:31">
      <c r="A892">
        <v>820363</v>
      </c>
      <c r="B892" t="s">
        <v>963</v>
      </c>
      <c r="C892" t="s">
        <v>3939</v>
      </c>
      <c r="D892" t="s">
        <v>1426</v>
      </c>
      <c r="E892" t="s">
        <v>2823</v>
      </c>
      <c r="F892" t="s">
        <v>67</v>
      </c>
      <c r="G892" t="s">
        <v>214</v>
      </c>
      <c r="H892">
        <v>138</v>
      </c>
      <c r="I892">
        <v>138</v>
      </c>
      <c r="J892">
        <v>138</v>
      </c>
      <c r="K892">
        <v>138</v>
      </c>
      <c r="L892">
        <v>138</v>
      </c>
      <c r="N892" s="171" t="str">
        <f t="shared" si="39"/>
        <v>820363-88300-XL</v>
      </c>
      <c r="O892" s="172">
        <f>IF(B892="NET","",IF(B892="","",IFERROR(VLOOKUP(N892,EAN!$A:$B,2,FALSE),"MANGLER - MÅ OPPDATERE EAN-FANEN")))</f>
        <v>7048652896711</v>
      </c>
      <c r="P892" s="171">
        <f t="shared" si="40"/>
        <v>138</v>
      </c>
      <c r="Q892" s="171">
        <f t="shared" si="41"/>
        <v>138</v>
      </c>
      <c r="S892" s="102">
        <f>IF(B892="NET","",IFERROR(VLOOKUP(O892,'2) Order Form'!$V$9:$V$905,1,FALSE),"Ikke med I order form"))</f>
        <v>7048652896711</v>
      </c>
      <c r="U892" s="2">
        <v>7048652615114</v>
      </c>
      <c r="V892" s="120">
        <f>IFERROR(VLOOKUP(U892,'2) Order Form'!$V$9:$V$1767,1,FALSE),"Ikke med I order form")</f>
        <v>7048652615114</v>
      </c>
      <c r="W892" s="173">
        <f>INDEX(ATS!$A:$P,MATCH(ATS!$U892,ATS!$O:$O,0),1)</f>
        <v>852052</v>
      </c>
      <c r="X892" s="174" t="str">
        <f>INDEX(ATS!$A:$P,MATCH(ATS!$U892,ATS!$O:$O,0),2)</f>
        <v>Ronin Max RIG Reflect Lens</v>
      </c>
      <c r="Y892" s="175" t="str">
        <f>INDEX(ATS!$A:$P,MATCH(ATS!$U892,ATS!$O:$O,0),4)</f>
        <v>200000-OS</v>
      </c>
      <c r="AA892" s="173" t="str">
        <f>IFERROR(VLOOKUP('2) Order Form'!#REF!,$U$4:$U$2000,1,FALSE),"Ikke med i Elastic")</f>
        <v>Ikke med i Elastic</v>
      </c>
      <c r="AB892" s="173" t="e">
        <f>SUM('2) Order Form'!#REF!)</f>
        <v>#REF!</v>
      </c>
      <c r="AC892" s="173" t="e">
        <f>INDEX(ATS!$A:$P,MATCH(ATS!$AB892,ATS!$O:$O,0),1)</f>
        <v>#REF!</v>
      </c>
      <c r="AD892" s="173" t="e">
        <f>INDEX(ATS!$A:$P,MATCH(ATS!$AB892,ATS!$O:$O,0),2)</f>
        <v>#REF!</v>
      </c>
      <c r="AE892" s="173" t="e">
        <f>INDEX(ATS!$A:$P,MATCH(ATS!$AB892,ATS!$O:$O,0),4)</f>
        <v>#REF!</v>
      </c>
    </row>
    <row r="893" spans="1:31">
      <c r="A893">
        <v>820363</v>
      </c>
      <c r="B893" t="s">
        <v>963</v>
      </c>
      <c r="C893" t="s">
        <v>3939</v>
      </c>
      <c r="D893" t="s">
        <v>334</v>
      </c>
      <c r="E893" t="s">
        <v>2883</v>
      </c>
      <c r="F893" t="s">
        <v>8</v>
      </c>
      <c r="G893" t="s">
        <v>111</v>
      </c>
      <c r="H893">
        <v>0</v>
      </c>
      <c r="I893">
        <v>0</v>
      </c>
      <c r="J893">
        <v>0</v>
      </c>
      <c r="K893">
        <v>0</v>
      </c>
      <c r="L893">
        <v>0</v>
      </c>
      <c r="N893" s="171" t="str">
        <f t="shared" si="39"/>
        <v>820363-99901-S</v>
      </c>
      <c r="O893" s="172" t="str">
        <f>IF(B893="NET","",IF(B893="","",IFERROR(VLOOKUP(N893,EAN!$A:$B,2,FALSE),"MANGLER - MÅ OPPDATERE EAN-FANEN")))</f>
        <v>MANGLER - MÅ OPPDATERE EAN-FANEN</v>
      </c>
      <c r="P893" s="171">
        <f t="shared" si="40"/>
        <v>0</v>
      </c>
      <c r="Q893" s="171">
        <f t="shared" si="41"/>
        <v>0</v>
      </c>
      <c r="S893" s="102" t="str">
        <f>IF(B893="NET","",IFERROR(VLOOKUP(O893,'2) Order Form'!$V$9:$V$905,1,FALSE),"Ikke med I order form"))</f>
        <v>Ikke med I order form</v>
      </c>
      <c r="U893" s="2">
        <v>7048652615114</v>
      </c>
      <c r="V893" s="120">
        <f>IFERROR(VLOOKUP(U893,'2) Order Form'!$V$9:$V$1767,1,FALSE),"Ikke med I order form")</f>
        <v>7048652615114</v>
      </c>
      <c r="W893" s="173">
        <f>INDEX(ATS!$A:$P,MATCH(ATS!$U893,ATS!$O:$O,0),1)</f>
        <v>852052</v>
      </c>
      <c r="X893" s="174" t="str">
        <f>INDEX(ATS!$A:$P,MATCH(ATS!$U893,ATS!$O:$O,0),2)</f>
        <v>Ronin Max RIG Reflect Lens</v>
      </c>
      <c r="Y893" s="175" t="str">
        <f>INDEX(ATS!$A:$P,MATCH(ATS!$U893,ATS!$O:$O,0),4)</f>
        <v>200000-OS</v>
      </c>
      <c r="AA893" s="173">
        <f>IFERROR(VLOOKUP('2) Order Form'!V802,$U$4:$U$2000,1,FALSE),"Ikke med i Elastic")</f>
        <v>7048652897381</v>
      </c>
      <c r="AB893" s="173">
        <f>SUM('2) Order Form'!V802)</f>
        <v>7048652897381</v>
      </c>
      <c r="AC893" s="173">
        <f>INDEX(ATS!$A:$P,MATCH(ATS!$AB893,ATS!$O:$O,0),1)</f>
        <v>820391</v>
      </c>
      <c r="AD893" s="173" t="str">
        <f>INDEX(ATS!$A:$P,MATCH(ATS!$AB893,ATS!$O:$O,0),2)</f>
        <v>Sweet Tee M</v>
      </c>
      <c r="AE893" s="173" t="str">
        <f>INDEX(ATS!$A:$P,MATCH(ATS!$AB893,ATS!$O:$O,0),4)</f>
        <v>78001-S</v>
      </c>
    </row>
    <row r="894" spans="1:31">
      <c r="A894">
        <v>820363</v>
      </c>
      <c r="B894" t="s">
        <v>963</v>
      </c>
      <c r="C894" t="s">
        <v>3939</v>
      </c>
      <c r="D894" t="s">
        <v>335</v>
      </c>
      <c r="E894" t="s">
        <v>2883</v>
      </c>
      <c r="F894" t="s">
        <v>7</v>
      </c>
      <c r="G894" t="s">
        <v>111</v>
      </c>
      <c r="H894">
        <v>0</v>
      </c>
      <c r="I894">
        <v>0</v>
      </c>
      <c r="J894">
        <v>0</v>
      </c>
      <c r="K894">
        <v>0</v>
      </c>
      <c r="L894">
        <v>0</v>
      </c>
      <c r="N894" s="171" t="str">
        <f t="shared" si="39"/>
        <v>820363-99901-M</v>
      </c>
      <c r="O894" s="172" t="str">
        <f>IF(B894="NET","",IF(B894="","",IFERROR(VLOOKUP(N894,EAN!$A:$B,2,FALSE),"MANGLER - MÅ OPPDATERE EAN-FANEN")))</f>
        <v>MANGLER - MÅ OPPDATERE EAN-FANEN</v>
      </c>
      <c r="P894" s="171">
        <f t="shared" si="40"/>
        <v>0</v>
      </c>
      <c r="Q894" s="171">
        <f t="shared" si="41"/>
        <v>0</v>
      </c>
      <c r="S894" s="102" t="str">
        <f>IF(B894="NET","",IFERROR(VLOOKUP(O894,'2) Order Form'!$V$9:$V$905,1,FALSE),"Ikke med I order form"))</f>
        <v>Ikke med I order form</v>
      </c>
      <c r="U894" s="2">
        <v>7048652710239</v>
      </c>
      <c r="V894" s="120">
        <f>IFERROR(VLOOKUP(U894,'2) Order Form'!$V$9:$V$1767,1,FALSE),"Ikke med I order form")</f>
        <v>7048652710239</v>
      </c>
      <c r="W894" s="173">
        <f>INDEX(ATS!$A:$P,MATCH(ATS!$U894,ATS!$O:$O,0),1)</f>
        <v>852052</v>
      </c>
      <c r="X894" s="174" t="str">
        <f>INDEX(ATS!$A:$P,MATCH(ATS!$U894,ATS!$O:$O,0),2)</f>
        <v>Ronin Max RIG Reflect Lens</v>
      </c>
      <c r="Y894" s="175" t="str">
        <f>INDEX(ATS!$A:$P,MATCH(ATS!$U894,ATS!$O:$O,0),4)</f>
        <v>070000-OS</v>
      </c>
      <c r="AA894" s="173">
        <f>IFERROR(VLOOKUP('2) Order Form'!V803,$U$4:$U$2000,1,FALSE),"Ikke med i Elastic")</f>
        <v>7048652897374</v>
      </c>
      <c r="AB894" s="173">
        <f>SUM('2) Order Form'!V803)</f>
        <v>7048652897374</v>
      </c>
      <c r="AC894" s="173">
        <f>INDEX(ATS!$A:$P,MATCH(ATS!$AB894,ATS!$O:$O,0),1)</f>
        <v>820391</v>
      </c>
      <c r="AD894" s="173" t="str">
        <f>INDEX(ATS!$A:$P,MATCH(ATS!$AB894,ATS!$O:$O,0),2)</f>
        <v>Sweet Tee M</v>
      </c>
      <c r="AE894" s="173" t="str">
        <f>INDEX(ATS!$A:$P,MATCH(ATS!$AB894,ATS!$O:$O,0),4)</f>
        <v>78001-M</v>
      </c>
    </row>
    <row r="895" spans="1:31">
      <c r="A895">
        <v>820363</v>
      </c>
      <c r="B895" t="s">
        <v>963</v>
      </c>
      <c r="C895" t="s">
        <v>3939</v>
      </c>
      <c r="D895" t="s">
        <v>336</v>
      </c>
      <c r="E895" t="s">
        <v>2883</v>
      </c>
      <c r="F895" t="s">
        <v>66</v>
      </c>
      <c r="G895" t="s">
        <v>111</v>
      </c>
      <c r="H895">
        <v>0</v>
      </c>
      <c r="I895">
        <v>0</v>
      </c>
      <c r="J895">
        <v>0</v>
      </c>
      <c r="K895">
        <v>0</v>
      </c>
      <c r="L895">
        <v>0</v>
      </c>
      <c r="N895" s="171" t="str">
        <f t="shared" si="39"/>
        <v>820363-99901-L</v>
      </c>
      <c r="O895" s="172" t="str">
        <f>IF(B895="NET","",IF(B895="","",IFERROR(VLOOKUP(N895,EAN!$A:$B,2,FALSE),"MANGLER - MÅ OPPDATERE EAN-FANEN")))</f>
        <v>MANGLER - MÅ OPPDATERE EAN-FANEN</v>
      </c>
      <c r="P895" s="171">
        <f t="shared" si="40"/>
        <v>0</v>
      </c>
      <c r="Q895" s="171">
        <f t="shared" si="41"/>
        <v>0</v>
      </c>
      <c r="S895" s="102" t="str">
        <f>IF(B895="NET","",IFERROR(VLOOKUP(O895,'2) Order Form'!$V$9:$V$905,1,FALSE),"Ikke med I order form"))</f>
        <v>Ikke med I order form</v>
      </c>
      <c r="U895" s="2">
        <v>7048652710239</v>
      </c>
      <c r="V895" s="120">
        <f>IFERROR(VLOOKUP(U895,'2) Order Form'!$V$9:$V$1767,1,FALSE),"Ikke med I order form")</f>
        <v>7048652710239</v>
      </c>
      <c r="W895" s="173">
        <f>INDEX(ATS!$A:$P,MATCH(ATS!$U895,ATS!$O:$O,0),1)</f>
        <v>852052</v>
      </c>
      <c r="X895" s="174" t="str">
        <f>INDEX(ATS!$A:$P,MATCH(ATS!$U895,ATS!$O:$O,0),2)</f>
        <v>Ronin Max RIG Reflect Lens</v>
      </c>
      <c r="Y895" s="175" t="str">
        <f>INDEX(ATS!$A:$P,MATCH(ATS!$U895,ATS!$O:$O,0),4)</f>
        <v>070000-OS</v>
      </c>
      <c r="AA895" s="173">
        <f>IFERROR(VLOOKUP('2) Order Form'!V804,$U$4:$U$2000,1,FALSE),"Ikke med i Elastic")</f>
        <v>7048652897367</v>
      </c>
      <c r="AB895" s="173">
        <f>SUM('2) Order Form'!V804)</f>
        <v>7048652897367</v>
      </c>
      <c r="AC895" s="173">
        <f>INDEX(ATS!$A:$P,MATCH(ATS!$AB895,ATS!$O:$O,0),1)</f>
        <v>820391</v>
      </c>
      <c r="AD895" s="173" t="str">
        <f>INDEX(ATS!$A:$P,MATCH(ATS!$AB895,ATS!$O:$O,0),2)</f>
        <v>Sweet Tee M</v>
      </c>
      <c r="AE895" s="173" t="str">
        <f>INDEX(ATS!$A:$P,MATCH(ATS!$AB895,ATS!$O:$O,0),4)</f>
        <v>78001-L</v>
      </c>
    </row>
    <row r="896" spans="1:31">
      <c r="A896">
        <v>820363</v>
      </c>
      <c r="B896" t="s">
        <v>963</v>
      </c>
      <c r="C896" t="s">
        <v>3939</v>
      </c>
      <c r="D896" t="s">
        <v>337</v>
      </c>
      <c r="E896" t="s">
        <v>2883</v>
      </c>
      <c r="F896" t="s">
        <v>67</v>
      </c>
      <c r="G896" t="s">
        <v>111</v>
      </c>
      <c r="H896">
        <v>0</v>
      </c>
      <c r="I896">
        <v>0</v>
      </c>
      <c r="J896">
        <v>0</v>
      </c>
      <c r="K896">
        <v>0</v>
      </c>
      <c r="L896">
        <v>0</v>
      </c>
      <c r="N896" s="171" t="str">
        <f t="shared" si="39"/>
        <v>820363-99901-XL</v>
      </c>
      <c r="O896" s="172" t="str">
        <f>IF(B896="NET","",IF(B896="","",IFERROR(VLOOKUP(N896,EAN!$A:$B,2,FALSE),"MANGLER - MÅ OPPDATERE EAN-FANEN")))</f>
        <v>MANGLER - MÅ OPPDATERE EAN-FANEN</v>
      </c>
      <c r="P896" s="171">
        <f t="shared" si="40"/>
        <v>0</v>
      </c>
      <c r="Q896" s="171">
        <f t="shared" si="41"/>
        <v>0</v>
      </c>
      <c r="S896" s="102" t="str">
        <f>IF(B896="NET","",IFERROR(VLOOKUP(O896,'2) Order Form'!$V$9:$V$905,1,FALSE),"Ikke med I order form"))</f>
        <v>Ikke med I order form</v>
      </c>
      <c r="U896" s="2">
        <v>7048652710239</v>
      </c>
      <c r="V896" s="120">
        <f>IFERROR(VLOOKUP(U896,'2) Order Form'!$V$9:$V$1767,1,FALSE),"Ikke med I order form")</f>
        <v>7048652710239</v>
      </c>
      <c r="W896" s="173">
        <f>INDEX(ATS!$A:$P,MATCH(ATS!$U896,ATS!$O:$O,0),1)</f>
        <v>852052</v>
      </c>
      <c r="X896" s="174" t="str">
        <f>INDEX(ATS!$A:$P,MATCH(ATS!$U896,ATS!$O:$O,0),2)</f>
        <v>Ronin Max RIG Reflect Lens</v>
      </c>
      <c r="Y896" s="175" t="str">
        <f>INDEX(ATS!$A:$P,MATCH(ATS!$U896,ATS!$O:$O,0),4)</f>
        <v>070000-OS</v>
      </c>
      <c r="AA896" s="173">
        <f>IFERROR(VLOOKUP('2) Order Form'!V805,$U$4:$U$2000,1,FALSE),"Ikke med i Elastic")</f>
        <v>7048652897398</v>
      </c>
      <c r="AB896" s="173">
        <f>SUM('2) Order Form'!V805)</f>
        <v>7048652897398</v>
      </c>
      <c r="AC896" s="173">
        <f>INDEX(ATS!$A:$P,MATCH(ATS!$AB896,ATS!$O:$O,0),1)</f>
        <v>820391</v>
      </c>
      <c r="AD896" s="173" t="str">
        <f>INDEX(ATS!$A:$P,MATCH(ATS!$AB896,ATS!$O:$O,0),2)</f>
        <v>Sweet Tee M</v>
      </c>
      <c r="AE896" s="173" t="str">
        <f>INDEX(ATS!$A:$P,MATCH(ATS!$AB896,ATS!$O:$O,0),4)</f>
        <v>78001-XL</v>
      </c>
    </row>
    <row r="897" spans="1:31">
      <c r="A897" s="140">
        <v>820364</v>
      </c>
      <c r="B897" t="s">
        <v>170</v>
      </c>
      <c r="H897" s="140">
        <v>202341</v>
      </c>
      <c r="I897" s="140">
        <v>202342</v>
      </c>
      <c r="J897" s="140">
        <v>202343</v>
      </c>
      <c r="K897" s="140">
        <v>202344</v>
      </c>
      <c r="L897" s="140">
        <v>202345</v>
      </c>
      <c r="N897" s="171" t="str">
        <f t="shared" si="39"/>
        <v>820364-</v>
      </c>
      <c r="O897" s="172" t="str">
        <f>IF(B897="NET","",IF(B897="","",IFERROR(VLOOKUP(N897,EAN!$A:$B,2,FALSE),"MANGLER - MÅ OPPDATERE EAN-FANEN")))</f>
        <v/>
      </c>
      <c r="P897" s="171">
        <f t="shared" si="40"/>
        <v>202341</v>
      </c>
      <c r="Q897" s="171">
        <f t="shared" si="41"/>
        <v>202345</v>
      </c>
      <c r="S897" s="102" t="str">
        <f>IF(B897="NET","",IFERROR(VLOOKUP(O897,'2) Order Form'!$V$9:$V$905,1,FALSE),"Ikke med I order form"))</f>
        <v/>
      </c>
      <c r="U897" s="2">
        <v>7048652762726</v>
      </c>
      <c r="V897" s="120">
        <f>IFERROR(VLOOKUP(U897,'2) Order Form'!$V$9:$V$1767,1,FALSE),"Ikke med I order form")</f>
        <v>7048652762726</v>
      </c>
      <c r="W897" s="173">
        <f>INDEX(ATS!$A:$P,MATCH(ATS!$U897,ATS!$O:$O,0),1)</f>
        <v>852052</v>
      </c>
      <c r="X897" s="174" t="str">
        <f>INDEX(ATS!$A:$P,MATCH(ATS!$U897,ATS!$O:$O,0),2)</f>
        <v>Ronin Max RIG Reflect Lens</v>
      </c>
      <c r="Y897" s="175" t="str">
        <f>INDEX(ATS!$A:$P,MATCH(ATS!$U897,ATS!$O:$O,0),4)</f>
        <v>190000-OS</v>
      </c>
      <c r="AA897" s="173">
        <f>IFERROR(VLOOKUP('2) Order Form'!V806,$U$4:$U$2000,1,FALSE),"Ikke med i Elastic")</f>
        <v>7048652897428</v>
      </c>
      <c r="AB897" s="173">
        <f>SUM('2) Order Form'!V806)</f>
        <v>7048652897428</v>
      </c>
      <c r="AC897" s="173">
        <f>INDEX(ATS!$A:$P,MATCH(ATS!$AB897,ATS!$O:$O,0),1)</f>
        <v>820391</v>
      </c>
      <c r="AD897" s="173" t="str">
        <f>INDEX(ATS!$A:$P,MATCH(ATS!$AB897,ATS!$O:$O,0),2)</f>
        <v>Sweet Tee M</v>
      </c>
      <c r="AE897" s="173" t="str">
        <f>INDEX(ATS!$A:$P,MATCH(ATS!$AB897,ATS!$O:$O,0),4)</f>
        <v>99901-S</v>
      </c>
    </row>
    <row r="898" spans="1:31">
      <c r="A898">
        <v>820364</v>
      </c>
      <c r="B898" t="s">
        <v>964</v>
      </c>
      <c r="C898" t="s">
        <v>3939</v>
      </c>
      <c r="D898" t="s">
        <v>3956</v>
      </c>
      <c r="E898" t="s">
        <v>3957</v>
      </c>
      <c r="F898" t="s">
        <v>8</v>
      </c>
      <c r="G898" t="s">
        <v>111</v>
      </c>
      <c r="H898">
        <v>-1</v>
      </c>
      <c r="I898">
        <v>-1</v>
      </c>
      <c r="J898">
        <v>-1</v>
      </c>
      <c r="K898">
        <v>-1</v>
      </c>
      <c r="L898">
        <v>-1</v>
      </c>
      <c r="N898" s="171" t="str">
        <f t="shared" si="39"/>
        <v>820364-21101-S</v>
      </c>
      <c r="O898" s="172" t="str">
        <f>IF(B898="NET","",IF(B898="","",IFERROR(VLOOKUP(N898,EAN!$A:$B,2,FALSE),"MANGLER - MÅ OPPDATERE EAN-FANEN")))</f>
        <v>MANGLER - MÅ OPPDATERE EAN-FANEN</v>
      </c>
      <c r="P898" s="171">
        <f t="shared" si="40"/>
        <v>-1</v>
      </c>
      <c r="Q898" s="171">
        <f t="shared" si="41"/>
        <v>-1</v>
      </c>
      <c r="S898" s="102" t="str">
        <f>IF(B898="NET","",IFERROR(VLOOKUP(O898,'2) Order Form'!$V$9:$V$905,1,FALSE),"Ikke med I order form"))</f>
        <v>Ikke med I order form</v>
      </c>
      <c r="U898" s="2">
        <v>7048652762726</v>
      </c>
      <c r="V898" s="120">
        <f>IFERROR(VLOOKUP(U898,'2) Order Form'!$V$9:$V$1767,1,FALSE),"Ikke med I order form")</f>
        <v>7048652762726</v>
      </c>
      <c r="W898" s="173">
        <f>INDEX(ATS!$A:$P,MATCH(ATS!$U898,ATS!$O:$O,0),1)</f>
        <v>852052</v>
      </c>
      <c r="X898" s="174" t="str">
        <f>INDEX(ATS!$A:$P,MATCH(ATS!$U898,ATS!$O:$O,0),2)</f>
        <v>Ronin Max RIG Reflect Lens</v>
      </c>
      <c r="Y898" s="175" t="str">
        <f>INDEX(ATS!$A:$P,MATCH(ATS!$U898,ATS!$O:$O,0),4)</f>
        <v>190000-OS</v>
      </c>
      <c r="AA898" s="173">
        <f>IFERROR(VLOOKUP('2) Order Form'!V807,$U$4:$U$2000,1,FALSE),"Ikke med i Elastic")</f>
        <v>7048652897411</v>
      </c>
      <c r="AB898" s="173">
        <f>SUM('2) Order Form'!V807)</f>
        <v>7048652897411</v>
      </c>
      <c r="AC898" s="173">
        <f>INDEX(ATS!$A:$P,MATCH(ATS!$AB898,ATS!$O:$O,0),1)</f>
        <v>820391</v>
      </c>
      <c r="AD898" s="173" t="str">
        <f>INDEX(ATS!$A:$P,MATCH(ATS!$AB898,ATS!$O:$O,0),2)</f>
        <v>Sweet Tee M</v>
      </c>
      <c r="AE898" s="173" t="str">
        <f>INDEX(ATS!$A:$P,MATCH(ATS!$AB898,ATS!$O:$O,0),4)</f>
        <v>99901-M</v>
      </c>
    </row>
    <row r="899" spans="1:31">
      <c r="A899">
        <v>820364</v>
      </c>
      <c r="B899" t="s">
        <v>964</v>
      </c>
      <c r="C899" t="s">
        <v>3939</v>
      </c>
      <c r="D899" t="s">
        <v>3958</v>
      </c>
      <c r="E899" t="s">
        <v>3957</v>
      </c>
      <c r="F899" t="s">
        <v>7</v>
      </c>
      <c r="G899" t="s">
        <v>111</v>
      </c>
      <c r="H899">
        <v>-2</v>
      </c>
      <c r="I899">
        <v>-2</v>
      </c>
      <c r="J899">
        <v>-2</v>
      </c>
      <c r="K899">
        <v>-2</v>
      </c>
      <c r="L899">
        <v>-2</v>
      </c>
      <c r="N899" s="171" t="str">
        <f t="shared" si="39"/>
        <v>820364-21101-M</v>
      </c>
      <c r="O899" s="172" t="str">
        <f>IF(B899="NET","",IF(B899="","",IFERROR(VLOOKUP(N899,EAN!$A:$B,2,FALSE),"MANGLER - MÅ OPPDATERE EAN-FANEN")))</f>
        <v>MANGLER - MÅ OPPDATERE EAN-FANEN</v>
      </c>
      <c r="P899" s="171">
        <f t="shared" si="40"/>
        <v>-2</v>
      </c>
      <c r="Q899" s="171">
        <f t="shared" si="41"/>
        <v>-2</v>
      </c>
      <c r="S899" s="102" t="str">
        <f>IF(B899="NET","",IFERROR(VLOOKUP(O899,'2) Order Form'!$V$9:$V$905,1,FALSE),"Ikke med I order form"))</f>
        <v>Ikke med I order form</v>
      </c>
      <c r="U899" s="2">
        <v>7048652762726</v>
      </c>
      <c r="V899" s="120">
        <f>IFERROR(VLOOKUP(U899,'2) Order Form'!$V$9:$V$1767,1,FALSE),"Ikke med I order form")</f>
        <v>7048652762726</v>
      </c>
      <c r="W899" s="173">
        <f>INDEX(ATS!$A:$P,MATCH(ATS!$U899,ATS!$O:$O,0),1)</f>
        <v>852052</v>
      </c>
      <c r="X899" s="174" t="str">
        <f>INDEX(ATS!$A:$P,MATCH(ATS!$U899,ATS!$O:$O,0),2)</f>
        <v>Ronin Max RIG Reflect Lens</v>
      </c>
      <c r="Y899" s="175" t="str">
        <f>INDEX(ATS!$A:$P,MATCH(ATS!$U899,ATS!$O:$O,0),4)</f>
        <v>190000-OS</v>
      </c>
      <c r="AA899" s="173">
        <f>IFERROR(VLOOKUP('2) Order Form'!V808,$U$4:$U$2000,1,FALSE),"Ikke med i Elastic")</f>
        <v>7048652897404</v>
      </c>
      <c r="AB899" s="173">
        <f>SUM('2) Order Form'!V808)</f>
        <v>7048652897404</v>
      </c>
      <c r="AC899" s="173">
        <f>INDEX(ATS!$A:$P,MATCH(ATS!$AB899,ATS!$O:$O,0),1)</f>
        <v>820391</v>
      </c>
      <c r="AD899" s="173" t="str">
        <f>INDEX(ATS!$A:$P,MATCH(ATS!$AB899,ATS!$O:$O,0),2)</f>
        <v>Sweet Tee M</v>
      </c>
      <c r="AE899" s="173" t="str">
        <f>INDEX(ATS!$A:$P,MATCH(ATS!$AB899,ATS!$O:$O,0),4)</f>
        <v>99901-L</v>
      </c>
    </row>
    <row r="900" spans="1:31">
      <c r="A900">
        <v>820364</v>
      </c>
      <c r="B900" t="s">
        <v>964</v>
      </c>
      <c r="C900" t="s">
        <v>3939</v>
      </c>
      <c r="D900" t="s">
        <v>3959</v>
      </c>
      <c r="E900" t="s">
        <v>3957</v>
      </c>
      <c r="F900" t="s">
        <v>66</v>
      </c>
      <c r="G900" t="s">
        <v>111</v>
      </c>
      <c r="H900">
        <v>-2</v>
      </c>
      <c r="I900">
        <v>-2</v>
      </c>
      <c r="J900">
        <v>-2</v>
      </c>
      <c r="K900">
        <v>-2</v>
      </c>
      <c r="L900">
        <v>-2</v>
      </c>
      <c r="N900" s="171" t="str">
        <f t="shared" ref="N900:N963" si="42">CONCATENATE(A900,"-",D900)</f>
        <v>820364-21101-L</v>
      </c>
      <c r="O900" s="172" t="str">
        <f>IF(B900="NET","",IF(B900="","",IFERROR(VLOOKUP(N900,EAN!$A:$B,2,FALSE),"MANGLER - MÅ OPPDATERE EAN-FANEN")))</f>
        <v>MANGLER - MÅ OPPDATERE EAN-FANEN</v>
      </c>
      <c r="P900" s="171">
        <f t="shared" si="40"/>
        <v>-2</v>
      </c>
      <c r="Q900" s="171">
        <f t="shared" si="41"/>
        <v>-2</v>
      </c>
      <c r="S900" s="102" t="str">
        <f>IF(B900="NET","",IFERROR(VLOOKUP(O900,'2) Order Form'!$V$9:$V$905,1,FALSE),"Ikke med I order form"))</f>
        <v>Ikke med I order form</v>
      </c>
      <c r="U900" s="2">
        <v>7048652762719</v>
      </c>
      <c r="V900" s="120">
        <f>IFERROR(VLOOKUP(U900,'2) Order Form'!$V$9:$V$1767,1,FALSE),"Ikke med I order form")</f>
        <v>7048652762719</v>
      </c>
      <c r="W900" s="173">
        <f>INDEX(ATS!$A:$P,MATCH(ATS!$U900,ATS!$O:$O,0),1)</f>
        <v>852083</v>
      </c>
      <c r="X900" s="174" t="str">
        <f>INDEX(ATS!$A:$P,MATCH(ATS!$U900,ATS!$O:$O,0),2)</f>
        <v>Ronin Max RIG Reflect AF Lens</v>
      </c>
      <c r="Y900" s="175" t="str">
        <f>INDEX(ATS!$A:$P,MATCH(ATS!$U900,ATS!$O:$O,0),4)</f>
        <v>150000-OS</v>
      </c>
      <c r="AA900" s="173">
        <f>IFERROR(VLOOKUP('2) Order Form'!V809,$U$4:$U$2000,1,FALSE),"Ikke med i Elastic")</f>
        <v>7048652897435</v>
      </c>
      <c r="AB900" s="173">
        <f>SUM('2) Order Form'!V809)</f>
        <v>7048652897435</v>
      </c>
      <c r="AC900" s="173">
        <f>INDEX(ATS!$A:$P,MATCH(ATS!$AB900,ATS!$O:$O,0),1)</f>
        <v>820391</v>
      </c>
      <c r="AD900" s="173" t="str">
        <f>INDEX(ATS!$A:$P,MATCH(ATS!$AB900,ATS!$O:$O,0),2)</f>
        <v>Sweet Tee M</v>
      </c>
      <c r="AE900" s="173" t="str">
        <f>INDEX(ATS!$A:$P,MATCH(ATS!$AB900,ATS!$O:$O,0),4)</f>
        <v>99901-XL</v>
      </c>
    </row>
    <row r="901" spans="1:31">
      <c r="A901">
        <v>820364</v>
      </c>
      <c r="B901" t="s">
        <v>964</v>
      </c>
      <c r="C901" t="s">
        <v>3939</v>
      </c>
      <c r="D901" t="s">
        <v>3960</v>
      </c>
      <c r="E901" t="s">
        <v>3957</v>
      </c>
      <c r="F901" t="s">
        <v>67</v>
      </c>
      <c r="G901" t="s">
        <v>111</v>
      </c>
      <c r="H901">
        <v>-2</v>
      </c>
      <c r="I901">
        <v>-2</v>
      </c>
      <c r="J901">
        <v>-2</v>
      </c>
      <c r="K901">
        <v>-2</v>
      </c>
      <c r="L901">
        <v>-2</v>
      </c>
      <c r="N901" s="171" t="str">
        <f t="shared" si="42"/>
        <v>820364-21101-XL</v>
      </c>
      <c r="O901" s="172" t="str">
        <f>IF(B901="NET","",IF(B901="","",IFERROR(VLOOKUP(N901,EAN!$A:$B,2,FALSE),"MANGLER - MÅ OPPDATERE EAN-FANEN")))</f>
        <v>MANGLER - MÅ OPPDATERE EAN-FANEN</v>
      </c>
      <c r="P901" s="171">
        <f t="shared" ref="P901:P964" si="43">H901</f>
        <v>-2</v>
      </c>
      <c r="Q901" s="171">
        <f t="shared" ref="Q901:Q964" si="44">L901</f>
        <v>-2</v>
      </c>
      <c r="S901" s="102" t="str">
        <f>IF(B901="NET","",IFERROR(VLOOKUP(O901,'2) Order Form'!$V$9:$V$905,1,FALSE),"Ikke med I order form"))</f>
        <v>Ikke med I order form</v>
      </c>
      <c r="U901" s="2">
        <v>7048652762719</v>
      </c>
      <c r="V901" s="120">
        <f>IFERROR(VLOOKUP(U901,'2) Order Form'!$V$9:$V$1767,1,FALSE),"Ikke med I order form")</f>
        <v>7048652762719</v>
      </c>
      <c r="W901" s="173">
        <f>INDEX(ATS!$A:$P,MATCH(ATS!$U901,ATS!$O:$O,0),1)</f>
        <v>852083</v>
      </c>
      <c r="X901" s="174" t="str">
        <f>INDEX(ATS!$A:$P,MATCH(ATS!$U901,ATS!$O:$O,0),2)</f>
        <v>Ronin Max RIG Reflect AF Lens</v>
      </c>
      <c r="Y901" s="175" t="str">
        <f>INDEX(ATS!$A:$P,MATCH(ATS!$U901,ATS!$O:$O,0),4)</f>
        <v>150000-OS</v>
      </c>
      <c r="AA901" s="173" t="str">
        <f>IFERROR(VLOOKUP('2) Order Form'!#REF!,$U$4:$U$2000,1,FALSE),"Ikke med i Elastic")</f>
        <v>Ikke med i Elastic</v>
      </c>
      <c r="AB901" s="173" t="e">
        <f>SUM('2) Order Form'!#REF!)</f>
        <v>#REF!</v>
      </c>
      <c r="AC901" s="173" t="e">
        <f>INDEX(ATS!$A:$P,MATCH(ATS!$AB901,ATS!$O:$O,0),1)</f>
        <v>#REF!</v>
      </c>
      <c r="AD901" s="173" t="e">
        <f>INDEX(ATS!$A:$P,MATCH(ATS!$AB901,ATS!$O:$O,0),2)</f>
        <v>#REF!</v>
      </c>
      <c r="AE901" s="173" t="e">
        <f>INDEX(ATS!$A:$P,MATCH(ATS!$AB901,ATS!$O:$O,0),4)</f>
        <v>#REF!</v>
      </c>
    </row>
    <row r="902" spans="1:31">
      <c r="A902">
        <v>820364</v>
      </c>
      <c r="B902" t="s">
        <v>964</v>
      </c>
      <c r="C902" t="s">
        <v>3939</v>
      </c>
      <c r="D902" t="s">
        <v>1435</v>
      </c>
      <c r="E902" t="s">
        <v>1422</v>
      </c>
      <c r="F902" t="s">
        <v>8</v>
      </c>
      <c r="G902" t="s">
        <v>214</v>
      </c>
      <c r="H902">
        <v>13</v>
      </c>
      <c r="I902">
        <v>13</v>
      </c>
      <c r="J902">
        <v>13</v>
      </c>
      <c r="K902">
        <v>13</v>
      </c>
      <c r="L902">
        <v>13</v>
      </c>
      <c r="N902" s="171" t="str">
        <f t="shared" si="42"/>
        <v>820364-44002-S</v>
      </c>
      <c r="O902" s="172">
        <f>IF(B902="NET","",IF(B902="","",IFERROR(VLOOKUP(N902,EAN!$A:$B,2,FALSE),"MANGLER - MÅ OPPDATERE EAN-FANEN")))</f>
        <v>7048652896421</v>
      </c>
      <c r="P902" s="171">
        <f t="shared" si="43"/>
        <v>13</v>
      </c>
      <c r="Q902" s="171">
        <f t="shared" si="44"/>
        <v>13</v>
      </c>
      <c r="S902" s="102">
        <f>IF(B902="NET","",IFERROR(VLOOKUP(O902,'2) Order Form'!$V$9:$V$905,1,FALSE),"Ikke med I order form"))</f>
        <v>7048652896421</v>
      </c>
      <c r="U902" s="2">
        <v>7048652762719</v>
      </c>
      <c r="V902" s="120">
        <f>IFERROR(VLOOKUP(U902,'2) Order Form'!$V$9:$V$1767,1,FALSE),"Ikke med I order form")</f>
        <v>7048652762719</v>
      </c>
      <c r="W902" s="173">
        <f>INDEX(ATS!$A:$P,MATCH(ATS!$U902,ATS!$O:$O,0),1)</f>
        <v>852083</v>
      </c>
      <c r="X902" s="174" t="str">
        <f>INDEX(ATS!$A:$P,MATCH(ATS!$U902,ATS!$O:$O,0),2)</f>
        <v>Ronin Max RIG Reflect AF Lens</v>
      </c>
      <c r="Y902" s="175" t="str">
        <f>INDEX(ATS!$A:$P,MATCH(ATS!$U902,ATS!$O:$O,0),4)</f>
        <v>150000-OS</v>
      </c>
      <c r="AA902" s="173" t="str">
        <f>IFERROR(VLOOKUP('2) Order Form'!#REF!,$U$4:$U$2000,1,FALSE),"Ikke med i Elastic")</f>
        <v>Ikke med i Elastic</v>
      </c>
      <c r="AB902" s="173" t="e">
        <f>SUM('2) Order Form'!#REF!)</f>
        <v>#REF!</v>
      </c>
      <c r="AC902" s="173" t="e">
        <f>INDEX(ATS!$A:$P,MATCH(ATS!$AB902,ATS!$O:$O,0),1)</f>
        <v>#REF!</v>
      </c>
      <c r="AD902" s="173" t="e">
        <f>INDEX(ATS!$A:$P,MATCH(ATS!$AB902,ATS!$O:$O,0),2)</f>
        <v>#REF!</v>
      </c>
      <c r="AE902" s="173" t="e">
        <f>INDEX(ATS!$A:$P,MATCH(ATS!$AB902,ATS!$O:$O,0),4)</f>
        <v>#REF!</v>
      </c>
    </row>
    <row r="903" spans="1:31">
      <c r="A903">
        <v>820364</v>
      </c>
      <c r="B903" t="s">
        <v>964</v>
      </c>
      <c r="C903" t="s">
        <v>3939</v>
      </c>
      <c r="D903" t="s">
        <v>1436</v>
      </c>
      <c r="E903" t="s">
        <v>1422</v>
      </c>
      <c r="F903" t="s">
        <v>7</v>
      </c>
      <c r="G903" t="s">
        <v>214</v>
      </c>
      <c r="H903">
        <v>33</v>
      </c>
      <c r="I903">
        <v>33</v>
      </c>
      <c r="J903">
        <v>33</v>
      </c>
      <c r="K903">
        <v>33</v>
      </c>
      <c r="L903">
        <v>33</v>
      </c>
      <c r="N903" s="171" t="str">
        <f t="shared" si="42"/>
        <v>820364-44002-M</v>
      </c>
      <c r="O903" s="172">
        <f>IF(B903="NET","",IF(B903="","",IFERROR(VLOOKUP(N903,EAN!$A:$B,2,FALSE),"MANGLER - MÅ OPPDATERE EAN-FANEN")))</f>
        <v>7048652896414</v>
      </c>
      <c r="P903" s="171">
        <f t="shared" si="43"/>
        <v>33</v>
      </c>
      <c r="Q903" s="171">
        <f t="shared" si="44"/>
        <v>33</v>
      </c>
      <c r="S903" s="102">
        <f>IF(B903="NET","",IFERROR(VLOOKUP(O903,'2) Order Form'!$V$9:$V$905,1,FALSE),"Ikke med I order form"))</f>
        <v>7048652896414</v>
      </c>
      <c r="U903" s="2">
        <v>7048652762719</v>
      </c>
      <c r="V903" s="120">
        <f>IFERROR(VLOOKUP(U903,'2) Order Form'!$V$9:$V$1767,1,FALSE),"Ikke med I order form")</f>
        <v>7048652762719</v>
      </c>
      <c r="W903" s="173">
        <f>INDEX(ATS!$A:$P,MATCH(ATS!$U903,ATS!$O:$O,0),1)</f>
        <v>852083</v>
      </c>
      <c r="X903" s="174" t="str">
        <f>INDEX(ATS!$A:$P,MATCH(ATS!$U903,ATS!$O:$O,0),2)</f>
        <v>Ronin Max RIG Reflect AF Lens</v>
      </c>
      <c r="Y903" s="175" t="str">
        <f>INDEX(ATS!$A:$P,MATCH(ATS!$U903,ATS!$O:$O,0),4)</f>
        <v>150000-OS</v>
      </c>
      <c r="AA903" s="173" t="str">
        <f>IFERROR(VLOOKUP('2) Order Form'!#REF!,$U$4:$U$2000,1,FALSE),"Ikke med i Elastic")</f>
        <v>Ikke med i Elastic</v>
      </c>
      <c r="AB903" s="173" t="e">
        <f>SUM('2) Order Form'!#REF!)</f>
        <v>#REF!</v>
      </c>
      <c r="AC903" s="173" t="e">
        <f>INDEX(ATS!$A:$P,MATCH(ATS!$AB903,ATS!$O:$O,0),1)</f>
        <v>#REF!</v>
      </c>
      <c r="AD903" s="173" t="e">
        <f>INDEX(ATS!$A:$P,MATCH(ATS!$AB903,ATS!$O:$O,0),2)</f>
        <v>#REF!</v>
      </c>
      <c r="AE903" s="173" t="e">
        <f>INDEX(ATS!$A:$P,MATCH(ATS!$AB903,ATS!$O:$O,0),4)</f>
        <v>#REF!</v>
      </c>
    </row>
    <row r="904" spans="1:31">
      <c r="A904">
        <v>820364</v>
      </c>
      <c r="B904" t="s">
        <v>964</v>
      </c>
      <c r="C904" t="s">
        <v>3939</v>
      </c>
      <c r="D904" t="s">
        <v>1437</v>
      </c>
      <c r="E904" t="s">
        <v>1422</v>
      </c>
      <c r="F904" t="s">
        <v>66</v>
      </c>
      <c r="G904" t="s">
        <v>214</v>
      </c>
      <c r="H904">
        <v>35</v>
      </c>
      <c r="I904">
        <v>35</v>
      </c>
      <c r="J904">
        <v>35</v>
      </c>
      <c r="K904">
        <v>35</v>
      </c>
      <c r="L904">
        <v>35</v>
      </c>
      <c r="N904" s="171" t="str">
        <f t="shared" si="42"/>
        <v>820364-44002-L</v>
      </c>
      <c r="O904" s="172">
        <f>IF(B904="NET","",IF(B904="","",IFERROR(VLOOKUP(N904,EAN!$A:$B,2,FALSE),"MANGLER - MÅ OPPDATERE EAN-FANEN")))</f>
        <v>7048652896407</v>
      </c>
      <c r="P904" s="171">
        <f t="shared" si="43"/>
        <v>35</v>
      </c>
      <c r="Q904" s="171">
        <f t="shared" si="44"/>
        <v>35</v>
      </c>
      <c r="S904" s="102">
        <f>IF(B904="NET","",IFERROR(VLOOKUP(O904,'2) Order Form'!$V$9:$V$905,1,FALSE),"Ikke med I order form"))</f>
        <v>7048652896407</v>
      </c>
      <c r="U904" s="2">
        <v>7048652614896</v>
      </c>
      <c r="V904" s="120">
        <f>IFERROR(VLOOKUP(U904,'2) Order Form'!$V$9:$V$1767,1,FALSE),"Ikke med I order form")</f>
        <v>7048652614896</v>
      </c>
      <c r="W904" s="173">
        <f>INDEX(ATS!$A:$P,MATCH(ATS!$U904,ATS!$O:$O,0),1)</f>
        <v>852059</v>
      </c>
      <c r="X904" s="174" t="str">
        <f>INDEX(ATS!$A:$P,MATCH(ATS!$U904,ATS!$O:$O,0),2)</f>
        <v>Ronin Max Polarized Lens</v>
      </c>
      <c r="Y904" s="175" t="str">
        <f>INDEX(ATS!$A:$P,MATCH(ATS!$U904,ATS!$O:$O,0),4)</f>
        <v>230000-OS</v>
      </c>
      <c r="AA904" s="173" t="str">
        <f>IFERROR(VLOOKUP('2) Order Form'!#REF!,$U$4:$U$2000,1,FALSE),"Ikke med i Elastic")</f>
        <v>Ikke med i Elastic</v>
      </c>
      <c r="AB904" s="173" t="e">
        <f>SUM('2) Order Form'!#REF!)</f>
        <v>#REF!</v>
      </c>
      <c r="AC904" s="173" t="e">
        <f>INDEX(ATS!$A:$P,MATCH(ATS!$AB904,ATS!$O:$O,0),1)</f>
        <v>#REF!</v>
      </c>
      <c r="AD904" s="173" t="e">
        <f>INDEX(ATS!$A:$P,MATCH(ATS!$AB904,ATS!$O:$O,0),2)</f>
        <v>#REF!</v>
      </c>
      <c r="AE904" s="173" t="e">
        <f>INDEX(ATS!$A:$P,MATCH(ATS!$AB904,ATS!$O:$O,0),4)</f>
        <v>#REF!</v>
      </c>
    </row>
    <row r="905" spans="1:31">
      <c r="A905">
        <v>820364</v>
      </c>
      <c r="B905" t="s">
        <v>964</v>
      </c>
      <c r="C905" t="s">
        <v>3939</v>
      </c>
      <c r="D905" t="s">
        <v>1438</v>
      </c>
      <c r="E905" t="s">
        <v>1422</v>
      </c>
      <c r="F905" t="s">
        <v>67</v>
      </c>
      <c r="G905" t="s">
        <v>214</v>
      </c>
      <c r="H905">
        <v>10</v>
      </c>
      <c r="I905">
        <v>10</v>
      </c>
      <c r="J905">
        <v>10</v>
      </c>
      <c r="K905">
        <v>10</v>
      </c>
      <c r="L905">
        <v>10</v>
      </c>
      <c r="N905" s="171" t="str">
        <f t="shared" si="42"/>
        <v>820364-44002-XL</v>
      </c>
      <c r="O905" s="172">
        <f>IF(B905="NET","",IF(B905="","",IFERROR(VLOOKUP(N905,EAN!$A:$B,2,FALSE),"MANGLER - MÅ OPPDATERE EAN-FANEN")))</f>
        <v>7048652896438</v>
      </c>
      <c r="P905" s="171">
        <f t="shared" si="43"/>
        <v>10</v>
      </c>
      <c r="Q905" s="171">
        <f t="shared" si="44"/>
        <v>10</v>
      </c>
      <c r="S905" s="102">
        <f>IF(B905="NET","",IFERROR(VLOOKUP(O905,'2) Order Form'!$V$9:$V$905,1,FALSE),"Ikke med I order form"))</f>
        <v>7048652896438</v>
      </c>
      <c r="U905" s="2">
        <v>7048652614896</v>
      </c>
      <c r="V905" s="120">
        <f>IFERROR(VLOOKUP(U905,'2) Order Form'!$V$9:$V$1767,1,FALSE),"Ikke med I order form")</f>
        <v>7048652614896</v>
      </c>
      <c r="W905" s="173">
        <f>INDEX(ATS!$A:$P,MATCH(ATS!$U905,ATS!$O:$O,0),1)</f>
        <v>852059</v>
      </c>
      <c r="X905" s="174" t="str">
        <f>INDEX(ATS!$A:$P,MATCH(ATS!$U905,ATS!$O:$O,0),2)</f>
        <v>Ronin Max Polarized Lens</v>
      </c>
      <c r="Y905" s="175" t="str">
        <f>INDEX(ATS!$A:$P,MATCH(ATS!$U905,ATS!$O:$O,0),4)</f>
        <v>230000-OS</v>
      </c>
      <c r="AA905" s="173" t="str">
        <f>IFERROR(VLOOKUP('2) Order Form'!#REF!,$U$4:$U$2000,1,FALSE),"Ikke med i Elastic")</f>
        <v>Ikke med i Elastic</v>
      </c>
      <c r="AB905" s="173" t="e">
        <f>SUM('2) Order Form'!#REF!)</f>
        <v>#REF!</v>
      </c>
      <c r="AC905" s="173" t="e">
        <f>INDEX(ATS!$A:$P,MATCH(ATS!$AB905,ATS!$O:$O,0),1)</f>
        <v>#REF!</v>
      </c>
      <c r="AD905" s="173" t="e">
        <f>INDEX(ATS!$A:$P,MATCH(ATS!$AB905,ATS!$O:$O,0),2)</f>
        <v>#REF!</v>
      </c>
      <c r="AE905" s="173" t="e">
        <f>INDEX(ATS!$A:$P,MATCH(ATS!$AB905,ATS!$O:$O,0),4)</f>
        <v>#REF!</v>
      </c>
    </row>
    <row r="906" spans="1:31">
      <c r="A906">
        <v>820364</v>
      </c>
      <c r="B906" t="s">
        <v>964</v>
      </c>
      <c r="C906" t="s">
        <v>3939</v>
      </c>
      <c r="D906" t="s">
        <v>1522</v>
      </c>
      <c r="E906" t="s">
        <v>2818</v>
      </c>
      <c r="F906" t="s">
        <v>8</v>
      </c>
      <c r="G906" t="s">
        <v>214</v>
      </c>
      <c r="H906">
        <v>13</v>
      </c>
      <c r="I906">
        <v>13</v>
      </c>
      <c r="J906">
        <v>13</v>
      </c>
      <c r="K906">
        <v>13</v>
      </c>
      <c r="L906">
        <v>13</v>
      </c>
      <c r="N906" s="171" t="str">
        <f t="shared" si="42"/>
        <v>820364-56500-S</v>
      </c>
      <c r="O906" s="172">
        <f>IF(B906="NET","",IF(B906="","",IFERROR(VLOOKUP(N906,EAN!$A:$B,2,FALSE),"MANGLER - MÅ OPPDATERE EAN-FANEN")))</f>
        <v>7048652896469</v>
      </c>
      <c r="P906" s="171">
        <f t="shared" si="43"/>
        <v>13</v>
      </c>
      <c r="Q906" s="171">
        <f t="shared" si="44"/>
        <v>13</v>
      </c>
      <c r="S906" s="102">
        <f>IF(B906="NET","",IFERROR(VLOOKUP(O906,'2) Order Form'!$V$9:$V$905,1,FALSE),"Ikke med I order form"))</f>
        <v>7048652896469</v>
      </c>
      <c r="U906" s="2">
        <v>7048652614896</v>
      </c>
      <c r="V906" s="120">
        <f>IFERROR(VLOOKUP(U906,'2) Order Form'!$V$9:$V$1767,1,FALSE),"Ikke med I order form")</f>
        <v>7048652614896</v>
      </c>
      <c r="W906" s="173">
        <f>INDEX(ATS!$A:$P,MATCH(ATS!$U906,ATS!$O:$O,0),1)</f>
        <v>852059</v>
      </c>
      <c r="X906" s="174" t="str">
        <f>INDEX(ATS!$A:$P,MATCH(ATS!$U906,ATS!$O:$O,0),2)</f>
        <v>Ronin Max Polarized Lens</v>
      </c>
      <c r="Y906" s="175" t="str">
        <f>INDEX(ATS!$A:$P,MATCH(ATS!$U906,ATS!$O:$O,0),4)</f>
        <v>230000-OS</v>
      </c>
      <c r="AA906" s="173" t="str">
        <f>IFERROR(VLOOKUP('2) Order Form'!#REF!,$U$4:$U$2000,1,FALSE),"Ikke med i Elastic")</f>
        <v>Ikke med i Elastic</v>
      </c>
      <c r="AB906" s="173" t="e">
        <f>SUM('2) Order Form'!#REF!)</f>
        <v>#REF!</v>
      </c>
      <c r="AC906" s="173" t="e">
        <f>INDEX(ATS!$A:$P,MATCH(ATS!$AB906,ATS!$O:$O,0),1)</f>
        <v>#REF!</v>
      </c>
      <c r="AD906" s="173" t="e">
        <f>INDEX(ATS!$A:$P,MATCH(ATS!$AB906,ATS!$O:$O,0),2)</f>
        <v>#REF!</v>
      </c>
      <c r="AE906" s="173" t="e">
        <f>INDEX(ATS!$A:$P,MATCH(ATS!$AB906,ATS!$O:$O,0),4)</f>
        <v>#REF!</v>
      </c>
    </row>
    <row r="907" spans="1:31">
      <c r="A907">
        <v>820364</v>
      </c>
      <c r="B907" t="s">
        <v>964</v>
      </c>
      <c r="C907" t="s">
        <v>3939</v>
      </c>
      <c r="D907" t="s">
        <v>1523</v>
      </c>
      <c r="E907" t="s">
        <v>2818</v>
      </c>
      <c r="F907" t="s">
        <v>7</v>
      </c>
      <c r="G907" t="s">
        <v>214</v>
      </c>
      <c r="H907">
        <v>24</v>
      </c>
      <c r="I907">
        <v>24</v>
      </c>
      <c r="J907">
        <v>24</v>
      </c>
      <c r="K907">
        <v>24</v>
      </c>
      <c r="L907">
        <v>24</v>
      </c>
      <c r="N907" s="171" t="str">
        <f t="shared" si="42"/>
        <v>820364-56500-M</v>
      </c>
      <c r="O907" s="172">
        <f>IF(B907="NET","",IF(B907="","",IFERROR(VLOOKUP(N907,EAN!$A:$B,2,FALSE),"MANGLER - MÅ OPPDATERE EAN-FANEN")))</f>
        <v>7048652896452</v>
      </c>
      <c r="P907" s="171">
        <f t="shared" si="43"/>
        <v>24</v>
      </c>
      <c r="Q907" s="171">
        <f t="shared" si="44"/>
        <v>24</v>
      </c>
      <c r="S907" s="102">
        <f>IF(B907="NET","",IFERROR(VLOOKUP(O907,'2) Order Form'!$V$9:$V$905,1,FALSE),"Ikke med I order form"))</f>
        <v>7048652896452</v>
      </c>
      <c r="U907" s="2">
        <v>7048652615077</v>
      </c>
      <c r="V907" s="120">
        <f>IFERROR(VLOOKUP(U907,'2) Order Form'!$V$9:$V$1767,1,FALSE),"Ikke med I order form")</f>
        <v>7048652615077</v>
      </c>
      <c r="W907" s="173">
        <f>INDEX(ATS!$A:$P,MATCH(ATS!$U907,ATS!$O:$O,0),1)</f>
        <v>852053</v>
      </c>
      <c r="X907" s="174" t="str">
        <f>INDEX(ATS!$A:$P,MATCH(ATS!$U907,ATS!$O:$O,0),2)</f>
        <v>Ronin Max RIG Photochromic Lens</v>
      </c>
      <c r="Y907" s="175" t="str">
        <f>INDEX(ATS!$A:$P,MATCH(ATS!$U907,ATS!$O:$O,0),4)</f>
        <v>220000-OS</v>
      </c>
      <c r="AA907" s="173" t="str">
        <f>IFERROR(VLOOKUP('2) Order Form'!#REF!,$U$4:$U$2000,1,FALSE),"Ikke med i Elastic")</f>
        <v>Ikke med i Elastic</v>
      </c>
      <c r="AB907" s="173" t="e">
        <f>SUM('2) Order Form'!#REF!)</f>
        <v>#REF!</v>
      </c>
      <c r="AC907" s="173" t="e">
        <f>INDEX(ATS!$A:$P,MATCH(ATS!$AB907,ATS!$O:$O,0),1)</f>
        <v>#REF!</v>
      </c>
      <c r="AD907" s="173" t="e">
        <f>INDEX(ATS!$A:$P,MATCH(ATS!$AB907,ATS!$O:$O,0),2)</f>
        <v>#REF!</v>
      </c>
      <c r="AE907" s="173" t="e">
        <f>INDEX(ATS!$A:$P,MATCH(ATS!$AB907,ATS!$O:$O,0),4)</f>
        <v>#REF!</v>
      </c>
    </row>
    <row r="908" spans="1:31">
      <c r="A908">
        <v>820364</v>
      </c>
      <c r="B908" t="s">
        <v>964</v>
      </c>
      <c r="C908" t="s">
        <v>3939</v>
      </c>
      <c r="D908" t="s">
        <v>1524</v>
      </c>
      <c r="E908" t="s">
        <v>2818</v>
      </c>
      <c r="F908" t="s">
        <v>66</v>
      </c>
      <c r="G908" t="s">
        <v>214</v>
      </c>
      <c r="H908">
        <v>26</v>
      </c>
      <c r="I908">
        <v>26</v>
      </c>
      <c r="J908">
        <v>26</v>
      </c>
      <c r="K908">
        <v>26</v>
      </c>
      <c r="L908">
        <v>26</v>
      </c>
      <c r="N908" s="171" t="str">
        <f t="shared" si="42"/>
        <v>820364-56500-L</v>
      </c>
      <c r="O908" s="172">
        <f>IF(B908="NET","",IF(B908="","",IFERROR(VLOOKUP(N908,EAN!$A:$B,2,FALSE),"MANGLER - MÅ OPPDATERE EAN-FANEN")))</f>
        <v>7048652896445</v>
      </c>
      <c r="P908" s="171">
        <f t="shared" si="43"/>
        <v>26</v>
      </c>
      <c r="Q908" s="171">
        <f t="shared" si="44"/>
        <v>26</v>
      </c>
      <c r="S908" s="102">
        <f>IF(B908="NET","",IFERROR(VLOOKUP(O908,'2) Order Form'!$V$9:$V$905,1,FALSE),"Ikke med I order form"))</f>
        <v>7048652896445</v>
      </c>
      <c r="U908" s="2">
        <v>7048652615077</v>
      </c>
      <c r="V908" s="120">
        <f>IFERROR(VLOOKUP(U908,'2) Order Form'!$V$9:$V$1767,1,FALSE),"Ikke med I order form")</f>
        <v>7048652615077</v>
      </c>
      <c r="W908" s="173">
        <f>INDEX(ATS!$A:$P,MATCH(ATS!$U908,ATS!$O:$O,0),1)</f>
        <v>852053</v>
      </c>
      <c r="X908" s="174" t="str">
        <f>INDEX(ATS!$A:$P,MATCH(ATS!$U908,ATS!$O:$O,0),2)</f>
        <v>Ronin Max RIG Photochromic Lens</v>
      </c>
      <c r="Y908" s="175" t="str">
        <f>INDEX(ATS!$A:$P,MATCH(ATS!$U908,ATS!$O:$O,0),4)</f>
        <v>220000-OS</v>
      </c>
      <c r="AA908" s="173" t="str">
        <f>IFERROR(VLOOKUP('2) Order Form'!#REF!,$U$4:$U$2000,1,FALSE),"Ikke med i Elastic")</f>
        <v>Ikke med i Elastic</v>
      </c>
      <c r="AB908" s="173" t="e">
        <f>SUM('2) Order Form'!#REF!)</f>
        <v>#REF!</v>
      </c>
      <c r="AC908" s="173" t="e">
        <f>INDEX(ATS!$A:$P,MATCH(ATS!$AB908,ATS!$O:$O,0),1)</f>
        <v>#REF!</v>
      </c>
      <c r="AD908" s="173" t="e">
        <f>INDEX(ATS!$A:$P,MATCH(ATS!$AB908,ATS!$O:$O,0),2)</f>
        <v>#REF!</v>
      </c>
      <c r="AE908" s="173" t="e">
        <f>INDEX(ATS!$A:$P,MATCH(ATS!$AB908,ATS!$O:$O,0),4)</f>
        <v>#REF!</v>
      </c>
    </row>
    <row r="909" spans="1:31">
      <c r="A909">
        <v>820364</v>
      </c>
      <c r="B909" t="s">
        <v>964</v>
      </c>
      <c r="C909" t="s">
        <v>3939</v>
      </c>
      <c r="D909" t="s">
        <v>1525</v>
      </c>
      <c r="E909" t="s">
        <v>2818</v>
      </c>
      <c r="F909" t="s">
        <v>67</v>
      </c>
      <c r="G909" t="s">
        <v>214</v>
      </c>
      <c r="H909">
        <v>14</v>
      </c>
      <c r="I909">
        <v>14</v>
      </c>
      <c r="J909">
        <v>14</v>
      </c>
      <c r="K909">
        <v>14</v>
      </c>
      <c r="L909">
        <v>14</v>
      </c>
      <c r="N909" s="171" t="str">
        <f t="shared" si="42"/>
        <v>820364-56500-XL</v>
      </c>
      <c r="O909" s="172">
        <f>IF(B909="NET","",IF(B909="","",IFERROR(VLOOKUP(N909,EAN!$A:$B,2,FALSE),"MANGLER - MÅ OPPDATERE EAN-FANEN")))</f>
        <v>7048652896476</v>
      </c>
      <c r="P909" s="171">
        <f t="shared" si="43"/>
        <v>14</v>
      </c>
      <c r="Q909" s="171">
        <f t="shared" si="44"/>
        <v>14</v>
      </c>
      <c r="S909" s="102">
        <f>IF(B909="NET","",IFERROR(VLOOKUP(O909,'2) Order Form'!$V$9:$V$905,1,FALSE),"Ikke med I order form"))</f>
        <v>7048652896476</v>
      </c>
      <c r="U909" s="2">
        <v>7048652615077</v>
      </c>
      <c r="V909" s="120">
        <f>IFERROR(VLOOKUP(U909,'2) Order Form'!$V$9:$V$1767,1,FALSE),"Ikke med I order form")</f>
        <v>7048652615077</v>
      </c>
      <c r="W909" s="173">
        <f>INDEX(ATS!$A:$P,MATCH(ATS!$U909,ATS!$O:$O,0),1)</f>
        <v>852053</v>
      </c>
      <c r="X909" s="174" t="str">
        <f>INDEX(ATS!$A:$P,MATCH(ATS!$U909,ATS!$O:$O,0),2)</f>
        <v>Ronin Max RIG Photochromic Lens</v>
      </c>
      <c r="Y909" s="175" t="str">
        <f>INDEX(ATS!$A:$P,MATCH(ATS!$U909,ATS!$O:$O,0),4)</f>
        <v>220000-OS</v>
      </c>
      <c r="AA909" s="173">
        <f>IFERROR(VLOOKUP('2) Order Form'!V810,$U$4:$U$2000,1,FALSE),"Ikke med i Elastic")</f>
        <v>7048652898302</v>
      </c>
      <c r="AB909" s="173">
        <f>SUM('2) Order Form'!V810)</f>
        <v>7048652898302</v>
      </c>
      <c r="AC909" s="173">
        <f>INDEX(ATS!$A:$P,MATCH(ATS!$AB909,ATS!$O:$O,0),1)</f>
        <v>820395</v>
      </c>
      <c r="AD909" s="173" t="str">
        <f>INDEX(ATS!$A:$P,MATCH(ATS!$AB909,ATS!$O:$O,0),2)</f>
        <v>Sweet Hoodie W</v>
      </c>
      <c r="AE909" s="173" t="str">
        <f>INDEX(ATS!$A:$P,MATCH(ATS!$AB909,ATS!$O:$O,0),4)</f>
        <v>88000-XS</v>
      </c>
    </row>
    <row r="910" spans="1:31">
      <c r="A910">
        <v>820364</v>
      </c>
      <c r="B910" t="s">
        <v>964</v>
      </c>
      <c r="C910" t="s">
        <v>3939</v>
      </c>
      <c r="D910" t="s">
        <v>3951</v>
      </c>
      <c r="E910" t="s">
        <v>3952</v>
      </c>
      <c r="F910" t="s">
        <v>8</v>
      </c>
      <c r="G910" t="s">
        <v>111</v>
      </c>
      <c r="H910">
        <v>0</v>
      </c>
      <c r="I910">
        <v>0</v>
      </c>
      <c r="J910">
        <v>0</v>
      </c>
      <c r="K910">
        <v>0</v>
      </c>
      <c r="L910">
        <v>0</v>
      </c>
      <c r="N910" s="171" t="str">
        <f t="shared" si="42"/>
        <v>820364-77102-S</v>
      </c>
      <c r="O910" s="172" t="str">
        <f>IF(B910="NET","",IF(B910="","",IFERROR(VLOOKUP(N910,EAN!$A:$B,2,FALSE),"MANGLER - MÅ OPPDATERE EAN-FANEN")))</f>
        <v>MANGLER - MÅ OPPDATERE EAN-FANEN</v>
      </c>
      <c r="P910" s="171">
        <f t="shared" si="43"/>
        <v>0</v>
      </c>
      <c r="Q910" s="171">
        <f t="shared" si="44"/>
        <v>0</v>
      </c>
      <c r="S910" s="102" t="str">
        <f>IF(B910="NET","",IFERROR(VLOOKUP(O910,'2) Order Form'!$V$9:$V$905,1,FALSE),"Ikke med I order form"))</f>
        <v>Ikke med I order form</v>
      </c>
      <c r="U910" s="2">
        <v>7048652777867</v>
      </c>
      <c r="V910" s="120">
        <f>IFERROR(VLOOKUP(U910,'2) Order Form'!$V$9:$V$1767,1,FALSE),"Ikke med I order form")</f>
        <v>7048652777867</v>
      </c>
      <c r="W910" s="173">
        <f>INDEX(ATS!$A:$P,MATCH(ATS!$U910,ATS!$O:$O,0),1)</f>
        <v>852087</v>
      </c>
      <c r="X910" s="174" t="str">
        <f>INDEX(ATS!$A:$P,MATCH(ATS!$U910,ATS!$O:$O,0),2)</f>
        <v xml:space="preserve">Memento Lens </v>
      </c>
      <c r="Y910" s="175" t="str">
        <f>INDEX(ATS!$A:$P,MATCH(ATS!$U910,ATS!$O:$O,0),4)</f>
        <v>100000-OS</v>
      </c>
      <c r="AA910" s="173">
        <f>IFERROR(VLOOKUP('2) Order Form'!V811,$U$4:$U$2000,1,FALSE),"Ikke med i Elastic")</f>
        <v>7048652898296</v>
      </c>
      <c r="AB910" s="173">
        <f>SUM('2) Order Form'!V811)</f>
        <v>7048652898296</v>
      </c>
      <c r="AC910" s="173">
        <f>INDEX(ATS!$A:$P,MATCH(ATS!$AB910,ATS!$O:$O,0),1)</f>
        <v>820395</v>
      </c>
      <c r="AD910" s="173" t="str">
        <f>INDEX(ATS!$A:$P,MATCH(ATS!$AB910,ATS!$O:$O,0),2)</f>
        <v>Sweet Hoodie W</v>
      </c>
      <c r="AE910" s="173" t="str">
        <f>INDEX(ATS!$A:$P,MATCH(ATS!$AB910,ATS!$O:$O,0),4)</f>
        <v>88000-S</v>
      </c>
    </row>
    <row r="911" spans="1:31">
      <c r="A911">
        <v>820364</v>
      </c>
      <c r="B911" t="s">
        <v>964</v>
      </c>
      <c r="C911" t="s">
        <v>3939</v>
      </c>
      <c r="D911" t="s">
        <v>3953</v>
      </c>
      <c r="E911" t="s">
        <v>3952</v>
      </c>
      <c r="F911" t="s">
        <v>7</v>
      </c>
      <c r="G911" t="s">
        <v>111</v>
      </c>
      <c r="H911">
        <v>0</v>
      </c>
      <c r="I911">
        <v>0</v>
      </c>
      <c r="J911">
        <v>0</v>
      </c>
      <c r="K911">
        <v>0</v>
      </c>
      <c r="L911">
        <v>0</v>
      </c>
      <c r="N911" s="171" t="str">
        <f t="shared" si="42"/>
        <v>820364-77102-M</v>
      </c>
      <c r="O911" s="172" t="str">
        <f>IF(B911="NET","",IF(B911="","",IFERROR(VLOOKUP(N911,EAN!$A:$B,2,FALSE),"MANGLER - MÅ OPPDATERE EAN-FANEN")))</f>
        <v>MANGLER - MÅ OPPDATERE EAN-FANEN</v>
      </c>
      <c r="P911" s="171">
        <f t="shared" si="43"/>
        <v>0</v>
      </c>
      <c r="Q911" s="171">
        <f t="shared" si="44"/>
        <v>0</v>
      </c>
      <c r="S911" s="102" t="str">
        <f>IF(B911="NET","",IFERROR(VLOOKUP(O911,'2) Order Form'!$V$9:$V$905,1,FALSE),"Ikke med I order form"))</f>
        <v>Ikke med I order form</v>
      </c>
      <c r="U911" s="2">
        <v>7048652777867</v>
      </c>
      <c r="V911" s="120">
        <f>IFERROR(VLOOKUP(U911,'2) Order Form'!$V$9:$V$1767,1,FALSE),"Ikke med I order form")</f>
        <v>7048652777867</v>
      </c>
      <c r="W911" s="173">
        <f>INDEX(ATS!$A:$P,MATCH(ATS!$U911,ATS!$O:$O,0),1)</f>
        <v>852087</v>
      </c>
      <c r="X911" s="174" t="str">
        <f>INDEX(ATS!$A:$P,MATCH(ATS!$U911,ATS!$O:$O,0),2)</f>
        <v xml:space="preserve">Memento Lens </v>
      </c>
      <c r="Y911" s="175" t="str">
        <f>INDEX(ATS!$A:$P,MATCH(ATS!$U911,ATS!$O:$O,0),4)</f>
        <v>100000-OS</v>
      </c>
      <c r="AA911" s="173">
        <f>IFERROR(VLOOKUP('2) Order Form'!V812,$U$4:$U$2000,1,FALSE),"Ikke med i Elastic")</f>
        <v>7048652898289</v>
      </c>
      <c r="AB911" s="173">
        <f>SUM('2) Order Form'!V812)</f>
        <v>7048652898289</v>
      </c>
      <c r="AC911" s="173">
        <f>INDEX(ATS!$A:$P,MATCH(ATS!$AB911,ATS!$O:$O,0),1)</f>
        <v>820395</v>
      </c>
      <c r="AD911" s="173" t="str">
        <f>INDEX(ATS!$A:$P,MATCH(ATS!$AB911,ATS!$O:$O,0),2)</f>
        <v>Sweet Hoodie W</v>
      </c>
      <c r="AE911" s="173" t="str">
        <f>INDEX(ATS!$A:$P,MATCH(ATS!$AB911,ATS!$O:$O,0),4)</f>
        <v>88000-M</v>
      </c>
    </row>
    <row r="912" spans="1:31">
      <c r="A912">
        <v>820364</v>
      </c>
      <c r="B912" t="s">
        <v>964</v>
      </c>
      <c r="C912" t="s">
        <v>3939</v>
      </c>
      <c r="D912" t="s">
        <v>3954</v>
      </c>
      <c r="E912" t="s">
        <v>3952</v>
      </c>
      <c r="F912" t="s">
        <v>66</v>
      </c>
      <c r="G912" t="s">
        <v>111</v>
      </c>
      <c r="H912">
        <v>0</v>
      </c>
      <c r="I912">
        <v>0</v>
      </c>
      <c r="J912">
        <v>0</v>
      </c>
      <c r="K912">
        <v>0</v>
      </c>
      <c r="L912">
        <v>0</v>
      </c>
      <c r="N912" s="171" t="str">
        <f t="shared" si="42"/>
        <v>820364-77102-L</v>
      </c>
      <c r="O912" s="172" t="str">
        <f>IF(B912="NET","",IF(B912="","",IFERROR(VLOOKUP(N912,EAN!$A:$B,2,FALSE),"MANGLER - MÅ OPPDATERE EAN-FANEN")))</f>
        <v>MANGLER - MÅ OPPDATERE EAN-FANEN</v>
      </c>
      <c r="P912" s="171">
        <f t="shared" si="43"/>
        <v>0</v>
      </c>
      <c r="Q912" s="171">
        <f t="shared" si="44"/>
        <v>0</v>
      </c>
      <c r="S912" s="102" t="str">
        <f>IF(B912="NET","",IFERROR(VLOOKUP(O912,'2) Order Form'!$V$9:$V$905,1,FALSE),"Ikke med I order form"))</f>
        <v>Ikke med I order form</v>
      </c>
      <c r="U912" s="2">
        <v>7048652762610</v>
      </c>
      <c r="V912" s="120">
        <f>IFERROR(VLOOKUP(U912,'2) Order Form'!$V$9:$V$1767,1,FALSE),"Ikke med I order form")</f>
        <v>7048652762610</v>
      </c>
      <c r="W912" s="173">
        <f>INDEX(ATS!$A:$P,MATCH(ATS!$U912,ATS!$O:$O,0),1)</f>
        <v>852078</v>
      </c>
      <c r="X912" s="174" t="str">
        <f>INDEX(ATS!$A:$P,MATCH(ATS!$U912,ATS!$O:$O,0),2)</f>
        <v>Memento RIG Reflect Lens</v>
      </c>
      <c r="Y912" s="175" t="str">
        <f>INDEX(ATS!$A:$P,MATCH(ATS!$U912,ATS!$O:$O,0),4)</f>
        <v>060000-OS</v>
      </c>
      <c r="AA912" s="173">
        <f>IFERROR(VLOOKUP('2) Order Form'!V813,$U$4:$U$2000,1,FALSE),"Ikke med i Elastic")</f>
        <v>7048652898272</v>
      </c>
      <c r="AB912" s="173">
        <f>SUM('2) Order Form'!V813)</f>
        <v>7048652898272</v>
      </c>
      <c r="AC912" s="173">
        <f>INDEX(ATS!$A:$P,MATCH(ATS!$AB912,ATS!$O:$O,0),1)</f>
        <v>820395</v>
      </c>
      <c r="AD912" s="173" t="str">
        <f>INDEX(ATS!$A:$P,MATCH(ATS!$AB912,ATS!$O:$O,0),2)</f>
        <v>Sweet Hoodie W</v>
      </c>
      <c r="AE912" s="173" t="str">
        <f>INDEX(ATS!$A:$P,MATCH(ATS!$AB912,ATS!$O:$O,0),4)</f>
        <v>88000-L</v>
      </c>
    </row>
    <row r="913" spans="1:31">
      <c r="A913">
        <v>820364</v>
      </c>
      <c r="B913" t="s">
        <v>964</v>
      </c>
      <c r="C913" t="s">
        <v>3939</v>
      </c>
      <c r="D913" t="s">
        <v>3955</v>
      </c>
      <c r="E913" t="s">
        <v>3952</v>
      </c>
      <c r="F913" t="s">
        <v>67</v>
      </c>
      <c r="G913" t="s">
        <v>111</v>
      </c>
      <c r="H913">
        <v>0</v>
      </c>
      <c r="I913">
        <v>0</v>
      </c>
      <c r="J913">
        <v>0</v>
      </c>
      <c r="K913">
        <v>0</v>
      </c>
      <c r="L913">
        <v>0</v>
      </c>
      <c r="N913" s="171" t="str">
        <f t="shared" si="42"/>
        <v>820364-77102-XL</v>
      </c>
      <c r="O913" s="172" t="str">
        <f>IF(B913="NET","",IF(B913="","",IFERROR(VLOOKUP(N913,EAN!$A:$B,2,FALSE),"MANGLER - MÅ OPPDATERE EAN-FANEN")))</f>
        <v>MANGLER - MÅ OPPDATERE EAN-FANEN</v>
      </c>
      <c r="P913" s="171">
        <f t="shared" si="43"/>
        <v>0</v>
      </c>
      <c r="Q913" s="171">
        <f t="shared" si="44"/>
        <v>0</v>
      </c>
      <c r="S913" s="102" t="str">
        <f>IF(B913="NET","",IFERROR(VLOOKUP(O913,'2) Order Form'!$V$9:$V$905,1,FALSE),"Ikke med I order form"))</f>
        <v>Ikke med I order form</v>
      </c>
      <c r="U913" s="2">
        <v>7048652762610</v>
      </c>
      <c r="V913" s="120">
        <f>IFERROR(VLOOKUP(U913,'2) Order Form'!$V$9:$V$1767,1,FALSE),"Ikke med I order form")</f>
        <v>7048652762610</v>
      </c>
      <c r="W913" s="173">
        <f>INDEX(ATS!$A:$P,MATCH(ATS!$U913,ATS!$O:$O,0),1)</f>
        <v>852078</v>
      </c>
      <c r="X913" s="174" t="str">
        <f>INDEX(ATS!$A:$P,MATCH(ATS!$U913,ATS!$O:$O,0),2)</f>
        <v>Memento RIG Reflect Lens</v>
      </c>
      <c r="Y913" s="175" t="str">
        <f>INDEX(ATS!$A:$P,MATCH(ATS!$U913,ATS!$O:$O,0),4)</f>
        <v>060000-OS</v>
      </c>
      <c r="AA913" s="173" t="str">
        <f>IFERROR(VLOOKUP('2) Order Form'!#REF!,$U$4:$U$2000,1,FALSE),"Ikke med i Elastic")</f>
        <v>Ikke med i Elastic</v>
      </c>
      <c r="AB913" s="173" t="e">
        <f>SUM('2) Order Form'!#REF!)</f>
        <v>#REF!</v>
      </c>
      <c r="AC913" s="173" t="e">
        <f>INDEX(ATS!$A:$P,MATCH(ATS!$AB913,ATS!$O:$O,0),1)</f>
        <v>#REF!</v>
      </c>
      <c r="AD913" s="173" t="e">
        <f>INDEX(ATS!$A:$P,MATCH(ATS!$AB913,ATS!$O:$O,0),2)</f>
        <v>#REF!</v>
      </c>
      <c r="AE913" s="173" t="e">
        <f>INDEX(ATS!$A:$P,MATCH(ATS!$AB913,ATS!$O:$O,0),4)</f>
        <v>#REF!</v>
      </c>
    </row>
    <row r="914" spans="1:31">
      <c r="A914">
        <v>820364</v>
      </c>
      <c r="B914" t="s">
        <v>964</v>
      </c>
      <c r="C914" t="s">
        <v>3939</v>
      </c>
      <c r="D914" t="s">
        <v>1516</v>
      </c>
      <c r="E914" t="s">
        <v>2810</v>
      </c>
      <c r="F914" t="s">
        <v>8</v>
      </c>
      <c r="G914" t="s">
        <v>214</v>
      </c>
      <c r="H914">
        <v>46</v>
      </c>
      <c r="I914">
        <v>46</v>
      </c>
      <c r="J914">
        <v>46</v>
      </c>
      <c r="K914">
        <v>46</v>
      </c>
      <c r="L914">
        <v>46</v>
      </c>
      <c r="N914" s="171" t="str">
        <f t="shared" si="42"/>
        <v>820364-78001-S</v>
      </c>
      <c r="O914" s="172">
        <f>IF(B914="NET","",IF(B914="","",IFERROR(VLOOKUP(N914,EAN!$A:$B,2,FALSE),"MANGLER - MÅ OPPDATERE EAN-FANEN")))</f>
        <v>7048652896506</v>
      </c>
      <c r="P914" s="171">
        <f t="shared" si="43"/>
        <v>46</v>
      </c>
      <c r="Q914" s="171">
        <f t="shared" si="44"/>
        <v>46</v>
      </c>
      <c r="S914" s="102">
        <f>IF(B914="NET","",IFERROR(VLOOKUP(O914,'2) Order Form'!$V$9:$V$905,1,FALSE),"Ikke med I order form"))</f>
        <v>7048652896506</v>
      </c>
      <c r="U914" s="2">
        <v>7048652762610</v>
      </c>
      <c r="V914" s="120">
        <f>IFERROR(VLOOKUP(U914,'2) Order Form'!$V$9:$V$1767,1,FALSE),"Ikke med I order form")</f>
        <v>7048652762610</v>
      </c>
      <c r="W914" s="173">
        <f>INDEX(ATS!$A:$P,MATCH(ATS!$U914,ATS!$O:$O,0),1)</f>
        <v>852078</v>
      </c>
      <c r="X914" s="174" t="str">
        <f>INDEX(ATS!$A:$P,MATCH(ATS!$U914,ATS!$O:$O,0),2)</f>
        <v>Memento RIG Reflect Lens</v>
      </c>
      <c r="Y914" s="175" t="str">
        <f>INDEX(ATS!$A:$P,MATCH(ATS!$U914,ATS!$O:$O,0),4)</f>
        <v>060000-OS</v>
      </c>
      <c r="AA914" s="173" t="str">
        <f>IFERROR(VLOOKUP('2) Order Form'!#REF!,$U$4:$U$2000,1,FALSE),"Ikke med i Elastic")</f>
        <v>Ikke med i Elastic</v>
      </c>
      <c r="AB914" s="173" t="e">
        <f>SUM('2) Order Form'!#REF!)</f>
        <v>#REF!</v>
      </c>
      <c r="AC914" s="173" t="e">
        <f>INDEX(ATS!$A:$P,MATCH(ATS!$AB914,ATS!$O:$O,0),1)</f>
        <v>#REF!</v>
      </c>
      <c r="AD914" s="173" t="e">
        <f>INDEX(ATS!$A:$P,MATCH(ATS!$AB914,ATS!$O:$O,0),2)</f>
        <v>#REF!</v>
      </c>
      <c r="AE914" s="173" t="e">
        <f>INDEX(ATS!$A:$P,MATCH(ATS!$AB914,ATS!$O:$O,0),4)</f>
        <v>#REF!</v>
      </c>
    </row>
    <row r="915" spans="1:31">
      <c r="A915">
        <v>820364</v>
      </c>
      <c r="B915" t="s">
        <v>964</v>
      </c>
      <c r="C915" t="s">
        <v>3939</v>
      </c>
      <c r="D915" t="s">
        <v>1517</v>
      </c>
      <c r="E915" t="s">
        <v>2810</v>
      </c>
      <c r="F915" t="s">
        <v>7</v>
      </c>
      <c r="G915" t="s">
        <v>214</v>
      </c>
      <c r="H915">
        <v>136</v>
      </c>
      <c r="I915">
        <v>136</v>
      </c>
      <c r="J915">
        <v>136</v>
      </c>
      <c r="K915">
        <v>136</v>
      </c>
      <c r="L915">
        <v>136</v>
      </c>
      <c r="N915" s="171" t="str">
        <f t="shared" si="42"/>
        <v>820364-78001-M</v>
      </c>
      <c r="O915" s="172">
        <f>IF(B915="NET","",IF(B915="","",IFERROR(VLOOKUP(N915,EAN!$A:$B,2,FALSE),"MANGLER - MÅ OPPDATERE EAN-FANEN")))</f>
        <v>7048652896490</v>
      </c>
      <c r="P915" s="171">
        <f t="shared" si="43"/>
        <v>136</v>
      </c>
      <c r="Q915" s="171">
        <f t="shared" si="44"/>
        <v>136</v>
      </c>
      <c r="S915" s="102">
        <f>IF(B915="NET","",IFERROR(VLOOKUP(O915,'2) Order Form'!$V$9:$V$905,1,FALSE),"Ikke med I order form"))</f>
        <v>7048652896490</v>
      </c>
      <c r="U915" s="2">
        <v>7048652762641</v>
      </c>
      <c r="V915" s="120">
        <f>IFERROR(VLOOKUP(U915,'2) Order Form'!$V$9:$V$1767,1,FALSE),"Ikke med I order form")</f>
        <v>7048652762641</v>
      </c>
      <c r="W915" s="173">
        <f>INDEX(ATS!$A:$P,MATCH(ATS!$U915,ATS!$O:$O,0),1)</f>
        <v>852078</v>
      </c>
      <c r="X915" s="174" t="str">
        <f>INDEX(ATS!$A:$P,MATCH(ATS!$U915,ATS!$O:$O,0),2)</f>
        <v>Memento RIG Reflect Lens</v>
      </c>
      <c r="Y915" s="175" t="str">
        <f>INDEX(ATS!$A:$P,MATCH(ATS!$U915,ATS!$O:$O,0),4)</f>
        <v>160000-OS</v>
      </c>
      <c r="AA915" s="173" t="str">
        <f>IFERROR(VLOOKUP('2) Order Form'!#REF!,$U$4:$U$2000,1,FALSE),"Ikke med i Elastic")</f>
        <v>Ikke med i Elastic</v>
      </c>
      <c r="AB915" s="173" t="e">
        <f>SUM('2) Order Form'!#REF!)</f>
        <v>#REF!</v>
      </c>
      <c r="AC915" s="173" t="e">
        <f>INDEX(ATS!$A:$P,MATCH(ATS!$AB915,ATS!$O:$O,0),1)</f>
        <v>#REF!</v>
      </c>
      <c r="AD915" s="173" t="e">
        <f>INDEX(ATS!$A:$P,MATCH(ATS!$AB915,ATS!$O:$O,0),2)</f>
        <v>#REF!</v>
      </c>
      <c r="AE915" s="173" t="e">
        <f>INDEX(ATS!$A:$P,MATCH(ATS!$AB915,ATS!$O:$O,0),4)</f>
        <v>#REF!</v>
      </c>
    </row>
    <row r="916" spans="1:31">
      <c r="A916">
        <v>820364</v>
      </c>
      <c r="B916" t="s">
        <v>964</v>
      </c>
      <c r="C916" t="s">
        <v>3939</v>
      </c>
      <c r="D916" t="s">
        <v>1518</v>
      </c>
      <c r="E916" t="s">
        <v>2810</v>
      </c>
      <c r="F916" t="s">
        <v>66</v>
      </c>
      <c r="G916" t="s">
        <v>214</v>
      </c>
      <c r="H916">
        <v>193</v>
      </c>
      <c r="I916">
        <v>193</v>
      </c>
      <c r="J916">
        <v>193</v>
      </c>
      <c r="K916">
        <v>193</v>
      </c>
      <c r="L916">
        <v>193</v>
      </c>
      <c r="N916" s="171" t="str">
        <f t="shared" si="42"/>
        <v>820364-78001-L</v>
      </c>
      <c r="O916" s="172">
        <f>IF(B916="NET","",IF(B916="","",IFERROR(VLOOKUP(N916,EAN!$A:$B,2,FALSE),"MANGLER - MÅ OPPDATERE EAN-FANEN")))</f>
        <v>7048652896483</v>
      </c>
      <c r="P916" s="171">
        <f t="shared" si="43"/>
        <v>193</v>
      </c>
      <c r="Q916" s="171">
        <f t="shared" si="44"/>
        <v>193</v>
      </c>
      <c r="S916" s="102">
        <f>IF(B916="NET","",IFERROR(VLOOKUP(O916,'2) Order Form'!$V$9:$V$905,1,FALSE),"Ikke med I order form"))</f>
        <v>7048652896483</v>
      </c>
      <c r="U916" s="2">
        <v>7048652762641</v>
      </c>
      <c r="V916" s="120">
        <f>IFERROR(VLOOKUP(U916,'2) Order Form'!$V$9:$V$1767,1,FALSE),"Ikke med I order form")</f>
        <v>7048652762641</v>
      </c>
      <c r="W916" s="173">
        <f>INDEX(ATS!$A:$P,MATCH(ATS!$U916,ATS!$O:$O,0),1)</f>
        <v>852078</v>
      </c>
      <c r="X916" s="174" t="str">
        <f>INDEX(ATS!$A:$P,MATCH(ATS!$U916,ATS!$O:$O,0),2)</f>
        <v>Memento RIG Reflect Lens</v>
      </c>
      <c r="Y916" s="175" t="str">
        <f>INDEX(ATS!$A:$P,MATCH(ATS!$U916,ATS!$O:$O,0),4)</f>
        <v>160000-OS</v>
      </c>
      <c r="AA916" s="173" t="str">
        <f>IFERROR(VLOOKUP('2) Order Form'!#REF!,$U$4:$U$2000,1,FALSE),"Ikke med i Elastic")</f>
        <v>Ikke med i Elastic</v>
      </c>
      <c r="AB916" s="173" t="e">
        <f>SUM('2) Order Form'!#REF!)</f>
        <v>#REF!</v>
      </c>
      <c r="AC916" s="173" t="e">
        <f>INDEX(ATS!$A:$P,MATCH(ATS!$AB916,ATS!$O:$O,0),1)</f>
        <v>#REF!</v>
      </c>
      <c r="AD916" s="173" t="e">
        <f>INDEX(ATS!$A:$P,MATCH(ATS!$AB916,ATS!$O:$O,0),2)</f>
        <v>#REF!</v>
      </c>
      <c r="AE916" s="173" t="e">
        <f>INDEX(ATS!$A:$P,MATCH(ATS!$AB916,ATS!$O:$O,0),4)</f>
        <v>#REF!</v>
      </c>
    </row>
    <row r="917" spans="1:31">
      <c r="A917">
        <v>820364</v>
      </c>
      <c r="B917" t="s">
        <v>964</v>
      </c>
      <c r="C917" t="s">
        <v>3939</v>
      </c>
      <c r="D917" t="s">
        <v>1519</v>
      </c>
      <c r="E917" t="s">
        <v>2810</v>
      </c>
      <c r="F917" t="s">
        <v>67</v>
      </c>
      <c r="G917" t="s">
        <v>214</v>
      </c>
      <c r="H917">
        <v>108</v>
      </c>
      <c r="I917">
        <v>108</v>
      </c>
      <c r="J917">
        <v>108</v>
      </c>
      <c r="K917">
        <v>108</v>
      </c>
      <c r="L917">
        <v>108</v>
      </c>
      <c r="N917" s="171" t="str">
        <f t="shared" si="42"/>
        <v>820364-78001-XL</v>
      </c>
      <c r="O917" s="172">
        <f>IF(B917="NET","",IF(B917="","",IFERROR(VLOOKUP(N917,EAN!$A:$B,2,FALSE),"MANGLER - MÅ OPPDATERE EAN-FANEN")))</f>
        <v>7048652896513</v>
      </c>
      <c r="P917" s="171">
        <f t="shared" si="43"/>
        <v>108</v>
      </c>
      <c r="Q917" s="171">
        <f t="shared" si="44"/>
        <v>108</v>
      </c>
      <c r="S917" s="102">
        <f>IF(B917="NET","",IFERROR(VLOOKUP(O917,'2) Order Form'!$V$9:$V$905,1,FALSE),"Ikke med I order form"))</f>
        <v>7048652896513</v>
      </c>
      <c r="U917" s="2">
        <v>7048652762641</v>
      </c>
      <c r="V917" s="120">
        <f>IFERROR(VLOOKUP(U917,'2) Order Form'!$V$9:$V$1767,1,FALSE),"Ikke med I order form")</f>
        <v>7048652762641</v>
      </c>
      <c r="W917" s="173">
        <f>INDEX(ATS!$A:$P,MATCH(ATS!$U917,ATS!$O:$O,0),1)</f>
        <v>852078</v>
      </c>
      <c r="X917" s="174" t="str">
        <f>INDEX(ATS!$A:$P,MATCH(ATS!$U917,ATS!$O:$O,0),2)</f>
        <v>Memento RIG Reflect Lens</v>
      </c>
      <c r="Y917" s="175" t="str">
        <f>INDEX(ATS!$A:$P,MATCH(ATS!$U917,ATS!$O:$O,0),4)</f>
        <v>160000-OS</v>
      </c>
      <c r="AA917" s="173">
        <f>IFERROR(VLOOKUP('2) Order Form'!V814,$U$4:$U$2000,1,FALSE),"Ikke med i Elastic")</f>
        <v>7048652898180</v>
      </c>
      <c r="AB917" s="173">
        <f>SUM('2) Order Form'!V814)</f>
        <v>7048652898180</v>
      </c>
      <c r="AC917" s="173">
        <f>INDEX(ATS!$A:$P,MATCH(ATS!$AB917,ATS!$O:$O,0),1)</f>
        <v>820396</v>
      </c>
      <c r="AD917" s="173" t="str">
        <f>INDEX(ATS!$A:$P,MATCH(ATS!$AB917,ATS!$O:$O,0),2)</f>
        <v>Sweet Crew W</v>
      </c>
      <c r="AE917" s="173" t="str">
        <f>INDEX(ATS!$A:$P,MATCH(ATS!$AB917,ATS!$O:$O,0),4)</f>
        <v>88000-XS</v>
      </c>
    </row>
    <row r="918" spans="1:31">
      <c r="A918">
        <v>820364</v>
      </c>
      <c r="B918" t="s">
        <v>964</v>
      </c>
      <c r="C918" t="s">
        <v>3939</v>
      </c>
      <c r="D918" t="s">
        <v>1512</v>
      </c>
      <c r="E918" t="s">
        <v>2817</v>
      </c>
      <c r="F918" t="s">
        <v>8</v>
      </c>
      <c r="G918" t="s">
        <v>111</v>
      </c>
      <c r="H918">
        <v>0</v>
      </c>
      <c r="I918">
        <v>0</v>
      </c>
      <c r="J918">
        <v>0</v>
      </c>
      <c r="K918">
        <v>0</v>
      </c>
      <c r="L918">
        <v>0</v>
      </c>
      <c r="N918" s="171" t="str">
        <f t="shared" si="42"/>
        <v>820364-88000-S</v>
      </c>
      <c r="O918" s="172" t="str">
        <f>IF(B918="NET","",IF(B918="","",IFERROR(VLOOKUP(N918,EAN!$A:$B,2,FALSE),"MANGLER - MÅ OPPDATERE EAN-FANEN")))</f>
        <v>MANGLER - MÅ OPPDATERE EAN-FANEN</v>
      </c>
      <c r="P918" s="171">
        <f t="shared" si="43"/>
        <v>0</v>
      </c>
      <c r="Q918" s="171">
        <f t="shared" si="44"/>
        <v>0</v>
      </c>
      <c r="S918" s="102" t="str">
        <f>IF(B918="NET","",IFERROR(VLOOKUP(O918,'2) Order Form'!$V$9:$V$905,1,FALSE),"Ikke med I order form"))</f>
        <v>Ikke med I order form</v>
      </c>
      <c r="U918" s="2">
        <v>7048652762627</v>
      </c>
      <c r="V918" s="120">
        <f>IFERROR(VLOOKUP(U918,'2) Order Form'!$V$9:$V$1767,1,FALSE),"Ikke med I order form")</f>
        <v>7048652762627</v>
      </c>
      <c r="W918" s="173">
        <f>INDEX(ATS!$A:$P,MATCH(ATS!$U918,ATS!$O:$O,0),1)</f>
        <v>852078</v>
      </c>
      <c r="X918" s="174" t="str">
        <f>INDEX(ATS!$A:$P,MATCH(ATS!$U918,ATS!$O:$O,0),2)</f>
        <v>Memento RIG Reflect Lens</v>
      </c>
      <c r="Y918" s="175" t="str">
        <f>INDEX(ATS!$A:$P,MATCH(ATS!$U918,ATS!$O:$O,0),4)</f>
        <v>070000-OS</v>
      </c>
      <c r="AA918" s="173">
        <f>IFERROR(VLOOKUP('2) Order Form'!V815,$U$4:$U$2000,1,FALSE),"Ikke med i Elastic")</f>
        <v>7048652898173</v>
      </c>
      <c r="AB918" s="173">
        <f>SUM('2) Order Form'!V815)</f>
        <v>7048652898173</v>
      </c>
      <c r="AC918" s="173">
        <f>INDEX(ATS!$A:$P,MATCH(ATS!$AB918,ATS!$O:$O,0),1)</f>
        <v>820396</v>
      </c>
      <c r="AD918" s="173" t="str">
        <f>INDEX(ATS!$A:$P,MATCH(ATS!$AB918,ATS!$O:$O,0),2)</f>
        <v>Sweet Crew W</v>
      </c>
      <c r="AE918" s="173" t="str">
        <f>INDEX(ATS!$A:$P,MATCH(ATS!$AB918,ATS!$O:$O,0),4)</f>
        <v>88000-S</v>
      </c>
    </row>
    <row r="919" spans="1:31">
      <c r="A919">
        <v>820364</v>
      </c>
      <c r="B919" t="s">
        <v>964</v>
      </c>
      <c r="C919" t="s">
        <v>3939</v>
      </c>
      <c r="D919" t="s">
        <v>1513</v>
      </c>
      <c r="E919" t="s">
        <v>2817</v>
      </c>
      <c r="F919" t="s">
        <v>7</v>
      </c>
      <c r="G919" t="s">
        <v>111</v>
      </c>
      <c r="H919">
        <v>0</v>
      </c>
      <c r="I919">
        <v>0</v>
      </c>
      <c r="J919">
        <v>0</v>
      </c>
      <c r="K919">
        <v>0</v>
      </c>
      <c r="L919">
        <v>0</v>
      </c>
      <c r="N919" s="171" t="str">
        <f t="shared" si="42"/>
        <v>820364-88000-M</v>
      </c>
      <c r="O919" s="172" t="str">
        <f>IF(B919="NET","",IF(B919="","",IFERROR(VLOOKUP(N919,EAN!$A:$B,2,FALSE),"MANGLER - MÅ OPPDATERE EAN-FANEN")))</f>
        <v>MANGLER - MÅ OPPDATERE EAN-FANEN</v>
      </c>
      <c r="P919" s="171">
        <f t="shared" si="43"/>
        <v>0</v>
      </c>
      <c r="Q919" s="171">
        <f t="shared" si="44"/>
        <v>0</v>
      </c>
      <c r="S919" s="102" t="str">
        <f>IF(B919="NET","",IFERROR(VLOOKUP(O919,'2) Order Form'!$V$9:$V$905,1,FALSE),"Ikke med I order form"))</f>
        <v>Ikke med I order form</v>
      </c>
      <c r="U919" s="2">
        <v>7048652762627</v>
      </c>
      <c r="V919" s="120">
        <f>IFERROR(VLOOKUP(U919,'2) Order Form'!$V$9:$V$1767,1,FALSE),"Ikke med I order form")</f>
        <v>7048652762627</v>
      </c>
      <c r="W919" s="173">
        <f>INDEX(ATS!$A:$P,MATCH(ATS!$U919,ATS!$O:$O,0),1)</f>
        <v>852078</v>
      </c>
      <c r="X919" s="174" t="str">
        <f>INDEX(ATS!$A:$P,MATCH(ATS!$U919,ATS!$O:$O,0),2)</f>
        <v>Memento RIG Reflect Lens</v>
      </c>
      <c r="Y919" s="175" t="str">
        <f>INDEX(ATS!$A:$P,MATCH(ATS!$U919,ATS!$O:$O,0),4)</f>
        <v>070000-OS</v>
      </c>
      <c r="AA919" s="173">
        <f>IFERROR(VLOOKUP('2) Order Form'!V816,$U$4:$U$2000,1,FALSE),"Ikke med i Elastic")</f>
        <v>7048652898166</v>
      </c>
      <c r="AB919" s="173">
        <f>SUM('2) Order Form'!V816)</f>
        <v>7048652898166</v>
      </c>
      <c r="AC919" s="173">
        <f>INDEX(ATS!$A:$P,MATCH(ATS!$AB919,ATS!$O:$O,0),1)</f>
        <v>820396</v>
      </c>
      <c r="AD919" s="173" t="str">
        <f>INDEX(ATS!$A:$P,MATCH(ATS!$AB919,ATS!$O:$O,0),2)</f>
        <v>Sweet Crew W</v>
      </c>
      <c r="AE919" s="173" t="str">
        <f>INDEX(ATS!$A:$P,MATCH(ATS!$AB919,ATS!$O:$O,0),4)</f>
        <v>88000-M</v>
      </c>
    </row>
    <row r="920" spans="1:31">
      <c r="A920">
        <v>820364</v>
      </c>
      <c r="B920" t="s">
        <v>964</v>
      </c>
      <c r="C920" t="s">
        <v>3939</v>
      </c>
      <c r="D920" t="s">
        <v>1514</v>
      </c>
      <c r="E920" t="s">
        <v>2817</v>
      </c>
      <c r="F920" t="s">
        <v>66</v>
      </c>
      <c r="G920" t="s">
        <v>111</v>
      </c>
      <c r="H920">
        <v>0</v>
      </c>
      <c r="I920">
        <v>0</v>
      </c>
      <c r="J920">
        <v>0</v>
      </c>
      <c r="K920">
        <v>0</v>
      </c>
      <c r="L920">
        <v>0</v>
      </c>
      <c r="N920" s="171" t="str">
        <f t="shared" si="42"/>
        <v>820364-88000-L</v>
      </c>
      <c r="O920" s="172" t="str">
        <f>IF(B920="NET","",IF(B920="","",IFERROR(VLOOKUP(N920,EAN!$A:$B,2,FALSE),"MANGLER - MÅ OPPDATERE EAN-FANEN")))</f>
        <v>MANGLER - MÅ OPPDATERE EAN-FANEN</v>
      </c>
      <c r="P920" s="171">
        <f t="shared" si="43"/>
        <v>0</v>
      </c>
      <c r="Q920" s="171">
        <f t="shared" si="44"/>
        <v>0</v>
      </c>
      <c r="S920" s="102" t="str">
        <f>IF(B920="NET","",IFERROR(VLOOKUP(O920,'2) Order Form'!$V$9:$V$905,1,FALSE),"Ikke med I order form"))</f>
        <v>Ikke med I order form</v>
      </c>
      <c r="U920" s="2">
        <v>7048652762627</v>
      </c>
      <c r="V920" s="120">
        <f>IFERROR(VLOOKUP(U920,'2) Order Form'!$V$9:$V$1767,1,FALSE),"Ikke med I order form")</f>
        <v>7048652762627</v>
      </c>
      <c r="W920" s="173">
        <f>INDEX(ATS!$A:$P,MATCH(ATS!$U920,ATS!$O:$O,0),1)</f>
        <v>852078</v>
      </c>
      <c r="X920" s="174" t="str">
        <f>INDEX(ATS!$A:$P,MATCH(ATS!$U920,ATS!$O:$O,0),2)</f>
        <v>Memento RIG Reflect Lens</v>
      </c>
      <c r="Y920" s="175" t="str">
        <f>INDEX(ATS!$A:$P,MATCH(ATS!$U920,ATS!$O:$O,0),4)</f>
        <v>070000-OS</v>
      </c>
      <c r="AA920" s="173">
        <f>IFERROR(VLOOKUP('2) Order Form'!V817,$U$4:$U$2000,1,FALSE),"Ikke med i Elastic")</f>
        <v>7048652898159</v>
      </c>
      <c r="AB920" s="173">
        <f>SUM('2) Order Form'!V817)</f>
        <v>7048652898159</v>
      </c>
      <c r="AC920" s="173">
        <f>INDEX(ATS!$A:$P,MATCH(ATS!$AB920,ATS!$O:$O,0),1)</f>
        <v>820396</v>
      </c>
      <c r="AD920" s="173" t="str">
        <f>INDEX(ATS!$A:$P,MATCH(ATS!$AB920,ATS!$O:$O,0),2)</f>
        <v>Sweet Crew W</v>
      </c>
      <c r="AE920" s="173" t="str">
        <f>INDEX(ATS!$A:$P,MATCH(ATS!$AB920,ATS!$O:$O,0),4)</f>
        <v>88000-L</v>
      </c>
    </row>
    <row r="921" spans="1:31">
      <c r="A921">
        <v>820364</v>
      </c>
      <c r="B921" t="s">
        <v>964</v>
      </c>
      <c r="C921" t="s">
        <v>3939</v>
      </c>
      <c r="D921" t="s">
        <v>1515</v>
      </c>
      <c r="E921" t="s">
        <v>2817</v>
      </c>
      <c r="F921" t="s">
        <v>67</v>
      </c>
      <c r="G921" t="s">
        <v>111</v>
      </c>
      <c r="H921">
        <v>0</v>
      </c>
      <c r="I921">
        <v>0</v>
      </c>
      <c r="J921">
        <v>0</v>
      </c>
      <c r="K921">
        <v>0</v>
      </c>
      <c r="L921">
        <v>0</v>
      </c>
      <c r="N921" s="171" t="str">
        <f t="shared" si="42"/>
        <v>820364-88000-XL</v>
      </c>
      <c r="O921" s="172" t="str">
        <f>IF(B921="NET","",IF(B921="","",IFERROR(VLOOKUP(N921,EAN!$A:$B,2,FALSE),"MANGLER - MÅ OPPDATERE EAN-FANEN")))</f>
        <v>MANGLER - MÅ OPPDATERE EAN-FANEN</v>
      </c>
      <c r="P921" s="171">
        <f t="shared" si="43"/>
        <v>0</v>
      </c>
      <c r="Q921" s="171">
        <f t="shared" si="44"/>
        <v>0</v>
      </c>
      <c r="S921" s="102" t="str">
        <f>IF(B921="NET","",IFERROR(VLOOKUP(O921,'2) Order Form'!$V$9:$V$905,1,FALSE),"Ikke med I order form"))</f>
        <v>Ikke med I order form</v>
      </c>
      <c r="U921" s="2">
        <v>7048652762634</v>
      </c>
      <c r="V921" s="120">
        <f>IFERROR(VLOOKUP(U921,'2) Order Form'!$V$9:$V$1767,1,FALSE),"Ikke med I order form")</f>
        <v>7048652762634</v>
      </c>
      <c r="W921" s="173">
        <f>INDEX(ATS!$A:$P,MATCH(ATS!$U921,ATS!$O:$O,0),1)</f>
        <v>852078</v>
      </c>
      <c r="X921" s="174" t="str">
        <f>INDEX(ATS!$A:$P,MATCH(ATS!$U921,ATS!$O:$O,0),2)</f>
        <v>Memento RIG Reflect Lens</v>
      </c>
      <c r="Y921" s="175" t="str">
        <f>INDEX(ATS!$A:$P,MATCH(ATS!$U921,ATS!$O:$O,0),4)</f>
        <v>150000-OS</v>
      </c>
      <c r="AA921" s="173">
        <f>IFERROR(VLOOKUP('2) Order Form'!V818,$U$4:$U$2000,1,FALSE),"Ikke med i Elastic")</f>
        <v>7048652897992</v>
      </c>
      <c r="AB921" s="173">
        <f>SUM('2) Order Form'!V818)</f>
        <v>7048652897992</v>
      </c>
      <c r="AC921" s="173">
        <f>INDEX(ATS!$A:$P,MATCH(ATS!$AB921,ATS!$O:$O,0),1)</f>
        <v>820397</v>
      </c>
      <c r="AD921" s="173" t="str">
        <f>INDEX(ATS!$A:$P,MATCH(ATS!$AB921,ATS!$O:$O,0),2)</f>
        <v>Sweet Tee W</v>
      </c>
      <c r="AE921" s="173" t="str">
        <f>INDEX(ATS!$A:$P,MATCH(ATS!$AB921,ATS!$O:$O,0),4)</f>
        <v>10001-XS</v>
      </c>
    </row>
    <row r="922" spans="1:31">
      <c r="A922">
        <v>820364</v>
      </c>
      <c r="B922" t="s">
        <v>964</v>
      </c>
      <c r="C922" t="s">
        <v>3939</v>
      </c>
      <c r="D922" t="s">
        <v>1423</v>
      </c>
      <c r="E922" t="s">
        <v>2823</v>
      </c>
      <c r="F922" t="s">
        <v>8</v>
      </c>
      <c r="G922" t="s">
        <v>214</v>
      </c>
      <c r="H922">
        <v>67</v>
      </c>
      <c r="I922">
        <v>67</v>
      </c>
      <c r="J922">
        <v>67</v>
      </c>
      <c r="K922">
        <v>67</v>
      </c>
      <c r="L922">
        <v>67</v>
      </c>
      <c r="N922" s="171" t="str">
        <f t="shared" si="42"/>
        <v>820364-88300-S</v>
      </c>
      <c r="O922" s="172">
        <f>IF(B922="NET","",IF(B922="","",IFERROR(VLOOKUP(N922,EAN!$A:$B,2,FALSE),"MANGLER - MÅ OPPDATERE EAN-FANEN")))</f>
        <v>7048652896544</v>
      </c>
      <c r="P922" s="171">
        <f t="shared" si="43"/>
        <v>67</v>
      </c>
      <c r="Q922" s="171">
        <f t="shared" si="44"/>
        <v>67</v>
      </c>
      <c r="S922" s="102">
        <f>IF(B922="NET","",IFERROR(VLOOKUP(O922,'2) Order Form'!$V$9:$V$905,1,FALSE),"Ikke med I order form"))</f>
        <v>7048652896544</v>
      </c>
      <c r="U922" s="2">
        <v>7048652762634</v>
      </c>
      <c r="V922" s="120">
        <f>IFERROR(VLOOKUP(U922,'2) Order Form'!$V$9:$V$1767,1,FALSE),"Ikke med I order form")</f>
        <v>7048652762634</v>
      </c>
      <c r="W922" s="173">
        <f>INDEX(ATS!$A:$P,MATCH(ATS!$U922,ATS!$O:$O,0),1)</f>
        <v>852078</v>
      </c>
      <c r="X922" s="174" t="str">
        <f>INDEX(ATS!$A:$P,MATCH(ATS!$U922,ATS!$O:$O,0),2)</f>
        <v>Memento RIG Reflect Lens</v>
      </c>
      <c r="Y922" s="175" t="str">
        <f>INDEX(ATS!$A:$P,MATCH(ATS!$U922,ATS!$O:$O,0),4)</f>
        <v>150000-OS</v>
      </c>
      <c r="AA922" s="173">
        <f>IFERROR(VLOOKUP('2) Order Form'!V819,$U$4:$U$2000,1,FALSE),"Ikke med i Elastic")</f>
        <v>7048652897985</v>
      </c>
      <c r="AB922" s="173">
        <f>SUM('2) Order Form'!V819)</f>
        <v>7048652897985</v>
      </c>
      <c r="AC922" s="173">
        <f>INDEX(ATS!$A:$P,MATCH(ATS!$AB922,ATS!$O:$O,0),1)</f>
        <v>820397</v>
      </c>
      <c r="AD922" s="173" t="str">
        <f>INDEX(ATS!$A:$P,MATCH(ATS!$AB922,ATS!$O:$O,0),2)</f>
        <v>Sweet Tee W</v>
      </c>
      <c r="AE922" s="173" t="str">
        <f>INDEX(ATS!$A:$P,MATCH(ATS!$AB922,ATS!$O:$O,0),4)</f>
        <v>10001-S</v>
      </c>
    </row>
    <row r="923" spans="1:31">
      <c r="A923">
        <v>820364</v>
      </c>
      <c r="B923" t="s">
        <v>964</v>
      </c>
      <c r="C923" t="s">
        <v>3939</v>
      </c>
      <c r="D923" t="s">
        <v>1424</v>
      </c>
      <c r="E923" t="s">
        <v>2823</v>
      </c>
      <c r="F923" t="s">
        <v>7</v>
      </c>
      <c r="G923" t="s">
        <v>214</v>
      </c>
      <c r="H923">
        <v>229</v>
      </c>
      <c r="I923">
        <v>229</v>
      </c>
      <c r="J923">
        <v>229</v>
      </c>
      <c r="K923">
        <v>229</v>
      </c>
      <c r="L923">
        <v>229</v>
      </c>
      <c r="N923" s="171" t="str">
        <f t="shared" si="42"/>
        <v>820364-88300-M</v>
      </c>
      <c r="O923" s="172">
        <f>IF(B923="NET","",IF(B923="","",IFERROR(VLOOKUP(N923,EAN!$A:$B,2,FALSE),"MANGLER - MÅ OPPDATERE EAN-FANEN")))</f>
        <v>7048652896537</v>
      </c>
      <c r="P923" s="171">
        <f t="shared" si="43"/>
        <v>229</v>
      </c>
      <c r="Q923" s="171">
        <f t="shared" si="44"/>
        <v>229</v>
      </c>
      <c r="S923" s="102">
        <f>IF(B923="NET","",IFERROR(VLOOKUP(O923,'2) Order Form'!$V$9:$V$905,1,FALSE),"Ikke med I order form"))</f>
        <v>7048652896537</v>
      </c>
      <c r="U923" s="2">
        <v>7048652762634</v>
      </c>
      <c r="V923" s="120">
        <f>IFERROR(VLOOKUP(U923,'2) Order Form'!$V$9:$V$1767,1,FALSE),"Ikke med I order form")</f>
        <v>7048652762634</v>
      </c>
      <c r="W923" s="173">
        <f>INDEX(ATS!$A:$P,MATCH(ATS!$U923,ATS!$O:$O,0),1)</f>
        <v>852078</v>
      </c>
      <c r="X923" s="174" t="str">
        <f>INDEX(ATS!$A:$P,MATCH(ATS!$U923,ATS!$O:$O,0),2)</f>
        <v>Memento RIG Reflect Lens</v>
      </c>
      <c r="Y923" s="175" t="str">
        <f>INDEX(ATS!$A:$P,MATCH(ATS!$U923,ATS!$O:$O,0),4)</f>
        <v>150000-OS</v>
      </c>
      <c r="AA923" s="173">
        <f>IFERROR(VLOOKUP('2) Order Form'!V820,$U$4:$U$2000,1,FALSE),"Ikke med i Elastic")</f>
        <v>7048652897978</v>
      </c>
      <c r="AB923" s="173">
        <f>SUM('2) Order Form'!V820)</f>
        <v>7048652897978</v>
      </c>
      <c r="AC923" s="173">
        <f>INDEX(ATS!$A:$P,MATCH(ATS!$AB923,ATS!$O:$O,0),1)</f>
        <v>820397</v>
      </c>
      <c r="AD923" s="173" t="str">
        <f>INDEX(ATS!$A:$P,MATCH(ATS!$AB923,ATS!$O:$O,0),2)</f>
        <v>Sweet Tee W</v>
      </c>
      <c r="AE923" s="173" t="str">
        <f>INDEX(ATS!$A:$P,MATCH(ATS!$AB923,ATS!$O:$O,0),4)</f>
        <v>10001-M</v>
      </c>
    </row>
    <row r="924" spans="1:31">
      <c r="A924">
        <v>820364</v>
      </c>
      <c r="B924" t="s">
        <v>964</v>
      </c>
      <c r="C924" t="s">
        <v>3939</v>
      </c>
      <c r="D924" t="s">
        <v>1425</v>
      </c>
      <c r="E924" t="s">
        <v>2823</v>
      </c>
      <c r="F924" t="s">
        <v>66</v>
      </c>
      <c r="G924" t="s">
        <v>214</v>
      </c>
      <c r="H924">
        <v>341</v>
      </c>
      <c r="I924">
        <v>341</v>
      </c>
      <c r="J924">
        <v>341</v>
      </c>
      <c r="K924">
        <v>341</v>
      </c>
      <c r="L924">
        <v>341</v>
      </c>
      <c r="N924" s="171" t="str">
        <f t="shared" si="42"/>
        <v>820364-88300-L</v>
      </c>
      <c r="O924" s="172">
        <f>IF(B924="NET","",IF(B924="","",IFERROR(VLOOKUP(N924,EAN!$A:$B,2,FALSE),"MANGLER - MÅ OPPDATERE EAN-FANEN")))</f>
        <v>7048652896520</v>
      </c>
      <c r="P924" s="171">
        <f t="shared" si="43"/>
        <v>341</v>
      </c>
      <c r="Q924" s="171">
        <f t="shared" si="44"/>
        <v>341</v>
      </c>
      <c r="S924" s="102">
        <f>IF(B924="NET","",IFERROR(VLOOKUP(O924,'2) Order Form'!$V$9:$V$905,1,FALSE),"Ikke med I order form"))</f>
        <v>7048652896520</v>
      </c>
      <c r="U924" s="2">
        <v>7048652762658</v>
      </c>
      <c r="V924" s="120">
        <f>IFERROR(VLOOKUP(U924,'2) Order Form'!$V$9:$V$1767,1,FALSE),"Ikke med I order form")</f>
        <v>7048652762658</v>
      </c>
      <c r="W924" s="173">
        <f>INDEX(ATS!$A:$P,MATCH(ATS!$U924,ATS!$O:$O,0),1)</f>
        <v>852078</v>
      </c>
      <c r="X924" s="174" t="str">
        <f>INDEX(ATS!$A:$P,MATCH(ATS!$U924,ATS!$O:$O,0),2)</f>
        <v>Memento RIG Reflect Lens</v>
      </c>
      <c r="Y924" s="175" t="str">
        <f>INDEX(ATS!$A:$P,MATCH(ATS!$U924,ATS!$O:$O,0),4)</f>
        <v>190000-OS</v>
      </c>
      <c r="AA924" s="173">
        <f>IFERROR(VLOOKUP('2) Order Form'!V821,$U$4:$U$2000,1,FALSE),"Ikke med i Elastic")</f>
        <v>7048652897961</v>
      </c>
      <c r="AB924" s="173">
        <f>SUM('2) Order Form'!V821)</f>
        <v>7048652897961</v>
      </c>
      <c r="AC924" s="173">
        <f>INDEX(ATS!$A:$P,MATCH(ATS!$AB924,ATS!$O:$O,0),1)</f>
        <v>820397</v>
      </c>
      <c r="AD924" s="173" t="str">
        <f>INDEX(ATS!$A:$P,MATCH(ATS!$AB924,ATS!$O:$O,0),2)</f>
        <v>Sweet Tee W</v>
      </c>
      <c r="AE924" s="173" t="str">
        <f>INDEX(ATS!$A:$P,MATCH(ATS!$AB924,ATS!$O:$O,0),4)</f>
        <v>10001-L</v>
      </c>
    </row>
    <row r="925" spans="1:31">
      <c r="A925">
        <v>820364</v>
      </c>
      <c r="B925" t="s">
        <v>964</v>
      </c>
      <c r="C925" t="s">
        <v>3939</v>
      </c>
      <c r="D925" t="s">
        <v>1426</v>
      </c>
      <c r="E925" t="s">
        <v>2823</v>
      </c>
      <c r="F925" t="s">
        <v>67</v>
      </c>
      <c r="G925" t="s">
        <v>214</v>
      </c>
      <c r="H925">
        <v>181</v>
      </c>
      <c r="I925">
        <v>181</v>
      </c>
      <c r="J925">
        <v>181</v>
      </c>
      <c r="K925">
        <v>181</v>
      </c>
      <c r="L925">
        <v>181</v>
      </c>
      <c r="N925" s="171" t="str">
        <f t="shared" si="42"/>
        <v>820364-88300-XL</v>
      </c>
      <c r="O925" s="172">
        <f>IF(B925="NET","",IF(B925="","",IFERROR(VLOOKUP(N925,EAN!$A:$B,2,FALSE),"MANGLER - MÅ OPPDATERE EAN-FANEN")))</f>
        <v>7048652896551</v>
      </c>
      <c r="P925" s="171">
        <f t="shared" si="43"/>
        <v>181</v>
      </c>
      <c r="Q925" s="171">
        <f t="shared" si="44"/>
        <v>181</v>
      </c>
      <c r="S925" s="102">
        <f>IF(B925="NET","",IFERROR(VLOOKUP(O925,'2) Order Form'!$V$9:$V$905,1,FALSE),"Ikke med I order form"))</f>
        <v>7048652896551</v>
      </c>
      <c r="U925" s="2">
        <v>7048652762658</v>
      </c>
      <c r="V925" s="120">
        <f>IFERROR(VLOOKUP(U925,'2) Order Form'!$V$9:$V$1767,1,FALSE),"Ikke med I order form")</f>
        <v>7048652762658</v>
      </c>
      <c r="W925" s="173">
        <f>INDEX(ATS!$A:$P,MATCH(ATS!$U925,ATS!$O:$O,0),1)</f>
        <v>852078</v>
      </c>
      <c r="X925" s="174" t="str">
        <f>INDEX(ATS!$A:$P,MATCH(ATS!$U925,ATS!$O:$O,0),2)</f>
        <v>Memento RIG Reflect Lens</v>
      </c>
      <c r="Y925" s="175" t="str">
        <f>INDEX(ATS!$A:$P,MATCH(ATS!$U925,ATS!$O:$O,0),4)</f>
        <v>190000-OS</v>
      </c>
      <c r="AA925" s="173" t="str">
        <f>IFERROR(VLOOKUP('2) Order Form'!#REF!,$U$4:$U$2000,1,FALSE),"Ikke med i Elastic")</f>
        <v>Ikke med i Elastic</v>
      </c>
      <c r="AB925" s="173" t="e">
        <f>SUM('2) Order Form'!#REF!)</f>
        <v>#REF!</v>
      </c>
      <c r="AC925" s="173" t="e">
        <f>INDEX(ATS!$A:$P,MATCH(ATS!$AB925,ATS!$O:$O,0),1)</f>
        <v>#REF!</v>
      </c>
      <c r="AD925" s="173" t="e">
        <f>INDEX(ATS!$A:$P,MATCH(ATS!$AB925,ATS!$O:$O,0),2)</f>
        <v>#REF!</v>
      </c>
      <c r="AE925" s="173" t="e">
        <f>INDEX(ATS!$A:$P,MATCH(ATS!$AB925,ATS!$O:$O,0),4)</f>
        <v>#REF!</v>
      </c>
    </row>
    <row r="926" spans="1:31">
      <c r="A926">
        <v>820364</v>
      </c>
      <c r="B926" t="s">
        <v>964</v>
      </c>
      <c r="C926" t="s">
        <v>3939</v>
      </c>
      <c r="D926" t="s">
        <v>334</v>
      </c>
      <c r="E926" t="s">
        <v>2883</v>
      </c>
      <c r="F926" t="s">
        <v>8</v>
      </c>
      <c r="G926" t="s">
        <v>111</v>
      </c>
      <c r="H926">
        <v>0</v>
      </c>
      <c r="I926">
        <v>0</v>
      </c>
      <c r="J926">
        <v>0</v>
      </c>
      <c r="K926">
        <v>0</v>
      </c>
      <c r="L926">
        <v>0</v>
      </c>
      <c r="N926" s="171" t="str">
        <f t="shared" si="42"/>
        <v>820364-99901-S</v>
      </c>
      <c r="O926" s="172" t="str">
        <f>IF(B926="NET","",IF(B926="","",IFERROR(VLOOKUP(N926,EAN!$A:$B,2,FALSE),"MANGLER - MÅ OPPDATERE EAN-FANEN")))</f>
        <v>MANGLER - MÅ OPPDATERE EAN-FANEN</v>
      </c>
      <c r="P926" s="171">
        <f t="shared" si="43"/>
        <v>0</v>
      </c>
      <c r="Q926" s="171">
        <f t="shared" si="44"/>
        <v>0</v>
      </c>
      <c r="S926" s="102" t="str">
        <f>IF(B926="NET","",IFERROR(VLOOKUP(O926,'2) Order Form'!$V$9:$V$905,1,FALSE),"Ikke med I order form"))</f>
        <v>Ikke med I order form</v>
      </c>
      <c r="U926" s="2">
        <v>7048652762658</v>
      </c>
      <c r="V926" s="120">
        <f>IFERROR(VLOOKUP(U926,'2) Order Form'!$V$9:$V$1767,1,FALSE),"Ikke med I order form")</f>
        <v>7048652762658</v>
      </c>
      <c r="W926" s="173">
        <f>INDEX(ATS!$A:$P,MATCH(ATS!$U926,ATS!$O:$O,0),1)</f>
        <v>852078</v>
      </c>
      <c r="X926" s="174" t="str">
        <f>INDEX(ATS!$A:$P,MATCH(ATS!$U926,ATS!$O:$O,0),2)</f>
        <v>Memento RIG Reflect Lens</v>
      </c>
      <c r="Y926" s="175" t="str">
        <f>INDEX(ATS!$A:$P,MATCH(ATS!$U926,ATS!$O:$O,0),4)</f>
        <v>190000-OS</v>
      </c>
      <c r="AA926" s="173" t="str">
        <f>IFERROR(VLOOKUP('2) Order Form'!#REF!,$U$4:$U$2000,1,FALSE),"Ikke med i Elastic")</f>
        <v>Ikke med i Elastic</v>
      </c>
      <c r="AB926" s="173" t="e">
        <f>SUM('2) Order Form'!#REF!)</f>
        <v>#REF!</v>
      </c>
      <c r="AC926" s="173" t="e">
        <f>INDEX(ATS!$A:$P,MATCH(ATS!$AB926,ATS!$O:$O,0),1)</f>
        <v>#REF!</v>
      </c>
      <c r="AD926" s="173" t="e">
        <f>INDEX(ATS!$A:$P,MATCH(ATS!$AB926,ATS!$O:$O,0),2)</f>
        <v>#REF!</v>
      </c>
      <c r="AE926" s="173" t="e">
        <f>INDEX(ATS!$A:$P,MATCH(ATS!$AB926,ATS!$O:$O,0),4)</f>
        <v>#REF!</v>
      </c>
    </row>
    <row r="927" spans="1:31">
      <c r="A927">
        <v>820364</v>
      </c>
      <c r="B927" t="s">
        <v>964</v>
      </c>
      <c r="C927" t="s">
        <v>3939</v>
      </c>
      <c r="D927" t="s">
        <v>335</v>
      </c>
      <c r="E927" t="s">
        <v>2883</v>
      </c>
      <c r="F927" t="s">
        <v>7</v>
      </c>
      <c r="G927" t="s">
        <v>111</v>
      </c>
      <c r="H927">
        <v>0</v>
      </c>
      <c r="I927">
        <v>0</v>
      </c>
      <c r="J927">
        <v>0</v>
      </c>
      <c r="K927">
        <v>0</v>
      </c>
      <c r="L927">
        <v>0</v>
      </c>
      <c r="N927" s="171" t="str">
        <f t="shared" si="42"/>
        <v>820364-99901-M</v>
      </c>
      <c r="O927" s="172" t="str">
        <f>IF(B927="NET","",IF(B927="","",IFERROR(VLOOKUP(N927,EAN!$A:$B,2,FALSE),"MANGLER - MÅ OPPDATERE EAN-FANEN")))</f>
        <v>MANGLER - MÅ OPPDATERE EAN-FANEN</v>
      </c>
      <c r="P927" s="171">
        <f t="shared" si="43"/>
        <v>0</v>
      </c>
      <c r="Q927" s="171">
        <f t="shared" si="44"/>
        <v>0</v>
      </c>
      <c r="S927" s="102" t="str">
        <f>IF(B927="NET","",IFERROR(VLOOKUP(O927,'2) Order Form'!$V$9:$V$905,1,FALSE),"Ikke med I order form"))</f>
        <v>Ikke med I order form</v>
      </c>
      <c r="U927" s="2">
        <v>7048652762658</v>
      </c>
      <c r="V927" s="120">
        <f>IFERROR(VLOOKUP(U927,'2) Order Form'!$V$9:$V$1767,1,FALSE),"Ikke med I order form")</f>
        <v>7048652762658</v>
      </c>
      <c r="W927" s="173">
        <f>INDEX(ATS!$A:$P,MATCH(ATS!$U927,ATS!$O:$O,0),1)</f>
        <v>852078</v>
      </c>
      <c r="X927" s="174" t="str">
        <f>INDEX(ATS!$A:$P,MATCH(ATS!$U927,ATS!$O:$O,0),2)</f>
        <v>Memento RIG Reflect Lens</v>
      </c>
      <c r="Y927" s="175" t="str">
        <f>INDEX(ATS!$A:$P,MATCH(ATS!$U927,ATS!$O:$O,0),4)</f>
        <v>190000-OS</v>
      </c>
      <c r="AA927" s="173" t="str">
        <f>IFERROR(VLOOKUP('2) Order Form'!#REF!,$U$4:$U$2000,1,FALSE),"Ikke med i Elastic")</f>
        <v>Ikke med i Elastic</v>
      </c>
      <c r="AB927" s="173" t="e">
        <f>SUM('2) Order Form'!#REF!)</f>
        <v>#REF!</v>
      </c>
      <c r="AC927" s="173" t="e">
        <f>INDEX(ATS!$A:$P,MATCH(ATS!$AB927,ATS!$O:$O,0),1)</f>
        <v>#REF!</v>
      </c>
      <c r="AD927" s="173" t="e">
        <f>INDEX(ATS!$A:$P,MATCH(ATS!$AB927,ATS!$O:$O,0),2)</f>
        <v>#REF!</v>
      </c>
      <c r="AE927" s="173" t="e">
        <f>INDEX(ATS!$A:$P,MATCH(ATS!$AB927,ATS!$O:$O,0),4)</f>
        <v>#REF!</v>
      </c>
    </row>
    <row r="928" spans="1:31">
      <c r="A928">
        <v>820364</v>
      </c>
      <c r="B928" t="s">
        <v>964</v>
      </c>
      <c r="C928" t="s">
        <v>3939</v>
      </c>
      <c r="D928" t="s">
        <v>336</v>
      </c>
      <c r="E928" t="s">
        <v>2883</v>
      </c>
      <c r="F928" t="s">
        <v>66</v>
      </c>
      <c r="G928" t="s">
        <v>111</v>
      </c>
      <c r="H928">
        <v>0</v>
      </c>
      <c r="I928">
        <v>0</v>
      </c>
      <c r="J928">
        <v>0</v>
      </c>
      <c r="K928">
        <v>0</v>
      </c>
      <c r="L928">
        <v>0</v>
      </c>
      <c r="N928" s="171" t="str">
        <f t="shared" si="42"/>
        <v>820364-99901-L</v>
      </c>
      <c r="O928" s="172" t="str">
        <f>IF(B928="NET","",IF(B928="","",IFERROR(VLOOKUP(N928,EAN!$A:$B,2,FALSE),"MANGLER - MÅ OPPDATERE EAN-FANEN")))</f>
        <v>MANGLER - MÅ OPPDATERE EAN-FANEN</v>
      </c>
      <c r="P928" s="171">
        <f t="shared" si="43"/>
        <v>0</v>
      </c>
      <c r="Q928" s="171">
        <f t="shared" si="44"/>
        <v>0</v>
      </c>
      <c r="S928" s="102" t="str">
        <f>IF(B928="NET","",IFERROR(VLOOKUP(O928,'2) Order Form'!$V$9:$V$905,1,FALSE),"Ikke med I order form"))</f>
        <v>Ikke med I order form</v>
      </c>
      <c r="U928" s="2">
        <v>7048652762665</v>
      </c>
      <c r="V928" s="120">
        <f>IFERROR(VLOOKUP(U928,'2) Order Form'!$V$9:$V$1767,1,FALSE),"Ikke med I order form")</f>
        <v>7048652762665</v>
      </c>
      <c r="W928" s="173">
        <f>INDEX(ATS!$A:$P,MATCH(ATS!$U928,ATS!$O:$O,0),1)</f>
        <v>852078</v>
      </c>
      <c r="X928" s="174" t="str">
        <f>INDEX(ATS!$A:$P,MATCH(ATS!$U928,ATS!$O:$O,0),2)</f>
        <v>Memento RIG Reflect Lens</v>
      </c>
      <c r="Y928" s="175" t="str">
        <f>INDEX(ATS!$A:$P,MATCH(ATS!$U928,ATS!$O:$O,0),4)</f>
        <v>200000-OS</v>
      </c>
      <c r="AA928" s="173" t="str">
        <f>IFERROR(VLOOKUP('2) Order Form'!#REF!,$U$4:$U$2000,1,FALSE),"Ikke med i Elastic")</f>
        <v>Ikke med i Elastic</v>
      </c>
      <c r="AB928" s="173" t="e">
        <f>SUM('2) Order Form'!#REF!)</f>
        <v>#REF!</v>
      </c>
      <c r="AC928" s="173" t="e">
        <f>INDEX(ATS!$A:$P,MATCH(ATS!$AB928,ATS!$O:$O,0),1)</f>
        <v>#REF!</v>
      </c>
      <c r="AD928" s="173" t="e">
        <f>INDEX(ATS!$A:$P,MATCH(ATS!$AB928,ATS!$O:$O,0),2)</f>
        <v>#REF!</v>
      </c>
      <c r="AE928" s="173" t="e">
        <f>INDEX(ATS!$A:$P,MATCH(ATS!$AB928,ATS!$O:$O,0),4)</f>
        <v>#REF!</v>
      </c>
    </row>
    <row r="929" spans="1:31">
      <c r="A929">
        <v>820364</v>
      </c>
      <c r="B929" t="s">
        <v>964</v>
      </c>
      <c r="C929" t="s">
        <v>3939</v>
      </c>
      <c r="D929" t="s">
        <v>337</v>
      </c>
      <c r="E929" t="s">
        <v>2883</v>
      </c>
      <c r="F929" t="s">
        <v>67</v>
      </c>
      <c r="G929" t="s">
        <v>111</v>
      </c>
      <c r="H929">
        <v>0</v>
      </c>
      <c r="I929">
        <v>0</v>
      </c>
      <c r="J929">
        <v>0</v>
      </c>
      <c r="K929">
        <v>0</v>
      </c>
      <c r="L929">
        <v>0</v>
      </c>
      <c r="N929" s="171" t="str">
        <f t="shared" si="42"/>
        <v>820364-99901-XL</v>
      </c>
      <c r="O929" s="172" t="str">
        <f>IF(B929="NET","",IF(B929="","",IFERROR(VLOOKUP(N929,EAN!$A:$B,2,FALSE),"MANGLER - MÅ OPPDATERE EAN-FANEN")))</f>
        <v>MANGLER - MÅ OPPDATERE EAN-FANEN</v>
      </c>
      <c r="P929" s="171">
        <f t="shared" si="43"/>
        <v>0</v>
      </c>
      <c r="Q929" s="171">
        <f t="shared" si="44"/>
        <v>0</v>
      </c>
      <c r="S929" s="102" t="str">
        <f>IF(B929="NET","",IFERROR(VLOOKUP(O929,'2) Order Form'!$V$9:$V$905,1,FALSE),"Ikke med I order form"))</f>
        <v>Ikke med I order form</v>
      </c>
      <c r="U929" s="2">
        <v>7048652762665</v>
      </c>
      <c r="V929" s="120">
        <f>IFERROR(VLOOKUP(U929,'2) Order Form'!$V$9:$V$1767,1,FALSE),"Ikke med I order form")</f>
        <v>7048652762665</v>
      </c>
      <c r="W929" s="173">
        <f>INDEX(ATS!$A:$P,MATCH(ATS!$U929,ATS!$O:$O,0),1)</f>
        <v>852078</v>
      </c>
      <c r="X929" s="174" t="str">
        <f>INDEX(ATS!$A:$P,MATCH(ATS!$U929,ATS!$O:$O,0),2)</f>
        <v>Memento RIG Reflect Lens</v>
      </c>
      <c r="Y929" s="175" t="str">
        <f>INDEX(ATS!$A:$P,MATCH(ATS!$U929,ATS!$O:$O,0),4)</f>
        <v>200000-OS</v>
      </c>
      <c r="AA929" s="173">
        <f>IFERROR(VLOOKUP('2) Order Form'!V822,$U$4:$U$2000,1,FALSE),"Ikke med i Elastic")</f>
        <v>7048652898098</v>
      </c>
      <c r="AB929" s="173">
        <f>SUM('2) Order Form'!V822)</f>
        <v>7048652898098</v>
      </c>
      <c r="AC929" s="173">
        <f>INDEX(ATS!$A:$P,MATCH(ATS!$AB929,ATS!$O:$O,0),1)</f>
        <v>820397</v>
      </c>
      <c r="AD929" s="173" t="str">
        <f>INDEX(ATS!$A:$P,MATCH(ATS!$AB929,ATS!$O:$O,0),2)</f>
        <v>Sweet Tee W</v>
      </c>
      <c r="AE929" s="173" t="str">
        <f>INDEX(ATS!$A:$P,MATCH(ATS!$AB929,ATS!$O:$O,0),4)</f>
        <v>88302-XS</v>
      </c>
    </row>
    <row r="930" spans="1:31">
      <c r="A930" s="140">
        <v>820366</v>
      </c>
      <c r="B930" t="s">
        <v>170</v>
      </c>
      <c r="H930" s="140">
        <v>202341</v>
      </c>
      <c r="I930" s="140">
        <v>202342</v>
      </c>
      <c r="J930" s="140">
        <v>202343</v>
      </c>
      <c r="K930" s="140">
        <v>202344</v>
      </c>
      <c r="L930" s="140">
        <v>202345</v>
      </c>
      <c r="N930" s="171" t="str">
        <f t="shared" si="42"/>
        <v>820366-</v>
      </c>
      <c r="O930" s="172" t="str">
        <f>IF(B930="NET","",IF(B930="","",IFERROR(VLOOKUP(N930,EAN!$A:$B,2,FALSE),"MANGLER - MÅ OPPDATERE EAN-FANEN")))</f>
        <v/>
      </c>
      <c r="P930" s="171">
        <f t="shared" si="43"/>
        <v>202341</v>
      </c>
      <c r="Q930" s="171">
        <f t="shared" si="44"/>
        <v>202345</v>
      </c>
      <c r="S930" s="102" t="str">
        <f>IF(B930="NET","",IFERROR(VLOOKUP(O930,'2) Order Form'!$V$9:$V$905,1,FALSE),"Ikke med I order form"))</f>
        <v/>
      </c>
      <c r="U930" s="2">
        <v>7048652762665</v>
      </c>
      <c r="V930" s="120">
        <f>IFERROR(VLOOKUP(U930,'2) Order Form'!$V$9:$V$1767,1,FALSE),"Ikke med I order form")</f>
        <v>7048652762665</v>
      </c>
      <c r="W930" s="173">
        <f>INDEX(ATS!$A:$P,MATCH(ATS!$U930,ATS!$O:$O,0),1)</f>
        <v>852078</v>
      </c>
      <c r="X930" s="174" t="str">
        <f>INDEX(ATS!$A:$P,MATCH(ATS!$U930,ATS!$O:$O,0),2)</f>
        <v>Memento RIG Reflect Lens</v>
      </c>
      <c r="Y930" s="175" t="str">
        <f>INDEX(ATS!$A:$P,MATCH(ATS!$U930,ATS!$O:$O,0),4)</f>
        <v>200000-OS</v>
      </c>
      <c r="AA930" s="173">
        <f>IFERROR(VLOOKUP('2) Order Form'!V823,$U$4:$U$2000,1,FALSE),"Ikke med i Elastic")</f>
        <v>7048652898081</v>
      </c>
      <c r="AB930" s="173">
        <f>SUM('2) Order Form'!V823)</f>
        <v>7048652898081</v>
      </c>
      <c r="AC930" s="173">
        <f>INDEX(ATS!$A:$P,MATCH(ATS!$AB930,ATS!$O:$O,0),1)</f>
        <v>820397</v>
      </c>
      <c r="AD930" s="173" t="str">
        <f>INDEX(ATS!$A:$P,MATCH(ATS!$AB930,ATS!$O:$O,0),2)</f>
        <v>Sweet Tee W</v>
      </c>
      <c r="AE930" s="173" t="str">
        <f>INDEX(ATS!$A:$P,MATCH(ATS!$AB930,ATS!$O:$O,0),4)</f>
        <v>88302-S</v>
      </c>
    </row>
    <row r="931" spans="1:31">
      <c r="A931">
        <v>820366</v>
      </c>
      <c r="B931" t="s">
        <v>1526</v>
      </c>
      <c r="C931" t="s">
        <v>3939</v>
      </c>
      <c r="D931" t="s">
        <v>1516</v>
      </c>
      <c r="E931" t="s">
        <v>2810</v>
      </c>
      <c r="F931" t="s">
        <v>8</v>
      </c>
      <c r="G931" t="s">
        <v>111</v>
      </c>
      <c r="H931">
        <v>9</v>
      </c>
      <c r="I931">
        <v>9</v>
      </c>
      <c r="J931">
        <v>9</v>
      </c>
      <c r="K931">
        <v>9</v>
      </c>
      <c r="L931">
        <v>9</v>
      </c>
      <c r="N931" s="171" t="str">
        <f t="shared" si="42"/>
        <v>820366-78001-S</v>
      </c>
      <c r="O931" s="172">
        <f>IF(B931="NET","",IF(B931="","",IFERROR(VLOOKUP(N931,EAN!$A:$B,2,FALSE),"MANGLER - MÅ OPPDATERE EAN-FANEN")))</f>
        <v>7048652896346</v>
      </c>
      <c r="P931" s="171">
        <f t="shared" si="43"/>
        <v>9</v>
      </c>
      <c r="Q931" s="171">
        <f t="shared" si="44"/>
        <v>9</v>
      </c>
      <c r="S931" s="102">
        <f>IF(B931="NET","",IFERROR(VLOOKUP(O931,'2) Order Form'!$V$9:$V$905,1,FALSE),"Ikke med I order form"))</f>
        <v>7048652896346</v>
      </c>
      <c r="U931" s="2">
        <v>7048652762498</v>
      </c>
      <c r="V931" s="120">
        <f>IFERROR(VLOOKUP(U931,'2) Order Form'!$V$9:$V$1767,1,FALSE),"Ikke med I order form")</f>
        <v>7048652762498</v>
      </c>
      <c r="W931" s="173">
        <f>INDEX(ATS!$A:$P,MATCH(ATS!$U931,ATS!$O:$O,0),1)</f>
        <v>852076</v>
      </c>
      <c r="X931" s="174" t="str">
        <f>INDEX(ATS!$A:$P,MATCH(ATS!$U931,ATS!$O:$O,0),2)</f>
        <v>Memento Polarized Lens</v>
      </c>
      <c r="Y931" s="175" t="str">
        <f>INDEX(ATS!$A:$P,MATCH(ATS!$U931,ATS!$O:$O,0),4)</f>
        <v>230000-OS</v>
      </c>
      <c r="AA931" s="173">
        <f>IFERROR(VLOOKUP('2) Order Form'!V824,$U$4:$U$2000,1,FALSE),"Ikke med i Elastic")</f>
        <v>7048652898074</v>
      </c>
      <c r="AB931" s="173">
        <f>SUM('2) Order Form'!V824)</f>
        <v>7048652898074</v>
      </c>
      <c r="AC931" s="173">
        <f>INDEX(ATS!$A:$P,MATCH(ATS!$AB931,ATS!$O:$O,0),1)</f>
        <v>820397</v>
      </c>
      <c r="AD931" s="173" t="str">
        <f>INDEX(ATS!$A:$P,MATCH(ATS!$AB931,ATS!$O:$O,0),2)</f>
        <v>Sweet Tee W</v>
      </c>
      <c r="AE931" s="173" t="str">
        <f>INDEX(ATS!$A:$P,MATCH(ATS!$AB931,ATS!$O:$O,0),4)</f>
        <v>88302-M</v>
      </c>
    </row>
    <row r="932" spans="1:31">
      <c r="A932">
        <v>820366</v>
      </c>
      <c r="B932" t="s">
        <v>1526</v>
      </c>
      <c r="C932" t="s">
        <v>3939</v>
      </c>
      <c r="D932" t="s">
        <v>1517</v>
      </c>
      <c r="E932" t="s">
        <v>2810</v>
      </c>
      <c r="F932" t="s">
        <v>7</v>
      </c>
      <c r="G932" t="s">
        <v>111</v>
      </c>
      <c r="H932">
        <v>25</v>
      </c>
      <c r="I932">
        <v>25</v>
      </c>
      <c r="J932">
        <v>25</v>
      </c>
      <c r="K932">
        <v>25</v>
      </c>
      <c r="L932">
        <v>25</v>
      </c>
      <c r="N932" s="171" t="str">
        <f t="shared" si="42"/>
        <v>820366-78001-M</v>
      </c>
      <c r="O932" s="172">
        <f>IF(B932="NET","",IF(B932="","",IFERROR(VLOOKUP(N932,EAN!$A:$B,2,FALSE),"MANGLER - MÅ OPPDATERE EAN-FANEN")))</f>
        <v>7048652896339</v>
      </c>
      <c r="P932" s="171">
        <f t="shared" si="43"/>
        <v>25</v>
      </c>
      <c r="Q932" s="171">
        <f t="shared" si="44"/>
        <v>25</v>
      </c>
      <c r="S932" s="102">
        <f>IF(B932="NET","",IFERROR(VLOOKUP(O932,'2) Order Form'!$V$9:$V$905,1,FALSE),"Ikke med I order form"))</f>
        <v>7048652896339</v>
      </c>
      <c r="U932" s="2">
        <v>7048652762498</v>
      </c>
      <c r="V932" s="120">
        <f>IFERROR(VLOOKUP(U932,'2) Order Form'!$V$9:$V$1767,1,FALSE),"Ikke med I order form")</f>
        <v>7048652762498</v>
      </c>
      <c r="W932" s="173">
        <f>INDEX(ATS!$A:$P,MATCH(ATS!$U932,ATS!$O:$O,0),1)</f>
        <v>852076</v>
      </c>
      <c r="X932" s="174" t="str">
        <f>INDEX(ATS!$A:$P,MATCH(ATS!$U932,ATS!$O:$O,0),2)</f>
        <v>Memento Polarized Lens</v>
      </c>
      <c r="Y932" s="175" t="str">
        <f>INDEX(ATS!$A:$P,MATCH(ATS!$U932,ATS!$O:$O,0),4)</f>
        <v>230000-OS</v>
      </c>
      <c r="AA932" s="173">
        <f>IFERROR(VLOOKUP('2) Order Form'!V825,$U$4:$U$2000,1,FALSE),"Ikke med i Elastic")</f>
        <v>7048652898067</v>
      </c>
      <c r="AB932" s="173">
        <f>SUM('2) Order Form'!V825)</f>
        <v>7048652898067</v>
      </c>
      <c r="AC932" s="173">
        <f>INDEX(ATS!$A:$P,MATCH(ATS!$AB932,ATS!$O:$O,0),1)</f>
        <v>820397</v>
      </c>
      <c r="AD932" s="173" t="str">
        <f>INDEX(ATS!$A:$P,MATCH(ATS!$AB932,ATS!$O:$O,0),2)</f>
        <v>Sweet Tee W</v>
      </c>
      <c r="AE932" s="173" t="str">
        <f>INDEX(ATS!$A:$P,MATCH(ATS!$AB932,ATS!$O:$O,0),4)</f>
        <v>88302-L</v>
      </c>
    </row>
    <row r="933" spans="1:31">
      <c r="A933">
        <v>820366</v>
      </c>
      <c r="B933" t="s">
        <v>1526</v>
      </c>
      <c r="C933" t="s">
        <v>3939</v>
      </c>
      <c r="D933" t="s">
        <v>1518</v>
      </c>
      <c r="E933" t="s">
        <v>2810</v>
      </c>
      <c r="F933" t="s">
        <v>66</v>
      </c>
      <c r="G933" t="s">
        <v>111</v>
      </c>
      <c r="H933">
        <v>35</v>
      </c>
      <c r="I933">
        <v>35</v>
      </c>
      <c r="J933">
        <v>35</v>
      </c>
      <c r="K933">
        <v>35</v>
      </c>
      <c r="L933">
        <v>35</v>
      </c>
      <c r="N933" s="171" t="str">
        <f t="shared" si="42"/>
        <v>820366-78001-L</v>
      </c>
      <c r="O933" s="172">
        <f>IF(B933="NET","",IF(B933="","",IFERROR(VLOOKUP(N933,EAN!$A:$B,2,FALSE),"MANGLER - MÅ OPPDATERE EAN-FANEN")))</f>
        <v>7048652896322</v>
      </c>
      <c r="P933" s="171">
        <f t="shared" si="43"/>
        <v>35</v>
      </c>
      <c r="Q933" s="171">
        <f t="shared" si="44"/>
        <v>35</v>
      </c>
      <c r="S933" s="102">
        <f>IF(B933="NET","",IFERROR(VLOOKUP(O933,'2) Order Form'!$V$9:$V$905,1,FALSE),"Ikke med I order form"))</f>
        <v>7048652896322</v>
      </c>
      <c r="U933" s="2">
        <v>7048652762498</v>
      </c>
      <c r="V933" s="120">
        <f>IFERROR(VLOOKUP(U933,'2) Order Form'!$V$9:$V$1767,1,FALSE),"Ikke med I order form")</f>
        <v>7048652762498</v>
      </c>
      <c r="W933" s="173">
        <f>INDEX(ATS!$A:$P,MATCH(ATS!$U933,ATS!$O:$O,0),1)</f>
        <v>852076</v>
      </c>
      <c r="X933" s="174" t="str">
        <f>INDEX(ATS!$A:$P,MATCH(ATS!$U933,ATS!$O:$O,0),2)</f>
        <v>Memento Polarized Lens</v>
      </c>
      <c r="Y933" s="175" t="str">
        <f>INDEX(ATS!$A:$P,MATCH(ATS!$U933,ATS!$O:$O,0),4)</f>
        <v>230000-OS</v>
      </c>
      <c r="AA933" s="173" t="str">
        <f>IFERROR(VLOOKUP('2) Order Form'!#REF!,$U$4:$U$2000,1,FALSE),"Ikke med i Elastic")</f>
        <v>Ikke med i Elastic</v>
      </c>
      <c r="AB933" s="173" t="e">
        <f>SUM('2) Order Form'!#REF!)</f>
        <v>#REF!</v>
      </c>
      <c r="AC933" s="173" t="e">
        <f>INDEX(ATS!$A:$P,MATCH(ATS!$AB933,ATS!$O:$O,0),1)</f>
        <v>#REF!</v>
      </c>
      <c r="AD933" s="173" t="e">
        <f>INDEX(ATS!$A:$P,MATCH(ATS!$AB933,ATS!$O:$O,0),2)</f>
        <v>#REF!</v>
      </c>
      <c r="AE933" s="173" t="e">
        <f>INDEX(ATS!$A:$P,MATCH(ATS!$AB933,ATS!$O:$O,0),4)</f>
        <v>#REF!</v>
      </c>
    </row>
    <row r="934" spans="1:31">
      <c r="A934">
        <v>820366</v>
      </c>
      <c r="B934" t="s">
        <v>1526</v>
      </c>
      <c r="C934" t="s">
        <v>3939</v>
      </c>
      <c r="D934" t="s">
        <v>1519</v>
      </c>
      <c r="E934" t="s">
        <v>2810</v>
      </c>
      <c r="F934" t="s">
        <v>67</v>
      </c>
      <c r="G934" t="s">
        <v>111</v>
      </c>
      <c r="H934">
        <v>15</v>
      </c>
      <c r="I934">
        <v>15</v>
      </c>
      <c r="J934">
        <v>15</v>
      </c>
      <c r="K934">
        <v>15</v>
      </c>
      <c r="L934">
        <v>15</v>
      </c>
      <c r="N934" s="171" t="str">
        <f t="shared" si="42"/>
        <v>820366-78001-XL</v>
      </c>
      <c r="O934" s="172">
        <f>IF(B934="NET","",IF(B934="","",IFERROR(VLOOKUP(N934,EAN!$A:$B,2,FALSE),"MANGLER - MÅ OPPDATERE EAN-FANEN")))</f>
        <v>7048652896353</v>
      </c>
      <c r="P934" s="171">
        <f t="shared" si="43"/>
        <v>15</v>
      </c>
      <c r="Q934" s="171">
        <f t="shared" si="44"/>
        <v>15</v>
      </c>
      <c r="S934" s="102">
        <f>IF(B934="NET","",IFERROR(VLOOKUP(O934,'2) Order Form'!$V$9:$V$905,1,FALSE),"Ikke med I order form"))</f>
        <v>7048652896353</v>
      </c>
      <c r="U934" s="2">
        <v>7048652762528</v>
      </c>
      <c r="V934" s="120">
        <f>IFERROR(VLOOKUP(U934,'2) Order Form'!$V$9:$V$1767,1,FALSE),"Ikke med I order form")</f>
        <v>7048652762528</v>
      </c>
      <c r="W934" s="173">
        <f>INDEX(ATS!$A:$P,MATCH(ATS!$U934,ATS!$O:$O,0),1)</f>
        <v>852077</v>
      </c>
      <c r="X934" s="174" t="str">
        <f>INDEX(ATS!$A:$P,MATCH(ATS!$U934,ATS!$O:$O,0),2)</f>
        <v>Memento RIG Photochromic Lens</v>
      </c>
      <c r="Y934" s="175" t="str">
        <f>INDEX(ATS!$A:$P,MATCH(ATS!$U934,ATS!$O:$O,0),4)</f>
        <v>220000-OS</v>
      </c>
      <c r="AA934" s="173" t="str">
        <f>IFERROR(VLOOKUP('2) Order Form'!#REF!,$U$4:$U$2000,1,FALSE),"Ikke med i Elastic")</f>
        <v>Ikke med i Elastic</v>
      </c>
      <c r="AB934" s="173" t="e">
        <f>SUM('2) Order Form'!#REF!)</f>
        <v>#REF!</v>
      </c>
      <c r="AC934" s="173" t="e">
        <f>INDEX(ATS!$A:$P,MATCH(ATS!$AB934,ATS!$O:$O,0),1)</f>
        <v>#REF!</v>
      </c>
      <c r="AD934" s="173" t="e">
        <f>INDEX(ATS!$A:$P,MATCH(ATS!$AB934,ATS!$O:$O,0),2)</f>
        <v>#REF!</v>
      </c>
      <c r="AE934" s="173" t="e">
        <f>INDEX(ATS!$A:$P,MATCH(ATS!$AB934,ATS!$O:$O,0),4)</f>
        <v>#REF!</v>
      </c>
    </row>
    <row r="935" spans="1:31">
      <c r="A935">
        <v>820366</v>
      </c>
      <c r="B935" t="s">
        <v>1526</v>
      </c>
      <c r="C935" t="s">
        <v>3939</v>
      </c>
      <c r="D935" t="s">
        <v>334</v>
      </c>
      <c r="E935" t="s">
        <v>2883</v>
      </c>
      <c r="F935" t="s">
        <v>8</v>
      </c>
      <c r="G935" t="s">
        <v>111</v>
      </c>
      <c r="H935">
        <v>9</v>
      </c>
      <c r="I935">
        <v>9</v>
      </c>
      <c r="J935">
        <v>9</v>
      </c>
      <c r="K935">
        <v>9</v>
      </c>
      <c r="L935">
        <v>9</v>
      </c>
      <c r="N935" s="171" t="str">
        <f t="shared" si="42"/>
        <v>820366-99901-S</v>
      </c>
      <c r="O935" s="172">
        <f>IF(B935="NET","",IF(B935="","",IFERROR(VLOOKUP(N935,EAN!$A:$B,2,FALSE),"MANGLER - MÅ OPPDATERE EAN-FANEN")))</f>
        <v>7048652896384</v>
      </c>
      <c r="P935" s="171">
        <f t="shared" si="43"/>
        <v>9</v>
      </c>
      <c r="Q935" s="171">
        <f t="shared" si="44"/>
        <v>9</v>
      </c>
      <c r="S935" s="102">
        <f>IF(B935="NET","",IFERROR(VLOOKUP(O935,'2) Order Form'!$V$9:$V$905,1,FALSE),"Ikke med I order form"))</f>
        <v>7048652896384</v>
      </c>
      <c r="U935" s="2">
        <v>7048652762528</v>
      </c>
      <c r="V935" s="120">
        <f>IFERROR(VLOOKUP(U935,'2) Order Form'!$V$9:$V$1767,1,FALSE),"Ikke med I order form")</f>
        <v>7048652762528</v>
      </c>
      <c r="W935" s="173">
        <f>INDEX(ATS!$A:$P,MATCH(ATS!$U935,ATS!$O:$O,0),1)</f>
        <v>852077</v>
      </c>
      <c r="X935" s="174" t="str">
        <f>INDEX(ATS!$A:$P,MATCH(ATS!$U935,ATS!$O:$O,0),2)</f>
        <v>Memento RIG Photochromic Lens</v>
      </c>
      <c r="Y935" s="175" t="str">
        <f>INDEX(ATS!$A:$P,MATCH(ATS!$U935,ATS!$O:$O,0),4)</f>
        <v>220000-OS</v>
      </c>
      <c r="AA935" s="173" t="str">
        <f>IFERROR(VLOOKUP('2) Order Form'!#REF!,$U$4:$U$2000,1,FALSE),"Ikke med i Elastic")</f>
        <v>Ikke med i Elastic</v>
      </c>
      <c r="AB935" s="173" t="e">
        <f>SUM('2) Order Form'!#REF!)</f>
        <v>#REF!</v>
      </c>
      <c r="AC935" s="173" t="e">
        <f>INDEX(ATS!$A:$P,MATCH(ATS!$AB935,ATS!$O:$O,0),1)</f>
        <v>#REF!</v>
      </c>
      <c r="AD935" s="173" t="e">
        <f>INDEX(ATS!$A:$P,MATCH(ATS!$AB935,ATS!$O:$O,0),2)</f>
        <v>#REF!</v>
      </c>
      <c r="AE935" s="173" t="e">
        <f>INDEX(ATS!$A:$P,MATCH(ATS!$AB935,ATS!$O:$O,0),4)</f>
        <v>#REF!</v>
      </c>
    </row>
    <row r="936" spans="1:31">
      <c r="A936">
        <v>820366</v>
      </c>
      <c r="B936" t="s">
        <v>1526</v>
      </c>
      <c r="C936" t="s">
        <v>3939</v>
      </c>
      <c r="D936" t="s">
        <v>335</v>
      </c>
      <c r="E936" t="s">
        <v>2883</v>
      </c>
      <c r="F936" t="s">
        <v>7</v>
      </c>
      <c r="G936" t="s">
        <v>111</v>
      </c>
      <c r="H936">
        <v>0</v>
      </c>
      <c r="I936">
        <v>0</v>
      </c>
      <c r="J936">
        <v>0</v>
      </c>
      <c r="K936">
        <v>0</v>
      </c>
      <c r="L936">
        <v>0</v>
      </c>
      <c r="N936" s="171" t="str">
        <f t="shared" si="42"/>
        <v>820366-99901-M</v>
      </c>
      <c r="O936" s="172">
        <f>IF(B936="NET","",IF(B936="","",IFERROR(VLOOKUP(N936,EAN!$A:$B,2,FALSE),"MANGLER - MÅ OPPDATERE EAN-FANEN")))</f>
        <v>7048652896377</v>
      </c>
      <c r="P936" s="171">
        <f t="shared" si="43"/>
        <v>0</v>
      </c>
      <c r="Q936" s="171">
        <f t="shared" si="44"/>
        <v>0</v>
      </c>
      <c r="S936" s="102">
        <f>IF(B936="NET","",IFERROR(VLOOKUP(O936,'2) Order Form'!$V$9:$V$905,1,FALSE),"Ikke med I order form"))</f>
        <v>7048652896377</v>
      </c>
      <c r="U936" s="2">
        <v>7048652762528</v>
      </c>
      <c r="V936" s="120">
        <f>IFERROR(VLOOKUP(U936,'2) Order Form'!$V$9:$V$1767,1,FALSE),"Ikke med I order form")</f>
        <v>7048652762528</v>
      </c>
      <c r="W936" s="173">
        <f>INDEX(ATS!$A:$P,MATCH(ATS!$U936,ATS!$O:$O,0),1)</f>
        <v>852077</v>
      </c>
      <c r="X936" s="174" t="str">
        <f>INDEX(ATS!$A:$P,MATCH(ATS!$U936,ATS!$O:$O,0),2)</f>
        <v>Memento RIG Photochromic Lens</v>
      </c>
      <c r="Y936" s="175" t="str">
        <f>INDEX(ATS!$A:$P,MATCH(ATS!$U936,ATS!$O:$O,0),4)</f>
        <v>220000-OS</v>
      </c>
      <c r="AA936" s="173" t="str">
        <f>IFERROR(VLOOKUP('2) Order Form'!#REF!,$U$4:$U$2000,1,FALSE),"Ikke med i Elastic")</f>
        <v>Ikke med i Elastic</v>
      </c>
      <c r="AB936" s="173" t="e">
        <f>SUM('2) Order Form'!#REF!)</f>
        <v>#REF!</v>
      </c>
      <c r="AC936" s="173" t="e">
        <f>INDEX(ATS!$A:$P,MATCH(ATS!$AB936,ATS!$O:$O,0),1)</f>
        <v>#REF!</v>
      </c>
      <c r="AD936" s="173" t="e">
        <f>INDEX(ATS!$A:$P,MATCH(ATS!$AB936,ATS!$O:$O,0),2)</f>
        <v>#REF!</v>
      </c>
      <c r="AE936" s="173" t="e">
        <f>INDEX(ATS!$A:$P,MATCH(ATS!$AB936,ATS!$O:$O,0),4)</f>
        <v>#REF!</v>
      </c>
    </row>
    <row r="937" spans="1:31">
      <c r="A937">
        <v>820366</v>
      </c>
      <c r="B937" t="s">
        <v>1526</v>
      </c>
      <c r="C937" t="s">
        <v>3939</v>
      </c>
      <c r="D937" t="s">
        <v>336</v>
      </c>
      <c r="E937" t="s">
        <v>2883</v>
      </c>
      <c r="F937" t="s">
        <v>66</v>
      </c>
      <c r="G937" t="s">
        <v>111</v>
      </c>
      <c r="H937">
        <v>0</v>
      </c>
      <c r="I937">
        <v>0</v>
      </c>
      <c r="J937">
        <v>0</v>
      </c>
      <c r="K937">
        <v>0</v>
      </c>
      <c r="L937">
        <v>0</v>
      </c>
      <c r="N937" s="171" t="str">
        <f t="shared" si="42"/>
        <v>820366-99901-L</v>
      </c>
      <c r="O937" s="172">
        <f>IF(B937="NET","",IF(B937="","",IFERROR(VLOOKUP(N937,EAN!$A:$B,2,FALSE),"MANGLER - MÅ OPPDATERE EAN-FANEN")))</f>
        <v>7048652896360</v>
      </c>
      <c r="P937" s="171">
        <f t="shared" si="43"/>
        <v>0</v>
      </c>
      <c r="Q937" s="171">
        <f t="shared" si="44"/>
        <v>0</v>
      </c>
      <c r="S937" s="102">
        <f>IF(B937="NET","",IFERROR(VLOOKUP(O937,'2) Order Form'!$V$9:$V$905,1,FALSE),"Ikke med I order form"))</f>
        <v>7048652896360</v>
      </c>
      <c r="U937" s="2">
        <v>7048652777850</v>
      </c>
      <c r="V937" s="120">
        <f>IFERROR(VLOOKUP(U937,'2) Order Form'!$V$9:$V$1767,1,FALSE),"Ikke med I order form")</f>
        <v>7048652777850</v>
      </c>
      <c r="W937" s="173">
        <f>INDEX(ATS!$A:$P,MATCH(ATS!$U937,ATS!$O:$O,0),1)</f>
        <v>852086</v>
      </c>
      <c r="X937" s="174" t="str">
        <f>INDEX(ATS!$A:$P,MATCH(ATS!$U937,ATS!$O:$O,0),2)</f>
        <v xml:space="preserve">Shinobi Lens </v>
      </c>
      <c r="Y937" s="175" t="str">
        <f>INDEX(ATS!$A:$P,MATCH(ATS!$U937,ATS!$O:$O,0),4)</f>
        <v>100000-OS</v>
      </c>
      <c r="AA937" s="173">
        <f>IFERROR(VLOOKUP('2) Order Form'!V826,$U$4:$U$2000,1,FALSE),"Ikke med i Elastic")</f>
        <v>7048652900821</v>
      </c>
      <c r="AB937" s="173">
        <f>SUM('2) Order Form'!V826)</f>
        <v>7048652900821</v>
      </c>
      <c r="AC937" s="173">
        <f>INDEX(ATS!$A:$P,MATCH(ATS!$AB937,ATS!$O:$O,0),1)</f>
        <v>820403</v>
      </c>
      <c r="AD937" s="173" t="str">
        <f>INDEX(ATS!$A:$P,MATCH(ATS!$AB937,ATS!$O:$O,0),2)</f>
        <v>Sweet Tee Jr</v>
      </c>
      <c r="AE937" s="173" t="str">
        <f>INDEX(ATS!$A:$P,MATCH(ATS!$AB937,ATS!$O:$O,0),4)</f>
        <v>78001-128</v>
      </c>
    </row>
    <row r="938" spans="1:31">
      <c r="A938">
        <v>820366</v>
      </c>
      <c r="B938" t="s">
        <v>1526</v>
      </c>
      <c r="C938" t="s">
        <v>3939</v>
      </c>
      <c r="D938" t="s">
        <v>337</v>
      </c>
      <c r="E938" t="s">
        <v>2883</v>
      </c>
      <c r="F938" t="s">
        <v>67</v>
      </c>
      <c r="G938" t="s">
        <v>111</v>
      </c>
      <c r="H938">
        <v>21</v>
      </c>
      <c r="I938">
        <v>21</v>
      </c>
      <c r="J938">
        <v>21</v>
      </c>
      <c r="K938">
        <v>21</v>
      </c>
      <c r="L938">
        <v>21</v>
      </c>
      <c r="N938" s="171" t="str">
        <f t="shared" si="42"/>
        <v>820366-99901-XL</v>
      </c>
      <c r="O938" s="172">
        <f>IF(B938="NET","",IF(B938="","",IFERROR(VLOOKUP(N938,EAN!$A:$B,2,FALSE),"MANGLER - MÅ OPPDATERE EAN-FANEN")))</f>
        <v>7048652896391</v>
      </c>
      <c r="P938" s="171">
        <f t="shared" si="43"/>
        <v>21</v>
      </c>
      <c r="Q938" s="171">
        <f t="shared" si="44"/>
        <v>21</v>
      </c>
      <c r="S938" s="102">
        <f>IF(B938="NET","",IFERROR(VLOOKUP(O938,'2) Order Form'!$V$9:$V$905,1,FALSE),"Ikke med I order form"))</f>
        <v>7048652896391</v>
      </c>
      <c r="U938" s="2">
        <v>7048652777850</v>
      </c>
      <c r="V938" s="120">
        <f>IFERROR(VLOOKUP(U938,'2) Order Form'!$V$9:$V$1767,1,FALSE),"Ikke med I order form")</f>
        <v>7048652777850</v>
      </c>
      <c r="W938" s="173">
        <f>INDEX(ATS!$A:$P,MATCH(ATS!$U938,ATS!$O:$O,0),1)</f>
        <v>852086</v>
      </c>
      <c r="X938" s="174" t="str">
        <f>INDEX(ATS!$A:$P,MATCH(ATS!$U938,ATS!$O:$O,0),2)</f>
        <v xml:space="preserve">Shinobi Lens </v>
      </c>
      <c r="Y938" s="175" t="str">
        <f>INDEX(ATS!$A:$P,MATCH(ATS!$U938,ATS!$O:$O,0),4)</f>
        <v>100000-OS</v>
      </c>
      <c r="AA938" s="173">
        <f>IFERROR(VLOOKUP('2) Order Form'!V827,$U$4:$U$2000,1,FALSE),"Ikke med i Elastic")</f>
        <v>7048652900838</v>
      </c>
      <c r="AB938" s="173">
        <f>SUM('2) Order Form'!V827)</f>
        <v>7048652900838</v>
      </c>
      <c r="AC938" s="173">
        <f>INDEX(ATS!$A:$P,MATCH(ATS!$AB938,ATS!$O:$O,0),1)</f>
        <v>820403</v>
      </c>
      <c r="AD938" s="173" t="str">
        <f>INDEX(ATS!$A:$P,MATCH(ATS!$AB938,ATS!$O:$O,0),2)</f>
        <v>Sweet Tee Jr</v>
      </c>
      <c r="AE938" s="173" t="str">
        <f>INDEX(ATS!$A:$P,MATCH(ATS!$AB938,ATS!$O:$O,0),4)</f>
        <v>78001-140</v>
      </c>
    </row>
    <row r="939" spans="1:31">
      <c r="A939" s="140">
        <v>820369</v>
      </c>
      <c r="B939" t="s">
        <v>170</v>
      </c>
      <c r="H939" s="140">
        <v>202341</v>
      </c>
      <c r="I939" s="140">
        <v>202342</v>
      </c>
      <c r="J939" s="140">
        <v>202343</v>
      </c>
      <c r="K939" s="140">
        <v>202344</v>
      </c>
      <c r="L939" s="140">
        <v>202345</v>
      </c>
      <c r="N939" s="171" t="str">
        <f t="shared" si="42"/>
        <v>820369-</v>
      </c>
      <c r="O939" s="172" t="str">
        <f>IF(B939="NET","",IF(B939="","",IFERROR(VLOOKUP(N939,EAN!$A:$B,2,FALSE),"MANGLER - MÅ OPPDATERE EAN-FANEN")))</f>
        <v/>
      </c>
      <c r="P939" s="171">
        <f t="shared" si="43"/>
        <v>202341</v>
      </c>
      <c r="Q939" s="171">
        <f t="shared" si="44"/>
        <v>202345</v>
      </c>
      <c r="S939" s="102" t="str">
        <f>IF(B939="NET","",IFERROR(VLOOKUP(O939,'2) Order Form'!$V$9:$V$905,1,FALSE),"Ikke med I order form"))</f>
        <v/>
      </c>
      <c r="U939" s="2">
        <v>7048652762252</v>
      </c>
      <c r="V939" s="120">
        <f>IFERROR(VLOOKUP(U939,'2) Order Form'!$V$9:$V$1767,1,FALSE),"Ikke med I order form")</f>
        <v>7048652762252</v>
      </c>
      <c r="W939" s="173">
        <f>INDEX(ATS!$A:$P,MATCH(ATS!$U939,ATS!$O:$O,0),1)</f>
        <v>852081</v>
      </c>
      <c r="X939" s="174" t="str">
        <f>INDEX(ATS!$A:$P,MATCH(ATS!$U939,ATS!$O:$O,0),2)</f>
        <v>Shinobi RIG Reflect Lens</v>
      </c>
      <c r="Y939" s="175" t="str">
        <f>INDEX(ATS!$A:$P,MATCH(ATS!$U939,ATS!$O:$O,0),4)</f>
        <v>070000-OS</v>
      </c>
      <c r="AA939" s="173">
        <f>IFERROR(VLOOKUP('2) Order Form'!V828,$U$4:$U$2000,1,FALSE),"Ikke med i Elastic")</f>
        <v>7048652900845</v>
      </c>
      <c r="AB939" s="173">
        <f>SUM('2) Order Form'!V828)</f>
        <v>7048652900845</v>
      </c>
      <c r="AC939" s="173">
        <f>INDEX(ATS!$A:$P,MATCH(ATS!$AB939,ATS!$O:$O,0),1)</f>
        <v>820403</v>
      </c>
      <c r="AD939" s="173" t="str">
        <f>INDEX(ATS!$A:$P,MATCH(ATS!$AB939,ATS!$O:$O,0),2)</f>
        <v>Sweet Tee Jr</v>
      </c>
      <c r="AE939" s="173" t="str">
        <f>INDEX(ATS!$A:$P,MATCH(ATS!$AB939,ATS!$O:$O,0),4)</f>
        <v>78001-152</v>
      </c>
    </row>
    <row r="940" spans="1:31">
      <c r="A940">
        <v>820369</v>
      </c>
      <c r="B940" t="s">
        <v>980</v>
      </c>
      <c r="C940" t="s">
        <v>3939</v>
      </c>
      <c r="D940" t="s">
        <v>1516</v>
      </c>
      <c r="E940" t="s">
        <v>2810</v>
      </c>
      <c r="F940" t="s">
        <v>8</v>
      </c>
      <c r="G940" t="s">
        <v>111</v>
      </c>
      <c r="H940">
        <v>9</v>
      </c>
      <c r="I940">
        <v>9</v>
      </c>
      <c r="J940">
        <v>9</v>
      </c>
      <c r="K940">
        <v>9</v>
      </c>
      <c r="L940">
        <v>9</v>
      </c>
      <c r="N940" s="171" t="str">
        <f t="shared" si="42"/>
        <v>820369-78001-S</v>
      </c>
      <c r="O940" s="172">
        <f>IF(B940="NET","",IF(B940="","",IFERROR(VLOOKUP(N940,EAN!$A:$B,2,FALSE),"MANGLER - MÅ OPPDATERE EAN-FANEN")))</f>
        <v>7048652896261</v>
      </c>
      <c r="P940" s="171">
        <f t="shared" si="43"/>
        <v>9</v>
      </c>
      <c r="Q940" s="171">
        <f t="shared" si="44"/>
        <v>9</v>
      </c>
      <c r="S940" s="102">
        <f>IF(B940="NET","",IFERROR(VLOOKUP(O940,'2) Order Form'!$V$9:$V$905,1,FALSE),"Ikke med I order form"))</f>
        <v>7048652896261</v>
      </c>
      <c r="U940" s="2">
        <v>7048652762252</v>
      </c>
      <c r="V940" s="120">
        <f>IFERROR(VLOOKUP(U940,'2) Order Form'!$V$9:$V$1767,1,FALSE),"Ikke med I order form")</f>
        <v>7048652762252</v>
      </c>
      <c r="W940" s="173">
        <f>INDEX(ATS!$A:$P,MATCH(ATS!$U940,ATS!$O:$O,0),1)</f>
        <v>852081</v>
      </c>
      <c r="X940" s="174" t="str">
        <f>INDEX(ATS!$A:$P,MATCH(ATS!$U940,ATS!$O:$O,0),2)</f>
        <v>Shinobi RIG Reflect Lens</v>
      </c>
      <c r="Y940" s="175" t="str">
        <f>INDEX(ATS!$A:$P,MATCH(ATS!$U940,ATS!$O:$O,0),4)</f>
        <v>070000-OS</v>
      </c>
      <c r="AA940" s="173">
        <f>IFERROR(VLOOKUP('2) Order Form'!V829,$U$4:$U$2000,1,FALSE),"Ikke med i Elastic")</f>
        <v>7048652912275</v>
      </c>
      <c r="AB940" s="173">
        <f>SUM('2) Order Form'!V829)</f>
        <v>7048652912275</v>
      </c>
      <c r="AC940" s="173">
        <f>INDEX(ATS!$A:$P,MATCH(ATS!$AB940,ATS!$O:$O,0),1)</f>
        <v>820403</v>
      </c>
      <c r="AD940" s="173" t="str">
        <f>INDEX(ATS!$A:$P,MATCH(ATS!$AB940,ATS!$O:$O,0),2)</f>
        <v>Sweet Tee Jr</v>
      </c>
      <c r="AE940" s="173" t="str">
        <f>INDEX(ATS!$A:$P,MATCH(ATS!$AB940,ATS!$O:$O,0),4)</f>
        <v>78001-164</v>
      </c>
    </row>
    <row r="941" spans="1:31">
      <c r="A941">
        <v>820369</v>
      </c>
      <c r="B941" t="s">
        <v>980</v>
      </c>
      <c r="C941" t="s">
        <v>3939</v>
      </c>
      <c r="D941" t="s">
        <v>1517</v>
      </c>
      <c r="E941" t="s">
        <v>2810</v>
      </c>
      <c r="F941" t="s">
        <v>7</v>
      </c>
      <c r="G941" t="s">
        <v>111</v>
      </c>
      <c r="H941">
        <v>13</v>
      </c>
      <c r="I941">
        <v>13</v>
      </c>
      <c r="J941">
        <v>13</v>
      </c>
      <c r="K941">
        <v>13</v>
      </c>
      <c r="L941">
        <v>13</v>
      </c>
      <c r="N941" s="171" t="str">
        <f t="shared" si="42"/>
        <v>820369-78001-M</v>
      </c>
      <c r="O941" s="172">
        <f>IF(B941="NET","",IF(B941="","",IFERROR(VLOOKUP(N941,EAN!$A:$B,2,FALSE),"MANGLER - MÅ OPPDATERE EAN-FANEN")))</f>
        <v>7048652896254</v>
      </c>
      <c r="P941" s="171">
        <f t="shared" si="43"/>
        <v>13</v>
      </c>
      <c r="Q941" s="171">
        <f t="shared" si="44"/>
        <v>13</v>
      </c>
      <c r="S941" s="102">
        <f>IF(B941="NET","",IFERROR(VLOOKUP(O941,'2) Order Form'!$V$9:$V$905,1,FALSE),"Ikke med I order form"))</f>
        <v>7048652896254</v>
      </c>
      <c r="U941" s="2">
        <v>7048652762252</v>
      </c>
      <c r="V941" s="120">
        <f>IFERROR(VLOOKUP(U941,'2) Order Form'!$V$9:$V$1767,1,FALSE),"Ikke med I order form")</f>
        <v>7048652762252</v>
      </c>
      <c r="W941" s="173">
        <f>INDEX(ATS!$A:$P,MATCH(ATS!$U941,ATS!$O:$O,0),1)</f>
        <v>852081</v>
      </c>
      <c r="X941" s="174" t="str">
        <f>INDEX(ATS!$A:$P,MATCH(ATS!$U941,ATS!$O:$O,0),2)</f>
        <v>Shinobi RIG Reflect Lens</v>
      </c>
      <c r="Y941" s="175" t="str">
        <f>INDEX(ATS!$A:$P,MATCH(ATS!$U941,ATS!$O:$O,0),4)</f>
        <v>070000-OS</v>
      </c>
      <c r="AA941" s="173">
        <f>IFERROR(VLOOKUP('2) Order Form'!V830,$U$4:$U$2000,1,FALSE),"Ikke med i Elastic")</f>
        <v>7048652900852</v>
      </c>
      <c r="AB941" s="173">
        <f>SUM('2) Order Form'!V830)</f>
        <v>7048652900852</v>
      </c>
      <c r="AC941" s="173">
        <f>INDEX(ATS!$A:$P,MATCH(ATS!$AB941,ATS!$O:$O,0),1)</f>
        <v>820403</v>
      </c>
      <c r="AD941" s="173" t="str">
        <f>INDEX(ATS!$A:$P,MATCH(ATS!$AB941,ATS!$O:$O,0),2)</f>
        <v>Sweet Tee Jr</v>
      </c>
      <c r="AE941" s="173" t="str">
        <f>INDEX(ATS!$A:$P,MATCH(ATS!$AB941,ATS!$O:$O,0),4)</f>
        <v>88300-128</v>
      </c>
    </row>
    <row r="942" spans="1:31">
      <c r="A942">
        <v>820369</v>
      </c>
      <c r="B942" t="s">
        <v>980</v>
      </c>
      <c r="C942" t="s">
        <v>3939</v>
      </c>
      <c r="D942" t="s">
        <v>1518</v>
      </c>
      <c r="E942" t="s">
        <v>2810</v>
      </c>
      <c r="F942" t="s">
        <v>66</v>
      </c>
      <c r="G942" t="s">
        <v>111</v>
      </c>
      <c r="H942">
        <v>19</v>
      </c>
      <c r="I942">
        <v>19</v>
      </c>
      <c r="J942">
        <v>19</v>
      </c>
      <c r="K942">
        <v>19</v>
      </c>
      <c r="L942">
        <v>19</v>
      </c>
      <c r="N942" s="171" t="str">
        <f t="shared" si="42"/>
        <v>820369-78001-L</v>
      </c>
      <c r="O942" s="172">
        <f>IF(B942="NET","",IF(B942="","",IFERROR(VLOOKUP(N942,EAN!$A:$B,2,FALSE),"MANGLER - MÅ OPPDATERE EAN-FANEN")))</f>
        <v>7048652896247</v>
      </c>
      <c r="P942" s="171">
        <f t="shared" si="43"/>
        <v>19</v>
      </c>
      <c r="Q942" s="171">
        <f t="shared" si="44"/>
        <v>19</v>
      </c>
      <c r="S942" s="102">
        <f>IF(B942="NET","",IFERROR(VLOOKUP(O942,'2) Order Form'!$V$9:$V$905,1,FALSE),"Ikke med I order form"))</f>
        <v>7048652896247</v>
      </c>
      <c r="U942" s="2">
        <v>7048652762269</v>
      </c>
      <c r="V942" s="120">
        <f>IFERROR(VLOOKUP(U942,'2) Order Form'!$V$9:$V$1767,1,FALSE),"Ikke med I order form")</f>
        <v>7048652762269</v>
      </c>
      <c r="W942" s="173">
        <f>INDEX(ATS!$A:$P,MATCH(ATS!$U942,ATS!$O:$O,0),1)</f>
        <v>852081</v>
      </c>
      <c r="X942" s="174" t="str">
        <f>INDEX(ATS!$A:$P,MATCH(ATS!$U942,ATS!$O:$O,0),2)</f>
        <v>Shinobi RIG Reflect Lens</v>
      </c>
      <c r="Y942" s="175" t="str">
        <f>INDEX(ATS!$A:$P,MATCH(ATS!$U942,ATS!$O:$O,0),4)</f>
        <v>150000-OS</v>
      </c>
      <c r="AA942" s="173">
        <f>IFERROR(VLOOKUP('2) Order Form'!V831,$U$4:$U$2000,1,FALSE),"Ikke med i Elastic")</f>
        <v>7048652900869</v>
      </c>
      <c r="AB942" s="173">
        <f>SUM('2) Order Form'!V831)</f>
        <v>7048652900869</v>
      </c>
      <c r="AC942" s="173">
        <f>INDEX(ATS!$A:$P,MATCH(ATS!$AB942,ATS!$O:$O,0),1)</f>
        <v>820403</v>
      </c>
      <c r="AD942" s="173" t="str">
        <f>INDEX(ATS!$A:$P,MATCH(ATS!$AB942,ATS!$O:$O,0),2)</f>
        <v>Sweet Tee Jr</v>
      </c>
      <c r="AE942" s="173" t="str">
        <f>INDEX(ATS!$A:$P,MATCH(ATS!$AB942,ATS!$O:$O,0),4)</f>
        <v>88300-140</v>
      </c>
    </row>
    <row r="943" spans="1:31">
      <c r="A943">
        <v>820369</v>
      </c>
      <c r="B943" t="s">
        <v>980</v>
      </c>
      <c r="C943" t="s">
        <v>3939</v>
      </c>
      <c r="D943" t="s">
        <v>1519</v>
      </c>
      <c r="E943" t="s">
        <v>2810</v>
      </c>
      <c r="F943" t="s">
        <v>67</v>
      </c>
      <c r="G943" t="s">
        <v>111</v>
      </c>
      <c r="H943">
        <v>16</v>
      </c>
      <c r="I943">
        <v>16</v>
      </c>
      <c r="J943">
        <v>16</v>
      </c>
      <c r="K943">
        <v>16</v>
      </c>
      <c r="L943">
        <v>16</v>
      </c>
      <c r="N943" s="171" t="str">
        <f t="shared" si="42"/>
        <v>820369-78001-XL</v>
      </c>
      <c r="O943" s="172">
        <f>IF(B943="NET","",IF(B943="","",IFERROR(VLOOKUP(N943,EAN!$A:$B,2,FALSE),"MANGLER - MÅ OPPDATERE EAN-FANEN")))</f>
        <v>7048652896278</v>
      </c>
      <c r="P943" s="171">
        <f t="shared" si="43"/>
        <v>16</v>
      </c>
      <c r="Q943" s="171">
        <f t="shared" si="44"/>
        <v>16</v>
      </c>
      <c r="S943" s="102">
        <f>IF(B943="NET","",IFERROR(VLOOKUP(O943,'2) Order Form'!$V$9:$V$905,1,FALSE),"Ikke med I order form"))</f>
        <v>7048652896278</v>
      </c>
      <c r="U943" s="2">
        <v>7048652762269</v>
      </c>
      <c r="V943" s="120">
        <f>IFERROR(VLOOKUP(U943,'2) Order Form'!$V$9:$V$1767,1,FALSE),"Ikke med I order form")</f>
        <v>7048652762269</v>
      </c>
      <c r="W943" s="173">
        <f>INDEX(ATS!$A:$P,MATCH(ATS!$U943,ATS!$O:$O,0),1)</f>
        <v>852081</v>
      </c>
      <c r="X943" s="174" t="str">
        <f>INDEX(ATS!$A:$P,MATCH(ATS!$U943,ATS!$O:$O,0),2)</f>
        <v>Shinobi RIG Reflect Lens</v>
      </c>
      <c r="Y943" s="175" t="str">
        <f>INDEX(ATS!$A:$P,MATCH(ATS!$U943,ATS!$O:$O,0),4)</f>
        <v>150000-OS</v>
      </c>
      <c r="AA943" s="173">
        <f>IFERROR(VLOOKUP('2) Order Form'!V832,$U$4:$U$2000,1,FALSE),"Ikke med i Elastic")</f>
        <v>7048652900876</v>
      </c>
      <c r="AB943" s="173">
        <f>SUM('2) Order Form'!V832)</f>
        <v>7048652900876</v>
      </c>
      <c r="AC943" s="173">
        <f>INDEX(ATS!$A:$P,MATCH(ATS!$AB943,ATS!$O:$O,0),1)</f>
        <v>820403</v>
      </c>
      <c r="AD943" s="173" t="str">
        <f>INDEX(ATS!$A:$P,MATCH(ATS!$AB943,ATS!$O:$O,0),2)</f>
        <v>Sweet Tee Jr</v>
      </c>
      <c r="AE943" s="173" t="str">
        <f>INDEX(ATS!$A:$P,MATCH(ATS!$AB943,ATS!$O:$O,0),4)</f>
        <v>88300-152</v>
      </c>
    </row>
    <row r="944" spans="1:31">
      <c r="A944">
        <v>820369</v>
      </c>
      <c r="B944" t="s">
        <v>980</v>
      </c>
      <c r="C944" t="s">
        <v>3939</v>
      </c>
      <c r="D944" t="s">
        <v>1512</v>
      </c>
      <c r="E944" t="s">
        <v>2817</v>
      </c>
      <c r="F944" t="s">
        <v>8</v>
      </c>
      <c r="G944" t="s">
        <v>111</v>
      </c>
      <c r="H944">
        <v>3</v>
      </c>
      <c r="I944">
        <v>3</v>
      </c>
      <c r="J944">
        <v>3</v>
      </c>
      <c r="K944">
        <v>3</v>
      </c>
      <c r="L944">
        <v>3</v>
      </c>
      <c r="N944" s="171" t="str">
        <f t="shared" si="42"/>
        <v>820369-88000-S</v>
      </c>
      <c r="O944" s="172">
        <f>IF(B944="NET","",IF(B944="","",IFERROR(VLOOKUP(N944,EAN!$A:$B,2,FALSE),"MANGLER - MÅ OPPDATERE EAN-FANEN")))</f>
        <v>7048652903648</v>
      </c>
      <c r="P944" s="171">
        <f t="shared" si="43"/>
        <v>3</v>
      </c>
      <c r="Q944" s="171">
        <f t="shared" si="44"/>
        <v>3</v>
      </c>
      <c r="S944" s="102">
        <f>IF(B944="NET","",IFERROR(VLOOKUP(O944,'2) Order Form'!$V$9:$V$905,1,FALSE),"Ikke med I order form"))</f>
        <v>7048652903648</v>
      </c>
      <c r="U944" s="2">
        <v>7048652762269</v>
      </c>
      <c r="V944" s="120">
        <f>IFERROR(VLOOKUP(U944,'2) Order Form'!$V$9:$V$1767,1,FALSE),"Ikke med I order form")</f>
        <v>7048652762269</v>
      </c>
      <c r="W944" s="173">
        <f>INDEX(ATS!$A:$P,MATCH(ATS!$U944,ATS!$O:$O,0),1)</f>
        <v>852081</v>
      </c>
      <c r="X944" s="174" t="str">
        <f>INDEX(ATS!$A:$P,MATCH(ATS!$U944,ATS!$O:$O,0),2)</f>
        <v>Shinobi RIG Reflect Lens</v>
      </c>
      <c r="Y944" s="175" t="str">
        <f>INDEX(ATS!$A:$P,MATCH(ATS!$U944,ATS!$O:$O,0),4)</f>
        <v>150000-OS</v>
      </c>
      <c r="AA944" s="173">
        <f>IFERROR(VLOOKUP('2) Order Form'!V833,$U$4:$U$2000,1,FALSE),"Ikke med i Elastic")</f>
        <v>7048652912282</v>
      </c>
      <c r="AB944" s="173">
        <f>SUM('2) Order Form'!V833)</f>
        <v>7048652912282</v>
      </c>
      <c r="AC944" s="173">
        <f>INDEX(ATS!$A:$P,MATCH(ATS!$AB944,ATS!$O:$O,0),1)</f>
        <v>820403</v>
      </c>
      <c r="AD944" s="173" t="str">
        <f>INDEX(ATS!$A:$P,MATCH(ATS!$AB944,ATS!$O:$O,0),2)</f>
        <v>Sweet Tee Jr</v>
      </c>
      <c r="AE944" s="173" t="str">
        <f>INDEX(ATS!$A:$P,MATCH(ATS!$AB944,ATS!$O:$O,0),4)</f>
        <v>88300-164</v>
      </c>
    </row>
    <row r="945" spans="1:31">
      <c r="A945">
        <v>820369</v>
      </c>
      <c r="B945" t="s">
        <v>980</v>
      </c>
      <c r="C945" t="s">
        <v>3939</v>
      </c>
      <c r="D945" t="s">
        <v>1513</v>
      </c>
      <c r="E945" t="s">
        <v>2817</v>
      </c>
      <c r="F945" t="s">
        <v>7</v>
      </c>
      <c r="G945" t="s">
        <v>111</v>
      </c>
      <c r="H945">
        <v>14</v>
      </c>
      <c r="I945">
        <v>14</v>
      </c>
      <c r="J945">
        <v>14</v>
      </c>
      <c r="K945">
        <v>14</v>
      </c>
      <c r="L945">
        <v>14</v>
      </c>
      <c r="N945" s="171" t="str">
        <f t="shared" si="42"/>
        <v>820369-88000-M</v>
      </c>
      <c r="O945" s="172">
        <f>IF(B945="NET","",IF(B945="","",IFERROR(VLOOKUP(N945,EAN!$A:$B,2,FALSE),"MANGLER - MÅ OPPDATERE EAN-FANEN")))</f>
        <v>7048652903631</v>
      </c>
      <c r="P945" s="171">
        <f t="shared" si="43"/>
        <v>14</v>
      </c>
      <c r="Q945" s="171">
        <f t="shared" si="44"/>
        <v>14</v>
      </c>
      <c r="S945" s="102">
        <f>IF(B945="NET","",IFERROR(VLOOKUP(O945,'2) Order Form'!$V$9:$V$905,1,FALSE),"Ikke med I order form"))</f>
        <v>7048652903631</v>
      </c>
      <c r="U945" s="2">
        <v>7048652762269</v>
      </c>
      <c r="V945" s="120">
        <f>IFERROR(VLOOKUP(U945,'2) Order Form'!$V$9:$V$1767,1,FALSE),"Ikke med I order form")</f>
        <v>7048652762269</v>
      </c>
      <c r="W945" s="173">
        <f>INDEX(ATS!$A:$P,MATCH(ATS!$U945,ATS!$O:$O,0),1)</f>
        <v>852081</v>
      </c>
      <c r="X945" s="174" t="str">
        <f>INDEX(ATS!$A:$P,MATCH(ATS!$U945,ATS!$O:$O,0),2)</f>
        <v>Shinobi RIG Reflect Lens</v>
      </c>
      <c r="Y945" s="175" t="str">
        <f>INDEX(ATS!$A:$P,MATCH(ATS!$U945,ATS!$O:$O,0),4)</f>
        <v>150000-OS</v>
      </c>
      <c r="AA945" s="173">
        <f>IFERROR(VLOOKUP('2) Order Form'!V834,$U$4:$U$2000,1,FALSE),"Ikke med i Elastic")</f>
        <v>7048652902603</v>
      </c>
      <c r="AB945" s="173">
        <f>SUM('2) Order Form'!V834)</f>
        <v>7048652902603</v>
      </c>
      <c r="AC945" s="173">
        <f>INDEX(ATS!$A:$P,MATCH(ATS!$AB945,ATS!$O:$O,0),1)</f>
        <v>820415</v>
      </c>
      <c r="AD945" s="173" t="str">
        <f>INDEX(ATS!$A:$P,MATCH(ATS!$AB945,ATS!$O:$O,0),2)</f>
        <v>Sweet Casual Socks</v>
      </c>
      <c r="AE945" s="173" t="str">
        <f>INDEX(ATS!$A:$P,MATCH(ATS!$AB945,ATS!$O:$O,0),4)</f>
        <v>10001-3537</v>
      </c>
    </row>
    <row r="946" spans="1:31">
      <c r="A946">
        <v>820369</v>
      </c>
      <c r="B946" t="s">
        <v>980</v>
      </c>
      <c r="C946" t="s">
        <v>3939</v>
      </c>
      <c r="D946" t="s">
        <v>1514</v>
      </c>
      <c r="E946" t="s">
        <v>2817</v>
      </c>
      <c r="F946" t="s">
        <v>66</v>
      </c>
      <c r="G946" t="s">
        <v>111</v>
      </c>
      <c r="H946">
        <v>15</v>
      </c>
      <c r="I946">
        <v>15</v>
      </c>
      <c r="J946">
        <v>15</v>
      </c>
      <c r="K946">
        <v>15</v>
      </c>
      <c r="L946">
        <v>15</v>
      </c>
      <c r="N946" s="171" t="str">
        <f t="shared" si="42"/>
        <v>820369-88000-L</v>
      </c>
      <c r="O946" s="172">
        <f>IF(B946="NET","",IF(B946="","",IFERROR(VLOOKUP(N946,EAN!$A:$B,2,FALSE),"MANGLER - MÅ OPPDATERE EAN-FANEN")))</f>
        <v>7048652903624</v>
      </c>
      <c r="P946" s="171">
        <f t="shared" si="43"/>
        <v>15</v>
      </c>
      <c r="Q946" s="171">
        <f t="shared" si="44"/>
        <v>15</v>
      </c>
      <c r="S946" s="102">
        <f>IF(B946="NET","",IFERROR(VLOOKUP(O946,'2) Order Form'!$V$9:$V$905,1,FALSE),"Ikke med I order form"))</f>
        <v>7048652903624</v>
      </c>
      <c r="U946" s="2">
        <v>7048652762245</v>
      </c>
      <c r="V946" s="120">
        <f>IFERROR(VLOOKUP(U946,'2) Order Form'!$V$9:$V$1767,1,FALSE),"Ikke med I order form")</f>
        <v>7048652762245</v>
      </c>
      <c r="W946" s="173">
        <f>INDEX(ATS!$A:$P,MATCH(ATS!$U946,ATS!$O:$O,0),1)</f>
        <v>852081</v>
      </c>
      <c r="X946" s="174" t="str">
        <f>INDEX(ATS!$A:$P,MATCH(ATS!$U946,ATS!$O:$O,0),2)</f>
        <v>Shinobi RIG Reflect Lens</v>
      </c>
      <c r="Y946" s="175" t="str">
        <f>INDEX(ATS!$A:$P,MATCH(ATS!$U946,ATS!$O:$O,0),4)</f>
        <v>060000-OS</v>
      </c>
      <c r="AA946" s="173">
        <f>IFERROR(VLOOKUP('2) Order Form'!V835,$U$4:$U$2000,1,FALSE),"Ikke med i Elastic")</f>
        <v>7048652902610</v>
      </c>
      <c r="AB946" s="173">
        <f>SUM('2) Order Form'!V835)</f>
        <v>7048652902610</v>
      </c>
      <c r="AC946" s="173">
        <f>INDEX(ATS!$A:$P,MATCH(ATS!$AB946,ATS!$O:$O,0),1)</f>
        <v>820415</v>
      </c>
      <c r="AD946" s="173" t="str">
        <f>INDEX(ATS!$A:$P,MATCH(ATS!$AB946,ATS!$O:$O,0),2)</f>
        <v>Sweet Casual Socks</v>
      </c>
      <c r="AE946" s="173" t="str">
        <f>INDEX(ATS!$A:$P,MATCH(ATS!$AB946,ATS!$O:$O,0),4)</f>
        <v>10001-3840</v>
      </c>
    </row>
    <row r="947" spans="1:31">
      <c r="A947">
        <v>820369</v>
      </c>
      <c r="B947" t="s">
        <v>980</v>
      </c>
      <c r="C947" t="s">
        <v>3939</v>
      </c>
      <c r="D947" t="s">
        <v>1515</v>
      </c>
      <c r="E947" t="s">
        <v>2817</v>
      </c>
      <c r="F947" t="s">
        <v>67</v>
      </c>
      <c r="G947" t="s">
        <v>111</v>
      </c>
      <c r="H947">
        <v>3</v>
      </c>
      <c r="I947">
        <v>3</v>
      </c>
      <c r="J947">
        <v>3</v>
      </c>
      <c r="K947">
        <v>3</v>
      </c>
      <c r="L947">
        <v>3</v>
      </c>
      <c r="N947" s="171" t="str">
        <f t="shared" si="42"/>
        <v>820369-88000-XL</v>
      </c>
      <c r="O947" s="172">
        <f>IF(B947="NET","",IF(B947="","",IFERROR(VLOOKUP(N947,EAN!$A:$B,2,FALSE),"MANGLER - MÅ OPPDATERE EAN-FANEN")))</f>
        <v>7048652903655</v>
      </c>
      <c r="P947" s="171">
        <f t="shared" si="43"/>
        <v>3</v>
      </c>
      <c r="Q947" s="171">
        <f t="shared" si="44"/>
        <v>3</v>
      </c>
      <c r="S947" s="102">
        <f>IF(B947="NET","",IFERROR(VLOOKUP(O947,'2) Order Form'!$V$9:$V$905,1,FALSE),"Ikke med I order form"))</f>
        <v>7048652903655</v>
      </c>
      <c r="U947" s="2">
        <v>7048652762245</v>
      </c>
      <c r="V947" s="120">
        <f>IFERROR(VLOOKUP(U947,'2) Order Form'!$V$9:$V$1767,1,FALSE),"Ikke med I order form")</f>
        <v>7048652762245</v>
      </c>
      <c r="W947" s="173">
        <f>INDEX(ATS!$A:$P,MATCH(ATS!$U947,ATS!$O:$O,0),1)</f>
        <v>852081</v>
      </c>
      <c r="X947" s="174" t="str">
        <f>INDEX(ATS!$A:$P,MATCH(ATS!$U947,ATS!$O:$O,0),2)</f>
        <v>Shinobi RIG Reflect Lens</v>
      </c>
      <c r="Y947" s="175" t="str">
        <f>INDEX(ATS!$A:$P,MATCH(ATS!$U947,ATS!$O:$O,0),4)</f>
        <v>060000-OS</v>
      </c>
      <c r="AA947" s="173">
        <f>IFERROR(VLOOKUP('2) Order Form'!V836,$U$4:$U$2000,1,FALSE),"Ikke med i Elastic")</f>
        <v>7048652902627</v>
      </c>
      <c r="AB947" s="173">
        <f>SUM('2) Order Form'!V836)</f>
        <v>7048652902627</v>
      </c>
      <c r="AC947" s="173">
        <f>INDEX(ATS!$A:$P,MATCH(ATS!$AB947,ATS!$O:$O,0),1)</f>
        <v>820415</v>
      </c>
      <c r="AD947" s="173" t="str">
        <f>INDEX(ATS!$A:$P,MATCH(ATS!$AB947,ATS!$O:$O,0),2)</f>
        <v>Sweet Casual Socks</v>
      </c>
      <c r="AE947" s="173" t="str">
        <f>INDEX(ATS!$A:$P,MATCH(ATS!$AB947,ATS!$O:$O,0),4)</f>
        <v>10001-4143</v>
      </c>
    </row>
    <row r="948" spans="1:31">
      <c r="A948">
        <v>820369</v>
      </c>
      <c r="B948" t="s">
        <v>980</v>
      </c>
      <c r="C948" t="s">
        <v>3939</v>
      </c>
      <c r="D948" t="s">
        <v>334</v>
      </c>
      <c r="E948" t="s">
        <v>2883</v>
      </c>
      <c r="F948" t="s">
        <v>8</v>
      </c>
      <c r="G948" t="s">
        <v>111</v>
      </c>
      <c r="H948">
        <v>43</v>
      </c>
      <c r="I948">
        <v>43</v>
      </c>
      <c r="J948">
        <v>43</v>
      </c>
      <c r="K948">
        <v>43</v>
      </c>
      <c r="L948">
        <v>43</v>
      </c>
      <c r="N948" s="171" t="str">
        <f t="shared" si="42"/>
        <v>820369-99901-S</v>
      </c>
      <c r="O948" s="172">
        <f>IF(B948="NET","",IF(B948="","",IFERROR(VLOOKUP(N948,EAN!$A:$B,2,FALSE),"MANGLER - MÅ OPPDATERE EAN-FANEN")))</f>
        <v>7048652896308</v>
      </c>
      <c r="P948" s="171">
        <f t="shared" si="43"/>
        <v>43</v>
      </c>
      <c r="Q948" s="171">
        <f t="shared" si="44"/>
        <v>43</v>
      </c>
      <c r="S948" s="102">
        <f>IF(B948="NET","",IFERROR(VLOOKUP(O948,'2) Order Form'!$V$9:$V$905,1,FALSE),"Ikke med I order form"))</f>
        <v>7048652896308</v>
      </c>
      <c r="U948" s="2">
        <v>7048652762245</v>
      </c>
      <c r="V948" s="120">
        <f>IFERROR(VLOOKUP(U948,'2) Order Form'!$V$9:$V$1767,1,FALSE),"Ikke med I order form")</f>
        <v>7048652762245</v>
      </c>
      <c r="W948" s="173">
        <f>INDEX(ATS!$A:$P,MATCH(ATS!$U948,ATS!$O:$O,0),1)</f>
        <v>852081</v>
      </c>
      <c r="X948" s="174" t="str">
        <f>INDEX(ATS!$A:$P,MATCH(ATS!$U948,ATS!$O:$O,0),2)</f>
        <v>Shinobi RIG Reflect Lens</v>
      </c>
      <c r="Y948" s="175" t="str">
        <f>INDEX(ATS!$A:$P,MATCH(ATS!$U948,ATS!$O:$O,0),4)</f>
        <v>060000-OS</v>
      </c>
      <c r="AA948" s="173">
        <f>IFERROR(VLOOKUP('2) Order Form'!V837,$U$4:$U$2000,1,FALSE),"Ikke med i Elastic")</f>
        <v>7048652902634</v>
      </c>
      <c r="AB948" s="173">
        <f>SUM('2) Order Form'!V837)</f>
        <v>7048652902634</v>
      </c>
      <c r="AC948" s="173">
        <f>INDEX(ATS!$A:$P,MATCH(ATS!$AB948,ATS!$O:$O,0),1)</f>
        <v>820415</v>
      </c>
      <c r="AD948" s="173" t="str">
        <f>INDEX(ATS!$A:$P,MATCH(ATS!$AB948,ATS!$O:$O,0),2)</f>
        <v>Sweet Casual Socks</v>
      </c>
      <c r="AE948" s="173" t="str">
        <f>INDEX(ATS!$A:$P,MATCH(ATS!$AB948,ATS!$O:$O,0),4)</f>
        <v>10001-4446</v>
      </c>
    </row>
    <row r="949" spans="1:31">
      <c r="A949">
        <v>820369</v>
      </c>
      <c r="B949" t="s">
        <v>980</v>
      </c>
      <c r="C949" t="s">
        <v>3939</v>
      </c>
      <c r="D949" t="s">
        <v>335</v>
      </c>
      <c r="E949" t="s">
        <v>2883</v>
      </c>
      <c r="F949" t="s">
        <v>7</v>
      </c>
      <c r="G949" t="s">
        <v>111</v>
      </c>
      <c r="H949">
        <v>67</v>
      </c>
      <c r="I949">
        <v>67</v>
      </c>
      <c r="J949">
        <v>67</v>
      </c>
      <c r="K949">
        <v>67</v>
      </c>
      <c r="L949">
        <v>67</v>
      </c>
      <c r="N949" s="171" t="str">
        <f t="shared" si="42"/>
        <v>820369-99901-M</v>
      </c>
      <c r="O949" s="172">
        <f>IF(B949="NET","",IF(B949="","",IFERROR(VLOOKUP(N949,EAN!$A:$B,2,FALSE),"MANGLER - MÅ OPPDATERE EAN-FANEN")))</f>
        <v>7048652896292</v>
      </c>
      <c r="P949" s="171">
        <f t="shared" si="43"/>
        <v>67</v>
      </c>
      <c r="Q949" s="171">
        <f t="shared" si="44"/>
        <v>67</v>
      </c>
      <c r="S949" s="102">
        <f>IF(B949="NET","",IFERROR(VLOOKUP(O949,'2) Order Form'!$V$9:$V$905,1,FALSE),"Ikke med I order form"))</f>
        <v>7048652896292</v>
      </c>
      <c r="U949" s="2">
        <v>7048652762283</v>
      </c>
      <c r="V949" s="120">
        <f>IFERROR(VLOOKUP(U949,'2) Order Form'!$V$9:$V$1767,1,FALSE),"Ikke med I order form")</f>
        <v>7048652762283</v>
      </c>
      <c r="W949" s="173">
        <f>INDEX(ATS!$A:$P,MATCH(ATS!$U949,ATS!$O:$O,0),1)</f>
        <v>852081</v>
      </c>
      <c r="X949" s="174" t="str">
        <f>INDEX(ATS!$A:$P,MATCH(ATS!$U949,ATS!$O:$O,0),2)</f>
        <v>Shinobi RIG Reflect Lens</v>
      </c>
      <c r="Y949" s="175" t="str">
        <f>INDEX(ATS!$A:$P,MATCH(ATS!$U949,ATS!$O:$O,0),4)</f>
        <v>190000-OS</v>
      </c>
      <c r="AA949" s="173" t="str">
        <f>IFERROR(VLOOKUP('2) Order Form'!#REF!,$U$4:$U$2000,1,FALSE),"Ikke med i Elastic")</f>
        <v>Ikke med i Elastic</v>
      </c>
      <c r="AB949" s="173" t="e">
        <f>SUM('2) Order Form'!#REF!)</f>
        <v>#REF!</v>
      </c>
      <c r="AC949" s="173" t="e">
        <f>INDEX(ATS!$A:$P,MATCH(ATS!$AB949,ATS!$O:$O,0),1)</f>
        <v>#REF!</v>
      </c>
      <c r="AD949" s="173" t="e">
        <f>INDEX(ATS!$A:$P,MATCH(ATS!$AB949,ATS!$O:$O,0),2)</f>
        <v>#REF!</v>
      </c>
      <c r="AE949" s="173" t="e">
        <f>INDEX(ATS!$A:$P,MATCH(ATS!$AB949,ATS!$O:$O,0),4)</f>
        <v>#REF!</v>
      </c>
    </row>
    <row r="950" spans="1:31">
      <c r="A950">
        <v>820369</v>
      </c>
      <c r="B950" t="s">
        <v>980</v>
      </c>
      <c r="C950" t="s">
        <v>3939</v>
      </c>
      <c r="D950" t="s">
        <v>336</v>
      </c>
      <c r="E950" t="s">
        <v>2883</v>
      </c>
      <c r="F950" t="s">
        <v>66</v>
      </c>
      <c r="G950" t="s">
        <v>111</v>
      </c>
      <c r="H950">
        <v>46</v>
      </c>
      <c r="I950">
        <v>46</v>
      </c>
      <c r="J950">
        <v>46</v>
      </c>
      <c r="K950">
        <v>46</v>
      </c>
      <c r="L950">
        <v>46</v>
      </c>
      <c r="N950" s="171" t="str">
        <f t="shared" si="42"/>
        <v>820369-99901-L</v>
      </c>
      <c r="O950" s="172">
        <f>IF(B950="NET","",IF(B950="","",IFERROR(VLOOKUP(N950,EAN!$A:$B,2,FALSE),"MANGLER - MÅ OPPDATERE EAN-FANEN")))</f>
        <v>7048652896285</v>
      </c>
      <c r="P950" s="171">
        <f t="shared" si="43"/>
        <v>46</v>
      </c>
      <c r="Q950" s="171">
        <f t="shared" si="44"/>
        <v>46</v>
      </c>
      <c r="S950" s="102">
        <f>IF(B950="NET","",IFERROR(VLOOKUP(O950,'2) Order Form'!$V$9:$V$905,1,FALSE),"Ikke med I order form"))</f>
        <v>7048652896285</v>
      </c>
      <c r="U950" s="2">
        <v>7048652762283</v>
      </c>
      <c r="V950" s="120">
        <f>IFERROR(VLOOKUP(U950,'2) Order Form'!$V$9:$V$1767,1,FALSE),"Ikke med I order form")</f>
        <v>7048652762283</v>
      </c>
      <c r="W950" s="173">
        <f>INDEX(ATS!$A:$P,MATCH(ATS!$U950,ATS!$O:$O,0),1)</f>
        <v>852081</v>
      </c>
      <c r="X950" s="174" t="str">
        <f>INDEX(ATS!$A:$P,MATCH(ATS!$U950,ATS!$O:$O,0),2)</f>
        <v>Shinobi RIG Reflect Lens</v>
      </c>
      <c r="Y950" s="175" t="str">
        <f>INDEX(ATS!$A:$P,MATCH(ATS!$U950,ATS!$O:$O,0),4)</f>
        <v>190000-OS</v>
      </c>
      <c r="AA950" s="173" t="str">
        <f>IFERROR(VLOOKUP('2) Order Form'!#REF!,$U$4:$U$2000,1,FALSE),"Ikke med i Elastic")</f>
        <v>Ikke med i Elastic</v>
      </c>
      <c r="AB950" s="173" t="e">
        <f>SUM('2) Order Form'!#REF!)</f>
        <v>#REF!</v>
      </c>
      <c r="AC950" s="173" t="e">
        <f>INDEX(ATS!$A:$P,MATCH(ATS!$AB950,ATS!$O:$O,0),1)</f>
        <v>#REF!</v>
      </c>
      <c r="AD950" s="173" t="e">
        <f>INDEX(ATS!$A:$P,MATCH(ATS!$AB950,ATS!$O:$O,0),2)</f>
        <v>#REF!</v>
      </c>
      <c r="AE950" s="173" t="e">
        <f>INDEX(ATS!$A:$P,MATCH(ATS!$AB950,ATS!$O:$O,0),4)</f>
        <v>#REF!</v>
      </c>
    </row>
    <row r="951" spans="1:31">
      <c r="A951">
        <v>820369</v>
      </c>
      <c r="B951" t="s">
        <v>980</v>
      </c>
      <c r="C951" t="s">
        <v>3939</v>
      </c>
      <c r="D951" t="s">
        <v>337</v>
      </c>
      <c r="E951" t="s">
        <v>2883</v>
      </c>
      <c r="F951" t="s">
        <v>67</v>
      </c>
      <c r="G951" t="s">
        <v>111</v>
      </c>
      <c r="H951">
        <v>25</v>
      </c>
      <c r="I951">
        <v>25</v>
      </c>
      <c r="J951">
        <v>25</v>
      </c>
      <c r="K951">
        <v>25</v>
      </c>
      <c r="L951">
        <v>25</v>
      </c>
      <c r="N951" s="171" t="str">
        <f t="shared" si="42"/>
        <v>820369-99901-XL</v>
      </c>
      <c r="O951" s="172">
        <f>IF(B951="NET","",IF(B951="","",IFERROR(VLOOKUP(N951,EAN!$A:$B,2,FALSE),"MANGLER - MÅ OPPDATERE EAN-FANEN")))</f>
        <v>7048652896315</v>
      </c>
      <c r="P951" s="171">
        <f t="shared" si="43"/>
        <v>25</v>
      </c>
      <c r="Q951" s="171">
        <f t="shared" si="44"/>
        <v>25</v>
      </c>
      <c r="S951" s="102">
        <f>IF(B951="NET","",IFERROR(VLOOKUP(O951,'2) Order Form'!$V$9:$V$905,1,FALSE),"Ikke med I order form"))</f>
        <v>7048652896315</v>
      </c>
      <c r="U951" s="2">
        <v>7048652762283</v>
      </c>
      <c r="V951" s="120">
        <f>IFERROR(VLOOKUP(U951,'2) Order Form'!$V$9:$V$1767,1,FALSE),"Ikke med I order form")</f>
        <v>7048652762283</v>
      </c>
      <c r="W951" s="173">
        <f>INDEX(ATS!$A:$P,MATCH(ATS!$U951,ATS!$O:$O,0),1)</f>
        <v>852081</v>
      </c>
      <c r="X951" s="174" t="str">
        <f>INDEX(ATS!$A:$P,MATCH(ATS!$U951,ATS!$O:$O,0),2)</f>
        <v>Shinobi RIG Reflect Lens</v>
      </c>
      <c r="Y951" s="175" t="str">
        <f>INDEX(ATS!$A:$P,MATCH(ATS!$U951,ATS!$O:$O,0),4)</f>
        <v>190000-OS</v>
      </c>
      <c r="AA951" s="173" t="str">
        <f>IFERROR(VLOOKUP('2) Order Form'!#REF!,$U$4:$U$2000,1,FALSE),"Ikke med i Elastic")</f>
        <v>Ikke med i Elastic</v>
      </c>
      <c r="AB951" s="173" t="e">
        <f>SUM('2) Order Form'!#REF!)</f>
        <v>#REF!</v>
      </c>
      <c r="AC951" s="173" t="e">
        <f>INDEX(ATS!$A:$P,MATCH(ATS!$AB951,ATS!$O:$O,0),1)</f>
        <v>#REF!</v>
      </c>
      <c r="AD951" s="173" t="e">
        <f>INDEX(ATS!$A:$P,MATCH(ATS!$AB951,ATS!$O:$O,0),2)</f>
        <v>#REF!</v>
      </c>
      <c r="AE951" s="173" t="e">
        <f>INDEX(ATS!$A:$P,MATCH(ATS!$AB951,ATS!$O:$O,0),4)</f>
        <v>#REF!</v>
      </c>
    </row>
    <row r="952" spans="1:31">
      <c r="A952" s="140">
        <v>820370</v>
      </c>
      <c r="B952" t="s">
        <v>170</v>
      </c>
      <c r="H952" s="140">
        <v>202341</v>
      </c>
      <c r="I952" s="140">
        <v>202342</v>
      </c>
      <c r="J952" s="140">
        <v>202343</v>
      </c>
      <c r="K952" s="140">
        <v>202344</v>
      </c>
      <c r="L952" s="140">
        <v>202345</v>
      </c>
      <c r="N952" s="171" t="str">
        <f t="shared" si="42"/>
        <v>820370-</v>
      </c>
      <c r="O952" s="172" t="str">
        <f>IF(B952="NET","",IF(B952="","",IFERROR(VLOOKUP(N952,EAN!$A:$B,2,FALSE),"MANGLER - MÅ OPPDATERE EAN-FANEN")))</f>
        <v/>
      </c>
      <c r="P952" s="171">
        <f t="shared" si="43"/>
        <v>202341</v>
      </c>
      <c r="Q952" s="171">
        <f t="shared" si="44"/>
        <v>202345</v>
      </c>
      <c r="S952" s="102" t="str">
        <f>IF(B952="NET","",IFERROR(VLOOKUP(O952,'2) Order Form'!$V$9:$V$905,1,FALSE),"Ikke med I order form"))</f>
        <v/>
      </c>
      <c r="U952" s="2">
        <v>7048652762283</v>
      </c>
      <c r="V952" s="120">
        <f>IFERROR(VLOOKUP(U952,'2) Order Form'!$V$9:$V$1767,1,FALSE),"Ikke med I order form")</f>
        <v>7048652762283</v>
      </c>
      <c r="W952" s="173">
        <f>INDEX(ATS!$A:$P,MATCH(ATS!$U952,ATS!$O:$O,0),1)</f>
        <v>852081</v>
      </c>
      <c r="X952" s="174" t="str">
        <f>INDEX(ATS!$A:$P,MATCH(ATS!$U952,ATS!$O:$O,0),2)</f>
        <v>Shinobi RIG Reflect Lens</v>
      </c>
      <c r="Y952" s="175" t="str">
        <f>INDEX(ATS!$A:$P,MATCH(ATS!$U952,ATS!$O:$O,0),4)</f>
        <v>190000-OS</v>
      </c>
      <c r="AA952" s="173" t="str">
        <f>IFERROR(VLOOKUP('2) Order Form'!#REF!,$U$4:$U$2000,1,FALSE),"Ikke med i Elastic")</f>
        <v>Ikke med i Elastic</v>
      </c>
      <c r="AB952" s="173" t="e">
        <f>SUM('2) Order Form'!#REF!)</f>
        <v>#REF!</v>
      </c>
      <c r="AC952" s="173" t="e">
        <f>INDEX(ATS!$A:$P,MATCH(ATS!$AB952,ATS!$O:$O,0),1)</f>
        <v>#REF!</v>
      </c>
      <c r="AD952" s="173" t="e">
        <f>INDEX(ATS!$A:$P,MATCH(ATS!$AB952,ATS!$O:$O,0),2)</f>
        <v>#REF!</v>
      </c>
      <c r="AE952" s="173" t="e">
        <f>INDEX(ATS!$A:$P,MATCH(ATS!$AB952,ATS!$O:$O,0),4)</f>
        <v>#REF!</v>
      </c>
    </row>
    <row r="953" spans="1:31">
      <c r="A953">
        <v>820370</v>
      </c>
      <c r="B953" t="s">
        <v>967</v>
      </c>
      <c r="C953" t="s">
        <v>3939</v>
      </c>
      <c r="D953" t="s">
        <v>1527</v>
      </c>
      <c r="E953" t="s">
        <v>2811</v>
      </c>
      <c r="F953" t="s">
        <v>8</v>
      </c>
      <c r="G953" t="s">
        <v>111</v>
      </c>
      <c r="H953">
        <v>0</v>
      </c>
      <c r="I953">
        <v>0</v>
      </c>
      <c r="J953">
        <v>0</v>
      </c>
      <c r="K953">
        <v>0</v>
      </c>
      <c r="L953">
        <v>0</v>
      </c>
      <c r="N953" s="171" t="str">
        <f t="shared" si="42"/>
        <v>820370-58001-S</v>
      </c>
      <c r="O953" s="172">
        <f>IF(B953="NET","",IF(B953="","",IFERROR(VLOOKUP(N953,EAN!$A:$B,2,FALSE),"MANGLER - MÅ OPPDATERE EAN-FANEN")))</f>
        <v>7048652899453</v>
      </c>
      <c r="P953" s="171">
        <f t="shared" si="43"/>
        <v>0</v>
      </c>
      <c r="Q953" s="171">
        <f t="shared" si="44"/>
        <v>0</v>
      </c>
      <c r="S953" s="102">
        <f>IF(B953="NET","",IFERROR(VLOOKUP(O953,'2) Order Form'!$V$9:$V$905,1,FALSE),"Ikke med I order form"))</f>
        <v>7048652899453</v>
      </c>
      <c r="U953" s="2">
        <v>7048652762276</v>
      </c>
      <c r="V953" s="120">
        <f>IFERROR(VLOOKUP(U953,'2) Order Form'!$V$9:$V$1767,1,FALSE),"Ikke med I order form")</f>
        <v>7048652762276</v>
      </c>
      <c r="W953" s="173">
        <f>INDEX(ATS!$A:$P,MATCH(ATS!$U953,ATS!$O:$O,0),1)</f>
        <v>852081</v>
      </c>
      <c r="X953" s="174" t="str">
        <f>INDEX(ATS!$A:$P,MATCH(ATS!$U953,ATS!$O:$O,0),2)</f>
        <v>Shinobi RIG Reflect Lens</v>
      </c>
      <c r="Y953" s="175" t="str">
        <f>INDEX(ATS!$A:$P,MATCH(ATS!$U953,ATS!$O:$O,0),4)</f>
        <v>160000-OS</v>
      </c>
      <c r="AA953" s="173">
        <f>IFERROR(VLOOKUP('2) Order Form'!V838,$U$4:$U$2000,1,FALSE),"Ikke med i Elastic")</f>
        <v>7048652902689</v>
      </c>
      <c r="AB953" s="173">
        <f>SUM('2) Order Form'!V838)</f>
        <v>7048652902689</v>
      </c>
      <c r="AC953" s="173">
        <f>INDEX(ATS!$A:$P,MATCH(ATS!$AB953,ATS!$O:$O,0),1)</f>
        <v>820415</v>
      </c>
      <c r="AD953" s="173" t="str">
        <f>INDEX(ATS!$A:$P,MATCH(ATS!$AB953,ATS!$O:$O,0),2)</f>
        <v>Sweet Casual Socks</v>
      </c>
      <c r="AE953" s="173" t="str">
        <f>INDEX(ATS!$A:$P,MATCH(ATS!$AB953,ATS!$O:$O,0),4)</f>
        <v>99901-3537</v>
      </c>
    </row>
    <row r="954" spans="1:31">
      <c r="A954">
        <v>820370</v>
      </c>
      <c r="B954" t="s">
        <v>967</v>
      </c>
      <c r="C954" t="s">
        <v>3939</v>
      </c>
      <c r="D954" t="s">
        <v>1528</v>
      </c>
      <c r="E954" t="s">
        <v>2811</v>
      </c>
      <c r="F954" t="s">
        <v>7</v>
      </c>
      <c r="G954" t="s">
        <v>111</v>
      </c>
      <c r="H954">
        <v>0</v>
      </c>
      <c r="I954">
        <v>0</v>
      </c>
      <c r="J954">
        <v>0</v>
      </c>
      <c r="K954">
        <v>0</v>
      </c>
      <c r="L954">
        <v>0</v>
      </c>
      <c r="N954" s="171" t="str">
        <f t="shared" si="42"/>
        <v>820370-58001-M</v>
      </c>
      <c r="O954" s="172">
        <f>IF(B954="NET","",IF(B954="","",IFERROR(VLOOKUP(N954,EAN!$A:$B,2,FALSE),"MANGLER - MÅ OPPDATERE EAN-FANEN")))</f>
        <v>7048652899446</v>
      </c>
      <c r="P954" s="171">
        <f t="shared" si="43"/>
        <v>0</v>
      </c>
      <c r="Q954" s="171">
        <f t="shared" si="44"/>
        <v>0</v>
      </c>
      <c r="S954" s="102">
        <f>IF(B954="NET","",IFERROR(VLOOKUP(O954,'2) Order Form'!$V$9:$V$905,1,FALSE),"Ikke med I order form"))</f>
        <v>7048652899446</v>
      </c>
      <c r="U954" s="2">
        <v>7048652762276</v>
      </c>
      <c r="V954" s="120">
        <f>IFERROR(VLOOKUP(U954,'2) Order Form'!$V$9:$V$1767,1,FALSE),"Ikke med I order form")</f>
        <v>7048652762276</v>
      </c>
      <c r="W954" s="173">
        <f>INDEX(ATS!$A:$P,MATCH(ATS!$U954,ATS!$O:$O,0),1)</f>
        <v>852081</v>
      </c>
      <c r="X954" s="174" t="str">
        <f>INDEX(ATS!$A:$P,MATCH(ATS!$U954,ATS!$O:$O,0),2)</f>
        <v>Shinobi RIG Reflect Lens</v>
      </c>
      <c r="Y954" s="175" t="str">
        <f>INDEX(ATS!$A:$P,MATCH(ATS!$U954,ATS!$O:$O,0),4)</f>
        <v>160000-OS</v>
      </c>
      <c r="AA954" s="173">
        <f>IFERROR(VLOOKUP('2) Order Form'!V839,$U$4:$U$2000,1,FALSE),"Ikke med i Elastic")</f>
        <v>7048652902696</v>
      </c>
      <c r="AB954" s="173">
        <f>SUM('2) Order Form'!V839)</f>
        <v>7048652902696</v>
      </c>
      <c r="AC954" s="173">
        <f>INDEX(ATS!$A:$P,MATCH(ATS!$AB954,ATS!$O:$O,0),1)</f>
        <v>820415</v>
      </c>
      <c r="AD954" s="173" t="str">
        <f>INDEX(ATS!$A:$P,MATCH(ATS!$AB954,ATS!$O:$O,0),2)</f>
        <v>Sweet Casual Socks</v>
      </c>
      <c r="AE954" s="173" t="str">
        <f>INDEX(ATS!$A:$P,MATCH(ATS!$AB954,ATS!$O:$O,0),4)</f>
        <v>99901-3840</v>
      </c>
    </row>
    <row r="955" spans="1:31">
      <c r="A955">
        <v>820370</v>
      </c>
      <c r="B955" t="s">
        <v>967</v>
      </c>
      <c r="C955" t="s">
        <v>3939</v>
      </c>
      <c r="D955" t="s">
        <v>1529</v>
      </c>
      <c r="E955" t="s">
        <v>2811</v>
      </c>
      <c r="F955" t="s">
        <v>66</v>
      </c>
      <c r="G955" t="s">
        <v>111</v>
      </c>
      <c r="H955">
        <v>0</v>
      </c>
      <c r="I955">
        <v>0</v>
      </c>
      <c r="J955">
        <v>0</v>
      </c>
      <c r="K955">
        <v>0</v>
      </c>
      <c r="L955">
        <v>0</v>
      </c>
      <c r="N955" s="171" t="str">
        <f t="shared" si="42"/>
        <v>820370-58001-L</v>
      </c>
      <c r="O955" s="172">
        <f>IF(B955="NET","",IF(B955="","",IFERROR(VLOOKUP(N955,EAN!$A:$B,2,FALSE),"MANGLER - MÅ OPPDATERE EAN-FANEN")))</f>
        <v>7048652899439</v>
      </c>
      <c r="P955" s="171">
        <f t="shared" si="43"/>
        <v>0</v>
      </c>
      <c r="Q955" s="171">
        <f t="shared" si="44"/>
        <v>0</v>
      </c>
      <c r="S955" s="102">
        <f>IF(B955="NET","",IFERROR(VLOOKUP(O955,'2) Order Form'!$V$9:$V$905,1,FALSE),"Ikke med I order form"))</f>
        <v>7048652899439</v>
      </c>
      <c r="U955" s="2">
        <v>7048652762276</v>
      </c>
      <c r="V955" s="120">
        <f>IFERROR(VLOOKUP(U955,'2) Order Form'!$V$9:$V$1767,1,FALSE),"Ikke med I order form")</f>
        <v>7048652762276</v>
      </c>
      <c r="W955" s="173">
        <f>INDEX(ATS!$A:$P,MATCH(ATS!$U955,ATS!$O:$O,0),1)</f>
        <v>852081</v>
      </c>
      <c r="X955" s="174" t="str">
        <f>INDEX(ATS!$A:$P,MATCH(ATS!$U955,ATS!$O:$O,0),2)</f>
        <v>Shinobi RIG Reflect Lens</v>
      </c>
      <c r="Y955" s="175" t="str">
        <f>INDEX(ATS!$A:$P,MATCH(ATS!$U955,ATS!$O:$O,0),4)</f>
        <v>160000-OS</v>
      </c>
      <c r="AA955" s="173">
        <f>IFERROR(VLOOKUP('2) Order Form'!V840,$U$4:$U$2000,1,FALSE),"Ikke med i Elastic")</f>
        <v>7048652902702</v>
      </c>
      <c r="AB955" s="173">
        <f>SUM('2) Order Form'!V840)</f>
        <v>7048652902702</v>
      </c>
      <c r="AC955" s="173">
        <f>INDEX(ATS!$A:$P,MATCH(ATS!$AB955,ATS!$O:$O,0),1)</f>
        <v>820415</v>
      </c>
      <c r="AD955" s="173" t="str">
        <f>INDEX(ATS!$A:$P,MATCH(ATS!$AB955,ATS!$O:$O,0),2)</f>
        <v>Sweet Casual Socks</v>
      </c>
      <c r="AE955" s="173" t="str">
        <f>INDEX(ATS!$A:$P,MATCH(ATS!$AB955,ATS!$O:$O,0),4)</f>
        <v>99901-4143</v>
      </c>
    </row>
    <row r="956" spans="1:31">
      <c r="A956">
        <v>820370</v>
      </c>
      <c r="B956" t="s">
        <v>967</v>
      </c>
      <c r="C956" t="s">
        <v>3939</v>
      </c>
      <c r="D956" t="s">
        <v>1530</v>
      </c>
      <c r="E956" t="s">
        <v>2811</v>
      </c>
      <c r="F956" t="s">
        <v>67</v>
      </c>
      <c r="G956" t="s">
        <v>111</v>
      </c>
      <c r="H956">
        <v>0</v>
      </c>
      <c r="I956">
        <v>0</v>
      </c>
      <c r="J956">
        <v>0</v>
      </c>
      <c r="K956">
        <v>0</v>
      </c>
      <c r="L956">
        <v>0</v>
      </c>
      <c r="N956" s="171" t="str">
        <f t="shared" si="42"/>
        <v>820370-58001-XL</v>
      </c>
      <c r="O956" s="172">
        <f>IF(B956="NET","",IF(B956="","",IFERROR(VLOOKUP(N956,EAN!$A:$B,2,FALSE),"MANGLER - MÅ OPPDATERE EAN-FANEN")))</f>
        <v>7048652899460</v>
      </c>
      <c r="P956" s="171">
        <f t="shared" si="43"/>
        <v>0</v>
      </c>
      <c r="Q956" s="171">
        <f t="shared" si="44"/>
        <v>0</v>
      </c>
      <c r="S956" s="102">
        <f>IF(B956="NET","",IFERROR(VLOOKUP(O956,'2) Order Form'!$V$9:$V$905,1,FALSE),"Ikke med I order form"))</f>
        <v>7048652899460</v>
      </c>
      <c r="U956" s="2">
        <v>7048652762276</v>
      </c>
      <c r="V956" s="120">
        <f>IFERROR(VLOOKUP(U956,'2) Order Form'!$V$9:$V$1767,1,FALSE),"Ikke med I order form")</f>
        <v>7048652762276</v>
      </c>
      <c r="W956" s="173">
        <f>INDEX(ATS!$A:$P,MATCH(ATS!$U956,ATS!$O:$O,0),1)</f>
        <v>852081</v>
      </c>
      <c r="X956" s="174" t="str">
        <f>INDEX(ATS!$A:$P,MATCH(ATS!$U956,ATS!$O:$O,0),2)</f>
        <v>Shinobi RIG Reflect Lens</v>
      </c>
      <c r="Y956" s="175" t="str">
        <f>INDEX(ATS!$A:$P,MATCH(ATS!$U956,ATS!$O:$O,0),4)</f>
        <v>160000-OS</v>
      </c>
      <c r="AA956" s="173">
        <f>IFERROR(VLOOKUP('2) Order Form'!V841,$U$4:$U$2000,1,FALSE),"Ikke med i Elastic")</f>
        <v>7048652902719</v>
      </c>
      <c r="AB956" s="173">
        <f>SUM('2) Order Form'!V841)</f>
        <v>7048652902719</v>
      </c>
      <c r="AC956" s="173">
        <f>INDEX(ATS!$A:$P,MATCH(ATS!$AB956,ATS!$O:$O,0),1)</f>
        <v>820415</v>
      </c>
      <c r="AD956" s="173" t="str">
        <f>INDEX(ATS!$A:$P,MATCH(ATS!$AB956,ATS!$O:$O,0),2)</f>
        <v>Sweet Casual Socks</v>
      </c>
      <c r="AE956" s="173" t="str">
        <f>INDEX(ATS!$A:$P,MATCH(ATS!$AB956,ATS!$O:$O,0),4)</f>
        <v>99901-4446</v>
      </c>
    </row>
    <row r="957" spans="1:31">
      <c r="A957">
        <v>820370</v>
      </c>
      <c r="B957" t="s">
        <v>967</v>
      </c>
      <c r="C957" t="s">
        <v>3939</v>
      </c>
      <c r="D957" t="s">
        <v>1516</v>
      </c>
      <c r="E957" t="s">
        <v>2810</v>
      </c>
      <c r="F957" t="s">
        <v>8</v>
      </c>
      <c r="G957" t="s">
        <v>111</v>
      </c>
      <c r="H957">
        <v>0</v>
      </c>
      <c r="I957">
        <v>0</v>
      </c>
      <c r="J957">
        <v>0</v>
      </c>
      <c r="K957">
        <v>0</v>
      </c>
      <c r="L957">
        <v>0</v>
      </c>
      <c r="N957" s="171" t="str">
        <f t="shared" si="42"/>
        <v>820370-78001-S</v>
      </c>
      <c r="O957" s="172">
        <f>IF(B957="NET","",IF(B957="","",IFERROR(VLOOKUP(N957,EAN!$A:$B,2,FALSE),"MANGLER - MÅ OPPDATERE EAN-FANEN")))</f>
        <v>7048652899491</v>
      </c>
      <c r="P957" s="171">
        <f t="shared" si="43"/>
        <v>0</v>
      </c>
      <c r="Q957" s="171">
        <f t="shared" si="44"/>
        <v>0</v>
      </c>
      <c r="S957" s="102">
        <f>IF(B957="NET","",IFERROR(VLOOKUP(O957,'2) Order Form'!$V$9:$V$905,1,FALSE),"Ikke med I order form"))</f>
        <v>7048652899491</v>
      </c>
      <c r="U957" s="2">
        <v>7048652762290</v>
      </c>
      <c r="V957" s="120">
        <f>IFERROR(VLOOKUP(U957,'2) Order Form'!$V$9:$V$1767,1,FALSE),"Ikke med I order form")</f>
        <v>7048652762290</v>
      </c>
      <c r="W957" s="173">
        <f>INDEX(ATS!$A:$P,MATCH(ATS!$U957,ATS!$O:$O,0),1)</f>
        <v>852081</v>
      </c>
      <c r="X957" s="174" t="str">
        <f>INDEX(ATS!$A:$P,MATCH(ATS!$U957,ATS!$O:$O,0),2)</f>
        <v>Shinobi RIG Reflect Lens</v>
      </c>
      <c r="Y957" s="175" t="str">
        <f>INDEX(ATS!$A:$P,MATCH(ATS!$U957,ATS!$O:$O,0),4)</f>
        <v>200000-OS</v>
      </c>
      <c r="AA957" s="173">
        <f>IFERROR(VLOOKUP('2) Order Form'!V842,$U$4:$U$2000,1,FALSE),"Ikke med i Elastic")</f>
        <v>7048652902764</v>
      </c>
      <c r="AB957" s="173">
        <f>SUM('2) Order Form'!V842)</f>
        <v>7048652902764</v>
      </c>
      <c r="AC957" s="173">
        <f>INDEX(ATS!$A:$P,MATCH(ATS!$AB957,ATS!$O:$O,0),1)</f>
        <v>820517</v>
      </c>
      <c r="AD957" s="173" t="str">
        <f>INDEX(ATS!$A:$P,MATCH(ATS!$AB957,ATS!$O:$O,0),2)</f>
        <v>Corporate Trucker Cap</v>
      </c>
      <c r="AE957" s="173" t="str">
        <f>INDEX(ATS!$A:$P,MATCH(ATS!$AB957,ATS!$O:$O,0),4)</f>
        <v>SEGRY-OS</v>
      </c>
    </row>
    <row r="958" spans="1:31">
      <c r="A958">
        <v>820370</v>
      </c>
      <c r="B958" t="s">
        <v>967</v>
      </c>
      <c r="C958" t="s">
        <v>3939</v>
      </c>
      <c r="D958" t="s">
        <v>1517</v>
      </c>
      <c r="E958" t="s">
        <v>2810</v>
      </c>
      <c r="F958" t="s">
        <v>7</v>
      </c>
      <c r="G958" t="s">
        <v>111</v>
      </c>
      <c r="H958">
        <v>3</v>
      </c>
      <c r="I958">
        <v>3</v>
      </c>
      <c r="J958">
        <v>3</v>
      </c>
      <c r="K958">
        <v>3</v>
      </c>
      <c r="L958">
        <v>3</v>
      </c>
      <c r="N958" s="171" t="str">
        <f t="shared" si="42"/>
        <v>820370-78001-M</v>
      </c>
      <c r="O958" s="172">
        <f>IF(B958="NET","",IF(B958="","",IFERROR(VLOOKUP(N958,EAN!$A:$B,2,FALSE),"MANGLER - MÅ OPPDATERE EAN-FANEN")))</f>
        <v>7048652899484</v>
      </c>
      <c r="P958" s="171">
        <f t="shared" si="43"/>
        <v>3</v>
      </c>
      <c r="Q958" s="171">
        <f t="shared" si="44"/>
        <v>3</v>
      </c>
      <c r="S958" s="102">
        <f>IF(B958="NET","",IFERROR(VLOOKUP(O958,'2) Order Form'!$V$9:$V$905,1,FALSE),"Ikke med I order form"))</f>
        <v>7048652899484</v>
      </c>
      <c r="U958" s="2">
        <v>7048652762290</v>
      </c>
      <c r="V958" s="120">
        <f>IFERROR(VLOOKUP(U958,'2) Order Form'!$V$9:$V$1767,1,FALSE),"Ikke med I order form")</f>
        <v>7048652762290</v>
      </c>
      <c r="W958" s="173">
        <f>INDEX(ATS!$A:$P,MATCH(ATS!$U958,ATS!$O:$O,0),1)</f>
        <v>852081</v>
      </c>
      <c r="X958" s="174" t="str">
        <f>INDEX(ATS!$A:$P,MATCH(ATS!$U958,ATS!$O:$O,0),2)</f>
        <v>Shinobi RIG Reflect Lens</v>
      </c>
      <c r="Y958" s="175" t="str">
        <f>INDEX(ATS!$A:$P,MATCH(ATS!$U958,ATS!$O:$O,0),4)</f>
        <v>200000-OS</v>
      </c>
      <c r="AA958" s="173">
        <f>IFERROR(VLOOKUP('2) Order Form'!V843,$U$4:$U$2000,1,FALSE),"Ikke med i Elastic")</f>
        <v>7048652900074</v>
      </c>
      <c r="AB958" s="173">
        <f>SUM('2) Order Form'!V843)</f>
        <v>7048652900074</v>
      </c>
      <c r="AC958" s="173">
        <f>INDEX(ATS!$A:$P,MATCH(ATS!$AB958,ATS!$O:$O,0),1)</f>
        <v>820340</v>
      </c>
      <c r="AD958" s="173" t="str">
        <f>INDEX(ATS!$A:$P,MATCH(ATS!$AB958,ATS!$O:$O,0),2)</f>
        <v>Sweet Cap</v>
      </c>
      <c r="AE958" s="173" t="str">
        <f>INDEX(ATS!$A:$P,MATCH(ATS!$AB958,ATS!$O:$O,0),4)</f>
        <v>88300-OS</v>
      </c>
    </row>
    <row r="959" spans="1:31">
      <c r="A959">
        <v>820370</v>
      </c>
      <c r="B959" t="s">
        <v>967</v>
      </c>
      <c r="C959" t="s">
        <v>3939</v>
      </c>
      <c r="D959" t="s">
        <v>1518</v>
      </c>
      <c r="E959" t="s">
        <v>2810</v>
      </c>
      <c r="F959" t="s">
        <v>66</v>
      </c>
      <c r="G959" t="s">
        <v>111</v>
      </c>
      <c r="H959">
        <v>5</v>
      </c>
      <c r="I959">
        <v>5</v>
      </c>
      <c r="J959">
        <v>5</v>
      </c>
      <c r="K959">
        <v>5</v>
      </c>
      <c r="L959">
        <v>5</v>
      </c>
      <c r="N959" s="171" t="str">
        <f t="shared" si="42"/>
        <v>820370-78001-L</v>
      </c>
      <c r="O959" s="172">
        <f>IF(B959="NET","",IF(B959="","",IFERROR(VLOOKUP(N959,EAN!$A:$B,2,FALSE),"MANGLER - MÅ OPPDATERE EAN-FANEN")))</f>
        <v>7048652899477</v>
      </c>
      <c r="P959" s="171">
        <f t="shared" si="43"/>
        <v>5</v>
      </c>
      <c r="Q959" s="171">
        <f t="shared" si="44"/>
        <v>5</v>
      </c>
      <c r="S959" s="102">
        <f>IF(B959="NET","",IFERROR(VLOOKUP(O959,'2) Order Form'!$V$9:$V$905,1,FALSE),"Ikke med I order form"))</f>
        <v>7048652899477</v>
      </c>
      <c r="U959" s="2">
        <v>7048652762290</v>
      </c>
      <c r="V959" s="120">
        <f>IFERROR(VLOOKUP(U959,'2) Order Form'!$V$9:$V$1767,1,FALSE),"Ikke med I order form")</f>
        <v>7048652762290</v>
      </c>
      <c r="W959" s="173">
        <f>INDEX(ATS!$A:$P,MATCH(ATS!$U959,ATS!$O:$O,0),1)</f>
        <v>852081</v>
      </c>
      <c r="X959" s="174" t="str">
        <f>INDEX(ATS!$A:$P,MATCH(ATS!$U959,ATS!$O:$O,0),2)</f>
        <v>Shinobi RIG Reflect Lens</v>
      </c>
      <c r="Y959" s="175" t="str">
        <f>INDEX(ATS!$A:$P,MATCH(ATS!$U959,ATS!$O:$O,0),4)</f>
        <v>200000-OS</v>
      </c>
      <c r="AA959" s="173">
        <f>IFERROR(VLOOKUP('2) Order Form'!V844,$U$4:$U$2000,1,FALSE),"Ikke med i Elastic")</f>
        <v>7048652813817</v>
      </c>
      <c r="AB959" s="173">
        <f>SUM('2) Order Form'!V844)</f>
        <v>7048652813817</v>
      </c>
      <c r="AC959" s="173">
        <f>INDEX(ATS!$A:$P,MATCH(ATS!$AB959,ATS!$O:$O,0),1)</f>
        <v>820340</v>
      </c>
      <c r="AD959" s="173" t="str">
        <f>INDEX(ATS!$A:$P,MATCH(ATS!$AB959,ATS!$O:$O,0),2)</f>
        <v>Sweet Cap</v>
      </c>
      <c r="AE959" s="173" t="str">
        <f>INDEX(ATS!$A:$P,MATCH(ATS!$AB959,ATS!$O:$O,0),4)</f>
        <v>99901-OS</v>
      </c>
    </row>
    <row r="960" spans="1:31">
      <c r="A960">
        <v>820370</v>
      </c>
      <c r="B960" t="s">
        <v>967</v>
      </c>
      <c r="C960" t="s">
        <v>3939</v>
      </c>
      <c r="D960" t="s">
        <v>1519</v>
      </c>
      <c r="E960" t="s">
        <v>2810</v>
      </c>
      <c r="F960" t="s">
        <v>67</v>
      </c>
      <c r="G960" t="s">
        <v>111</v>
      </c>
      <c r="H960">
        <v>5</v>
      </c>
      <c r="I960">
        <v>5</v>
      </c>
      <c r="J960">
        <v>5</v>
      </c>
      <c r="K960">
        <v>5</v>
      </c>
      <c r="L960">
        <v>5</v>
      </c>
      <c r="N960" s="171" t="str">
        <f t="shared" si="42"/>
        <v>820370-78001-XL</v>
      </c>
      <c r="O960" s="172">
        <f>IF(B960="NET","",IF(B960="","",IFERROR(VLOOKUP(N960,EAN!$A:$B,2,FALSE),"MANGLER - MÅ OPPDATERE EAN-FANEN")))</f>
        <v>7048652899507</v>
      </c>
      <c r="P960" s="171">
        <f t="shared" si="43"/>
        <v>5</v>
      </c>
      <c r="Q960" s="171">
        <f t="shared" si="44"/>
        <v>5</v>
      </c>
      <c r="S960" s="102">
        <f>IF(B960="NET","",IFERROR(VLOOKUP(O960,'2) Order Form'!$V$9:$V$905,1,FALSE),"Ikke med I order form"))</f>
        <v>7048652899507</v>
      </c>
      <c r="U960" s="2">
        <v>7048652762405</v>
      </c>
      <c r="V960" s="120">
        <f>IFERROR(VLOOKUP(U960,'2) Order Form'!$V$9:$V$1767,1,FALSE),"Ikke med I order form")</f>
        <v>7048652762405</v>
      </c>
      <c r="W960" s="173">
        <f>INDEX(ATS!$A:$P,MATCH(ATS!$U960,ATS!$O:$O,0),1)</f>
        <v>852079</v>
      </c>
      <c r="X960" s="174" t="str">
        <f>INDEX(ATS!$A:$P,MATCH(ATS!$U960,ATS!$O:$O,0),2)</f>
        <v>Shinobi Polarized Lens</v>
      </c>
      <c r="Y960" s="175" t="str">
        <f>INDEX(ATS!$A:$P,MATCH(ATS!$U960,ATS!$O:$O,0),4)</f>
        <v>230000-OS</v>
      </c>
      <c r="AA960" s="173">
        <f>IFERROR(VLOOKUP('2) Order Form'!V845,$U$4:$U$2000,1,FALSE),"Ikke med i Elastic")</f>
        <v>7048652900081</v>
      </c>
      <c r="AB960" s="173">
        <f>SUM('2) Order Form'!V845)</f>
        <v>7048652900081</v>
      </c>
      <c r="AC960" s="173">
        <f>INDEX(ATS!$A:$P,MATCH(ATS!$AB960,ATS!$O:$O,0),1)</f>
        <v>820341</v>
      </c>
      <c r="AD960" s="173" t="str">
        <f>INDEX(ATS!$A:$P,MATCH(ATS!$AB960,ATS!$O:$O,0),2)</f>
        <v>Chaser Cap</v>
      </c>
      <c r="AE960" s="173" t="str">
        <f>INDEX(ATS!$A:$P,MATCH(ATS!$AB960,ATS!$O:$O,0),4)</f>
        <v>88300-OS</v>
      </c>
    </row>
    <row r="961" spans="1:31">
      <c r="A961">
        <v>820370</v>
      </c>
      <c r="B961" t="s">
        <v>967</v>
      </c>
      <c r="C961" t="s">
        <v>3939</v>
      </c>
      <c r="D961" t="s">
        <v>334</v>
      </c>
      <c r="E961" t="s">
        <v>2883</v>
      </c>
      <c r="F961" t="s">
        <v>8</v>
      </c>
      <c r="G961" t="s">
        <v>111</v>
      </c>
      <c r="H961">
        <v>20</v>
      </c>
      <c r="I961">
        <v>20</v>
      </c>
      <c r="J961">
        <v>20</v>
      </c>
      <c r="K961">
        <v>20</v>
      </c>
      <c r="L961">
        <v>20</v>
      </c>
      <c r="N961" s="171" t="str">
        <f t="shared" si="42"/>
        <v>820370-99901-S</v>
      </c>
      <c r="O961" s="172">
        <f>IF(B961="NET","",IF(B961="","",IFERROR(VLOOKUP(N961,EAN!$A:$B,2,FALSE),"MANGLER - MÅ OPPDATERE EAN-FANEN")))</f>
        <v>7048652896186</v>
      </c>
      <c r="P961" s="171">
        <f t="shared" si="43"/>
        <v>20</v>
      </c>
      <c r="Q961" s="171">
        <f t="shared" si="44"/>
        <v>20</v>
      </c>
      <c r="S961" s="102">
        <f>IF(B961="NET","",IFERROR(VLOOKUP(O961,'2) Order Form'!$V$9:$V$905,1,FALSE),"Ikke med I order form"))</f>
        <v>7048652896186</v>
      </c>
      <c r="U961" s="2">
        <v>7048652762405</v>
      </c>
      <c r="V961" s="120">
        <f>IFERROR(VLOOKUP(U961,'2) Order Form'!$V$9:$V$1767,1,FALSE),"Ikke med I order form")</f>
        <v>7048652762405</v>
      </c>
      <c r="W961" s="173">
        <f>INDEX(ATS!$A:$P,MATCH(ATS!$U961,ATS!$O:$O,0),1)</f>
        <v>852079</v>
      </c>
      <c r="X961" s="174" t="str">
        <f>INDEX(ATS!$A:$P,MATCH(ATS!$U961,ATS!$O:$O,0),2)</f>
        <v>Shinobi Polarized Lens</v>
      </c>
      <c r="Y961" s="175" t="str">
        <f>INDEX(ATS!$A:$P,MATCH(ATS!$U961,ATS!$O:$O,0),4)</f>
        <v>230000-OS</v>
      </c>
      <c r="AA961" s="173">
        <f>IFERROR(VLOOKUP('2) Order Form'!V846,$U$4:$U$2000,1,FALSE),"Ikke med i Elastic")</f>
        <v>7048652813824</v>
      </c>
      <c r="AB961" s="173">
        <f>SUM('2) Order Form'!V846)</f>
        <v>7048652813824</v>
      </c>
      <c r="AC961" s="173">
        <f>INDEX(ATS!$A:$P,MATCH(ATS!$AB961,ATS!$O:$O,0),1)</f>
        <v>820341</v>
      </c>
      <c r="AD961" s="173" t="str">
        <f>INDEX(ATS!$A:$P,MATCH(ATS!$AB961,ATS!$O:$O,0),2)</f>
        <v>Chaser Cap</v>
      </c>
      <c r="AE961" s="173" t="str">
        <f>INDEX(ATS!$A:$P,MATCH(ATS!$AB961,ATS!$O:$O,0),4)</f>
        <v>99901-OS</v>
      </c>
    </row>
    <row r="962" spans="1:31">
      <c r="A962">
        <v>820370</v>
      </c>
      <c r="B962" t="s">
        <v>967</v>
      </c>
      <c r="C962" t="s">
        <v>3939</v>
      </c>
      <c r="D962" t="s">
        <v>335</v>
      </c>
      <c r="E962" t="s">
        <v>2883</v>
      </c>
      <c r="F962" t="s">
        <v>7</v>
      </c>
      <c r="G962" t="s">
        <v>111</v>
      </c>
      <c r="H962">
        <v>21</v>
      </c>
      <c r="I962">
        <v>21</v>
      </c>
      <c r="J962">
        <v>21</v>
      </c>
      <c r="K962">
        <v>21</v>
      </c>
      <c r="L962">
        <v>21</v>
      </c>
      <c r="N962" s="171" t="str">
        <f t="shared" si="42"/>
        <v>820370-99901-M</v>
      </c>
      <c r="O962" s="172">
        <f>IF(B962="NET","",IF(B962="","",IFERROR(VLOOKUP(N962,EAN!$A:$B,2,FALSE),"MANGLER - MÅ OPPDATERE EAN-FANEN")))</f>
        <v>7048652896179</v>
      </c>
      <c r="P962" s="171">
        <f t="shared" si="43"/>
        <v>21</v>
      </c>
      <c r="Q962" s="171">
        <f t="shared" si="44"/>
        <v>21</v>
      </c>
      <c r="S962" s="102">
        <f>IF(B962="NET","",IFERROR(VLOOKUP(O962,'2) Order Form'!$V$9:$V$905,1,FALSE),"Ikke med I order form"))</f>
        <v>7048652896179</v>
      </c>
      <c r="U962" s="2">
        <v>7048652762405</v>
      </c>
      <c r="V962" s="120">
        <f>IFERROR(VLOOKUP(U962,'2) Order Form'!$V$9:$V$1767,1,FALSE),"Ikke med I order form")</f>
        <v>7048652762405</v>
      </c>
      <c r="W962" s="173">
        <f>INDEX(ATS!$A:$P,MATCH(ATS!$U962,ATS!$O:$O,0),1)</f>
        <v>852079</v>
      </c>
      <c r="X962" s="174" t="str">
        <f>INDEX(ATS!$A:$P,MATCH(ATS!$U962,ATS!$O:$O,0),2)</f>
        <v>Shinobi Polarized Lens</v>
      </c>
      <c r="Y962" s="175" t="str">
        <f>INDEX(ATS!$A:$P,MATCH(ATS!$U962,ATS!$O:$O,0),4)</f>
        <v>230000-OS</v>
      </c>
      <c r="AA962" s="173">
        <f>IFERROR(VLOOKUP('2) Order Form'!V847,$U$4:$U$2000,1,FALSE),"Ikke med i Elastic")</f>
        <v>7048652193841</v>
      </c>
      <c r="AB962" s="173">
        <f>SUM('2) Order Form'!V847)</f>
        <v>7048652193841</v>
      </c>
      <c r="AC962" s="173">
        <f>INDEX(ATS!$A:$P,MATCH(ATS!$AB962,ATS!$O:$O,0),1)</f>
        <v>827036</v>
      </c>
      <c r="AD962" s="173" t="str">
        <f>INDEX(ATS!$A:$P,MATCH(ATS!$AB962,ATS!$O:$O,0),2)</f>
        <v>Sweet Tube</v>
      </c>
      <c r="AE962" s="173" t="str">
        <f>INDEX(ATS!$A:$P,MATCH(ATS!$AB962,ATS!$O:$O,0),4)</f>
        <v>BLACK-OS</v>
      </c>
    </row>
    <row r="963" spans="1:31">
      <c r="A963">
        <v>820370</v>
      </c>
      <c r="B963" t="s">
        <v>967</v>
      </c>
      <c r="C963" t="s">
        <v>3939</v>
      </c>
      <c r="D963" t="s">
        <v>336</v>
      </c>
      <c r="E963" t="s">
        <v>2883</v>
      </c>
      <c r="F963" t="s">
        <v>66</v>
      </c>
      <c r="G963" t="s">
        <v>111</v>
      </c>
      <c r="H963">
        <v>2</v>
      </c>
      <c r="I963">
        <v>2</v>
      </c>
      <c r="J963">
        <v>2</v>
      </c>
      <c r="K963">
        <v>2</v>
      </c>
      <c r="L963">
        <v>2</v>
      </c>
      <c r="N963" s="171" t="str">
        <f t="shared" si="42"/>
        <v>820370-99901-L</v>
      </c>
      <c r="O963" s="172">
        <f>IF(B963="NET","",IF(B963="","",IFERROR(VLOOKUP(N963,EAN!$A:$B,2,FALSE),"MANGLER - MÅ OPPDATERE EAN-FANEN")))</f>
        <v>7048652896162</v>
      </c>
      <c r="P963" s="171">
        <f t="shared" si="43"/>
        <v>2</v>
      </c>
      <c r="Q963" s="171">
        <f t="shared" si="44"/>
        <v>2</v>
      </c>
      <c r="S963" s="102">
        <f>IF(B963="NET","",IFERROR(VLOOKUP(O963,'2) Order Form'!$V$9:$V$905,1,FALSE),"Ikke med I order form"))</f>
        <v>7048652896162</v>
      </c>
      <c r="U963" s="2">
        <v>7048652762375</v>
      </c>
      <c r="V963" s="120">
        <f>IFERROR(VLOOKUP(U963,'2) Order Form'!$V$9:$V$1767,1,FALSE),"Ikke med I order form")</f>
        <v>7048652762375</v>
      </c>
      <c r="W963" s="173">
        <f>INDEX(ATS!$A:$P,MATCH(ATS!$U963,ATS!$O:$O,0),1)</f>
        <v>852080</v>
      </c>
      <c r="X963" s="174" t="str">
        <f>INDEX(ATS!$A:$P,MATCH(ATS!$U963,ATS!$O:$O,0),2)</f>
        <v>Shinobi RIG Photochromic Lens</v>
      </c>
      <c r="Y963" s="175" t="str">
        <f>INDEX(ATS!$A:$P,MATCH(ATS!$U963,ATS!$O:$O,0),4)</f>
        <v>220000-OS</v>
      </c>
      <c r="AA963" s="173"/>
      <c r="AB963" s="173"/>
      <c r="AC963" s="173"/>
      <c r="AD963" s="173"/>
      <c r="AE963" s="173"/>
    </row>
    <row r="964" spans="1:31">
      <c r="A964">
        <v>820370</v>
      </c>
      <c r="B964" t="s">
        <v>967</v>
      </c>
      <c r="C964" t="s">
        <v>3939</v>
      </c>
      <c r="D964" t="s">
        <v>337</v>
      </c>
      <c r="E964" t="s">
        <v>2883</v>
      </c>
      <c r="F964" t="s">
        <v>67</v>
      </c>
      <c r="G964" t="s">
        <v>111</v>
      </c>
      <c r="H964">
        <v>31</v>
      </c>
      <c r="I964">
        <v>31</v>
      </c>
      <c r="J964">
        <v>31</v>
      </c>
      <c r="K964">
        <v>31</v>
      </c>
      <c r="L964">
        <v>31</v>
      </c>
      <c r="N964" s="171" t="str">
        <f t="shared" ref="N964:N1027" si="45">CONCATENATE(A964,"-",D964)</f>
        <v>820370-99901-XL</v>
      </c>
      <c r="O964" s="172">
        <f>IF(B964="NET","",IF(B964="","",IFERROR(VLOOKUP(N964,EAN!$A:$B,2,FALSE),"MANGLER - MÅ OPPDATERE EAN-FANEN")))</f>
        <v>7048652896193</v>
      </c>
      <c r="P964" s="171">
        <f t="shared" si="43"/>
        <v>31</v>
      </c>
      <c r="Q964" s="171">
        <f t="shared" si="44"/>
        <v>31</v>
      </c>
      <c r="S964" s="102">
        <f>IF(B964="NET","",IFERROR(VLOOKUP(O964,'2) Order Form'!$V$9:$V$905,1,FALSE),"Ikke med I order form"))</f>
        <v>7048652896193</v>
      </c>
      <c r="U964" s="2">
        <v>7048652762375</v>
      </c>
      <c r="V964" s="120">
        <f>IFERROR(VLOOKUP(U964,'2) Order Form'!$V$9:$V$1767,1,FALSE),"Ikke med I order form")</f>
        <v>7048652762375</v>
      </c>
      <c r="W964" s="173">
        <f>INDEX(ATS!$A:$P,MATCH(ATS!$U964,ATS!$O:$O,0),1)</f>
        <v>852080</v>
      </c>
      <c r="X964" s="174" t="str">
        <f>INDEX(ATS!$A:$P,MATCH(ATS!$U964,ATS!$O:$O,0),2)</f>
        <v>Shinobi RIG Photochromic Lens</v>
      </c>
      <c r="Y964" s="175" t="str">
        <f>INDEX(ATS!$A:$P,MATCH(ATS!$U964,ATS!$O:$O,0),4)</f>
        <v>220000-OS</v>
      </c>
      <c r="AA964" s="173"/>
      <c r="AB964" s="173"/>
      <c r="AC964" s="173"/>
      <c r="AD964" s="173"/>
      <c r="AE964" s="173"/>
    </row>
    <row r="965" spans="1:31">
      <c r="A965" s="140">
        <v>820371</v>
      </c>
      <c r="B965" t="s">
        <v>170</v>
      </c>
      <c r="H965" s="140">
        <v>202341</v>
      </c>
      <c r="I965" s="140">
        <v>202342</v>
      </c>
      <c r="J965" s="140">
        <v>202343</v>
      </c>
      <c r="K965" s="140">
        <v>202344</v>
      </c>
      <c r="L965" s="140">
        <v>202345</v>
      </c>
      <c r="N965" s="171" t="str">
        <f t="shared" si="45"/>
        <v>820371-</v>
      </c>
      <c r="O965" s="172" t="str">
        <f>IF(B965="NET","",IF(B965="","",IFERROR(VLOOKUP(N965,EAN!$A:$B,2,FALSE),"MANGLER - MÅ OPPDATERE EAN-FANEN")))</f>
        <v/>
      </c>
      <c r="P965" s="171">
        <f t="shared" ref="P965:P1028" si="46">H965</f>
        <v>202341</v>
      </c>
      <c r="Q965" s="171">
        <f t="shared" ref="Q965:Q1028" si="47">L965</f>
        <v>202345</v>
      </c>
      <c r="S965" s="102" t="str">
        <f>IF(B965="NET","",IFERROR(VLOOKUP(O965,'2) Order Form'!$V$9:$V$905,1,FALSE),"Ikke med I order form"))</f>
        <v/>
      </c>
      <c r="U965" s="2">
        <v>7048652762375</v>
      </c>
      <c r="V965" s="120">
        <f>IFERROR(VLOOKUP(U965,'2) Order Form'!$V$9:$V$1767,1,FALSE),"Ikke med I order form")</f>
        <v>7048652762375</v>
      </c>
      <c r="W965" s="173">
        <f>INDEX(ATS!$A:$P,MATCH(ATS!$U965,ATS!$O:$O,0),1)</f>
        <v>852080</v>
      </c>
      <c r="X965" s="174" t="str">
        <f>INDEX(ATS!$A:$P,MATCH(ATS!$U965,ATS!$O:$O,0),2)</f>
        <v>Shinobi RIG Photochromic Lens</v>
      </c>
      <c r="Y965" s="175" t="str">
        <f>INDEX(ATS!$A:$P,MATCH(ATS!$U965,ATS!$O:$O,0),4)</f>
        <v>220000-OS</v>
      </c>
      <c r="AA965" s="173"/>
      <c r="AB965" s="173"/>
      <c r="AC965" s="173"/>
      <c r="AD965" s="173"/>
      <c r="AE965" s="173"/>
    </row>
    <row r="966" spans="1:31">
      <c r="A966">
        <v>820371</v>
      </c>
      <c r="B966" t="s">
        <v>968</v>
      </c>
      <c r="C966" t="s">
        <v>3939</v>
      </c>
      <c r="D966" t="s">
        <v>334</v>
      </c>
      <c r="E966" t="s">
        <v>2883</v>
      </c>
      <c r="F966" t="s">
        <v>8</v>
      </c>
      <c r="G966" t="s">
        <v>111</v>
      </c>
      <c r="H966">
        <v>22</v>
      </c>
      <c r="I966">
        <v>22</v>
      </c>
      <c r="J966">
        <v>22</v>
      </c>
      <c r="K966">
        <v>22</v>
      </c>
      <c r="L966">
        <v>22</v>
      </c>
      <c r="N966" s="171" t="str">
        <f t="shared" si="45"/>
        <v>820371-99901-S</v>
      </c>
      <c r="O966" s="172">
        <f>IF(B966="NET","",IF(B966="","",IFERROR(VLOOKUP(N966,EAN!$A:$B,2,FALSE),"MANGLER - MÅ OPPDATERE EAN-FANEN")))</f>
        <v>7048652897947</v>
      </c>
      <c r="P966" s="171">
        <f t="shared" si="46"/>
        <v>22</v>
      </c>
      <c r="Q966" s="171">
        <f t="shared" si="47"/>
        <v>22</v>
      </c>
      <c r="S966" s="102">
        <f>IF(B966="NET","",IFERROR(VLOOKUP(O966,'2) Order Form'!$V$9:$V$905,1,FALSE),"Ikke med I order form"))</f>
        <v>7048652897947</v>
      </c>
      <c r="U966" s="2">
        <v>7048652475442</v>
      </c>
      <c r="V966" s="120">
        <f>IFERROR(VLOOKUP(U966,'2) Order Form'!$V$9:$V$1767,1,FALSE),"Ikke med I order form")</f>
        <v>7048652475442</v>
      </c>
      <c r="W966" s="173">
        <f>INDEX(ATS!$A:$P,MATCH(ATS!$U966,ATS!$O:$O,0),1)</f>
        <v>850014</v>
      </c>
      <c r="X966" s="174" t="str">
        <f>INDEX(ATS!$A:$P,MATCH(ATS!$U966,ATS!$O:$O,0),2)</f>
        <v>Lens Cleaning Set</v>
      </c>
      <c r="Y966" s="175" t="str">
        <f>INDEX(ATS!$A:$P,MATCH(ATS!$U966,ATS!$O:$O,0),4)</f>
        <v>BLACK-OS</v>
      </c>
      <c r="AA966" s="173"/>
      <c r="AB966" s="173"/>
      <c r="AC966" s="173"/>
      <c r="AD966" s="173"/>
      <c r="AE966" s="173"/>
    </row>
    <row r="967" spans="1:31">
      <c r="A967">
        <v>820371</v>
      </c>
      <c r="B967" t="s">
        <v>968</v>
      </c>
      <c r="C967" t="s">
        <v>3939</v>
      </c>
      <c r="D967" t="s">
        <v>335</v>
      </c>
      <c r="E967" t="s">
        <v>2883</v>
      </c>
      <c r="F967" t="s">
        <v>7</v>
      </c>
      <c r="G967" t="s">
        <v>111</v>
      </c>
      <c r="H967">
        <v>39</v>
      </c>
      <c r="I967">
        <v>39</v>
      </c>
      <c r="J967">
        <v>39</v>
      </c>
      <c r="K967">
        <v>39</v>
      </c>
      <c r="L967">
        <v>39</v>
      </c>
      <c r="N967" s="171" t="str">
        <f t="shared" si="45"/>
        <v>820371-99901-M</v>
      </c>
      <c r="O967" s="172">
        <f>IF(B967="NET","",IF(B967="","",IFERROR(VLOOKUP(N967,EAN!$A:$B,2,FALSE),"MANGLER - MÅ OPPDATERE EAN-FANEN")))</f>
        <v>7048652897930</v>
      </c>
      <c r="P967" s="171">
        <f t="shared" si="46"/>
        <v>39</v>
      </c>
      <c r="Q967" s="171">
        <f t="shared" si="47"/>
        <v>39</v>
      </c>
      <c r="S967" s="102">
        <f>IF(B967="NET","",IFERROR(VLOOKUP(O967,'2) Order Form'!$V$9:$V$905,1,FALSE),"Ikke med I order form"))</f>
        <v>7048652897930</v>
      </c>
      <c r="U967" s="2">
        <v>7048652475442</v>
      </c>
      <c r="V967" s="120">
        <f>IFERROR(VLOOKUP(U967,'2) Order Form'!$V$9:$V$1767,1,FALSE),"Ikke med I order form")</f>
        <v>7048652475442</v>
      </c>
      <c r="W967" s="173">
        <f>INDEX(ATS!$A:$P,MATCH(ATS!$U967,ATS!$O:$O,0),1)</f>
        <v>850014</v>
      </c>
      <c r="X967" s="174" t="str">
        <f>INDEX(ATS!$A:$P,MATCH(ATS!$U967,ATS!$O:$O,0),2)</f>
        <v>Lens Cleaning Set</v>
      </c>
      <c r="Y967" s="175" t="str">
        <f>INDEX(ATS!$A:$P,MATCH(ATS!$U967,ATS!$O:$O,0),4)</f>
        <v>BLACK-OS</v>
      </c>
      <c r="AA967" s="173"/>
      <c r="AB967" s="173"/>
      <c r="AC967" s="173"/>
      <c r="AD967" s="173"/>
      <c r="AE967" s="173"/>
    </row>
    <row r="968" spans="1:31">
      <c r="A968">
        <v>820371</v>
      </c>
      <c r="B968" t="s">
        <v>968</v>
      </c>
      <c r="C968" t="s">
        <v>3939</v>
      </c>
      <c r="D968" t="s">
        <v>336</v>
      </c>
      <c r="E968" t="s">
        <v>2883</v>
      </c>
      <c r="F968" t="s">
        <v>66</v>
      </c>
      <c r="G968" t="s">
        <v>111</v>
      </c>
      <c r="H968">
        <v>39</v>
      </c>
      <c r="I968">
        <v>39</v>
      </c>
      <c r="J968">
        <v>39</v>
      </c>
      <c r="K968">
        <v>39</v>
      </c>
      <c r="L968">
        <v>39</v>
      </c>
      <c r="N968" s="171" t="str">
        <f t="shared" si="45"/>
        <v>820371-99901-L</v>
      </c>
      <c r="O968" s="172">
        <f>IF(B968="NET","",IF(B968="","",IFERROR(VLOOKUP(N968,EAN!$A:$B,2,FALSE),"MANGLER - MÅ OPPDATERE EAN-FANEN")))</f>
        <v>7048652897923</v>
      </c>
      <c r="P968" s="171">
        <f t="shared" si="46"/>
        <v>39</v>
      </c>
      <c r="Q968" s="171">
        <f t="shared" si="47"/>
        <v>39</v>
      </c>
      <c r="S968" s="102">
        <f>IF(B968="NET","",IFERROR(VLOOKUP(O968,'2) Order Form'!$V$9:$V$905,1,FALSE),"Ikke med I order form"))</f>
        <v>7048652897923</v>
      </c>
      <c r="U968" s="2">
        <v>7048652475442</v>
      </c>
      <c r="V968" s="120">
        <f>IFERROR(VLOOKUP(U968,'2) Order Form'!$V$9:$V$1767,1,FALSE),"Ikke med I order form")</f>
        <v>7048652475442</v>
      </c>
      <c r="W968" s="173">
        <f>INDEX(ATS!$A:$P,MATCH(ATS!$U968,ATS!$O:$O,0),1)</f>
        <v>850014</v>
      </c>
      <c r="X968" s="174" t="str">
        <f>INDEX(ATS!$A:$P,MATCH(ATS!$U968,ATS!$O:$O,0),2)</f>
        <v>Lens Cleaning Set</v>
      </c>
      <c r="Y968" s="175" t="str">
        <f>INDEX(ATS!$A:$P,MATCH(ATS!$U968,ATS!$O:$O,0),4)</f>
        <v>BLACK-OS</v>
      </c>
      <c r="AA968" s="173"/>
      <c r="AB968" s="173"/>
      <c r="AC968" s="173"/>
      <c r="AD968" s="173"/>
      <c r="AE968" s="173"/>
    </row>
    <row r="969" spans="1:31">
      <c r="A969">
        <v>820371</v>
      </c>
      <c r="B969" t="s">
        <v>968</v>
      </c>
      <c r="C969" t="s">
        <v>3939</v>
      </c>
      <c r="D969" t="s">
        <v>337</v>
      </c>
      <c r="E969" t="s">
        <v>2883</v>
      </c>
      <c r="F969" t="s">
        <v>67</v>
      </c>
      <c r="G969" t="s">
        <v>111</v>
      </c>
      <c r="H969">
        <v>0</v>
      </c>
      <c r="I969">
        <v>0</v>
      </c>
      <c r="J969">
        <v>0</v>
      </c>
      <c r="K969">
        <v>0</v>
      </c>
      <c r="L969">
        <v>0</v>
      </c>
      <c r="N969" s="171" t="str">
        <f t="shared" si="45"/>
        <v>820371-99901-XL</v>
      </c>
      <c r="O969" s="172">
        <f>IF(B969="NET","",IF(B969="","",IFERROR(VLOOKUP(N969,EAN!$A:$B,2,FALSE),"MANGLER - MÅ OPPDATERE EAN-FANEN")))</f>
        <v>7048652897954</v>
      </c>
      <c r="P969" s="171">
        <f t="shared" si="46"/>
        <v>0</v>
      </c>
      <c r="Q969" s="171">
        <f t="shared" si="47"/>
        <v>0</v>
      </c>
      <c r="S969" s="102">
        <f>IF(B969="NET","",IFERROR(VLOOKUP(O969,'2) Order Form'!$V$9:$V$905,1,FALSE),"Ikke med I order form"))</f>
        <v>7048652897954</v>
      </c>
      <c r="U969" s="2">
        <v>7048652617606</v>
      </c>
      <c r="V969" s="120">
        <f>IFERROR(VLOOKUP(U969,'2) Order Form'!$V$9:$V$1767,1,FALSE),"Ikke med I order form")</f>
        <v>7048652617606</v>
      </c>
      <c r="W969" s="173">
        <f>INDEX(ATS!$A:$P,MATCH(ATS!$U969,ATS!$O:$O,0),1)</f>
        <v>850087</v>
      </c>
      <c r="X969" s="174" t="str">
        <f>INDEX(ATS!$A:$P,MATCH(ATS!$U969,ATS!$O:$O,0),2)</f>
        <v>Goggle Hard Case WEB</v>
      </c>
      <c r="Y969" s="175" t="str">
        <f>INDEX(ATS!$A:$P,MATCH(ATS!$U969,ATS!$O:$O,0),4)</f>
        <v>BLACK-OS</v>
      </c>
      <c r="AA969" s="173"/>
      <c r="AB969" s="173"/>
      <c r="AC969" s="173"/>
      <c r="AD969" s="173"/>
      <c r="AE969" s="173"/>
    </row>
    <row r="970" spans="1:31">
      <c r="A970" s="140">
        <v>820373</v>
      </c>
      <c r="B970" t="s">
        <v>170</v>
      </c>
      <c r="H970" s="140">
        <v>202341</v>
      </c>
      <c r="I970" s="140">
        <v>202342</v>
      </c>
      <c r="J970" s="140">
        <v>202343</v>
      </c>
      <c r="K970" s="140">
        <v>202344</v>
      </c>
      <c r="L970" s="140">
        <v>202345</v>
      </c>
      <c r="N970" s="171" t="str">
        <f t="shared" si="45"/>
        <v>820373-</v>
      </c>
      <c r="O970" s="172" t="str">
        <f>IF(B970="NET","",IF(B970="","",IFERROR(VLOOKUP(N970,EAN!$A:$B,2,FALSE),"MANGLER - MÅ OPPDATERE EAN-FANEN")))</f>
        <v/>
      </c>
      <c r="P970" s="171">
        <f t="shared" si="46"/>
        <v>202341</v>
      </c>
      <c r="Q970" s="171">
        <f t="shared" si="47"/>
        <v>202345</v>
      </c>
      <c r="S970" s="102" t="str">
        <f>IF(B970="NET","",IFERROR(VLOOKUP(O970,'2) Order Form'!$V$9:$V$905,1,FALSE),"Ikke med I order form"))</f>
        <v/>
      </c>
      <c r="U970" s="2">
        <v>7048652617606</v>
      </c>
      <c r="V970" s="120">
        <f>IFERROR(VLOOKUP(U970,'2) Order Form'!$V$9:$V$1767,1,FALSE),"Ikke med I order form")</f>
        <v>7048652617606</v>
      </c>
      <c r="W970" s="173">
        <f>INDEX(ATS!$A:$P,MATCH(ATS!$U970,ATS!$O:$O,0),1)</f>
        <v>850087</v>
      </c>
      <c r="X970" s="174" t="str">
        <f>INDEX(ATS!$A:$P,MATCH(ATS!$U970,ATS!$O:$O,0),2)</f>
        <v>Goggle Hard Case WEB</v>
      </c>
      <c r="Y970" s="175" t="str">
        <f>INDEX(ATS!$A:$P,MATCH(ATS!$U970,ATS!$O:$O,0),4)</f>
        <v>BLACK-OS</v>
      </c>
      <c r="AA970" s="173"/>
      <c r="AB970" s="173"/>
      <c r="AC970" s="173"/>
      <c r="AD970" s="173"/>
      <c r="AE970" s="173"/>
    </row>
    <row r="971" spans="1:31">
      <c r="A971" s="140">
        <v>820375</v>
      </c>
      <c r="B971" t="s">
        <v>170</v>
      </c>
      <c r="H971" s="140">
        <v>202341</v>
      </c>
      <c r="I971" s="140">
        <v>202342</v>
      </c>
      <c r="J971" s="140">
        <v>202343</v>
      </c>
      <c r="K971" s="140">
        <v>202344</v>
      </c>
      <c r="L971" s="140">
        <v>202345</v>
      </c>
      <c r="N971" s="171" t="str">
        <f t="shared" si="45"/>
        <v>820375-</v>
      </c>
      <c r="O971" s="172" t="str">
        <f>IF(B971="NET","",IF(B971="","",IFERROR(VLOOKUP(N971,EAN!$A:$B,2,FALSE),"MANGLER - MÅ OPPDATERE EAN-FANEN")))</f>
        <v/>
      </c>
      <c r="P971" s="171">
        <f t="shared" si="46"/>
        <v>202341</v>
      </c>
      <c r="Q971" s="171">
        <f t="shared" si="47"/>
        <v>202345</v>
      </c>
      <c r="S971" s="102" t="str">
        <f>IF(B971="NET","",IFERROR(VLOOKUP(O971,'2) Order Form'!$V$9:$V$905,1,FALSE),"Ikke med I order form"))</f>
        <v/>
      </c>
      <c r="U971" s="2">
        <v>7048652617606</v>
      </c>
      <c r="V971" s="120">
        <f>IFERROR(VLOOKUP(U971,'2) Order Form'!$V$9:$V$1767,1,FALSE),"Ikke med I order form")</f>
        <v>7048652617606</v>
      </c>
      <c r="W971" s="173">
        <f>INDEX(ATS!$A:$P,MATCH(ATS!$U971,ATS!$O:$O,0),1)</f>
        <v>850087</v>
      </c>
      <c r="X971" s="174" t="str">
        <f>INDEX(ATS!$A:$P,MATCH(ATS!$U971,ATS!$O:$O,0),2)</f>
        <v>Goggle Hard Case WEB</v>
      </c>
      <c r="Y971" s="175" t="str">
        <f>INDEX(ATS!$A:$P,MATCH(ATS!$U971,ATS!$O:$O,0),4)</f>
        <v>BLACK-OS</v>
      </c>
      <c r="AA971" s="173"/>
      <c r="AB971" s="173"/>
      <c r="AC971" s="173"/>
      <c r="AD971" s="173"/>
      <c r="AE971" s="173"/>
    </row>
    <row r="972" spans="1:31">
      <c r="A972">
        <v>820375</v>
      </c>
      <c r="B972" t="s">
        <v>1532</v>
      </c>
      <c r="C972" t="s">
        <v>3939</v>
      </c>
      <c r="D972" t="s">
        <v>1025</v>
      </c>
      <c r="E972" t="s">
        <v>2870</v>
      </c>
      <c r="F972" t="s">
        <v>68</v>
      </c>
      <c r="G972" t="s">
        <v>214</v>
      </c>
      <c r="H972">
        <v>13</v>
      </c>
      <c r="I972">
        <v>13</v>
      </c>
      <c r="J972">
        <v>13</v>
      </c>
      <c r="K972">
        <v>13</v>
      </c>
      <c r="L972">
        <v>13</v>
      </c>
      <c r="N972" s="171" t="str">
        <f t="shared" si="45"/>
        <v>820375-10003-XS</v>
      </c>
      <c r="O972" s="172">
        <f>IF(B972="NET","",IF(B972="","",IFERROR(VLOOKUP(N972,EAN!$A:$B,2,FALSE),"MANGLER - MÅ OPPDATERE EAN-FANEN")))</f>
        <v>7048652899545</v>
      </c>
      <c r="P972" s="171">
        <f t="shared" si="46"/>
        <v>13</v>
      </c>
      <c r="Q972" s="171">
        <f t="shared" si="47"/>
        <v>13</v>
      </c>
      <c r="S972" s="102">
        <f>IF(B972="NET","",IFERROR(VLOOKUP(O972,'2) Order Form'!$V$9:$V$905,1,FALSE),"Ikke med I order form"))</f>
        <v>7048652899545</v>
      </c>
      <c r="U972" s="2">
        <v>7048652617606</v>
      </c>
      <c r="V972" s="120">
        <f>IFERROR(VLOOKUP(U972,'2) Order Form'!$V$9:$V$1767,1,FALSE),"Ikke med I order form")</f>
        <v>7048652617606</v>
      </c>
      <c r="W972" s="173">
        <f>INDEX(ATS!$A:$P,MATCH(ATS!$U972,ATS!$O:$O,0),1)</f>
        <v>850087</v>
      </c>
      <c r="X972" s="174" t="str">
        <f>INDEX(ATS!$A:$P,MATCH(ATS!$U972,ATS!$O:$O,0),2)</f>
        <v>Goggle Hard Case WEB</v>
      </c>
      <c r="Y972" s="175" t="str">
        <f>INDEX(ATS!$A:$P,MATCH(ATS!$U972,ATS!$O:$O,0),4)</f>
        <v>BLACK-OS</v>
      </c>
      <c r="AA972" s="173"/>
      <c r="AB972" s="173"/>
      <c r="AC972" s="173"/>
      <c r="AD972" s="173"/>
      <c r="AE972" s="173"/>
    </row>
    <row r="973" spans="1:31">
      <c r="A973">
        <v>820375</v>
      </c>
      <c r="B973" t="s">
        <v>1532</v>
      </c>
      <c r="C973" t="s">
        <v>3939</v>
      </c>
      <c r="D973" t="s">
        <v>1021</v>
      </c>
      <c r="E973" t="s">
        <v>2870</v>
      </c>
      <c r="F973" t="s">
        <v>8</v>
      </c>
      <c r="G973" t="s">
        <v>214</v>
      </c>
      <c r="H973">
        <v>28</v>
      </c>
      <c r="I973">
        <v>28</v>
      </c>
      <c r="J973">
        <v>28</v>
      </c>
      <c r="K973">
        <v>28</v>
      </c>
      <c r="L973">
        <v>28</v>
      </c>
      <c r="N973" s="171" t="str">
        <f t="shared" si="45"/>
        <v>820375-10003-S</v>
      </c>
      <c r="O973" s="172">
        <f>IF(B973="NET","",IF(B973="","",IFERROR(VLOOKUP(N973,EAN!$A:$B,2,FALSE),"MANGLER - MÅ OPPDATERE EAN-FANEN")))</f>
        <v>7048652899538</v>
      </c>
      <c r="P973" s="171">
        <f t="shared" si="46"/>
        <v>28</v>
      </c>
      <c r="Q973" s="171">
        <f t="shared" si="47"/>
        <v>28</v>
      </c>
      <c r="S973" s="102">
        <f>IF(B973="NET","",IFERROR(VLOOKUP(O973,'2) Order Form'!$V$9:$V$905,1,FALSE),"Ikke med I order form"))</f>
        <v>7048652899538</v>
      </c>
      <c r="U973" s="2">
        <v>7048652617590</v>
      </c>
      <c r="V973" s="120">
        <f>IFERROR(VLOOKUP(U973,'2) Order Form'!$V$9:$V$1767,1,FALSE),"Ikke med I order form")</f>
        <v>7048652617590</v>
      </c>
      <c r="W973" s="173">
        <f>INDEX(ATS!$A:$P,MATCH(ATS!$U973,ATS!$O:$O,0),1)</f>
        <v>850086</v>
      </c>
      <c r="X973" s="174" t="str">
        <f>INDEX(ATS!$A:$P,MATCH(ATS!$U973,ATS!$O:$O,0),2)</f>
        <v>Sports Glasses Hard Case WEB</v>
      </c>
      <c r="Y973" s="175" t="str">
        <f>INDEX(ATS!$A:$P,MATCH(ATS!$U973,ATS!$O:$O,0),4)</f>
        <v>BLACK-OS</v>
      </c>
      <c r="AA973" s="173"/>
      <c r="AB973" s="173"/>
      <c r="AC973" s="173"/>
      <c r="AD973" s="173"/>
      <c r="AE973" s="173"/>
    </row>
    <row r="974" spans="1:31">
      <c r="A974">
        <v>820375</v>
      </c>
      <c r="B974" t="s">
        <v>1532</v>
      </c>
      <c r="C974" t="s">
        <v>3939</v>
      </c>
      <c r="D974" t="s">
        <v>1022</v>
      </c>
      <c r="E974" t="s">
        <v>2870</v>
      </c>
      <c r="F974" t="s">
        <v>7</v>
      </c>
      <c r="G974" t="s">
        <v>214</v>
      </c>
      <c r="H974">
        <v>37</v>
      </c>
      <c r="I974">
        <v>37</v>
      </c>
      <c r="J974">
        <v>37</v>
      </c>
      <c r="K974">
        <v>37</v>
      </c>
      <c r="L974">
        <v>37</v>
      </c>
      <c r="N974" s="171" t="str">
        <f t="shared" si="45"/>
        <v>820375-10003-M</v>
      </c>
      <c r="O974" s="172">
        <f>IF(B974="NET","",IF(B974="","",IFERROR(VLOOKUP(N974,EAN!$A:$B,2,FALSE),"MANGLER - MÅ OPPDATERE EAN-FANEN")))</f>
        <v>7048652899521</v>
      </c>
      <c r="P974" s="171">
        <f t="shared" si="46"/>
        <v>37</v>
      </c>
      <c r="Q974" s="171">
        <f t="shared" si="47"/>
        <v>37</v>
      </c>
      <c r="S974" s="102">
        <f>IF(B974="NET","",IFERROR(VLOOKUP(O974,'2) Order Form'!$V$9:$V$905,1,FALSE),"Ikke med I order form"))</f>
        <v>7048652899521</v>
      </c>
      <c r="U974" s="2">
        <v>7048652617590</v>
      </c>
      <c r="V974" s="120">
        <f>IFERROR(VLOOKUP(U974,'2) Order Form'!$V$9:$V$1767,1,FALSE),"Ikke med I order form")</f>
        <v>7048652617590</v>
      </c>
      <c r="W974" s="173">
        <f>INDEX(ATS!$A:$P,MATCH(ATS!$U974,ATS!$O:$O,0),1)</f>
        <v>850086</v>
      </c>
      <c r="X974" s="174" t="str">
        <f>INDEX(ATS!$A:$P,MATCH(ATS!$U974,ATS!$O:$O,0),2)</f>
        <v>Sports Glasses Hard Case WEB</v>
      </c>
      <c r="Y974" s="175" t="str">
        <f>INDEX(ATS!$A:$P,MATCH(ATS!$U974,ATS!$O:$O,0),4)</f>
        <v>BLACK-OS</v>
      </c>
      <c r="AA974" s="173"/>
      <c r="AB974" s="173"/>
      <c r="AC974" s="173"/>
      <c r="AD974" s="173"/>
      <c r="AE974" s="173"/>
    </row>
    <row r="975" spans="1:31">
      <c r="A975">
        <v>820375</v>
      </c>
      <c r="B975" t="s">
        <v>1532</v>
      </c>
      <c r="C975" t="s">
        <v>3939</v>
      </c>
      <c r="D975" t="s">
        <v>1023</v>
      </c>
      <c r="E975" t="s">
        <v>2870</v>
      </c>
      <c r="F975" t="s">
        <v>66</v>
      </c>
      <c r="G975" t="s">
        <v>214</v>
      </c>
      <c r="H975">
        <v>23</v>
      </c>
      <c r="I975">
        <v>23</v>
      </c>
      <c r="J975">
        <v>23</v>
      </c>
      <c r="K975">
        <v>23</v>
      </c>
      <c r="L975">
        <v>23</v>
      </c>
      <c r="N975" s="171" t="str">
        <f t="shared" si="45"/>
        <v>820375-10003-L</v>
      </c>
      <c r="O975" s="172">
        <f>IF(B975="NET","",IF(B975="","",IFERROR(VLOOKUP(N975,EAN!$A:$B,2,FALSE),"MANGLER - MÅ OPPDATERE EAN-FANEN")))</f>
        <v>7048652899514</v>
      </c>
      <c r="P975" s="171">
        <f t="shared" si="46"/>
        <v>23</v>
      </c>
      <c r="Q975" s="171">
        <f t="shared" si="47"/>
        <v>23</v>
      </c>
      <c r="S975" s="102">
        <f>IF(B975="NET","",IFERROR(VLOOKUP(O975,'2) Order Form'!$V$9:$V$905,1,FALSE),"Ikke med I order form"))</f>
        <v>7048652899514</v>
      </c>
      <c r="U975" s="2">
        <v>7048652617590</v>
      </c>
      <c r="V975" s="120">
        <f>IFERROR(VLOOKUP(U975,'2) Order Form'!$V$9:$V$1767,1,FALSE),"Ikke med I order form")</f>
        <v>7048652617590</v>
      </c>
      <c r="W975" s="173">
        <f>INDEX(ATS!$A:$P,MATCH(ATS!$U975,ATS!$O:$O,0),1)</f>
        <v>850086</v>
      </c>
      <c r="X975" s="174" t="str">
        <f>INDEX(ATS!$A:$P,MATCH(ATS!$U975,ATS!$O:$O,0),2)</f>
        <v>Sports Glasses Hard Case WEB</v>
      </c>
      <c r="Y975" s="175" t="str">
        <f>INDEX(ATS!$A:$P,MATCH(ATS!$U975,ATS!$O:$O,0),4)</f>
        <v>BLACK-OS</v>
      </c>
      <c r="AA975" s="173"/>
      <c r="AB975" s="173"/>
      <c r="AC975" s="173"/>
      <c r="AD975" s="173"/>
      <c r="AE975" s="173"/>
    </row>
    <row r="976" spans="1:31">
      <c r="A976">
        <v>820375</v>
      </c>
      <c r="B976" t="s">
        <v>1532</v>
      </c>
      <c r="C976" t="s">
        <v>3939</v>
      </c>
      <c r="D976" t="s">
        <v>3961</v>
      </c>
      <c r="E976" t="s">
        <v>3962</v>
      </c>
      <c r="F976" t="s">
        <v>68</v>
      </c>
      <c r="G976" t="s">
        <v>111</v>
      </c>
      <c r="H976">
        <v>0</v>
      </c>
      <c r="I976">
        <v>0</v>
      </c>
      <c r="J976">
        <v>0</v>
      </c>
      <c r="K976">
        <v>0</v>
      </c>
      <c r="L976">
        <v>0</v>
      </c>
      <c r="N976" s="171" t="str">
        <f t="shared" si="45"/>
        <v>820375-56003-XS</v>
      </c>
      <c r="O976" s="172" t="str">
        <f>IF(B976="NET","",IF(B976="","",IFERROR(VLOOKUP(N976,EAN!$A:$B,2,FALSE),"MANGLER - MÅ OPPDATERE EAN-FANEN")))</f>
        <v>MANGLER - MÅ OPPDATERE EAN-FANEN</v>
      </c>
      <c r="P976" s="171">
        <f t="shared" si="46"/>
        <v>0</v>
      </c>
      <c r="Q976" s="171">
        <f t="shared" si="47"/>
        <v>0</v>
      </c>
      <c r="S976" s="102" t="str">
        <f>IF(B976="NET","",IFERROR(VLOOKUP(O976,'2) Order Form'!$V$9:$V$905,1,FALSE),"Ikke med I order form"))</f>
        <v>Ikke med I order form</v>
      </c>
      <c r="U976" s="2">
        <v>7048652617590</v>
      </c>
      <c r="V976" s="120">
        <f>IFERROR(VLOOKUP(U976,'2) Order Form'!$V$9:$V$1767,1,FALSE),"Ikke med I order form")</f>
        <v>7048652617590</v>
      </c>
      <c r="W976" s="173">
        <f>INDEX(ATS!$A:$P,MATCH(ATS!$U976,ATS!$O:$O,0),1)</f>
        <v>850086</v>
      </c>
      <c r="X976" s="174" t="str">
        <f>INDEX(ATS!$A:$P,MATCH(ATS!$U976,ATS!$O:$O,0),2)</f>
        <v>Sports Glasses Hard Case WEB</v>
      </c>
      <c r="Y976" s="175" t="str">
        <f>INDEX(ATS!$A:$P,MATCH(ATS!$U976,ATS!$O:$O,0),4)</f>
        <v>BLACK-OS</v>
      </c>
      <c r="AA976" s="173"/>
      <c r="AB976" s="173"/>
      <c r="AC976" s="173"/>
      <c r="AD976" s="173"/>
      <c r="AE976" s="173"/>
    </row>
    <row r="977" spans="1:31">
      <c r="A977">
        <v>820375</v>
      </c>
      <c r="B977" t="s">
        <v>1532</v>
      </c>
      <c r="C977" t="s">
        <v>3939</v>
      </c>
      <c r="D977" t="s">
        <v>3963</v>
      </c>
      <c r="E977" t="s">
        <v>3962</v>
      </c>
      <c r="F977" t="s">
        <v>8</v>
      </c>
      <c r="G977" t="s">
        <v>111</v>
      </c>
      <c r="H977">
        <v>0</v>
      </c>
      <c r="I977">
        <v>0</v>
      </c>
      <c r="J977">
        <v>0</v>
      </c>
      <c r="K977">
        <v>0</v>
      </c>
      <c r="L977">
        <v>0</v>
      </c>
      <c r="N977" s="171" t="str">
        <f t="shared" si="45"/>
        <v>820375-56003-S</v>
      </c>
      <c r="O977" s="172" t="str">
        <f>IF(B977="NET","",IF(B977="","",IFERROR(VLOOKUP(N977,EAN!$A:$B,2,FALSE),"MANGLER - MÅ OPPDATERE EAN-FANEN")))</f>
        <v>MANGLER - MÅ OPPDATERE EAN-FANEN</v>
      </c>
      <c r="P977" s="171">
        <f t="shared" si="46"/>
        <v>0</v>
      </c>
      <c r="Q977" s="171">
        <f t="shared" si="47"/>
        <v>0</v>
      </c>
      <c r="S977" s="102" t="str">
        <f>IF(B977="NET","",IFERROR(VLOOKUP(O977,'2) Order Form'!$V$9:$V$905,1,FALSE),"Ikke med I order form"))</f>
        <v>Ikke med I order form</v>
      </c>
      <c r="U977" s="2">
        <v>7048652897107</v>
      </c>
      <c r="V977" s="120">
        <f>IFERROR(VLOOKUP(U977,'2) Order Form'!$V$9:$V$1767,1,FALSE),"Ikke med I order form")</f>
        <v>7048652897107</v>
      </c>
      <c r="W977" s="173">
        <f>INDEX(ATS!$A:$P,MATCH(ATS!$U977,ATS!$O:$O,0),1)</f>
        <v>820359</v>
      </c>
      <c r="X977" s="174" t="str">
        <f>INDEX(ATS!$A:$P,MATCH(ATS!$U977,ATS!$O:$O,0),2)</f>
        <v>Hunter Wind Jacket M</v>
      </c>
      <c r="Y977" s="175" t="str">
        <f>INDEX(ATS!$A:$P,MATCH(ATS!$U977,ATS!$O:$O,0),4)</f>
        <v>10003-S</v>
      </c>
      <c r="AA977" s="173"/>
      <c r="AB977" s="173"/>
      <c r="AC977" s="173"/>
      <c r="AD977" s="173"/>
      <c r="AE977" s="173"/>
    </row>
    <row r="978" spans="1:31">
      <c r="A978">
        <v>820375</v>
      </c>
      <c r="B978" t="s">
        <v>1532</v>
      </c>
      <c r="C978" t="s">
        <v>3939</v>
      </c>
      <c r="D978" t="s">
        <v>3964</v>
      </c>
      <c r="E978" t="s">
        <v>3962</v>
      </c>
      <c r="F978" t="s">
        <v>7</v>
      </c>
      <c r="G978" t="s">
        <v>111</v>
      </c>
      <c r="H978">
        <v>0</v>
      </c>
      <c r="I978">
        <v>0</v>
      </c>
      <c r="J978">
        <v>0</v>
      </c>
      <c r="K978">
        <v>0</v>
      </c>
      <c r="L978">
        <v>0</v>
      </c>
      <c r="N978" s="171" t="str">
        <f t="shared" si="45"/>
        <v>820375-56003-M</v>
      </c>
      <c r="O978" s="172" t="str">
        <f>IF(B978="NET","",IF(B978="","",IFERROR(VLOOKUP(N978,EAN!$A:$B,2,FALSE),"MANGLER - MÅ OPPDATERE EAN-FANEN")))</f>
        <v>MANGLER - MÅ OPPDATERE EAN-FANEN</v>
      </c>
      <c r="P978" s="171">
        <f t="shared" si="46"/>
        <v>0</v>
      </c>
      <c r="Q978" s="171">
        <f t="shared" si="47"/>
        <v>0</v>
      </c>
      <c r="S978" s="102" t="str">
        <f>IF(B978="NET","",IFERROR(VLOOKUP(O978,'2) Order Form'!$V$9:$V$905,1,FALSE),"Ikke med I order form"))</f>
        <v>Ikke med I order form</v>
      </c>
      <c r="U978" s="2">
        <v>7048652897091</v>
      </c>
      <c r="V978" s="120">
        <f>IFERROR(VLOOKUP(U978,'2) Order Form'!$V$9:$V$1767,1,FALSE),"Ikke med I order form")</f>
        <v>7048652897091</v>
      </c>
      <c r="W978" s="173">
        <f>INDEX(ATS!$A:$P,MATCH(ATS!$U978,ATS!$O:$O,0),1)</f>
        <v>820359</v>
      </c>
      <c r="X978" s="174" t="str">
        <f>INDEX(ATS!$A:$P,MATCH(ATS!$U978,ATS!$O:$O,0),2)</f>
        <v>Hunter Wind Jacket M</v>
      </c>
      <c r="Y978" s="175" t="str">
        <f>INDEX(ATS!$A:$P,MATCH(ATS!$U978,ATS!$O:$O,0),4)</f>
        <v>10003-M</v>
      </c>
      <c r="AA978" s="173"/>
      <c r="AB978" s="173"/>
      <c r="AC978" s="173"/>
      <c r="AD978" s="173"/>
      <c r="AE978" s="173"/>
    </row>
    <row r="979" spans="1:31">
      <c r="A979">
        <v>820375</v>
      </c>
      <c r="B979" t="s">
        <v>1532</v>
      </c>
      <c r="C979" t="s">
        <v>3939</v>
      </c>
      <c r="D979" t="s">
        <v>3965</v>
      </c>
      <c r="E979" t="s">
        <v>3962</v>
      </c>
      <c r="F979" t="s">
        <v>66</v>
      </c>
      <c r="G979" t="s">
        <v>111</v>
      </c>
      <c r="H979">
        <v>0</v>
      </c>
      <c r="I979">
        <v>0</v>
      </c>
      <c r="J979">
        <v>0</v>
      </c>
      <c r="K979">
        <v>0</v>
      </c>
      <c r="L979">
        <v>0</v>
      </c>
      <c r="N979" s="171" t="str">
        <f t="shared" si="45"/>
        <v>820375-56003-L</v>
      </c>
      <c r="O979" s="172" t="str">
        <f>IF(B979="NET","",IF(B979="","",IFERROR(VLOOKUP(N979,EAN!$A:$B,2,FALSE),"MANGLER - MÅ OPPDATERE EAN-FANEN")))</f>
        <v>MANGLER - MÅ OPPDATERE EAN-FANEN</v>
      </c>
      <c r="P979" s="171">
        <f t="shared" si="46"/>
        <v>0</v>
      </c>
      <c r="Q979" s="171">
        <f t="shared" si="47"/>
        <v>0</v>
      </c>
      <c r="S979" s="102" t="str">
        <f>IF(B979="NET","",IFERROR(VLOOKUP(O979,'2) Order Form'!$V$9:$V$905,1,FALSE),"Ikke med I order form"))</f>
        <v>Ikke med I order form</v>
      </c>
      <c r="U979" s="2">
        <v>7048652897084</v>
      </c>
      <c r="V979" s="120">
        <f>IFERROR(VLOOKUP(U979,'2) Order Form'!$V$9:$V$1767,1,FALSE),"Ikke med I order form")</f>
        <v>7048652897084</v>
      </c>
      <c r="W979" s="173">
        <f>INDEX(ATS!$A:$P,MATCH(ATS!$U979,ATS!$O:$O,0),1)</f>
        <v>820359</v>
      </c>
      <c r="X979" s="174" t="str">
        <f>INDEX(ATS!$A:$P,MATCH(ATS!$U979,ATS!$O:$O,0),2)</f>
        <v>Hunter Wind Jacket M</v>
      </c>
      <c r="Y979" s="175" t="str">
        <f>INDEX(ATS!$A:$P,MATCH(ATS!$U979,ATS!$O:$O,0),4)</f>
        <v>10003-L</v>
      </c>
      <c r="AA979" s="173"/>
      <c r="AB979" s="173"/>
      <c r="AC979" s="173"/>
      <c r="AD979" s="173"/>
      <c r="AE979" s="173"/>
    </row>
    <row r="980" spans="1:31">
      <c r="A980">
        <v>820375</v>
      </c>
      <c r="B980" t="s">
        <v>1532</v>
      </c>
      <c r="C980" t="s">
        <v>3939</v>
      </c>
      <c r="D980" t="s">
        <v>1533</v>
      </c>
      <c r="E980" t="s">
        <v>2818</v>
      </c>
      <c r="F980" t="s">
        <v>68</v>
      </c>
      <c r="G980" t="s">
        <v>214</v>
      </c>
      <c r="H980">
        <v>30</v>
      </c>
      <c r="I980">
        <v>30</v>
      </c>
      <c r="J980">
        <v>30</v>
      </c>
      <c r="K980">
        <v>30</v>
      </c>
      <c r="L980">
        <v>30</v>
      </c>
      <c r="N980" s="171" t="str">
        <f t="shared" si="45"/>
        <v>820375-56500-XS</v>
      </c>
      <c r="O980" s="172">
        <f>IF(B980="NET","",IF(B980="","",IFERROR(VLOOKUP(N980,EAN!$A:$B,2,FALSE),"MANGLER - MÅ OPPDATERE EAN-FANEN")))</f>
        <v>7048652899583</v>
      </c>
      <c r="P980" s="171">
        <f t="shared" si="46"/>
        <v>30</v>
      </c>
      <c r="Q980" s="171">
        <f t="shared" si="47"/>
        <v>30</v>
      </c>
      <c r="S980" s="102">
        <f>IF(B980="NET","",IFERROR(VLOOKUP(O980,'2) Order Form'!$V$9:$V$905,1,FALSE),"Ikke med I order form"))</f>
        <v>7048652899583</v>
      </c>
      <c r="U980" s="2">
        <v>7048652897084</v>
      </c>
      <c r="V980" s="120">
        <f>IFERROR(VLOOKUP(U980,'2) Order Form'!$V$9:$V$1767,1,FALSE),"Ikke med I order form")</f>
        <v>7048652897084</v>
      </c>
      <c r="W980" s="173">
        <f>INDEX(ATS!$A:$P,MATCH(ATS!$U980,ATS!$O:$O,0),1)</f>
        <v>820359</v>
      </c>
      <c r="X980" s="174" t="str">
        <f>INDEX(ATS!$A:$P,MATCH(ATS!$U980,ATS!$O:$O,0),2)</f>
        <v>Hunter Wind Jacket M</v>
      </c>
      <c r="Y980" s="175" t="str">
        <f>INDEX(ATS!$A:$P,MATCH(ATS!$U980,ATS!$O:$O,0),4)</f>
        <v>10003-L</v>
      </c>
      <c r="AA980" s="173"/>
      <c r="AB980" s="173"/>
      <c r="AC980" s="173"/>
      <c r="AD980" s="173"/>
      <c r="AE980" s="173"/>
    </row>
    <row r="981" spans="1:31">
      <c r="A981">
        <v>820375</v>
      </c>
      <c r="B981" t="s">
        <v>1532</v>
      </c>
      <c r="C981" t="s">
        <v>3939</v>
      </c>
      <c r="D981" t="s">
        <v>1522</v>
      </c>
      <c r="E981" t="s">
        <v>2818</v>
      </c>
      <c r="F981" t="s">
        <v>8</v>
      </c>
      <c r="G981" t="s">
        <v>214</v>
      </c>
      <c r="H981">
        <v>40</v>
      </c>
      <c r="I981">
        <v>40</v>
      </c>
      <c r="J981">
        <v>40</v>
      </c>
      <c r="K981">
        <v>40</v>
      </c>
      <c r="L981">
        <v>40</v>
      </c>
      <c r="N981" s="171" t="str">
        <f t="shared" si="45"/>
        <v>820375-56500-S</v>
      </c>
      <c r="O981" s="172">
        <f>IF(B981="NET","",IF(B981="","",IFERROR(VLOOKUP(N981,EAN!$A:$B,2,FALSE),"MANGLER - MÅ OPPDATERE EAN-FANEN")))</f>
        <v>7048652899576</v>
      </c>
      <c r="P981" s="171">
        <f t="shared" si="46"/>
        <v>40</v>
      </c>
      <c r="Q981" s="171">
        <f t="shared" si="47"/>
        <v>40</v>
      </c>
      <c r="S981" s="102">
        <f>IF(B981="NET","",IFERROR(VLOOKUP(O981,'2) Order Form'!$V$9:$V$905,1,FALSE),"Ikke med I order form"))</f>
        <v>7048652899576</v>
      </c>
      <c r="U981" s="2">
        <v>7048652897114</v>
      </c>
      <c r="V981" s="120">
        <f>IFERROR(VLOOKUP(U981,'2) Order Form'!$V$9:$V$1767,1,FALSE),"Ikke med I order form")</f>
        <v>7048652897114</v>
      </c>
      <c r="W981" s="173">
        <f>INDEX(ATS!$A:$P,MATCH(ATS!$U981,ATS!$O:$O,0),1)</f>
        <v>820359</v>
      </c>
      <c r="X981" s="174" t="str">
        <f>INDEX(ATS!$A:$P,MATCH(ATS!$U981,ATS!$O:$O,0),2)</f>
        <v>Hunter Wind Jacket M</v>
      </c>
      <c r="Y981" s="175" t="str">
        <f>INDEX(ATS!$A:$P,MATCH(ATS!$U981,ATS!$O:$O,0),4)</f>
        <v>10003-XL</v>
      </c>
      <c r="AA981" s="173"/>
      <c r="AB981" s="173"/>
      <c r="AC981" s="173"/>
      <c r="AD981" s="173"/>
      <c r="AE981" s="173"/>
    </row>
    <row r="982" spans="1:31">
      <c r="A982">
        <v>820375</v>
      </c>
      <c r="B982" t="s">
        <v>1532</v>
      </c>
      <c r="C982" t="s">
        <v>3939</v>
      </c>
      <c r="D982" t="s">
        <v>1523</v>
      </c>
      <c r="E982" t="s">
        <v>2818</v>
      </c>
      <c r="F982" t="s">
        <v>7</v>
      </c>
      <c r="G982" t="s">
        <v>214</v>
      </c>
      <c r="H982">
        <v>36</v>
      </c>
      <c r="I982">
        <v>36</v>
      </c>
      <c r="J982">
        <v>36</v>
      </c>
      <c r="K982">
        <v>36</v>
      </c>
      <c r="L982">
        <v>36</v>
      </c>
      <c r="N982" s="171" t="str">
        <f t="shared" si="45"/>
        <v>820375-56500-M</v>
      </c>
      <c r="O982" s="172">
        <f>IF(B982="NET","",IF(B982="","",IFERROR(VLOOKUP(N982,EAN!$A:$B,2,FALSE),"MANGLER - MÅ OPPDATERE EAN-FANEN")))</f>
        <v>7048652899569</v>
      </c>
      <c r="P982" s="171">
        <f t="shared" si="46"/>
        <v>36</v>
      </c>
      <c r="Q982" s="171">
        <f t="shared" si="47"/>
        <v>36</v>
      </c>
      <c r="S982" s="102">
        <f>IF(B982="NET","",IFERROR(VLOOKUP(O982,'2) Order Form'!$V$9:$V$905,1,FALSE),"Ikke med I order form"))</f>
        <v>7048652899569</v>
      </c>
      <c r="U982" s="2">
        <v>7048652897145</v>
      </c>
      <c r="V982" s="120">
        <f>IFERROR(VLOOKUP(U982,'2) Order Form'!$V$9:$V$1767,1,FALSE),"Ikke med I order form")</f>
        <v>7048652897145</v>
      </c>
      <c r="W982" s="173">
        <f>INDEX(ATS!$A:$P,MATCH(ATS!$U982,ATS!$O:$O,0),1)</f>
        <v>820359</v>
      </c>
      <c r="X982" s="174" t="str">
        <f>INDEX(ATS!$A:$P,MATCH(ATS!$U982,ATS!$O:$O,0),2)</f>
        <v>Hunter Wind Jacket M</v>
      </c>
      <c r="Y982" s="175" t="str">
        <f>INDEX(ATS!$A:$P,MATCH(ATS!$U982,ATS!$O:$O,0),4)</f>
        <v>55504-S</v>
      </c>
      <c r="AA982" s="173"/>
      <c r="AB982" s="173"/>
      <c r="AC982" s="173"/>
      <c r="AD982" s="173"/>
      <c r="AE982" s="173"/>
    </row>
    <row r="983" spans="1:31">
      <c r="A983">
        <v>820375</v>
      </c>
      <c r="B983" t="s">
        <v>1532</v>
      </c>
      <c r="C983" t="s">
        <v>3939</v>
      </c>
      <c r="D983" t="s">
        <v>1524</v>
      </c>
      <c r="E983" t="s">
        <v>2818</v>
      </c>
      <c r="F983" t="s">
        <v>66</v>
      </c>
      <c r="G983" t="s">
        <v>214</v>
      </c>
      <c r="H983">
        <v>27</v>
      </c>
      <c r="I983">
        <v>27</v>
      </c>
      <c r="J983">
        <v>27</v>
      </c>
      <c r="K983">
        <v>27</v>
      </c>
      <c r="L983">
        <v>27</v>
      </c>
      <c r="N983" s="171" t="str">
        <f t="shared" si="45"/>
        <v>820375-56500-L</v>
      </c>
      <c r="O983" s="172">
        <f>IF(B983="NET","",IF(B983="","",IFERROR(VLOOKUP(N983,EAN!$A:$B,2,FALSE),"MANGLER - MÅ OPPDATERE EAN-FANEN")))</f>
        <v>7048652899552</v>
      </c>
      <c r="P983" s="171">
        <f t="shared" si="46"/>
        <v>27</v>
      </c>
      <c r="Q983" s="171">
        <f t="shared" si="47"/>
        <v>27</v>
      </c>
      <c r="S983" s="102">
        <f>IF(B983="NET","",IFERROR(VLOOKUP(O983,'2) Order Form'!$V$9:$V$905,1,FALSE),"Ikke med I order form"))</f>
        <v>7048652899552</v>
      </c>
      <c r="U983" s="2">
        <v>7048652897138</v>
      </c>
      <c r="V983" s="120">
        <f>IFERROR(VLOOKUP(U983,'2) Order Form'!$V$9:$V$1767,1,FALSE),"Ikke med I order form")</f>
        <v>7048652897138</v>
      </c>
      <c r="W983" s="173">
        <f>INDEX(ATS!$A:$P,MATCH(ATS!$U983,ATS!$O:$O,0),1)</f>
        <v>820359</v>
      </c>
      <c r="X983" s="174" t="str">
        <f>INDEX(ATS!$A:$P,MATCH(ATS!$U983,ATS!$O:$O,0),2)</f>
        <v>Hunter Wind Jacket M</v>
      </c>
      <c r="Y983" s="175" t="str">
        <f>INDEX(ATS!$A:$P,MATCH(ATS!$U983,ATS!$O:$O,0),4)</f>
        <v>55504-M</v>
      </c>
      <c r="AA983" s="173"/>
      <c r="AB983" s="173"/>
      <c r="AC983" s="173"/>
      <c r="AD983" s="173"/>
      <c r="AE983" s="173"/>
    </row>
    <row r="984" spans="1:31">
      <c r="A984">
        <v>820375</v>
      </c>
      <c r="B984" t="s">
        <v>1532</v>
      </c>
      <c r="C984" t="s">
        <v>3939</v>
      </c>
      <c r="D984" t="s">
        <v>1531</v>
      </c>
      <c r="E984" t="s">
        <v>2811</v>
      </c>
      <c r="F984" t="s">
        <v>68</v>
      </c>
      <c r="G984" t="s">
        <v>111</v>
      </c>
      <c r="H984">
        <v>0</v>
      </c>
      <c r="I984">
        <v>0</v>
      </c>
      <c r="J984">
        <v>0</v>
      </c>
      <c r="K984">
        <v>0</v>
      </c>
      <c r="L984">
        <v>0</v>
      </c>
      <c r="N984" s="171" t="str">
        <f t="shared" si="45"/>
        <v>820375-58001-XS</v>
      </c>
      <c r="O984" s="172" t="str">
        <f>IF(B984="NET","",IF(B984="","",IFERROR(VLOOKUP(N984,EAN!$A:$B,2,FALSE),"MANGLER - MÅ OPPDATERE EAN-FANEN")))</f>
        <v>MANGLER - MÅ OPPDATERE EAN-FANEN</v>
      </c>
      <c r="P984" s="171">
        <f t="shared" si="46"/>
        <v>0</v>
      </c>
      <c r="Q984" s="171">
        <f t="shared" si="47"/>
        <v>0</v>
      </c>
      <c r="S984" s="102" t="str">
        <f>IF(B984="NET","",IFERROR(VLOOKUP(O984,'2) Order Form'!$V$9:$V$905,1,FALSE),"Ikke med I order form"))</f>
        <v>Ikke med I order form</v>
      </c>
      <c r="U984" s="2">
        <v>7048652897121</v>
      </c>
      <c r="V984" s="120">
        <f>IFERROR(VLOOKUP(U984,'2) Order Form'!$V$9:$V$1767,1,FALSE),"Ikke med I order form")</f>
        <v>7048652897121</v>
      </c>
      <c r="W984" s="173">
        <f>INDEX(ATS!$A:$P,MATCH(ATS!$U984,ATS!$O:$O,0),1)</f>
        <v>820359</v>
      </c>
      <c r="X984" s="174" t="str">
        <f>INDEX(ATS!$A:$P,MATCH(ATS!$U984,ATS!$O:$O,0),2)</f>
        <v>Hunter Wind Jacket M</v>
      </c>
      <c r="Y984" s="175" t="str">
        <f>INDEX(ATS!$A:$P,MATCH(ATS!$U984,ATS!$O:$O,0),4)</f>
        <v>55504-L</v>
      </c>
      <c r="AA984" s="173"/>
      <c r="AB984" s="173"/>
      <c r="AC984" s="173"/>
      <c r="AD984" s="173"/>
      <c r="AE984" s="173"/>
    </row>
    <row r="985" spans="1:31">
      <c r="A985">
        <v>820375</v>
      </c>
      <c r="B985" t="s">
        <v>1532</v>
      </c>
      <c r="C985" t="s">
        <v>3939</v>
      </c>
      <c r="D985" t="s">
        <v>1527</v>
      </c>
      <c r="E985" t="s">
        <v>2811</v>
      </c>
      <c r="F985" t="s">
        <v>8</v>
      </c>
      <c r="G985" t="s">
        <v>111</v>
      </c>
      <c r="H985">
        <v>0</v>
      </c>
      <c r="I985">
        <v>0</v>
      </c>
      <c r="J985">
        <v>0</v>
      </c>
      <c r="K985">
        <v>0</v>
      </c>
      <c r="L985">
        <v>0</v>
      </c>
      <c r="N985" s="171" t="str">
        <f t="shared" si="45"/>
        <v>820375-58001-S</v>
      </c>
      <c r="O985" s="172" t="str">
        <f>IF(B985="NET","",IF(B985="","",IFERROR(VLOOKUP(N985,EAN!$A:$B,2,FALSE),"MANGLER - MÅ OPPDATERE EAN-FANEN")))</f>
        <v>MANGLER - MÅ OPPDATERE EAN-FANEN</v>
      </c>
      <c r="P985" s="171">
        <f t="shared" si="46"/>
        <v>0</v>
      </c>
      <c r="Q985" s="171">
        <f t="shared" si="47"/>
        <v>0</v>
      </c>
      <c r="S985" s="102" t="str">
        <f>IF(B985="NET","",IFERROR(VLOOKUP(O985,'2) Order Form'!$V$9:$V$905,1,FALSE),"Ikke med I order form"))</f>
        <v>Ikke med I order form</v>
      </c>
      <c r="U985" s="2">
        <v>7048652897121</v>
      </c>
      <c r="V985" s="120">
        <f>IFERROR(VLOOKUP(U985,'2) Order Form'!$V$9:$V$1767,1,FALSE),"Ikke med I order form")</f>
        <v>7048652897121</v>
      </c>
      <c r="W985" s="173">
        <f>INDEX(ATS!$A:$P,MATCH(ATS!$U985,ATS!$O:$O,0),1)</f>
        <v>820359</v>
      </c>
      <c r="X985" s="174" t="str">
        <f>INDEX(ATS!$A:$P,MATCH(ATS!$U985,ATS!$O:$O,0),2)</f>
        <v>Hunter Wind Jacket M</v>
      </c>
      <c r="Y985" s="175" t="str">
        <f>INDEX(ATS!$A:$P,MATCH(ATS!$U985,ATS!$O:$O,0),4)</f>
        <v>55504-L</v>
      </c>
      <c r="AA985" s="173"/>
      <c r="AB985" s="173"/>
      <c r="AC985" s="173"/>
      <c r="AD985" s="173"/>
      <c r="AE985" s="173"/>
    </row>
    <row r="986" spans="1:31">
      <c r="A986">
        <v>820375</v>
      </c>
      <c r="B986" t="s">
        <v>1532</v>
      </c>
      <c r="C986" t="s">
        <v>3939</v>
      </c>
      <c r="D986" t="s">
        <v>1528</v>
      </c>
      <c r="E986" t="s">
        <v>2811</v>
      </c>
      <c r="F986" t="s">
        <v>7</v>
      </c>
      <c r="G986" t="s">
        <v>111</v>
      </c>
      <c r="H986">
        <v>0</v>
      </c>
      <c r="I986">
        <v>0</v>
      </c>
      <c r="J986">
        <v>0</v>
      </c>
      <c r="K986">
        <v>0</v>
      </c>
      <c r="L986">
        <v>0</v>
      </c>
      <c r="N986" s="171" t="str">
        <f t="shared" si="45"/>
        <v>820375-58001-M</v>
      </c>
      <c r="O986" s="172" t="str">
        <f>IF(B986="NET","",IF(B986="","",IFERROR(VLOOKUP(N986,EAN!$A:$B,2,FALSE),"MANGLER - MÅ OPPDATERE EAN-FANEN")))</f>
        <v>MANGLER - MÅ OPPDATERE EAN-FANEN</v>
      </c>
      <c r="P986" s="171">
        <f t="shared" si="46"/>
        <v>0</v>
      </c>
      <c r="Q986" s="171">
        <f t="shared" si="47"/>
        <v>0</v>
      </c>
      <c r="S986" s="102" t="str">
        <f>IF(B986="NET","",IFERROR(VLOOKUP(O986,'2) Order Form'!$V$9:$V$905,1,FALSE),"Ikke med I order form"))</f>
        <v>Ikke med I order form</v>
      </c>
      <c r="U986" s="2">
        <v>7048652897152</v>
      </c>
      <c r="V986" s="120">
        <f>IFERROR(VLOOKUP(U986,'2) Order Form'!$V$9:$V$1767,1,FALSE),"Ikke med I order form")</f>
        <v>7048652897152</v>
      </c>
      <c r="W986" s="173">
        <f>INDEX(ATS!$A:$P,MATCH(ATS!$U986,ATS!$O:$O,0),1)</f>
        <v>820359</v>
      </c>
      <c r="X986" s="174" t="str">
        <f>INDEX(ATS!$A:$P,MATCH(ATS!$U986,ATS!$O:$O,0),2)</f>
        <v>Hunter Wind Jacket M</v>
      </c>
      <c r="Y986" s="175" t="str">
        <f>INDEX(ATS!$A:$P,MATCH(ATS!$U986,ATS!$O:$O,0),4)</f>
        <v>55504-XL</v>
      </c>
      <c r="AA986" s="173"/>
      <c r="AB986" s="173"/>
      <c r="AC986" s="173"/>
      <c r="AD986" s="173"/>
      <c r="AE986" s="173"/>
    </row>
    <row r="987" spans="1:31">
      <c r="A987">
        <v>820375</v>
      </c>
      <c r="B987" t="s">
        <v>1532</v>
      </c>
      <c r="C987" t="s">
        <v>3939</v>
      </c>
      <c r="D987" t="s">
        <v>1529</v>
      </c>
      <c r="E987" t="s">
        <v>2811</v>
      </c>
      <c r="F987" t="s">
        <v>66</v>
      </c>
      <c r="G987" t="s">
        <v>111</v>
      </c>
      <c r="H987">
        <v>0</v>
      </c>
      <c r="I987">
        <v>0</v>
      </c>
      <c r="J987">
        <v>0</v>
      </c>
      <c r="K987">
        <v>0</v>
      </c>
      <c r="L987">
        <v>0</v>
      </c>
      <c r="N987" s="171" t="str">
        <f t="shared" si="45"/>
        <v>820375-58001-L</v>
      </c>
      <c r="O987" s="172" t="str">
        <f>IF(B987="NET","",IF(B987="","",IFERROR(VLOOKUP(N987,EAN!$A:$B,2,FALSE),"MANGLER - MÅ OPPDATERE EAN-FANEN")))</f>
        <v>MANGLER - MÅ OPPDATERE EAN-FANEN</v>
      </c>
      <c r="P987" s="171">
        <f t="shared" si="46"/>
        <v>0</v>
      </c>
      <c r="Q987" s="171">
        <f t="shared" si="47"/>
        <v>0</v>
      </c>
      <c r="S987" s="102" t="str">
        <f>IF(B987="NET","",IFERROR(VLOOKUP(O987,'2) Order Form'!$V$9:$V$905,1,FALSE),"Ikke med I order form"))</f>
        <v>Ikke med I order form</v>
      </c>
      <c r="U987" s="2">
        <v>7048652897183</v>
      </c>
      <c r="V987" s="120">
        <f>IFERROR(VLOOKUP(U987,'2) Order Form'!$V$9:$V$1767,1,FALSE),"Ikke med I order form")</f>
        <v>7048652897183</v>
      </c>
      <c r="W987" s="173">
        <f>INDEX(ATS!$A:$P,MATCH(ATS!$U987,ATS!$O:$O,0),1)</f>
        <v>820359</v>
      </c>
      <c r="X987" s="174" t="str">
        <f>INDEX(ATS!$A:$P,MATCH(ATS!$U987,ATS!$O:$O,0),2)</f>
        <v>Hunter Wind Jacket M</v>
      </c>
      <c r="Y987" s="175" t="str">
        <f>INDEX(ATS!$A:$P,MATCH(ATS!$U987,ATS!$O:$O,0),4)</f>
        <v>78001-S</v>
      </c>
      <c r="AA987" s="173"/>
      <c r="AB987" s="173"/>
      <c r="AC987" s="173"/>
      <c r="AD987" s="173"/>
      <c r="AE987" s="173"/>
    </row>
    <row r="988" spans="1:31">
      <c r="A988">
        <v>820375</v>
      </c>
      <c r="B988" t="s">
        <v>1532</v>
      </c>
      <c r="C988" t="s">
        <v>3939</v>
      </c>
      <c r="D988" t="s">
        <v>1534</v>
      </c>
      <c r="E988" t="s">
        <v>2817</v>
      </c>
      <c r="F988" t="s">
        <v>68</v>
      </c>
      <c r="G988" t="s">
        <v>214</v>
      </c>
      <c r="H988">
        <v>11</v>
      </c>
      <c r="I988">
        <v>11</v>
      </c>
      <c r="J988">
        <v>11</v>
      </c>
      <c r="K988">
        <v>11</v>
      </c>
      <c r="L988">
        <v>11</v>
      </c>
      <c r="N988" s="171" t="str">
        <f t="shared" si="45"/>
        <v>820375-88000-XS</v>
      </c>
      <c r="O988" s="172">
        <f>IF(B988="NET","",IF(B988="","",IFERROR(VLOOKUP(N988,EAN!$A:$B,2,FALSE),"MANGLER - MÅ OPPDATERE EAN-FANEN")))</f>
        <v>7048652899620</v>
      </c>
      <c r="P988" s="171">
        <f t="shared" si="46"/>
        <v>11</v>
      </c>
      <c r="Q988" s="171">
        <f t="shared" si="47"/>
        <v>11</v>
      </c>
      <c r="S988" s="102">
        <f>IF(B988="NET","",IFERROR(VLOOKUP(O988,'2) Order Form'!$V$9:$V$905,1,FALSE),"Ikke med I order form"))</f>
        <v>7048652899620</v>
      </c>
      <c r="U988" s="2">
        <v>7048652897176</v>
      </c>
      <c r="V988" s="120">
        <f>IFERROR(VLOOKUP(U988,'2) Order Form'!$V$9:$V$1767,1,FALSE),"Ikke med I order form")</f>
        <v>7048652897176</v>
      </c>
      <c r="W988" s="173">
        <f>INDEX(ATS!$A:$P,MATCH(ATS!$U988,ATS!$O:$O,0),1)</f>
        <v>820359</v>
      </c>
      <c r="X988" s="174" t="str">
        <f>INDEX(ATS!$A:$P,MATCH(ATS!$U988,ATS!$O:$O,0),2)</f>
        <v>Hunter Wind Jacket M</v>
      </c>
      <c r="Y988" s="175" t="str">
        <f>INDEX(ATS!$A:$P,MATCH(ATS!$U988,ATS!$O:$O,0),4)</f>
        <v>78001-M</v>
      </c>
      <c r="AA988" s="173"/>
      <c r="AB988" s="173"/>
      <c r="AC988" s="173"/>
      <c r="AD988" s="173"/>
      <c r="AE988" s="173"/>
    </row>
    <row r="989" spans="1:31">
      <c r="A989">
        <v>820375</v>
      </c>
      <c r="B989" t="s">
        <v>1532</v>
      </c>
      <c r="C989" t="s">
        <v>3939</v>
      </c>
      <c r="D989" t="s">
        <v>1512</v>
      </c>
      <c r="E989" t="s">
        <v>2817</v>
      </c>
      <c r="F989" t="s">
        <v>8</v>
      </c>
      <c r="G989" t="s">
        <v>214</v>
      </c>
      <c r="H989">
        <v>22</v>
      </c>
      <c r="I989">
        <v>22</v>
      </c>
      <c r="J989">
        <v>22</v>
      </c>
      <c r="K989">
        <v>22</v>
      </c>
      <c r="L989">
        <v>22</v>
      </c>
      <c r="N989" s="171" t="str">
        <f t="shared" si="45"/>
        <v>820375-88000-S</v>
      </c>
      <c r="O989" s="172">
        <f>IF(B989="NET","",IF(B989="","",IFERROR(VLOOKUP(N989,EAN!$A:$B,2,FALSE),"MANGLER - MÅ OPPDATERE EAN-FANEN")))</f>
        <v>7048652899613</v>
      </c>
      <c r="P989" s="171">
        <f t="shared" si="46"/>
        <v>22</v>
      </c>
      <c r="Q989" s="171">
        <f t="shared" si="47"/>
        <v>22</v>
      </c>
      <c r="S989" s="102">
        <f>IF(B989="NET","",IFERROR(VLOOKUP(O989,'2) Order Form'!$V$9:$V$905,1,FALSE),"Ikke med I order form"))</f>
        <v>7048652899613</v>
      </c>
      <c r="U989" s="2">
        <v>7048652897169</v>
      </c>
      <c r="V989" s="120">
        <f>IFERROR(VLOOKUP(U989,'2) Order Form'!$V$9:$V$1767,1,FALSE),"Ikke med I order form")</f>
        <v>7048652897169</v>
      </c>
      <c r="W989" s="173">
        <f>INDEX(ATS!$A:$P,MATCH(ATS!$U989,ATS!$O:$O,0),1)</f>
        <v>820359</v>
      </c>
      <c r="X989" s="174" t="str">
        <f>INDEX(ATS!$A:$P,MATCH(ATS!$U989,ATS!$O:$O,0),2)</f>
        <v>Hunter Wind Jacket M</v>
      </c>
      <c r="Y989" s="175" t="str">
        <f>INDEX(ATS!$A:$P,MATCH(ATS!$U989,ATS!$O:$O,0),4)</f>
        <v>78001-L</v>
      </c>
      <c r="AA989" s="173"/>
      <c r="AB989" s="173"/>
      <c r="AC989" s="173"/>
      <c r="AD989" s="173"/>
      <c r="AE989" s="173"/>
    </row>
    <row r="990" spans="1:31">
      <c r="A990">
        <v>820375</v>
      </c>
      <c r="B990" t="s">
        <v>1532</v>
      </c>
      <c r="C990" t="s">
        <v>3939</v>
      </c>
      <c r="D990" t="s">
        <v>1513</v>
      </c>
      <c r="E990" t="s">
        <v>2817</v>
      </c>
      <c r="F990" t="s">
        <v>7</v>
      </c>
      <c r="G990" t="s">
        <v>214</v>
      </c>
      <c r="H990">
        <v>32</v>
      </c>
      <c r="I990">
        <v>32</v>
      </c>
      <c r="J990">
        <v>32</v>
      </c>
      <c r="K990">
        <v>32</v>
      </c>
      <c r="L990">
        <v>32</v>
      </c>
      <c r="N990" s="171" t="str">
        <f t="shared" si="45"/>
        <v>820375-88000-M</v>
      </c>
      <c r="O990" s="172">
        <f>IF(B990="NET","",IF(B990="","",IFERROR(VLOOKUP(N990,EAN!$A:$B,2,FALSE),"MANGLER - MÅ OPPDATERE EAN-FANEN")))</f>
        <v>7048652899606</v>
      </c>
      <c r="P990" s="171">
        <f t="shared" si="46"/>
        <v>32</v>
      </c>
      <c r="Q990" s="171">
        <f t="shared" si="47"/>
        <v>32</v>
      </c>
      <c r="S990" s="102">
        <f>IF(B990="NET","",IFERROR(VLOOKUP(O990,'2) Order Form'!$V$9:$V$905,1,FALSE),"Ikke med I order form"))</f>
        <v>7048652899606</v>
      </c>
      <c r="U990" s="2">
        <v>7048652897169</v>
      </c>
      <c r="V990" s="120">
        <f>IFERROR(VLOOKUP(U990,'2) Order Form'!$V$9:$V$1767,1,FALSE),"Ikke med I order form")</f>
        <v>7048652897169</v>
      </c>
      <c r="W990" s="173">
        <f>INDEX(ATS!$A:$P,MATCH(ATS!$U990,ATS!$O:$O,0),1)</f>
        <v>820359</v>
      </c>
      <c r="X990" s="174" t="str">
        <f>INDEX(ATS!$A:$P,MATCH(ATS!$U990,ATS!$O:$O,0),2)</f>
        <v>Hunter Wind Jacket M</v>
      </c>
      <c r="Y990" s="175" t="str">
        <f>INDEX(ATS!$A:$P,MATCH(ATS!$U990,ATS!$O:$O,0),4)</f>
        <v>78001-L</v>
      </c>
      <c r="AA990" s="173"/>
      <c r="AB990" s="173"/>
      <c r="AC990" s="173"/>
      <c r="AD990" s="173"/>
      <c r="AE990" s="173"/>
    </row>
    <row r="991" spans="1:31">
      <c r="A991">
        <v>820375</v>
      </c>
      <c r="B991" t="s">
        <v>1532</v>
      </c>
      <c r="C991" t="s">
        <v>3939</v>
      </c>
      <c r="D991" t="s">
        <v>1514</v>
      </c>
      <c r="E991" t="s">
        <v>2817</v>
      </c>
      <c r="F991" t="s">
        <v>66</v>
      </c>
      <c r="G991" t="s">
        <v>214</v>
      </c>
      <c r="H991">
        <v>22</v>
      </c>
      <c r="I991">
        <v>22</v>
      </c>
      <c r="J991">
        <v>22</v>
      </c>
      <c r="K991">
        <v>22</v>
      </c>
      <c r="L991">
        <v>22</v>
      </c>
      <c r="N991" s="171" t="str">
        <f t="shared" si="45"/>
        <v>820375-88000-L</v>
      </c>
      <c r="O991" s="172">
        <f>IF(B991="NET","",IF(B991="","",IFERROR(VLOOKUP(N991,EAN!$A:$B,2,FALSE),"MANGLER - MÅ OPPDATERE EAN-FANEN")))</f>
        <v>7048652899590</v>
      </c>
      <c r="P991" s="171">
        <f t="shared" si="46"/>
        <v>22</v>
      </c>
      <c r="Q991" s="171">
        <f t="shared" si="47"/>
        <v>22</v>
      </c>
      <c r="S991" s="102">
        <f>IF(B991="NET","",IFERROR(VLOOKUP(O991,'2) Order Form'!$V$9:$V$905,1,FALSE),"Ikke med I order form"))</f>
        <v>7048652899590</v>
      </c>
      <c r="U991" s="2">
        <v>7048652897190</v>
      </c>
      <c r="V991" s="120">
        <f>IFERROR(VLOOKUP(U991,'2) Order Form'!$V$9:$V$1767,1,FALSE),"Ikke med I order form")</f>
        <v>7048652897190</v>
      </c>
      <c r="W991" s="173">
        <f>INDEX(ATS!$A:$P,MATCH(ATS!$U991,ATS!$O:$O,0),1)</f>
        <v>820359</v>
      </c>
      <c r="X991" s="174" t="str">
        <f>INDEX(ATS!$A:$P,MATCH(ATS!$U991,ATS!$O:$O,0),2)</f>
        <v>Hunter Wind Jacket M</v>
      </c>
      <c r="Y991" s="175" t="str">
        <f>INDEX(ATS!$A:$P,MATCH(ATS!$U991,ATS!$O:$O,0),4)</f>
        <v>78001-XL</v>
      </c>
      <c r="AA991" s="173"/>
      <c r="AB991" s="173"/>
      <c r="AC991" s="173"/>
      <c r="AD991" s="173"/>
      <c r="AE991" s="173"/>
    </row>
    <row r="992" spans="1:31">
      <c r="A992">
        <v>820375</v>
      </c>
      <c r="B992" t="s">
        <v>1532</v>
      </c>
      <c r="C992" t="s">
        <v>3939</v>
      </c>
      <c r="D992" t="s">
        <v>338</v>
      </c>
      <c r="E992" t="s">
        <v>2883</v>
      </c>
      <c r="F992" t="s">
        <v>68</v>
      </c>
      <c r="G992" t="s">
        <v>111</v>
      </c>
      <c r="H992">
        <v>0</v>
      </c>
      <c r="I992">
        <v>0</v>
      </c>
      <c r="J992">
        <v>0</v>
      </c>
      <c r="K992">
        <v>0</v>
      </c>
      <c r="L992">
        <v>0</v>
      </c>
      <c r="N992" s="171" t="str">
        <f t="shared" si="45"/>
        <v>820375-99901-XS</v>
      </c>
      <c r="O992" s="172" t="str">
        <f>IF(B992="NET","",IF(B992="","",IFERROR(VLOOKUP(N992,EAN!$A:$B,2,FALSE),"MANGLER - MÅ OPPDATERE EAN-FANEN")))</f>
        <v>MANGLER - MÅ OPPDATERE EAN-FANEN</v>
      </c>
      <c r="P992" s="171">
        <f t="shared" si="46"/>
        <v>0</v>
      </c>
      <c r="Q992" s="171">
        <f t="shared" si="47"/>
        <v>0</v>
      </c>
      <c r="S992" s="102" t="str">
        <f>IF(B992="NET","",IFERROR(VLOOKUP(O992,'2) Order Form'!$V$9:$V$905,1,FALSE),"Ikke med I order form"))</f>
        <v>Ikke med I order form</v>
      </c>
      <c r="U992" s="2">
        <v>7048652897060</v>
      </c>
      <c r="V992" s="120">
        <f>IFERROR(VLOOKUP(U992,'2) Order Form'!$V$9:$V$1767,1,FALSE),"Ikke med I order form")</f>
        <v>7048652897060</v>
      </c>
      <c r="W992" s="173">
        <f>INDEX(ATS!$A:$P,MATCH(ATS!$U992,ATS!$O:$O,0),1)</f>
        <v>820360</v>
      </c>
      <c r="X992" s="174" t="str">
        <f>INDEX(ATS!$A:$P,MATCH(ATS!$U992,ATS!$O:$O,0),2)</f>
        <v>Hunter Rain Jacket</v>
      </c>
      <c r="Y992" s="175" t="str">
        <f>INDEX(ATS!$A:$P,MATCH(ATS!$U992,ATS!$O:$O,0),4)</f>
        <v>55504-S</v>
      </c>
      <c r="AA992" s="173"/>
      <c r="AB992" s="173"/>
      <c r="AC992" s="173"/>
      <c r="AD992" s="173"/>
      <c r="AE992" s="173"/>
    </row>
    <row r="993" spans="1:31">
      <c r="A993">
        <v>820375</v>
      </c>
      <c r="B993" t="s">
        <v>1532</v>
      </c>
      <c r="C993" t="s">
        <v>3939</v>
      </c>
      <c r="D993" t="s">
        <v>334</v>
      </c>
      <c r="E993" t="s">
        <v>2883</v>
      </c>
      <c r="F993" t="s">
        <v>8</v>
      </c>
      <c r="G993" t="s">
        <v>111</v>
      </c>
      <c r="H993">
        <v>0</v>
      </c>
      <c r="I993">
        <v>0</v>
      </c>
      <c r="J993">
        <v>0</v>
      </c>
      <c r="K993">
        <v>0</v>
      </c>
      <c r="L993">
        <v>0</v>
      </c>
      <c r="N993" s="171" t="str">
        <f t="shared" si="45"/>
        <v>820375-99901-S</v>
      </c>
      <c r="O993" s="172" t="str">
        <f>IF(B993="NET","",IF(B993="","",IFERROR(VLOOKUP(N993,EAN!$A:$B,2,FALSE),"MANGLER - MÅ OPPDATERE EAN-FANEN")))</f>
        <v>MANGLER - MÅ OPPDATERE EAN-FANEN</v>
      </c>
      <c r="P993" s="171">
        <f t="shared" si="46"/>
        <v>0</v>
      </c>
      <c r="Q993" s="171">
        <f t="shared" si="47"/>
        <v>0</v>
      </c>
      <c r="S993" s="102" t="str">
        <f>IF(B993="NET","",IFERROR(VLOOKUP(O993,'2) Order Form'!$V$9:$V$905,1,FALSE),"Ikke med I order form"))</f>
        <v>Ikke med I order form</v>
      </c>
      <c r="U993" s="2">
        <v>7048652897053</v>
      </c>
      <c r="V993" s="120">
        <f>IFERROR(VLOOKUP(U993,'2) Order Form'!$V$9:$V$1767,1,FALSE),"Ikke med I order form")</f>
        <v>7048652897053</v>
      </c>
      <c r="W993" s="173">
        <f>INDEX(ATS!$A:$P,MATCH(ATS!$U993,ATS!$O:$O,0),1)</f>
        <v>820360</v>
      </c>
      <c r="X993" s="174" t="str">
        <f>INDEX(ATS!$A:$P,MATCH(ATS!$U993,ATS!$O:$O,0),2)</f>
        <v>Hunter Rain Jacket</v>
      </c>
      <c r="Y993" s="175" t="str">
        <f>INDEX(ATS!$A:$P,MATCH(ATS!$U993,ATS!$O:$O,0),4)</f>
        <v>55504-M</v>
      </c>
      <c r="AA993" s="173"/>
      <c r="AB993" s="173"/>
      <c r="AC993" s="173"/>
      <c r="AD993" s="173"/>
      <c r="AE993" s="173"/>
    </row>
    <row r="994" spans="1:31">
      <c r="A994">
        <v>820375</v>
      </c>
      <c r="B994" t="s">
        <v>1532</v>
      </c>
      <c r="C994" t="s">
        <v>3939</v>
      </c>
      <c r="D994" t="s">
        <v>335</v>
      </c>
      <c r="E994" t="s">
        <v>2883</v>
      </c>
      <c r="F994" t="s">
        <v>7</v>
      </c>
      <c r="G994" t="s">
        <v>111</v>
      </c>
      <c r="H994">
        <v>0</v>
      </c>
      <c r="I994">
        <v>0</v>
      </c>
      <c r="J994">
        <v>0</v>
      </c>
      <c r="K994">
        <v>0</v>
      </c>
      <c r="L994">
        <v>0</v>
      </c>
      <c r="N994" s="171" t="str">
        <f t="shared" si="45"/>
        <v>820375-99901-M</v>
      </c>
      <c r="O994" s="172" t="str">
        <f>IF(B994="NET","",IF(B994="","",IFERROR(VLOOKUP(N994,EAN!$A:$B,2,FALSE),"MANGLER - MÅ OPPDATERE EAN-FANEN")))</f>
        <v>MANGLER - MÅ OPPDATERE EAN-FANEN</v>
      </c>
      <c r="P994" s="171">
        <f t="shared" si="46"/>
        <v>0</v>
      </c>
      <c r="Q994" s="171">
        <f t="shared" si="47"/>
        <v>0</v>
      </c>
      <c r="S994" s="102" t="str">
        <f>IF(B994="NET","",IFERROR(VLOOKUP(O994,'2) Order Form'!$V$9:$V$905,1,FALSE),"Ikke med I order form"))</f>
        <v>Ikke med I order form</v>
      </c>
      <c r="U994" s="2">
        <v>7048652897046</v>
      </c>
      <c r="V994" s="120">
        <f>IFERROR(VLOOKUP(U994,'2) Order Form'!$V$9:$V$1767,1,FALSE),"Ikke med I order form")</f>
        <v>7048652897046</v>
      </c>
      <c r="W994" s="173">
        <f>INDEX(ATS!$A:$P,MATCH(ATS!$U994,ATS!$O:$O,0),1)</f>
        <v>820360</v>
      </c>
      <c r="X994" s="174" t="str">
        <f>INDEX(ATS!$A:$P,MATCH(ATS!$U994,ATS!$O:$O,0),2)</f>
        <v>Hunter Rain Jacket</v>
      </c>
      <c r="Y994" s="175" t="str">
        <f>INDEX(ATS!$A:$P,MATCH(ATS!$U994,ATS!$O:$O,0),4)</f>
        <v>55504-L</v>
      </c>
      <c r="AA994" s="173"/>
      <c r="AB994" s="173"/>
      <c r="AC994" s="173"/>
      <c r="AD994" s="173"/>
      <c r="AE994" s="173"/>
    </row>
    <row r="995" spans="1:31">
      <c r="A995">
        <v>820375</v>
      </c>
      <c r="B995" t="s">
        <v>1532</v>
      </c>
      <c r="C995" t="s">
        <v>3939</v>
      </c>
      <c r="D995" t="s">
        <v>336</v>
      </c>
      <c r="E995" t="s">
        <v>2883</v>
      </c>
      <c r="F995" t="s">
        <v>66</v>
      </c>
      <c r="G995" t="s">
        <v>111</v>
      </c>
      <c r="H995">
        <v>0</v>
      </c>
      <c r="I995">
        <v>0</v>
      </c>
      <c r="J995">
        <v>0</v>
      </c>
      <c r="K995">
        <v>0</v>
      </c>
      <c r="L995">
        <v>0</v>
      </c>
      <c r="N995" s="171" t="str">
        <f t="shared" si="45"/>
        <v>820375-99901-L</v>
      </c>
      <c r="O995" s="172" t="str">
        <f>IF(B995="NET","",IF(B995="","",IFERROR(VLOOKUP(N995,EAN!$A:$B,2,FALSE),"MANGLER - MÅ OPPDATERE EAN-FANEN")))</f>
        <v>MANGLER - MÅ OPPDATERE EAN-FANEN</v>
      </c>
      <c r="P995" s="171">
        <f t="shared" si="46"/>
        <v>0</v>
      </c>
      <c r="Q995" s="171">
        <f t="shared" si="47"/>
        <v>0</v>
      </c>
      <c r="S995" s="102" t="str">
        <f>IF(B995="NET","",IFERROR(VLOOKUP(O995,'2) Order Form'!$V$9:$V$905,1,FALSE),"Ikke med I order form"))</f>
        <v>Ikke med I order form</v>
      </c>
      <c r="U995" s="2">
        <v>7048652897046</v>
      </c>
      <c r="V995" s="120">
        <f>IFERROR(VLOOKUP(U995,'2) Order Form'!$V$9:$V$1767,1,FALSE),"Ikke med I order form")</f>
        <v>7048652897046</v>
      </c>
      <c r="W995" s="173">
        <f>INDEX(ATS!$A:$P,MATCH(ATS!$U995,ATS!$O:$O,0),1)</f>
        <v>820360</v>
      </c>
      <c r="X995" s="174" t="str">
        <f>INDEX(ATS!$A:$P,MATCH(ATS!$U995,ATS!$O:$O,0),2)</f>
        <v>Hunter Rain Jacket</v>
      </c>
      <c r="Y995" s="175" t="str">
        <f>INDEX(ATS!$A:$P,MATCH(ATS!$U995,ATS!$O:$O,0),4)</f>
        <v>55504-L</v>
      </c>
      <c r="AA995" s="173"/>
      <c r="AB995" s="173"/>
      <c r="AC995" s="173"/>
      <c r="AD995" s="173"/>
      <c r="AE995" s="173"/>
    </row>
    <row r="996" spans="1:31">
      <c r="A996" s="140">
        <v>820376</v>
      </c>
      <c r="B996" t="s">
        <v>170</v>
      </c>
      <c r="H996" s="140">
        <v>202341</v>
      </c>
      <c r="I996" s="140">
        <v>202342</v>
      </c>
      <c r="J996" s="140">
        <v>202343</v>
      </c>
      <c r="K996" s="140">
        <v>202344</v>
      </c>
      <c r="L996" s="140">
        <v>202345</v>
      </c>
      <c r="N996" s="171" t="str">
        <f t="shared" si="45"/>
        <v>820376-</v>
      </c>
      <c r="O996" s="172" t="str">
        <f>IF(B996="NET","",IF(B996="","",IFERROR(VLOOKUP(N996,EAN!$A:$B,2,FALSE),"MANGLER - MÅ OPPDATERE EAN-FANEN")))</f>
        <v/>
      </c>
      <c r="P996" s="171">
        <f t="shared" si="46"/>
        <v>202341</v>
      </c>
      <c r="Q996" s="171">
        <f t="shared" si="47"/>
        <v>202345</v>
      </c>
      <c r="S996" s="102" t="str">
        <f>IF(B996="NET","",IFERROR(VLOOKUP(O996,'2) Order Form'!$V$9:$V$905,1,FALSE),"Ikke med I order form"))</f>
        <v/>
      </c>
      <c r="U996" s="2">
        <v>7048652897077</v>
      </c>
      <c r="V996" s="120">
        <f>IFERROR(VLOOKUP(U996,'2) Order Form'!$V$9:$V$1767,1,FALSE),"Ikke med I order form")</f>
        <v>7048652897077</v>
      </c>
      <c r="W996" s="173">
        <f>INDEX(ATS!$A:$P,MATCH(ATS!$U996,ATS!$O:$O,0),1)</f>
        <v>820360</v>
      </c>
      <c r="X996" s="174" t="str">
        <f>INDEX(ATS!$A:$P,MATCH(ATS!$U996,ATS!$O:$O,0),2)</f>
        <v>Hunter Rain Jacket</v>
      </c>
      <c r="Y996" s="175" t="str">
        <f>INDEX(ATS!$A:$P,MATCH(ATS!$U996,ATS!$O:$O,0),4)</f>
        <v>55504-XL</v>
      </c>
      <c r="AA996" s="173"/>
      <c r="AB996" s="173"/>
      <c r="AC996" s="173"/>
      <c r="AD996" s="173"/>
      <c r="AE996" s="173"/>
    </row>
    <row r="997" spans="1:31">
      <c r="A997">
        <v>820376</v>
      </c>
      <c r="B997" t="s">
        <v>965</v>
      </c>
      <c r="C997" t="s">
        <v>3939</v>
      </c>
      <c r="D997" t="s">
        <v>1535</v>
      </c>
      <c r="E997" t="s">
        <v>2812</v>
      </c>
      <c r="F997" t="s">
        <v>68</v>
      </c>
      <c r="G997" t="s">
        <v>214</v>
      </c>
      <c r="H997">
        <v>5</v>
      </c>
      <c r="I997">
        <v>5</v>
      </c>
      <c r="J997">
        <v>5</v>
      </c>
      <c r="K997">
        <v>5</v>
      </c>
      <c r="L997">
        <v>5</v>
      </c>
      <c r="N997" s="171" t="str">
        <f t="shared" si="45"/>
        <v>820376-44004-XS</v>
      </c>
      <c r="O997" s="172">
        <f>IF(B997="NET","",IF(B997="","",IFERROR(VLOOKUP(N997,EAN!$A:$B,2,FALSE),"MANGLER - MÅ OPPDATERE EAN-FANEN")))</f>
        <v>7048652899668</v>
      </c>
      <c r="P997" s="171">
        <f t="shared" si="46"/>
        <v>5</v>
      </c>
      <c r="Q997" s="171">
        <f t="shared" si="47"/>
        <v>5</v>
      </c>
      <c r="S997" s="102">
        <f>IF(B997="NET","",IFERROR(VLOOKUP(O997,'2) Order Form'!$V$9:$V$905,1,FALSE),"Ikke med I order form"))</f>
        <v>7048652899668</v>
      </c>
      <c r="U997" s="2">
        <v>7048652896346</v>
      </c>
      <c r="V997" s="120">
        <f>IFERROR(VLOOKUP(U997,'2) Order Form'!$V$9:$V$1767,1,FALSE),"Ikke med I order form")</f>
        <v>7048652896346</v>
      </c>
      <c r="W997" s="173">
        <f>INDEX(ATS!$A:$P,MATCH(ATS!$U997,ATS!$O:$O,0),1)</f>
        <v>820366</v>
      </c>
      <c r="X997" s="174" t="str">
        <f>INDEX(ATS!$A:$P,MATCH(ATS!$U997,ATS!$O:$O,0),2)</f>
        <v>Hunter Pants M</v>
      </c>
      <c r="Y997" s="175" t="str">
        <f>INDEX(ATS!$A:$P,MATCH(ATS!$U997,ATS!$O:$O,0),4)</f>
        <v>78001-S</v>
      </c>
      <c r="AA997" s="173"/>
      <c r="AB997" s="173"/>
      <c r="AC997" s="173"/>
      <c r="AD997" s="173"/>
      <c r="AE997" s="173"/>
    </row>
    <row r="998" spans="1:31">
      <c r="A998">
        <v>820376</v>
      </c>
      <c r="B998" t="s">
        <v>965</v>
      </c>
      <c r="C998" t="s">
        <v>3939</v>
      </c>
      <c r="D998" t="s">
        <v>1536</v>
      </c>
      <c r="E998" t="s">
        <v>2812</v>
      </c>
      <c r="F998" t="s">
        <v>8</v>
      </c>
      <c r="G998" t="s">
        <v>214</v>
      </c>
      <c r="H998">
        <v>20</v>
      </c>
      <c r="I998">
        <v>20</v>
      </c>
      <c r="J998">
        <v>20</v>
      </c>
      <c r="K998">
        <v>20</v>
      </c>
      <c r="L998">
        <v>20</v>
      </c>
      <c r="N998" s="171" t="str">
        <f t="shared" si="45"/>
        <v>820376-44004-S</v>
      </c>
      <c r="O998" s="172">
        <f>IF(B998="NET","",IF(B998="","",IFERROR(VLOOKUP(N998,EAN!$A:$B,2,FALSE),"MANGLER - MÅ OPPDATERE EAN-FANEN")))</f>
        <v>7048652899651</v>
      </c>
      <c r="P998" s="171">
        <f t="shared" si="46"/>
        <v>20</v>
      </c>
      <c r="Q998" s="171">
        <f t="shared" si="47"/>
        <v>20</v>
      </c>
      <c r="S998" s="102">
        <f>IF(B998="NET","",IFERROR(VLOOKUP(O998,'2) Order Form'!$V$9:$V$905,1,FALSE),"Ikke med I order form"))</f>
        <v>7048652899651</v>
      </c>
      <c r="U998" s="2">
        <v>7048652896339</v>
      </c>
      <c r="V998" s="120">
        <f>IFERROR(VLOOKUP(U998,'2) Order Form'!$V$9:$V$1767,1,FALSE),"Ikke med I order form")</f>
        <v>7048652896339</v>
      </c>
      <c r="W998" s="173">
        <f>INDEX(ATS!$A:$P,MATCH(ATS!$U998,ATS!$O:$O,0),1)</f>
        <v>820366</v>
      </c>
      <c r="X998" s="174" t="str">
        <f>INDEX(ATS!$A:$P,MATCH(ATS!$U998,ATS!$O:$O,0),2)</f>
        <v>Hunter Pants M</v>
      </c>
      <c r="Y998" s="175" t="str">
        <f>INDEX(ATS!$A:$P,MATCH(ATS!$U998,ATS!$O:$O,0),4)</f>
        <v>78001-M</v>
      </c>
      <c r="AA998" s="173"/>
      <c r="AB998" s="173"/>
      <c r="AC998" s="173"/>
      <c r="AD998" s="173"/>
      <c r="AE998" s="173"/>
    </row>
    <row r="999" spans="1:31">
      <c r="A999">
        <v>820376</v>
      </c>
      <c r="B999" t="s">
        <v>965</v>
      </c>
      <c r="C999" t="s">
        <v>3939</v>
      </c>
      <c r="D999" t="s">
        <v>1537</v>
      </c>
      <c r="E999" t="s">
        <v>2812</v>
      </c>
      <c r="F999" t="s">
        <v>7</v>
      </c>
      <c r="G999" t="s">
        <v>214</v>
      </c>
      <c r="H999">
        <v>26</v>
      </c>
      <c r="I999">
        <v>26</v>
      </c>
      <c r="J999">
        <v>26</v>
      </c>
      <c r="K999">
        <v>26</v>
      </c>
      <c r="L999">
        <v>26</v>
      </c>
      <c r="N999" s="171" t="str">
        <f t="shared" si="45"/>
        <v>820376-44004-M</v>
      </c>
      <c r="O999" s="172">
        <f>IF(B999="NET","",IF(B999="","",IFERROR(VLOOKUP(N999,EAN!$A:$B,2,FALSE),"MANGLER - MÅ OPPDATERE EAN-FANEN")))</f>
        <v>7048652899644</v>
      </c>
      <c r="P999" s="171">
        <f t="shared" si="46"/>
        <v>26</v>
      </c>
      <c r="Q999" s="171">
        <f t="shared" si="47"/>
        <v>26</v>
      </c>
      <c r="S999" s="102">
        <f>IF(B999="NET","",IFERROR(VLOOKUP(O999,'2) Order Form'!$V$9:$V$905,1,FALSE),"Ikke med I order form"))</f>
        <v>7048652899644</v>
      </c>
      <c r="U999" s="2">
        <v>7048652896322</v>
      </c>
      <c r="V999" s="120">
        <f>IFERROR(VLOOKUP(U999,'2) Order Form'!$V$9:$V$1767,1,FALSE),"Ikke med I order form")</f>
        <v>7048652896322</v>
      </c>
      <c r="W999" s="173">
        <f>INDEX(ATS!$A:$P,MATCH(ATS!$U999,ATS!$O:$O,0),1)</f>
        <v>820366</v>
      </c>
      <c r="X999" s="174" t="str">
        <f>INDEX(ATS!$A:$P,MATCH(ATS!$U999,ATS!$O:$O,0),2)</f>
        <v>Hunter Pants M</v>
      </c>
      <c r="Y999" s="175" t="str">
        <f>INDEX(ATS!$A:$P,MATCH(ATS!$U999,ATS!$O:$O,0),4)</f>
        <v>78001-L</v>
      </c>
      <c r="AA999" s="173"/>
      <c r="AB999" s="173"/>
      <c r="AC999" s="173"/>
      <c r="AD999" s="173"/>
      <c r="AE999" s="173"/>
    </row>
    <row r="1000" spans="1:31">
      <c r="A1000">
        <v>820376</v>
      </c>
      <c r="B1000" t="s">
        <v>965</v>
      </c>
      <c r="C1000" t="s">
        <v>3939</v>
      </c>
      <c r="D1000" t="s">
        <v>1538</v>
      </c>
      <c r="E1000" t="s">
        <v>2812</v>
      </c>
      <c r="F1000" t="s">
        <v>66</v>
      </c>
      <c r="G1000" t="s">
        <v>214</v>
      </c>
      <c r="H1000">
        <v>16</v>
      </c>
      <c r="I1000">
        <v>16</v>
      </c>
      <c r="J1000">
        <v>16</v>
      </c>
      <c r="K1000">
        <v>16</v>
      </c>
      <c r="L1000">
        <v>16</v>
      </c>
      <c r="N1000" s="171" t="str">
        <f t="shared" si="45"/>
        <v>820376-44004-L</v>
      </c>
      <c r="O1000" s="172">
        <f>IF(B1000="NET","",IF(B1000="","",IFERROR(VLOOKUP(N1000,EAN!$A:$B,2,FALSE),"MANGLER - MÅ OPPDATERE EAN-FANEN")))</f>
        <v>7048652899637</v>
      </c>
      <c r="P1000" s="171">
        <f t="shared" si="46"/>
        <v>16</v>
      </c>
      <c r="Q1000" s="171">
        <f t="shared" si="47"/>
        <v>16</v>
      </c>
      <c r="S1000" s="102">
        <f>IF(B1000="NET","",IFERROR(VLOOKUP(O1000,'2) Order Form'!$V$9:$V$905,1,FALSE),"Ikke med I order form"))</f>
        <v>7048652899637</v>
      </c>
      <c r="U1000" s="2">
        <v>7048652896322</v>
      </c>
      <c r="V1000" s="120">
        <f>IFERROR(VLOOKUP(U1000,'2) Order Form'!$V$9:$V$1767,1,FALSE),"Ikke med I order form")</f>
        <v>7048652896322</v>
      </c>
      <c r="W1000" s="173">
        <f>INDEX(ATS!$A:$P,MATCH(ATS!$U1000,ATS!$O:$O,0),1)</f>
        <v>820366</v>
      </c>
      <c r="X1000" s="174" t="str">
        <f>INDEX(ATS!$A:$P,MATCH(ATS!$U1000,ATS!$O:$O,0),2)</f>
        <v>Hunter Pants M</v>
      </c>
      <c r="Y1000" s="175" t="str">
        <f>INDEX(ATS!$A:$P,MATCH(ATS!$U1000,ATS!$O:$O,0),4)</f>
        <v>78001-L</v>
      </c>
      <c r="AA1000" s="173"/>
      <c r="AB1000" s="173"/>
      <c r="AC1000" s="173"/>
      <c r="AD1000" s="173"/>
      <c r="AE1000" s="173"/>
    </row>
    <row r="1001" spans="1:31">
      <c r="A1001">
        <v>820376</v>
      </c>
      <c r="B1001" t="s">
        <v>965</v>
      </c>
      <c r="C1001" t="s">
        <v>3939</v>
      </c>
      <c r="D1001" t="s">
        <v>1038</v>
      </c>
      <c r="E1001" t="s">
        <v>2886</v>
      </c>
      <c r="F1001" t="s">
        <v>68</v>
      </c>
      <c r="G1001" t="s">
        <v>214</v>
      </c>
      <c r="H1001">
        <v>10</v>
      </c>
      <c r="I1001">
        <v>10</v>
      </c>
      <c r="J1001">
        <v>10</v>
      </c>
      <c r="K1001">
        <v>10</v>
      </c>
      <c r="L1001">
        <v>10</v>
      </c>
      <c r="N1001" s="171" t="str">
        <f t="shared" si="45"/>
        <v>820376-55504-XS</v>
      </c>
      <c r="O1001" s="172">
        <f>IF(B1001="NET","",IF(B1001="","",IFERROR(VLOOKUP(N1001,EAN!$A:$B,2,FALSE),"MANGLER - MÅ OPPDATERE EAN-FANEN")))</f>
        <v>7048652899705</v>
      </c>
      <c r="P1001" s="171">
        <f t="shared" si="46"/>
        <v>10</v>
      </c>
      <c r="Q1001" s="171">
        <f t="shared" si="47"/>
        <v>10</v>
      </c>
      <c r="S1001" s="102">
        <f>IF(B1001="NET","",IFERROR(VLOOKUP(O1001,'2) Order Form'!$V$9:$V$905,1,FALSE),"Ikke med I order form"))</f>
        <v>7048652899705</v>
      </c>
      <c r="U1001" s="2">
        <v>7048652896353</v>
      </c>
      <c r="V1001" s="120">
        <f>IFERROR(VLOOKUP(U1001,'2) Order Form'!$V$9:$V$1767,1,FALSE),"Ikke med I order form")</f>
        <v>7048652896353</v>
      </c>
      <c r="W1001" s="173">
        <f>INDEX(ATS!$A:$P,MATCH(ATS!$U1001,ATS!$O:$O,0),1)</f>
        <v>820366</v>
      </c>
      <c r="X1001" s="174" t="str">
        <f>INDEX(ATS!$A:$P,MATCH(ATS!$U1001,ATS!$O:$O,0),2)</f>
        <v>Hunter Pants M</v>
      </c>
      <c r="Y1001" s="175" t="str">
        <f>INDEX(ATS!$A:$P,MATCH(ATS!$U1001,ATS!$O:$O,0),4)</f>
        <v>78001-XL</v>
      </c>
      <c r="AA1001" s="173"/>
      <c r="AB1001" s="173"/>
      <c r="AC1001" s="173"/>
      <c r="AD1001" s="173"/>
      <c r="AE1001" s="173"/>
    </row>
    <row r="1002" spans="1:31">
      <c r="A1002">
        <v>820376</v>
      </c>
      <c r="B1002" t="s">
        <v>965</v>
      </c>
      <c r="C1002" t="s">
        <v>3939</v>
      </c>
      <c r="D1002" t="s">
        <v>1034</v>
      </c>
      <c r="E1002" t="s">
        <v>2886</v>
      </c>
      <c r="F1002" t="s">
        <v>8</v>
      </c>
      <c r="G1002" t="s">
        <v>214</v>
      </c>
      <c r="H1002">
        <v>22</v>
      </c>
      <c r="I1002">
        <v>22</v>
      </c>
      <c r="J1002">
        <v>22</v>
      </c>
      <c r="K1002">
        <v>22</v>
      </c>
      <c r="L1002">
        <v>22</v>
      </c>
      <c r="N1002" s="171" t="str">
        <f t="shared" si="45"/>
        <v>820376-55504-S</v>
      </c>
      <c r="O1002" s="172">
        <f>IF(B1002="NET","",IF(B1002="","",IFERROR(VLOOKUP(N1002,EAN!$A:$B,2,FALSE),"MANGLER - MÅ OPPDATERE EAN-FANEN")))</f>
        <v>7048652899699</v>
      </c>
      <c r="P1002" s="171">
        <f t="shared" si="46"/>
        <v>22</v>
      </c>
      <c r="Q1002" s="171">
        <f t="shared" si="47"/>
        <v>22</v>
      </c>
      <c r="S1002" s="102">
        <f>IF(B1002="NET","",IFERROR(VLOOKUP(O1002,'2) Order Form'!$V$9:$V$905,1,FALSE),"Ikke med I order form"))</f>
        <v>7048652899699</v>
      </c>
      <c r="U1002" s="2">
        <v>7048652896384</v>
      </c>
      <c r="V1002" s="120">
        <f>IFERROR(VLOOKUP(U1002,'2) Order Form'!$V$9:$V$1767,1,FALSE),"Ikke med I order form")</f>
        <v>7048652896384</v>
      </c>
      <c r="W1002" s="173">
        <f>INDEX(ATS!$A:$P,MATCH(ATS!$U1002,ATS!$O:$O,0),1)</f>
        <v>820366</v>
      </c>
      <c r="X1002" s="174" t="str">
        <f>INDEX(ATS!$A:$P,MATCH(ATS!$U1002,ATS!$O:$O,0),2)</f>
        <v>Hunter Pants M</v>
      </c>
      <c r="Y1002" s="175" t="str">
        <f>INDEX(ATS!$A:$P,MATCH(ATS!$U1002,ATS!$O:$O,0),4)</f>
        <v>99901-S</v>
      </c>
      <c r="AA1002" s="173"/>
      <c r="AB1002" s="173"/>
      <c r="AC1002" s="173"/>
      <c r="AD1002" s="173"/>
      <c r="AE1002" s="173"/>
    </row>
    <row r="1003" spans="1:31">
      <c r="A1003">
        <v>820376</v>
      </c>
      <c r="B1003" t="s">
        <v>965</v>
      </c>
      <c r="C1003" t="s">
        <v>3939</v>
      </c>
      <c r="D1003" t="s">
        <v>1035</v>
      </c>
      <c r="E1003" t="s">
        <v>2886</v>
      </c>
      <c r="F1003" t="s">
        <v>7</v>
      </c>
      <c r="G1003" t="s">
        <v>214</v>
      </c>
      <c r="H1003">
        <v>14</v>
      </c>
      <c r="I1003">
        <v>14</v>
      </c>
      <c r="J1003">
        <v>14</v>
      </c>
      <c r="K1003">
        <v>14</v>
      </c>
      <c r="L1003">
        <v>14</v>
      </c>
      <c r="N1003" s="171" t="str">
        <f t="shared" si="45"/>
        <v>820376-55504-M</v>
      </c>
      <c r="O1003" s="172">
        <f>IF(B1003="NET","",IF(B1003="","",IFERROR(VLOOKUP(N1003,EAN!$A:$B,2,FALSE),"MANGLER - MÅ OPPDATERE EAN-FANEN")))</f>
        <v>7048652899682</v>
      </c>
      <c r="P1003" s="171">
        <f t="shared" si="46"/>
        <v>14</v>
      </c>
      <c r="Q1003" s="171">
        <f t="shared" si="47"/>
        <v>14</v>
      </c>
      <c r="S1003" s="102">
        <f>IF(B1003="NET","",IFERROR(VLOOKUP(O1003,'2) Order Form'!$V$9:$V$905,1,FALSE),"Ikke med I order form"))</f>
        <v>7048652899682</v>
      </c>
      <c r="U1003" s="2">
        <v>7048652896377</v>
      </c>
      <c r="V1003" s="120">
        <f>IFERROR(VLOOKUP(U1003,'2) Order Form'!$V$9:$V$1767,1,FALSE),"Ikke med I order form")</f>
        <v>7048652896377</v>
      </c>
      <c r="W1003" s="173">
        <f>INDEX(ATS!$A:$P,MATCH(ATS!$U1003,ATS!$O:$O,0),1)</f>
        <v>820366</v>
      </c>
      <c r="X1003" s="174" t="str">
        <f>INDEX(ATS!$A:$P,MATCH(ATS!$U1003,ATS!$O:$O,0),2)</f>
        <v>Hunter Pants M</v>
      </c>
      <c r="Y1003" s="175" t="str">
        <f>INDEX(ATS!$A:$P,MATCH(ATS!$U1003,ATS!$O:$O,0),4)</f>
        <v>99901-M</v>
      </c>
      <c r="AA1003" s="173"/>
      <c r="AB1003" s="173"/>
      <c r="AC1003" s="173"/>
      <c r="AD1003" s="173"/>
      <c r="AE1003" s="173"/>
    </row>
    <row r="1004" spans="1:31">
      <c r="A1004">
        <v>820376</v>
      </c>
      <c r="B1004" t="s">
        <v>965</v>
      </c>
      <c r="C1004" t="s">
        <v>3939</v>
      </c>
      <c r="D1004" t="s">
        <v>1036</v>
      </c>
      <c r="E1004" t="s">
        <v>2886</v>
      </c>
      <c r="F1004" t="s">
        <v>66</v>
      </c>
      <c r="G1004" t="s">
        <v>214</v>
      </c>
      <c r="H1004">
        <v>9</v>
      </c>
      <c r="I1004">
        <v>9</v>
      </c>
      <c r="J1004">
        <v>9</v>
      </c>
      <c r="K1004">
        <v>9</v>
      </c>
      <c r="L1004">
        <v>9</v>
      </c>
      <c r="N1004" s="171" t="str">
        <f t="shared" si="45"/>
        <v>820376-55504-L</v>
      </c>
      <c r="O1004" s="172">
        <f>IF(B1004="NET","",IF(B1004="","",IFERROR(VLOOKUP(N1004,EAN!$A:$B,2,FALSE),"MANGLER - MÅ OPPDATERE EAN-FANEN")))</f>
        <v>7048652899675</v>
      </c>
      <c r="P1004" s="171">
        <f t="shared" si="46"/>
        <v>9</v>
      </c>
      <c r="Q1004" s="171">
        <f t="shared" si="47"/>
        <v>9</v>
      </c>
      <c r="S1004" s="102">
        <f>IF(B1004="NET","",IFERROR(VLOOKUP(O1004,'2) Order Form'!$V$9:$V$905,1,FALSE),"Ikke med I order form"))</f>
        <v>7048652899675</v>
      </c>
      <c r="U1004" s="2">
        <v>7048652896360</v>
      </c>
      <c r="V1004" s="120">
        <f>IFERROR(VLOOKUP(U1004,'2) Order Form'!$V$9:$V$1767,1,FALSE),"Ikke med I order form")</f>
        <v>7048652896360</v>
      </c>
      <c r="W1004" s="173">
        <f>INDEX(ATS!$A:$P,MATCH(ATS!$U1004,ATS!$O:$O,0),1)</f>
        <v>820366</v>
      </c>
      <c r="X1004" s="174" t="str">
        <f>INDEX(ATS!$A:$P,MATCH(ATS!$U1004,ATS!$O:$O,0),2)</f>
        <v>Hunter Pants M</v>
      </c>
      <c r="Y1004" s="175" t="str">
        <f>INDEX(ATS!$A:$P,MATCH(ATS!$U1004,ATS!$O:$O,0),4)</f>
        <v>99901-L</v>
      </c>
      <c r="AA1004" s="173"/>
      <c r="AB1004" s="173"/>
      <c r="AC1004" s="173"/>
      <c r="AD1004" s="173"/>
      <c r="AE1004" s="173"/>
    </row>
    <row r="1005" spans="1:31">
      <c r="A1005">
        <v>820376</v>
      </c>
      <c r="B1005" t="s">
        <v>965</v>
      </c>
      <c r="C1005" t="s">
        <v>3939</v>
      </c>
      <c r="D1005" t="s">
        <v>3961</v>
      </c>
      <c r="E1005" t="s">
        <v>3962</v>
      </c>
      <c r="F1005" t="s">
        <v>68</v>
      </c>
      <c r="G1005" t="s">
        <v>111</v>
      </c>
      <c r="H1005">
        <v>0</v>
      </c>
      <c r="I1005">
        <v>0</v>
      </c>
      <c r="J1005">
        <v>0</v>
      </c>
      <c r="K1005">
        <v>0</v>
      </c>
      <c r="L1005">
        <v>0</v>
      </c>
      <c r="N1005" s="171" t="str">
        <f t="shared" si="45"/>
        <v>820376-56003-XS</v>
      </c>
      <c r="O1005" s="172" t="str">
        <f>IF(B1005="NET","",IF(B1005="","",IFERROR(VLOOKUP(N1005,EAN!$A:$B,2,FALSE),"MANGLER - MÅ OPPDATERE EAN-FANEN")))</f>
        <v>MANGLER - MÅ OPPDATERE EAN-FANEN</v>
      </c>
      <c r="P1005" s="171">
        <f t="shared" si="46"/>
        <v>0</v>
      </c>
      <c r="Q1005" s="171">
        <f t="shared" si="47"/>
        <v>0</v>
      </c>
      <c r="S1005" s="102" t="str">
        <f>IF(B1005="NET","",IFERROR(VLOOKUP(O1005,'2) Order Form'!$V$9:$V$905,1,FALSE),"Ikke med I order form"))</f>
        <v>Ikke med I order form</v>
      </c>
      <c r="U1005" s="2">
        <v>7048652896360</v>
      </c>
      <c r="V1005" s="120">
        <f>IFERROR(VLOOKUP(U1005,'2) Order Form'!$V$9:$V$1767,1,FALSE),"Ikke med I order form")</f>
        <v>7048652896360</v>
      </c>
      <c r="W1005" s="173">
        <f>INDEX(ATS!$A:$P,MATCH(ATS!$U1005,ATS!$O:$O,0),1)</f>
        <v>820366</v>
      </c>
      <c r="X1005" s="174" t="str">
        <f>INDEX(ATS!$A:$P,MATCH(ATS!$U1005,ATS!$O:$O,0),2)</f>
        <v>Hunter Pants M</v>
      </c>
      <c r="Y1005" s="175" t="str">
        <f>INDEX(ATS!$A:$P,MATCH(ATS!$U1005,ATS!$O:$O,0),4)</f>
        <v>99901-L</v>
      </c>
      <c r="AA1005" s="173"/>
      <c r="AB1005" s="173"/>
      <c r="AC1005" s="173"/>
      <c r="AD1005" s="173"/>
      <c r="AE1005" s="173"/>
    </row>
    <row r="1006" spans="1:31">
      <c r="A1006">
        <v>820376</v>
      </c>
      <c r="B1006" t="s">
        <v>965</v>
      </c>
      <c r="C1006" t="s">
        <v>3939</v>
      </c>
      <c r="D1006" t="s">
        <v>3963</v>
      </c>
      <c r="E1006" t="s">
        <v>3962</v>
      </c>
      <c r="F1006" t="s">
        <v>8</v>
      </c>
      <c r="G1006" t="s">
        <v>111</v>
      </c>
      <c r="H1006">
        <v>0</v>
      </c>
      <c r="I1006">
        <v>0</v>
      </c>
      <c r="J1006">
        <v>0</v>
      </c>
      <c r="K1006">
        <v>0</v>
      </c>
      <c r="L1006">
        <v>0</v>
      </c>
      <c r="N1006" s="171" t="str">
        <f t="shared" si="45"/>
        <v>820376-56003-S</v>
      </c>
      <c r="O1006" s="172" t="str">
        <f>IF(B1006="NET","",IF(B1006="","",IFERROR(VLOOKUP(N1006,EAN!$A:$B,2,FALSE),"MANGLER - MÅ OPPDATERE EAN-FANEN")))</f>
        <v>MANGLER - MÅ OPPDATERE EAN-FANEN</v>
      </c>
      <c r="P1006" s="171">
        <f t="shared" si="46"/>
        <v>0</v>
      </c>
      <c r="Q1006" s="171">
        <f t="shared" si="47"/>
        <v>0</v>
      </c>
      <c r="S1006" s="102" t="str">
        <f>IF(B1006="NET","",IFERROR(VLOOKUP(O1006,'2) Order Form'!$V$9:$V$905,1,FALSE),"Ikke med I order form"))</f>
        <v>Ikke med I order form</v>
      </c>
      <c r="U1006" s="2">
        <v>7048652896391</v>
      </c>
      <c r="V1006" s="120">
        <f>IFERROR(VLOOKUP(U1006,'2) Order Form'!$V$9:$V$1767,1,FALSE),"Ikke med I order form")</f>
        <v>7048652896391</v>
      </c>
      <c r="W1006" s="173">
        <f>INDEX(ATS!$A:$P,MATCH(ATS!$U1006,ATS!$O:$O,0),1)</f>
        <v>820366</v>
      </c>
      <c r="X1006" s="174" t="str">
        <f>INDEX(ATS!$A:$P,MATCH(ATS!$U1006,ATS!$O:$O,0),2)</f>
        <v>Hunter Pants M</v>
      </c>
      <c r="Y1006" s="175" t="str">
        <f>INDEX(ATS!$A:$P,MATCH(ATS!$U1006,ATS!$O:$O,0),4)</f>
        <v>99901-XL</v>
      </c>
      <c r="AA1006" s="173"/>
      <c r="AB1006" s="173"/>
      <c r="AC1006" s="173"/>
      <c r="AD1006" s="173"/>
      <c r="AE1006" s="173"/>
    </row>
    <row r="1007" spans="1:31">
      <c r="A1007">
        <v>820376</v>
      </c>
      <c r="B1007" t="s">
        <v>965</v>
      </c>
      <c r="C1007" t="s">
        <v>3939</v>
      </c>
      <c r="D1007" t="s">
        <v>3964</v>
      </c>
      <c r="E1007" t="s">
        <v>3962</v>
      </c>
      <c r="F1007" t="s">
        <v>7</v>
      </c>
      <c r="G1007" t="s">
        <v>111</v>
      </c>
      <c r="H1007">
        <v>0</v>
      </c>
      <c r="I1007">
        <v>0</v>
      </c>
      <c r="J1007">
        <v>0</v>
      </c>
      <c r="K1007">
        <v>0</v>
      </c>
      <c r="L1007">
        <v>0</v>
      </c>
      <c r="N1007" s="171" t="str">
        <f t="shared" si="45"/>
        <v>820376-56003-M</v>
      </c>
      <c r="O1007" s="172" t="str">
        <f>IF(B1007="NET","",IF(B1007="","",IFERROR(VLOOKUP(N1007,EAN!$A:$B,2,FALSE),"MANGLER - MÅ OPPDATERE EAN-FANEN")))</f>
        <v>MANGLER - MÅ OPPDATERE EAN-FANEN</v>
      </c>
      <c r="P1007" s="171">
        <f t="shared" si="46"/>
        <v>0</v>
      </c>
      <c r="Q1007" s="171">
        <f t="shared" si="47"/>
        <v>0</v>
      </c>
      <c r="S1007" s="102" t="str">
        <f>IF(B1007="NET","",IFERROR(VLOOKUP(O1007,'2) Order Form'!$V$9:$V$905,1,FALSE),"Ikke med I order form"))</f>
        <v>Ikke med I order form</v>
      </c>
      <c r="U1007" s="2">
        <v>7048652896261</v>
      </c>
      <c r="V1007" s="120">
        <f>IFERROR(VLOOKUP(U1007,'2) Order Form'!$V$9:$V$1767,1,FALSE),"Ikke med I order form")</f>
        <v>7048652896261</v>
      </c>
      <c r="W1007" s="173">
        <f>INDEX(ATS!$A:$P,MATCH(ATS!$U1007,ATS!$O:$O,0),1)</f>
        <v>820369</v>
      </c>
      <c r="X1007" s="174" t="str">
        <f>INDEX(ATS!$A:$P,MATCH(ATS!$U1007,ATS!$O:$O,0),2)</f>
        <v>Hunter Shorts M</v>
      </c>
      <c r="Y1007" s="175" t="str">
        <f>INDEX(ATS!$A:$P,MATCH(ATS!$U1007,ATS!$O:$O,0),4)</f>
        <v>78001-S</v>
      </c>
      <c r="AA1007" s="173"/>
      <c r="AB1007" s="173"/>
      <c r="AC1007" s="173"/>
      <c r="AD1007" s="173"/>
      <c r="AE1007" s="173"/>
    </row>
    <row r="1008" spans="1:31">
      <c r="A1008">
        <v>820376</v>
      </c>
      <c r="B1008" t="s">
        <v>965</v>
      </c>
      <c r="C1008" t="s">
        <v>3939</v>
      </c>
      <c r="D1008" t="s">
        <v>3965</v>
      </c>
      <c r="E1008" t="s">
        <v>3962</v>
      </c>
      <c r="F1008" t="s">
        <v>66</v>
      </c>
      <c r="G1008" t="s">
        <v>111</v>
      </c>
      <c r="H1008">
        <v>0</v>
      </c>
      <c r="I1008">
        <v>0</v>
      </c>
      <c r="J1008">
        <v>0</v>
      </c>
      <c r="K1008">
        <v>0</v>
      </c>
      <c r="L1008">
        <v>0</v>
      </c>
      <c r="N1008" s="171" t="str">
        <f t="shared" si="45"/>
        <v>820376-56003-L</v>
      </c>
      <c r="O1008" s="172" t="str">
        <f>IF(B1008="NET","",IF(B1008="","",IFERROR(VLOOKUP(N1008,EAN!$A:$B,2,FALSE),"MANGLER - MÅ OPPDATERE EAN-FANEN")))</f>
        <v>MANGLER - MÅ OPPDATERE EAN-FANEN</v>
      </c>
      <c r="P1008" s="171">
        <f t="shared" si="46"/>
        <v>0</v>
      </c>
      <c r="Q1008" s="171">
        <f t="shared" si="47"/>
        <v>0</v>
      </c>
      <c r="S1008" s="102" t="str">
        <f>IF(B1008="NET","",IFERROR(VLOOKUP(O1008,'2) Order Form'!$V$9:$V$905,1,FALSE),"Ikke med I order form"))</f>
        <v>Ikke med I order form</v>
      </c>
      <c r="U1008" s="2">
        <v>7048652896254</v>
      </c>
      <c r="V1008" s="120">
        <f>IFERROR(VLOOKUP(U1008,'2) Order Form'!$V$9:$V$1767,1,FALSE),"Ikke med I order form")</f>
        <v>7048652896254</v>
      </c>
      <c r="W1008" s="173">
        <f>INDEX(ATS!$A:$P,MATCH(ATS!$U1008,ATS!$O:$O,0),1)</f>
        <v>820369</v>
      </c>
      <c r="X1008" s="174" t="str">
        <f>INDEX(ATS!$A:$P,MATCH(ATS!$U1008,ATS!$O:$O,0),2)</f>
        <v>Hunter Shorts M</v>
      </c>
      <c r="Y1008" s="175" t="str">
        <f>INDEX(ATS!$A:$P,MATCH(ATS!$U1008,ATS!$O:$O,0),4)</f>
        <v>78001-M</v>
      </c>
      <c r="AA1008" s="173"/>
      <c r="AB1008" s="173"/>
      <c r="AC1008" s="173"/>
      <c r="AD1008" s="173"/>
      <c r="AE1008" s="173"/>
    </row>
    <row r="1009" spans="1:31">
      <c r="A1009">
        <v>820376</v>
      </c>
      <c r="B1009" t="s">
        <v>965</v>
      </c>
      <c r="C1009" t="s">
        <v>3939</v>
      </c>
      <c r="D1009" t="s">
        <v>1539</v>
      </c>
      <c r="E1009" t="s">
        <v>2810</v>
      </c>
      <c r="F1009" t="s">
        <v>68</v>
      </c>
      <c r="G1009" t="s">
        <v>214</v>
      </c>
      <c r="H1009">
        <v>21</v>
      </c>
      <c r="I1009">
        <v>21</v>
      </c>
      <c r="J1009">
        <v>21</v>
      </c>
      <c r="K1009">
        <v>21</v>
      </c>
      <c r="L1009">
        <v>21</v>
      </c>
      <c r="N1009" s="171" t="str">
        <f t="shared" si="45"/>
        <v>820376-78001-XS</v>
      </c>
      <c r="O1009" s="172">
        <f>IF(B1009="NET","",IF(B1009="","",IFERROR(VLOOKUP(N1009,EAN!$A:$B,2,FALSE),"MANGLER - MÅ OPPDATERE EAN-FANEN")))</f>
        <v>7048652899743</v>
      </c>
      <c r="P1009" s="171">
        <f t="shared" si="46"/>
        <v>21</v>
      </c>
      <c r="Q1009" s="171">
        <f t="shared" si="47"/>
        <v>21</v>
      </c>
      <c r="S1009" s="102">
        <f>IF(B1009="NET","",IFERROR(VLOOKUP(O1009,'2) Order Form'!$V$9:$V$905,1,FALSE),"Ikke med I order form"))</f>
        <v>7048652899743</v>
      </c>
      <c r="U1009" s="2">
        <v>7048652896247</v>
      </c>
      <c r="V1009" s="120">
        <f>IFERROR(VLOOKUP(U1009,'2) Order Form'!$V$9:$V$1767,1,FALSE),"Ikke med I order form")</f>
        <v>7048652896247</v>
      </c>
      <c r="W1009" s="173">
        <f>INDEX(ATS!$A:$P,MATCH(ATS!$U1009,ATS!$O:$O,0),1)</f>
        <v>820369</v>
      </c>
      <c r="X1009" s="174" t="str">
        <f>INDEX(ATS!$A:$P,MATCH(ATS!$U1009,ATS!$O:$O,0),2)</f>
        <v>Hunter Shorts M</v>
      </c>
      <c r="Y1009" s="175" t="str">
        <f>INDEX(ATS!$A:$P,MATCH(ATS!$U1009,ATS!$O:$O,0),4)</f>
        <v>78001-L</v>
      </c>
      <c r="AA1009" s="173"/>
      <c r="AB1009" s="173"/>
      <c r="AC1009" s="173"/>
      <c r="AD1009" s="173"/>
      <c r="AE1009" s="173"/>
    </row>
    <row r="1010" spans="1:31">
      <c r="A1010">
        <v>820376</v>
      </c>
      <c r="B1010" t="s">
        <v>965</v>
      </c>
      <c r="C1010" t="s">
        <v>3939</v>
      </c>
      <c r="D1010" t="s">
        <v>1516</v>
      </c>
      <c r="E1010" t="s">
        <v>2810</v>
      </c>
      <c r="F1010" t="s">
        <v>8</v>
      </c>
      <c r="G1010" t="s">
        <v>214</v>
      </c>
      <c r="H1010">
        <v>50</v>
      </c>
      <c r="I1010">
        <v>50</v>
      </c>
      <c r="J1010">
        <v>50</v>
      </c>
      <c r="K1010">
        <v>50</v>
      </c>
      <c r="L1010">
        <v>50</v>
      </c>
      <c r="N1010" s="171" t="str">
        <f t="shared" si="45"/>
        <v>820376-78001-S</v>
      </c>
      <c r="O1010" s="172">
        <f>IF(B1010="NET","",IF(B1010="","",IFERROR(VLOOKUP(N1010,EAN!$A:$B,2,FALSE),"MANGLER - MÅ OPPDATERE EAN-FANEN")))</f>
        <v>7048652899736</v>
      </c>
      <c r="P1010" s="171">
        <f t="shared" si="46"/>
        <v>50</v>
      </c>
      <c r="Q1010" s="171">
        <f t="shared" si="47"/>
        <v>50</v>
      </c>
      <c r="S1010" s="102">
        <f>IF(B1010="NET","",IFERROR(VLOOKUP(O1010,'2) Order Form'!$V$9:$V$905,1,FALSE),"Ikke med I order form"))</f>
        <v>7048652899736</v>
      </c>
      <c r="U1010" s="2">
        <v>7048652896247</v>
      </c>
      <c r="V1010" s="120">
        <f>IFERROR(VLOOKUP(U1010,'2) Order Form'!$V$9:$V$1767,1,FALSE),"Ikke med I order form")</f>
        <v>7048652896247</v>
      </c>
      <c r="W1010" s="173">
        <f>INDEX(ATS!$A:$P,MATCH(ATS!$U1010,ATS!$O:$O,0),1)</f>
        <v>820369</v>
      </c>
      <c r="X1010" s="174" t="str">
        <f>INDEX(ATS!$A:$P,MATCH(ATS!$U1010,ATS!$O:$O,0),2)</f>
        <v>Hunter Shorts M</v>
      </c>
      <c r="Y1010" s="175" t="str">
        <f>INDEX(ATS!$A:$P,MATCH(ATS!$U1010,ATS!$O:$O,0),4)</f>
        <v>78001-L</v>
      </c>
      <c r="AA1010" s="173"/>
      <c r="AB1010" s="173"/>
      <c r="AC1010" s="173"/>
      <c r="AD1010" s="173"/>
      <c r="AE1010" s="173"/>
    </row>
    <row r="1011" spans="1:31">
      <c r="A1011">
        <v>820376</v>
      </c>
      <c r="B1011" t="s">
        <v>965</v>
      </c>
      <c r="C1011" t="s">
        <v>3939</v>
      </c>
      <c r="D1011" t="s">
        <v>1517</v>
      </c>
      <c r="E1011" t="s">
        <v>2810</v>
      </c>
      <c r="F1011" t="s">
        <v>7</v>
      </c>
      <c r="G1011" t="s">
        <v>214</v>
      </c>
      <c r="H1011">
        <v>95</v>
      </c>
      <c r="I1011">
        <v>95</v>
      </c>
      <c r="J1011">
        <v>95</v>
      </c>
      <c r="K1011">
        <v>95</v>
      </c>
      <c r="L1011">
        <v>95</v>
      </c>
      <c r="N1011" s="171" t="str">
        <f t="shared" si="45"/>
        <v>820376-78001-M</v>
      </c>
      <c r="O1011" s="172">
        <f>IF(B1011="NET","",IF(B1011="","",IFERROR(VLOOKUP(N1011,EAN!$A:$B,2,FALSE),"MANGLER - MÅ OPPDATERE EAN-FANEN")))</f>
        <v>7048652899729</v>
      </c>
      <c r="P1011" s="171">
        <f t="shared" si="46"/>
        <v>95</v>
      </c>
      <c r="Q1011" s="171">
        <f t="shared" si="47"/>
        <v>95</v>
      </c>
      <c r="S1011" s="102">
        <f>IF(B1011="NET","",IFERROR(VLOOKUP(O1011,'2) Order Form'!$V$9:$V$905,1,FALSE),"Ikke med I order form"))</f>
        <v>7048652899729</v>
      </c>
      <c r="U1011" s="2">
        <v>7048652896278</v>
      </c>
      <c r="V1011" s="120">
        <f>IFERROR(VLOOKUP(U1011,'2) Order Form'!$V$9:$V$1767,1,FALSE),"Ikke med I order form")</f>
        <v>7048652896278</v>
      </c>
      <c r="W1011" s="173">
        <f>INDEX(ATS!$A:$P,MATCH(ATS!$U1011,ATS!$O:$O,0),1)</f>
        <v>820369</v>
      </c>
      <c r="X1011" s="174" t="str">
        <f>INDEX(ATS!$A:$P,MATCH(ATS!$U1011,ATS!$O:$O,0),2)</f>
        <v>Hunter Shorts M</v>
      </c>
      <c r="Y1011" s="175" t="str">
        <f>INDEX(ATS!$A:$P,MATCH(ATS!$U1011,ATS!$O:$O,0),4)</f>
        <v>78001-XL</v>
      </c>
      <c r="AA1011" s="173"/>
      <c r="AB1011" s="173"/>
      <c r="AC1011" s="173"/>
      <c r="AD1011" s="173"/>
      <c r="AE1011" s="173"/>
    </row>
    <row r="1012" spans="1:31">
      <c r="A1012">
        <v>820376</v>
      </c>
      <c r="B1012" t="s">
        <v>965</v>
      </c>
      <c r="C1012" t="s">
        <v>3939</v>
      </c>
      <c r="D1012" t="s">
        <v>1518</v>
      </c>
      <c r="E1012" t="s">
        <v>2810</v>
      </c>
      <c r="F1012" t="s">
        <v>66</v>
      </c>
      <c r="G1012" t="s">
        <v>214</v>
      </c>
      <c r="H1012">
        <v>36</v>
      </c>
      <c r="I1012">
        <v>36</v>
      </c>
      <c r="J1012">
        <v>36</v>
      </c>
      <c r="K1012">
        <v>36</v>
      </c>
      <c r="L1012">
        <v>36</v>
      </c>
      <c r="N1012" s="171" t="str">
        <f t="shared" si="45"/>
        <v>820376-78001-L</v>
      </c>
      <c r="O1012" s="172">
        <f>IF(B1012="NET","",IF(B1012="","",IFERROR(VLOOKUP(N1012,EAN!$A:$B,2,FALSE),"MANGLER - MÅ OPPDATERE EAN-FANEN")))</f>
        <v>7048652899712</v>
      </c>
      <c r="P1012" s="171">
        <f t="shared" si="46"/>
        <v>36</v>
      </c>
      <c r="Q1012" s="171">
        <f t="shared" si="47"/>
        <v>36</v>
      </c>
      <c r="S1012" s="102">
        <f>IF(B1012="NET","",IFERROR(VLOOKUP(O1012,'2) Order Form'!$V$9:$V$905,1,FALSE),"Ikke med I order form"))</f>
        <v>7048652899712</v>
      </c>
      <c r="U1012" s="2">
        <v>7048652896308</v>
      </c>
      <c r="V1012" s="120">
        <f>IFERROR(VLOOKUP(U1012,'2) Order Form'!$V$9:$V$1767,1,FALSE),"Ikke med I order form")</f>
        <v>7048652896308</v>
      </c>
      <c r="W1012" s="173">
        <f>INDEX(ATS!$A:$P,MATCH(ATS!$U1012,ATS!$O:$O,0),1)</f>
        <v>820369</v>
      </c>
      <c r="X1012" s="174" t="str">
        <f>INDEX(ATS!$A:$P,MATCH(ATS!$U1012,ATS!$O:$O,0),2)</f>
        <v>Hunter Shorts M</v>
      </c>
      <c r="Y1012" s="175" t="str">
        <f>INDEX(ATS!$A:$P,MATCH(ATS!$U1012,ATS!$O:$O,0),4)</f>
        <v>99901-S</v>
      </c>
      <c r="AA1012" s="173"/>
      <c r="AB1012" s="173"/>
      <c r="AC1012" s="173"/>
      <c r="AD1012" s="173"/>
      <c r="AE1012" s="173"/>
    </row>
    <row r="1013" spans="1:31">
      <c r="A1013">
        <v>820376</v>
      </c>
      <c r="B1013" t="s">
        <v>965</v>
      </c>
      <c r="C1013" t="s">
        <v>3939</v>
      </c>
      <c r="D1013" t="s">
        <v>3966</v>
      </c>
      <c r="E1013" t="s">
        <v>3967</v>
      </c>
      <c r="F1013" t="s">
        <v>68</v>
      </c>
      <c r="G1013" t="s">
        <v>111</v>
      </c>
      <c r="H1013">
        <v>0</v>
      </c>
      <c r="I1013">
        <v>0</v>
      </c>
      <c r="J1013">
        <v>0</v>
      </c>
      <c r="K1013">
        <v>0</v>
      </c>
      <c r="L1013">
        <v>0</v>
      </c>
      <c r="N1013" s="171" t="str">
        <f t="shared" si="45"/>
        <v>820376-89001-XS</v>
      </c>
      <c r="O1013" s="172" t="str">
        <f>IF(B1013="NET","",IF(B1013="","",IFERROR(VLOOKUP(N1013,EAN!$A:$B,2,FALSE),"MANGLER - MÅ OPPDATERE EAN-FANEN")))</f>
        <v>MANGLER - MÅ OPPDATERE EAN-FANEN</v>
      </c>
      <c r="P1013" s="171">
        <f t="shared" si="46"/>
        <v>0</v>
      </c>
      <c r="Q1013" s="171">
        <f t="shared" si="47"/>
        <v>0</v>
      </c>
      <c r="S1013" s="102" t="str">
        <f>IF(B1013="NET","",IFERROR(VLOOKUP(O1013,'2) Order Form'!$V$9:$V$905,1,FALSE),"Ikke med I order form"))</f>
        <v>Ikke med I order form</v>
      </c>
      <c r="U1013" s="2">
        <v>7048652896292</v>
      </c>
      <c r="V1013" s="120">
        <f>IFERROR(VLOOKUP(U1013,'2) Order Form'!$V$9:$V$1767,1,FALSE),"Ikke med I order form")</f>
        <v>7048652896292</v>
      </c>
      <c r="W1013" s="173">
        <f>INDEX(ATS!$A:$P,MATCH(ATS!$U1013,ATS!$O:$O,0),1)</f>
        <v>820369</v>
      </c>
      <c r="X1013" s="174" t="str">
        <f>INDEX(ATS!$A:$P,MATCH(ATS!$U1013,ATS!$O:$O,0),2)</f>
        <v>Hunter Shorts M</v>
      </c>
      <c r="Y1013" s="175" t="str">
        <f>INDEX(ATS!$A:$P,MATCH(ATS!$U1013,ATS!$O:$O,0),4)</f>
        <v>99901-M</v>
      </c>
      <c r="AA1013" s="173"/>
      <c r="AB1013" s="173"/>
      <c r="AC1013" s="173"/>
      <c r="AD1013" s="173"/>
      <c r="AE1013" s="173"/>
    </row>
    <row r="1014" spans="1:31">
      <c r="A1014">
        <v>820376</v>
      </c>
      <c r="B1014" t="s">
        <v>965</v>
      </c>
      <c r="C1014" t="s">
        <v>3939</v>
      </c>
      <c r="D1014" t="s">
        <v>3968</v>
      </c>
      <c r="E1014" t="s">
        <v>3967</v>
      </c>
      <c r="F1014" t="s">
        <v>8</v>
      </c>
      <c r="G1014" t="s">
        <v>111</v>
      </c>
      <c r="H1014">
        <v>0</v>
      </c>
      <c r="I1014">
        <v>0</v>
      </c>
      <c r="J1014">
        <v>0</v>
      </c>
      <c r="K1014">
        <v>0</v>
      </c>
      <c r="L1014">
        <v>0</v>
      </c>
      <c r="N1014" s="171" t="str">
        <f t="shared" si="45"/>
        <v>820376-89001-S</v>
      </c>
      <c r="O1014" s="172" t="str">
        <f>IF(B1014="NET","",IF(B1014="","",IFERROR(VLOOKUP(N1014,EAN!$A:$B,2,FALSE),"MANGLER - MÅ OPPDATERE EAN-FANEN")))</f>
        <v>MANGLER - MÅ OPPDATERE EAN-FANEN</v>
      </c>
      <c r="P1014" s="171">
        <f t="shared" si="46"/>
        <v>0</v>
      </c>
      <c r="Q1014" s="171">
        <f t="shared" si="47"/>
        <v>0</v>
      </c>
      <c r="S1014" s="102" t="str">
        <f>IF(B1014="NET","",IFERROR(VLOOKUP(O1014,'2) Order Form'!$V$9:$V$905,1,FALSE),"Ikke med I order form"))</f>
        <v>Ikke med I order form</v>
      </c>
      <c r="U1014" s="2">
        <v>7048652896285</v>
      </c>
      <c r="V1014" s="120">
        <f>IFERROR(VLOOKUP(U1014,'2) Order Form'!$V$9:$V$1767,1,FALSE),"Ikke med I order form")</f>
        <v>7048652896285</v>
      </c>
      <c r="W1014" s="173">
        <f>INDEX(ATS!$A:$P,MATCH(ATS!$U1014,ATS!$O:$O,0),1)</f>
        <v>820369</v>
      </c>
      <c r="X1014" s="174" t="str">
        <f>INDEX(ATS!$A:$P,MATCH(ATS!$U1014,ATS!$O:$O,0),2)</f>
        <v>Hunter Shorts M</v>
      </c>
      <c r="Y1014" s="175" t="str">
        <f>INDEX(ATS!$A:$P,MATCH(ATS!$U1014,ATS!$O:$O,0),4)</f>
        <v>99901-L</v>
      </c>
      <c r="AA1014" s="173"/>
      <c r="AB1014" s="173"/>
      <c r="AC1014" s="173"/>
      <c r="AD1014" s="173"/>
      <c r="AE1014" s="173"/>
    </row>
    <row r="1015" spans="1:31">
      <c r="A1015">
        <v>820376</v>
      </c>
      <c r="B1015" t="s">
        <v>965</v>
      </c>
      <c r="C1015" t="s">
        <v>3939</v>
      </c>
      <c r="D1015" t="s">
        <v>3969</v>
      </c>
      <c r="E1015" t="s">
        <v>3967</v>
      </c>
      <c r="F1015" t="s">
        <v>7</v>
      </c>
      <c r="G1015" t="s">
        <v>111</v>
      </c>
      <c r="H1015">
        <v>0</v>
      </c>
      <c r="I1015">
        <v>0</v>
      </c>
      <c r="J1015">
        <v>0</v>
      </c>
      <c r="K1015">
        <v>0</v>
      </c>
      <c r="L1015">
        <v>0</v>
      </c>
      <c r="N1015" s="171" t="str">
        <f t="shared" si="45"/>
        <v>820376-89001-M</v>
      </c>
      <c r="O1015" s="172" t="str">
        <f>IF(B1015="NET","",IF(B1015="","",IFERROR(VLOOKUP(N1015,EAN!$A:$B,2,FALSE),"MANGLER - MÅ OPPDATERE EAN-FANEN")))</f>
        <v>MANGLER - MÅ OPPDATERE EAN-FANEN</v>
      </c>
      <c r="P1015" s="171">
        <f t="shared" si="46"/>
        <v>0</v>
      </c>
      <c r="Q1015" s="171">
        <f t="shared" si="47"/>
        <v>0</v>
      </c>
      <c r="S1015" s="102" t="str">
        <f>IF(B1015="NET","",IFERROR(VLOOKUP(O1015,'2) Order Form'!$V$9:$V$905,1,FALSE),"Ikke med I order form"))</f>
        <v>Ikke med I order form</v>
      </c>
      <c r="U1015" s="2">
        <v>7048652896285</v>
      </c>
      <c r="V1015" s="120">
        <f>IFERROR(VLOOKUP(U1015,'2) Order Form'!$V$9:$V$1767,1,FALSE),"Ikke med I order form")</f>
        <v>7048652896285</v>
      </c>
      <c r="W1015" s="173">
        <f>INDEX(ATS!$A:$P,MATCH(ATS!$U1015,ATS!$O:$O,0),1)</f>
        <v>820369</v>
      </c>
      <c r="X1015" s="174" t="str">
        <f>INDEX(ATS!$A:$P,MATCH(ATS!$U1015,ATS!$O:$O,0),2)</f>
        <v>Hunter Shorts M</v>
      </c>
      <c r="Y1015" s="175" t="str">
        <f>INDEX(ATS!$A:$P,MATCH(ATS!$U1015,ATS!$O:$O,0),4)</f>
        <v>99901-L</v>
      </c>
      <c r="AA1015" s="173"/>
      <c r="AB1015" s="173"/>
      <c r="AC1015" s="173"/>
      <c r="AD1015" s="173"/>
      <c r="AE1015" s="173"/>
    </row>
    <row r="1016" spans="1:31">
      <c r="A1016">
        <v>820376</v>
      </c>
      <c r="B1016" t="s">
        <v>965</v>
      </c>
      <c r="C1016" t="s">
        <v>3939</v>
      </c>
      <c r="D1016" t="s">
        <v>3970</v>
      </c>
      <c r="E1016" t="s">
        <v>3967</v>
      </c>
      <c r="F1016" t="s">
        <v>66</v>
      </c>
      <c r="G1016" t="s">
        <v>111</v>
      </c>
      <c r="H1016">
        <v>0</v>
      </c>
      <c r="I1016">
        <v>0</v>
      </c>
      <c r="J1016">
        <v>0</v>
      </c>
      <c r="K1016">
        <v>0</v>
      </c>
      <c r="L1016">
        <v>0</v>
      </c>
      <c r="N1016" s="171" t="str">
        <f t="shared" si="45"/>
        <v>820376-89001-L</v>
      </c>
      <c r="O1016" s="172" t="str">
        <f>IF(B1016="NET","",IF(B1016="","",IFERROR(VLOOKUP(N1016,EAN!$A:$B,2,FALSE),"MANGLER - MÅ OPPDATERE EAN-FANEN")))</f>
        <v>MANGLER - MÅ OPPDATERE EAN-FANEN</v>
      </c>
      <c r="P1016" s="171">
        <f t="shared" si="46"/>
        <v>0</v>
      </c>
      <c r="Q1016" s="171">
        <f t="shared" si="47"/>
        <v>0</v>
      </c>
      <c r="S1016" s="102" t="str">
        <f>IF(B1016="NET","",IFERROR(VLOOKUP(O1016,'2) Order Form'!$V$9:$V$905,1,FALSE),"Ikke med I order form"))</f>
        <v>Ikke med I order form</v>
      </c>
      <c r="U1016" s="2">
        <v>7048652896315</v>
      </c>
      <c r="V1016" s="120">
        <f>IFERROR(VLOOKUP(U1016,'2) Order Form'!$V$9:$V$1767,1,FALSE),"Ikke med I order form")</f>
        <v>7048652896315</v>
      </c>
      <c r="W1016" s="173">
        <f>INDEX(ATS!$A:$P,MATCH(ATS!$U1016,ATS!$O:$O,0),1)</f>
        <v>820369</v>
      </c>
      <c r="X1016" s="174" t="str">
        <f>INDEX(ATS!$A:$P,MATCH(ATS!$U1016,ATS!$O:$O,0),2)</f>
        <v>Hunter Shorts M</v>
      </c>
      <c r="Y1016" s="175" t="str">
        <f>INDEX(ATS!$A:$P,MATCH(ATS!$U1016,ATS!$O:$O,0),4)</f>
        <v>99901-XL</v>
      </c>
      <c r="AA1016" s="173"/>
      <c r="AB1016" s="173"/>
      <c r="AC1016" s="173"/>
      <c r="AD1016" s="173"/>
      <c r="AE1016" s="173"/>
    </row>
    <row r="1017" spans="1:31">
      <c r="A1017">
        <v>820376</v>
      </c>
      <c r="B1017" t="s">
        <v>965</v>
      </c>
      <c r="C1017" t="s">
        <v>3939</v>
      </c>
      <c r="D1017" t="s">
        <v>338</v>
      </c>
      <c r="E1017" t="s">
        <v>2883</v>
      </c>
      <c r="F1017" t="s">
        <v>68</v>
      </c>
      <c r="G1017" t="s">
        <v>111</v>
      </c>
      <c r="H1017">
        <v>0</v>
      </c>
      <c r="I1017">
        <v>0</v>
      </c>
      <c r="J1017">
        <v>0</v>
      </c>
      <c r="K1017">
        <v>0</v>
      </c>
      <c r="L1017">
        <v>0</v>
      </c>
      <c r="N1017" s="171" t="str">
        <f t="shared" si="45"/>
        <v>820376-99901-XS</v>
      </c>
      <c r="O1017" s="172" t="str">
        <f>IF(B1017="NET","",IF(B1017="","",IFERROR(VLOOKUP(N1017,EAN!$A:$B,2,FALSE),"MANGLER - MÅ OPPDATERE EAN-FANEN")))</f>
        <v>MANGLER - MÅ OPPDATERE EAN-FANEN</v>
      </c>
      <c r="P1017" s="171">
        <f t="shared" si="46"/>
        <v>0</v>
      </c>
      <c r="Q1017" s="171">
        <f t="shared" si="47"/>
        <v>0</v>
      </c>
      <c r="S1017" s="102" t="str">
        <f>IF(B1017="NET","",IFERROR(VLOOKUP(O1017,'2) Order Form'!$V$9:$V$905,1,FALSE),"Ikke med I order form"))</f>
        <v>Ikke med I order form</v>
      </c>
      <c r="U1017" s="2">
        <v>7048652903648</v>
      </c>
      <c r="V1017" s="120">
        <f>IFERROR(VLOOKUP(U1017,'2) Order Form'!$V$9:$V$1767,1,FALSE),"Ikke med I order form")</f>
        <v>7048652903648</v>
      </c>
      <c r="W1017" s="173">
        <f>INDEX(ATS!$A:$P,MATCH(ATS!$U1017,ATS!$O:$O,0),1)</f>
        <v>820369</v>
      </c>
      <c r="X1017" s="174" t="str">
        <f>INDEX(ATS!$A:$P,MATCH(ATS!$U1017,ATS!$O:$O,0),2)</f>
        <v>Hunter Shorts M</v>
      </c>
      <c r="Y1017" s="175" t="str">
        <f>INDEX(ATS!$A:$P,MATCH(ATS!$U1017,ATS!$O:$O,0),4)</f>
        <v>88000-S</v>
      </c>
      <c r="AA1017" s="173"/>
      <c r="AB1017" s="173"/>
      <c r="AC1017" s="173"/>
      <c r="AD1017" s="173"/>
      <c r="AE1017" s="173"/>
    </row>
    <row r="1018" spans="1:31">
      <c r="A1018">
        <v>820376</v>
      </c>
      <c r="B1018" t="s">
        <v>965</v>
      </c>
      <c r="C1018" t="s">
        <v>3939</v>
      </c>
      <c r="D1018" t="s">
        <v>334</v>
      </c>
      <c r="E1018" t="s">
        <v>2883</v>
      </c>
      <c r="F1018" t="s">
        <v>8</v>
      </c>
      <c r="G1018" t="s">
        <v>111</v>
      </c>
      <c r="H1018">
        <v>0</v>
      </c>
      <c r="I1018">
        <v>0</v>
      </c>
      <c r="J1018">
        <v>0</v>
      </c>
      <c r="K1018">
        <v>0</v>
      </c>
      <c r="L1018">
        <v>0</v>
      </c>
      <c r="N1018" s="171" t="str">
        <f t="shared" si="45"/>
        <v>820376-99901-S</v>
      </c>
      <c r="O1018" s="172" t="str">
        <f>IF(B1018="NET","",IF(B1018="","",IFERROR(VLOOKUP(N1018,EAN!$A:$B,2,FALSE),"MANGLER - MÅ OPPDATERE EAN-FANEN")))</f>
        <v>MANGLER - MÅ OPPDATERE EAN-FANEN</v>
      </c>
      <c r="P1018" s="171">
        <f t="shared" si="46"/>
        <v>0</v>
      </c>
      <c r="Q1018" s="171">
        <f t="shared" si="47"/>
        <v>0</v>
      </c>
      <c r="S1018" s="102" t="str">
        <f>IF(B1018="NET","",IFERROR(VLOOKUP(O1018,'2) Order Form'!$V$9:$V$905,1,FALSE),"Ikke med I order form"))</f>
        <v>Ikke med I order form</v>
      </c>
      <c r="U1018" s="2">
        <v>7048652903631</v>
      </c>
      <c r="V1018" s="120">
        <f>IFERROR(VLOOKUP(U1018,'2) Order Form'!$V$9:$V$1767,1,FALSE),"Ikke med I order form")</f>
        <v>7048652903631</v>
      </c>
      <c r="W1018" s="173">
        <f>INDEX(ATS!$A:$P,MATCH(ATS!$U1018,ATS!$O:$O,0),1)</f>
        <v>820369</v>
      </c>
      <c r="X1018" s="174" t="str">
        <f>INDEX(ATS!$A:$P,MATCH(ATS!$U1018,ATS!$O:$O,0),2)</f>
        <v>Hunter Shorts M</v>
      </c>
      <c r="Y1018" s="175" t="str">
        <f>INDEX(ATS!$A:$P,MATCH(ATS!$U1018,ATS!$O:$O,0),4)</f>
        <v>88000-M</v>
      </c>
      <c r="AA1018" s="173"/>
      <c r="AB1018" s="173"/>
      <c r="AC1018" s="173"/>
      <c r="AD1018" s="173"/>
      <c r="AE1018" s="173"/>
    </row>
    <row r="1019" spans="1:31">
      <c r="A1019">
        <v>820376</v>
      </c>
      <c r="B1019" t="s">
        <v>965</v>
      </c>
      <c r="C1019" t="s">
        <v>3939</v>
      </c>
      <c r="D1019" t="s">
        <v>335</v>
      </c>
      <c r="E1019" t="s">
        <v>2883</v>
      </c>
      <c r="F1019" t="s">
        <v>7</v>
      </c>
      <c r="G1019" t="s">
        <v>111</v>
      </c>
      <c r="H1019">
        <v>0</v>
      </c>
      <c r="I1019">
        <v>0</v>
      </c>
      <c r="J1019">
        <v>0</v>
      </c>
      <c r="K1019">
        <v>0</v>
      </c>
      <c r="L1019">
        <v>0</v>
      </c>
      <c r="N1019" s="171" t="str">
        <f t="shared" si="45"/>
        <v>820376-99901-M</v>
      </c>
      <c r="O1019" s="172" t="str">
        <f>IF(B1019="NET","",IF(B1019="","",IFERROR(VLOOKUP(N1019,EAN!$A:$B,2,FALSE),"MANGLER - MÅ OPPDATERE EAN-FANEN")))</f>
        <v>MANGLER - MÅ OPPDATERE EAN-FANEN</v>
      </c>
      <c r="P1019" s="171">
        <f t="shared" si="46"/>
        <v>0</v>
      </c>
      <c r="Q1019" s="171">
        <f t="shared" si="47"/>
        <v>0</v>
      </c>
      <c r="S1019" s="102" t="str">
        <f>IF(B1019="NET","",IFERROR(VLOOKUP(O1019,'2) Order Form'!$V$9:$V$905,1,FALSE),"Ikke med I order form"))</f>
        <v>Ikke med I order form</v>
      </c>
      <c r="U1019" s="2">
        <v>7048652903624</v>
      </c>
      <c r="V1019" s="120">
        <f>IFERROR(VLOOKUP(U1019,'2) Order Form'!$V$9:$V$1767,1,FALSE),"Ikke med I order form")</f>
        <v>7048652903624</v>
      </c>
      <c r="W1019" s="173">
        <f>INDEX(ATS!$A:$P,MATCH(ATS!$U1019,ATS!$O:$O,0),1)</f>
        <v>820369</v>
      </c>
      <c r="X1019" s="174" t="str">
        <f>INDEX(ATS!$A:$P,MATCH(ATS!$U1019,ATS!$O:$O,0),2)</f>
        <v>Hunter Shorts M</v>
      </c>
      <c r="Y1019" s="175" t="str">
        <f>INDEX(ATS!$A:$P,MATCH(ATS!$U1019,ATS!$O:$O,0),4)</f>
        <v>88000-L</v>
      </c>
      <c r="AA1019" s="173"/>
      <c r="AB1019" s="173"/>
      <c r="AC1019" s="173"/>
      <c r="AD1019" s="173"/>
      <c r="AE1019" s="173"/>
    </row>
    <row r="1020" spans="1:31">
      <c r="A1020">
        <v>820376</v>
      </c>
      <c r="B1020" t="s">
        <v>965</v>
      </c>
      <c r="C1020" t="s">
        <v>3939</v>
      </c>
      <c r="D1020" t="s">
        <v>336</v>
      </c>
      <c r="E1020" t="s">
        <v>2883</v>
      </c>
      <c r="F1020" t="s">
        <v>66</v>
      </c>
      <c r="G1020" t="s">
        <v>111</v>
      </c>
      <c r="H1020">
        <v>0</v>
      </c>
      <c r="I1020">
        <v>0</v>
      </c>
      <c r="J1020">
        <v>0</v>
      </c>
      <c r="K1020">
        <v>0</v>
      </c>
      <c r="L1020">
        <v>0</v>
      </c>
      <c r="N1020" s="171" t="str">
        <f t="shared" si="45"/>
        <v>820376-99901-L</v>
      </c>
      <c r="O1020" s="172" t="str">
        <f>IF(B1020="NET","",IF(B1020="","",IFERROR(VLOOKUP(N1020,EAN!$A:$B,2,FALSE),"MANGLER - MÅ OPPDATERE EAN-FANEN")))</f>
        <v>MANGLER - MÅ OPPDATERE EAN-FANEN</v>
      </c>
      <c r="P1020" s="171">
        <f t="shared" si="46"/>
        <v>0</v>
      </c>
      <c r="Q1020" s="171">
        <f t="shared" si="47"/>
        <v>0</v>
      </c>
      <c r="S1020" s="102" t="str">
        <f>IF(B1020="NET","",IFERROR(VLOOKUP(O1020,'2) Order Form'!$V$9:$V$905,1,FALSE),"Ikke med I order form"))</f>
        <v>Ikke med I order form</v>
      </c>
      <c r="U1020" s="2">
        <v>7048652903624</v>
      </c>
      <c r="V1020" s="120">
        <f>IFERROR(VLOOKUP(U1020,'2) Order Form'!$V$9:$V$1767,1,FALSE),"Ikke med I order form")</f>
        <v>7048652903624</v>
      </c>
      <c r="W1020" s="173">
        <f>INDEX(ATS!$A:$P,MATCH(ATS!$U1020,ATS!$O:$O,0),1)</f>
        <v>820369</v>
      </c>
      <c r="X1020" s="174" t="str">
        <f>INDEX(ATS!$A:$P,MATCH(ATS!$U1020,ATS!$O:$O,0),2)</f>
        <v>Hunter Shorts M</v>
      </c>
      <c r="Y1020" s="175" t="str">
        <f>INDEX(ATS!$A:$P,MATCH(ATS!$U1020,ATS!$O:$O,0),4)</f>
        <v>88000-L</v>
      </c>
      <c r="AA1020" s="173"/>
      <c r="AB1020" s="173"/>
      <c r="AC1020" s="173"/>
      <c r="AD1020" s="173"/>
      <c r="AE1020" s="173"/>
    </row>
    <row r="1021" spans="1:31">
      <c r="A1021" s="140">
        <v>820378</v>
      </c>
      <c r="B1021" t="s">
        <v>170</v>
      </c>
      <c r="H1021" s="140">
        <v>202341</v>
      </c>
      <c r="I1021" s="140">
        <v>202342</v>
      </c>
      <c r="J1021" s="140">
        <v>202343</v>
      </c>
      <c r="K1021" s="140">
        <v>202344</v>
      </c>
      <c r="L1021" s="140">
        <v>202345</v>
      </c>
      <c r="N1021" s="171" t="str">
        <f t="shared" si="45"/>
        <v>820378-</v>
      </c>
      <c r="O1021" s="172" t="str">
        <f>IF(B1021="NET","",IF(B1021="","",IFERROR(VLOOKUP(N1021,EAN!$A:$B,2,FALSE),"MANGLER - MÅ OPPDATERE EAN-FANEN")))</f>
        <v/>
      </c>
      <c r="P1021" s="171">
        <f t="shared" si="46"/>
        <v>202341</v>
      </c>
      <c r="Q1021" s="171">
        <f t="shared" si="47"/>
        <v>202345</v>
      </c>
      <c r="S1021" s="102" t="str">
        <f>IF(B1021="NET","",IFERROR(VLOOKUP(O1021,'2) Order Form'!$V$9:$V$905,1,FALSE),"Ikke med I order form"))</f>
        <v/>
      </c>
      <c r="U1021" s="2">
        <v>7048652903655</v>
      </c>
      <c r="V1021" s="120">
        <f>IFERROR(VLOOKUP(U1021,'2) Order Form'!$V$9:$V$1767,1,FALSE),"Ikke med I order form")</f>
        <v>7048652903655</v>
      </c>
      <c r="W1021" s="173">
        <f>INDEX(ATS!$A:$P,MATCH(ATS!$U1021,ATS!$O:$O,0),1)</f>
        <v>820369</v>
      </c>
      <c r="X1021" s="174" t="str">
        <f>INDEX(ATS!$A:$P,MATCH(ATS!$U1021,ATS!$O:$O,0),2)</f>
        <v>Hunter Shorts M</v>
      </c>
      <c r="Y1021" s="175" t="str">
        <f>INDEX(ATS!$A:$P,MATCH(ATS!$U1021,ATS!$O:$O,0),4)</f>
        <v>88000-XL</v>
      </c>
      <c r="AA1021" s="173"/>
      <c r="AB1021" s="173"/>
      <c r="AC1021" s="173"/>
      <c r="AD1021" s="173"/>
      <c r="AE1021" s="173"/>
    </row>
    <row r="1022" spans="1:31">
      <c r="A1022">
        <v>820378</v>
      </c>
      <c r="B1022" t="s">
        <v>1540</v>
      </c>
      <c r="C1022" t="s">
        <v>3939</v>
      </c>
      <c r="D1022" t="s">
        <v>1531</v>
      </c>
      <c r="E1022" t="s">
        <v>2811</v>
      </c>
      <c r="F1022" t="s">
        <v>68</v>
      </c>
      <c r="G1022" t="s">
        <v>111</v>
      </c>
      <c r="H1022">
        <v>5</v>
      </c>
      <c r="I1022">
        <v>5</v>
      </c>
      <c r="J1022">
        <v>5</v>
      </c>
      <c r="K1022">
        <v>5</v>
      </c>
      <c r="L1022">
        <v>5</v>
      </c>
      <c r="N1022" s="171" t="str">
        <f t="shared" si="45"/>
        <v>820378-58001-XS</v>
      </c>
      <c r="O1022" s="172">
        <f>IF(B1022="NET","",IF(B1022="","",IFERROR(VLOOKUP(N1022,EAN!$A:$B,2,FALSE),"MANGLER - MÅ OPPDATERE EAN-FANEN")))</f>
        <v>7048652903693</v>
      </c>
      <c r="P1022" s="171">
        <f t="shared" si="46"/>
        <v>5</v>
      </c>
      <c r="Q1022" s="171">
        <f t="shared" si="47"/>
        <v>5</v>
      </c>
      <c r="S1022" s="102">
        <f>IF(B1022="NET","",IFERROR(VLOOKUP(O1022,'2) Order Form'!$V$9:$V$905,1,FALSE),"Ikke med I order form"))</f>
        <v>7048652903693</v>
      </c>
      <c r="U1022" s="2">
        <v>7048652899453</v>
      </c>
      <c r="V1022" s="120">
        <f>IFERROR(VLOOKUP(U1022,'2) Order Form'!$V$9:$V$1767,1,FALSE),"Ikke med I order form")</f>
        <v>7048652899453</v>
      </c>
      <c r="W1022" s="173">
        <f>INDEX(ATS!$A:$P,MATCH(ATS!$U1022,ATS!$O:$O,0),1)</f>
        <v>820370</v>
      </c>
      <c r="X1022" s="174" t="str">
        <f>INDEX(ATS!$A:$P,MATCH(ATS!$U1022,ATS!$O:$O,0),2)</f>
        <v>Hunter Light Shorts M</v>
      </c>
      <c r="Y1022" s="175" t="str">
        <f>INDEX(ATS!$A:$P,MATCH(ATS!$U1022,ATS!$O:$O,0),4)</f>
        <v>58001-S</v>
      </c>
      <c r="AA1022" s="173"/>
      <c r="AB1022" s="173"/>
      <c r="AC1022" s="173"/>
      <c r="AD1022" s="173"/>
      <c r="AE1022" s="173"/>
    </row>
    <row r="1023" spans="1:31">
      <c r="A1023">
        <v>820378</v>
      </c>
      <c r="B1023" t="s">
        <v>1540</v>
      </c>
      <c r="C1023" t="s">
        <v>3939</v>
      </c>
      <c r="D1023" t="s">
        <v>1527</v>
      </c>
      <c r="E1023" t="s">
        <v>2811</v>
      </c>
      <c r="F1023" t="s">
        <v>8</v>
      </c>
      <c r="G1023" t="s">
        <v>111</v>
      </c>
      <c r="H1023">
        <v>17</v>
      </c>
      <c r="I1023">
        <v>17</v>
      </c>
      <c r="J1023">
        <v>17</v>
      </c>
      <c r="K1023">
        <v>17</v>
      </c>
      <c r="L1023">
        <v>17</v>
      </c>
      <c r="N1023" s="171" t="str">
        <f t="shared" si="45"/>
        <v>820378-58001-S</v>
      </c>
      <c r="O1023" s="172">
        <f>IF(B1023="NET","",IF(B1023="","",IFERROR(VLOOKUP(N1023,EAN!$A:$B,2,FALSE),"MANGLER - MÅ OPPDATERE EAN-FANEN")))</f>
        <v>7048652903686</v>
      </c>
      <c r="P1023" s="171">
        <f t="shared" si="46"/>
        <v>17</v>
      </c>
      <c r="Q1023" s="171">
        <f t="shared" si="47"/>
        <v>17</v>
      </c>
      <c r="S1023" s="102">
        <f>IF(B1023="NET","",IFERROR(VLOOKUP(O1023,'2) Order Form'!$V$9:$V$905,1,FALSE),"Ikke med I order form"))</f>
        <v>7048652903686</v>
      </c>
      <c r="U1023" s="2">
        <v>7048652899446</v>
      </c>
      <c r="V1023" s="120">
        <f>IFERROR(VLOOKUP(U1023,'2) Order Form'!$V$9:$V$1767,1,FALSE),"Ikke med I order form")</f>
        <v>7048652899446</v>
      </c>
      <c r="W1023" s="173">
        <f>INDEX(ATS!$A:$P,MATCH(ATS!$U1023,ATS!$O:$O,0),1)</f>
        <v>820370</v>
      </c>
      <c r="X1023" s="174" t="str">
        <f>INDEX(ATS!$A:$P,MATCH(ATS!$U1023,ATS!$O:$O,0),2)</f>
        <v>Hunter Light Shorts M</v>
      </c>
      <c r="Y1023" s="175" t="str">
        <f>INDEX(ATS!$A:$P,MATCH(ATS!$U1023,ATS!$O:$O,0),4)</f>
        <v>58001-M</v>
      </c>
      <c r="AA1023" s="173"/>
      <c r="AB1023" s="173"/>
      <c r="AC1023" s="173"/>
      <c r="AD1023" s="173"/>
      <c r="AE1023" s="173"/>
    </row>
    <row r="1024" spans="1:31">
      <c r="A1024">
        <v>820378</v>
      </c>
      <c r="B1024" t="s">
        <v>1540</v>
      </c>
      <c r="C1024" t="s">
        <v>3939</v>
      </c>
      <c r="D1024" t="s">
        <v>1528</v>
      </c>
      <c r="E1024" t="s">
        <v>2811</v>
      </c>
      <c r="F1024" t="s">
        <v>7</v>
      </c>
      <c r="G1024" t="s">
        <v>111</v>
      </c>
      <c r="H1024">
        <v>22</v>
      </c>
      <c r="I1024">
        <v>22</v>
      </c>
      <c r="J1024">
        <v>22</v>
      </c>
      <c r="K1024">
        <v>22</v>
      </c>
      <c r="L1024">
        <v>22</v>
      </c>
      <c r="N1024" s="171" t="str">
        <f t="shared" si="45"/>
        <v>820378-58001-M</v>
      </c>
      <c r="O1024" s="172">
        <f>IF(B1024="NET","",IF(B1024="","",IFERROR(VLOOKUP(N1024,EAN!$A:$B,2,FALSE),"MANGLER - MÅ OPPDATERE EAN-FANEN")))</f>
        <v>7048652903679</v>
      </c>
      <c r="P1024" s="171">
        <f t="shared" si="46"/>
        <v>22</v>
      </c>
      <c r="Q1024" s="171">
        <f t="shared" si="47"/>
        <v>22</v>
      </c>
      <c r="S1024" s="102">
        <f>IF(B1024="NET","",IFERROR(VLOOKUP(O1024,'2) Order Form'!$V$9:$V$905,1,FALSE),"Ikke med I order form"))</f>
        <v>7048652903679</v>
      </c>
      <c r="U1024" s="2">
        <v>7048652899439</v>
      </c>
      <c r="V1024" s="120">
        <f>IFERROR(VLOOKUP(U1024,'2) Order Form'!$V$9:$V$1767,1,FALSE),"Ikke med I order form")</f>
        <v>7048652899439</v>
      </c>
      <c r="W1024" s="173">
        <f>INDEX(ATS!$A:$P,MATCH(ATS!$U1024,ATS!$O:$O,0),1)</f>
        <v>820370</v>
      </c>
      <c r="X1024" s="174" t="str">
        <f>INDEX(ATS!$A:$P,MATCH(ATS!$U1024,ATS!$O:$O,0),2)</f>
        <v>Hunter Light Shorts M</v>
      </c>
      <c r="Y1024" s="175" t="str">
        <f>INDEX(ATS!$A:$P,MATCH(ATS!$U1024,ATS!$O:$O,0),4)</f>
        <v>58001-L</v>
      </c>
      <c r="AA1024" s="173"/>
      <c r="AB1024" s="173"/>
      <c r="AC1024" s="173"/>
      <c r="AD1024" s="173"/>
      <c r="AE1024" s="173"/>
    </row>
    <row r="1025" spans="1:31">
      <c r="A1025">
        <v>820378</v>
      </c>
      <c r="B1025" t="s">
        <v>1540</v>
      </c>
      <c r="C1025" t="s">
        <v>3939</v>
      </c>
      <c r="D1025" t="s">
        <v>1529</v>
      </c>
      <c r="E1025" t="s">
        <v>2811</v>
      </c>
      <c r="F1025" t="s">
        <v>66</v>
      </c>
      <c r="G1025" t="s">
        <v>111</v>
      </c>
      <c r="H1025">
        <v>12</v>
      </c>
      <c r="I1025">
        <v>12</v>
      </c>
      <c r="J1025">
        <v>12</v>
      </c>
      <c r="K1025">
        <v>12</v>
      </c>
      <c r="L1025">
        <v>12</v>
      </c>
      <c r="N1025" s="171" t="str">
        <f t="shared" si="45"/>
        <v>820378-58001-L</v>
      </c>
      <c r="O1025" s="172">
        <f>IF(B1025="NET","",IF(B1025="","",IFERROR(VLOOKUP(N1025,EAN!$A:$B,2,FALSE),"MANGLER - MÅ OPPDATERE EAN-FANEN")))</f>
        <v>7048652903662</v>
      </c>
      <c r="P1025" s="171">
        <f t="shared" si="46"/>
        <v>12</v>
      </c>
      <c r="Q1025" s="171">
        <f t="shared" si="47"/>
        <v>12</v>
      </c>
      <c r="S1025" s="102">
        <f>IF(B1025="NET","",IFERROR(VLOOKUP(O1025,'2) Order Form'!$V$9:$V$905,1,FALSE),"Ikke med I order form"))</f>
        <v>7048652903662</v>
      </c>
      <c r="U1025" s="2">
        <v>7048652899439</v>
      </c>
      <c r="V1025" s="120">
        <f>IFERROR(VLOOKUP(U1025,'2) Order Form'!$V$9:$V$1767,1,FALSE),"Ikke med I order form")</f>
        <v>7048652899439</v>
      </c>
      <c r="W1025" s="173">
        <f>INDEX(ATS!$A:$P,MATCH(ATS!$U1025,ATS!$O:$O,0),1)</f>
        <v>820370</v>
      </c>
      <c r="X1025" s="174" t="str">
        <f>INDEX(ATS!$A:$P,MATCH(ATS!$U1025,ATS!$O:$O,0),2)</f>
        <v>Hunter Light Shorts M</v>
      </c>
      <c r="Y1025" s="175" t="str">
        <f>INDEX(ATS!$A:$P,MATCH(ATS!$U1025,ATS!$O:$O,0),4)</f>
        <v>58001-L</v>
      </c>
      <c r="AA1025" s="173"/>
      <c r="AB1025" s="173"/>
      <c r="AC1025" s="173"/>
      <c r="AD1025" s="173"/>
      <c r="AE1025" s="173"/>
    </row>
    <row r="1026" spans="1:31">
      <c r="A1026">
        <v>820378</v>
      </c>
      <c r="B1026" t="s">
        <v>1540</v>
      </c>
      <c r="C1026" t="s">
        <v>3939</v>
      </c>
      <c r="D1026" t="s">
        <v>338</v>
      </c>
      <c r="E1026" t="s">
        <v>2883</v>
      </c>
      <c r="F1026" t="s">
        <v>68</v>
      </c>
      <c r="G1026" t="s">
        <v>111</v>
      </c>
      <c r="H1026">
        <v>16</v>
      </c>
      <c r="I1026">
        <v>16</v>
      </c>
      <c r="J1026">
        <v>16</v>
      </c>
      <c r="K1026">
        <v>16</v>
      </c>
      <c r="L1026">
        <v>16</v>
      </c>
      <c r="N1026" s="171" t="str">
        <f t="shared" si="45"/>
        <v>820378-99901-XS</v>
      </c>
      <c r="O1026" s="172">
        <f>IF(B1026="NET","",IF(B1026="","",IFERROR(VLOOKUP(N1026,EAN!$A:$B,2,FALSE),"MANGLER - MÅ OPPDATERE EAN-FANEN")))</f>
        <v>7048652899781</v>
      </c>
      <c r="P1026" s="171">
        <f t="shared" si="46"/>
        <v>16</v>
      </c>
      <c r="Q1026" s="171">
        <f t="shared" si="47"/>
        <v>16</v>
      </c>
      <c r="S1026" s="102">
        <f>IF(B1026="NET","",IFERROR(VLOOKUP(O1026,'2) Order Form'!$V$9:$V$905,1,FALSE),"Ikke med I order form"))</f>
        <v>7048652899781</v>
      </c>
      <c r="U1026" s="2">
        <v>7048652899460</v>
      </c>
      <c r="V1026" s="120">
        <f>IFERROR(VLOOKUP(U1026,'2) Order Form'!$V$9:$V$1767,1,FALSE),"Ikke med I order form")</f>
        <v>7048652899460</v>
      </c>
      <c r="W1026" s="173">
        <f>INDEX(ATS!$A:$P,MATCH(ATS!$U1026,ATS!$O:$O,0),1)</f>
        <v>820370</v>
      </c>
      <c r="X1026" s="174" t="str">
        <f>INDEX(ATS!$A:$P,MATCH(ATS!$U1026,ATS!$O:$O,0),2)</f>
        <v>Hunter Light Shorts M</v>
      </c>
      <c r="Y1026" s="175" t="str">
        <f>INDEX(ATS!$A:$P,MATCH(ATS!$U1026,ATS!$O:$O,0),4)</f>
        <v>58001-XL</v>
      </c>
      <c r="AA1026" s="173"/>
      <c r="AB1026" s="173"/>
      <c r="AC1026" s="173"/>
      <c r="AD1026" s="173"/>
      <c r="AE1026" s="173"/>
    </row>
    <row r="1027" spans="1:31">
      <c r="A1027">
        <v>820378</v>
      </c>
      <c r="B1027" t="s">
        <v>1540</v>
      </c>
      <c r="C1027" t="s">
        <v>3939</v>
      </c>
      <c r="D1027" t="s">
        <v>334</v>
      </c>
      <c r="E1027" t="s">
        <v>2883</v>
      </c>
      <c r="F1027" t="s">
        <v>8</v>
      </c>
      <c r="G1027" t="s">
        <v>111</v>
      </c>
      <c r="H1027">
        <v>62</v>
      </c>
      <c r="I1027">
        <v>62</v>
      </c>
      <c r="J1027">
        <v>62</v>
      </c>
      <c r="K1027">
        <v>62</v>
      </c>
      <c r="L1027">
        <v>62</v>
      </c>
      <c r="N1027" s="171" t="str">
        <f t="shared" si="45"/>
        <v>820378-99901-S</v>
      </c>
      <c r="O1027" s="172">
        <f>IF(B1027="NET","",IF(B1027="","",IFERROR(VLOOKUP(N1027,EAN!$A:$B,2,FALSE),"MANGLER - MÅ OPPDATERE EAN-FANEN")))</f>
        <v>7048652899774</v>
      </c>
      <c r="P1027" s="171">
        <f t="shared" si="46"/>
        <v>62</v>
      </c>
      <c r="Q1027" s="171">
        <f t="shared" si="47"/>
        <v>62</v>
      </c>
      <c r="S1027" s="102">
        <f>IF(B1027="NET","",IFERROR(VLOOKUP(O1027,'2) Order Form'!$V$9:$V$905,1,FALSE),"Ikke med I order form"))</f>
        <v>7048652899774</v>
      </c>
      <c r="U1027" s="2">
        <v>7048652896186</v>
      </c>
      <c r="V1027" s="120">
        <f>IFERROR(VLOOKUP(U1027,'2) Order Form'!$V$9:$V$1767,1,FALSE),"Ikke med I order form")</f>
        <v>7048652896186</v>
      </c>
      <c r="W1027" s="173">
        <f>INDEX(ATS!$A:$P,MATCH(ATS!$U1027,ATS!$O:$O,0),1)</f>
        <v>820370</v>
      </c>
      <c r="X1027" s="174" t="str">
        <f>INDEX(ATS!$A:$P,MATCH(ATS!$U1027,ATS!$O:$O,0),2)</f>
        <v>Hunter Light Shorts M</v>
      </c>
      <c r="Y1027" s="175" t="str">
        <f>INDEX(ATS!$A:$P,MATCH(ATS!$U1027,ATS!$O:$O,0),4)</f>
        <v>99901-S</v>
      </c>
      <c r="AA1027" s="173"/>
      <c r="AB1027" s="173"/>
      <c r="AC1027" s="173"/>
      <c r="AD1027" s="173"/>
      <c r="AE1027" s="173"/>
    </row>
    <row r="1028" spans="1:31">
      <c r="A1028">
        <v>820378</v>
      </c>
      <c r="B1028" t="s">
        <v>1540</v>
      </c>
      <c r="C1028" t="s">
        <v>3939</v>
      </c>
      <c r="D1028" t="s">
        <v>335</v>
      </c>
      <c r="E1028" t="s">
        <v>2883</v>
      </c>
      <c r="F1028" t="s">
        <v>7</v>
      </c>
      <c r="G1028" t="s">
        <v>111</v>
      </c>
      <c r="H1028">
        <v>56</v>
      </c>
      <c r="I1028">
        <v>56</v>
      </c>
      <c r="J1028">
        <v>56</v>
      </c>
      <c r="K1028">
        <v>56</v>
      </c>
      <c r="L1028">
        <v>56</v>
      </c>
      <c r="N1028" s="171" t="str">
        <f t="shared" ref="N1028:N1091" si="48">CONCATENATE(A1028,"-",D1028)</f>
        <v>820378-99901-M</v>
      </c>
      <c r="O1028" s="172">
        <f>IF(B1028="NET","",IF(B1028="","",IFERROR(VLOOKUP(N1028,EAN!$A:$B,2,FALSE),"MANGLER - MÅ OPPDATERE EAN-FANEN")))</f>
        <v>7048652899767</v>
      </c>
      <c r="P1028" s="171">
        <f t="shared" si="46"/>
        <v>56</v>
      </c>
      <c r="Q1028" s="171">
        <f t="shared" si="47"/>
        <v>56</v>
      </c>
      <c r="S1028" s="102">
        <f>IF(B1028="NET","",IFERROR(VLOOKUP(O1028,'2) Order Form'!$V$9:$V$905,1,FALSE),"Ikke med I order form"))</f>
        <v>7048652899767</v>
      </c>
      <c r="U1028" s="2">
        <v>7048652896179</v>
      </c>
      <c r="V1028" s="120">
        <f>IFERROR(VLOOKUP(U1028,'2) Order Form'!$V$9:$V$1767,1,FALSE),"Ikke med I order form")</f>
        <v>7048652896179</v>
      </c>
      <c r="W1028" s="173">
        <f>INDEX(ATS!$A:$P,MATCH(ATS!$U1028,ATS!$O:$O,0),1)</f>
        <v>820370</v>
      </c>
      <c r="X1028" s="174" t="str">
        <f>INDEX(ATS!$A:$P,MATCH(ATS!$U1028,ATS!$O:$O,0),2)</f>
        <v>Hunter Light Shorts M</v>
      </c>
      <c r="Y1028" s="175" t="str">
        <f>INDEX(ATS!$A:$P,MATCH(ATS!$U1028,ATS!$O:$O,0),4)</f>
        <v>99901-M</v>
      </c>
      <c r="AA1028" s="173"/>
      <c r="AB1028" s="173"/>
      <c r="AC1028" s="173"/>
      <c r="AD1028" s="173"/>
      <c r="AE1028" s="173"/>
    </row>
    <row r="1029" spans="1:31">
      <c r="A1029">
        <v>820378</v>
      </c>
      <c r="B1029" t="s">
        <v>1540</v>
      </c>
      <c r="C1029" t="s">
        <v>3939</v>
      </c>
      <c r="D1029" t="s">
        <v>336</v>
      </c>
      <c r="E1029" t="s">
        <v>2883</v>
      </c>
      <c r="F1029" t="s">
        <v>66</v>
      </c>
      <c r="G1029" t="s">
        <v>111</v>
      </c>
      <c r="H1029">
        <v>42</v>
      </c>
      <c r="I1029">
        <v>42</v>
      </c>
      <c r="J1029">
        <v>42</v>
      </c>
      <c r="K1029">
        <v>42</v>
      </c>
      <c r="L1029">
        <v>42</v>
      </c>
      <c r="N1029" s="171" t="str">
        <f t="shared" si="48"/>
        <v>820378-99901-L</v>
      </c>
      <c r="O1029" s="172">
        <f>IF(B1029="NET","",IF(B1029="","",IFERROR(VLOOKUP(N1029,EAN!$A:$B,2,FALSE),"MANGLER - MÅ OPPDATERE EAN-FANEN")))</f>
        <v>7048652899750</v>
      </c>
      <c r="P1029" s="171">
        <f t="shared" ref="P1029:P1092" si="49">H1029</f>
        <v>42</v>
      </c>
      <c r="Q1029" s="171">
        <f t="shared" ref="Q1029:Q1092" si="50">L1029</f>
        <v>42</v>
      </c>
      <c r="S1029" s="102">
        <f>IF(B1029="NET","",IFERROR(VLOOKUP(O1029,'2) Order Form'!$V$9:$V$905,1,FALSE),"Ikke med I order form"))</f>
        <v>7048652899750</v>
      </c>
      <c r="U1029" s="2">
        <v>7048652896162</v>
      </c>
      <c r="V1029" s="120">
        <f>IFERROR(VLOOKUP(U1029,'2) Order Form'!$V$9:$V$1767,1,FALSE),"Ikke med I order form")</f>
        <v>7048652896162</v>
      </c>
      <c r="W1029" s="173">
        <f>INDEX(ATS!$A:$P,MATCH(ATS!$U1029,ATS!$O:$O,0),1)</f>
        <v>820370</v>
      </c>
      <c r="X1029" s="174" t="str">
        <f>INDEX(ATS!$A:$P,MATCH(ATS!$U1029,ATS!$O:$O,0),2)</f>
        <v>Hunter Light Shorts M</v>
      </c>
      <c r="Y1029" s="175" t="str">
        <f>INDEX(ATS!$A:$P,MATCH(ATS!$U1029,ATS!$O:$O,0),4)</f>
        <v>99901-L</v>
      </c>
      <c r="AA1029" s="173"/>
      <c r="AB1029" s="173"/>
      <c r="AC1029" s="173"/>
      <c r="AD1029" s="173"/>
      <c r="AE1029" s="173"/>
    </row>
    <row r="1030" spans="1:31">
      <c r="A1030" s="140">
        <v>820381</v>
      </c>
      <c r="B1030" t="s">
        <v>170</v>
      </c>
      <c r="H1030" s="140">
        <v>202341</v>
      </c>
      <c r="I1030" s="140">
        <v>202342</v>
      </c>
      <c r="J1030" s="140">
        <v>202343</v>
      </c>
      <c r="K1030" s="140">
        <v>202344</v>
      </c>
      <c r="L1030" s="140">
        <v>202345</v>
      </c>
      <c r="N1030" s="171" t="str">
        <f t="shared" si="48"/>
        <v>820381-</v>
      </c>
      <c r="O1030" s="172" t="str">
        <f>IF(B1030="NET","",IF(B1030="","",IFERROR(VLOOKUP(N1030,EAN!$A:$B,2,FALSE),"MANGLER - MÅ OPPDATERE EAN-FANEN")))</f>
        <v/>
      </c>
      <c r="P1030" s="171">
        <f t="shared" si="49"/>
        <v>202341</v>
      </c>
      <c r="Q1030" s="171">
        <f t="shared" si="50"/>
        <v>202345</v>
      </c>
      <c r="S1030" s="102" t="str">
        <f>IF(B1030="NET","",IFERROR(VLOOKUP(O1030,'2) Order Form'!$V$9:$V$905,1,FALSE),"Ikke med I order form"))</f>
        <v/>
      </c>
      <c r="U1030" s="2">
        <v>7048652896162</v>
      </c>
      <c r="V1030" s="120">
        <f>IFERROR(VLOOKUP(U1030,'2) Order Form'!$V$9:$V$1767,1,FALSE),"Ikke med I order form")</f>
        <v>7048652896162</v>
      </c>
      <c r="W1030" s="173">
        <f>INDEX(ATS!$A:$P,MATCH(ATS!$U1030,ATS!$O:$O,0),1)</f>
        <v>820370</v>
      </c>
      <c r="X1030" s="174" t="str">
        <f>INDEX(ATS!$A:$P,MATCH(ATS!$U1030,ATS!$O:$O,0),2)</f>
        <v>Hunter Light Shorts M</v>
      </c>
      <c r="Y1030" s="175" t="str">
        <f>INDEX(ATS!$A:$P,MATCH(ATS!$U1030,ATS!$O:$O,0),4)</f>
        <v>99901-L</v>
      </c>
      <c r="AA1030" s="173"/>
      <c r="AB1030" s="173"/>
      <c r="AC1030" s="173"/>
      <c r="AD1030" s="173"/>
      <c r="AE1030" s="173"/>
    </row>
    <row r="1031" spans="1:31">
      <c r="A1031" s="140">
        <v>820382</v>
      </c>
      <c r="B1031" t="s">
        <v>170</v>
      </c>
      <c r="H1031" s="140">
        <v>202341</v>
      </c>
      <c r="I1031" s="140">
        <v>202342</v>
      </c>
      <c r="J1031" s="140">
        <v>202343</v>
      </c>
      <c r="K1031" s="140">
        <v>202344</v>
      </c>
      <c r="L1031" s="140">
        <v>202345</v>
      </c>
      <c r="N1031" s="171" t="str">
        <f t="shared" si="48"/>
        <v>820382-</v>
      </c>
      <c r="O1031" s="172" t="str">
        <f>IF(B1031="NET","",IF(B1031="","",IFERROR(VLOOKUP(N1031,EAN!$A:$B,2,FALSE),"MANGLER - MÅ OPPDATERE EAN-FANEN")))</f>
        <v/>
      </c>
      <c r="P1031" s="171">
        <f t="shared" si="49"/>
        <v>202341</v>
      </c>
      <c r="Q1031" s="171">
        <f t="shared" si="50"/>
        <v>202345</v>
      </c>
      <c r="S1031" s="102" t="str">
        <f>IF(B1031="NET","",IFERROR(VLOOKUP(O1031,'2) Order Form'!$V$9:$V$905,1,FALSE),"Ikke med I order form"))</f>
        <v/>
      </c>
      <c r="U1031" s="2">
        <v>7048652896193</v>
      </c>
      <c r="V1031" s="120">
        <f>IFERROR(VLOOKUP(U1031,'2) Order Form'!$V$9:$V$1767,1,FALSE),"Ikke med I order form")</f>
        <v>7048652896193</v>
      </c>
      <c r="W1031" s="173">
        <f>INDEX(ATS!$A:$P,MATCH(ATS!$U1031,ATS!$O:$O,0),1)</f>
        <v>820370</v>
      </c>
      <c r="X1031" s="174" t="str">
        <f>INDEX(ATS!$A:$P,MATCH(ATS!$U1031,ATS!$O:$O,0),2)</f>
        <v>Hunter Light Shorts M</v>
      </c>
      <c r="Y1031" s="175" t="str">
        <f>INDEX(ATS!$A:$P,MATCH(ATS!$U1031,ATS!$O:$O,0),4)</f>
        <v>99901-XL</v>
      </c>
      <c r="AA1031" s="173"/>
      <c r="AB1031" s="173"/>
      <c r="AC1031" s="173"/>
      <c r="AD1031" s="173"/>
      <c r="AE1031" s="173"/>
    </row>
    <row r="1032" spans="1:31">
      <c r="A1032">
        <v>820382</v>
      </c>
      <c r="B1032" t="s">
        <v>969</v>
      </c>
      <c r="C1032" t="s">
        <v>3939</v>
      </c>
      <c r="D1032" t="s">
        <v>338</v>
      </c>
      <c r="E1032" t="s">
        <v>2883</v>
      </c>
      <c r="F1032" t="s">
        <v>68</v>
      </c>
      <c r="G1032" t="s">
        <v>111</v>
      </c>
      <c r="H1032">
        <v>-9</v>
      </c>
      <c r="I1032">
        <v>-9</v>
      </c>
      <c r="J1032">
        <v>-9</v>
      </c>
      <c r="K1032">
        <v>-9</v>
      </c>
      <c r="L1032">
        <v>-9</v>
      </c>
      <c r="N1032" s="171" t="str">
        <f t="shared" si="48"/>
        <v>820382-99901-XS</v>
      </c>
      <c r="O1032" s="172">
        <f>IF(B1032="NET","",IF(B1032="","",IFERROR(VLOOKUP(N1032,EAN!$A:$B,2,FALSE),"MANGLER - MÅ OPPDATERE EAN-FANEN")))</f>
        <v>7048652898623</v>
      </c>
      <c r="P1032" s="171">
        <f t="shared" si="49"/>
        <v>-9</v>
      </c>
      <c r="Q1032" s="171">
        <f t="shared" si="50"/>
        <v>-9</v>
      </c>
      <c r="S1032" s="102">
        <f>IF(B1032="NET","",IFERROR(VLOOKUP(O1032,'2) Order Form'!$V$9:$V$905,1,FALSE),"Ikke med I order form"))</f>
        <v>7048652898623</v>
      </c>
      <c r="U1032" s="2">
        <v>7048652899491</v>
      </c>
      <c r="V1032" s="120">
        <f>IFERROR(VLOOKUP(U1032,'2) Order Form'!$V$9:$V$1767,1,FALSE),"Ikke med I order form")</f>
        <v>7048652899491</v>
      </c>
      <c r="W1032" s="173">
        <f>INDEX(ATS!$A:$P,MATCH(ATS!$U1032,ATS!$O:$O,0),1)</f>
        <v>820370</v>
      </c>
      <c r="X1032" s="174" t="str">
        <f>INDEX(ATS!$A:$P,MATCH(ATS!$U1032,ATS!$O:$O,0),2)</f>
        <v>Hunter Light Shorts M</v>
      </c>
      <c r="Y1032" s="175" t="str">
        <f>INDEX(ATS!$A:$P,MATCH(ATS!$U1032,ATS!$O:$O,0),4)</f>
        <v>78001-S</v>
      </c>
      <c r="AA1032" s="173"/>
      <c r="AB1032" s="173"/>
      <c r="AC1032" s="173"/>
      <c r="AD1032" s="173"/>
      <c r="AE1032" s="173"/>
    </row>
    <row r="1033" spans="1:31">
      <c r="A1033">
        <v>820382</v>
      </c>
      <c r="B1033" t="s">
        <v>969</v>
      </c>
      <c r="C1033" t="s">
        <v>3939</v>
      </c>
      <c r="D1033" t="s">
        <v>334</v>
      </c>
      <c r="E1033" t="s">
        <v>2883</v>
      </c>
      <c r="F1033" t="s">
        <v>8</v>
      </c>
      <c r="G1033" t="s">
        <v>111</v>
      </c>
      <c r="H1033">
        <v>33</v>
      </c>
      <c r="I1033">
        <v>33</v>
      </c>
      <c r="J1033">
        <v>33</v>
      </c>
      <c r="K1033">
        <v>33</v>
      </c>
      <c r="L1033">
        <v>33</v>
      </c>
      <c r="N1033" s="171" t="str">
        <f t="shared" si="48"/>
        <v>820382-99901-S</v>
      </c>
      <c r="O1033" s="172">
        <f>IF(B1033="NET","",IF(B1033="","",IFERROR(VLOOKUP(N1033,EAN!$A:$B,2,FALSE),"MANGLER - MÅ OPPDATERE EAN-FANEN")))</f>
        <v>7048652898616</v>
      </c>
      <c r="P1033" s="171">
        <f t="shared" si="49"/>
        <v>33</v>
      </c>
      <c r="Q1033" s="171">
        <f t="shared" si="50"/>
        <v>33</v>
      </c>
      <c r="S1033" s="102">
        <f>IF(B1033="NET","",IFERROR(VLOOKUP(O1033,'2) Order Form'!$V$9:$V$905,1,FALSE),"Ikke med I order form"))</f>
        <v>7048652898616</v>
      </c>
      <c r="U1033" s="2">
        <v>7048652899484</v>
      </c>
      <c r="V1033" s="120">
        <f>IFERROR(VLOOKUP(U1033,'2) Order Form'!$V$9:$V$1767,1,FALSE),"Ikke med I order form")</f>
        <v>7048652899484</v>
      </c>
      <c r="W1033" s="173">
        <f>INDEX(ATS!$A:$P,MATCH(ATS!$U1033,ATS!$O:$O,0),1)</f>
        <v>820370</v>
      </c>
      <c r="X1033" s="174" t="str">
        <f>INDEX(ATS!$A:$P,MATCH(ATS!$U1033,ATS!$O:$O,0),2)</f>
        <v>Hunter Light Shorts M</v>
      </c>
      <c r="Y1033" s="175" t="str">
        <f>INDEX(ATS!$A:$P,MATCH(ATS!$U1033,ATS!$O:$O,0),4)</f>
        <v>78001-M</v>
      </c>
      <c r="AA1033" s="173"/>
      <c r="AB1033" s="173"/>
      <c r="AC1033" s="173"/>
      <c r="AD1033" s="173"/>
      <c r="AE1033" s="173"/>
    </row>
    <row r="1034" spans="1:31">
      <c r="A1034">
        <v>820382</v>
      </c>
      <c r="B1034" t="s">
        <v>969</v>
      </c>
      <c r="C1034" t="s">
        <v>3939</v>
      </c>
      <c r="D1034" t="s">
        <v>335</v>
      </c>
      <c r="E1034" t="s">
        <v>2883</v>
      </c>
      <c r="F1034" t="s">
        <v>7</v>
      </c>
      <c r="G1034" t="s">
        <v>111</v>
      </c>
      <c r="H1034">
        <v>1</v>
      </c>
      <c r="I1034">
        <v>1</v>
      </c>
      <c r="J1034">
        <v>1</v>
      </c>
      <c r="K1034">
        <v>1</v>
      </c>
      <c r="L1034">
        <v>1</v>
      </c>
      <c r="N1034" s="171" t="str">
        <f t="shared" si="48"/>
        <v>820382-99901-M</v>
      </c>
      <c r="O1034" s="172">
        <f>IF(B1034="NET","",IF(B1034="","",IFERROR(VLOOKUP(N1034,EAN!$A:$B,2,FALSE),"MANGLER - MÅ OPPDATERE EAN-FANEN")))</f>
        <v>7048652898609</v>
      </c>
      <c r="P1034" s="171">
        <f t="shared" si="49"/>
        <v>1</v>
      </c>
      <c r="Q1034" s="171">
        <f t="shared" si="50"/>
        <v>1</v>
      </c>
      <c r="S1034" s="102">
        <f>IF(B1034="NET","",IFERROR(VLOOKUP(O1034,'2) Order Form'!$V$9:$V$905,1,FALSE),"Ikke med I order form"))</f>
        <v>7048652898609</v>
      </c>
      <c r="U1034" s="2">
        <v>7048652899477</v>
      </c>
      <c r="V1034" s="120">
        <f>IFERROR(VLOOKUP(U1034,'2) Order Form'!$V$9:$V$1767,1,FALSE),"Ikke med I order form")</f>
        <v>7048652899477</v>
      </c>
      <c r="W1034" s="173">
        <f>INDEX(ATS!$A:$P,MATCH(ATS!$U1034,ATS!$O:$O,0),1)</f>
        <v>820370</v>
      </c>
      <c r="X1034" s="174" t="str">
        <f>INDEX(ATS!$A:$P,MATCH(ATS!$U1034,ATS!$O:$O,0),2)</f>
        <v>Hunter Light Shorts M</v>
      </c>
      <c r="Y1034" s="175" t="str">
        <f>INDEX(ATS!$A:$P,MATCH(ATS!$U1034,ATS!$O:$O,0),4)</f>
        <v>78001-L</v>
      </c>
      <c r="AA1034" s="173"/>
      <c r="AB1034" s="173"/>
      <c r="AC1034" s="173"/>
      <c r="AD1034" s="173"/>
      <c r="AE1034" s="173"/>
    </row>
    <row r="1035" spans="1:31">
      <c r="A1035">
        <v>820382</v>
      </c>
      <c r="B1035" t="s">
        <v>969</v>
      </c>
      <c r="C1035" t="s">
        <v>3939</v>
      </c>
      <c r="D1035" t="s">
        <v>336</v>
      </c>
      <c r="E1035" t="s">
        <v>2883</v>
      </c>
      <c r="F1035" t="s">
        <v>66</v>
      </c>
      <c r="G1035" t="s">
        <v>111</v>
      </c>
      <c r="H1035">
        <v>3</v>
      </c>
      <c r="I1035">
        <v>3</v>
      </c>
      <c r="J1035">
        <v>3</v>
      </c>
      <c r="K1035">
        <v>3</v>
      </c>
      <c r="L1035">
        <v>3</v>
      </c>
      <c r="N1035" s="171" t="str">
        <f t="shared" si="48"/>
        <v>820382-99901-L</v>
      </c>
      <c r="O1035" s="172">
        <f>IF(B1035="NET","",IF(B1035="","",IFERROR(VLOOKUP(N1035,EAN!$A:$B,2,FALSE),"MANGLER - MÅ OPPDATERE EAN-FANEN")))</f>
        <v>7048652898593</v>
      </c>
      <c r="P1035" s="171">
        <f t="shared" si="49"/>
        <v>3</v>
      </c>
      <c r="Q1035" s="171">
        <f t="shared" si="50"/>
        <v>3</v>
      </c>
      <c r="S1035" s="102">
        <f>IF(B1035="NET","",IFERROR(VLOOKUP(O1035,'2) Order Form'!$V$9:$V$905,1,FALSE),"Ikke med I order form"))</f>
        <v>7048652898593</v>
      </c>
      <c r="U1035" s="2">
        <v>7048652899477</v>
      </c>
      <c r="V1035" s="120">
        <f>IFERROR(VLOOKUP(U1035,'2) Order Form'!$V$9:$V$1767,1,FALSE),"Ikke med I order form")</f>
        <v>7048652899477</v>
      </c>
      <c r="W1035" s="173">
        <f>INDEX(ATS!$A:$P,MATCH(ATS!$U1035,ATS!$O:$O,0),1)</f>
        <v>820370</v>
      </c>
      <c r="X1035" s="174" t="str">
        <f>INDEX(ATS!$A:$P,MATCH(ATS!$U1035,ATS!$O:$O,0),2)</f>
        <v>Hunter Light Shorts M</v>
      </c>
      <c r="Y1035" s="175" t="str">
        <f>INDEX(ATS!$A:$P,MATCH(ATS!$U1035,ATS!$O:$O,0),4)</f>
        <v>78001-L</v>
      </c>
      <c r="AA1035" s="173"/>
      <c r="AB1035" s="173"/>
      <c r="AC1035" s="173"/>
      <c r="AD1035" s="173"/>
      <c r="AE1035" s="173"/>
    </row>
    <row r="1036" spans="1:31">
      <c r="A1036" s="140">
        <v>820384</v>
      </c>
      <c r="B1036" t="s">
        <v>170</v>
      </c>
      <c r="H1036" s="140">
        <v>202341</v>
      </c>
      <c r="I1036" s="140">
        <v>202342</v>
      </c>
      <c r="J1036" s="140">
        <v>202343</v>
      </c>
      <c r="K1036" s="140">
        <v>202344</v>
      </c>
      <c r="L1036" s="140">
        <v>202345</v>
      </c>
      <c r="N1036" s="171" t="str">
        <f t="shared" si="48"/>
        <v>820384-</v>
      </c>
      <c r="O1036" s="172" t="str">
        <f>IF(B1036="NET","",IF(B1036="","",IFERROR(VLOOKUP(N1036,EAN!$A:$B,2,FALSE),"MANGLER - MÅ OPPDATERE EAN-FANEN")))</f>
        <v/>
      </c>
      <c r="P1036" s="171">
        <f t="shared" si="49"/>
        <v>202341</v>
      </c>
      <c r="Q1036" s="171">
        <f t="shared" si="50"/>
        <v>202345</v>
      </c>
      <c r="S1036" s="102" t="str">
        <f>IF(B1036="NET","",IFERROR(VLOOKUP(O1036,'2) Order Form'!$V$9:$V$905,1,FALSE),"Ikke med I order form"))</f>
        <v/>
      </c>
      <c r="U1036" s="2">
        <v>7048652899507</v>
      </c>
      <c r="V1036" s="120">
        <f>IFERROR(VLOOKUP(U1036,'2) Order Form'!$V$9:$V$1767,1,FALSE),"Ikke med I order form")</f>
        <v>7048652899507</v>
      </c>
      <c r="W1036" s="173">
        <f>INDEX(ATS!$A:$P,MATCH(ATS!$U1036,ATS!$O:$O,0),1)</f>
        <v>820370</v>
      </c>
      <c r="X1036" s="174" t="str">
        <f>INDEX(ATS!$A:$P,MATCH(ATS!$U1036,ATS!$O:$O,0),2)</f>
        <v>Hunter Light Shorts M</v>
      </c>
      <c r="Y1036" s="175" t="str">
        <f>INDEX(ATS!$A:$P,MATCH(ATS!$U1036,ATS!$O:$O,0),4)</f>
        <v>78001-XL</v>
      </c>
      <c r="AA1036" s="173"/>
      <c r="AB1036" s="173"/>
      <c r="AC1036" s="173"/>
      <c r="AD1036" s="173"/>
      <c r="AE1036" s="173"/>
    </row>
    <row r="1037" spans="1:31">
      <c r="A1037">
        <v>820384</v>
      </c>
      <c r="B1037" t="s">
        <v>961</v>
      </c>
      <c r="C1037" t="s">
        <v>3939</v>
      </c>
      <c r="D1037" t="s">
        <v>1435</v>
      </c>
      <c r="E1037" t="s">
        <v>1422</v>
      </c>
      <c r="F1037" t="s">
        <v>8</v>
      </c>
      <c r="G1037" t="s">
        <v>214</v>
      </c>
      <c r="H1037">
        <v>45</v>
      </c>
      <c r="I1037">
        <v>45</v>
      </c>
      <c r="J1037">
        <v>45</v>
      </c>
      <c r="K1037">
        <v>45</v>
      </c>
      <c r="L1037">
        <v>45</v>
      </c>
      <c r="N1037" s="171" t="str">
        <f t="shared" si="48"/>
        <v>820384-44002-S</v>
      </c>
      <c r="O1037" s="172">
        <f>IF(B1037="NET","",IF(B1037="","",IFERROR(VLOOKUP(N1037,EAN!$A:$B,2,FALSE),"MANGLER - MÅ OPPDATERE EAN-FANEN")))</f>
        <v>7048652896742</v>
      </c>
      <c r="P1037" s="171">
        <f t="shared" si="49"/>
        <v>45</v>
      </c>
      <c r="Q1037" s="171">
        <f t="shared" si="50"/>
        <v>45</v>
      </c>
      <c r="S1037" s="102">
        <f>IF(B1037="NET","",IFERROR(VLOOKUP(O1037,'2) Order Form'!$V$9:$V$905,1,FALSE),"Ikke med I order form"))</f>
        <v>7048652896742</v>
      </c>
      <c r="U1037" s="2">
        <v>7048652537157</v>
      </c>
      <c r="V1037" s="120">
        <f>IFERROR(VLOOKUP(U1037,'2) Order Form'!$V$9:$V$1767,1,FALSE),"Ikke med I order form")</f>
        <v>7048652537157</v>
      </c>
      <c r="W1037" s="173">
        <f>INDEX(ATS!$A:$P,MATCH(ATS!$U1037,ATS!$O:$O,0),1)</f>
        <v>828161</v>
      </c>
      <c r="X1037" s="174" t="str">
        <f>INDEX(ATS!$A:$P,MATCH(ATS!$U1037,ATS!$O:$O,0),2)</f>
        <v>Hunter Slashed Shorts M</v>
      </c>
      <c r="Y1037" s="175" t="str">
        <f>INDEX(ATS!$A:$P,MATCH(ATS!$U1037,ATS!$O:$O,0),4)</f>
        <v>BLACK-S</v>
      </c>
      <c r="AA1037" s="173"/>
      <c r="AB1037" s="173"/>
      <c r="AC1037" s="173"/>
      <c r="AD1037" s="173"/>
      <c r="AE1037" s="173"/>
    </row>
    <row r="1038" spans="1:31">
      <c r="A1038">
        <v>820384</v>
      </c>
      <c r="B1038" t="s">
        <v>961</v>
      </c>
      <c r="C1038" t="s">
        <v>3939</v>
      </c>
      <c r="D1038" t="s">
        <v>1436</v>
      </c>
      <c r="E1038" t="s">
        <v>1422</v>
      </c>
      <c r="F1038" t="s">
        <v>7</v>
      </c>
      <c r="G1038" t="s">
        <v>214</v>
      </c>
      <c r="H1038">
        <v>100</v>
      </c>
      <c r="I1038">
        <v>100</v>
      </c>
      <c r="J1038">
        <v>100</v>
      </c>
      <c r="K1038">
        <v>100</v>
      </c>
      <c r="L1038">
        <v>100</v>
      </c>
      <c r="N1038" s="171" t="str">
        <f t="shared" si="48"/>
        <v>820384-44002-M</v>
      </c>
      <c r="O1038" s="172">
        <f>IF(B1038="NET","",IF(B1038="","",IFERROR(VLOOKUP(N1038,EAN!$A:$B,2,FALSE),"MANGLER - MÅ OPPDATERE EAN-FANEN")))</f>
        <v>7048652896735</v>
      </c>
      <c r="P1038" s="171">
        <f t="shared" si="49"/>
        <v>100</v>
      </c>
      <c r="Q1038" s="171">
        <f t="shared" si="50"/>
        <v>100</v>
      </c>
      <c r="S1038" s="102">
        <f>IF(B1038="NET","",IFERROR(VLOOKUP(O1038,'2) Order Form'!$V$9:$V$905,1,FALSE),"Ikke med I order form"))</f>
        <v>7048652896735</v>
      </c>
      <c r="U1038" s="2">
        <v>7048652537140</v>
      </c>
      <c r="V1038" s="120">
        <f>IFERROR(VLOOKUP(U1038,'2) Order Form'!$V$9:$V$1767,1,FALSE),"Ikke med I order form")</f>
        <v>7048652537140</v>
      </c>
      <c r="W1038" s="173">
        <f>INDEX(ATS!$A:$P,MATCH(ATS!$U1038,ATS!$O:$O,0),1)</f>
        <v>828161</v>
      </c>
      <c r="X1038" s="174" t="str">
        <f>INDEX(ATS!$A:$P,MATCH(ATS!$U1038,ATS!$O:$O,0),2)</f>
        <v>Hunter Slashed Shorts M</v>
      </c>
      <c r="Y1038" s="175" t="str">
        <f>INDEX(ATS!$A:$P,MATCH(ATS!$U1038,ATS!$O:$O,0),4)</f>
        <v>BLACK-M</v>
      </c>
      <c r="AA1038" s="173"/>
      <c r="AB1038" s="173"/>
      <c r="AC1038" s="173"/>
      <c r="AD1038" s="173"/>
      <c r="AE1038" s="173"/>
    </row>
    <row r="1039" spans="1:31">
      <c r="A1039">
        <v>820384</v>
      </c>
      <c r="B1039" t="s">
        <v>961</v>
      </c>
      <c r="C1039" t="s">
        <v>3939</v>
      </c>
      <c r="D1039" t="s">
        <v>1437</v>
      </c>
      <c r="E1039" t="s">
        <v>1422</v>
      </c>
      <c r="F1039" t="s">
        <v>66</v>
      </c>
      <c r="G1039" t="s">
        <v>214</v>
      </c>
      <c r="H1039">
        <v>96</v>
      </c>
      <c r="I1039">
        <v>96</v>
      </c>
      <c r="J1039">
        <v>96</v>
      </c>
      <c r="K1039">
        <v>96</v>
      </c>
      <c r="L1039">
        <v>96</v>
      </c>
      <c r="N1039" s="171" t="str">
        <f t="shared" si="48"/>
        <v>820384-44002-L</v>
      </c>
      <c r="O1039" s="172">
        <f>IF(B1039="NET","",IF(B1039="","",IFERROR(VLOOKUP(N1039,EAN!$A:$B,2,FALSE),"MANGLER - MÅ OPPDATERE EAN-FANEN")))</f>
        <v>7048652896728</v>
      </c>
      <c r="P1039" s="171">
        <f t="shared" si="49"/>
        <v>96</v>
      </c>
      <c r="Q1039" s="171">
        <f t="shared" si="50"/>
        <v>96</v>
      </c>
      <c r="S1039" s="102">
        <f>IF(B1039="NET","",IFERROR(VLOOKUP(O1039,'2) Order Form'!$V$9:$V$905,1,FALSE),"Ikke med I order form"))</f>
        <v>7048652896728</v>
      </c>
      <c r="U1039" s="2">
        <v>7048652537133</v>
      </c>
      <c r="V1039" s="120">
        <f>IFERROR(VLOOKUP(U1039,'2) Order Form'!$V$9:$V$1767,1,FALSE),"Ikke med I order form")</f>
        <v>7048652537133</v>
      </c>
      <c r="W1039" s="173">
        <f>INDEX(ATS!$A:$P,MATCH(ATS!$U1039,ATS!$O:$O,0),1)</f>
        <v>828161</v>
      </c>
      <c r="X1039" s="174" t="str">
        <f>INDEX(ATS!$A:$P,MATCH(ATS!$U1039,ATS!$O:$O,0),2)</f>
        <v>Hunter Slashed Shorts M</v>
      </c>
      <c r="Y1039" s="175" t="str">
        <f>INDEX(ATS!$A:$P,MATCH(ATS!$U1039,ATS!$O:$O,0),4)</f>
        <v>BLACK-L</v>
      </c>
      <c r="AA1039" s="173"/>
      <c r="AB1039" s="173"/>
      <c r="AC1039" s="173"/>
      <c r="AD1039" s="173"/>
      <c r="AE1039" s="173"/>
    </row>
    <row r="1040" spans="1:31">
      <c r="A1040">
        <v>820384</v>
      </c>
      <c r="B1040" t="s">
        <v>961</v>
      </c>
      <c r="C1040" t="s">
        <v>3939</v>
      </c>
      <c r="D1040" t="s">
        <v>1438</v>
      </c>
      <c r="E1040" t="s">
        <v>1422</v>
      </c>
      <c r="F1040" t="s">
        <v>67</v>
      </c>
      <c r="G1040" t="s">
        <v>214</v>
      </c>
      <c r="H1040">
        <v>42</v>
      </c>
      <c r="I1040">
        <v>42</v>
      </c>
      <c r="J1040">
        <v>42</v>
      </c>
      <c r="K1040">
        <v>42</v>
      </c>
      <c r="L1040">
        <v>42</v>
      </c>
      <c r="N1040" s="171" t="str">
        <f t="shared" si="48"/>
        <v>820384-44002-XL</v>
      </c>
      <c r="O1040" s="172">
        <f>IF(B1040="NET","",IF(B1040="","",IFERROR(VLOOKUP(N1040,EAN!$A:$B,2,FALSE),"MANGLER - MÅ OPPDATERE EAN-FANEN")))</f>
        <v>7048652896759</v>
      </c>
      <c r="P1040" s="171">
        <f t="shared" si="49"/>
        <v>42</v>
      </c>
      <c r="Q1040" s="171">
        <f t="shared" si="50"/>
        <v>42</v>
      </c>
      <c r="S1040" s="102">
        <f>IF(B1040="NET","",IFERROR(VLOOKUP(O1040,'2) Order Form'!$V$9:$V$905,1,FALSE),"Ikke med I order form"))</f>
        <v>7048652896759</v>
      </c>
      <c r="U1040" s="2">
        <v>7048652537133</v>
      </c>
      <c r="V1040" s="120">
        <f>IFERROR(VLOOKUP(U1040,'2) Order Form'!$V$9:$V$1767,1,FALSE),"Ikke med I order form")</f>
        <v>7048652537133</v>
      </c>
      <c r="W1040" s="173">
        <f>INDEX(ATS!$A:$P,MATCH(ATS!$U1040,ATS!$O:$O,0),1)</f>
        <v>828161</v>
      </c>
      <c r="X1040" s="174" t="str">
        <f>INDEX(ATS!$A:$P,MATCH(ATS!$U1040,ATS!$O:$O,0),2)</f>
        <v>Hunter Slashed Shorts M</v>
      </c>
      <c r="Y1040" s="175" t="str">
        <f>INDEX(ATS!$A:$P,MATCH(ATS!$U1040,ATS!$O:$O,0),4)</f>
        <v>BLACK-L</v>
      </c>
      <c r="AA1040" s="173"/>
      <c r="AB1040" s="173"/>
      <c r="AC1040" s="173"/>
      <c r="AD1040" s="173"/>
      <c r="AE1040" s="173"/>
    </row>
    <row r="1041" spans="1:31">
      <c r="A1041">
        <v>820384</v>
      </c>
      <c r="B1041" t="s">
        <v>961</v>
      </c>
      <c r="C1041" t="s">
        <v>3939</v>
      </c>
      <c r="D1041" t="s">
        <v>1527</v>
      </c>
      <c r="E1041" t="s">
        <v>2811</v>
      </c>
      <c r="F1041" t="s">
        <v>8</v>
      </c>
      <c r="G1041" t="s">
        <v>111</v>
      </c>
      <c r="H1041">
        <v>0</v>
      </c>
      <c r="I1041">
        <v>0</v>
      </c>
      <c r="J1041">
        <v>0</v>
      </c>
      <c r="K1041">
        <v>0</v>
      </c>
      <c r="L1041">
        <v>0</v>
      </c>
      <c r="N1041" s="171" t="str">
        <f t="shared" si="48"/>
        <v>820384-58001-S</v>
      </c>
      <c r="O1041" s="172" t="str">
        <f>IF(B1041="NET","",IF(B1041="","",IFERROR(VLOOKUP(N1041,EAN!$A:$B,2,FALSE),"MANGLER - MÅ OPPDATERE EAN-FANEN")))</f>
        <v>MANGLER - MÅ OPPDATERE EAN-FANEN</v>
      </c>
      <c r="P1041" s="171">
        <f t="shared" si="49"/>
        <v>0</v>
      </c>
      <c r="Q1041" s="171">
        <f t="shared" si="50"/>
        <v>0</v>
      </c>
      <c r="S1041" s="102" t="str">
        <f>IF(B1041="NET","",IFERROR(VLOOKUP(O1041,'2) Order Form'!$V$9:$V$905,1,FALSE),"Ikke med I order form"))</f>
        <v>Ikke med I order form</v>
      </c>
      <c r="U1041" s="2">
        <v>7048652537164</v>
      </c>
      <c r="V1041" s="120">
        <f>IFERROR(VLOOKUP(U1041,'2) Order Form'!$V$9:$V$1767,1,FALSE),"Ikke med I order form")</f>
        <v>7048652537164</v>
      </c>
      <c r="W1041" s="173">
        <f>INDEX(ATS!$A:$P,MATCH(ATS!$U1041,ATS!$O:$O,0),1)</f>
        <v>828161</v>
      </c>
      <c r="X1041" s="174" t="str">
        <f>INDEX(ATS!$A:$P,MATCH(ATS!$U1041,ATS!$O:$O,0),2)</f>
        <v>Hunter Slashed Shorts M</v>
      </c>
      <c r="Y1041" s="175" t="str">
        <f>INDEX(ATS!$A:$P,MATCH(ATS!$U1041,ATS!$O:$O,0),4)</f>
        <v>BLACK-XL</v>
      </c>
      <c r="AA1041" s="173"/>
      <c r="AB1041" s="173"/>
      <c r="AC1041" s="173"/>
      <c r="AD1041" s="173"/>
      <c r="AE1041" s="173"/>
    </row>
    <row r="1042" spans="1:31">
      <c r="A1042">
        <v>820384</v>
      </c>
      <c r="B1042" t="s">
        <v>961</v>
      </c>
      <c r="C1042" t="s">
        <v>3939</v>
      </c>
      <c r="D1042" t="s">
        <v>1528</v>
      </c>
      <c r="E1042" t="s">
        <v>2811</v>
      </c>
      <c r="F1042" t="s">
        <v>7</v>
      </c>
      <c r="G1042" t="s">
        <v>111</v>
      </c>
      <c r="H1042">
        <v>0</v>
      </c>
      <c r="I1042">
        <v>0</v>
      </c>
      <c r="J1042">
        <v>0</v>
      </c>
      <c r="K1042">
        <v>0</v>
      </c>
      <c r="L1042">
        <v>0</v>
      </c>
      <c r="N1042" s="171" t="str">
        <f t="shared" si="48"/>
        <v>820384-58001-M</v>
      </c>
      <c r="O1042" s="172" t="str">
        <f>IF(B1042="NET","",IF(B1042="","",IFERROR(VLOOKUP(N1042,EAN!$A:$B,2,FALSE),"MANGLER - MÅ OPPDATERE EAN-FANEN")))</f>
        <v>MANGLER - MÅ OPPDATERE EAN-FANEN</v>
      </c>
      <c r="P1042" s="171">
        <f t="shared" si="49"/>
        <v>0</v>
      </c>
      <c r="Q1042" s="171">
        <f t="shared" si="50"/>
        <v>0</v>
      </c>
      <c r="S1042" s="102" t="str">
        <f>IF(B1042="NET","",IFERROR(VLOOKUP(O1042,'2) Order Form'!$V$9:$V$905,1,FALSE),"Ikke med I order form"))</f>
        <v>Ikke med I order form</v>
      </c>
      <c r="U1042" s="2">
        <v>7048652765727</v>
      </c>
      <c r="V1042" s="120">
        <f>IFERROR(VLOOKUP(U1042,'2) Order Form'!$V$9:$V$1767,1,FALSE),"Ikke med I order form")</f>
        <v>7048652765727</v>
      </c>
      <c r="W1042" s="173">
        <f>INDEX(ATS!$A:$P,MATCH(ATS!$U1042,ATS!$O:$O,0),1)</f>
        <v>828161</v>
      </c>
      <c r="X1042" s="174" t="str">
        <f>INDEX(ATS!$A:$P,MATCH(ATS!$U1042,ATS!$O:$O,0),2)</f>
        <v>Hunter Slashed Shorts M</v>
      </c>
      <c r="Y1042" s="175" t="str">
        <f>INDEX(ATS!$A:$P,MATCH(ATS!$U1042,ATS!$O:$O,0),4)</f>
        <v>55504-S</v>
      </c>
      <c r="AA1042" s="173"/>
      <c r="AB1042" s="173"/>
      <c r="AC1042" s="173"/>
      <c r="AD1042" s="173"/>
      <c r="AE1042" s="173"/>
    </row>
    <row r="1043" spans="1:31">
      <c r="A1043">
        <v>820384</v>
      </c>
      <c r="B1043" t="s">
        <v>961</v>
      </c>
      <c r="C1043" t="s">
        <v>3939</v>
      </c>
      <c r="D1043" t="s">
        <v>1529</v>
      </c>
      <c r="E1043" t="s">
        <v>2811</v>
      </c>
      <c r="F1043" t="s">
        <v>66</v>
      </c>
      <c r="G1043" t="s">
        <v>111</v>
      </c>
      <c r="H1043">
        <v>0</v>
      </c>
      <c r="I1043">
        <v>0</v>
      </c>
      <c r="J1043">
        <v>0</v>
      </c>
      <c r="K1043">
        <v>0</v>
      </c>
      <c r="L1043">
        <v>0</v>
      </c>
      <c r="N1043" s="171" t="str">
        <f t="shared" si="48"/>
        <v>820384-58001-L</v>
      </c>
      <c r="O1043" s="172" t="str">
        <f>IF(B1043="NET","",IF(B1043="","",IFERROR(VLOOKUP(N1043,EAN!$A:$B,2,FALSE),"MANGLER - MÅ OPPDATERE EAN-FANEN")))</f>
        <v>MANGLER - MÅ OPPDATERE EAN-FANEN</v>
      </c>
      <c r="P1043" s="171">
        <f t="shared" si="49"/>
        <v>0</v>
      </c>
      <c r="Q1043" s="171">
        <f t="shared" si="50"/>
        <v>0</v>
      </c>
      <c r="S1043" s="102" t="str">
        <f>IF(B1043="NET","",IFERROR(VLOOKUP(O1043,'2) Order Form'!$V$9:$V$905,1,FALSE),"Ikke med I order form"))</f>
        <v>Ikke med I order form</v>
      </c>
      <c r="U1043" s="2">
        <v>7048652765710</v>
      </c>
      <c r="V1043" s="120">
        <f>IFERROR(VLOOKUP(U1043,'2) Order Form'!$V$9:$V$1767,1,FALSE),"Ikke med I order form")</f>
        <v>7048652765710</v>
      </c>
      <c r="W1043" s="173">
        <f>INDEX(ATS!$A:$P,MATCH(ATS!$U1043,ATS!$O:$O,0),1)</f>
        <v>828161</v>
      </c>
      <c r="X1043" s="174" t="str">
        <f>INDEX(ATS!$A:$P,MATCH(ATS!$U1043,ATS!$O:$O,0),2)</f>
        <v>Hunter Slashed Shorts M</v>
      </c>
      <c r="Y1043" s="175" t="str">
        <f>INDEX(ATS!$A:$P,MATCH(ATS!$U1043,ATS!$O:$O,0),4)</f>
        <v>55504-M</v>
      </c>
      <c r="AA1043" s="173"/>
      <c r="AB1043" s="173"/>
      <c r="AC1043" s="173"/>
      <c r="AD1043" s="173"/>
      <c r="AE1043" s="173"/>
    </row>
    <row r="1044" spans="1:31">
      <c r="A1044">
        <v>820384</v>
      </c>
      <c r="B1044" t="s">
        <v>961</v>
      </c>
      <c r="C1044" t="s">
        <v>3939</v>
      </c>
      <c r="D1044" t="s">
        <v>1530</v>
      </c>
      <c r="E1044" t="s">
        <v>2811</v>
      </c>
      <c r="F1044" t="s">
        <v>67</v>
      </c>
      <c r="G1044" t="s">
        <v>111</v>
      </c>
      <c r="H1044">
        <v>0</v>
      </c>
      <c r="I1044">
        <v>0</v>
      </c>
      <c r="J1044">
        <v>0</v>
      </c>
      <c r="K1044">
        <v>0</v>
      </c>
      <c r="L1044">
        <v>0</v>
      </c>
      <c r="N1044" s="171" t="str">
        <f t="shared" si="48"/>
        <v>820384-58001-XL</v>
      </c>
      <c r="O1044" s="172" t="str">
        <f>IF(B1044="NET","",IF(B1044="","",IFERROR(VLOOKUP(N1044,EAN!$A:$B,2,FALSE),"MANGLER - MÅ OPPDATERE EAN-FANEN")))</f>
        <v>MANGLER - MÅ OPPDATERE EAN-FANEN</v>
      </c>
      <c r="P1044" s="171">
        <f t="shared" si="49"/>
        <v>0</v>
      </c>
      <c r="Q1044" s="171">
        <f t="shared" si="50"/>
        <v>0</v>
      </c>
      <c r="S1044" s="102" t="str">
        <f>IF(B1044="NET","",IFERROR(VLOOKUP(O1044,'2) Order Form'!$V$9:$V$905,1,FALSE),"Ikke med I order form"))</f>
        <v>Ikke med I order form</v>
      </c>
      <c r="U1044" s="2">
        <v>7048652765703</v>
      </c>
      <c r="V1044" s="120">
        <f>IFERROR(VLOOKUP(U1044,'2) Order Form'!$V$9:$V$1767,1,FALSE),"Ikke med I order form")</f>
        <v>7048652765703</v>
      </c>
      <c r="W1044" s="173">
        <f>INDEX(ATS!$A:$P,MATCH(ATS!$U1044,ATS!$O:$O,0),1)</f>
        <v>828161</v>
      </c>
      <c r="X1044" s="174" t="str">
        <f>INDEX(ATS!$A:$P,MATCH(ATS!$U1044,ATS!$O:$O,0),2)</f>
        <v>Hunter Slashed Shorts M</v>
      </c>
      <c r="Y1044" s="175" t="str">
        <f>INDEX(ATS!$A:$P,MATCH(ATS!$U1044,ATS!$O:$O,0),4)</f>
        <v>55504-L</v>
      </c>
      <c r="AA1044" s="173"/>
      <c r="AB1044" s="173"/>
      <c r="AC1044" s="173"/>
      <c r="AD1044" s="173"/>
      <c r="AE1044" s="173"/>
    </row>
    <row r="1045" spans="1:31">
      <c r="A1045">
        <v>820384</v>
      </c>
      <c r="B1045" t="s">
        <v>961</v>
      </c>
      <c r="C1045" t="s">
        <v>3939</v>
      </c>
      <c r="D1045" t="s">
        <v>3951</v>
      </c>
      <c r="E1045" t="s">
        <v>3952</v>
      </c>
      <c r="F1045" t="s">
        <v>8</v>
      </c>
      <c r="G1045" t="s">
        <v>111</v>
      </c>
      <c r="H1045">
        <v>0</v>
      </c>
      <c r="I1045">
        <v>0</v>
      </c>
      <c r="J1045">
        <v>0</v>
      </c>
      <c r="K1045">
        <v>0</v>
      </c>
      <c r="L1045">
        <v>0</v>
      </c>
      <c r="N1045" s="171" t="str">
        <f t="shared" si="48"/>
        <v>820384-77102-S</v>
      </c>
      <c r="O1045" s="172" t="str">
        <f>IF(B1045="NET","",IF(B1045="","",IFERROR(VLOOKUP(N1045,EAN!$A:$B,2,FALSE),"MANGLER - MÅ OPPDATERE EAN-FANEN")))</f>
        <v>MANGLER - MÅ OPPDATERE EAN-FANEN</v>
      </c>
      <c r="P1045" s="171">
        <f t="shared" si="49"/>
        <v>0</v>
      </c>
      <c r="Q1045" s="171">
        <f t="shared" si="50"/>
        <v>0</v>
      </c>
      <c r="S1045" s="102" t="str">
        <f>IF(B1045="NET","",IFERROR(VLOOKUP(O1045,'2) Order Form'!$V$9:$V$905,1,FALSE),"Ikke med I order form"))</f>
        <v>Ikke med I order form</v>
      </c>
      <c r="U1045" s="2">
        <v>7048652765734</v>
      </c>
      <c r="V1045" s="120">
        <f>IFERROR(VLOOKUP(U1045,'2) Order Form'!$V$9:$V$1767,1,FALSE),"Ikke med I order form")</f>
        <v>7048652765734</v>
      </c>
      <c r="W1045" s="173">
        <f>INDEX(ATS!$A:$P,MATCH(ATS!$U1045,ATS!$O:$O,0),1)</f>
        <v>828161</v>
      </c>
      <c r="X1045" s="174" t="str">
        <f>INDEX(ATS!$A:$P,MATCH(ATS!$U1045,ATS!$O:$O,0),2)</f>
        <v>Hunter Slashed Shorts M</v>
      </c>
      <c r="Y1045" s="175" t="str">
        <f>INDEX(ATS!$A:$P,MATCH(ATS!$U1045,ATS!$O:$O,0),4)</f>
        <v>55504-XL</v>
      </c>
      <c r="AA1045" s="173"/>
      <c r="AB1045" s="173"/>
      <c r="AC1045" s="173"/>
      <c r="AD1045" s="173"/>
      <c r="AE1045" s="173"/>
    </row>
    <row r="1046" spans="1:31">
      <c r="A1046">
        <v>820384</v>
      </c>
      <c r="B1046" t="s">
        <v>961</v>
      </c>
      <c r="C1046" t="s">
        <v>3939</v>
      </c>
      <c r="D1046" t="s">
        <v>3953</v>
      </c>
      <c r="E1046" t="s">
        <v>3952</v>
      </c>
      <c r="F1046" t="s">
        <v>7</v>
      </c>
      <c r="G1046" t="s">
        <v>111</v>
      </c>
      <c r="H1046">
        <v>0</v>
      </c>
      <c r="I1046">
        <v>0</v>
      </c>
      <c r="J1046">
        <v>0</v>
      </c>
      <c r="K1046">
        <v>0</v>
      </c>
      <c r="L1046">
        <v>0</v>
      </c>
      <c r="N1046" s="171" t="str">
        <f t="shared" si="48"/>
        <v>820384-77102-M</v>
      </c>
      <c r="O1046" s="172" t="str">
        <f>IF(B1046="NET","",IF(B1046="","",IFERROR(VLOOKUP(N1046,EAN!$A:$B,2,FALSE),"MANGLER - MÅ OPPDATERE EAN-FANEN")))</f>
        <v>MANGLER - MÅ OPPDATERE EAN-FANEN</v>
      </c>
      <c r="P1046" s="171">
        <f t="shared" si="49"/>
        <v>0</v>
      </c>
      <c r="Q1046" s="171">
        <f t="shared" si="50"/>
        <v>0</v>
      </c>
      <c r="S1046" s="102" t="str">
        <f>IF(B1046="NET","",IFERROR(VLOOKUP(O1046,'2) Order Form'!$V$9:$V$905,1,FALSE),"Ikke med I order form"))</f>
        <v>Ikke med I order form</v>
      </c>
      <c r="U1046" s="2">
        <v>7048652896063</v>
      </c>
      <c r="V1046" s="120" t="str">
        <f>IFERROR(VLOOKUP(U1046,'2) Order Form'!$V$9:$V$1767,1,FALSE),"Ikke med I order form")</f>
        <v>Ikke med I order form</v>
      </c>
      <c r="W1046" s="173" t="e">
        <f>INDEX(ATS!$A:$P,MATCH(ATS!$U1046,ATS!$O:$O,0),1)</f>
        <v>#N/A</v>
      </c>
      <c r="X1046" s="174" t="e">
        <f>INDEX(ATS!$A:$P,MATCH(ATS!$U1046,ATS!$O:$O,0),2)</f>
        <v>#N/A</v>
      </c>
      <c r="Y1046" s="175" t="e">
        <f>INDEX(ATS!$A:$P,MATCH(ATS!$U1046,ATS!$O:$O,0),4)</f>
        <v>#N/A</v>
      </c>
      <c r="AA1046" s="173"/>
      <c r="AB1046" s="173"/>
      <c r="AC1046" s="173"/>
      <c r="AD1046" s="173"/>
      <c r="AE1046" s="173"/>
    </row>
    <row r="1047" spans="1:31">
      <c r="A1047">
        <v>820384</v>
      </c>
      <c r="B1047" t="s">
        <v>961</v>
      </c>
      <c r="C1047" t="s">
        <v>3939</v>
      </c>
      <c r="D1047" t="s">
        <v>3954</v>
      </c>
      <c r="E1047" t="s">
        <v>3952</v>
      </c>
      <c r="F1047" t="s">
        <v>66</v>
      </c>
      <c r="G1047" t="s">
        <v>111</v>
      </c>
      <c r="H1047">
        <v>0</v>
      </c>
      <c r="I1047">
        <v>0</v>
      </c>
      <c r="J1047">
        <v>0</v>
      </c>
      <c r="K1047">
        <v>0</v>
      </c>
      <c r="L1047">
        <v>0</v>
      </c>
      <c r="N1047" s="171" t="str">
        <f t="shared" si="48"/>
        <v>820384-77102-L</v>
      </c>
      <c r="O1047" s="172" t="str">
        <f>IF(B1047="NET","",IF(B1047="","",IFERROR(VLOOKUP(N1047,EAN!$A:$B,2,FALSE),"MANGLER - MÅ OPPDATERE EAN-FANEN")))</f>
        <v>MANGLER - MÅ OPPDATERE EAN-FANEN</v>
      </c>
      <c r="P1047" s="171">
        <f t="shared" si="49"/>
        <v>0</v>
      </c>
      <c r="Q1047" s="171">
        <f t="shared" si="50"/>
        <v>0</v>
      </c>
      <c r="S1047" s="102" t="str">
        <f>IF(B1047="NET","",IFERROR(VLOOKUP(O1047,'2) Order Form'!$V$9:$V$905,1,FALSE),"Ikke med I order form"))</f>
        <v>Ikke med I order form</v>
      </c>
      <c r="U1047" s="2">
        <v>7048652896056</v>
      </c>
      <c r="V1047" s="120" t="str">
        <f>IFERROR(VLOOKUP(U1047,'2) Order Form'!$V$9:$V$1767,1,FALSE),"Ikke med I order form")</f>
        <v>Ikke med I order form</v>
      </c>
      <c r="W1047" s="173" t="e">
        <f>INDEX(ATS!$A:$P,MATCH(ATS!$U1047,ATS!$O:$O,0),1)</f>
        <v>#N/A</v>
      </c>
      <c r="X1047" s="174" t="e">
        <f>INDEX(ATS!$A:$P,MATCH(ATS!$U1047,ATS!$O:$O,0),2)</f>
        <v>#N/A</v>
      </c>
      <c r="Y1047" s="175" t="e">
        <f>INDEX(ATS!$A:$P,MATCH(ATS!$U1047,ATS!$O:$O,0),4)</f>
        <v>#N/A</v>
      </c>
      <c r="AA1047" s="173"/>
      <c r="AB1047" s="173"/>
      <c r="AC1047" s="173"/>
      <c r="AD1047" s="173"/>
      <c r="AE1047" s="173"/>
    </row>
    <row r="1048" spans="1:31">
      <c r="A1048">
        <v>820384</v>
      </c>
      <c r="B1048" t="s">
        <v>961</v>
      </c>
      <c r="C1048" t="s">
        <v>3939</v>
      </c>
      <c r="D1048" t="s">
        <v>3955</v>
      </c>
      <c r="E1048" t="s">
        <v>3952</v>
      </c>
      <c r="F1048" t="s">
        <v>67</v>
      </c>
      <c r="G1048" t="s">
        <v>111</v>
      </c>
      <c r="H1048">
        <v>0</v>
      </c>
      <c r="I1048">
        <v>0</v>
      </c>
      <c r="J1048">
        <v>0</v>
      </c>
      <c r="K1048">
        <v>0</v>
      </c>
      <c r="L1048">
        <v>0</v>
      </c>
      <c r="N1048" s="171" t="str">
        <f t="shared" si="48"/>
        <v>820384-77102-XL</v>
      </c>
      <c r="O1048" s="172" t="str">
        <f>IF(B1048="NET","",IF(B1048="","",IFERROR(VLOOKUP(N1048,EAN!$A:$B,2,FALSE),"MANGLER - MÅ OPPDATERE EAN-FANEN")))</f>
        <v>MANGLER - MÅ OPPDATERE EAN-FANEN</v>
      </c>
      <c r="P1048" s="171">
        <f t="shared" si="49"/>
        <v>0</v>
      </c>
      <c r="Q1048" s="171">
        <f t="shared" si="50"/>
        <v>0</v>
      </c>
      <c r="S1048" s="102" t="str">
        <f>IF(B1048="NET","",IFERROR(VLOOKUP(O1048,'2) Order Form'!$V$9:$V$905,1,FALSE),"Ikke med I order form"))</f>
        <v>Ikke med I order form</v>
      </c>
      <c r="U1048" s="2">
        <v>7048652896049</v>
      </c>
      <c r="V1048" s="120" t="str">
        <f>IFERROR(VLOOKUP(U1048,'2) Order Form'!$V$9:$V$1767,1,FALSE),"Ikke med I order form")</f>
        <v>Ikke med I order form</v>
      </c>
      <c r="W1048" s="173" t="e">
        <f>INDEX(ATS!$A:$P,MATCH(ATS!$U1048,ATS!$O:$O,0),1)</f>
        <v>#N/A</v>
      </c>
      <c r="X1048" s="174" t="e">
        <f>INDEX(ATS!$A:$P,MATCH(ATS!$U1048,ATS!$O:$O,0),2)</f>
        <v>#N/A</v>
      </c>
      <c r="Y1048" s="175" t="e">
        <f>INDEX(ATS!$A:$P,MATCH(ATS!$U1048,ATS!$O:$O,0),4)</f>
        <v>#N/A</v>
      </c>
      <c r="AA1048" s="173"/>
      <c r="AB1048" s="173"/>
      <c r="AC1048" s="173"/>
      <c r="AD1048" s="173"/>
      <c r="AE1048" s="173"/>
    </row>
    <row r="1049" spans="1:31">
      <c r="A1049">
        <v>820384</v>
      </c>
      <c r="B1049" t="s">
        <v>961</v>
      </c>
      <c r="C1049" t="s">
        <v>3939</v>
      </c>
      <c r="D1049" t="s">
        <v>1516</v>
      </c>
      <c r="E1049" t="s">
        <v>2810</v>
      </c>
      <c r="F1049" t="s">
        <v>8</v>
      </c>
      <c r="G1049" t="s">
        <v>214</v>
      </c>
      <c r="H1049">
        <v>110</v>
      </c>
      <c r="I1049">
        <v>110</v>
      </c>
      <c r="J1049">
        <v>110</v>
      </c>
      <c r="K1049">
        <v>110</v>
      </c>
      <c r="L1049">
        <v>110</v>
      </c>
      <c r="N1049" s="171" t="str">
        <f t="shared" si="48"/>
        <v>820384-78001-S</v>
      </c>
      <c r="O1049" s="172">
        <f>IF(B1049="NET","",IF(B1049="","",IFERROR(VLOOKUP(N1049,EAN!$A:$B,2,FALSE),"MANGLER - MÅ OPPDATERE EAN-FANEN")))</f>
        <v>7048652896780</v>
      </c>
      <c r="P1049" s="171">
        <f t="shared" si="49"/>
        <v>110</v>
      </c>
      <c r="Q1049" s="171">
        <f t="shared" si="50"/>
        <v>110</v>
      </c>
      <c r="S1049" s="102">
        <f>IF(B1049="NET","",IFERROR(VLOOKUP(O1049,'2) Order Form'!$V$9:$V$905,1,FALSE),"Ikke med I order form"))</f>
        <v>7048652896780</v>
      </c>
      <c r="U1049" s="2">
        <v>7048652896070</v>
      </c>
      <c r="V1049" s="120" t="str">
        <f>IFERROR(VLOOKUP(U1049,'2) Order Form'!$V$9:$V$1767,1,FALSE),"Ikke med I order form")</f>
        <v>Ikke med I order form</v>
      </c>
      <c r="W1049" s="173" t="e">
        <f>INDEX(ATS!$A:$P,MATCH(ATS!$U1049,ATS!$O:$O,0),1)</f>
        <v>#N/A</v>
      </c>
      <c r="X1049" s="174" t="e">
        <f>INDEX(ATS!$A:$P,MATCH(ATS!$U1049,ATS!$O:$O,0),2)</f>
        <v>#N/A</v>
      </c>
      <c r="Y1049" s="175" t="e">
        <f>INDEX(ATS!$A:$P,MATCH(ATS!$U1049,ATS!$O:$O,0),4)</f>
        <v>#N/A</v>
      </c>
      <c r="AA1049" s="173"/>
      <c r="AB1049" s="173"/>
      <c r="AC1049" s="173"/>
      <c r="AD1049" s="173"/>
      <c r="AE1049" s="173"/>
    </row>
    <row r="1050" spans="1:31">
      <c r="A1050">
        <v>820384</v>
      </c>
      <c r="B1050" t="s">
        <v>961</v>
      </c>
      <c r="C1050" t="s">
        <v>3939</v>
      </c>
      <c r="D1050" t="s">
        <v>1517</v>
      </c>
      <c r="E1050" t="s">
        <v>2810</v>
      </c>
      <c r="F1050" t="s">
        <v>7</v>
      </c>
      <c r="G1050" t="s">
        <v>214</v>
      </c>
      <c r="H1050">
        <v>254</v>
      </c>
      <c r="I1050">
        <v>254</v>
      </c>
      <c r="J1050">
        <v>254</v>
      </c>
      <c r="K1050">
        <v>254</v>
      </c>
      <c r="L1050">
        <v>254</v>
      </c>
      <c r="N1050" s="171" t="str">
        <f t="shared" si="48"/>
        <v>820384-78001-M</v>
      </c>
      <c r="O1050" s="172">
        <f>IF(B1050="NET","",IF(B1050="","",IFERROR(VLOOKUP(N1050,EAN!$A:$B,2,FALSE),"MANGLER - MÅ OPPDATERE EAN-FANEN")))</f>
        <v>7048652896773</v>
      </c>
      <c r="P1050" s="171">
        <f t="shared" si="49"/>
        <v>254</v>
      </c>
      <c r="Q1050" s="171">
        <f t="shared" si="50"/>
        <v>254</v>
      </c>
      <c r="S1050" s="102">
        <f>IF(B1050="NET","",IFERROR(VLOOKUP(O1050,'2) Order Form'!$V$9:$V$905,1,FALSE),"Ikke med I order form"))</f>
        <v>7048652896773</v>
      </c>
      <c r="U1050" s="2">
        <v>7048652897947</v>
      </c>
      <c r="V1050" s="120">
        <f>IFERROR(VLOOKUP(U1050,'2) Order Form'!$V$9:$V$1767,1,FALSE),"Ikke med I order form")</f>
        <v>7048652897947</v>
      </c>
      <c r="W1050" s="173">
        <f>INDEX(ATS!$A:$P,MATCH(ATS!$U1050,ATS!$O:$O,0),1)</f>
        <v>820371</v>
      </c>
      <c r="X1050" s="174" t="str">
        <f>INDEX(ATS!$A:$P,MATCH(ATS!$U1050,ATS!$O:$O,0),2)</f>
        <v>Hunter Roller Shorts M</v>
      </c>
      <c r="Y1050" s="175" t="str">
        <f>INDEX(ATS!$A:$P,MATCH(ATS!$U1050,ATS!$O:$O,0),4)</f>
        <v>99901-S</v>
      </c>
      <c r="AA1050" s="173"/>
      <c r="AB1050" s="173"/>
      <c r="AC1050" s="173"/>
      <c r="AD1050" s="173"/>
      <c r="AE1050" s="173"/>
    </row>
    <row r="1051" spans="1:31">
      <c r="A1051">
        <v>820384</v>
      </c>
      <c r="B1051" t="s">
        <v>961</v>
      </c>
      <c r="C1051" t="s">
        <v>3939</v>
      </c>
      <c r="D1051" t="s">
        <v>1518</v>
      </c>
      <c r="E1051" t="s">
        <v>2810</v>
      </c>
      <c r="F1051" t="s">
        <v>66</v>
      </c>
      <c r="G1051" t="s">
        <v>214</v>
      </c>
      <c r="H1051">
        <v>231</v>
      </c>
      <c r="I1051">
        <v>231</v>
      </c>
      <c r="J1051">
        <v>231</v>
      </c>
      <c r="K1051">
        <v>231</v>
      </c>
      <c r="L1051">
        <v>231</v>
      </c>
      <c r="N1051" s="171" t="str">
        <f t="shared" si="48"/>
        <v>820384-78001-L</v>
      </c>
      <c r="O1051" s="172">
        <f>IF(B1051="NET","",IF(B1051="","",IFERROR(VLOOKUP(N1051,EAN!$A:$B,2,FALSE),"MANGLER - MÅ OPPDATERE EAN-FANEN")))</f>
        <v>7048652896766</v>
      </c>
      <c r="P1051" s="171">
        <f t="shared" si="49"/>
        <v>231</v>
      </c>
      <c r="Q1051" s="171">
        <f t="shared" si="50"/>
        <v>231</v>
      </c>
      <c r="S1051" s="102">
        <f>IF(B1051="NET","",IFERROR(VLOOKUP(O1051,'2) Order Form'!$V$9:$V$905,1,FALSE),"Ikke med I order form"))</f>
        <v>7048652896766</v>
      </c>
      <c r="U1051" s="2">
        <v>7048652897947</v>
      </c>
      <c r="V1051" s="120">
        <f>IFERROR(VLOOKUP(U1051,'2) Order Form'!$V$9:$V$1767,1,FALSE),"Ikke med I order form")</f>
        <v>7048652897947</v>
      </c>
      <c r="W1051" s="173">
        <f>INDEX(ATS!$A:$P,MATCH(ATS!$U1051,ATS!$O:$O,0),1)</f>
        <v>820371</v>
      </c>
      <c r="X1051" s="174" t="str">
        <f>INDEX(ATS!$A:$P,MATCH(ATS!$U1051,ATS!$O:$O,0),2)</f>
        <v>Hunter Roller Shorts M</v>
      </c>
      <c r="Y1051" s="175" t="str">
        <f>INDEX(ATS!$A:$P,MATCH(ATS!$U1051,ATS!$O:$O,0),4)</f>
        <v>99901-S</v>
      </c>
      <c r="AA1051" s="173"/>
      <c r="AB1051" s="173"/>
      <c r="AC1051" s="173"/>
      <c r="AD1051" s="173"/>
      <c r="AE1051" s="173"/>
    </row>
    <row r="1052" spans="1:31">
      <c r="A1052">
        <v>820384</v>
      </c>
      <c r="B1052" t="s">
        <v>961</v>
      </c>
      <c r="C1052" t="s">
        <v>3939</v>
      </c>
      <c r="D1052" t="s">
        <v>1519</v>
      </c>
      <c r="E1052" t="s">
        <v>2810</v>
      </c>
      <c r="F1052" t="s">
        <v>67</v>
      </c>
      <c r="G1052" t="s">
        <v>214</v>
      </c>
      <c r="H1052">
        <v>113</v>
      </c>
      <c r="I1052">
        <v>113</v>
      </c>
      <c r="J1052">
        <v>113</v>
      </c>
      <c r="K1052">
        <v>113</v>
      </c>
      <c r="L1052">
        <v>113</v>
      </c>
      <c r="N1052" s="171" t="str">
        <f t="shared" si="48"/>
        <v>820384-78001-XL</v>
      </c>
      <c r="O1052" s="172">
        <f>IF(B1052="NET","",IF(B1052="","",IFERROR(VLOOKUP(N1052,EAN!$A:$B,2,FALSE),"MANGLER - MÅ OPPDATERE EAN-FANEN")))</f>
        <v>7048652896797</v>
      </c>
      <c r="P1052" s="171">
        <f t="shared" si="49"/>
        <v>113</v>
      </c>
      <c r="Q1052" s="171">
        <f t="shared" si="50"/>
        <v>113</v>
      </c>
      <c r="S1052" s="102">
        <f>IF(B1052="NET","",IFERROR(VLOOKUP(O1052,'2) Order Form'!$V$9:$V$905,1,FALSE),"Ikke med I order form"))</f>
        <v>7048652896797</v>
      </c>
      <c r="U1052" s="2">
        <v>7048652897930</v>
      </c>
      <c r="V1052" s="120">
        <f>IFERROR(VLOOKUP(U1052,'2) Order Form'!$V$9:$V$1767,1,FALSE),"Ikke med I order form")</f>
        <v>7048652897930</v>
      </c>
      <c r="W1052" s="173">
        <f>INDEX(ATS!$A:$P,MATCH(ATS!$U1052,ATS!$O:$O,0),1)</f>
        <v>820371</v>
      </c>
      <c r="X1052" s="174" t="str">
        <f>INDEX(ATS!$A:$P,MATCH(ATS!$U1052,ATS!$O:$O,0),2)</f>
        <v>Hunter Roller Shorts M</v>
      </c>
      <c r="Y1052" s="175" t="str">
        <f>INDEX(ATS!$A:$P,MATCH(ATS!$U1052,ATS!$O:$O,0),4)</f>
        <v>99901-M</v>
      </c>
      <c r="AA1052" s="173"/>
      <c r="AB1052" s="173"/>
      <c r="AC1052" s="173"/>
      <c r="AD1052" s="173"/>
      <c r="AE1052" s="173"/>
    </row>
    <row r="1053" spans="1:31">
      <c r="A1053">
        <v>820384</v>
      </c>
      <c r="B1053" t="s">
        <v>961</v>
      </c>
      <c r="C1053" t="s">
        <v>3939</v>
      </c>
      <c r="D1053" t="s">
        <v>334</v>
      </c>
      <c r="E1053" t="s">
        <v>2883</v>
      </c>
      <c r="F1053" t="s">
        <v>8</v>
      </c>
      <c r="G1053" t="s">
        <v>214</v>
      </c>
      <c r="H1053">
        <v>71</v>
      </c>
      <c r="I1053">
        <v>71</v>
      </c>
      <c r="J1053">
        <v>71</v>
      </c>
      <c r="K1053">
        <v>71</v>
      </c>
      <c r="L1053">
        <v>71</v>
      </c>
      <c r="N1053" s="171" t="str">
        <f t="shared" si="48"/>
        <v>820384-99901-S</v>
      </c>
      <c r="O1053" s="172">
        <f>IF(B1053="NET","",IF(B1053="","",IFERROR(VLOOKUP(N1053,EAN!$A:$B,2,FALSE),"MANGLER - MÅ OPPDATERE EAN-FANEN")))</f>
        <v>7048652896827</v>
      </c>
      <c r="P1053" s="171">
        <f t="shared" si="49"/>
        <v>71</v>
      </c>
      <c r="Q1053" s="171">
        <f t="shared" si="50"/>
        <v>71</v>
      </c>
      <c r="S1053" s="102">
        <f>IF(B1053="NET","",IFERROR(VLOOKUP(O1053,'2) Order Form'!$V$9:$V$905,1,FALSE),"Ikke med I order form"))</f>
        <v>7048652896827</v>
      </c>
      <c r="U1053" s="2">
        <v>7048652897930</v>
      </c>
      <c r="V1053" s="120">
        <f>IFERROR(VLOOKUP(U1053,'2) Order Form'!$V$9:$V$1767,1,FALSE),"Ikke med I order form")</f>
        <v>7048652897930</v>
      </c>
      <c r="W1053" s="173">
        <f>INDEX(ATS!$A:$P,MATCH(ATS!$U1053,ATS!$O:$O,0),1)</f>
        <v>820371</v>
      </c>
      <c r="X1053" s="174" t="str">
        <f>INDEX(ATS!$A:$P,MATCH(ATS!$U1053,ATS!$O:$O,0),2)</f>
        <v>Hunter Roller Shorts M</v>
      </c>
      <c r="Y1053" s="175" t="str">
        <f>INDEX(ATS!$A:$P,MATCH(ATS!$U1053,ATS!$O:$O,0),4)</f>
        <v>99901-M</v>
      </c>
      <c r="AA1053" s="173"/>
      <c r="AB1053" s="173"/>
      <c r="AC1053" s="173"/>
      <c r="AD1053" s="173"/>
      <c r="AE1053" s="173"/>
    </row>
    <row r="1054" spans="1:31">
      <c r="A1054">
        <v>820384</v>
      </c>
      <c r="B1054" t="s">
        <v>961</v>
      </c>
      <c r="C1054" t="s">
        <v>3939</v>
      </c>
      <c r="D1054" t="s">
        <v>335</v>
      </c>
      <c r="E1054" t="s">
        <v>2883</v>
      </c>
      <c r="F1054" t="s">
        <v>7</v>
      </c>
      <c r="G1054" t="s">
        <v>214</v>
      </c>
      <c r="H1054">
        <v>181</v>
      </c>
      <c r="I1054">
        <v>181</v>
      </c>
      <c r="J1054">
        <v>181</v>
      </c>
      <c r="K1054">
        <v>181</v>
      </c>
      <c r="L1054">
        <v>181</v>
      </c>
      <c r="N1054" s="171" t="str">
        <f t="shared" si="48"/>
        <v>820384-99901-M</v>
      </c>
      <c r="O1054" s="172">
        <f>IF(B1054="NET","",IF(B1054="","",IFERROR(VLOOKUP(N1054,EAN!$A:$B,2,FALSE),"MANGLER - MÅ OPPDATERE EAN-FANEN")))</f>
        <v>7048652896810</v>
      </c>
      <c r="P1054" s="171">
        <f t="shared" si="49"/>
        <v>181</v>
      </c>
      <c r="Q1054" s="171">
        <f t="shared" si="50"/>
        <v>181</v>
      </c>
      <c r="S1054" s="102">
        <f>IF(B1054="NET","",IFERROR(VLOOKUP(O1054,'2) Order Form'!$V$9:$V$905,1,FALSE),"Ikke med I order form"))</f>
        <v>7048652896810</v>
      </c>
      <c r="U1054" s="2">
        <v>7048652897923</v>
      </c>
      <c r="V1054" s="120">
        <f>IFERROR(VLOOKUP(U1054,'2) Order Form'!$V$9:$V$1767,1,FALSE),"Ikke med I order form")</f>
        <v>7048652897923</v>
      </c>
      <c r="W1054" s="173">
        <f>INDEX(ATS!$A:$P,MATCH(ATS!$U1054,ATS!$O:$O,0),1)</f>
        <v>820371</v>
      </c>
      <c r="X1054" s="174" t="str">
        <f>INDEX(ATS!$A:$P,MATCH(ATS!$U1054,ATS!$O:$O,0),2)</f>
        <v>Hunter Roller Shorts M</v>
      </c>
      <c r="Y1054" s="175" t="str">
        <f>INDEX(ATS!$A:$P,MATCH(ATS!$U1054,ATS!$O:$O,0),4)</f>
        <v>99901-L</v>
      </c>
      <c r="AA1054" s="173"/>
      <c r="AB1054" s="173"/>
      <c r="AC1054" s="173"/>
      <c r="AD1054" s="173"/>
      <c r="AE1054" s="173"/>
    </row>
    <row r="1055" spans="1:31">
      <c r="A1055">
        <v>820384</v>
      </c>
      <c r="B1055" t="s">
        <v>961</v>
      </c>
      <c r="C1055" t="s">
        <v>3939</v>
      </c>
      <c r="D1055" t="s">
        <v>336</v>
      </c>
      <c r="E1055" t="s">
        <v>2883</v>
      </c>
      <c r="F1055" t="s">
        <v>66</v>
      </c>
      <c r="G1055" t="s">
        <v>214</v>
      </c>
      <c r="H1055">
        <v>161</v>
      </c>
      <c r="I1055">
        <v>161</v>
      </c>
      <c r="J1055">
        <v>161</v>
      </c>
      <c r="K1055">
        <v>161</v>
      </c>
      <c r="L1055">
        <v>161</v>
      </c>
      <c r="N1055" s="171" t="str">
        <f t="shared" si="48"/>
        <v>820384-99901-L</v>
      </c>
      <c r="O1055" s="172">
        <f>IF(B1055="NET","",IF(B1055="","",IFERROR(VLOOKUP(N1055,EAN!$A:$B,2,FALSE),"MANGLER - MÅ OPPDATERE EAN-FANEN")))</f>
        <v>7048652896803</v>
      </c>
      <c r="P1055" s="171">
        <f t="shared" si="49"/>
        <v>161</v>
      </c>
      <c r="Q1055" s="171">
        <f t="shared" si="50"/>
        <v>161</v>
      </c>
      <c r="S1055" s="102">
        <f>IF(B1055="NET","",IFERROR(VLOOKUP(O1055,'2) Order Form'!$V$9:$V$905,1,FALSE),"Ikke med I order form"))</f>
        <v>7048652896803</v>
      </c>
      <c r="U1055" s="2">
        <v>7048652897923</v>
      </c>
      <c r="V1055" s="120">
        <f>IFERROR(VLOOKUP(U1055,'2) Order Form'!$V$9:$V$1767,1,FALSE),"Ikke med I order form")</f>
        <v>7048652897923</v>
      </c>
      <c r="W1055" s="173">
        <f>INDEX(ATS!$A:$P,MATCH(ATS!$U1055,ATS!$O:$O,0),1)</f>
        <v>820371</v>
      </c>
      <c r="X1055" s="174" t="str">
        <f>INDEX(ATS!$A:$P,MATCH(ATS!$U1055,ATS!$O:$O,0),2)</f>
        <v>Hunter Roller Shorts M</v>
      </c>
      <c r="Y1055" s="175" t="str">
        <f>INDEX(ATS!$A:$P,MATCH(ATS!$U1055,ATS!$O:$O,0),4)</f>
        <v>99901-L</v>
      </c>
      <c r="AA1055" s="173"/>
      <c r="AB1055" s="173"/>
      <c r="AC1055" s="173"/>
      <c r="AD1055" s="173"/>
      <c r="AE1055" s="173"/>
    </row>
    <row r="1056" spans="1:31">
      <c r="A1056">
        <v>820384</v>
      </c>
      <c r="B1056" t="s">
        <v>961</v>
      </c>
      <c r="C1056" t="s">
        <v>3939</v>
      </c>
      <c r="D1056" t="s">
        <v>337</v>
      </c>
      <c r="E1056" t="s">
        <v>2883</v>
      </c>
      <c r="F1056" t="s">
        <v>67</v>
      </c>
      <c r="G1056" t="s">
        <v>214</v>
      </c>
      <c r="H1056">
        <v>65</v>
      </c>
      <c r="I1056">
        <v>65</v>
      </c>
      <c r="J1056">
        <v>65</v>
      </c>
      <c r="K1056">
        <v>65</v>
      </c>
      <c r="L1056">
        <v>65</v>
      </c>
      <c r="N1056" s="171" t="str">
        <f t="shared" si="48"/>
        <v>820384-99901-XL</v>
      </c>
      <c r="O1056" s="172">
        <f>IF(B1056="NET","",IF(B1056="","",IFERROR(VLOOKUP(N1056,EAN!$A:$B,2,FALSE),"MANGLER - MÅ OPPDATERE EAN-FANEN")))</f>
        <v>7048652896834</v>
      </c>
      <c r="P1056" s="171">
        <f t="shared" si="49"/>
        <v>65</v>
      </c>
      <c r="Q1056" s="171">
        <f t="shared" si="50"/>
        <v>65</v>
      </c>
      <c r="S1056" s="102">
        <f>IF(B1056="NET","",IFERROR(VLOOKUP(O1056,'2) Order Form'!$V$9:$V$905,1,FALSE),"Ikke med I order form"))</f>
        <v>7048652896834</v>
      </c>
      <c r="U1056" s="2">
        <v>7048652897954</v>
      </c>
      <c r="V1056" s="120">
        <f>IFERROR(VLOOKUP(U1056,'2) Order Form'!$V$9:$V$1767,1,FALSE),"Ikke med I order form")</f>
        <v>7048652897954</v>
      </c>
      <c r="W1056" s="173">
        <f>INDEX(ATS!$A:$P,MATCH(ATS!$U1056,ATS!$O:$O,0),1)</f>
        <v>820371</v>
      </c>
      <c r="X1056" s="174" t="str">
        <f>INDEX(ATS!$A:$P,MATCH(ATS!$U1056,ATS!$O:$O,0),2)</f>
        <v>Hunter Roller Shorts M</v>
      </c>
      <c r="Y1056" s="175" t="str">
        <f>INDEX(ATS!$A:$P,MATCH(ATS!$U1056,ATS!$O:$O,0),4)</f>
        <v>99901-XL</v>
      </c>
      <c r="AA1056" s="173"/>
      <c r="AB1056" s="173"/>
      <c r="AC1056" s="173"/>
      <c r="AD1056" s="173"/>
      <c r="AE1056" s="173"/>
    </row>
    <row r="1057" spans="1:31">
      <c r="A1057" s="140">
        <v>820386</v>
      </c>
      <c r="B1057" t="s">
        <v>170</v>
      </c>
      <c r="H1057" s="140">
        <v>202341</v>
      </c>
      <c r="I1057" s="140">
        <v>202342</v>
      </c>
      <c r="J1057" s="140">
        <v>202343</v>
      </c>
      <c r="K1057" s="140">
        <v>202344</v>
      </c>
      <c r="L1057" s="140">
        <v>202345</v>
      </c>
      <c r="N1057" s="171" t="str">
        <f t="shared" si="48"/>
        <v>820386-</v>
      </c>
      <c r="O1057" s="172" t="str">
        <f>IF(B1057="NET","",IF(B1057="","",IFERROR(VLOOKUP(N1057,EAN!$A:$B,2,FALSE),"MANGLER - MÅ OPPDATERE EAN-FANEN")))</f>
        <v/>
      </c>
      <c r="P1057" s="171">
        <f t="shared" si="49"/>
        <v>202341</v>
      </c>
      <c r="Q1057" s="171">
        <f t="shared" si="50"/>
        <v>202345</v>
      </c>
      <c r="S1057" s="102" t="str">
        <f>IF(B1057="NET","",IFERROR(VLOOKUP(O1057,'2) Order Form'!$V$9:$V$905,1,FALSE),"Ikke med I order form"))</f>
        <v/>
      </c>
      <c r="U1057" s="2">
        <v>7048652897954</v>
      </c>
      <c r="V1057" s="120">
        <f>IFERROR(VLOOKUP(U1057,'2) Order Form'!$V$9:$V$1767,1,FALSE),"Ikke med I order form")</f>
        <v>7048652897954</v>
      </c>
      <c r="W1057" s="173">
        <f>INDEX(ATS!$A:$P,MATCH(ATS!$U1057,ATS!$O:$O,0),1)</f>
        <v>820371</v>
      </c>
      <c r="X1057" s="174" t="str">
        <f>INDEX(ATS!$A:$P,MATCH(ATS!$U1057,ATS!$O:$O,0),2)</f>
        <v>Hunter Roller Shorts M</v>
      </c>
      <c r="Y1057" s="175" t="str">
        <f>INDEX(ATS!$A:$P,MATCH(ATS!$U1057,ATS!$O:$O,0),4)</f>
        <v>99901-XL</v>
      </c>
      <c r="AA1057" s="173"/>
      <c r="AB1057" s="173"/>
      <c r="AC1057" s="173"/>
      <c r="AD1057" s="173"/>
      <c r="AE1057" s="173"/>
    </row>
    <row r="1058" spans="1:31">
      <c r="A1058">
        <v>820386</v>
      </c>
      <c r="B1058" t="s">
        <v>962</v>
      </c>
      <c r="C1058" t="s">
        <v>3939</v>
      </c>
      <c r="D1058" t="s">
        <v>3961</v>
      </c>
      <c r="E1058" t="s">
        <v>3962</v>
      </c>
      <c r="F1058" t="s">
        <v>68</v>
      </c>
      <c r="G1058" t="s">
        <v>111</v>
      </c>
      <c r="H1058">
        <v>0</v>
      </c>
      <c r="I1058">
        <v>0</v>
      </c>
      <c r="J1058">
        <v>0</v>
      </c>
      <c r="K1058">
        <v>0</v>
      </c>
      <c r="L1058">
        <v>0</v>
      </c>
      <c r="N1058" s="171" t="str">
        <f t="shared" si="48"/>
        <v>820386-56003-XS</v>
      </c>
      <c r="O1058" s="172" t="str">
        <f>IF(B1058="NET","",IF(B1058="","",IFERROR(VLOOKUP(N1058,EAN!$A:$B,2,FALSE),"MANGLER - MÅ OPPDATERE EAN-FANEN")))</f>
        <v>MANGLER - MÅ OPPDATERE EAN-FANEN</v>
      </c>
      <c r="P1058" s="171">
        <f t="shared" si="49"/>
        <v>0</v>
      </c>
      <c r="Q1058" s="171">
        <f t="shared" si="50"/>
        <v>0</v>
      </c>
      <c r="S1058" s="102" t="str">
        <f>IF(B1058="NET","",IFERROR(VLOOKUP(O1058,'2) Order Form'!$V$9:$V$905,1,FALSE),"Ikke med I order form"))</f>
        <v>Ikke med I order form</v>
      </c>
      <c r="U1058" s="2">
        <v>7048652896865</v>
      </c>
      <c r="V1058" s="120">
        <f>IFERROR(VLOOKUP(U1058,'2) Order Form'!$V$9:$V$1767,1,FALSE),"Ikke med I order form")</f>
        <v>7048652896865</v>
      </c>
      <c r="W1058" s="173">
        <f>INDEX(ATS!$A:$P,MATCH(ATS!$U1058,ATS!$O:$O,0),1)</f>
        <v>820433</v>
      </c>
      <c r="X1058" s="174" t="str">
        <f>INDEX(ATS!$A:$P,MATCH(ATS!$U1058,ATS!$O:$O,0),2)</f>
        <v>Hunter Merino Hybrid LS Jersey M</v>
      </c>
      <c r="Y1058" s="175" t="str">
        <f>INDEX(ATS!$A:$P,MATCH(ATS!$U1058,ATS!$O:$O,0),4)</f>
        <v>78001-S</v>
      </c>
      <c r="AA1058" s="173"/>
      <c r="AB1058" s="173"/>
      <c r="AC1058" s="173"/>
      <c r="AD1058" s="173"/>
      <c r="AE1058" s="173"/>
    </row>
    <row r="1059" spans="1:31">
      <c r="A1059">
        <v>820386</v>
      </c>
      <c r="B1059" t="s">
        <v>962</v>
      </c>
      <c r="C1059" t="s">
        <v>3939</v>
      </c>
      <c r="D1059" t="s">
        <v>3963</v>
      </c>
      <c r="E1059" t="s">
        <v>3962</v>
      </c>
      <c r="F1059" t="s">
        <v>8</v>
      </c>
      <c r="G1059" t="s">
        <v>111</v>
      </c>
      <c r="H1059">
        <v>0</v>
      </c>
      <c r="I1059">
        <v>0</v>
      </c>
      <c r="J1059">
        <v>0</v>
      </c>
      <c r="K1059">
        <v>0</v>
      </c>
      <c r="L1059">
        <v>0</v>
      </c>
      <c r="N1059" s="171" t="str">
        <f t="shared" si="48"/>
        <v>820386-56003-S</v>
      </c>
      <c r="O1059" s="172" t="str">
        <f>IF(B1059="NET","",IF(B1059="","",IFERROR(VLOOKUP(N1059,EAN!$A:$B,2,FALSE),"MANGLER - MÅ OPPDATERE EAN-FANEN")))</f>
        <v>MANGLER - MÅ OPPDATERE EAN-FANEN</v>
      </c>
      <c r="P1059" s="171">
        <f t="shared" si="49"/>
        <v>0</v>
      </c>
      <c r="Q1059" s="171">
        <f t="shared" si="50"/>
        <v>0</v>
      </c>
      <c r="S1059" s="102" t="str">
        <f>IF(B1059="NET","",IFERROR(VLOOKUP(O1059,'2) Order Form'!$V$9:$V$905,1,FALSE),"Ikke med I order form"))</f>
        <v>Ikke med I order form</v>
      </c>
      <c r="U1059" s="2">
        <v>7048652896865</v>
      </c>
      <c r="V1059" s="120">
        <f>IFERROR(VLOOKUP(U1059,'2) Order Form'!$V$9:$V$1767,1,FALSE),"Ikke med I order form")</f>
        <v>7048652896865</v>
      </c>
      <c r="W1059" s="173">
        <f>INDEX(ATS!$A:$P,MATCH(ATS!$U1059,ATS!$O:$O,0),1)</f>
        <v>820433</v>
      </c>
      <c r="X1059" s="174" t="str">
        <f>INDEX(ATS!$A:$P,MATCH(ATS!$U1059,ATS!$O:$O,0),2)</f>
        <v>Hunter Merino Hybrid LS Jersey M</v>
      </c>
      <c r="Y1059" s="175" t="str">
        <f>INDEX(ATS!$A:$P,MATCH(ATS!$U1059,ATS!$O:$O,0),4)</f>
        <v>78001-S</v>
      </c>
      <c r="AA1059" s="173"/>
      <c r="AB1059" s="173"/>
      <c r="AC1059" s="173"/>
      <c r="AD1059" s="173"/>
      <c r="AE1059" s="173"/>
    </row>
    <row r="1060" spans="1:31">
      <c r="A1060">
        <v>820386</v>
      </c>
      <c r="B1060" t="s">
        <v>962</v>
      </c>
      <c r="C1060" t="s">
        <v>3939</v>
      </c>
      <c r="D1060" t="s">
        <v>3964</v>
      </c>
      <c r="E1060" t="s">
        <v>3962</v>
      </c>
      <c r="F1060" t="s">
        <v>7</v>
      </c>
      <c r="G1060" t="s">
        <v>111</v>
      </c>
      <c r="H1060">
        <v>0</v>
      </c>
      <c r="I1060">
        <v>0</v>
      </c>
      <c r="J1060">
        <v>0</v>
      </c>
      <c r="K1060">
        <v>0</v>
      </c>
      <c r="L1060">
        <v>0</v>
      </c>
      <c r="N1060" s="171" t="str">
        <f t="shared" si="48"/>
        <v>820386-56003-M</v>
      </c>
      <c r="O1060" s="172" t="str">
        <f>IF(B1060="NET","",IF(B1060="","",IFERROR(VLOOKUP(N1060,EAN!$A:$B,2,FALSE),"MANGLER - MÅ OPPDATERE EAN-FANEN")))</f>
        <v>MANGLER - MÅ OPPDATERE EAN-FANEN</v>
      </c>
      <c r="P1060" s="171">
        <f t="shared" si="49"/>
        <v>0</v>
      </c>
      <c r="Q1060" s="171">
        <f t="shared" si="50"/>
        <v>0</v>
      </c>
      <c r="S1060" s="102" t="str">
        <f>IF(B1060="NET","",IFERROR(VLOOKUP(O1060,'2) Order Form'!$V$9:$V$905,1,FALSE),"Ikke med I order form"))</f>
        <v>Ikke med I order form</v>
      </c>
      <c r="U1060" s="2">
        <v>7048652896858</v>
      </c>
      <c r="V1060" s="120">
        <f>IFERROR(VLOOKUP(U1060,'2) Order Form'!$V$9:$V$1767,1,FALSE),"Ikke med I order form")</f>
        <v>7048652896858</v>
      </c>
      <c r="W1060" s="173">
        <f>INDEX(ATS!$A:$P,MATCH(ATS!$U1060,ATS!$O:$O,0),1)</f>
        <v>820433</v>
      </c>
      <c r="X1060" s="174" t="str">
        <f>INDEX(ATS!$A:$P,MATCH(ATS!$U1060,ATS!$O:$O,0),2)</f>
        <v>Hunter Merino Hybrid LS Jersey M</v>
      </c>
      <c r="Y1060" s="175" t="str">
        <f>INDEX(ATS!$A:$P,MATCH(ATS!$U1060,ATS!$O:$O,0),4)</f>
        <v>78001-M</v>
      </c>
      <c r="AA1060" s="173"/>
      <c r="AB1060" s="173"/>
      <c r="AC1060" s="173"/>
      <c r="AD1060" s="173"/>
      <c r="AE1060" s="173"/>
    </row>
    <row r="1061" spans="1:31">
      <c r="A1061">
        <v>820386</v>
      </c>
      <c r="B1061" t="s">
        <v>962</v>
      </c>
      <c r="C1061" t="s">
        <v>3939</v>
      </c>
      <c r="D1061" t="s">
        <v>3965</v>
      </c>
      <c r="E1061" t="s">
        <v>3962</v>
      </c>
      <c r="F1061" t="s">
        <v>66</v>
      </c>
      <c r="G1061" t="s">
        <v>111</v>
      </c>
      <c r="H1061">
        <v>0</v>
      </c>
      <c r="I1061">
        <v>0</v>
      </c>
      <c r="J1061">
        <v>0</v>
      </c>
      <c r="K1061">
        <v>0</v>
      </c>
      <c r="L1061">
        <v>0</v>
      </c>
      <c r="N1061" s="171" t="str">
        <f t="shared" si="48"/>
        <v>820386-56003-L</v>
      </c>
      <c r="O1061" s="172" t="str">
        <f>IF(B1061="NET","",IF(B1061="","",IFERROR(VLOOKUP(N1061,EAN!$A:$B,2,FALSE),"MANGLER - MÅ OPPDATERE EAN-FANEN")))</f>
        <v>MANGLER - MÅ OPPDATERE EAN-FANEN</v>
      </c>
      <c r="P1061" s="171">
        <f t="shared" si="49"/>
        <v>0</v>
      </c>
      <c r="Q1061" s="171">
        <f t="shared" si="50"/>
        <v>0</v>
      </c>
      <c r="S1061" s="102" t="str">
        <f>IF(B1061="NET","",IFERROR(VLOOKUP(O1061,'2) Order Form'!$V$9:$V$905,1,FALSE),"Ikke med I order form"))</f>
        <v>Ikke med I order form</v>
      </c>
      <c r="U1061" s="2">
        <v>7048652896858</v>
      </c>
      <c r="V1061" s="120">
        <f>IFERROR(VLOOKUP(U1061,'2) Order Form'!$V$9:$V$1767,1,FALSE),"Ikke med I order form")</f>
        <v>7048652896858</v>
      </c>
      <c r="W1061" s="173">
        <f>INDEX(ATS!$A:$P,MATCH(ATS!$U1061,ATS!$O:$O,0),1)</f>
        <v>820433</v>
      </c>
      <c r="X1061" s="174" t="str">
        <f>INDEX(ATS!$A:$P,MATCH(ATS!$U1061,ATS!$O:$O,0),2)</f>
        <v>Hunter Merino Hybrid LS Jersey M</v>
      </c>
      <c r="Y1061" s="175" t="str">
        <f>INDEX(ATS!$A:$P,MATCH(ATS!$U1061,ATS!$O:$O,0),4)</f>
        <v>78001-M</v>
      </c>
      <c r="AA1061" s="173"/>
      <c r="AB1061" s="173"/>
      <c r="AC1061" s="173"/>
      <c r="AD1061" s="173"/>
      <c r="AE1061" s="173"/>
    </row>
    <row r="1062" spans="1:31">
      <c r="A1062">
        <v>820386</v>
      </c>
      <c r="B1062" t="s">
        <v>962</v>
      </c>
      <c r="C1062" t="s">
        <v>3939</v>
      </c>
      <c r="D1062" t="s">
        <v>3971</v>
      </c>
      <c r="E1062" t="s">
        <v>3952</v>
      </c>
      <c r="F1062" t="s">
        <v>68</v>
      </c>
      <c r="G1062" t="s">
        <v>111</v>
      </c>
      <c r="H1062">
        <v>0</v>
      </c>
      <c r="I1062">
        <v>0</v>
      </c>
      <c r="J1062">
        <v>0</v>
      </c>
      <c r="K1062">
        <v>0</v>
      </c>
      <c r="L1062">
        <v>0</v>
      </c>
      <c r="N1062" s="171" t="str">
        <f t="shared" si="48"/>
        <v>820386-77102-XS</v>
      </c>
      <c r="O1062" s="172" t="str">
        <f>IF(B1062="NET","",IF(B1062="","",IFERROR(VLOOKUP(N1062,EAN!$A:$B,2,FALSE),"MANGLER - MÅ OPPDATERE EAN-FANEN")))</f>
        <v>MANGLER - MÅ OPPDATERE EAN-FANEN</v>
      </c>
      <c r="P1062" s="171">
        <f t="shared" si="49"/>
        <v>0</v>
      </c>
      <c r="Q1062" s="171">
        <f t="shared" si="50"/>
        <v>0</v>
      </c>
      <c r="S1062" s="102" t="str">
        <f>IF(B1062="NET","",IFERROR(VLOOKUP(O1062,'2) Order Form'!$V$9:$V$905,1,FALSE),"Ikke med I order form"))</f>
        <v>Ikke med I order form</v>
      </c>
      <c r="U1062" s="2">
        <v>7048652896841</v>
      </c>
      <c r="V1062" s="120">
        <f>IFERROR(VLOOKUP(U1062,'2) Order Form'!$V$9:$V$1767,1,FALSE),"Ikke med I order form")</f>
        <v>7048652896841</v>
      </c>
      <c r="W1062" s="173">
        <f>INDEX(ATS!$A:$P,MATCH(ATS!$U1062,ATS!$O:$O,0),1)</f>
        <v>820433</v>
      </c>
      <c r="X1062" s="174" t="str">
        <f>INDEX(ATS!$A:$P,MATCH(ATS!$U1062,ATS!$O:$O,0),2)</f>
        <v>Hunter Merino Hybrid LS Jersey M</v>
      </c>
      <c r="Y1062" s="175" t="str">
        <f>INDEX(ATS!$A:$P,MATCH(ATS!$U1062,ATS!$O:$O,0),4)</f>
        <v>78001-L</v>
      </c>
      <c r="AA1062" s="173"/>
      <c r="AB1062" s="173"/>
      <c r="AC1062" s="173"/>
      <c r="AD1062" s="173"/>
      <c r="AE1062" s="173"/>
    </row>
    <row r="1063" spans="1:31">
      <c r="A1063">
        <v>820386</v>
      </c>
      <c r="B1063" t="s">
        <v>962</v>
      </c>
      <c r="C1063" t="s">
        <v>3939</v>
      </c>
      <c r="D1063" t="s">
        <v>3951</v>
      </c>
      <c r="E1063" t="s">
        <v>3952</v>
      </c>
      <c r="F1063" t="s">
        <v>8</v>
      </c>
      <c r="G1063" t="s">
        <v>111</v>
      </c>
      <c r="H1063">
        <v>0</v>
      </c>
      <c r="I1063">
        <v>0</v>
      </c>
      <c r="J1063">
        <v>0</v>
      </c>
      <c r="K1063">
        <v>0</v>
      </c>
      <c r="L1063">
        <v>0</v>
      </c>
      <c r="N1063" s="171" t="str">
        <f t="shared" si="48"/>
        <v>820386-77102-S</v>
      </c>
      <c r="O1063" s="172" t="str">
        <f>IF(B1063="NET","",IF(B1063="","",IFERROR(VLOOKUP(N1063,EAN!$A:$B,2,FALSE),"MANGLER - MÅ OPPDATERE EAN-FANEN")))</f>
        <v>MANGLER - MÅ OPPDATERE EAN-FANEN</v>
      </c>
      <c r="P1063" s="171">
        <f t="shared" si="49"/>
        <v>0</v>
      </c>
      <c r="Q1063" s="171">
        <f t="shared" si="50"/>
        <v>0</v>
      </c>
      <c r="S1063" s="102" t="str">
        <f>IF(B1063="NET","",IFERROR(VLOOKUP(O1063,'2) Order Form'!$V$9:$V$905,1,FALSE),"Ikke med I order form"))</f>
        <v>Ikke med I order form</v>
      </c>
      <c r="U1063" s="2">
        <v>7048652896841</v>
      </c>
      <c r="V1063" s="120">
        <f>IFERROR(VLOOKUP(U1063,'2) Order Form'!$V$9:$V$1767,1,FALSE),"Ikke med I order form")</f>
        <v>7048652896841</v>
      </c>
      <c r="W1063" s="173">
        <f>INDEX(ATS!$A:$P,MATCH(ATS!$U1063,ATS!$O:$O,0),1)</f>
        <v>820433</v>
      </c>
      <c r="X1063" s="174" t="str">
        <f>INDEX(ATS!$A:$P,MATCH(ATS!$U1063,ATS!$O:$O,0),2)</f>
        <v>Hunter Merino Hybrid LS Jersey M</v>
      </c>
      <c r="Y1063" s="175" t="str">
        <f>INDEX(ATS!$A:$P,MATCH(ATS!$U1063,ATS!$O:$O,0),4)</f>
        <v>78001-L</v>
      </c>
      <c r="AA1063" s="173"/>
      <c r="AB1063" s="173"/>
      <c r="AC1063" s="173"/>
      <c r="AD1063" s="173"/>
      <c r="AE1063" s="173"/>
    </row>
    <row r="1064" spans="1:31">
      <c r="A1064">
        <v>820386</v>
      </c>
      <c r="B1064" t="s">
        <v>962</v>
      </c>
      <c r="C1064" t="s">
        <v>3939</v>
      </c>
      <c r="D1064" t="s">
        <v>3953</v>
      </c>
      <c r="E1064" t="s">
        <v>3952</v>
      </c>
      <c r="F1064" t="s">
        <v>7</v>
      </c>
      <c r="G1064" t="s">
        <v>111</v>
      </c>
      <c r="H1064">
        <v>0</v>
      </c>
      <c r="I1064">
        <v>0</v>
      </c>
      <c r="J1064">
        <v>0</v>
      </c>
      <c r="K1064">
        <v>0</v>
      </c>
      <c r="L1064">
        <v>0</v>
      </c>
      <c r="N1064" s="171" t="str">
        <f t="shared" si="48"/>
        <v>820386-77102-M</v>
      </c>
      <c r="O1064" s="172" t="str">
        <f>IF(B1064="NET","",IF(B1064="","",IFERROR(VLOOKUP(N1064,EAN!$A:$B,2,FALSE),"MANGLER - MÅ OPPDATERE EAN-FANEN")))</f>
        <v>MANGLER - MÅ OPPDATERE EAN-FANEN</v>
      </c>
      <c r="P1064" s="171">
        <f t="shared" si="49"/>
        <v>0</v>
      </c>
      <c r="Q1064" s="171">
        <f t="shared" si="50"/>
        <v>0</v>
      </c>
      <c r="S1064" s="102" t="str">
        <f>IF(B1064="NET","",IFERROR(VLOOKUP(O1064,'2) Order Form'!$V$9:$V$905,1,FALSE),"Ikke med I order form"))</f>
        <v>Ikke med I order form</v>
      </c>
      <c r="U1064" s="2">
        <v>7048652896872</v>
      </c>
      <c r="V1064" s="120">
        <f>IFERROR(VLOOKUP(U1064,'2) Order Form'!$V$9:$V$1767,1,FALSE),"Ikke med I order form")</f>
        <v>7048652896872</v>
      </c>
      <c r="W1064" s="173">
        <f>INDEX(ATS!$A:$P,MATCH(ATS!$U1064,ATS!$O:$O,0),1)</f>
        <v>820433</v>
      </c>
      <c r="X1064" s="174" t="str">
        <f>INDEX(ATS!$A:$P,MATCH(ATS!$U1064,ATS!$O:$O,0),2)</f>
        <v>Hunter Merino Hybrid LS Jersey M</v>
      </c>
      <c r="Y1064" s="175" t="str">
        <f>INDEX(ATS!$A:$P,MATCH(ATS!$U1064,ATS!$O:$O,0),4)</f>
        <v>78001-XL</v>
      </c>
      <c r="AA1064" s="173"/>
      <c r="AB1064" s="173"/>
      <c r="AC1064" s="173"/>
      <c r="AD1064" s="173"/>
      <c r="AE1064" s="173"/>
    </row>
    <row r="1065" spans="1:31">
      <c r="A1065">
        <v>820386</v>
      </c>
      <c r="B1065" t="s">
        <v>962</v>
      </c>
      <c r="C1065" t="s">
        <v>3939</v>
      </c>
      <c r="D1065" t="s">
        <v>3954</v>
      </c>
      <c r="E1065" t="s">
        <v>3952</v>
      </c>
      <c r="F1065" t="s">
        <v>66</v>
      </c>
      <c r="G1065" t="s">
        <v>111</v>
      </c>
      <c r="H1065">
        <v>0</v>
      </c>
      <c r="I1065">
        <v>0</v>
      </c>
      <c r="J1065">
        <v>0</v>
      </c>
      <c r="K1065">
        <v>0</v>
      </c>
      <c r="L1065">
        <v>0</v>
      </c>
      <c r="N1065" s="171" t="str">
        <f t="shared" si="48"/>
        <v>820386-77102-L</v>
      </c>
      <c r="O1065" s="172" t="str">
        <f>IF(B1065="NET","",IF(B1065="","",IFERROR(VLOOKUP(N1065,EAN!$A:$B,2,FALSE),"MANGLER - MÅ OPPDATERE EAN-FANEN")))</f>
        <v>MANGLER - MÅ OPPDATERE EAN-FANEN</v>
      </c>
      <c r="P1065" s="171">
        <f t="shared" si="49"/>
        <v>0</v>
      </c>
      <c r="Q1065" s="171">
        <f t="shared" si="50"/>
        <v>0</v>
      </c>
      <c r="S1065" s="102" t="str">
        <f>IF(B1065="NET","",IFERROR(VLOOKUP(O1065,'2) Order Form'!$V$9:$V$905,1,FALSE),"Ikke med I order form"))</f>
        <v>Ikke med I order form</v>
      </c>
      <c r="U1065" s="2">
        <v>7048652896872</v>
      </c>
      <c r="V1065" s="120">
        <f>IFERROR(VLOOKUP(U1065,'2) Order Form'!$V$9:$V$1767,1,FALSE),"Ikke med I order form")</f>
        <v>7048652896872</v>
      </c>
      <c r="W1065" s="173">
        <f>INDEX(ATS!$A:$P,MATCH(ATS!$U1065,ATS!$O:$O,0),1)</f>
        <v>820433</v>
      </c>
      <c r="X1065" s="174" t="str">
        <f>INDEX(ATS!$A:$P,MATCH(ATS!$U1065,ATS!$O:$O,0),2)</f>
        <v>Hunter Merino Hybrid LS Jersey M</v>
      </c>
      <c r="Y1065" s="175" t="str">
        <f>INDEX(ATS!$A:$P,MATCH(ATS!$U1065,ATS!$O:$O,0),4)</f>
        <v>78001-XL</v>
      </c>
      <c r="AA1065" s="173"/>
      <c r="AB1065" s="173"/>
      <c r="AC1065" s="173"/>
      <c r="AD1065" s="173"/>
      <c r="AE1065" s="173"/>
    </row>
    <row r="1066" spans="1:31">
      <c r="A1066">
        <v>820386</v>
      </c>
      <c r="B1066" t="s">
        <v>962</v>
      </c>
      <c r="C1066" t="s">
        <v>3939</v>
      </c>
      <c r="D1066" t="s">
        <v>1431</v>
      </c>
      <c r="E1066" t="s">
        <v>2823</v>
      </c>
      <c r="F1066" t="s">
        <v>68</v>
      </c>
      <c r="G1066" t="s">
        <v>214</v>
      </c>
      <c r="H1066">
        <v>62</v>
      </c>
      <c r="I1066">
        <v>62</v>
      </c>
      <c r="J1066">
        <v>62</v>
      </c>
      <c r="K1066">
        <v>62</v>
      </c>
      <c r="L1066">
        <v>62</v>
      </c>
      <c r="N1066" s="171" t="str">
        <f t="shared" si="48"/>
        <v>820386-88300-XS</v>
      </c>
      <c r="O1066" s="172">
        <f>IF(B1066="NET","",IF(B1066="","",IFERROR(VLOOKUP(N1066,EAN!$A:$B,2,FALSE),"MANGLER - MÅ OPPDATERE EAN-FANEN")))</f>
        <v>7048652899828</v>
      </c>
      <c r="P1066" s="171">
        <f t="shared" si="49"/>
        <v>62</v>
      </c>
      <c r="Q1066" s="171">
        <f t="shared" si="50"/>
        <v>62</v>
      </c>
      <c r="S1066" s="102">
        <f>IF(B1066="NET","",IFERROR(VLOOKUP(O1066,'2) Order Form'!$V$9:$V$905,1,FALSE),"Ikke med I order form"))</f>
        <v>7048652899828</v>
      </c>
      <c r="U1066" s="2">
        <v>7048652896902</v>
      </c>
      <c r="V1066" s="120">
        <f>IFERROR(VLOOKUP(U1066,'2) Order Form'!$V$9:$V$1767,1,FALSE),"Ikke med I order form")</f>
        <v>7048652896902</v>
      </c>
      <c r="W1066" s="173">
        <f>INDEX(ATS!$A:$P,MATCH(ATS!$U1066,ATS!$O:$O,0),1)</f>
        <v>820433</v>
      </c>
      <c r="X1066" s="174" t="str">
        <f>INDEX(ATS!$A:$P,MATCH(ATS!$U1066,ATS!$O:$O,0),2)</f>
        <v>Hunter Merino Hybrid LS Jersey M</v>
      </c>
      <c r="Y1066" s="175" t="str">
        <f>INDEX(ATS!$A:$P,MATCH(ATS!$U1066,ATS!$O:$O,0),4)</f>
        <v>88300-S</v>
      </c>
      <c r="AA1066" s="173"/>
      <c r="AB1066" s="173"/>
      <c r="AC1066" s="173"/>
      <c r="AD1066" s="173"/>
      <c r="AE1066" s="173"/>
    </row>
    <row r="1067" spans="1:31">
      <c r="A1067">
        <v>820386</v>
      </c>
      <c r="B1067" t="s">
        <v>962</v>
      </c>
      <c r="C1067" t="s">
        <v>3939</v>
      </c>
      <c r="D1067" t="s">
        <v>1423</v>
      </c>
      <c r="E1067" t="s">
        <v>2823</v>
      </c>
      <c r="F1067" t="s">
        <v>8</v>
      </c>
      <c r="G1067" t="s">
        <v>214</v>
      </c>
      <c r="H1067">
        <v>159</v>
      </c>
      <c r="I1067">
        <v>159</v>
      </c>
      <c r="J1067">
        <v>159</v>
      </c>
      <c r="K1067">
        <v>159</v>
      </c>
      <c r="L1067">
        <v>159</v>
      </c>
      <c r="N1067" s="171" t="str">
        <f t="shared" si="48"/>
        <v>820386-88300-S</v>
      </c>
      <c r="O1067" s="172">
        <f>IF(B1067="NET","",IF(B1067="","",IFERROR(VLOOKUP(N1067,EAN!$A:$B,2,FALSE),"MANGLER - MÅ OPPDATERE EAN-FANEN")))</f>
        <v>7048652899811</v>
      </c>
      <c r="P1067" s="171">
        <f t="shared" si="49"/>
        <v>159</v>
      </c>
      <c r="Q1067" s="171">
        <f t="shared" si="50"/>
        <v>159</v>
      </c>
      <c r="S1067" s="102">
        <f>IF(B1067="NET","",IFERROR(VLOOKUP(O1067,'2) Order Form'!$V$9:$V$905,1,FALSE),"Ikke med I order form"))</f>
        <v>7048652899811</v>
      </c>
      <c r="U1067" s="2">
        <v>7048652896902</v>
      </c>
      <c r="V1067" s="120">
        <f>IFERROR(VLOOKUP(U1067,'2) Order Form'!$V$9:$V$1767,1,FALSE),"Ikke med I order form")</f>
        <v>7048652896902</v>
      </c>
      <c r="W1067" s="173">
        <f>INDEX(ATS!$A:$P,MATCH(ATS!$U1067,ATS!$O:$O,0),1)</f>
        <v>820433</v>
      </c>
      <c r="X1067" s="174" t="str">
        <f>INDEX(ATS!$A:$P,MATCH(ATS!$U1067,ATS!$O:$O,0),2)</f>
        <v>Hunter Merino Hybrid LS Jersey M</v>
      </c>
      <c r="Y1067" s="175" t="str">
        <f>INDEX(ATS!$A:$P,MATCH(ATS!$U1067,ATS!$O:$O,0),4)</f>
        <v>88300-S</v>
      </c>
      <c r="AA1067" s="173"/>
      <c r="AB1067" s="173"/>
      <c r="AC1067" s="173"/>
      <c r="AD1067" s="173"/>
      <c r="AE1067" s="173"/>
    </row>
    <row r="1068" spans="1:31">
      <c r="A1068">
        <v>820386</v>
      </c>
      <c r="B1068" t="s">
        <v>962</v>
      </c>
      <c r="C1068" t="s">
        <v>3939</v>
      </c>
      <c r="D1068" t="s">
        <v>1424</v>
      </c>
      <c r="E1068" t="s">
        <v>2823</v>
      </c>
      <c r="F1068" t="s">
        <v>7</v>
      </c>
      <c r="G1068" t="s">
        <v>214</v>
      </c>
      <c r="H1068">
        <v>174</v>
      </c>
      <c r="I1068">
        <v>174</v>
      </c>
      <c r="J1068">
        <v>174</v>
      </c>
      <c r="K1068">
        <v>174</v>
      </c>
      <c r="L1068">
        <v>174</v>
      </c>
      <c r="N1068" s="171" t="str">
        <f t="shared" si="48"/>
        <v>820386-88300-M</v>
      </c>
      <c r="O1068" s="172">
        <f>IF(B1068="NET","",IF(B1068="","",IFERROR(VLOOKUP(N1068,EAN!$A:$B,2,FALSE),"MANGLER - MÅ OPPDATERE EAN-FANEN")))</f>
        <v>7048652899804</v>
      </c>
      <c r="P1068" s="171">
        <f t="shared" si="49"/>
        <v>174</v>
      </c>
      <c r="Q1068" s="171">
        <f t="shared" si="50"/>
        <v>174</v>
      </c>
      <c r="S1068" s="102">
        <f>IF(B1068="NET","",IFERROR(VLOOKUP(O1068,'2) Order Form'!$V$9:$V$905,1,FALSE),"Ikke med I order form"))</f>
        <v>7048652899804</v>
      </c>
      <c r="U1068" s="2">
        <v>7048652896896</v>
      </c>
      <c r="V1068" s="120">
        <f>IFERROR(VLOOKUP(U1068,'2) Order Form'!$V$9:$V$1767,1,FALSE),"Ikke med I order form")</f>
        <v>7048652896896</v>
      </c>
      <c r="W1068" s="173">
        <f>INDEX(ATS!$A:$P,MATCH(ATS!$U1068,ATS!$O:$O,0),1)</f>
        <v>820433</v>
      </c>
      <c r="X1068" s="174" t="str">
        <f>INDEX(ATS!$A:$P,MATCH(ATS!$U1068,ATS!$O:$O,0),2)</f>
        <v>Hunter Merino Hybrid LS Jersey M</v>
      </c>
      <c r="Y1068" s="175" t="str">
        <f>INDEX(ATS!$A:$P,MATCH(ATS!$U1068,ATS!$O:$O,0),4)</f>
        <v>88300-M</v>
      </c>
      <c r="AA1068" s="173"/>
      <c r="AB1068" s="173"/>
      <c r="AC1068" s="173"/>
      <c r="AD1068" s="173"/>
      <c r="AE1068" s="173"/>
    </row>
    <row r="1069" spans="1:31">
      <c r="A1069">
        <v>820386</v>
      </c>
      <c r="B1069" t="s">
        <v>962</v>
      </c>
      <c r="C1069" t="s">
        <v>3939</v>
      </c>
      <c r="D1069" t="s">
        <v>1425</v>
      </c>
      <c r="E1069" t="s">
        <v>2823</v>
      </c>
      <c r="F1069" t="s">
        <v>66</v>
      </c>
      <c r="G1069" t="s">
        <v>214</v>
      </c>
      <c r="H1069">
        <v>75</v>
      </c>
      <c r="I1069">
        <v>75</v>
      </c>
      <c r="J1069">
        <v>75</v>
      </c>
      <c r="K1069">
        <v>75</v>
      </c>
      <c r="L1069">
        <v>75</v>
      </c>
      <c r="N1069" s="171" t="str">
        <f t="shared" si="48"/>
        <v>820386-88300-L</v>
      </c>
      <c r="O1069" s="172">
        <f>IF(B1069="NET","",IF(B1069="","",IFERROR(VLOOKUP(N1069,EAN!$A:$B,2,FALSE),"MANGLER - MÅ OPPDATERE EAN-FANEN")))</f>
        <v>7048652899798</v>
      </c>
      <c r="P1069" s="171">
        <f t="shared" si="49"/>
        <v>75</v>
      </c>
      <c r="Q1069" s="171">
        <f t="shared" si="50"/>
        <v>75</v>
      </c>
      <c r="S1069" s="102">
        <f>IF(B1069="NET","",IFERROR(VLOOKUP(O1069,'2) Order Form'!$V$9:$V$905,1,FALSE),"Ikke med I order form"))</f>
        <v>7048652899798</v>
      </c>
      <c r="U1069" s="2">
        <v>7048652896896</v>
      </c>
      <c r="V1069" s="120">
        <f>IFERROR(VLOOKUP(U1069,'2) Order Form'!$V$9:$V$1767,1,FALSE),"Ikke med I order form")</f>
        <v>7048652896896</v>
      </c>
      <c r="W1069" s="173">
        <f>INDEX(ATS!$A:$P,MATCH(ATS!$U1069,ATS!$O:$O,0),1)</f>
        <v>820433</v>
      </c>
      <c r="X1069" s="174" t="str">
        <f>INDEX(ATS!$A:$P,MATCH(ATS!$U1069,ATS!$O:$O,0),2)</f>
        <v>Hunter Merino Hybrid LS Jersey M</v>
      </c>
      <c r="Y1069" s="175" t="str">
        <f>INDEX(ATS!$A:$P,MATCH(ATS!$U1069,ATS!$O:$O,0),4)</f>
        <v>88300-M</v>
      </c>
      <c r="AA1069" s="173"/>
      <c r="AB1069" s="173"/>
      <c r="AC1069" s="173"/>
      <c r="AD1069" s="173"/>
      <c r="AE1069" s="173"/>
    </row>
    <row r="1070" spans="1:31">
      <c r="A1070">
        <v>820386</v>
      </c>
      <c r="B1070" t="s">
        <v>962</v>
      </c>
      <c r="C1070" t="s">
        <v>3939</v>
      </c>
      <c r="D1070" t="s">
        <v>338</v>
      </c>
      <c r="E1070" t="s">
        <v>2883</v>
      </c>
      <c r="F1070" t="s">
        <v>68</v>
      </c>
      <c r="G1070" t="s">
        <v>214</v>
      </c>
      <c r="H1070">
        <v>10</v>
      </c>
      <c r="I1070">
        <v>10</v>
      </c>
      <c r="J1070">
        <v>10</v>
      </c>
      <c r="K1070">
        <v>10</v>
      </c>
      <c r="L1070">
        <v>10</v>
      </c>
      <c r="N1070" s="171" t="str">
        <f t="shared" si="48"/>
        <v>820386-99901-XS</v>
      </c>
      <c r="O1070" s="172">
        <f>IF(B1070="NET","",IF(B1070="","",IFERROR(VLOOKUP(N1070,EAN!$A:$B,2,FALSE),"MANGLER - MÅ OPPDATERE EAN-FANEN")))</f>
        <v>7048652899866</v>
      </c>
      <c r="P1070" s="171">
        <f t="shared" si="49"/>
        <v>10</v>
      </c>
      <c r="Q1070" s="171">
        <f t="shared" si="50"/>
        <v>10</v>
      </c>
      <c r="S1070" s="102">
        <f>IF(B1070="NET","",IFERROR(VLOOKUP(O1070,'2) Order Form'!$V$9:$V$905,1,FALSE),"Ikke med I order form"))</f>
        <v>7048652899866</v>
      </c>
      <c r="U1070" s="2">
        <v>7048652896889</v>
      </c>
      <c r="V1070" s="120">
        <f>IFERROR(VLOOKUP(U1070,'2) Order Form'!$V$9:$V$1767,1,FALSE),"Ikke med I order form")</f>
        <v>7048652896889</v>
      </c>
      <c r="W1070" s="173">
        <f>INDEX(ATS!$A:$P,MATCH(ATS!$U1070,ATS!$O:$O,0),1)</f>
        <v>820433</v>
      </c>
      <c r="X1070" s="174" t="str">
        <f>INDEX(ATS!$A:$P,MATCH(ATS!$U1070,ATS!$O:$O,0),2)</f>
        <v>Hunter Merino Hybrid LS Jersey M</v>
      </c>
      <c r="Y1070" s="175" t="str">
        <f>INDEX(ATS!$A:$P,MATCH(ATS!$U1070,ATS!$O:$O,0),4)</f>
        <v>88300-L</v>
      </c>
      <c r="AA1070" s="173"/>
      <c r="AB1070" s="173"/>
      <c r="AC1070" s="173"/>
      <c r="AD1070" s="173"/>
      <c r="AE1070" s="173"/>
    </row>
    <row r="1071" spans="1:31">
      <c r="A1071">
        <v>820386</v>
      </c>
      <c r="B1071" t="s">
        <v>962</v>
      </c>
      <c r="C1071" t="s">
        <v>3939</v>
      </c>
      <c r="D1071" t="s">
        <v>334</v>
      </c>
      <c r="E1071" t="s">
        <v>2883</v>
      </c>
      <c r="F1071" t="s">
        <v>8</v>
      </c>
      <c r="G1071" t="s">
        <v>214</v>
      </c>
      <c r="H1071">
        <v>27</v>
      </c>
      <c r="I1071">
        <v>27</v>
      </c>
      <c r="J1071">
        <v>27</v>
      </c>
      <c r="K1071">
        <v>27</v>
      </c>
      <c r="L1071">
        <v>27</v>
      </c>
      <c r="N1071" s="171" t="str">
        <f t="shared" si="48"/>
        <v>820386-99901-S</v>
      </c>
      <c r="O1071" s="172">
        <f>IF(B1071="NET","",IF(B1071="","",IFERROR(VLOOKUP(N1071,EAN!$A:$B,2,FALSE),"MANGLER - MÅ OPPDATERE EAN-FANEN")))</f>
        <v>7048652899859</v>
      </c>
      <c r="P1071" s="171">
        <f t="shared" si="49"/>
        <v>27</v>
      </c>
      <c r="Q1071" s="171">
        <f t="shared" si="50"/>
        <v>27</v>
      </c>
      <c r="S1071" s="102">
        <f>IF(B1071="NET","",IFERROR(VLOOKUP(O1071,'2) Order Form'!$V$9:$V$905,1,FALSE),"Ikke med I order form"))</f>
        <v>7048652899859</v>
      </c>
      <c r="U1071" s="2">
        <v>7048652896889</v>
      </c>
      <c r="V1071" s="120">
        <f>IFERROR(VLOOKUP(U1071,'2) Order Form'!$V$9:$V$1767,1,FALSE),"Ikke med I order form")</f>
        <v>7048652896889</v>
      </c>
      <c r="W1071" s="173">
        <f>INDEX(ATS!$A:$P,MATCH(ATS!$U1071,ATS!$O:$O,0),1)</f>
        <v>820433</v>
      </c>
      <c r="X1071" s="174" t="str">
        <f>INDEX(ATS!$A:$P,MATCH(ATS!$U1071,ATS!$O:$O,0),2)</f>
        <v>Hunter Merino Hybrid LS Jersey M</v>
      </c>
      <c r="Y1071" s="175" t="str">
        <f>INDEX(ATS!$A:$P,MATCH(ATS!$U1071,ATS!$O:$O,0),4)</f>
        <v>88300-L</v>
      </c>
      <c r="AA1071" s="173"/>
      <c r="AB1071" s="173"/>
      <c r="AC1071" s="173"/>
      <c r="AD1071" s="173"/>
      <c r="AE1071" s="173"/>
    </row>
    <row r="1072" spans="1:31">
      <c r="A1072">
        <v>820386</v>
      </c>
      <c r="B1072" t="s">
        <v>962</v>
      </c>
      <c r="C1072" t="s">
        <v>3939</v>
      </c>
      <c r="D1072" t="s">
        <v>335</v>
      </c>
      <c r="E1072" t="s">
        <v>2883</v>
      </c>
      <c r="F1072" t="s">
        <v>7</v>
      </c>
      <c r="G1072" t="s">
        <v>214</v>
      </c>
      <c r="H1072">
        <v>14</v>
      </c>
      <c r="I1072">
        <v>14</v>
      </c>
      <c r="J1072">
        <v>14</v>
      </c>
      <c r="K1072">
        <v>14</v>
      </c>
      <c r="L1072">
        <v>14</v>
      </c>
      <c r="N1072" s="171" t="str">
        <f t="shared" si="48"/>
        <v>820386-99901-M</v>
      </c>
      <c r="O1072" s="172">
        <f>IF(B1072="NET","",IF(B1072="","",IFERROR(VLOOKUP(N1072,EAN!$A:$B,2,FALSE),"MANGLER - MÅ OPPDATERE EAN-FANEN")))</f>
        <v>7048652899842</v>
      </c>
      <c r="P1072" s="171">
        <f t="shared" si="49"/>
        <v>14</v>
      </c>
      <c r="Q1072" s="171">
        <f t="shared" si="50"/>
        <v>14</v>
      </c>
      <c r="S1072" s="102">
        <f>IF(B1072="NET","",IFERROR(VLOOKUP(O1072,'2) Order Form'!$V$9:$V$905,1,FALSE),"Ikke med I order form"))</f>
        <v>7048652899842</v>
      </c>
      <c r="U1072" s="2">
        <v>7048652896919</v>
      </c>
      <c r="V1072" s="120">
        <f>IFERROR(VLOOKUP(U1072,'2) Order Form'!$V$9:$V$1767,1,FALSE),"Ikke med I order form")</f>
        <v>7048652896919</v>
      </c>
      <c r="W1072" s="173">
        <f>INDEX(ATS!$A:$P,MATCH(ATS!$U1072,ATS!$O:$O,0),1)</f>
        <v>820433</v>
      </c>
      <c r="X1072" s="174" t="str">
        <f>INDEX(ATS!$A:$P,MATCH(ATS!$U1072,ATS!$O:$O,0),2)</f>
        <v>Hunter Merino Hybrid LS Jersey M</v>
      </c>
      <c r="Y1072" s="175" t="str">
        <f>INDEX(ATS!$A:$P,MATCH(ATS!$U1072,ATS!$O:$O,0),4)</f>
        <v>88300-XL</v>
      </c>
      <c r="AA1072" s="173"/>
      <c r="AB1072" s="173"/>
      <c r="AC1072" s="173"/>
      <c r="AD1072" s="173"/>
      <c r="AE1072" s="173"/>
    </row>
    <row r="1073" spans="1:31">
      <c r="A1073">
        <v>820386</v>
      </c>
      <c r="B1073" t="s">
        <v>962</v>
      </c>
      <c r="C1073" t="s">
        <v>3939</v>
      </c>
      <c r="D1073" t="s">
        <v>336</v>
      </c>
      <c r="E1073" t="s">
        <v>2883</v>
      </c>
      <c r="F1073" t="s">
        <v>66</v>
      </c>
      <c r="G1073" t="s">
        <v>214</v>
      </c>
      <c r="H1073">
        <v>0</v>
      </c>
      <c r="I1073">
        <v>0</v>
      </c>
      <c r="J1073">
        <v>0</v>
      </c>
      <c r="K1073">
        <v>0</v>
      </c>
      <c r="L1073">
        <v>0</v>
      </c>
      <c r="N1073" s="171" t="str">
        <f t="shared" si="48"/>
        <v>820386-99901-L</v>
      </c>
      <c r="O1073" s="172">
        <f>IF(B1073="NET","",IF(B1073="","",IFERROR(VLOOKUP(N1073,EAN!$A:$B,2,FALSE),"MANGLER - MÅ OPPDATERE EAN-FANEN")))</f>
        <v>7048652899835</v>
      </c>
      <c r="P1073" s="171">
        <f t="shared" si="49"/>
        <v>0</v>
      </c>
      <c r="Q1073" s="171">
        <f t="shared" si="50"/>
        <v>0</v>
      </c>
      <c r="S1073" s="102">
        <f>IF(B1073="NET","",IFERROR(VLOOKUP(O1073,'2) Order Form'!$V$9:$V$905,1,FALSE),"Ikke med I order form"))</f>
        <v>7048652899835</v>
      </c>
      <c r="U1073" s="2">
        <v>7048652896919</v>
      </c>
      <c r="V1073" s="120">
        <f>IFERROR(VLOOKUP(U1073,'2) Order Form'!$V$9:$V$1767,1,FALSE),"Ikke med I order form")</f>
        <v>7048652896919</v>
      </c>
      <c r="W1073" s="173">
        <f>INDEX(ATS!$A:$P,MATCH(ATS!$U1073,ATS!$O:$O,0),1)</f>
        <v>820433</v>
      </c>
      <c r="X1073" s="174" t="str">
        <f>INDEX(ATS!$A:$P,MATCH(ATS!$U1073,ATS!$O:$O,0),2)</f>
        <v>Hunter Merino Hybrid LS Jersey M</v>
      </c>
      <c r="Y1073" s="175" t="str">
        <f>INDEX(ATS!$A:$P,MATCH(ATS!$U1073,ATS!$O:$O,0),4)</f>
        <v>88300-XL</v>
      </c>
      <c r="AA1073" s="173"/>
      <c r="AB1073" s="173"/>
      <c r="AC1073" s="173"/>
      <c r="AD1073" s="173"/>
      <c r="AE1073" s="173"/>
    </row>
    <row r="1074" spans="1:31">
      <c r="A1074" s="140">
        <v>820388</v>
      </c>
      <c r="B1074" t="s">
        <v>170</v>
      </c>
      <c r="H1074" s="140">
        <v>202341</v>
      </c>
      <c r="I1074" s="140">
        <v>202342</v>
      </c>
      <c r="J1074" s="140">
        <v>202343</v>
      </c>
      <c r="K1074" s="140">
        <v>202344</v>
      </c>
      <c r="L1074" s="140">
        <v>202345</v>
      </c>
      <c r="N1074" s="171" t="str">
        <f t="shared" si="48"/>
        <v>820388-</v>
      </c>
      <c r="O1074" s="172" t="str">
        <f>IF(B1074="NET","",IF(B1074="","",IFERROR(VLOOKUP(N1074,EAN!$A:$B,2,FALSE),"MANGLER - MÅ OPPDATERE EAN-FANEN")))</f>
        <v/>
      </c>
      <c r="P1074" s="171">
        <f t="shared" si="49"/>
        <v>202341</v>
      </c>
      <c r="Q1074" s="171">
        <f t="shared" si="50"/>
        <v>202345</v>
      </c>
      <c r="S1074" s="102" t="str">
        <f>IF(B1074="NET","",IFERROR(VLOOKUP(O1074,'2) Order Form'!$V$9:$V$905,1,FALSE),"Ikke med I order form"))</f>
        <v/>
      </c>
      <c r="U1074" s="2">
        <v>7048652896940</v>
      </c>
      <c r="V1074" s="120">
        <f>IFERROR(VLOOKUP(U1074,'2) Order Form'!$V$9:$V$1767,1,FALSE),"Ikke med I order form")</f>
        <v>7048652896940</v>
      </c>
      <c r="W1074" s="173">
        <f>INDEX(ATS!$A:$P,MATCH(ATS!$U1074,ATS!$O:$O,0),1)</f>
        <v>820433</v>
      </c>
      <c r="X1074" s="174" t="str">
        <f>INDEX(ATS!$A:$P,MATCH(ATS!$U1074,ATS!$O:$O,0),2)</f>
        <v>Hunter Merino Hybrid LS Jersey M</v>
      </c>
      <c r="Y1074" s="175" t="str">
        <f>INDEX(ATS!$A:$P,MATCH(ATS!$U1074,ATS!$O:$O,0),4)</f>
        <v>99901-S</v>
      </c>
      <c r="AA1074" s="173"/>
      <c r="AB1074" s="173"/>
      <c r="AC1074" s="173"/>
      <c r="AD1074" s="173"/>
      <c r="AE1074" s="173"/>
    </row>
    <row r="1075" spans="1:31">
      <c r="A1075">
        <v>820388</v>
      </c>
      <c r="B1075" t="s">
        <v>1545</v>
      </c>
      <c r="C1075" t="s">
        <v>3939</v>
      </c>
      <c r="D1075" t="s">
        <v>1512</v>
      </c>
      <c r="E1075" t="s">
        <v>2817</v>
      </c>
      <c r="F1075" t="s">
        <v>8</v>
      </c>
      <c r="G1075" t="s">
        <v>111</v>
      </c>
      <c r="H1075">
        <v>8</v>
      </c>
      <c r="I1075">
        <v>8</v>
      </c>
      <c r="J1075">
        <v>8</v>
      </c>
      <c r="K1075">
        <v>8</v>
      </c>
      <c r="L1075">
        <v>8</v>
      </c>
      <c r="N1075" s="171" t="str">
        <f t="shared" si="48"/>
        <v>820388-88000-S</v>
      </c>
      <c r="O1075" s="172">
        <f>IF(B1075="NET","",IF(B1075="","",IFERROR(VLOOKUP(N1075,EAN!$A:$B,2,FALSE),"MANGLER - MÅ OPPDATERE EAN-FANEN")))</f>
        <v>7048652897589</v>
      </c>
      <c r="P1075" s="171">
        <f t="shared" si="49"/>
        <v>8</v>
      </c>
      <c r="Q1075" s="171">
        <f t="shared" si="50"/>
        <v>8</v>
      </c>
      <c r="S1075" s="102">
        <f>IF(B1075="NET","",IFERROR(VLOOKUP(O1075,'2) Order Form'!$V$9:$V$905,1,FALSE),"Ikke med I order form"))</f>
        <v>7048652897589</v>
      </c>
      <c r="U1075" s="2">
        <v>7048652896940</v>
      </c>
      <c r="V1075" s="120">
        <f>IFERROR(VLOOKUP(U1075,'2) Order Form'!$V$9:$V$1767,1,FALSE),"Ikke med I order form")</f>
        <v>7048652896940</v>
      </c>
      <c r="W1075" s="173">
        <f>INDEX(ATS!$A:$P,MATCH(ATS!$U1075,ATS!$O:$O,0),1)</f>
        <v>820433</v>
      </c>
      <c r="X1075" s="174" t="str">
        <f>INDEX(ATS!$A:$P,MATCH(ATS!$U1075,ATS!$O:$O,0),2)</f>
        <v>Hunter Merino Hybrid LS Jersey M</v>
      </c>
      <c r="Y1075" s="175" t="str">
        <f>INDEX(ATS!$A:$P,MATCH(ATS!$U1075,ATS!$O:$O,0),4)</f>
        <v>99901-S</v>
      </c>
      <c r="AA1075" s="173"/>
      <c r="AB1075" s="173"/>
      <c r="AC1075" s="173"/>
      <c r="AD1075" s="173"/>
      <c r="AE1075" s="173"/>
    </row>
    <row r="1076" spans="1:31">
      <c r="A1076">
        <v>820388</v>
      </c>
      <c r="B1076" t="s">
        <v>1545</v>
      </c>
      <c r="C1076" t="s">
        <v>3939</v>
      </c>
      <c r="D1076" t="s">
        <v>1513</v>
      </c>
      <c r="E1076" t="s">
        <v>2817</v>
      </c>
      <c r="F1076" t="s">
        <v>7</v>
      </c>
      <c r="G1076" t="s">
        <v>111</v>
      </c>
      <c r="H1076">
        <v>8</v>
      </c>
      <c r="I1076">
        <v>8</v>
      </c>
      <c r="J1076">
        <v>8</v>
      </c>
      <c r="K1076">
        <v>8</v>
      </c>
      <c r="L1076">
        <v>8</v>
      </c>
      <c r="N1076" s="171" t="str">
        <f t="shared" si="48"/>
        <v>820388-88000-M</v>
      </c>
      <c r="O1076" s="172">
        <f>IF(B1076="NET","",IF(B1076="","",IFERROR(VLOOKUP(N1076,EAN!$A:$B,2,FALSE),"MANGLER - MÅ OPPDATERE EAN-FANEN")))</f>
        <v>7048652897572</v>
      </c>
      <c r="P1076" s="171">
        <f t="shared" si="49"/>
        <v>8</v>
      </c>
      <c r="Q1076" s="171">
        <f t="shared" si="50"/>
        <v>8</v>
      </c>
      <c r="S1076" s="102">
        <f>IF(B1076="NET","",IFERROR(VLOOKUP(O1076,'2) Order Form'!$V$9:$V$905,1,FALSE),"Ikke med I order form"))</f>
        <v>7048652897572</v>
      </c>
      <c r="U1076" s="2">
        <v>7048652896933</v>
      </c>
      <c r="V1076" s="120">
        <f>IFERROR(VLOOKUP(U1076,'2) Order Form'!$V$9:$V$1767,1,FALSE),"Ikke med I order form")</f>
        <v>7048652896933</v>
      </c>
      <c r="W1076" s="173">
        <f>INDEX(ATS!$A:$P,MATCH(ATS!$U1076,ATS!$O:$O,0),1)</f>
        <v>820433</v>
      </c>
      <c r="X1076" s="174" t="str">
        <f>INDEX(ATS!$A:$P,MATCH(ATS!$U1076,ATS!$O:$O,0),2)</f>
        <v>Hunter Merino Hybrid LS Jersey M</v>
      </c>
      <c r="Y1076" s="175" t="str">
        <f>INDEX(ATS!$A:$P,MATCH(ATS!$U1076,ATS!$O:$O,0),4)</f>
        <v>99901-M</v>
      </c>
      <c r="AA1076" s="173"/>
      <c r="AB1076" s="173"/>
    </row>
    <row r="1077" spans="1:31">
      <c r="A1077">
        <v>820388</v>
      </c>
      <c r="B1077" t="s">
        <v>1545</v>
      </c>
      <c r="C1077" t="s">
        <v>3939</v>
      </c>
      <c r="D1077" t="s">
        <v>1514</v>
      </c>
      <c r="E1077" t="s">
        <v>2817</v>
      </c>
      <c r="F1077" t="s">
        <v>66</v>
      </c>
      <c r="G1077" t="s">
        <v>111</v>
      </c>
      <c r="H1077">
        <v>15</v>
      </c>
      <c r="I1077">
        <v>15</v>
      </c>
      <c r="J1077">
        <v>15</v>
      </c>
      <c r="K1077">
        <v>15</v>
      </c>
      <c r="L1077">
        <v>15</v>
      </c>
      <c r="N1077" s="171" t="str">
        <f t="shared" si="48"/>
        <v>820388-88000-L</v>
      </c>
      <c r="O1077" s="172">
        <f>IF(B1077="NET","",IF(B1077="","",IFERROR(VLOOKUP(N1077,EAN!$A:$B,2,FALSE),"MANGLER - MÅ OPPDATERE EAN-FANEN")))</f>
        <v>7048652897565</v>
      </c>
      <c r="P1077" s="171">
        <f t="shared" si="49"/>
        <v>15</v>
      </c>
      <c r="Q1077" s="171">
        <f t="shared" si="50"/>
        <v>15</v>
      </c>
      <c r="S1077" s="102">
        <f>IF(B1077="NET","",IFERROR(VLOOKUP(O1077,'2) Order Form'!$V$9:$V$905,1,FALSE),"Ikke med I order form"))</f>
        <v>7048652897565</v>
      </c>
      <c r="U1077" s="2">
        <v>7048652896933</v>
      </c>
      <c r="V1077" s="120">
        <f>IFERROR(VLOOKUP(U1077,'2) Order Form'!$V$9:$V$1767,1,FALSE),"Ikke med I order form")</f>
        <v>7048652896933</v>
      </c>
      <c r="W1077" s="173">
        <f>INDEX(ATS!$A:$P,MATCH(ATS!$U1077,ATS!$O:$O,0),1)</f>
        <v>820433</v>
      </c>
      <c r="X1077" s="174" t="str">
        <f>INDEX(ATS!$A:$P,MATCH(ATS!$U1077,ATS!$O:$O,0),2)</f>
        <v>Hunter Merino Hybrid LS Jersey M</v>
      </c>
      <c r="Y1077" s="175" t="str">
        <f>INDEX(ATS!$A:$P,MATCH(ATS!$U1077,ATS!$O:$O,0),4)</f>
        <v>99901-M</v>
      </c>
      <c r="AA1077" s="173"/>
    </row>
    <row r="1078" spans="1:31">
      <c r="A1078">
        <v>820388</v>
      </c>
      <c r="B1078" t="s">
        <v>1545</v>
      </c>
      <c r="C1078" t="s">
        <v>3939</v>
      </c>
      <c r="D1078" t="s">
        <v>1515</v>
      </c>
      <c r="E1078" t="s">
        <v>2817</v>
      </c>
      <c r="F1078" t="s">
        <v>67</v>
      </c>
      <c r="G1078" t="s">
        <v>111</v>
      </c>
      <c r="H1078">
        <v>7</v>
      </c>
      <c r="I1078">
        <v>7</v>
      </c>
      <c r="J1078">
        <v>7</v>
      </c>
      <c r="K1078">
        <v>7</v>
      </c>
      <c r="L1078">
        <v>7</v>
      </c>
      <c r="N1078" s="171" t="str">
        <f t="shared" si="48"/>
        <v>820388-88000-XL</v>
      </c>
      <c r="O1078" s="172">
        <f>IF(B1078="NET","",IF(B1078="","",IFERROR(VLOOKUP(N1078,EAN!$A:$B,2,FALSE),"MANGLER - MÅ OPPDATERE EAN-FANEN")))</f>
        <v>7048652897596</v>
      </c>
      <c r="P1078" s="171">
        <f t="shared" si="49"/>
        <v>7</v>
      </c>
      <c r="Q1078" s="171">
        <f t="shared" si="50"/>
        <v>7</v>
      </c>
      <c r="S1078" s="102">
        <f>IF(B1078="NET","",IFERROR(VLOOKUP(O1078,'2) Order Form'!$V$9:$V$905,1,FALSE),"Ikke med I order form"))</f>
        <v>7048652897596</v>
      </c>
      <c r="U1078" s="2">
        <v>7048652896926</v>
      </c>
      <c r="V1078" s="120">
        <f>IFERROR(VLOOKUP(U1078,'2) Order Form'!$V$9:$V$1767,1,FALSE),"Ikke med I order form")</f>
        <v>7048652896926</v>
      </c>
      <c r="W1078" s="173">
        <f>INDEX(ATS!$A:$P,MATCH(ATS!$U1078,ATS!$O:$O,0),1)</f>
        <v>820433</v>
      </c>
      <c r="X1078" s="174" t="str">
        <f>INDEX(ATS!$A:$P,MATCH(ATS!$U1078,ATS!$O:$O,0),2)</f>
        <v>Hunter Merino Hybrid LS Jersey M</v>
      </c>
      <c r="Y1078" s="175" t="str">
        <f>INDEX(ATS!$A:$P,MATCH(ATS!$U1078,ATS!$O:$O,0),4)</f>
        <v>99901-L</v>
      </c>
      <c r="AA1078" s="173"/>
    </row>
    <row r="1079" spans="1:31">
      <c r="A1079">
        <v>820388</v>
      </c>
      <c r="B1079" t="s">
        <v>1545</v>
      </c>
      <c r="C1079" t="s">
        <v>3939</v>
      </c>
      <c r="D1079" t="s">
        <v>334</v>
      </c>
      <c r="E1079" t="s">
        <v>2883</v>
      </c>
      <c r="F1079" t="s">
        <v>8</v>
      </c>
      <c r="G1079" t="s">
        <v>111</v>
      </c>
      <c r="H1079">
        <v>36</v>
      </c>
      <c r="I1079">
        <v>36</v>
      </c>
      <c r="J1079">
        <v>36</v>
      </c>
      <c r="K1079">
        <v>36</v>
      </c>
      <c r="L1079">
        <v>36</v>
      </c>
      <c r="N1079" s="171" t="str">
        <f t="shared" si="48"/>
        <v>820388-99901-S</v>
      </c>
      <c r="O1079" s="172">
        <f>IF(B1079="NET","",IF(B1079="","",IFERROR(VLOOKUP(N1079,EAN!$A:$B,2,FALSE),"MANGLER - MÅ OPPDATERE EAN-FANEN")))</f>
        <v>7048652897626</v>
      </c>
      <c r="P1079" s="171">
        <f t="shared" si="49"/>
        <v>36</v>
      </c>
      <c r="Q1079" s="171">
        <f t="shared" si="50"/>
        <v>36</v>
      </c>
      <c r="S1079" s="102">
        <f>IF(B1079="NET","",IFERROR(VLOOKUP(O1079,'2) Order Form'!$V$9:$V$905,1,FALSE),"Ikke med I order form"))</f>
        <v>7048652897626</v>
      </c>
      <c r="U1079" s="2">
        <v>7048652896926</v>
      </c>
      <c r="V1079" s="120">
        <f>IFERROR(VLOOKUP(U1079,'2) Order Form'!$V$9:$V$1767,1,FALSE),"Ikke med I order form")</f>
        <v>7048652896926</v>
      </c>
      <c r="W1079" s="173">
        <f>INDEX(ATS!$A:$P,MATCH(ATS!$U1079,ATS!$O:$O,0),1)</f>
        <v>820433</v>
      </c>
      <c r="X1079" s="174" t="str">
        <f>INDEX(ATS!$A:$P,MATCH(ATS!$U1079,ATS!$O:$O,0),2)</f>
        <v>Hunter Merino Hybrid LS Jersey M</v>
      </c>
      <c r="Y1079" s="175" t="str">
        <f>INDEX(ATS!$A:$P,MATCH(ATS!$U1079,ATS!$O:$O,0),4)</f>
        <v>99901-L</v>
      </c>
      <c r="AA1079" s="173"/>
    </row>
    <row r="1080" spans="1:31">
      <c r="A1080">
        <v>820388</v>
      </c>
      <c r="B1080" t="s">
        <v>1545</v>
      </c>
      <c r="C1080" t="s">
        <v>3939</v>
      </c>
      <c r="D1080" t="s">
        <v>335</v>
      </c>
      <c r="E1080" t="s">
        <v>2883</v>
      </c>
      <c r="F1080" t="s">
        <v>7</v>
      </c>
      <c r="G1080" t="s">
        <v>111</v>
      </c>
      <c r="H1080">
        <v>91</v>
      </c>
      <c r="I1080">
        <v>91</v>
      </c>
      <c r="J1080">
        <v>91</v>
      </c>
      <c r="K1080">
        <v>91</v>
      </c>
      <c r="L1080">
        <v>91</v>
      </c>
      <c r="N1080" s="171" t="str">
        <f t="shared" si="48"/>
        <v>820388-99901-M</v>
      </c>
      <c r="O1080" s="172">
        <f>IF(B1080="NET","",IF(B1080="","",IFERROR(VLOOKUP(N1080,EAN!$A:$B,2,FALSE),"MANGLER - MÅ OPPDATERE EAN-FANEN")))</f>
        <v>7048652897619</v>
      </c>
      <c r="P1080" s="171">
        <f t="shared" si="49"/>
        <v>91</v>
      </c>
      <c r="Q1080" s="171">
        <f t="shared" si="50"/>
        <v>91</v>
      </c>
      <c r="S1080" s="102">
        <f>IF(B1080="NET","",IFERROR(VLOOKUP(O1080,'2) Order Form'!$V$9:$V$905,1,FALSE),"Ikke med I order form"))</f>
        <v>7048652897619</v>
      </c>
      <c r="U1080" s="2">
        <v>7048652896957</v>
      </c>
      <c r="V1080" s="120">
        <f>IFERROR(VLOOKUP(U1080,'2) Order Form'!$V$9:$V$1767,1,FALSE),"Ikke med I order form")</f>
        <v>7048652896957</v>
      </c>
      <c r="W1080" s="173">
        <f>INDEX(ATS!$A:$P,MATCH(ATS!$U1080,ATS!$O:$O,0),1)</f>
        <v>820433</v>
      </c>
      <c r="X1080" s="174" t="str">
        <f>INDEX(ATS!$A:$P,MATCH(ATS!$U1080,ATS!$O:$O,0),2)</f>
        <v>Hunter Merino Hybrid LS Jersey M</v>
      </c>
      <c r="Y1080" s="175" t="str">
        <f>INDEX(ATS!$A:$P,MATCH(ATS!$U1080,ATS!$O:$O,0),4)</f>
        <v>99901-XL</v>
      </c>
      <c r="AA1080" s="173"/>
    </row>
    <row r="1081" spans="1:31">
      <c r="A1081">
        <v>820388</v>
      </c>
      <c r="B1081" t="s">
        <v>1545</v>
      </c>
      <c r="C1081" t="s">
        <v>3939</v>
      </c>
      <c r="D1081" t="s">
        <v>336</v>
      </c>
      <c r="E1081" t="s">
        <v>2883</v>
      </c>
      <c r="F1081" t="s">
        <v>66</v>
      </c>
      <c r="G1081" t="s">
        <v>111</v>
      </c>
      <c r="H1081">
        <v>59</v>
      </c>
      <c r="I1081">
        <v>59</v>
      </c>
      <c r="J1081">
        <v>59</v>
      </c>
      <c r="K1081">
        <v>59</v>
      </c>
      <c r="L1081">
        <v>59</v>
      </c>
      <c r="N1081" s="171" t="str">
        <f t="shared" si="48"/>
        <v>820388-99901-L</v>
      </c>
      <c r="O1081" s="172">
        <f>IF(B1081="NET","",IF(B1081="","",IFERROR(VLOOKUP(N1081,EAN!$A:$B,2,FALSE),"MANGLER - MÅ OPPDATERE EAN-FANEN")))</f>
        <v>7048652897602</v>
      </c>
      <c r="P1081" s="171">
        <f t="shared" si="49"/>
        <v>59</v>
      </c>
      <c r="Q1081" s="171">
        <f t="shared" si="50"/>
        <v>59</v>
      </c>
      <c r="S1081" s="102">
        <f>IF(B1081="NET","",IFERROR(VLOOKUP(O1081,'2) Order Form'!$V$9:$V$905,1,FALSE),"Ikke med I order form"))</f>
        <v>7048652897602</v>
      </c>
      <c r="U1081" s="2">
        <v>7048652896957</v>
      </c>
      <c r="V1081" s="120">
        <f>IFERROR(VLOOKUP(U1081,'2) Order Form'!$V$9:$V$1767,1,FALSE),"Ikke med I order form")</f>
        <v>7048652896957</v>
      </c>
      <c r="W1081" s="173">
        <f>INDEX(ATS!$A:$P,MATCH(ATS!$U1081,ATS!$O:$O,0),1)</f>
        <v>820433</v>
      </c>
      <c r="X1081" s="174" t="str">
        <f>INDEX(ATS!$A:$P,MATCH(ATS!$U1081,ATS!$O:$O,0),2)</f>
        <v>Hunter Merino Hybrid LS Jersey M</v>
      </c>
      <c r="Y1081" s="175" t="str">
        <f>INDEX(ATS!$A:$P,MATCH(ATS!$U1081,ATS!$O:$O,0),4)</f>
        <v>99901-XL</v>
      </c>
      <c r="AA1081" s="173"/>
    </row>
    <row r="1082" spans="1:31">
      <c r="A1082">
        <v>820388</v>
      </c>
      <c r="B1082" t="s">
        <v>1545</v>
      </c>
      <c r="C1082" t="s">
        <v>3939</v>
      </c>
      <c r="D1082" t="s">
        <v>337</v>
      </c>
      <c r="E1082" t="s">
        <v>2883</v>
      </c>
      <c r="F1082" t="s">
        <v>67</v>
      </c>
      <c r="G1082" t="s">
        <v>111</v>
      </c>
      <c r="H1082">
        <v>24</v>
      </c>
      <c r="I1082">
        <v>24</v>
      </c>
      <c r="J1082">
        <v>24</v>
      </c>
      <c r="K1082">
        <v>24</v>
      </c>
      <c r="L1082">
        <v>24</v>
      </c>
      <c r="N1082" s="171" t="str">
        <f t="shared" si="48"/>
        <v>820388-99901-XL</v>
      </c>
      <c r="O1082" s="172">
        <f>IF(B1082="NET","",IF(B1082="","",IFERROR(VLOOKUP(N1082,EAN!$A:$B,2,FALSE),"MANGLER - MÅ OPPDATERE EAN-FANEN")))</f>
        <v>7048652897633</v>
      </c>
      <c r="P1082" s="171">
        <f t="shared" si="49"/>
        <v>24</v>
      </c>
      <c r="Q1082" s="171">
        <f t="shared" si="50"/>
        <v>24</v>
      </c>
      <c r="S1082" s="102">
        <f>IF(B1082="NET","",IFERROR(VLOOKUP(O1082,'2) Order Form'!$V$9:$V$905,1,FALSE),"Ikke med I order form"))</f>
        <v>7048652897633</v>
      </c>
      <c r="U1082" s="2">
        <v>7048652896988</v>
      </c>
      <c r="V1082" s="120" t="str">
        <f>IFERROR(VLOOKUP(U1082,'2) Order Form'!$V$9:$V$1767,1,FALSE),"Ikke med I order form")</f>
        <v>Ikke med I order form</v>
      </c>
      <c r="W1082" s="173">
        <f>INDEX(ATS!$A:$P,MATCH(ATS!$U1082,ATS!$O:$O,0),1)</f>
        <v>820361</v>
      </c>
      <c r="X1082" s="174" t="str">
        <f>INDEX(ATS!$A:$P,MATCH(ATS!$U1082,ATS!$O:$O,0),2)</f>
        <v>Hunter Shirt M</v>
      </c>
      <c r="Y1082" s="175" t="str">
        <f>INDEX(ATS!$A:$P,MATCH(ATS!$U1082,ATS!$O:$O,0),4)</f>
        <v>88000-S</v>
      </c>
      <c r="AA1082" s="173"/>
    </row>
    <row r="1083" spans="1:31">
      <c r="A1083" s="140">
        <v>820389</v>
      </c>
      <c r="B1083" t="s">
        <v>170</v>
      </c>
      <c r="H1083" s="140">
        <v>202341</v>
      </c>
      <c r="I1083" s="140">
        <v>202342</v>
      </c>
      <c r="J1083" s="140">
        <v>202343</v>
      </c>
      <c r="K1083" s="140">
        <v>202344</v>
      </c>
      <c r="L1083" s="140">
        <v>202345</v>
      </c>
      <c r="N1083" s="171" t="str">
        <f t="shared" si="48"/>
        <v>820389-</v>
      </c>
      <c r="O1083" s="172" t="str">
        <f>IF(B1083="NET","",IF(B1083="","",IFERROR(VLOOKUP(N1083,EAN!$A:$B,2,FALSE),"MANGLER - MÅ OPPDATERE EAN-FANEN")))</f>
        <v/>
      </c>
      <c r="P1083" s="171">
        <f t="shared" si="49"/>
        <v>202341</v>
      </c>
      <c r="Q1083" s="171">
        <f t="shared" si="50"/>
        <v>202345</v>
      </c>
      <c r="S1083" s="102" t="str">
        <f>IF(B1083="NET","",IFERROR(VLOOKUP(O1083,'2) Order Form'!$V$9:$V$905,1,FALSE),"Ikke med I order form"))</f>
        <v/>
      </c>
      <c r="U1083" s="2">
        <v>7048652896988</v>
      </c>
      <c r="V1083" s="120" t="str">
        <f>IFERROR(VLOOKUP(U1083,'2) Order Form'!$V$9:$V$1767,1,FALSE),"Ikke med I order form")</f>
        <v>Ikke med I order form</v>
      </c>
      <c r="W1083" s="173">
        <f>INDEX(ATS!$A:$P,MATCH(ATS!$U1083,ATS!$O:$O,0),1)</f>
        <v>820361</v>
      </c>
      <c r="X1083" s="174" t="str">
        <f>INDEX(ATS!$A:$P,MATCH(ATS!$U1083,ATS!$O:$O,0),2)</f>
        <v>Hunter Shirt M</v>
      </c>
      <c r="Y1083" s="175" t="str">
        <f>INDEX(ATS!$A:$P,MATCH(ATS!$U1083,ATS!$O:$O,0),4)</f>
        <v>88000-S</v>
      </c>
      <c r="AA1083" s="173"/>
    </row>
    <row r="1084" spans="1:31">
      <c r="A1084">
        <v>820389</v>
      </c>
      <c r="B1084" t="s">
        <v>1546</v>
      </c>
      <c r="C1084" t="s">
        <v>3939</v>
      </c>
      <c r="D1084" t="s">
        <v>334</v>
      </c>
      <c r="E1084" t="s">
        <v>2883</v>
      </c>
      <c r="F1084" t="s">
        <v>8</v>
      </c>
      <c r="G1084" t="s">
        <v>111</v>
      </c>
      <c r="H1084">
        <v>0</v>
      </c>
      <c r="I1084">
        <v>0</v>
      </c>
      <c r="J1084">
        <v>0</v>
      </c>
      <c r="K1084">
        <v>0</v>
      </c>
      <c r="L1084">
        <v>0</v>
      </c>
      <c r="N1084" s="171" t="str">
        <f t="shared" si="48"/>
        <v>820389-99901-S</v>
      </c>
      <c r="O1084" s="172">
        <f>IF(B1084="NET","",IF(B1084="","",IFERROR(VLOOKUP(N1084,EAN!$A:$B,2,FALSE),"MANGLER - MÅ OPPDATERE EAN-FANEN")))</f>
        <v>7048652897503</v>
      </c>
      <c r="P1084" s="171">
        <f t="shared" si="49"/>
        <v>0</v>
      </c>
      <c r="Q1084" s="171">
        <f t="shared" si="50"/>
        <v>0</v>
      </c>
      <c r="S1084" s="102">
        <f>IF(B1084="NET","",IFERROR(VLOOKUP(O1084,'2) Order Form'!$V$9:$V$905,1,FALSE),"Ikke med I order form"))</f>
        <v>7048652897503</v>
      </c>
      <c r="U1084" s="2">
        <v>7048652896971</v>
      </c>
      <c r="V1084" s="120" t="str">
        <f>IFERROR(VLOOKUP(U1084,'2) Order Form'!$V$9:$V$1767,1,FALSE),"Ikke med I order form")</f>
        <v>Ikke med I order form</v>
      </c>
      <c r="W1084" s="173">
        <f>INDEX(ATS!$A:$P,MATCH(ATS!$U1084,ATS!$O:$O,0),1)</f>
        <v>820361</v>
      </c>
      <c r="X1084" s="174" t="str">
        <f>INDEX(ATS!$A:$P,MATCH(ATS!$U1084,ATS!$O:$O,0),2)</f>
        <v>Hunter Shirt M</v>
      </c>
      <c r="Y1084" s="175" t="str">
        <f>INDEX(ATS!$A:$P,MATCH(ATS!$U1084,ATS!$O:$O,0),4)</f>
        <v>88000-M</v>
      </c>
      <c r="AA1084" s="173"/>
    </row>
    <row r="1085" spans="1:31">
      <c r="A1085">
        <v>820389</v>
      </c>
      <c r="B1085" t="s">
        <v>1546</v>
      </c>
      <c r="C1085" t="s">
        <v>3939</v>
      </c>
      <c r="D1085" t="s">
        <v>335</v>
      </c>
      <c r="E1085" t="s">
        <v>2883</v>
      </c>
      <c r="F1085" t="s">
        <v>7</v>
      </c>
      <c r="G1085" t="s">
        <v>111</v>
      </c>
      <c r="H1085">
        <v>0</v>
      </c>
      <c r="I1085">
        <v>0</v>
      </c>
      <c r="J1085">
        <v>0</v>
      </c>
      <c r="K1085">
        <v>0</v>
      </c>
      <c r="L1085">
        <v>0</v>
      </c>
      <c r="N1085" s="171" t="str">
        <f t="shared" si="48"/>
        <v>820389-99901-M</v>
      </c>
      <c r="O1085" s="172">
        <f>IF(B1085="NET","",IF(B1085="","",IFERROR(VLOOKUP(N1085,EAN!$A:$B,2,FALSE),"MANGLER - MÅ OPPDATERE EAN-FANEN")))</f>
        <v>7048652897497</v>
      </c>
      <c r="P1085" s="171">
        <f t="shared" si="49"/>
        <v>0</v>
      </c>
      <c r="Q1085" s="171">
        <f t="shared" si="50"/>
        <v>0</v>
      </c>
      <c r="S1085" s="102">
        <f>IF(B1085="NET","",IFERROR(VLOOKUP(O1085,'2) Order Form'!$V$9:$V$905,1,FALSE),"Ikke med I order form"))</f>
        <v>7048652897497</v>
      </c>
      <c r="U1085" s="2">
        <v>7048652896971</v>
      </c>
      <c r="V1085" s="120" t="str">
        <f>IFERROR(VLOOKUP(U1085,'2) Order Form'!$V$9:$V$1767,1,FALSE),"Ikke med I order form")</f>
        <v>Ikke med I order form</v>
      </c>
      <c r="W1085" s="173">
        <f>INDEX(ATS!$A:$P,MATCH(ATS!$U1085,ATS!$O:$O,0),1)</f>
        <v>820361</v>
      </c>
      <c r="X1085" s="174" t="str">
        <f>INDEX(ATS!$A:$P,MATCH(ATS!$U1085,ATS!$O:$O,0),2)</f>
        <v>Hunter Shirt M</v>
      </c>
      <c r="Y1085" s="175" t="str">
        <f>INDEX(ATS!$A:$P,MATCH(ATS!$U1085,ATS!$O:$O,0),4)</f>
        <v>88000-M</v>
      </c>
      <c r="AA1085" s="173"/>
    </row>
    <row r="1086" spans="1:31">
      <c r="A1086">
        <v>820389</v>
      </c>
      <c r="B1086" t="s">
        <v>1546</v>
      </c>
      <c r="C1086" t="s">
        <v>3939</v>
      </c>
      <c r="D1086" t="s">
        <v>336</v>
      </c>
      <c r="E1086" t="s">
        <v>2883</v>
      </c>
      <c r="F1086" t="s">
        <v>66</v>
      </c>
      <c r="G1086" t="s">
        <v>111</v>
      </c>
      <c r="H1086">
        <v>19</v>
      </c>
      <c r="I1086">
        <v>19</v>
      </c>
      <c r="J1086">
        <v>19</v>
      </c>
      <c r="K1086">
        <v>19</v>
      </c>
      <c r="L1086">
        <v>19</v>
      </c>
      <c r="N1086" s="171" t="str">
        <f t="shared" si="48"/>
        <v>820389-99901-L</v>
      </c>
      <c r="O1086" s="172">
        <f>IF(B1086="NET","",IF(B1086="","",IFERROR(VLOOKUP(N1086,EAN!$A:$B,2,FALSE),"MANGLER - MÅ OPPDATERE EAN-FANEN")))</f>
        <v>7048652897480</v>
      </c>
      <c r="P1086" s="171">
        <f t="shared" si="49"/>
        <v>19</v>
      </c>
      <c r="Q1086" s="171">
        <f t="shared" si="50"/>
        <v>19</v>
      </c>
      <c r="S1086" s="102">
        <f>IF(B1086="NET","",IFERROR(VLOOKUP(O1086,'2) Order Form'!$V$9:$V$905,1,FALSE),"Ikke med I order form"))</f>
        <v>7048652897480</v>
      </c>
      <c r="U1086" s="2">
        <v>7048652896964</v>
      </c>
      <c r="V1086" s="120" t="str">
        <f>IFERROR(VLOOKUP(U1086,'2) Order Form'!$V$9:$V$1767,1,FALSE),"Ikke med I order form")</f>
        <v>Ikke med I order form</v>
      </c>
      <c r="W1086" s="173">
        <f>INDEX(ATS!$A:$P,MATCH(ATS!$U1086,ATS!$O:$O,0),1)</f>
        <v>820361</v>
      </c>
      <c r="X1086" s="174" t="str">
        <f>INDEX(ATS!$A:$P,MATCH(ATS!$U1086,ATS!$O:$O,0),2)</f>
        <v>Hunter Shirt M</v>
      </c>
      <c r="Y1086" s="175" t="str">
        <f>INDEX(ATS!$A:$P,MATCH(ATS!$U1086,ATS!$O:$O,0),4)</f>
        <v>88000-L</v>
      </c>
      <c r="AA1086" s="173"/>
    </row>
    <row r="1087" spans="1:31">
      <c r="A1087">
        <v>820389</v>
      </c>
      <c r="B1087" t="s">
        <v>1546</v>
      </c>
      <c r="C1087" t="s">
        <v>3939</v>
      </c>
      <c r="D1087" t="s">
        <v>337</v>
      </c>
      <c r="E1087" t="s">
        <v>2883</v>
      </c>
      <c r="F1087" t="s">
        <v>67</v>
      </c>
      <c r="G1087" t="s">
        <v>111</v>
      </c>
      <c r="H1087">
        <v>23</v>
      </c>
      <c r="I1087">
        <v>23</v>
      </c>
      <c r="J1087">
        <v>23</v>
      </c>
      <c r="K1087">
        <v>23</v>
      </c>
      <c r="L1087">
        <v>23</v>
      </c>
      <c r="N1087" s="171" t="str">
        <f t="shared" si="48"/>
        <v>820389-99901-XL</v>
      </c>
      <c r="O1087" s="172">
        <f>IF(B1087="NET","",IF(B1087="","",IFERROR(VLOOKUP(N1087,EAN!$A:$B,2,FALSE),"MANGLER - MÅ OPPDATERE EAN-FANEN")))</f>
        <v>7048652897510</v>
      </c>
      <c r="P1087" s="171">
        <f t="shared" si="49"/>
        <v>23</v>
      </c>
      <c r="Q1087" s="171">
        <f t="shared" si="50"/>
        <v>23</v>
      </c>
      <c r="S1087" s="102">
        <f>IF(B1087="NET","",IFERROR(VLOOKUP(O1087,'2) Order Form'!$V$9:$V$905,1,FALSE),"Ikke med I order form"))</f>
        <v>7048652897510</v>
      </c>
      <c r="U1087" s="2">
        <v>7048652896964</v>
      </c>
      <c r="V1087" s="120" t="str">
        <f>IFERROR(VLOOKUP(U1087,'2) Order Form'!$V$9:$V$1767,1,FALSE),"Ikke med I order form")</f>
        <v>Ikke med I order form</v>
      </c>
      <c r="W1087" s="173">
        <f>INDEX(ATS!$A:$P,MATCH(ATS!$U1087,ATS!$O:$O,0),1)</f>
        <v>820361</v>
      </c>
      <c r="X1087" s="174" t="str">
        <f>INDEX(ATS!$A:$P,MATCH(ATS!$U1087,ATS!$O:$O,0),2)</f>
        <v>Hunter Shirt M</v>
      </c>
      <c r="Y1087" s="175" t="str">
        <f>INDEX(ATS!$A:$P,MATCH(ATS!$U1087,ATS!$O:$O,0),4)</f>
        <v>88000-L</v>
      </c>
      <c r="AA1087" s="173"/>
    </row>
    <row r="1088" spans="1:31">
      <c r="A1088" s="140">
        <v>820391</v>
      </c>
      <c r="B1088" t="s">
        <v>170</v>
      </c>
      <c r="H1088" s="140">
        <v>202341</v>
      </c>
      <c r="I1088" s="140">
        <v>202342</v>
      </c>
      <c r="J1088" s="140">
        <v>202343</v>
      </c>
      <c r="K1088" s="140">
        <v>202344</v>
      </c>
      <c r="L1088" s="140">
        <v>202345</v>
      </c>
      <c r="N1088" s="171" t="str">
        <f t="shared" si="48"/>
        <v>820391-</v>
      </c>
      <c r="O1088" s="172" t="str">
        <f>IF(B1088="NET","",IF(B1088="","",IFERROR(VLOOKUP(N1088,EAN!$A:$B,2,FALSE),"MANGLER - MÅ OPPDATERE EAN-FANEN")))</f>
        <v/>
      </c>
      <c r="P1088" s="171">
        <f t="shared" si="49"/>
        <v>202341</v>
      </c>
      <c r="Q1088" s="171">
        <f t="shared" si="50"/>
        <v>202345</v>
      </c>
      <c r="S1088" s="102" t="str">
        <f>IF(B1088="NET","",IFERROR(VLOOKUP(O1088,'2) Order Form'!$V$9:$V$905,1,FALSE),"Ikke med I order form"))</f>
        <v/>
      </c>
      <c r="U1088" s="2">
        <v>7048652896995</v>
      </c>
      <c r="V1088" s="120" t="str">
        <f>IFERROR(VLOOKUP(U1088,'2) Order Form'!$V$9:$V$1767,1,FALSE),"Ikke med I order form")</f>
        <v>Ikke med I order form</v>
      </c>
      <c r="W1088" s="173">
        <f>INDEX(ATS!$A:$P,MATCH(ATS!$U1088,ATS!$O:$O,0),1)</f>
        <v>820361</v>
      </c>
      <c r="X1088" s="174" t="str">
        <f>INDEX(ATS!$A:$P,MATCH(ATS!$U1088,ATS!$O:$O,0),2)</f>
        <v>Hunter Shirt M</v>
      </c>
      <c r="Y1088" s="175" t="str">
        <f>INDEX(ATS!$A:$P,MATCH(ATS!$U1088,ATS!$O:$O,0),4)</f>
        <v>88000-XL</v>
      </c>
      <c r="AA1088" s="173"/>
    </row>
    <row r="1089" spans="1:27">
      <c r="A1089">
        <v>820391</v>
      </c>
      <c r="B1089" t="s">
        <v>1547</v>
      </c>
      <c r="C1089" t="s">
        <v>3939</v>
      </c>
      <c r="D1089" t="s">
        <v>1030</v>
      </c>
      <c r="E1089" t="s">
        <v>114</v>
      </c>
      <c r="F1089" t="s">
        <v>8</v>
      </c>
      <c r="G1089" t="s">
        <v>111</v>
      </c>
      <c r="H1089">
        <v>25</v>
      </c>
      <c r="I1089">
        <v>25</v>
      </c>
      <c r="J1089">
        <v>25</v>
      </c>
      <c r="K1089">
        <v>25</v>
      </c>
      <c r="L1089">
        <v>25</v>
      </c>
      <c r="N1089" s="171" t="str">
        <f t="shared" si="48"/>
        <v>820391-10001-S</v>
      </c>
      <c r="O1089" s="172">
        <f>IF(B1089="NET","",IF(B1089="","",IFERROR(VLOOKUP(N1089,EAN!$A:$B,2,FALSE),"MANGLER - MÅ OPPDATERE EAN-FANEN")))</f>
        <v>7048652897305</v>
      </c>
      <c r="P1089" s="171">
        <f t="shared" si="49"/>
        <v>25</v>
      </c>
      <c r="Q1089" s="171">
        <f t="shared" si="50"/>
        <v>25</v>
      </c>
      <c r="S1089" s="102">
        <f>IF(B1089="NET","",IFERROR(VLOOKUP(O1089,'2) Order Form'!$V$9:$V$905,1,FALSE),"Ikke med I order form"))</f>
        <v>7048652897305</v>
      </c>
      <c r="U1089" s="2">
        <v>7048652896995</v>
      </c>
      <c r="V1089" s="120" t="str">
        <f>IFERROR(VLOOKUP(U1089,'2) Order Form'!$V$9:$V$1767,1,FALSE),"Ikke med I order form")</f>
        <v>Ikke med I order form</v>
      </c>
      <c r="W1089" s="173">
        <f>INDEX(ATS!$A:$P,MATCH(ATS!$U1089,ATS!$O:$O,0),1)</f>
        <v>820361</v>
      </c>
      <c r="X1089" s="174" t="str">
        <f>INDEX(ATS!$A:$P,MATCH(ATS!$U1089,ATS!$O:$O,0),2)</f>
        <v>Hunter Shirt M</v>
      </c>
      <c r="Y1089" s="175" t="str">
        <f>INDEX(ATS!$A:$P,MATCH(ATS!$U1089,ATS!$O:$O,0),4)</f>
        <v>88000-XL</v>
      </c>
      <c r="AA1089" s="173"/>
    </row>
    <row r="1090" spans="1:27">
      <c r="A1090">
        <v>820391</v>
      </c>
      <c r="B1090" t="s">
        <v>1547</v>
      </c>
      <c r="C1090" t="s">
        <v>3939</v>
      </c>
      <c r="D1090" t="s">
        <v>1031</v>
      </c>
      <c r="E1090" t="s">
        <v>114</v>
      </c>
      <c r="F1090" t="s">
        <v>7</v>
      </c>
      <c r="G1090" t="s">
        <v>111</v>
      </c>
      <c r="H1090">
        <v>48</v>
      </c>
      <c r="I1090">
        <v>48</v>
      </c>
      <c r="J1090">
        <v>48</v>
      </c>
      <c r="K1090">
        <v>48</v>
      </c>
      <c r="L1090">
        <v>48</v>
      </c>
      <c r="N1090" s="171" t="str">
        <f t="shared" si="48"/>
        <v>820391-10001-M</v>
      </c>
      <c r="O1090" s="172">
        <f>IF(B1090="NET","",IF(B1090="","",IFERROR(VLOOKUP(N1090,EAN!$A:$B,2,FALSE),"MANGLER - MÅ OPPDATERE EAN-FANEN")))</f>
        <v>7048652897299</v>
      </c>
      <c r="P1090" s="171">
        <f t="shared" si="49"/>
        <v>48</v>
      </c>
      <c r="Q1090" s="171">
        <f t="shared" si="50"/>
        <v>48</v>
      </c>
      <c r="S1090" s="102">
        <f>IF(B1090="NET","",IFERROR(VLOOKUP(O1090,'2) Order Form'!$V$9:$V$905,1,FALSE),"Ikke med I order form"))</f>
        <v>7048652897299</v>
      </c>
      <c r="U1090" s="2">
        <v>7048652897022</v>
      </c>
      <c r="V1090" s="120" t="str">
        <f>IFERROR(VLOOKUP(U1090,'2) Order Form'!$V$9:$V$1767,1,FALSE),"Ikke med I order form")</f>
        <v>Ikke med I order form</v>
      </c>
      <c r="W1090" s="173">
        <f>INDEX(ATS!$A:$P,MATCH(ATS!$U1090,ATS!$O:$O,0),1)</f>
        <v>820361</v>
      </c>
      <c r="X1090" s="174" t="str">
        <f>INDEX(ATS!$A:$P,MATCH(ATS!$U1090,ATS!$O:$O,0),2)</f>
        <v>Hunter Shirt M</v>
      </c>
      <c r="Y1090" s="175" t="str">
        <f>INDEX(ATS!$A:$P,MATCH(ATS!$U1090,ATS!$O:$O,0),4)</f>
        <v>99901-S</v>
      </c>
      <c r="AA1090" s="173"/>
    </row>
    <row r="1091" spans="1:27">
      <c r="A1091">
        <v>820391</v>
      </c>
      <c r="B1091" t="s">
        <v>1547</v>
      </c>
      <c r="C1091" t="s">
        <v>3939</v>
      </c>
      <c r="D1091" t="s">
        <v>1032</v>
      </c>
      <c r="E1091" t="s">
        <v>114</v>
      </c>
      <c r="F1091" t="s">
        <v>66</v>
      </c>
      <c r="G1091" t="s">
        <v>111</v>
      </c>
      <c r="H1091">
        <v>40</v>
      </c>
      <c r="I1091">
        <v>40</v>
      </c>
      <c r="J1091">
        <v>40</v>
      </c>
      <c r="K1091">
        <v>40</v>
      </c>
      <c r="L1091">
        <v>40</v>
      </c>
      <c r="N1091" s="171" t="str">
        <f t="shared" si="48"/>
        <v>820391-10001-L</v>
      </c>
      <c r="O1091" s="172">
        <f>IF(B1091="NET","",IF(B1091="","",IFERROR(VLOOKUP(N1091,EAN!$A:$B,2,FALSE),"MANGLER - MÅ OPPDATERE EAN-FANEN")))</f>
        <v>7048652897282</v>
      </c>
      <c r="P1091" s="171">
        <f t="shared" si="49"/>
        <v>40</v>
      </c>
      <c r="Q1091" s="171">
        <f t="shared" si="50"/>
        <v>40</v>
      </c>
      <c r="S1091" s="102">
        <f>IF(B1091="NET","",IFERROR(VLOOKUP(O1091,'2) Order Form'!$V$9:$V$905,1,FALSE),"Ikke med I order form"))</f>
        <v>7048652897282</v>
      </c>
      <c r="U1091" s="2">
        <v>7048652897022</v>
      </c>
      <c r="V1091" s="120" t="str">
        <f>IFERROR(VLOOKUP(U1091,'2) Order Form'!$V$9:$V$1767,1,FALSE),"Ikke med I order form")</f>
        <v>Ikke med I order form</v>
      </c>
      <c r="W1091" s="173">
        <f>INDEX(ATS!$A:$P,MATCH(ATS!$U1091,ATS!$O:$O,0),1)</f>
        <v>820361</v>
      </c>
      <c r="X1091" s="174" t="str">
        <f>INDEX(ATS!$A:$P,MATCH(ATS!$U1091,ATS!$O:$O,0),2)</f>
        <v>Hunter Shirt M</v>
      </c>
      <c r="Y1091" s="175" t="str">
        <f>INDEX(ATS!$A:$P,MATCH(ATS!$U1091,ATS!$O:$O,0),4)</f>
        <v>99901-S</v>
      </c>
      <c r="AA1091" s="173"/>
    </row>
    <row r="1092" spans="1:27">
      <c r="A1092">
        <v>820391</v>
      </c>
      <c r="B1092" t="s">
        <v>1547</v>
      </c>
      <c r="C1092" t="s">
        <v>3939</v>
      </c>
      <c r="D1092" t="s">
        <v>1033</v>
      </c>
      <c r="E1092" t="s">
        <v>114</v>
      </c>
      <c r="F1092" t="s">
        <v>67</v>
      </c>
      <c r="G1092" t="s">
        <v>111</v>
      </c>
      <c r="H1092">
        <v>22</v>
      </c>
      <c r="I1092">
        <v>22</v>
      </c>
      <c r="J1092">
        <v>22</v>
      </c>
      <c r="K1092">
        <v>22</v>
      </c>
      <c r="L1092">
        <v>22</v>
      </c>
      <c r="N1092" s="171" t="str">
        <f t="shared" ref="N1092:N1155" si="51">CONCATENATE(A1092,"-",D1092)</f>
        <v>820391-10001-XL</v>
      </c>
      <c r="O1092" s="172">
        <f>IF(B1092="NET","",IF(B1092="","",IFERROR(VLOOKUP(N1092,EAN!$A:$B,2,FALSE),"MANGLER - MÅ OPPDATERE EAN-FANEN")))</f>
        <v>7048652897312</v>
      </c>
      <c r="P1092" s="171">
        <f t="shared" si="49"/>
        <v>22</v>
      </c>
      <c r="Q1092" s="171">
        <f t="shared" si="50"/>
        <v>22</v>
      </c>
      <c r="S1092" s="102">
        <f>IF(B1092="NET","",IFERROR(VLOOKUP(O1092,'2) Order Form'!$V$9:$V$905,1,FALSE),"Ikke med I order form"))</f>
        <v>7048652897312</v>
      </c>
      <c r="U1092" s="2">
        <v>7048652897015</v>
      </c>
      <c r="V1092" s="120" t="str">
        <f>IFERROR(VLOOKUP(U1092,'2) Order Form'!$V$9:$V$1767,1,FALSE),"Ikke med I order form")</f>
        <v>Ikke med I order form</v>
      </c>
      <c r="W1092" s="173">
        <f>INDEX(ATS!$A:$P,MATCH(ATS!$U1092,ATS!$O:$O,0),1)</f>
        <v>820361</v>
      </c>
      <c r="X1092" s="174" t="str">
        <f>INDEX(ATS!$A:$P,MATCH(ATS!$U1092,ATS!$O:$O,0),2)</f>
        <v>Hunter Shirt M</v>
      </c>
      <c r="Y1092" s="175" t="str">
        <f>INDEX(ATS!$A:$P,MATCH(ATS!$U1092,ATS!$O:$O,0),4)</f>
        <v>99901-M</v>
      </c>
      <c r="AA1092" s="173"/>
    </row>
    <row r="1093" spans="1:27">
      <c r="A1093">
        <v>820391</v>
      </c>
      <c r="B1093" t="s">
        <v>1547</v>
      </c>
      <c r="C1093" t="s">
        <v>3939</v>
      </c>
      <c r="D1093" t="s">
        <v>1516</v>
      </c>
      <c r="E1093" t="s">
        <v>2810</v>
      </c>
      <c r="F1093" t="s">
        <v>8</v>
      </c>
      <c r="G1093" t="s">
        <v>214</v>
      </c>
      <c r="H1093">
        <v>1</v>
      </c>
      <c r="I1093">
        <v>1</v>
      </c>
      <c r="J1093">
        <v>1</v>
      </c>
      <c r="K1093">
        <v>1</v>
      </c>
      <c r="L1093">
        <v>1</v>
      </c>
      <c r="N1093" s="171" t="str">
        <f t="shared" si="51"/>
        <v>820391-78001-S</v>
      </c>
      <c r="O1093" s="172">
        <f>IF(B1093="NET","",IF(B1093="","",IFERROR(VLOOKUP(N1093,EAN!$A:$B,2,FALSE),"MANGLER - MÅ OPPDATERE EAN-FANEN")))</f>
        <v>7048652897381</v>
      </c>
      <c r="P1093" s="171">
        <f t="shared" ref="P1093:P1156" si="52">H1093</f>
        <v>1</v>
      </c>
      <c r="Q1093" s="171">
        <f t="shared" ref="Q1093:Q1156" si="53">L1093</f>
        <v>1</v>
      </c>
      <c r="S1093" s="102">
        <f>IF(B1093="NET","",IFERROR(VLOOKUP(O1093,'2) Order Form'!$V$9:$V$905,1,FALSE),"Ikke med I order form"))</f>
        <v>7048652897381</v>
      </c>
      <c r="U1093" s="2">
        <v>7048652897015</v>
      </c>
      <c r="V1093" s="120" t="str">
        <f>IFERROR(VLOOKUP(U1093,'2) Order Form'!$V$9:$V$1767,1,FALSE),"Ikke med I order form")</f>
        <v>Ikke med I order form</v>
      </c>
      <c r="W1093" s="173">
        <f>INDEX(ATS!$A:$P,MATCH(ATS!$U1093,ATS!$O:$O,0),1)</f>
        <v>820361</v>
      </c>
      <c r="X1093" s="174" t="str">
        <f>INDEX(ATS!$A:$P,MATCH(ATS!$U1093,ATS!$O:$O,0),2)</f>
        <v>Hunter Shirt M</v>
      </c>
      <c r="Y1093" s="175" t="str">
        <f>INDEX(ATS!$A:$P,MATCH(ATS!$U1093,ATS!$O:$O,0),4)</f>
        <v>99901-M</v>
      </c>
      <c r="AA1093" s="173"/>
    </row>
    <row r="1094" spans="1:27">
      <c r="A1094">
        <v>820391</v>
      </c>
      <c r="B1094" t="s">
        <v>1547</v>
      </c>
      <c r="C1094" t="s">
        <v>3939</v>
      </c>
      <c r="D1094" t="s">
        <v>1517</v>
      </c>
      <c r="E1094" t="s">
        <v>2810</v>
      </c>
      <c r="F1094" t="s">
        <v>7</v>
      </c>
      <c r="G1094" t="s">
        <v>214</v>
      </c>
      <c r="H1094">
        <v>4</v>
      </c>
      <c r="I1094">
        <v>4</v>
      </c>
      <c r="J1094">
        <v>4</v>
      </c>
      <c r="K1094">
        <v>4</v>
      </c>
      <c r="L1094">
        <v>4</v>
      </c>
      <c r="N1094" s="171" t="str">
        <f t="shared" si="51"/>
        <v>820391-78001-M</v>
      </c>
      <c r="O1094" s="172">
        <f>IF(B1094="NET","",IF(B1094="","",IFERROR(VLOOKUP(N1094,EAN!$A:$B,2,FALSE),"MANGLER - MÅ OPPDATERE EAN-FANEN")))</f>
        <v>7048652897374</v>
      </c>
      <c r="P1094" s="171">
        <f t="shared" si="52"/>
        <v>4</v>
      </c>
      <c r="Q1094" s="171">
        <f t="shared" si="53"/>
        <v>4</v>
      </c>
      <c r="S1094" s="102">
        <f>IF(B1094="NET","",IFERROR(VLOOKUP(O1094,'2) Order Form'!$V$9:$V$905,1,FALSE),"Ikke med I order form"))</f>
        <v>7048652897374</v>
      </c>
      <c r="U1094" s="2">
        <v>7048652897008</v>
      </c>
      <c r="V1094" s="120" t="str">
        <f>IFERROR(VLOOKUP(U1094,'2) Order Form'!$V$9:$V$1767,1,FALSE),"Ikke med I order form")</f>
        <v>Ikke med I order form</v>
      </c>
      <c r="W1094" s="173">
        <f>INDEX(ATS!$A:$P,MATCH(ATS!$U1094,ATS!$O:$O,0),1)</f>
        <v>820361</v>
      </c>
      <c r="X1094" s="174" t="str">
        <f>INDEX(ATS!$A:$P,MATCH(ATS!$U1094,ATS!$O:$O,0),2)</f>
        <v>Hunter Shirt M</v>
      </c>
      <c r="Y1094" s="175" t="str">
        <f>INDEX(ATS!$A:$P,MATCH(ATS!$U1094,ATS!$O:$O,0),4)</f>
        <v>99901-L</v>
      </c>
      <c r="AA1094" s="173"/>
    </row>
    <row r="1095" spans="1:27">
      <c r="A1095">
        <v>820391</v>
      </c>
      <c r="B1095" t="s">
        <v>1547</v>
      </c>
      <c r="C1095" t="s">
        <v>3939</v>
      </c>
      <c r="D1095" t="s">
        <v>1518</v>
      </c>
      <c r="E1095" t="s">
        <v>2810</v>
      </c>
      <c r="F1095" t="s">
        <v>66</v>
      </c>
      <c r="G1095" t="s">
        <v>214</v>
      </c>
      <c r="H1095">
        <v>6</v>
      </c>
      <c r="I1095">
        <v>6</v>
      </c>
      <c r="J1095">
        <v>6</v>
      </c>
      <c r="K1095">
        <v>6</v>
      </c>
      <c r="L1095">
        <v>6</v>
      </c>
      <c r="N1095" s="171" t="str">
        <f t="shared" si="51"/>
        <v>820391-78001-L</v>
      </c>
      <c r="O1095" s="172">
        <f>IF(B1095="NET","",IF(B1095="","",IFERROR(VLOOKUP(N1095,EAN!$A:$B,2,FALSE),"MANGLER - MÅ OPPDATERE EAN-FANEN")))</f>
        <v>7048652897367</v>
      </c>
      <c r="P1095" s="171">
        <f t="shared" si="52"/>
        <v>6</v>
      </c>
      <c r="Q1095" s="171">
        <f t="shared" si="53"/>
        <v>6</v>
      </c>
      <c r="S1095" s="102">
        <f>IF(B1095="NET","",IFERROR(VLOOKUP(O1095,'2) Order Form'!$V$9:$V$905,1,FALSE),"Ikke med I order form"))</f>
        <v>7048652897367</v>
      </c>
      <c r="U1095" s="2">
        <v>7048652897008</v>
      </c>
      <c r="V1095" s="120" t="str">
        <f>IFERROR(VLOOKUP(U1095,'2) Order Form'!$V$9:$V$1767,1,FALSE),"Ikke med I order form")</f>
        <v>Ikke med I order form</v>
      </c>
      <c r="W1095" s="173">
        <f>INDEX(ATS!$A:$P,MATCH(ATS!$U1095,ATS!$O:$O,0),1)</f>
        <v>820361</v>
      </c>
      <c r="X1095" s="174" t="str">
        <f>INDEX(ATS!$A:$P,MATCH(ATS!$U1095,ATS!$O:$O,0),2)</f>
        <v>Hunter Shirt M</v>
      </c>
      <c r="Y1095" s="175" t="str">
        <f>INDEX(ATS!$A:$P,MATCH(ATS!$U1095,ATS!$O:$O,0),4)</f>
        <v>99901-L</v>
      </c>
      <c r="AA1095" s="173"/>
    </row>
    <row r="1096" spans="1:27">
      <c r="A1096">
        <v>820391</v>
      </c>
      <c r="B1096" t="s">
        <v>1547</v>
      </c>
      <c r="C1096" t="s">
        <v>3939</v>
      </c>
      <c r="D1096" t="s">
        <v>1519</v>
      </c>
      <c r="E1096" t="s">
        <v>2810</v>
      </c>
      <c r="F1096" t="s">
        <v>67</v>
      </c>
      <c r="G1096" t="s">
        <v>214</v>
      </c>
      <c r="H1096">
        <v>7</v>
      </c>
      <c r="I1096">
        <v>7</v>
      </c>
      <c r="J1096">
        <v>7</v>
      </c>
      <c r="K1096">
        <v>7</v>
      </c>
      <c r="L1096">
        <v>7</v>
      </c>
      <c r="N1096" s="171" t="str">
        <f t="shared" si="51"/>
        <v>820391-78001-XL</v>
      </c>
      <c r="O1096" s="172">
        <f>IF(B1096="NET","",IF(B1096="","",IFERROR(VLOOKUP(N1096,EAN!$A:$B,2,FALSE),"MANGLER - MÅ OPPDATERE EAN-FANEN")))</f>
        <v>7048652897398</v>
      </c>
      <c r="P1096" s="171">
        <f t="shared" si="52"/>
        <v>7</v>
      </c>
      <c r="Q1096" s="171">
        <f t="shared" si="53"/>
        <v>7</v>
      </c>
      <c r="S1096" s="102">
        <f>IF(B1096="NET","",IFERROR(VLOOKUP(O1096,'2) Order Form'!$V$9:$V$905,1,FALSE),"Ikke med I order form"))</f>
        <v>7048652897398</v>
      </c>
      <c r="U1096" s="2">
        <v>7048652897039</v>
      </c>
      <c r="V1096" s="120" t="str">
        <f>IFERROR(VLOOKUP(U1096,'2) Order Form'!$V$9:$V$1767,1,FALSE),"Ikke med I order form")</f>
        <v>Ikke med I order form</v>
      </c>
      <c r="W1096" s="173">
        <f>INDEX(ATS!$A:$P,MATCH(ATS!$U1096,ATS!$O:$O,0),1)</f>
        <v>820361</v>
      </c>
      <c r="X1096" s="174" t="str">
        <f>INDEX(ATS!$A:$P,MATCH(ATS!$U1096,ATS!$O:$O,0),2)</f>
        <v>Hunter Shirt M</v>
      </c>
      <c r="Y1096" s="175" t="str">
        <f>INDEX(ATS!$A:$P,MATCH(ATS!$U1096,ATS!$O:$O,0),4)</f>
        <v>99901-XL</v>
      </c>
      <c r="AA1096" s="173"/>
    </row>
    <row r="1097" spans="1:27">
      <c r="A1097">
        <v>820391</v>
      </c>
      <c r="B1097" t="s">
        <v>1547</v>
      </c>
      <c r="C1097" t="s">
        <v>3939</v>
      </c>
      <c r="D1097" t="s">
        <v>334</v>
      </c>
      <c r="E1097" t="s">
        <v>2883</v>
      </c>
      <c r="F1097" t="s">
        <v>8</v>
      </c>
      <c r="G1097" t="s">
        <v>111</v>
      </c>
      <c r="H1097">
        <v>20</v>
      </c>
      <c r="I1097">
        <v>20</v>
      </c>
      <c r="J1097">
        <v>20</v>
      </c>
      <c r="K1097">
        <v>20</v>
      </c>
      <c r="L1097">
        <v>20</v>
      </c>
      <c r="N1097" s="171" t="str">
        <f t="shared" si="51"/>
        <v>820391-99901-S</v>
      </c>
      <c r="O1097" s="172">
        <f>IF(B1097="NET","",IF(B1097="","",IFERROR(VLOOKUP(N1097,EAN!$A:$B,2,FALSE),"MANGLER - MÅ OPPDATERE EAN-FANEN")))</f>
        <v>7048652897428</v>
      </c>
      <c r="P1097" s="171">
        <f t="shared" si="52"/>
        <v>20</v>
      </c>
      <c r="Q1097" s="171">
        <f t="shared" si="53"/>
        <v>20</v>
      </c>
      <c r="S1097" s="102">
        <f>IF(B1097="NET","",IFERROR(VLOOKUP(O1097,'2) Order Form'!$V$9:$V$905,1,FALSE),"Ikke med I order form"))</f>
        <v>7048652897428</v>
      </c>
      <c r="U1097" s="2">
        <v>7048652897039</v>
      </c>
      <c r="V1097" s="120" t="str">
        <f>IFERROR(VLOOKUP(U1097,'2) Order Form'!$V$9:$V$1767,1,FALSE),"Ikke med I order form")</f>
        <v>Ikke med I order form</v>
      </c>
      <c r="W1097" s="173">
        <f>INDEX(ATS!$A:$P,MATCH(ATS!$U1097,ATS!$O:$O,0),1)</f>
        <v>820361</v>
      </c>
      <c r="X1097" s="174" t="str">
        <f>INDEX(ATS!$A:$P,MATCH(ATS!$U1097,ATS!$O:$O,0),2)</f>
        <v>Hunter Shirt M</v>
      </c>
      <c r="Y1097" s="175" t="str">
        <f>INDEX(ATS!$A:$P,MATCH(ATS!$U1097,ATS!$O:$O,0),4)</f>
        <v>99901-XL</v>
      </c>
      <c r="AA1097" s="173"/>
    </row>
    <row r="1098" spans="1:27">
      <c r="A1098">
        <v>820391</v>
      </c>
      <c r="B1098" t="s">
        <v>1547</v>
      </c>
      <c r="C1098" t="s">
        <v>3939</v>
      </c>
      <c r="D1098" t="s">
        <v>335</v>
      </c>
      <c r="E1098" t="s">
        <v>2883</v>
      </c>
      <c r="F1098" t="s">
        <v>7</v>
      </c>
      <c r="G1098" t="s">
        <v>111</v>
      </c>
      <c r="H1098">
        <v>53</v>
      </c>
      <c r="I1098">
        <v>53</v>
      </c>
      <c r="J1098">
        <v>53</v>
      </c>
      <c r="K1098">
        <v>53</v>
      </c>
      <c r="L1098">
        <v>53</v>
      </c>
      <c r="N1098" s="171" t="str">
        <f t="shared" si="51"/>
        <v>820391-99901-M</v>
      </c>
      <c r="O1098" s="172">
        <f>IF(B1098="NET","",IF(B1098="","",IFERROR(VLOOKUP(N1098,EAN!$A:$B,2,FALSE),"MANGLER - MÅ OPPDATERE EAN-FANEN")))</f>
        <v>7048652897411</v>
      </c>
      <c r="P1098" s="171">
        <f t="shared" si="52"/>
        <v>53</v>
      </c>
      <c r="Q1098" s="171">
        <f t="shared" si="53"/>
        <v>53</v>
      </c>
      <c r="S1098" s="102">
        <f>IF(B1098="NET","",IFERROR(VLOOKUP(O1098,'2) Order Form'!$V$9:$V$905,1,FALSE),"Ikke med I order form"))</f>
        <v>7048652897411</v>
      </c>
      <c r="U1098" s="2">
        <v>7048652896742</v>
      </c>
      <c r="V1098" s="120">
        <f>IFERROR(VLOOKUP(U1098,'2) Order Form'!$V$9:$V$1767,1,FALSE),"Ikke med I order form")</f>
        <v>7048652896742</v>
      </c>
      <c r="W1098" s="173">
        <f>INDEX(ATS!$A:$P,MATCH(ATS!$U1098,ATS!$O:$O,0),1)</f>
        <v>820384</v>
      </c>
      <c r="X1098" s="174" t="str">
        <f>INDEX(ATS!$A:$P,MATCH(ATS!$U1098,ATS!$O:$O,0),2)</f>
        <v>Hunter Merino SS Jersey M</v>
      </c>
      <c r="Y1098" s="175" t="str">
        <f>INDEX(ATS!$A:$P,MATCH(ATS!$U1098,ATS!$O:$O,0),4)</f>
        <v>44002-S</v>
      </c>
      <c r="AA1098" s="173"/>
    </row>
    <row r="1099" spans="1:27">
      <c r="A1099">
        <v>820391</v>
      </c>
      <c r="B1099" t="s">
        <v>1547</v>
      </c>
      <c r="C1099" t="s">
        <v>3939</v>
      </c>
      <c r="D1099" t="s">
        <v>336</v>
      </c>
      <c r="E1099" t="s">
        <v>2883</v>
      </c>
      <c r="F1099" t="s">
        <v>66</v>
      </c>
      <c r="G1099" t="s">
        <v>111</v>
      </c>
      <c r="H1099">
        <v>12</v>
      </c>
      <c r="I1099">
        <v>12</v>
      </c>
      <c r="J1099">
        <v>12</v>
      </c>
      <c r="K1099">
        <v>12</v>
      </c>
      <c r="L1099">
        <v>12</v>
      </c>
      <c r="N1099" s="171" t="str">
        <f t="shared" si="51"/>
        <v>820391-99901-L</v>
      </c>
      <c r="O1099" s="172">
        <f>IF(B1099="NET","",IF(B1099="","",IFERROR(VLOOKUP(N1099,EAN!$A:$B,2,FALSE),"MANGLER - MÅ OPPDATERE EAN-FANEN")))</f>
        <v>7048652897404</v>
      </c>
      <c r="P1099" s="171">
        <f t="shared" si="52"/>
        <v>12</v>
      </c>
      <c r="Q1099" s="171">
        <f t="shared" si="53"/>
        <v>12</v>
      </c>
      <c r="S1099" s="102">
        <f>IF(B1099="NET","",IFERROR(VLOOKUP(O1099,'2) Order Form'!$V$9:$V$905,1,FALSE),"Ikke med I order form"))</f>
        <v>7048652897404</v>
      </c>
      <c r="U1099" s="2">
        <v>7048652896742</v>
      </c>
      <c r="V1099" s="120">
        <f>IFERROR(VLOOKUP(U1099,'2) Order Form'!$V$9:$V$1767,1,FALSE),"Ikke med I order form")</f>
        <v>7048652896742</v>
      </c>
      <c r="W1099" s="173">
        <f>INDEX(ATS!$A:$P,MATCH(ATS!$U1099,ATS!$O:$O,0),1)</f>
        <v>820384</v>
      </c>
      <c r="X1099" s="174" t="str">
        <f>INDEX(ATS!$A:$P,MATCH(ATS!$U1099,ATS!$O:$O,0),2)</f>
        <v>Hunter Merino SS Jersey M</v>
      </c>
      <c r="Y1099" s="175" t="str">
        <f>INDEX(ATS!$A:$P,MATCH(ATS!$U1099,ATS!$O:$O,0),4)</f>
        <v>44002-S</v>
      </c>
      <c r="AA1099" s="173"/>
    </row>
    <row r="1100" spans="1:27">
      <c r="A1100">
        <v>820391</v>
      </c>
      <c r="B1100" t="s">
        <v>1547</v>
      </c>
      <c r="C1100" t="s">
        <v>3939</v>
      </c>
      <c r="D1100" t="s">
        <v>337</v>
      </c>
      <c r="E1100" t="s">
        <v>2883</v>
      </c>
      <c r="F1100" t="s">
        <v>67</v>
      </c>
      <c r="G1100" t="s">
        <v>111</v>
      </c>
      <c r="H1100">
        <v>1</v>
      </c>
      <c r="I1100">
        <v>1</v>
      </c>
      <c r="J1100">
        <v>1</v>
      </c>
      <c r="K1100">
        <v>1</v>
      </c>
      <c r="L1100">
        <v>1</v>
      </c>
      <c r="N1100" s="171" t="str">
        <f t="shared" si="51"/>
        <v>820391-99901-XL</v>
      </c>
      <c r="O1100" s="172">
        <f>IF(B1100="NET","",IF(B1100="","",IFERROR(VLOOKUP(N1100,EAN!$A:$B,2,FALSE),"MANGLER - MÅ OPPDATERE EAN-FANEN")))</f>
        <v>7048652897435</v>
      </c>
      <c r="P1100" s="171">
        <f t="shared" si="52"/>
        <v>1</v>
      </c>
      <c r="Q1100" s="171">
        <f t="shared" si="53"/>
        <v>1</v>
      </c>
      <c r="S1100" s="102">
        <f>IF(B1100="NET","",IFERROR(VLOOKUP(O1100,'2) Order Form'!$V$9:$V$905,1,FALSE),"Ikke med I order form"))</f>
        <v>7048652897435</v>
      </c>
      <c r="U1100" s="2">
        <v>7048652896735</v>
      </c>
      <c r="V1100" s="120">
        <f>IFERROR(VLOOKUP(U1100,'2) Order Form'!$V$9:$V$1767,1,FALSE),"Ikke med I order form")</f>
        <v>7048652896735</v>
      </c>
      <c r="W1100" s="173">
        <f>INDEX(ATS!$A:$P,MATCH(ATS!$U1100,ATS!$O:$O,0),1)</f>
        <v>820384</v>
      </c>
      <c r="X1100" s="174" t="str">
        <f>INDEX(ATS!$A:$P,MATCH(ATS!$U1100,ATS!$O:$O,0),2)</f>
        <v>Hunter Merino SS Jersey M</v>
      </c>
      <c r="Y1100" s="175" t="str">
        <f>INDEX(ATS!$A:$P,MATCH(ATS!$U1100,ATS!$O:$O,0),4)</f>
        <v>44002-M</v>
      </c>
      <c r="AA1100" s="173"/>
    </row>
    <row r="1101" spans="1:27">
      <c r="A1101">
        <v>820391</v>
      </c>
      <c r="B1101" t="s">
        <v>1547</v>
      </c>
      <c r="C1101" t="s">
        <v>3939</v>
      </c>
      <c r="D1101" t="s">
        <v>3972</v>
      </c>
      <c r="E1101" t="s">
        <v>2883</v>
      </c>
      <c r="F1101" t="s">
        <v>8</v>
      </c>
      <c r="G1101" t="s">
        <v>111</v>
      </c>
      <c r="H1101">
        <v>0</v>
      </c>
      <c r="I1101">
        <v>0</v>
      </c>
      <c r="J1101">
        <v>0</v>
      </c>
      <c r="K1101">
        <v>0</v>
      </c>
      <c r="L1101">
        <v>0</v>
      </c>
      <c r="N1101" s="171" t="str">
        <f t="shared" si="51"/>
        <v>820391-99902-S</v>
      </c>
      <c r="O1101" s="172" t="str">
        <f>IF(B1101="NET","",IF(B1101="","",IFERROR(VLOOKUP(N1101,EAN!$A:$B,2,FALSE),"MANGLER - MÅ OPPDATERE EAN-FANEN")))</f>
        <v>MANGLER - MÅ OPPDATERE EAN-FANEN</v>
      </c>
      <c r="P1101" s="171">
        <f t="shared" si="52"/>
        <v>0</v>
      </c>
      <c r="Q1101" s="171">
        <f t="shared" si="53"/>
        <v>0</v>
      </c>
      <c r="S1101" s="102" t="str">
        <f>IF(B1101="NET","",IFERROR(VLOOKUP(O1101,'2) Order Form'!$V$9:$V$905,1,FALSE),"Ikke med I order form"))</f>
        <v>Ikke med I order form</v>
      </c>
      <c r="U1101" s="2">
        <v>7048652896735</v>
      </c>
      <c r="V1101" s="120">
        <f>IFERROR(VLOOKUP(U1101,'2) Order Form'!$V$9:$V$1767,1,FALSE),"Ikke med I order form")</f>
        <v>7048652896735</v>
      </c>
      <c r="W1101" s="173">
        <f>INDEX(ATS!$A:$P,MATCH(ATS!$U1101,ATS!$O:$O,0),1)</f>
        <v>820384</v>
      </c>
      <c r="X1101" s="174" t="str">
        <f>INDEX(ATS!$A:$P,MATCH(ATS!$U1101,ATS!$O:$O,0),2)</f>
        <v>Hunter Merino SS Jersey M</v>
      </c>
      <c r="Y1101" s="175" t="str">
        <f>INDEX(ATS!$A:$P,MATCH(ATS!$U1101,ATS!$O:$O,0),4)</f>
        <v>44002-M</v>
      </c>
      <c r="AA1101" s="173"/>
    </row>
    <row r="1102" spans="1:27">
      <c r="A1102">
        <v>820391</v>
      </c>
      <c r="B1102" t="s">
        <v>1547</v>
      </c>
      <c r="C1102" t="s">
        <v>3939</v>
      </c>
      <c r="D1102" t="s">
        <v>3973</v>
      </c>
      <c r="E1102" t="s">
        <v>2883</v>
      </c>
      <c r="F1102" t="s">
        <v>7</v>
      </c>
      <c r="G1102" t="s">
        <v>111</v>
      </c>
      <c r="H1102">
        <v>0</v>
      </c>
      <c r="I1102">
        <v>0</v>
      </c>
      <c r="J1102">
        <v>0</v>
      </c>
      <c r="K1102">
        <v>0</v>
      </c>
      <c r="L1102">
        <v>0</v>
      </c>
      <c r="N1102" s="171" t="str">
        <f t="shared" si="51"/>
        <v>820391-99902-M</v>
      </c>
      <c r="O1102" s="172" t="str">
        <f>IF(B1102="NET","",IF(B1102="","",IFERROR(VLOOKUP(N1102,EAN!$A:$B,2,FALSE),"MANGLER - MÅ OPPDATERE EAN-FANEN")))</f>
        <v>MANGLER - MÅ OPPDATERE EAN-FANEN</v>
      </c>
      <c r="P1102" s="171">
        <f t="shared" si="52"/>
        <v>0</v>
      </c>
      <c r="Q1102" s="171">
        <f t="shared" si="53"/>
        <v>0</v>
      </c>
      <c r="S1102" s="102" t="str">
        <f>IF(B1102="NET","",IFERROR(VLOOKUP(O1102,'2) Order Form'!$V$9:$V$905,1,FALSE),"Ikke med I order form"))</f>
        <v>Ikke med I order form</v>
      </c>
      <c r="U1102" s="2">
        <v>7048652896728</v>
      </c>
      <c r="V1102" s="120">
        <f>IFERROR(VLOOKUP(U1102,'2) Order Form'!$V$9:$V$1767,1,FALSE),"Ikke med I order form")</f>
        <v>7048652896728</v>
      </c>
      <c r="W1102" s="173">
        <f>INDEX(ATS!$A:$P,MATCH(ATS!$U1102,ATS!$O:$O,0),1)</f>
        <v>820384</v>
      </c>
      <c r="X1102" s="174" t="str">
        <f>INDEX(ATS!$A:$P,MATCH(ATS!$U1102,ATS!$O:$O,0),2)</f>
        <v>Hunter Merino SS Jersey M</v>
      </c>
      <c r="Y1102" s="175" t="str">
        <f>INDEX(ATS!$A:$P,MATCH(ATS!$U1102,ATS!$O:$O,0),4)</f>
        <v>44002-L</v>
      </c>
      <c r="AA1102" s="173"/>
    </row>
    <row r="1103" spans="1:27">
      <c r="A1103">
        <v>820391</v>
      </c>
      <c r="B1103" t="s">
        <v>1547</v>
      </c>
      <c r="C1103" t="s">
        <v>3939</v>
      </c>
      <c r="D1103" t="s">
        <v>3974</v>
      </c>
      <c r="E1103" t="s">
        <v>2883</v>
      </c>
      <c r="F1103" t="s">
        <v>66</v>
      </c>
      <c r="G1103" t="s">
        <v>111</v>
      </c>
      <c r="H1103">
        <v>0</v>
      </c>
      <c r="I1103">
        <v>0</v>
      </c>
      <c r="J1103">
        <v>0</v>
      </c>
      <c r="K1103">
        <v>0</v>
      </c>
      <c r="L1103">
        <v>0</v>
      </c>
      <c r="N1103" s="171" t="str">
        <f t="shared" si="51"/>
        <v>820391-99902-L</v>
      </c>
      <c r="O1103" s="172" t="str">
        <f>IF(B1103="NET","",IF(B1103="","",IFERROR(VLOOKUP(N1103,EAN!$A:$B,2,FALSE),"MANGLER - MÅ OPPDATERE EAN-FANEN")))</f>
        <v>MANGLER - MÅ OPPDATERE EAN-FANEN</v>
      </c>
      <c r="P1103" s="171">
        <f t="shared" si="52"/>
        <v>0</v>
      </c>
      <c r="Q1103" s="171">
        <f t="shared" si="53"/>
        <v>0</v>
      </c>
      <c r="S1103" s="102" t="str">
        <f>IF(B1103="NET","",IFERROR(VLOOKUP(O1103,'2) Order Form'!$V$9:$V$905,1,FALSE),"Ikke med I order form"))</f>
        <v>Ikke med I order form</v>
      </c>
      <c r="U1103" s="2">
        <v>7048652896728</v>
      </c>
      <c r="V1103" s="120">
        <f>IFERROR(VLOOKUP(U1103,'2) Order Form'!$V$9:$V$1767,1,FALSE),"Ikke med I order form")</f>
        <v>7048652896728</v>
      </c>
      <c r="W1103" s="173">
        <f>INDEX(ATS!$A:$P,MATCH(ATS!$U1103,ATS!$O:$O,0),1)</f>
        <v>820384</v>
      </c>
      <c r="X1103" s="174" t="str">
        <f>INDEX(ATS!$A:$P,MATCH(ATS!$U1103,ATS!$O:$O,0),2)</f>
        <v>Hunter Merino SS Jersey M</v>
      </c>
      <c r="Y1103" s="175" t="str">
        <f>INDEX(ATS!$A:$P,MATCH(ATS!$U1103,ATS!$O:$O,0),4)</f>
        <v>44002-L</v>
      </c>
      <c r="AA1103" s="173"/>
    </row>
    <row r="1104" spans="1:27">
      <c r="A1104">
        <v>820391</v>
      </c>
      <c r="B1104" t="s">
        <v>1547</v>
      </c>
      <c r="C1104" t="s">
        <v>3939</v>
      </c>
      <c r="D1104" t="s">
        <v>3975</v>
      </c>
      <c r="E1104" t="s">
        <v>2883</v>
      </c>
      <c r="F1104" t="s">
        <v>67</v>
      </c>
      <c r="G1104" t="s">
        <v>111</v>
      </c>
      <c r="H1104">
        <v>0</v>
      </c>
      <c r="I1104">
        <v>0</v>
      </c>
      <c r="J1104">
        <v>0</v>
      </c>
      <c r="K1104">
        <v>0</v>
      </c>
      <c r="L1104">
        <v>0</v>
      </c>
      <c r="N1104" s="171" t="str">
        <f t="shared" si="51"/>
        <v>820391-99902-XL</v>
      </c>
      <c r="O1104" s="172" t="str">
        <f>IF(B1104="NET","",IF(B1104="","",IFERROR(VLOOKUP(N1104,EAN!$A:$B,2,FALSE),"MANGLER - MÅ OPPDATERE EAN-FANEN")))</f>
        <v>MANGLER - MÅ OPPDATERE EAN-FANEN</v>
      </c>
      <c r="P1104" s="171">
        <f t="shared" si="52"/>
        <v>0</v>
      </c>
      <c r="Q1104" s="171">
        <f t="shared" si="53"/>
        <v>0</v>
      </c>
      <c r="S1104" s="102" t="str">
        <f>IF(B1104="NET","",IFERROR(VLOOKUP(O1104,'2) Order Form'!$V$9:$V$905,1,FALSE),"Ikke med I order form"))</f>
        <v>Ikke med I order form</v>
      </c>
      <c r="U1104" s="2">
        <v>7048652896759</v>
      </c>
      <c r="V1104" s="120">
        <f>IFERROR(VLOOKUP(U1104,'2) Order Form'!$V$9:$V$1767,1,FALSE),"Ikke med I order form")</f>
        <v>7048652896759</v>
      </c>
      <c r="W1104" s="173">
        <f>INDEX(ATS!$A:$P,MATCH(ATS!$U1104,ATS!$O:$O,0),1)</f>
        <v>820384</v>
      </c>
      <c r="X1104" s="174" t="str">
        <f>INDEX(ATS!$A:$P,MATCH(ATS!$U1104,ATS!$O:$O,0),2)</f>
        <v>Hunter Merino SS Jersey M</v>
      </c>
      <c r="Y1104" s="175" t="str">
        <f>INDEX(ATS!$A:$P,MATCH(ATS!$U1104,ATS!$O:$O,0),4)</f>
        <v>44002-XL</v>
      </c>
      <c r="AA1104" s="173"/>
    </row>
    <row r="1105" spans="1:27">
      <c r="A1105" s="140">
        <v>820395</v>
      </c>
      <c r="B1105" t="s">
        <v>170</v>
      </c>
      <c r="H1105" s="140">
        <v>202341</v>
      </c>
      <c r="I1105" s="140">
        <v>202342</v>
      </c>
      <c r="J1105" s="140">
        <v>202343</v>
      </c>
      <c r="K1105" s="140">
        <v>202344</v>
      </c>
      <c r="L1105" s="140">
        <v>202345</v>
      </c>
      <c r="N1105" s="171" t="str">
        <f t="shared" si="51"/>
        <v>820395-</v>
      </c>
      <c r="O1105" s="172" t="str">
        <f>IF(B1105="NET","",IF(B1105="","",IFERROR(VLOOKUP(N1105,EAN!$A:$B,2,FALSE),"MANGLER - MÅ OPPDATERE EAN-FANEN")))</f>
        <v/>
      </c>
      <c r="P1105" s="171">
        <f t="shared" si="52"/>
        <v>202341</v>
      </c>
      <c r="Q1105" s="171">
        <f t="shared" si="53"/>
        <v>202345</v>
      </c>
      <c r="S1105" s="102" t="str">
        <f>IF(B1105="NET","",IFERROR(VLOOKUP(O1105,'2) Order Form'!$V$9:$V$905,1,FALSE),"Ikke med I order form"))</f>
        <v/>
      </c>
      <c r="U1105" s="2">
        <v>7048652896759</v>
      </c>
      <c r="V1105" s="120">
        <f>IFERROR(VLOOKUP(U1105,'2) Order Form'!$V$9:$V$1767,1,FALSE),"Ikke med I order form")</f>
        <v>7048652896759</v>
      </c>
      <c r="W1105" s="173">
        <f>INDEX(ATS!$A:$P,MATCH(ATS!$U1105,ATS!$O:$O,0),1)</f>
        <v>820384</v>
      </c>
      <c r="X1105" s="174" t="str">
        <f>INDEX(ATS!$A:$P,MATCH(ATS!$U1105,ATS!$O:$O,0),2)</f>
        <v>Hunter Merino SS Jersey M</v>
      </c>
      <c r="Y1105" s="175" t="str">
        <f>INDEX(ATS!$A:$P,MATCH(ATS!$U1105,ATS!$O:$O,0),4)</f>
        <v>44002-XL</v>
      </c>
      <c r="AA1105" s="173"/>
    </row>
    <row r="1106" spans="1:27">
      <c r="A1106">
        <v>820395</v>
      </c>
      <c r="B1106" t="s">
        <v>1548</v>
      </c>
      <c r="C1106" t="s">
        <v>3939</v>
      </c>
      <c r="D1106" t="s">
        <v>1534</v>
      </c>
      <c r="E1106" t="s">
        <v>2817</v>
      </c>
      <c r="F1106" t="s">
        <v>68</v>
      </c>
      <c r="G1106" t="s">
        <v>214</v>
      </c>
      <c r="H1106">
        <v>41</v>
      </c>
      <c r="I1106">
        <v>41</v>
      </c>
      <c r="J1106">
        <v>41</v>
      </c>
      <c r="K1106">
        <v>41</v>
      </c>
      <c r="L1106">
        <v>41</v>
      </c>
      <c r="N1106" s="171" t="str">
        <f t="shared" si="51"/>
        <v>820395-88000-XS</v>
      </c>
      <c r="O1106" s="172">
        <f>IF(B1106="NET","",IF(B1106="","",IFERROR(VLOOKUP(N1106,EAN!$A:$B,2,FALSE),"MANGLER - MÅ OPPDATERE EAN-FANEN")))</f>
        <v>7048652898302</v>
      </c>
      <c r="P1106" s="171">
        <f t="shared" si="52"/>
        <v>41</v>
      </c>
      <c r="Q1106" s="171">
        <f t="shared" si="53"/>
        <v>41</v>
      </c>
      <c r="S1106" s="102">
        <f>IF(B1106="NET","",IFERROR(VLOOKUP(O1106,'2) Order Form'!$V$9:$V$905,1,FALSE),"Ikke med I order form"))</f>
        <v>7048652898302</v>
      </c>
      <c r="U1106" s="2">
        <v>7048652896780</v>
      </c>
      <c r="V1106" s="120">
        <f>IFERROR(VLOOKUP(U1106,'2) Order Form'!$V$9:$V$1767,1,FALSE),"Ikke med I order form")</f>
        <v>7048652896780</v>
      </c>
      <c r="W1106" s="173">
        <f>INDEX(ATS!$A:$P,MATCH(ATS!$U1106,ATS!$O:$O,0),1)</f>
        <v>820384</v>
      </c>
      <c r="X1106" s="174" t="str">
        <f>INDEX(ATS!$A:$P,MATCH(ATS!$U1106,ATS!$O:$O,0),2)</f>
        <v>Hunter Merino SS Jersey M</v>
      </c>
      <c r="Y1106" s="175" t="str">
        <f>INDEX(ATS!$A:$P,MATCH(ATS!$U1106,ATS!$O:$O,0),4)</f>
        <v>78001-S</v>
      </c>
      <c r="AA1106" s="173"/>
    </row>
    <row r="1107" spans="1:27">
      <c r="A1107">
        <v>820395</v>
      </c>
      <c r="B1107" t="s">
        <v>1548</v>
      </c>
      <c r="C1107" t="s">
        <v>3939</v>
      </c>
      <c r="D1107" t="s">
        <v>1512</v>
      </c>
      <c r="E1107" t="s">
        <v>2817</v>
      </c>
      <c r="F1107" t="s">
        <v>8</v>
      </c>
      <c r="G1107" t="s">
        <v>214</v>
      </c>
      <c r="H1107">
        <v>62</v>
      </c>
      <c r="I1107">
        <v>62</v>
      </c>
      <c r="J1107">
        <v>62</v>
      </c>
      <c r="K1107">
        <v>62</v>
      </c>
      <c r="L1107">
        <v>62</v>
      </c>
      <c r="N1107" s="171" t="str">
        <f t="shared" si="51"/>
        <v>820395-88000-S</v>
      </c>
      <c r="O1107" s="172">
        <f>IF(B1107="NET","",IF(B1107="","",IFERROR(VLOOKUP(N1107,EAN!$A:$B,2,FALSE),"MANGLER - MÅ OPPDATERE EAN-FANEN")))</f>
        <v>7048652898296</v>
      </c>
      <c r="P1107" s="171">
        <f t="shared" si="52"/>
        <v>62</v>
      </c>
      <c r="Q1107" s="171">
        <f t="shared" si="53"/>
        <v>62</v>
      </c>
      <c r="S1107" s="102">
        <f>IF(B1107="NET","",IFERROR(VLOOKUP(O1107,'2) Order Form'!$V$9:$V$905,1,FALSE),"Ikke med I order form"))</f>
        <v>7048652898296</v>
      </c>
      <c r="U1107" s="2">
        <v>7048652896780</v>
      </c>
      <c r="V1107" s="120">
        <f>IFERROR(VLOOKUP(U1107,'2) Order Form'!$V$9:$V$1767,1,FALSE),"Ikke med I order form")</f>
        <v>7048652896780</v>
      </c>
      <c r="W1107" s="173">
        <f>INDEX(ATS!$A:$P,MATCH(ATS!$U1107,ATS!$O:$O,0),1)</f>
        <v>820384</v>
      </c>
      <c r="X1107" s="174" t="str">
        <f>INDEX(ATS!$A:$P,MATCH(ATS!$U1107,ATS!$O:$O,0),2)</f>
        <v>Hunter Merino SS Jersey M</v>
      </c>
      <c r="Y1107" s="175" t="str">
        <f>INDEX(ATS!$A:$P,MATCH(ATS!$U1107,ATS!$O:$O,0),4)</f>
        <v>78001-S</v>
      </c>
      <c r="AA1107" s="173"/>
    </row>
    <row r="1108" spans="1:27">
      <c r="A1108">
        <v>820395</v>
      </c>
      <c r="B1108" t="s">
        <v>1548</v>
      </c>
      <c r="C1108" t="s">
        <v>3939</v>
      </c>
      <c r="D1108" t="s">
        <v>1513</v>
      </c>
      <c r="E1108" t="s">
        <v>2817</v>
      </c>
      <c r="F1108" t="s">
        <v>7</v>
      </c>
      <c r="G1108" t="s">
        <v>214</v>
      </c>
      <c r="H1108">
        <v>47</v>
      </c>
      <c r="I1108">
        <v>47</v>
      </c>
      <c r="J1108">
        <v>47</v>
      </c>
      <c r="K1108">
        <v>47</v>
      </c>
      <c r="L1108">
        <v>47</v>
      </c>
      <c r="N1108" s="171" t="str">
        <f t="shared" si="51"/>
        <v>820395-88000-M</v>
      </c>
      <c r="O1108" s="172">
        <f>IF(B1108="NET","",IF(B1108="","",IFERROR(VLOOKUP(N1108,EAN!$A:$B,2,FALSE),"MANGLER - MÅ OPPDATERE EAN-FANEN")))</f>
        <v>7048652898289</v>
      </c>
      <c r="P1108" s="171">
        <f t="shared" si="52"/>
        <v>47</v>
      </c>
      <c r="Q1108" s="171">
        <f t="shared" si="53"/>
        <v>47</v>
      </c>
      <c r="S1108" s="102">
        <f>IF(B1108="NET","",IFERROR(VLOOKUP(O1108,'2) Order Form'!$V$9:$V$905,1,FALSE),"Ikke med I order form"))</f>
        <v>7048652898289</v>
      </c>
      <c r="U1108" s="2">
        <v>7048652896773</v>
      </c>
      <c r="V1108" s="120">
        <f>IFERROR(VLOOKUP(U1108,'2) Order Form'!$V$9:$V$1767,1,FALSE),"Ikke med I order form")</f>
        <v>7048652896773</v>
      </c>
      <c r="W1108" s="173">
        <f>INDEX(ATS!$A:$P,MATCH(ATS!$U1108,ATS!$O:$O,0),1)</f>
        <v>820384</v>
      </c>
      <c r="X1108" s="174" t="str">
        <f>INDEX(ATS!$A:$P,MATCH(ATS!$U1108,ATS!$O:$O,0),2)</f>
        <v>Hunter Merino SS Jersey M</v>
      </c>
      <c r="Y1108" s="175" t="str">
        <f>INDEX(ATS!$A:$P,MATCH(ATS!$U1108,ATS!$O:$O,0),4)</f>
        <v>78001-M</v>
      </c>
      <c r="AA1108" s="173"/>
    </row>
    <row r="1109" spans="1:27">
      <c r="A1109">
        <v>820395</v>
      </c>
      <c r="B1109" t="s">
        <v>1548</v>
      </c>
      <c r="C1109" t="s">
        <v>3939</v>
      </c>
      <c r="D1109" t="s">
        <v>1514</v>
      </c>
      <c r="E1109" t="s">
        <v>2817</v>
      </c>
      <c r="F1109" t="s">
        <v>66</v>
      </c>
      <c r="G1109" t="s">
        <v>214</v>
      </c>
      <c r="H1109">
        <v>21</v>
      </c>
      <c r="I1109">
        <v>21</v>
      </c>
      <c r="J1109">
        <v>21</v>
      </c>
      <c r="K1109">
        <v>21</v>
      </c>
      <c r="L1109">
        <v>21</v>
      </c>
      <c r="N1109" s="171" t="str">
        <f t="shared" si="51"/>
        <v>820395-88000-L</v>
      </c>
      <c r="O1109" s="172">
        <f>IF(B1109="NET","",IF(B1109="","",IFERROR(VLOOKUP(N1109,EAN!$A:$B,2,FALSE),"MANGLER - MÅ OPPDATERE EAN-FANEN")))</f>
        <v>7048652898272</v>
      </c>
      <c r="P1109" s="171">
        <f t="shared" si="52"/>
        <v>21</v>
      </c>
      <c r="Q1109" s="171">
        <f t="shared" si="53"/>
        <v>21</v>
      </c>
      <c r="S1109" s="102">
        <f>IF(B1109="NET","",IFERROR(VLOOKUP(O1109,'2) Order Form'!$V$9:$V$905,1,FALSE),"Ikke med I order form"))</f>
        <v>7048652898272</v>
      </c>
      <c r="U1109" s="2">
        <v>7048652896773</v>
      </c>
      <c r="V1109" s="120">
        <f>IFERROR(VLOOKUP(U1109,'2) Order Form'!$V$9:$V$1767,1,FALSE),"Ikke med I order form")</f>
        <v>7048652896773</v>
      </c>
      <c r="W1109" s="173">
        <f>INDEX(ATS!$A:$P,MATCH(ATS!$U1109,ATS!$O:$O,0),1)</f>
        <v>820384</v>
      </c>
      <c r="X1109" s="174" t="str">
        <f>INDEX(ATS!$A:$P,MATCH(ATS!$U1109,ATS!$O:$O,0),2)</f>
        <v>Hunter Merino SS Jersey M</v>
      </c>
      <c r="Y1109" s="175" t="str">
        <f>INDEX(ATS!$A:$P,MATCH(ATS!$U1109,ATS!$O:$O,0),4)</f>
        <v>78001-M</v>
      </c>
      <c r="AA1109" s="173"/>
    </row>
    <row r="1110" spans="1:27">
      <c r="A1110">
        <v>820395</v>
      </c>
      <c r="B1110" t="s">
        <v>1548</v>
      </c>
      <c r="C1110" t="s">
        <v>3939</v>
      </c>
      <c r="D1110" t="s">
        <v>338</v>
      </c>
      <c r="E1110" t="s">
        <v>2883</v>
      </c>
      <c r="F1110" t="s">
        <v>68</v>
      </c>
      <c r="G1110" t="s">
        <v>111</v>
      </c>
      <c r="H1110">
        <v>0</v>
      </c>
      <c r="I1110">
        <v>0</v>
      </c>
      <c r="J1110">
        <v>0</v>
      </c>
      <c r="K1110">
        <v>0</v>
      </c>
      <c r="L1110">
        <v>0</v>
      </c>
      <c r="N1110" s="171" t="str">
        <f t="shared" si="51"/>
        <v>820395-99901-XS</v>
      </c>
      <c r="O1110" s="172" t="str">
        <f>IF(B1110="NET","",IF(B1110="","",IFERROR(VLOOKUP(N1110,EAN!$A:$B,2,FALSE),"MANGLER - MÅ OPPDATERE EAN-FANEN")))</f>
        <v>MANGLER - MÅ OPPDATERE EAN-FANEN</v>
      </c>
      <c r="P1110" s="171">
        <f t="shared" si="52"/>
        <v>0</v>
      </c>
      <c r="Q1110" s="171">
        <f t="shared" si="53"/>
        <v>0</v>
      </c>
      <c r="S1110" s="102" t="str">
        <f>IF(B1110="NET","",IFERROR(VLOOKUP(O1110,'2) Order Form'!$V$9:$V$905,1,FALSE),"Ikke med I order form"))</f>
        <v>Ikke med I order form</v>
      </c>
      <c r="U1110" s="2">
        <v>7048652896766</v>
      </c>
      <c r="V1110" s="120">
        <f>IFERROR(VLOOKUP(U1110,'2) Order Form'!$V$9:$V$1767,1,FALSE),"Ikke med I order form")</f>
        <v>7048652896766</v>
      </c>
      <c r="W1110" s="173">
        <f>INDEX(ATS!$A:$P,MATCH(ATS!$U1110,ATS!$O:$O,0),1)</f>
        <v>820384</v>
      </c>
      <c r="X1110" s="174" t="str">
        <f>INDEX(ATS!$A:$P,MATCH(ATS!$U1110,ATS!$O:$O,0),2)</f>
        <v>Hunter Merino SS Jersey M</v>
      </c>
      <c r="Y1110" s="175" t="str">
        <f>INDEX(ATS!$A:$P,MATCH(ATS!$U1110,ATS!$O:$O,0),4)</f>
        <v>78001-L</v>
      </c>
      <c r="AA1110" s="173"/>
    </row>
    <row r="1111" spans="1:27">
      <c r="A1111">
        <v>820395</v>
      </c>
      <c r="B1111" t="s">
        <v>1548</v>
      </c>
      <c r="C1111" t="s">
        <v>3939</v>
      </c>
      <c r="D1111" t="s">
        <v>334</v>
      </c>
      <c r="E1111" t="s">
        <v>2883</v>
      </c>
      <c r="F1111" t="s">
        <v>8</v>
      </c>
      <c r="G1111" t="s">
        <v>111</v>
      </c>
      <c r="H1111">
        <v>0</v>
      </c>
      <c r="I1111">
        <v>0</v>
      </c>
      <c r="J1111">
        <v>0</v>
      </c>
      <c r="K1111">
        <v>0</v>
      </c>
      <c r="L1111">
        <v>0</v>
      </c>
      <c r="N1111" s="171" t="str">
        <f t="shared" si="51"/>
        <v>820395-99901-S</v>
      </c>
      <c r="O1111" s="172" t="str">
        <f>IF(B1111="NET","",IF(B1111="","",IFERROR(VLOOKUP(N1111,EAN!$A:$B,2,FALSE),"MANGLER - MÅ OPPDATERE EAN-FANEN")))</f>
        <v>MANGLER - MÅ OPPDATERE EAN-FANEN</v>
      </c>
      <c r="P1111" s="171">
        <f t="shared" si="52"/>
        <v>0</v>
      </c>
      <c r="Q1111" s="171">
        <f t="shared" si="53"/>
        <v>0</v>
      </c>
      <c r="S1111" s="102" t="str">
        <f>IF(B1111="NET","",IFERROR(VLOOKUP(O1111,'2) Order Form'!$V$9:$V$905,1,FALSE),"Ikke med I order form"))</f>
        <v>Ikke med I order form</v>
      </c>
      <c r="U1111" s="2">
        <v>7048652896766</v>
      </c>
      <c r="V1111" s="120">
        <f>IFERROR(VLOOKUP(U1111,'2) Order Form'!$V$9:$V$1767,1,FALSE),"Ikke med I order form")</f>
        <v>7048652896766</v>
      </c>
      <c r="W1111" s="173">
        <f>INDEX(ATS!$A:$P,MATCH(ATS!$U1111,ATS!$O:$O,0),1)</f>
        <v>820384</v>
      </c>
      <c r="X1111" s="174" t="str">
        <f>INDEX(ATS!$A:$P,MATCH(ATS!$U1111,ATS!$O:$O,0),2)</f>
        <v>Hunter Merino SS Jersey M</v>
      </c>
      <c r="Y1111" s="175" t="str">
        <f>INDEX(ATS!$A:$P,MATCH(ATS!$U1111,ATS!$O:$O,0),4)</f>
        <v>78001-L</v>
      </c>
      <c r="AA1111" s="173"/>
    </row>
    <row r="1112" spans="1:27">
      <c r="A1112">
        <v>820395</v>
      </c>
      <c r="B1112" t="s">
        <v>1548</v>
      </c>
      <c r="C1112" t="s">
        <v>3939</v>
      </c>
      <c r="D1112" t="s">
        <v>335</v>
      </c>
      <c r="E1112" t="s">
        <v>2883</v>
      </c>
      <c r="F1112" t="s">
        <v>7</v>
      </c>
      <c r="G1112" t="s">
        <v>111</v>
      </c>
      <c r="H1112">
        <v>0</v>
      </c>
      <c r="I1112">
        <v>0</v>
      </c>
      <c r="J1112">
        <v>0</v>
      </c>
      <c r="K1112">
        <v>0</v>
      </c>
      <c r="L1112">
        <v>0</v>
      </c>
      <c r="N1112" s="171" t="str">
        <f t="shared" si="51"/>
        <v>820395-99901-M</v>
      </c>
      <c r="O1112" s="172" t="str">
        <f>IF(B1112="NET","",IF(B1112="","",IFERROR(VLOOKUP(N1112,EAN!$A:$B,2,FALSE),"MANGLER - MÅ OPPDATERE EAN-FANEN")))</f>
        <v>MANGLER - MÅ OPPDATERE EAN-FANEN</v>
      </c>
      <c r="P1112" s="171">
        <f t="shared" si="52"/>
        <v>0</v>
      </c>
      <c r="Q1112" s="171">
        <f t="shared" si="53"/>
        <v>0</v>
      </c>
      <c r="S1112" s="102" t="str">
        <f>IF(B1112="NET","",IFERROR(VLOOKUP(O1112,'2) Order Form'!$V$9:$V$905,1,FALSE),"Ikke med I order form"))</f>
        <v>Ikke med I order form</v>
      </c>
      <c r="U1112" s="2">
        <v>7048652896797</v>
      </c>
      <c r="V1112" s="120">
        <f>IFERROR(VLOOKUP(U1112,'2) Order Form'!$V$9:$V$1767,1,FALSE),"Ikke med I order form")</f>
        <v>7048652896797</v>
      </c>
      <c r="W1112" s="173">
        <f>INDEX(ATS!$A:$P,MATCH(ATS!$U1112,ATS!$O:$O,0),1)</f>
        <v>820384</v>
      </c>
      <c r="X1112" s="174" t="str">
        <f>INDEX(ATS!$A:$P,MATCH(ATS!$U1112,ATS!$O:$O,0),2)</f>
        <v>Hunter Merino SS Jersey M</v>
      </c>
      <c r="Y1112" s="175" t="str">
        <f>INDEX(ATS!$A:$P,MATCH(ATS!$U1112,ATS!$O:$O,0),4)</f>
        <v>78001-XL</v>
      </c>
      <c r="AA1112" s="173"/>
    </row>
    <row r="1113" spans="1:27">
      <c r="A1113">
        <v>820395</v>
      </c>
      <c r="B1113" t="s">
        <v>1548</v>
      </c>
      <c r="C1113" t="s">
        <v>3939</v>
      </c>
      <c r="D1113" t="s">
        <v>336</v>
      </c>
      <c r="E1113" t="s">
        <v>2883</v>
      </c>
      <c r="F1113" t="s">
        <v>66</v>
      </c>
      <c r="G1113" t="s">
        <v>111</v>
      </c>
      <c r="H1113">
        <v>0</v>
      </c>
      <c r="I1113">
        <v>0</v>
      </c>
      <c r="J1113">
        <v>0</v>
      </c>
      <c r="K1113">
        <v>0</v>
      </c>
      <c r="L1113">
        <v>0</v>
      </c>
      <c r="N1113" s="171" t="str">
        <f t="shared" si="51"/>
        <v>820395-99901-L</v>
      </c>
      <c r="O1113" s="172" t="str">
        <f>IF(B1113="NET","",IF(B1113="","",IFERROR(VLOOKUP(N1113,EAN!$A:$B,2,FALSE),"MANGLER - MÅ OPPDATERE EAN-FANEN")))</f>
        <v>MANGLER - MÅ OPPDATERE EAN-FANEN</v>
      </c>
      <c r="P1113" s="171">
        <f t="shared" si="52"/>
        <v>0</v>
      </c>
      <c r="Q1113" s="171">
        <f t="shared" si="53"/>
        <v>0</v>
      </c>
      <c r="S1113" s="102" t="str">
        <f>IF(B1113="NET","",IFERROR(VLOOKUP(O1113,'2) Order Form'!$V$9:$V$905,1,FALSE),"Ikke med I order form"))</f>
        <v>Ikke med I order form</v>
      </c>
      <c r="U1113" s="2">
        <v>7048652896797</v>
      </c>
      <c r="V1113" s="120">
        <f>IFERROR(VLOOKUP(U1113,'2) Order Form'!$V$9:$V$1767,1,FALSE),"Ikke med I order form")</f>
        <v>7048652896797</v>
      </c>
      <c r="W1113" s="173">
        <f>INDEX(ATS!$A:$P,MATCH(ATS!$U1113,ATS!$O:$O,0),1)</f>
        <v>820384</v>
      </c>
      <c r="X1113" s="174" t="str">
        <f>INDEX(ATS!$A:$P,MATCH(ATS!$U1113,ATS!$O:$O,0),2)</f>
        <v>Hunter Merino SS Jersey M</v>
      </c>
      <c r="Y1113" s="175" t="str">
        <f>INDEX(ATS!$A:$P,MATCH(ATS!$U1113,ATS!$O:$O,0),4)</f>
        <v>78001-XL</v>
      </c>
      <c r="AA1113" s="173"/>
    </row>
    <row r="1114" spans="1:27">
      <c r="A1114" s="140">
        <v>820396</v>
      </c>
      <c r="B1114" t="s">
        <v>170</v>
      </c>
      <c r="H1114" s="140">
        <v>202341</v>
      </c>
      <c r="I1114" s="140">
        <v>202342</v>
      </c>
      <c r="J1114" s="140">
        <v>202343</v>
      </c>
      <c r="K1114" s="140">
        <v>202344</v>
      </c>
      <c r="L1114" s="140">
        <v>202345</v>
      </c>
      <c r="N1114" s="171" t="str">
        <f t="shared" si="51"/>
        <v>820396-</v>
      </c>
      <c r="O1114" s="172" t="str">
        <f>IF(B1114="NET","",IF(B1114="","",IFERROR(VLOOKUP(N1114,EAN!$A:$B,2,FALSE),"MANGLER - MÅ OPPDATERE EAN-FANEN")))</f>
        <v/>
      </c>
      <c r="P1114" s="171">
        <f t="shared" si="52"/>
        <v>202341</v>
      </c>
      <c r="Q1114" s="171">
        <f t="shared" si="53"/>
        <v>202345</v>
      </c>
      <c r="S1114" s="102" t="str">
        <f>IF(B1114="NET","",IFERROR(VLOOKUP(O1114,'2) Order Form'!$V$9:$V$905,1,FALSE),"Ikke med I order form"))</f>
        <v/>
      </c>
      <c r="U1114" s="2">
        <v>7048652896827</v>
      </c>
      <c r="V1114" s="120">
        <f>IFERROR(VLOOKUP(U1114,'2) Order Form'!$V$9:$V$1767,1,FALSE),"Ikke med I order form")</f>
        <v>7048652896827</v>
      </c>
      <c r="W1114" s="173">
        <f>INDEX(ATS!$A:$P,MATCH(ATS!$U1114,ATS!$O:$O,0),1)</f>
        <v>820384</v>
      </c>
      <c r="X1114" s="174" t="str">
        <f>INDEX(ATS!$A:$P,MATCH(ATS!$U1114,ATS!$O:$O,0),2)</f>
        <v>Hunter Merino SS Jersey M</v>
      </c>
      <c r="Y1114" s="175" t="str">
        <f>INDEX(ATS!$A:$P,MATCH(ATS!$U1114,ATS!$O:$O,0),4)</f>
        <v>99901-S</v>
      </c>
      <c r="AA1114" s="173"/>
    </row>
    <row r="1115" spans="1:27">
      <c r="A1115">
        <v>820396</v>
      </c>
      <c r="B1115" t="s">
        <v>1549</v>
      </c>
      <c r="C1115" t="s">
        <v>3939</v>
      </c>
      <c r="D1115" t="s">
        <v>1534</v>
      </c>
      <c r="E1115" t="s">
        <v>2817</v>
      </c>
      <c r="F1115" t="s">
        <v>68</v>
      </c>
      <c r="G1115" t="s">
        <v>111</v>
      </c>
      <c r="H1115">
        <v>53</v>
      </c>
      <c r="I1115">
        <v>53</v>
      </c>
      <c r="J1115">
        <v>53</v>
      </c>
      <c r="K1115">
        <v>53</v>
      </c>
      <c r="L1115">
        <v>53</v>
      </c>
      <c r="N1115" s="171" t="str">
        <f t="shared" si="51"/>
        <v>820396-88000-XS</v>
      </c>
      <c r="O1115" s="172">
        <f>IF(B1115="NET","",IF(B1115="","",IFERROR(VLOOKUP(N1115,EAN!$A:$B,2,FALSE),"MANGLER - MÅ OPPDATERE EAN-FANEN")))</f>
        <v>7048652898180</v>
      </c>
      <c r="P1115" s="171">
        <f t="shared" si="52"/>
        <v>53</v>
      </c>
      <c r="Q1115" s="171">
        <f t="shared" si="53"/>
        <v>53</v>
      </c>
      <c r="S1115" s="102">
        <f>IF(B1115="NET","",IFERROR(VLOOKUP(O1115,'2) Order Form'!$V$9:$V$905,1,FALSE),"Ikke med I order form"))</f>
        <v>7048652898180</v>
      </c>
      <c r="U1115" s="2">
        <v>7048652896827</v>
      </c>
      <c r="V1115" s="120">
        <f>IFERROR(VLOOKUP(U1115,'2) Order Form'!$V$9:$V$1767,1,FALSE),"Ikke med I order form")</f>
        <v>7048652896827</v>
      </c>
      <c r="W1115" s="173">
        <f>INDEX(ATS!$A:$P,MATCH(ATS!$U1115,ATS!$O:$O,0),1)</f>
        <v>820384</v>
      </c>
      <c r="X1115" s="174" t="str">
        <f>INDEX(ATS!$A:$P,MATCH(ATS!$U1115,ATS!$O:$O,0),2)</f>
        <v>Hunter Merino SS Jersey M</v>
      </c>
      <c r="Y1115" s="175" t="str">
        <f>INDEX(ATS!$A:$P,MATCH(ATS!$U1115,ATS!$O:$O,0),4)</f>
        <v>99901-S</v>
      </c>
      <c r="AA1115" s="173"/>
    </row>
    <row r="1116" spans="1:27">
      <c r="A1116">
        <v>820396</v>
      </c>
      <c r="B1116" t="s">
        <v>1549</v>
      </c>
      <c r="C1116" t="s">
        <v>3939</v>
      </c>
      <c r="D1116" t="s">
        <v>1512</v>
      </c>
      <c r="E1116" t="s">
        <v>2817</v>
      </c>
      <c r="F1116" t="s">
        <v>8</v>
      </c>
      <c r="G1116" t="s">
        <v>111</v>
      </c>
      <c r="H1116">
        <v>67</v>
      </c>
      <c r="I1116">
        <v>67</v>
      </c>
      <c r="J1116">
        <v>67</v>
      </c>
      <c r="K1116">
        <v>67</v>
      </c>
      <c r="L1116">
        <v>67</v>
      </c>
      <c r="N1116" s="171" t="str">
        <f t="shared" si="51"/>
        <v>820396-88000-S</v>
      </c>
      <c r="O1116" s="172">
        <f>IF(B1116="NET","",IF(B1116="","",IFERROR(VLOOKUP(N1116,EAN!$A:$B,2,FALSE),"MANGLER - MÅ OPPDATERE EAN-FANEN")))</f>
        <v>7048652898173</v>
      </c>
      <c r="P1116" s="171">
        <f t="shared" si="52"/>
        <v>67</v>
      </c>
      <c r="Q1116" s="171">
        <f t="shared" si="53"/>
        <v>67</v>
      </c>
      <c r="S1116" s="102">
        <f>IF(B1116="NET","",IFERROR(VLOOKUP(O1116,'2) Order Form'!$V$9:$V$905,1,FALSE),"Ikke med I order form"))</f>
        <v>7048652898173</v>
      </c>
      <c r="U1116" s="2">
        <v>7048652896810</v>
      </c>
      <c r="V1116" s="120">
        <f>IFERROR(VLOOKUP(U1116,'2) Order Form'!$V$9:$V$1767,1,FALSE),"Ikke med I order form")</f>
        <v>7048652896810</v>
      </c>
      <c r="W1116" s="173">
        <f>INDEX(ATS!$A:$P,MATCH(ATS!$U1116,ATS!$O:$O,0),1)</f>
        <v>820384</v>
      </c>
      <c r="X1116" s="174" t="str">
        <f>INDEX(ATS!$A:$P,MATCH(ATS!$U1116,ATS!$O:$O,0),2)</f>
        <v>Hunter Merino SS Jersey M</v>
      </c>
      <c r="Y1116" s="175" t="str">
        <f>INDEX(ATS!$A:$P,MATCH(ATS!$U1116,ATS!$O:$O,0),4)</f>
        <v>99901-M</v>
      </c>
      <c r="AA1116" s="173"/>
    </row>
    <row r="1117" spans="1:27">
      <c r="A1117">
        <v>820396</v>
      </c>
      <c r="B1117" t="s">
        <v>1549</v>
      </c>
      <c r="C1117" t="s">
        <v>3939</v>
      </c>
      <c r="D1117" t="s">
        <v>1513</v>
      </c>
      <c r="E1117" t="s">
        <v>2817</v>
      </c>
      <c r="F1117" t="s">
        <v>7</v>
      </c>
      <c r="G1117" t="s">
        <v>111</v>
      </c>
      <c r="H1117">
        <v>69</v>
      </c>
      <c r="I1117">
        <v>69</v>
      </c>
      <c r="J1117">
        <v>69</v>
      </c>
      <c r="K1117">
        <v>69</v>
      </c>
      <c r="L1117">
        <v>69</v>
      </c>
      <c r="N1117" s="171" t="str">
        <f t="shared" si="51"/>
        <v>820396-88000-M</v>
      </c>
      <c r="O1117" s="172">
        <f>IF(B1117="NET","",IF(B1117="","",IFERROR(VLOOKUP(N1117,EAN!$A:$B,2,FALSE),"MANGLER - MÅ OPPDATERE EAN-FANEN")))</f>
        <v>7048652898166</v>
      </c>
      <c r="P1117" s="171">
        <f t="shared" si="52"/>
        <v>69</v>
      </c>
      <c r="Q1117" s="171">
        <f t="shared" si="53"/>
        <v>69</v>
      </c>
      <c r="S1117" s="102">
        <f>IF(B1117="NET","",IFERROR(VLOOKUP(O1117,'2) Order Form'!$V$9:$V$905,1,FALSE),"Ikke med I order form"))</f>
        <v>7048652898166</v>
      </c>
      <c r="U1117" s="2">
        <v>7048652896810</v>
      </c>
      <c r="V1117" s="120">
        <f>IFERROR(VLOOKUP(U1117,'2) Order Form'!$V$9:$V$1767,1,FALSE),"Ikke med I order form")</f>
        <v>7048652896810</v>
      </c>
      <c r="W1117" s="173">
        <f>INDEX(ATS!$A:$P,MATCH(ATS!$U1117,ATS!$O:$O,0),1)</f>
        <v>820384</v>
      </c>
      <c r="X1117" s="174" t="str">
        <f>INDEX(ATS!$A:$P,MATCH(ATS!$U1117,ATS!$O:$O,0),2)</f>
        <v>Hunter Merino SS Jersey M</v>
      </c>
      <c r="Y1117" s="175" t="str">
        <f>INDEX(ATS!$A:$P,MATCH(ATS!$U1117,ATS!$O:$O,0),4)</f>
        <v>99901-M</v>
      </c>
      <c r="AA1117" s="173"/>
    </row>
    <row r="1118" spans="1:27">
      <c r="A1118">
        <v>820396</v>
      </c>
      <c r="B1118" t="s">
        <v>1549</v>
      </c>
      <c r="C1118" t="s">
        <v>3939</v>
      </c>
      <c r="D1118" t="s">
        <v>1514</v>
      </c>
      <c r="E1118" t="s">
        <v>2817</v>
      </c>
      <c r="F1118" t="s">
        <v>66</v>
      </c>
      <c r="G1118" t="s">
        <v>111</v>
      </c>
      <c r="H1118">
        <v>26</v>
      </c>
      <c r="I1118">
        <v>26</v>
      </c>
      <c r="J1118">
        <v>26</v>
      </c>
      <c r="K1118">
        <v>26</v>
      </c>
      <c r="L1118">
        <v>26</v>
      </c>
      <c r="N1118" s="171" t="str">
        <f t="shared" si="51"/>
        <v>820396-88000-L</v>
      </c>
      <c r="O1118" s="172">
        <f>IF(B1118="NET","",IF(B1118="","",IFERROR(VLOOKUP(N1118,EAN!$A:$B,2,FALSE),"MANGLER - MÅ OPPDATERE EAN-FANEN")))</f>
        <v>7048652898159</v>
      </c>
      <c r="P1118" s="171">
        <f t="shared" si="52"/>
        <v>26</v>
      </c>
      <c r="Q1118" s="171">
        <f t="shared" si="53"/>
        <v>26</v>
      </c>
      <c r="S1118" s="102">
        <f>IF(B1118="NET","",IFERROR(VLOOKUP(O1118,'2) Order Form'!$V$9:$V$905,1,FALSE),"Ikke med I order form"))</f>
        <v>7048652898159</v>
      </c>
      <c r="U1118" s="2">
        <v>7048652896803</v>
      </c>
      <c r="V1118" s="120">
        <f>IFERROR(VLOOKUP(U1118,'2) Order Form'!$V$9:$V$1767,1,FALSE),"Ikke med I order form")</f>
        <v>7048652896803</v>
      </c>
      <c r="W1118" s="173">
        <f>INDEX(ATS!$A:$P,MATCH(ATS!$U1118,ATS!$O:$O,0),1)</f>
        <v>820384</v>
      </c>
      <c r="X1118" s="174" t="str">
        <f>INDEX(ATS!$A:$P,MATCH(ATS!$U1118,ATS!$O:$O,0),2)</f>
        <v>Hunter Merino SS Jersey M</v>
      </c>
      <c r="Y1118" s="175" t="str">
        <f>INDEX(ATS!$A:$P,MATCH(ATS!$U1118,ATS!$O:$O,0),4)</f>
        <v>99901-L</v>
      </c>
      <c r="AA1118" s="173"/>
    </row>
    <row r="1119" spans="1:27">
      <c r="A1119">
        <v>820396</v>
      </c>
      <c r="B1119" t="s">
        <v>1549</v>
      </c>
      <c r="C1119" t="s">
        <v>3939</v>
      </c>
      <c r="D1119" t="s">
        <v>338</v>
      </c>
      <c r="E1119" t="s">
        <v>2883</v>
      </c>
      <c r="F1119" t="s">
        <v>68</v>
      </c>
      <c r="G1119" t="s">
        <v>111</v>
      </c>
      <c r="H1119">
        <v>0</v>
      </c>
      <c r="I1119">
        <v>0</v>
      </c>
      <c r="J1119">
        <v>0</v>
      </c>
      <c r="K1119">
        <v>0</v>
      </c>
      <c r="L1119">
        <v>0</v>
      </c>
      <c r="N1119" s="171" t="str">
        <f t="shared" si="51"/>
        <v>820396-99901-XS</v>
      </c>
      <c r="O1119" s="172" t="str">
        <f>IF(B1119="NET","",IF(B1119="","",IFERROR(VLOOKUP(N1119,EAN!$A:$B,2,FALSE),"MANGLER - MÅ OPPDATERE EAN-FANEN")))</f>
        <v>MANGLER - MÅ OPPDATERE EAN-FANEN</v>
      </c>
      <c r="P1119" s="171">
        <f t="shared" si="52"/>
        <v>0</v>
      </c>
      <c r="Q1119" s="171">
        <f t="shared" si="53"/>
        <v>0</v>
      </c>
      <c r="S1119" s="102" t="str">
        <f>IF(B1119="NET","",IFERROR(VLOOKUP(O1119,'2) Order Form'!$V$9:$V$905,1,FALSE),"Ikke med I order form"))</f>
        <v>Ikke med I order form</v>
      </c>
      <c r="U1119" s="2">
        <v>7048652896803</v>
      </c>
      <c r="V1119" s="120">
        <f>IFERROR(VLOOKUP(U1119,'2) Order Form'!$V$9:$V$1767,1,FALSE),"Ikke med I order form")</f>
        <v>7048652896803</v>
      </c>
      <c r="W1119" s="173">
        <f>INDEX(ATS!$A:$P,MATCH(ATS!$U1119,ATS!$O:$O,0),1)</f>
        <v>820384</v>
      </c>
      <c r="X1119" s="174" t="str">
        <f>INDEX(ATS!$A:$P,MATCH(ATS!$U1119,ATS!$O:$O,0),2)</f>
        <v>Hunter Merino SS Jersey M</v>
      </c>
      <c r="Y1119" s="175" t="str">
        <f>INDEX(ATS!$A:$P,MATCH(ATS!$U1119,ATS!$O:$O,0),4)</f>
        <v>99901-L</v>
      </c>
      <c r="AA1119" s="173"/>
    </row>
    <row r="1120" spans="1:27">
      <c r="A1120">
        <v>820396</v>
      </c>
      <c r="B1120" t="s">
        <v>1549</v>
      </c>
      <c r="C1120" t="s">
        <v>3939</v>
      </c>
      <c r="D1120" t="s">
        <v>334</v>
      </c>
      <c r="E1120" t="s">
        <v>2883</v>
      </c>
      <c r="F1120" t="s">
        <v>8</v>
      </c>
      <c r="G1120" t="s">
        <v>111</v>
      </c>
      <c r="H1120">
        <v>0</v>
      </c>
      <c r="I1120">
        <v>0</v>
      </c>
      <c r="J1120">
        <v>0</v>
      </c>
      <c r="K1120">
        <v>0</v>
      </c>
      <c r="L1120">
        <v>0</v>
      </c>
      <c r="N1120" s="171" t="str">
        <f t="shared" si="51"/>
        <v>820396-99901-S</v>
      </c>
      <c r="O1120" s="172" t="str">
        <f>IF(B1120="NET","",IF(B1120="","",IFERROR(VLOOKUP(N1120,EAN!$A:$B,2,FALSE),"MANGLER - MÅ OPPDATERE EAN-FANEN")))</f>
        <v>MANGLER - MÅ OPPDATERE EAN-FANEN</v>
      </c>
      <c r="P1120" s="171">
        <f t="shared" si="52"/>
        <v>0</v>
      </c>
      <c r="Q1120" s="171">
        <f t="shared" si="53"/>
        <v>0</v>
      </c>
      <c r="S1120" s="102" t="str">
        <f>IF(B1120="NET","",IFERROR(VLOOKUP(O1120,'2) Order Form'!$V$9:$V$905,1,FALSE),"Ikke med I order form"))</f>
        <v>Ikke med I order form</v>
      </c>
      <c r="U1120" s="2">
        <v>7048652896834</v>
      </c>
      <c r="V1120" s="120">
        <f>IFERROR(VLOOKUP(U1120,'2) Order Form'!$V$9:$V$1767,1,FALSE),"Ikke med I order form")</f>
        <v>7048652896834</v>
      </c>
      <c r="W1120" s="173">
        <f>INDEX(ATS!$A:$P,MATCH(ATS!$U1120,ATS!$O:$O,0),1)</f>
        <v>820384</v>
      </c>
      <c r="X1120" s="174" t="str">
        <f>INDEX(ATS!$A:$P,MATCH(ATS!$U1120,ATS!$O:$O,0),2)</f>
        <v>Hunter Merino SS Jersey M</v>
      </c>
      <c r="Y1120" s="175" t="str">
        <f>INDEX(ATS!$A:$P,MATCH(ATS!$U1120,ATS!$O:$O,0),4)</f>
        <v>99901-XL</v>
      </c>
      <c r="AA1120" s="173"/>
    </row>
    <row r="1121" spans="1:27">
      <c r="A1121">
        <v>820396</v>
      </c>
      <c r="B1121" t="s">
        <v>1549</v>
      </c>
      <c r="C1121" t="s">
        <v>3939</v>
      </c>
      <c r="D1121" t="s">
        <v>335</v>
      </c>
      <c r="E1121" t="s">
        <v>2883</v>
      </c>
      <c r="F1121" t="s">
        <v>7</v>
      </c>
      <c r="G1121" t="s">
        <v>111</v>
      </c>
      <c r="H1121">
        <v>0</v>
      </c>
      <c r="I1121">
        <v>0</v>
      </c>
      <c r="J1121">
        <v>0</v>
      </c>
      <c r="K1121">
        <v>0</v>
      </c>
      <c r="L1121">
        <v>0</v>
      </c>
      <c r="N1121" s="171" t="str">
        <f t="shared" si="51"/>
        <v>820396-99901-M</v>
      </c>
      <c r="O1121" s="172" t="str">
        <f>IF(B1121="NET","",IF(B1121="","",IFERROR(VLOOKUP(N1121,EAN!$A:$B,2,FALSE),"MANGLER - MÅ OPPDATERE EAN-FANEN")))</f>
        <v>MANGLER - MÅ OPPDATERE EAN-FANEN</v>
      </c>
      <c r="P1121" s="171">
        <f t="shared" si="52"/>
        <v>0</v>
      </c>
      <c r="Q1121" s="171">
        <f t="shared" si="53"/>
        <v>0</v>
      </c>
      <c r="S1121" s="102" t="str">
        <f>IF(B1121="NET","",IFERROR(VLOOKUP(O1121,'2) Order Form'!$V$9:$V$905,1,FALSE),"Ikke med I order form"))</f>
        <v>Ikke med I order form</v>
      </c>
      <c r="U1121" s="2">
        <v>7048652896834</v>
      </c>
      <c r="V1121" s="120">
        <f>IFERROR(VLOOKUP(U1121,'2) Order Form'!$V$9:$V$1767,1,FALSE),"Ikke med I order form")</f>
        <v>7048652896834</v>
      </c>
      <c r="W1121" s="173">
        <f>INDEX(ATS!$A:$P,MATCH(ATS!$U1121,ATS!$O:$O,0),1)</f>
        <v>820384</v>
      </c>
      <c r="X1121" s="174" t="str">
        <f>INDEX(ATS!$A:$P,MATCH(ATS!$U1121,ATS!$O:$O,0),2)</f>
        <v>Hunter Merino SS Jersey M</v>
      </c>
      <c r="Y1121" s="175" t="str">
        <f>INDEX(ATS!$A:$P,MATCH(ATS!$U1121,ATS!$O:$O,0),4)</f>
        <v>99901-XL</v>
      </c>
      <c r="AA1121" s="173"/>
    </row>
    <row r="1122" spans="1:27">
      <c r="A1122">
        <v>820396</v>
      </c>
      <c r="B1122" t="s">
        <v>1549</v>
      </c>
      <c r="C1122" t="s">
        <v>3939</v>
      </c>
      <c r="D1122" t="s">
        <v>336</v>
      </c>
      <c r="E1122" t="s">
        <v>2883</v>
      </c>
      <c r="F1122" t="s">
        <v>66</v>
      </c>
      <c r="G1122" t="s">
        <v>111</v>
      </c>
      <c r="H1122">
        <v>0</v>
      </c>
      <c r="I1122">
        <v>0</v>
      </c>
      <c r="J1122">
        <v>0</v>
      </c>
      <c r="K1122">
        <v>0</v>
      </c>
      <c r="L1122">
        <v>0</v>
      </c>
      <c r="N1122" s="171" t="str">
        <f t="shared" si="51"/>
        <v>820396-99901-L</v>
      </c>
      <c r="O1122" s="172" t="str">
        <f>IF(B1122="NET","",IF(B1122="","",IFERROR(VLOOKUP(N1122,EAN!$A:$B,2,FALSE),"MANGLER - MÅ OPPDATERE EAN-FANEN")))</f>
        <v>MANGLER - MÅ OPPDATERE EAN-FANEN</v>
      </c>
      <c r="P1122" s="171">
        <f t="shared" si="52"/>
        <v>0</v>
      </c>
      <c r="Q1122" s="171">
        <f t="shared" si="53"/>
        <v>0</v>
      </c>
      <c r="S1122" s="102" t="str">
        <f>IF(B1122="NET","",IFERROR(VLOOKUP(O1122,'2) Order Form'!$V$9:$V$905,1,FALSE),"Ikke med I order form"))</f>
        <v>Ikke med I order form</v>
      </c>
      <c r="U1122" s="2">
        <v>7048652896582</v>
      </c>
      <c r="V1122" s="120">
        <f>IFERROR(VLOOKUP(U1122,'2) Order Form'!$V$9:$V$1767,1,FALSE),"Ikke med I order form")</f>
        <v>7048652896582</v>
      </c>
      <c r="W1122" s="173">
        <f>INDEX(ATS!$A:$P,MATCH(ATS!$U1122,ATS!$O:$O,0),1)</f>
        <v>820363</v>
      </c>
      <c r="X1122" s="174" t="str">
        <f>INDEX(ATS!$A:$P,MATCH(ATS!$U1122,ATS!$O:$O,0),2)</f>
        <v>Hunter LS Jersey M</v>
      </c>
      <c r="Y1122" s="175" t="str">
        <f>INDEX(ATS!$A:$P,MATCH(ATS!$U1122,ATS!$O:$O,0),4)</f>
        <v>10003-S</v>
      </c>
      <c r="AA1122" s="173"/>
    </row>
    <row r="1123" spans="1:27">
      <c r="A1123" s="140">
        <v>820397</v>
      </c>
      <c r="B1123" t="s">
        <v>170</v>
      </c>
      <c r="H1123" s="140">
        <v>202341</v>
      </c>
      <c r="I1123" s="140">
        <v>202342</v>
      </c>
      <c r="J1123" s="140">
        <v>202343</v>
      </c>
      <c r="K1123" s="140">
        <v>202344</v>
      </c>
      <c r="L1123" s="140">
        <v>202345</v>
      </c>
      <c r="N1123" s="171" t="str">
        <f t="shared" si="51"/>
        <v>820397-</v>
      </c>
      <c r="O1123" s="172" t="str">
        <f>IF(B1123="NET","",IF(B1123="","",IFERROR(VLOOKUP(N1123,EAN!$A:$B,2,FALSE),"MANGLER - MÅ OPPDATERE EAN-FANEN")))</f>
        <v/>
      </c>
      <c r="P1123" s="171">
        <f t="shared" si="52"/>
        <v>202341</v>
      </c>
      <c r="Q1123" s="171">
        <f t="shared" si="53"/>
        <v>202345</v>
      </c>
      <c r="S1123" s="102" t="str">
        <f>IF(B1123="NET","",IFERROR(VLOOKUP(O1123,'2) Order Form'!$V$9:$V$905,1,FALSE),"Ikke med I order form"))</f>
        <v/>
      </c>
      <c r="U1123" s="2">
        <v>7048652896582</v>
      </c>
      <c r="V1123" s="120">
        <f>IFERROR(VLOOKUP(U1123,'2) Order Form'!$V$9:$V$1767,1,FALSE),"Ikke med I order form")</f>
        <v>7048652896582</v>
      </c>
      <c r="W1123" s="173">
        <f>INDEX(ATS!$A:$P,MATCH(ATS!$U1123,ATS!$O:$O,0),1)</f>
        <v>820363</v>
      </c>
      <c r="X1123" s="174" t="str">
        <f>INDEX(ATS!$A:$P,MATCH(ATS!$U1123,ATS!$O:$O,0),2)</f>
        <v>Hunter LS Jersey M</v>
      </c>
      <c r="Y1123" s="175" t="str">
        <f>INDEX(ATS!$A:$P,MATCH(ATS!$U1123,ATS!$O:$O,0),4)</f>
        <v>10003-S</v>
      </c>
      <c r="AA1123" s="173"/>
    </row>
    <row r="1124" spans="1:27">
      <c r="A1124">
        <v>820397</v>
      </c>
      <c r="B1124" t="s">
        <v>1550</v>
      </c>
      <c r="C1124" t="s">
        <v>3939</v>
      </c>
      <c r="D1124" t="s">
        <v>1039</v>
      </c>
      <c r="E1124" t="s">
        <v>114</v>
      </c>
      <c r="F1124" t="s">
        <v>68</v>
      </c>
      <c r="G1124" t="s">
        <v>111</v>
      </c>
      <c r="H1124">
        <v>25</v>
      </c>
      <c r="I1124">
        <v>25</v>
      </c>
      <c r="J1124">
        <v>25</v>
      </c>
      <c r="K1124">
        <v>25</v>
      </c>
      <c r="L1124">
        <v>25</v>
      </c>
      <c r="N1124" s="171" t="str">
        <f t="shared" si="51"/>
        <v>820397-10001-XS</v>
      </c>
      <c r="O1124" s="172">
        <f>IF(B1124="NET","",IF(B1124="","",IFERROR(VLOOKUP(N1124,EAN!$A:$B,2,FALSE),"MANGLER - MÅ OPPDATERE EAN-FANEN")))</f>
        <v>7048652897992</v>
      </c>
      <c r="P1124" s="171">
        <f t="shared" si="52"/>
        <v>25</v>
      </c>
      <c r="Q1124" s="171">
        <f t="shared" si="53"/>
        <v>25</v>
      </c>
      <c r="S1124" s="102">
        <f>IF(B1124="NET","",IFERROR(VLOOKUP(O1124,'2) Order Form'!$V$9:$V$905,1,FALSE),"Ikke med I order form"))</f>
        <v>7048652897992</v>
      </c>
      <c r="U1124" s="2">
        <v>7048652896575</v>
      </c>
      <c r="V1124" s="120">
        <f>IFERROR(VLOOKUP(U1124,'2) Order Form'!$V$9:$V$1767,1,FALSE),"Ikke med I order form")</f>
        <v>7048652896575</v>
      </c>
      <c r="W1124" s="173">
        <f>INDEX(ATS!$A:$P,MATCH(ATS!$U1124,ATS!$O:$O,0),1)</f>
        <v>820363</v>
      </c>
      <c r="X1124" s="174" t="str">
        <f>INDEX(ATS!$A:$P,MATCH(ATS!$U1124,ATS!$O:$O,0),2)</f>
        <v>Hunter LS Jersey M</v>
      </c>
      <c r="Y1124" s="175" t="str">
        <f>INDEX(ATS!$A:$P,MATCH(ATS!$U1124,ATS!$O:$O,0),4)</f>
        <v>10003-M</v>
      </c>
      <c r="AA1124" s="173"/>
    </row>
    <row r="1125" spans="1:27">
      <c r="A1125">
        <v>820397</v>
      </c>
      <c r="B1125" t="s">
        <v>1550</v>
      </c>
      <c r="C1125" t="s">
        <v>3939</v>
      </c>
      <c r="D1125" t="s">
        <v>1030</v>
      </c>
      <c r="E1125" t="s">
        <v>114</v>
      </c>
      <c r="F1125" t="s">
        <v>8</v>
      </c>
      <c r="G1125" t="s">
        <v>111</v>
      </c>
      <c r="H1125">
        <v>36</v>
      </c>
      <c r="I1125">
        <v>36</v>
      </c>
      <c r="J1125">
        <v>36</v>
      </c>
      <c r="K1125">
        <v>36</v>
      </c>
      <c r="L1125">
        <v>36</v>
      </c>
      <c r="N1125" s="171" t="str">
        <f t="shared" si="51"/>
        <v>820397-10001-S</v>
      </c>
      <c r="O1125" s="172">
        <f>IF(B1125="NET","",IF(B1125="","",IFERROR(VLOOKUP(N1125,EAN!$A:$B,2,FALSE),"MANGLER - MÅ OPPDATERE EAN-FANEN")))</f>
        <v>7048652897985</v>
      </c>
      <c r="P1125" s="171">
        <f t="shared" si="52"/>
        <v>36</v>
      </c>
      <c r="Q1125" s="171">
        <f t="shared" si="53"/>
        <v>36</v>
      </c>
      <c r="S1125" s="102">
        <f>IF(B1125="NET","",IFERROR(VLOOKUP(O1125,'2) Order Form'!$V$9:$V$905,1,FALSE),"Ikke med I order form"))</f>
        <v>7048652897985</v>
      </c>
      <c r="U1125" s="2">
        <v>7048652896575</v>
      </c>
      <c r="V1125" s="120">
        <f>IFERROR(VLOOKUP(U1125,'2) Order Form'!$V$9:$V$1767,1,FALSE),"Ikke med I order form")</f>
        <v>7048652896575</v>
      </c>
      <c r="W1125" s="173">
        <f>INDEX(ATS!$A:$P,MATCH(ATS!$U1125,ATS!$O:$O,0),1)</f>
        <v>820363</v>
      </c>
      <c r="X1125" s="174" t="str">
        <f>INDEX(ATS!$A:$P,MATCH(ATS!$U1125,ATS!$O:$O,0),2)</f>
        <v>Hunter LS Jersey M</v>
      </c>
      <c r="Y1125" s="175" t="str">
        <f>INDEX(ATS!$A:$P,MATCH(ATS!$U1125,ATS!$O:$O,0),4)</f>
        <v>10003-M</v>
      </c>
      <c r="AA1125" s="173"/>
    </row>
    <row r="1126" spans="1:27">
      <c r="A1126">
        <v>820397</v>
      </c>
      <c r="B1126" t="s">
        <v>1550</v>
      </c>
      <c r="C1126" t="s">
        <v>3939</v>
      </c>
      <c r="D1126" t="s">
        <v>1031</v>
      </c>
      <c r="E1126" t="s">
        <v>114</v>
      </c>
      <c r="F1126" t="s">
        <v>7</v>
      </c>
      <c r="G1126" t="s">
        <v>111</v>
      </c>
      <c r="H1126">
        <v>35</v>
      </c>
      <c r="I1126">
        <v>35</v>
      </c>
      <c r="J1126">
        <v>35</v>
      </c>
      <c r="K1126">
        <v>35</v>
      </c>
      <c r="L1126">
        <v>35</v>
      </c>
      <c r="N1126" s="171" t="str">
        <f t="shared" si="51"/>
        <v>820397-10001-M</v>
      </c>
      <c r="O1126" s="172">
        <f>IF(B1126="NET","",IF(B1126="","",IFERROR(VLOOKUP(N1126,EAN!$A:$B,2,FALSE),"MANGLER - MÅ OPPDATERE EAN-FANEN")))</f>
        <v>7048652897978</v>
      </c>
      <c r="P1126" s="171">
        <f t="shared" si="52"/>
        <v>35</v>
      </c>
      <c r="Q1126" s="171">
        <f t="shared" si="53"/>
        <v>35</v>
      </c>
      <c r="S1126" s="102">
        <f>IF(B1126="NET","",IFERROR(VLOOKUP(O1126,'2) Order Form'!$V$9:$V$905,1,FALSE),"Ikke med I order form"))</f>
        <v>7048652897978</v>
      </c>
      <c r="U1126" s="2">
        <v>7048652896568</v>
      </c>
      <c r="V1126" s="120">
        <f>IFERROR(VLOOKUP(U1126,'2) Order Form'!$V$9:$V$1767,1,FALSE),"Ikke med I order form")</f>
        <v>7048652896568</v>
      </c>
      <c r="W1126" s="173">
        <f>INDEX(ATS!$A:$P,MATCH(ATS!$U1126,ATS!$O:$O,0),1)</f>
        <v>820363</v>
      </c>
      <c r="X1126" s="174" t="str">
        <f>INDEX(ATS!$A:$P,MATCH(ATS!$U1126,ATS!$O:$O,0),2)</f>
        <v>Hunter LS Jersey M</v>
      </c>
      <c r="Y1126" s="175" t="str">
        <f>INDEX(ATS!$A:$P,MATCH(ATS!$U1126,ATS!$O:$O,0),4)</f>
        <v>10003-L</v>
      </c>
      <c r="AA1126" s="173"/>
    </row>
    <row r="1127" spans="1:27">
      <c r="A1127">
        <v>820397</v>
      </c>
      <c r="B1127" t="s">
        <v>1550</v>
      </c>
      <c r="C1127" t="s">
        <v>3939</v>
      </c>
      <c r="D1127" t="s">
        <v>1032</v>
      </c>
      <c r="E1127" t="s">
        <v>114</v>
      </c>
      <c r="F1127" t="s">
        <v>66</v>
      </c>
      <c r="G1127" t="s">
        <v>111</v>
      </c>
      <c r="H1127">
        <v>13</v>
      </c>
      <c r="I1127">
        <v>13</v>
      </c>
      <c r="J1127">
        <v>13</v>
      </c>
      <c r="K1127">
        <v>13</v>
      </c>
      <c r="L1127">
        <v>13</v>
      </c>
      <c r="N1127" s="171" t="str">
        <f t="shared" si="51"/>
        <v>820397-10001-L</v>
      </c>
      <c r="O1127" s="172">
        <f>IF(B1127="NET","",IF(B1127="","",IFERROR(VLOOKUP(N1127,EAN!$A:$B,2,FALSE),"MANGLER - MÅ OPPDATERE EAN-FANEN")))</f>
        <v>7048652897961</v>
      </c>
      <c r="P1127" s="171">
        <f t="shared" si="52"/>
        <v>13</v>
      </c>
      <c r="Q1127" s="171">
        <f t="shared" si="53"/>
        <v>13</v>
      </c>
      <c r="S1127" s="102">
        <f>IF(B1127="NET","",IFERROR(VLOOKUP(O1127,'2) Order Form'!$V$9:$V$905,1,FALSE),"Ikke med I order form"))</f>
        <v>7048652897961</v>
      </c>
      <c r="U1127" s="2">
        <v>7048652896568</v>
      </c>
      <c r="V1127" s="120">
        <f>IFERROR(VLOOKUP(U1127,'2) Order Form'!$V$9:$V$1767,1,FALSE),"Ikke med I order form")</f>
        <v>7048652896568</v>
      </c>
      <c r="W1127" s="173">
        <f>INDEX(ATS!$A:$P,MATCH(ATS!$U1127,ATS!$O:$O,0),1)</f>
        <v>820363</v>
      </c>
      <c r="X1127" s="174" t="str">
        <f>INDEX(ATS!$A:$P,MATCH(ATS!$U1127,ATS!$O:$O,0),2)</f>
        <v>Hunter LS Jersey M</v>
      </c>
      <c r="Y1127" s="175" t="str">
        <f>INDEX(ATS!$A:$P,MATCH(ATS!$U1127,ATS!$O:$O,0),4)</f>
        <v>10003-L</v>
      </c>
      <c r="AA1127" s="173"/>
    </row>
    <row r="1128" spans="1:27">
      <c r="A1128">
        <v>820397</v>
      </c>
      <c r="B1128" t="s">
        <v>1550</v>
      </c>
      <c r="C1128" t="s">
        <v>3939</v>
      </c>
      <c r="D1128" t="s">
        <v>1551</v>
      </c>
      <c r="E1128" t="s">
        <v>2813</v>
      </c>
      <c r="F1128" t="s">
        <v>68</v>
      </c>
      <c r="G1128" t="s">
        <v>214</v>
      </c>
      <c r="H1128">
        <v>11</v>
      </c>
      <c r="I1128">
        <v>11</v>
      </c>
      <c r="J1128">
        <v>11</v>
      </c>
      <c r="K1128">
        <v>11</v>
      </c>
      <c r="L1128">
        <v>11</v>
      </c>
      <c r="N1128" s="171" t="str">
        <f t="shared" si="51"/>
        <v>820397-88302-XS</v>
      </c>
      <c r="O1128" s="172">
        <f>IF(B1128="NET","",IF(B1128="","",IFERROR(VLOOKUP(N1128,EAN!$A:$B,2,FALSE),"MANGLER - MÅ OPPDATERE EAN-FANEN")))</f>
        <v>7048652898098</v>
      </c>
      <c r="P1128" s="171">
        <f t="shared" si="52"/>
        <v>11</v>
      </c>
      <c r="Q1128" s="171">
        <f t="shared" si="53"/>
        <v>11</v>
      </c>
      <c r="S1128" s="102">
        <f>IF(B1128="NET","",IFERROR(VLOOKUP(O1128,'2) Order Form'!$V$9:$V$905,1,FALSE),"Ikke med I order form"))</f>
        <v>7048652898098</v>
      </c>
      <c r="U1128" s="2">
        <v>7048652896599</v>
      </c>
      <c r="V1128" s="120">
        <f>IFERROR(VLOOKUP(U1128,'2) Order Form'!$V$9:$V$1767,1,FALSE),"Ikke med I order form")</f>
        <v>7048652896599</v>
      </c>
      <c r="W1128" s="173">
        <f>INDEX(ATS!$A:$P,MATCH(ATS!$U1128,ATS!$O:$O,0),1)</f>
        <v>820363</v>
      </c>
      <c r="X1128" s="174" t="str">
        <f>INDEX(ATS!$A:$P,MATCH(ATS!$U1128,ATS!$O:$O,0),2)</f>
        <v>Hunter LS Jersey M</v>
      </c>
      <c r="Y1128" s="175" t="str">
        <f>INDEX(ATS!$A:$P,MATCH(ATS!$U1128,ATS!$O:$O,0),4)</f>
        <v>10003-XL</v>
      </c>
      <c r="AA1128" s="173"/>
    </row>
    <row r="1129" spans="1:27">
      <c r="A1129">
        <v>820397</v>
      </c>
      <c r="B1129" t="s">
        <v>1550</v>
      </c>
      <c r="C1129" t="s">
        <v>3939</v>
      </c>
      <c r="D1129" t="s">
        <v>1552</v>
      </c>
      <c r="E1129" t="s">
        <v>2813</v>
      </c>
      <c r="F1129" t="s">
        <v>8</v>
      </c>
      <c r="G1129" t="s">
        <v>214</v>
      </c>
      <c r="H1129">
        <v>21</v>
      </c>
      <c r="I1129">
        <v>21</v>
      </c>
      <c r="J1129">
        <v>21</v>
      </c>
      <c r="K1129">
        <v>21</v>
      </c>
      <c r="L1129">
        <v>21</v>
      </c>
      <c r="N1129" s="171" t="str">
        <f t="shared" si="51"/>
        <v>820397-88302-S</v>
      </c>
      <c r="O1129" s="172">
        <f>IF(B1129="NET","",IF(B1129="","",IFERROR(VLOOKUP(N1129,EAN!$A:$B,2,FALSE),"MANGLER - MÅ OPPDATERE EAN-FANEN")))</f>
        <v>7048652898081</v>
      </c>
      <c r="P1129" s="171">
        <f t="shared" si="52"/>
        <v>21</v>
      </c>
      <c r="Q1129" s="171">
        <f t="shared" si="53"/>
        <v>21</v>
      </c>
      <c r="S1129" s="102">
        <f>IF(B1129="NET","",IFERROR(VLOOKUP(O1129,'2) Order Form'!$V$9:$V$905,1,FALSE),"Ikke med I order form"))</f>
        <v>7048652898081</v>
      </c>
      <c r="U1129" s="2">
        <v>7048652896599</v>
      </c>
      <c r="V1129" s="120">
        <f>IFERROR(VLOOKUP(U1129,'2) Order Form'!$V$9:$V$1767,1,FALSE),"Ikke med I order form")</f>
        <v>7048652896599</v>
      </c>
      <c r="W1129" s="173">
        <f>INDEX(ATS!$A:$P,MATCH(ATS!$U1129,ATS!$O:$O,0),1)</f>
        <v>820363</v>
      </c>
      <c r="X1129" s="174" t="str">
        <f>INDEX(ATS!$A:$P,MATCH(ATS!$U1129,ATS!$O:$O,0),2)</f>
        <v>Hunter LS Jersey M</v>
      </c>
      <c r="Y1129" s="175" t="str">
        <f>INDEX(ATS!$A:$P,MATCH(ATS!$U1129,ATS!$O:$O,0),4)</f>
        <v>10003-XL</v>
      </c>
      <c r="AA1129" s="173"/>
    </row>
    <row r="1130" spans="1:27">
      <c r="A1130">
        <v>820397</v>
      </c>
      <c r="B1130" t="s">
        <v>1550</v>
      </c>
      <c r="C1130" t="s">
        <v>3939</v>
      </c>
      <c r="D1130" t="s">
        <v>1553</v>
      </c>
      <c r="E1130" t="s">
        <v>2813</v>
      </c>
      <c r="F1130" t="s">
        <v>7</v>
      </c>
      <c r="G1130" t="s">
        <v>214</v>
      </c>
      <c r="H1130">
        <v>5</v>
      </c>
      <c r="I1130">
        <v>5</v>
      </c>
      <c r="J1130">
        <v>5</v>
      </c>
      <c r="K1130">
        <v>5</v>
      </c>
      <c r="L1130">
        <v>5</v>
      </c>
      <c r="N1130" s="171" t="str">
        <f t="shared" si="51"/>
        <v>820397-88302-M</v>
      </c>
      <c r="O1130" s="172">
        <f>IF(B1130="NET","",IF(B1130="","",IFERROR(VLOOKUP(N1130,EAN!$A:$B,2,FALSE),"MANGLER - MÅ OPPDATERE EAN-FANEN")))</f>
        <v>7048652898074</v>
      </c>
      <c r="P1130" s="171">
        <f t="shared" si="52"/>
        <v>5</v>
      </c>
      <c r="Q1130" s="171">
        <f t="shared" si="53"/>
        <v>5</v>
      </c>
      <c r="S1130" s="102">
        <f>IF(B1130="NET","",IFERROR(VLOOKUP(O1130,'2) Order Form'!$V$9:$V$905,1,FALSE),"Ikke med I order form"))</f>
        <v>7048652898074</v>
      </c>
      <c r="U1130" s="2">
        <v>7048652896629</v>
      </c>
      <c r="V1130" s="120">
        <f>IFERROR(VLOOKUP(U1130,'2) Order Form'!$V$9:$V$1767,1,FALSE),"Ikke med I order form")</f>
        <v>7048652896629</v>
      </c>
      <c r="W1130" s="173">
        <f>INDEX(ATS!$A:$P,MATCH(ATS!$U1130,ATS!$O:$O,0),1)</f>
        <v>820363</v>
      </c>
      <c r="X1130" s="174" t="str">
        <f>INDEX(ATS!$A:$P,MATCH(ATS!$U1130,ATS!$O:$O,0),2)</f>
        <v>Hunter LS Jersey M</v>
      </c>
      <c r="Y1130" s="175" t="str">
        <f>INDEX(ATS!$A:$P,MATCH(ATS!$U1130,ATS!$O:$O,0),4)</f>
        <v>55504-S</v>
      </c>
      <c r="AA1130" s="173"/>
    </row>
    <row r="1131" spans="1:27">
      <c r="A1131">
        <v>820397</v>
      </c>
      <c r="B1131" t="s">
        <v>1550</v>
      </c>
      <c r="C1131" t="s">
        <v>3939</v>
      </c>
      <c r="D1131" t="s">
        <v>1554</v>
      </c>
      <c r="E1131" t="s">
        <v>2813</v>
      </c>
      <c r="F1131" t="s">
        <v>66</v>
      </c>
      <c r="G1131" t="s">
        <v>214</v>
      </c>
      <c r="H1131">
        <v>0</v>
      </c>
      <c r="I1131">
        <v>0</v>
      </c>
      <c r="J1131">
        <v>0</v>
      </c>
      <c r="K1131">
        <v>0</v>
      </c>
      <c r="L1131">
        <v>0</v>
      </c>
      <c r="N1131" s="171" t="str">
        <f t="shared" si="51"/>
        <v>820397-88302-L</v>
      </c>
      <c r="O1131" s="172">
        <f>IF(B1131="NET","",IF(B1131="","",IFERROR(VLOOKUP(N1131,EAN!$A:$B,2,FALSE),"MANGLER - MÅ OPPDATERE EAN-FANEN")))</f>
        <v>7048652898067</v>
      </c>
      <c r="P1131" s="171">
        <f t="shared" si="52"/>
        <v>0</v>
      </c>
      <c r="Q1131" s="171">
        <f t="shared" si="53"/>
        <v>0</v>
      </c>
      <c r="S1131" s="102">
        <f>IF(B1131="NET","",IFERROR(VLOOKUP(O1131,'2) Order Form'!$V$9:$V$905,1,FALSE),"Ikke med I order form"))</f>
        <v>7048652898067</v>
      </c>
      <c r="U1131" s="2">
        <v>7048652896629</v>
      </c>
      <c r="V1131" s="120">
        <f>IFERROR(VLOOKUP(U1131,'2) Order Form'!$V$9:$V$1767,1,FALSE),"Ikke med I order form")</f>
        <v>7048652896629</v>
      </c>
      <c r="W1131" s="173">
        <f>INDEX(ATS!$A:$P,MATCH(ATS!$U1131,ATS!$O:$O,0),1)</f>
        <v>820363</v>
      </c>
      <c r="X1131" s="174" t="str">
        <f>INDEX(ATS!$A:$P,MATCH(ATS!$U1131,ATS!$O:$O,0),2)</f>
        <v>Hunter LS Jersey M</v>
      </c>
      <c r="Y1131" s="175" t="str">
        <f>INDEX(ATS!$A:$P,MATCH(ATS!$U1131,ATS!$O:$O,0),4)</f>
        <v>55504-S</v>
      </c>
      <c r="AA1131" s="173"/>
    </row>
    <row r="1132" spans="1:27">
      <c r="A1132">
        <v>820397</v>
      </c>
      <c r="B1132" t="s">
        <v>1550</v>
      </c>
      <c r="C1132" t="s">
        <v>3939</v>
      </c>
      <c r="D1132" t="s">
        <v>3976</v>
      </c>
      <c r="E1132" t="s">
        <v>2883</v>
      </c>
      <c r="F1132" t="s">
        <v>68</v>
      </c>
      <c r="G1132" t="s">
        <v>111</v>
      </c>
      <c r="H1132">
        <v>0</v>
      </c>
      <c r="I1132">
        <v>0</v>
      </c>
      <c r="J1132">
        <v>0</v>
      </c>
      <c r="K1132">
        <v>0</v>
      </c>
      <c r="L1132">
        <v>0</v>
      </c>
      <c r="N1132" s="171" t="str">
        <f t="shared" si="51"/>
        <v>820397-99902-XS</v>
      </c>
      <c r="O1132" s="172" t="str">
        <f>IF(B1132="NET","",IF(B1132="","",IFERROR(VLOOKUP(N1132,EAN!$A:$B,2,FALSE),"MANGLER - MÅ OPPDATERE EAN-FANEN")))</f>
        <v>MANGLER - MÅ OPPDATERE EAN-FANEN</v>
      </c>
      <c r="P1132" s="171">
        <f t="shared" si="52"/>
        <v>0</v>
      </c>
      <c r="Q1132" s="171">
        <f t="shared" si="53"/>
        <v>0</v>
      </c>
      <c r="S1132" s="102" t="str">
        <f>IF(B1132="NET","",IFERROR(VLOOKUP(O1132,'2) Order Form'!$V$9:$V$905,1,FALSE),"Ikke med I order form"))</f>
        <v>Ikke med I order form</v>
      </c>
      <c r="U1132" s="2">
        <v>7048652896612</v>
      </c>
      <c r="V1132" s="120">
        <f>IFERROR(VLOOKUP(U1132,'2) Order Form'!$V$9:$V$1767,1,FALSE),"Ikke med I order form")</f>
        <v>7048652896612</v>
      </c>
      <c r="W1132" s="173">
        <f>INDEX(ATS!$A:$P,MATCH(ATS!$U1132,ATS!$O:$O,0),1)</f>
        <v>820363</v>
      </c>
      <c r="X1132" s="174" t="str">
        <f>INDEX(ATS!$A:$P,MATCH(ATS!$U1132,ATS!$O:$O,0),2)</f>
        <v>Hunter LS Jersey M</v>
      </c>
      <c r="Y1132" s="175" t="str">
        <f>INDEX(ATS!$A:$P,MATCH(ATS!$U1132,ATS!$O:$O,0),4)</f>
        <v>55504-M</v>
      </c>
      <c r="AA1132" s="173"/>
    </row>
    <row r="1133" spans="1:27">
      <c r="A1133">
        <v>820397</v>
      </c>
      <c r="B1133" t="s">
        <v>1550</v>
      </c>
      <c r="C1133" t="s">
        <v>3939</v>
      </c>
      <c r="D1133" t="s">
        <v>3972</v>
      </c>
      <c r="E1133" t="s">
        <v>2883</v>
      </c>
      <c r="F1133" t="s">
        <v>8</v>
      </c>
      <c r="G1133" t="s">
        <v>111</v>
      </c>
      <c r="H1133">
        <v>0</v>
      </c>
      <c r="I1133">
        <v>0</v>
      </c>
      <c r="J1133">
        <v>0</v>
      </c>
      <c r="K1133">
        <v>0</v>
      </c>
      <c r="L1133">
        <v>0</v>
      </c>
      <c r="N1133" s="171" t="str">
        <f t="shared" si="51"/>
        <v>820397-99902-S</v>
      </c>
      <c r="O1133" s="172" t="str">
        <f>IF(B1133="NET","",IF(B1133="","",IFERROR(VLOOKUP(N1133,EAN!$A:$B,2,FALSE),"MANGLER - MÅ OPPDATERE EAN-FANEN")))</f>
        <v>MANGLER - MÅ OPPDATERE EAN-FANEN</v>
      </c>
      <c r="P1133" s="171">
        <f t="shared" si="52"/>
        <v>0</v>
      </c>
      <c r="Q1133" s="171">
        <f t="shared" si="53"/>
        <v>0</v>
      </c>
      <c r="S1133" s="102" t="str">
        <f>IF(B1133="NET","",IFERROR(VLOOKUP(O1133,'2) Order Form'!$V$9:$V$905,1,FALSE),"Ikke med I order form"))</f>
        <v>Ikke med I order form</v>
      </c>
      <c r="U1133" s="2">
        <v>7048652896612</v>
      </c>
      <c r="V1133" s="120">
        <f>IFERROR(VLOOKUP(U1133,'2) Order Form'!$V$9:$V$1767,1,FALSE),"Ikke med I order form")</f>
        <v>7048652896612</v>
      </c>
      <c r="W1133" s="173">
        <f>INDEX(ATS!$A:$P,MATCH(ATS!$U1133,ATS!$O:$O,0),1)</f>
        <v>820363</v>
      </c>
      <c r="X1133" s="174" t="str">
        <f>INDEX(ATS!$A:$P,MATCH(ATS!$U1133,ATS!$O:$O,0),2)</f>
        <v>Hunter LS Jersey M</v>
      </c>
      <c r="Y1133" s="175" t="str">
        <f>INDEX(ATS!$A:$P,MATCH(ATS!$U1133,ATS!$O:$O,0),4)</f>
        <v>55504-M</v>
      </c>
      <c r="AA1133" s="173"/>
    </row>
    <row r="1134" spans="1:27">
      <c r="A1134">
        <v>820397</v>
      </c>
      <c r="B1134" t="s">
        <v>1550</v>
      </c>
      <c r="C1134" t="s">
        <v>3939</v>
      </c>
      <c r="D1134" t="s">
        <v>3973</v>
      </c>
      <c r="E1134" t="s">
        <v>2883</v>
      </c>
      <c r="F1134" t="s">
        <v>7</v>
      </c>
      <c r="G1134" t="s">
        <v>111</v>
      </c>
      <c r="H1134">
        <v>0</v>
      </c>
      <c r="I1134">
        <v>0</v>
      </c>
      <c r="J1134">
        <v>0</v>
      </c>
      <c r="K1134">
        <v>0</v>
      </c>
      <c r="L1134">
        <v>0</v>
      </c>
      <c r="N1134" s="171" t="str">
        <f t="shared" si="51"/>
        <v>820397-99902-M</v>
      </c>
      <c r="O1134" s="172" t="str">
        <f>IF(B1134="NET","",IF(B1134="","",IFERROR(VLOOKUP(N1134,EAN!$A:$B,2,FALSE),"MANGLER - MÅ OPPDATERE EAN-FANEN")))</f>
        <v>MANGLER - MÅ OPPDATERE EAN-FANEN</v>
      </c>
      <c r="P1134" s="171">
        <f t="shared" si="52"/>
        <v>0</v>
      </c>
      <c r="Q1134" s="171">
        <f t="shared" si="53"/>
        <v>0</v>
      </c>
      <c r="S1134" s="102" t="str">
        <f>IF(B1134="NET","",IFERROR(VLOOKUP(O1134,'2) Order Form'!$V$9:$V$905,1,FALSE),"Ikke med I order form"))</f>
        <v>Ikke med I order form</v>
      </c>
      <c r="U1134" s="2">
        <v>7048652896605</v>
      </c>
      <c r="V1134" s="120">
        <f>IFERROR(VLOOKUP(U1134,'2) Order Form'!$V$9:$V$1767,1,FALSE),"Ikke med I order form")</f>
        <v>7048652896605</v>
      </c>
      <c r="W1134" s="173">
        <f>INDEX(ATS!$A:$P,MATCH(ATS!$U1134,ATS!$O:$O,0),1)</f>
        <v>820363</v>
      </c>
      <c r="X1134" s="174" t="str">
        <f>INDEX(ATS!$A:$P,MATCH(ATS!$U1134,ATS!$O:$O,0),2)</f>
        <v>Hunter LS Jersey M</v>
      </c>
      <c r="Y1134" s="175" t="str">
        <f>INDEX(ATS!$A:$P,MATCH(ATS!$U1134,ATS!$O:$O,0),4)</f>
        <v>55504-L</v>
      </c>
      <c r="AA1134" s="173"/>
    </row>
    <row r="1135" spans="1:27">
      <c r="A1135">
        <v>820397</v>
      </c>
      <c r="B1135" t="s">
        <v>1550</v>
      </c>
      <c r="C1135" t="s">
        <v>3939</v>
      </c>
      <c r="D1135" t="s">
        <v>3974</v>
      </c>
      <c r="E1135" t="s">
        <v>2883</v>
      </c>
      <c r="F1135" t="s">
        <v>66</v>
      </c>
      <c r="G1135" t="s">
        <v>111</v>
      </c>
      <c r="H1135">
        <v>0</v>
      </c>
      <c r="I1135">
        <v>0</v>
      </c>
      <c r="J1135">
        <v>0</v>
      </c>
      <c r="K1135">
        <v>0</v>
      </c>
      <c r="L1135">
        <v>0</v>
      </c>
      <c r="N1135" s="171" t="str">
        <f t="shared" si="51"/>
        <v>820397-99902-L</v>
      </c>
      <c r="O1135" s="172" t="str">
        <f>IF(B1135="NET","",IF(B1135="","",IFERROR(VLOOKUP(N1135,EAN!$A:$B,2,FALSE),"MANGLER - MÅ OPPDATERE EAN-FANEN")))</f>
        <v>MANGLER - MÅ OPPDATERE EAN-FANEN</v>
      </c>
      <c r="P1135" s="171">
        <f t="shared" si="52"/>
        <v>0</v>
      </c>
      <c r="Q1135" s="171">
        <f t="shared" si="53"/>
        <v>0</v>
      </c>
      <c r="S1135" s="102" t="str">
        <f>IF(B1135="NET","",IFERROR(VLOOKUP(O1135,'2) Order Form'!$V$9:$V$905,1,FALSE),"Ikke med I order form"))</f>
        <v>Ikke med I order form</v>
      </c>
      <c r="U1135" s="2">
        <v>7048652896605</v>
      </c>
      <c r="V1135" s="120">
        <f>IFERROR(VLOOKUP(U1135,'2) Order Form'!$V$9:$V$1767,1,FALSE),"Ikke med I order form")</f>
        <v>7048652896605</v>
      </c>
      <c r="W1135" s="173">
        <f>INDEX(ATS!$A:$P,MATCH(ATS!$U1135,ATS!$O:$O,0),1)</f>
        <v>820363</v>
      </c>
      <c r="X1135" s="174" t="str">
        <f>INDEX(ATS!$A:$P,MATCH(ATS!$U1135,ATS!$O:$O,0),2)</f>
        <v>Hunter LS Jersey M</v>
      </c>
      <c r="Y1135" s="175" t="str">
        <f>INDEX(ATS!$A:$P,MATCH(ATS!$U1135,ATS!$O:$O,0),4)</f>
        <v>55504-L</v>
      </c>
      <c r="AA1135" s="173"/>
    </row>
    <row r="1136" spans="1:27">
      <c r="A1136" s="140">
        <v>820400</v>
      </c>
      <c r="B1136" t="s">
        <v>170</v>
      </c>
      <c r="H1136" s="140">
        <v>202341</v>
      </c>
      <c r="I1136" s="140">
        <v>202342</v>
      </c>
      <c r="J1136" s="140">
        <v>202343</v>
      </c>
      <c r="K1136" s="140">
        <v>202344</v>
      </c>
      <c r="L1136" s="140">
        <v>202345</v>
      </c>
      <c r="N1136" s="171" t="str">
        <f t="shared" si="51"/>
        <v>820400-</v>
      </c>
      <c r="O1136" s="172" t="str">
        <f>IF(B1136="NET","",IF(B1136="","",IFERROR(VLOOKUP(N1136,EAN!$A:$B,2,FALSE),"MANGLER - MÅ OPPDATERE EAN-FANEN")))</f>
        <v/>
      </c>
      <c r="P1136" s="171">
        <f t="shared" si="52"/>
        <v>202341</v>
      </c>
      <c r="Q1136" s="171">
        <f t="shared" si="53"/>
        <v>202345</v>
      </c>
      <c r="S1136" s="102" t="str">
        <f>IF(B1136="NET","",IFERROR(VLOOKUP(O1136,'2) Order Form'!$V$9:$V$905,1,FALSE),"Ikke med I order form"))</f>
        <v/>
      </c>
      <c r="U1136" s="2">
        <v>7048652896636</v>
      </c>
      <c r="V1136" s="120">
        <f>IFERROR(VLOOKUP(U1136,'2) Order Form'!$V$9:$V$1767,1,FALSE),"Ikke med I order form")</f>
        <v>7048652896636</v>
      </c>
      <c r="W1136" s="173">
        <f>INDEX(ATS!$A:$P,MATCH(ATS!$U1136,ATS!$O:$O,0),1)</f>
        <v>820363</v>
      </c>
      <c r="X1136" s="174" t="str">
        <f>INDEX(ATS!$A:$P,MATCH(ATS!$U1136,ATS!$O:$O,0),2)</f>
        <v>Hunter LS Jersey M</v>
      </c>
      <c r="Y1136" s="175" t="str">
        <f>INDEX(ATS!$A:$P,MATCH(ATS!$U1136,ATS!$O:$O,0),4)</f>
        <v>55504-XL</v>
      </c>
      <c r="AA1136" s="173"/>
    </row>
    <row r="1137" spans="1:27">
      <c r="A1137" s="140">
        <v>820401</v>
      </c>
      <c r="B1137" t="s">
        <v>170</v>
      </c>
      <c r="H1137" s="140">
        <v>202341</v>
      </c>
      <c r="I1137" s="140">
        <v>202342</v>
      </c>
      <c r="J1137" s="140">
        <v>202343</v>
      </c>
      <c r="K1137" s="140">
        <v>202344</v>
      </c>
      <c r="L1137" s="140">
        <v>202345</v>
      </c>
      <c r="N1137" s="171" t="str">
        <f t="shared" si="51"/>
        <v>820401-</v>
      </c>
      <c r="O1137" s="172" t="str">
        <f>IF(B1137="NET","",IF(B1137="","",IFERROR(VLOOKUP(N1137,EAN!$A:$B,2,FALSE),"MANGLER - MÅ OPPDATERE EAN-FANEN")))</f>
        <v/>
      </c>
      <c r="P1137" s="171">
        <f t="shared" si="52"/>
        <v>202341</v>
      </c>
      <c r="Q1137" s="171">
        <f t="shared" si="53"/>
        <v>202345</v>
      </c>
      <c r="S1137" s="102" t="str">
        <f>IF(B1137="NET","",IFERROR(VLOOKUP(O1137,'2) Order Form'!$V$9:$V$905,1,FALSE),"Ikke med I order form"))</f>
        <v/>
      </c>
      <c r="U1137" s="2">
        <v>7048652896636</v>
      </c>
      <c r="V1137" s="120">
        <f>IFERROR(VLOOKUP(U1137,'2) Order Form'!$V$9:$V$1767,1,FALSE),"Ikke med I order form")</f>
        <v>7048652896636</v>
      </c>
      <c r="W1137" s="173">
        <f>INDEX(ATS!$A:$P,MATCH(ATS!$U1137,ATS!$O:$O,0),1)</f>
        <v>820363</v>
      </c>
      <c r="X1137" s="174" t="str">
        <f>INDEX(ATS!$A:$P,MATCH(ATS!$U1137,ATS!$O:$O,0),2)</f>
        <v>Hunter LS Jersey M</v>
      </c>
      <c r="Y1137" s="175" t="str">
        <f>INDEX(ATS!$A:$P,MATCH(ATS!$U1137,ATS!$O:$O,0),4)</f>
        <v>55504-XL</v>
      </c>
      <c r="AA1137" s="173"/>
    </row>
    <row r="1138" spans="1:27">
      <c r="A1138" s="140">
        <v>820402</v>
      </c>
      <c r="B1138" t="s">
        <v>170</v>
      </c>
      <c r="H1138" s="140">
        <v>202341</v>
      </c>
      <c r="I1138" s="140">
        <v>202342</v>
      </c>
      <c r="J1138" s="140">
        <v>202343</v>
      </c>
      <c r="K1138" s="140">
        <v>202344</v>
      </c>
      <c r="L1138" s="140">
        <v>202345</v>
      </c>
      <c r="N1138" s="171" t="str">
        <f t="shared" si="51"/>
        <v>820402-</v>
      </c>
      <c r="O1138" s="172" t="str">
        <f>IF(B1138="NET","",IF(B1138="","",IFERROR(VLOOKUP(N1138,EAN!$A:$B,2,FALSE),"MANGLER - MÅ OPPDATERE EAN-FANEN")))</f>
        <v/>
      </c>
      <c r="P1138" s="171">
        <f t="shared" si="52"/>
        <v>202341</v>
      </c>
      <c r="Q1138" s="171">
        <f t="shared" si="53"/>
        <v>202345</v>
      </c>
      <c r="S1138" s="102" t="str">
        <f>IF(B1138="NET","",IFERROR(VLOOKUP(O1138,'2) Order Form'!$V$9:$V$905,1,FALSE),"Ikke med I order form"))</f>
        <v/>
      </c>
      <c r="U1138" s="2">
        <v>7048652896667</v>
      </c>
      <c r="V1138" s="120">
        <f>IFERROR(VLOOKUP(U1138,'2) Order Form'!$V$9:$V$1767,1,FALSE),"Ikke med I order form")</f>
        <v>7048652896667</v>
      </c>
      <c r="W1138" s="173">
        <f>INDEX(ATS!$A:$P,MATCH(ATS!$U1138,ATS!$O:$O,0),1)</f>
        <v>820363</v>
      </c>
      <c r="X1138" s="174" t="str">
        <f>INDEX(ATS!$A:$P,MATCH(ATS!$U1138,ATS!$O:$O,0),2)</f>
        <v>Hunter LS Jersey M</v>
      </c>
      <c r="Y1138" s="175" t="str">
        <f>INDEX(ATS!$A:$P,MATCH(ATS!$U1138,ATS!$O:$O,0),4)</f>
        <v>78001-S</v>
      </c>
      <c r="AA1138" s="173"/>
    </row>
    <row r="1139" spans="1:27">
      <c r="A1139">
        <v>820402</v>
      </c>
      <c r="B1139" t="s">
        <v>1569</v>
      </c>
      <c r="C1139" t="s">
        <v>3939</v>
      </c>
      <c r="D1139" t="s">
        <v>1563</v>
      </c>
      <c r="E1139" t="s">
        <v>2818</v>
      </c>
      <c r="F1139">
        <v>128</v>
      </c>
      <c r="G1139" t="s">
        <v>214</v>
      </c>
      <c r="H1139">
        <v>19</v>
      </c>
      <c r="I1139">
        <v>19</v>
      </c>
      <c r="J1139">
        <v>19</v>
      </c>
      <c r="K1139">
        <v>19</v>
      </c>
      <c r="L1139">
        <v>19</v>
      </c>
      <c r="N1139" s="171" t="str">
        <f t="shared" si="51"/>
        <v>820402-56500-128</v>
      </c>
      <c r="O1139" s="172">
        <f>IF(B1139="NET","",IF(B1139="","",IFERROR(VLOOKUP(N1139,EAN!$A:$B,2,FALSE),"MANGLER - MÅ OPPDATERE EAN-FANEN")))</f>
        <v>7048652900883</v>
      </c>
      <c r="P1139" s="171">
        <f t="shared" si="52"/>
        <v>19</v>
      </c>
      <c r="Q1139" s="171">
        <f t="shared" si="53"/>
        <v>19</v>
      </c>
      <c r="S1139" s="102">
        <f>IF(B1139="NET","",IFERROR(VLOOKUP(O1139,'2) Order Form'!$V$9:$V$905,1,FALSE),"Ikke med I order form"))</f>
        <v>7048652900883</v>
      </c>
      <c r="U1139" s="2">
        <v>7048652896667</v>
      </c>
      <c r="V1139" s="120">
        <f>IFERROR(VLOOKUP(U1139,'2) Order Form'!$V$9:$V$1767,1,FALSE),"Ikke med I order form")</f>
        <v>7048652896667</v>
      </c>
      <c r="W1139" s="173">
        <f>INDEX(ATS!$A:$P,MATCH(ATS!$U1139,ATS!$O:$O,0),1)</f>
        <v>820363</v>
      </c>
      <c r="X1139" s="174" t="str">
        <f>INDEX(ATS!$A:$P,MATCH(ATS!$U1139,ATS!$O:$O,0),2)</f>
        <v>Hunter LS Jersey M</v>
      </c>
      <c r="Y1139" s="175" t="str">
        <f>INDEX(ATS!$A:$P,MATCH(ATS!$U1139,ATS!$O:$O,0),4)</f>
        <v>78001-S</v>
      </c>
      <c r="AA1139" s="173"/>
    </row>
    <row r="1140" spans="1:27">
      <c r="A1140">
        <v>820402</v>
      </c>
      <c r="B1140" t="s">
        <v>1569</v>
      </c>
      <c r="C1140" t="s">
        <v>3939</v>
      </c>
      <c r="D1140" t="s">
        <v>1564</v>
      </c>
      <c r="E1140" t="s">
        <v>2818</v>
      </c>
      <c r="F1140">
        <v>140</v>
      </c>
      <c r="G1140" t="s">
        <v>214</v>
      </c>
      <c r="H1140">
        <v>29</v>
      </c>
      <c r="I1140">
        <v>29</v>
      </c>
      <c r="J1140">
        <v>29</v>
      </c>
      <c r="K1140">
        <v>29</v>
      </c>
      <c r="L1140">
        <v>29</v>
      </c>
      <c r="N1140" s="171" t="str">
        <f t="shared" si="51"/>
        <v>820402-56500-140</v>
      </c>
      <c r="O1140" s="172">
        <f>IF(B1140="NET","",IF(B1140="","",IFERROR(VLOOKUP(N1140,EAN!$A:$B,2,FALSE),"MANGLER - MÅ OPPDATERE EAN-FANEN")))</f>
        <v>7048652900890</v>
      </c>
      <c r="P1140" s="171">
        <f t="shared" si="52"/>
        <v>29</v>
      </c>
      <c r="Q1140" s="171">
        <f t="shared" si="53"/>
        <v>29</v>
      </c>
      <c r="S1140" s="102">
        <f>IF(B1140="NET","",IFERROR(VLOOKUP(O1140,'2) Order Form'!$V$9:$V$905,1,FALSE),"Ikke med I order form"))</f>
        <v>7048652900890</v>
      </c>
      <c r="U1140" s="2">
        <v>7048652896650</v>
      </c>
      <c r="V1140" s="120">
        <f>IFERROR(VLOOKUP(U1140,'2) Order Form'!$V$9:$V$1767,1,FALSE),"Ikke med I order form")</f>
        <v>7048652896650</v>
      </c>
      <c r="W1140" s="173">
        <f>INDEX(ATS!$A:$P,MATCH(ATS!$U1140,ATS!$O:$O,0),1)</f>
        <v>820363</v>
      </c>
      <c r="X1140" s="174" t="str">
        <f>INDEX(ATS!$A:$P,MATCH(ATS!$U1140,ATS!$O:$O,0),2)</f>
        <v>Hunter LS Jersey M</v>
      </c>
      <c r="Y1140" s="175" t="str">
        <f>INDEX(ATS!$A:$P,MATCH(ATS!$U1140,ATS!$O:$O,0),4)</f>
        <v>78001-M</v>
      </c>
      <c r="AA1140" s="173"/>
    </row>
    <row r="1141" spans="1:27">
      <c r="A1141">
        <v>820402</v>
      </c>
      <c r="B1141" t="s">
        <v>1569</v>
      </c>
      <c r="C1141" t="s">
        <v>3939</v>
      </c>
      <c r="D1141" t="s">
        <v>1565</v>
      </c>
      <c r="E1141" t="s">
        <v>2818</v>
      </c>
      <c r="F1141">
        <v>152</v>
      </c>
      <c r="G1141" t="s">
        <v>214</v>
      </c>
      <c r="H1141">
        <v>33</v>
      </c>
      <c r="I1141">
        <v>33</v>
      </c>
      <c r="J1141">
        <v>33</v>
      </c>
      <c r="K1141">
        <v>33</v>
      </c>
      <c r="L1141">
        <v>33</v>
      </c>
      <c r="N1141" s="171" t="str">
        <f t="shared" si="51"/>
        <v>820402-56500-152</v>
      </c>
      <c r="O1141" s="172">
        <f>IF(B1141="NET","",IF(B1141="","",IFERROR(VLOOKUP(N1141,EAN!$A:$B,2,FALSE),"MANGLER - MÅ OPPDATERE EAN-FANEN")))</f>
        <v>7048652900906</v>
      </c>
      <c r="P1141" s="171">
        <f t="shared" si="52"/>
        <v>33</v>
      </c>
      <c r="Q1141" s="171">
        <f t="shared" si="53"/>
        <v>33</v>
      </c>
      <c r="S1141" s="102">
        <f>IF(B1141="NET","",IFERROR(VLOOKUP(O1141,'2) Order Form'!$V$9:$V$905,1,FALSE),"Ikke med I order form"))</f>
        <v>7048652900906</v>
      </c>
      <c r="U1141" s="2">
        <v>7048652896650</v>
      </c>
      <c r="V1141" s="120">
        <f>IFERROR(VLOOKUP(U1141,'2) Order Form'!$V$9:$V$1767,1,FALSE),"Ikke med I order form")</f>
        <v>7048652896650</v>
      </c>
      <c r="W1141" s="173">
        <f>INDEX(ATS!$A:$P,MATCH(ATS!$U1141,ATS!$O:$O,0),1)</f>
        <v>820363</v>
      </c>
      <c r="X1141" s="174" t="str">
        <f>INDEX(ATS!$A:$P,MATCH(ATS!$U1141,ATS!$O:$O,0),2)</f>
        <v>Hunter LS Jersey M</v>
      </c>
      <c r="Y1141" s="175" t="str">
        <f>INDEX(ATS!$A:$P,MATCH(ATS!$U1141,ATS!$O:$O,0),4)</f>
        <v>78001-M</v>
      </c>
      <c r="AA1141" s="173"/>
    </row>
    <row r="1142" spans="1:27">
      <c r="A1142">
        <v>820402</v>
      </c>
      <c r="B1142" t="s">
        <v>1569</v>
      </c>
      <c r="C1142" t="s">
        <v>3939</v>
      </c>
      <c r="D1142" t="s">
        <v>2945</v>
      </c>
      <c r="E1142" t="s">
        <v>2818</v>
      </c>
      <c r="F1142">
        <v>164</v>
      </c>
      <c r="G1142" t="s">
        <v>214</v>
      </c>
      <c r="H1142">
        <v>19</v>
      </c>
      <c r="I1142">
        <v>19</v>
      </c>
      <c r="J1142">
        <v>19</v>
      </c>
      <c r="K1142">
        <v>19</v>
      </c>
      <c r="L1142">
        <v>19</v>
      </c>
      <c r="N1142" s="171" t="str">
        <f t="shared" si="51"/>
        <v>820402-56500-164</v>
      </c>
      <c r="O1142" s="172">
        <f>IF(B1142="NET","",IF(B1142="","",IFERROR(VLOOKUP(N1142,EAN!$A:$B,2,FALSE),"MANGLER - MÅ OPPDATERE EAN-FANEN")))</f>
        <v>7048652912237</v>
      </c>
      <c r="P1142" s="171">
        <f t="shared" si="52"/>
        <v>19</v>
      </c>
      <c r="Q1142" s="171">
        <f t="shared" si="53"/>
        <v>19</v>
      </c>
      <c r="S1142" s="102">
        <f>IF(B1142="NET","",IFERROR(VLOOKUP(O1142,'2) Order Form'!$V$9:$V$905,1,FALSE),"Ikke med I order form"))</f>
        <v>7048652912237</v>
      </c>
      <c r="U1142" s="2">
        <v>7048652896643</v>
      </c>
      <c r="V1142" s="120">
        <f>IFERROR(VLOOKUP(U1142,'2) Order Form'!$V$9:$V$1767,1,FALSE),"Ikke med I order form")</f>
        <v>7048652896643</v>
      </c>
      <c r="W1142" s="173">
        <f>INDEX(ATS!$A:$P,MATCH(ATS!$U1142,ATS!$O:$O,0),1)</f>
        <v>820363</v>
      </c>
      <c r="X1142" s="174" t="str">
        <f>INDEX(ATS!$A:$P,MATCH(ATS!$U1142,ATS!$O:$O,0),2)</f>
        <v>Hunter LS Jersey M</v>
      </c>
      <c r="Y1142" s="175" t="str">
        <f>INDEX(ATS!$A:$P,MATCH(ATS!$U1142,ATS!$O:$O,0),4)</f>
        <v>78001-L</v>
      </c>
      <c r="AA1142" s="173"/>
    </row>
    <row r="1143" spans="1:27">
      <c r="A1143">
        <v>820402</v>
      </c>
      <c r="B1143" t="s">
        <v>1569</v>
      </c>
      <c r="C1143" t="s">
        <v>3939</v>
      </c>
      <c r="D1143" t="s">
        <v>1559</v>
      </c>
      <c r="E1143" t="s">
        <v>2810</v>
      </c>
      <c r="F1143">
        <v>128</v>
      </c>
      <c r="G1143" t="s">
        <v>214</v>
      </c>
      <c r="H1143">
        <v>24</v>
      </c>
      <c r="I1143">
        <v>24</v>
      </c>
      <c r="J1143">
        <v>24</v>
      </c>
      <c r="K1143">
        <v>24</v>
      </c>
      <c r="L1143">
        <v>24</v>
      </c>
      <c r="N1143" s="171" t="str">
        <f t="shared" si="51"/>
        <v>820402-78001-128</v>
      </c>
      <c r="O1143" s="172">
        <f>IF(B1143="NET","",IF(B1143="","",IFERROR(VLOOKUP(N1143,EAN!$A:$B,2,FALSE),"MANGLER - MÅ OPPDATERE EAN-FANEN")))</f>
        <v>7048652900913</v>
      </c>
      <c r="P1143" s="171">
        <f t="shared" si="52"/>
        <v>24</v>
      </c>
      <c r="Q1143" s="171">
        <f t="shared" si="53"/>
        <v>24</v>
      </c>
      <c r="S1143" s="102">
        <f>IF(B1143="NET","",IFERROR(VLOOKUP(O1143,'2) Order Form'!$V$9:$V$905,1,FALSE),"Ikke med I order form"))</f>
        <v>7048652900913</v>
      </c>
      <c r="U1143" s="2">
        <v>7048652896643</v>
      </c>
      <c r="V1143" s="120">
        <f>IFERROR(VLOOKUP(U1143,'2) Order Form'!$V$9:$V$1767,1,FALSE),"Ikke med I order form")</f>
        <v>7048652896643</v>
      </c>
      <c r="W1143" s="173">
        <f>INDEX(ATS!$A:$P,MATCH(ATS!$U1143,ATS!$O:$O,0),1)</f>
        <v>820363</v>
      </c>
      <c r="X1143" s="174" t="str">
        <f>INDEX(ATS!$A:$P,MATCH(ATS!$U1143,ATS!$O:$O,0),2)</f>
        <v>Hunter LS Jersey M</v>
      </c>
      <c r="Y1143" s="175" t="str">
        <f>INDEX(ATS!$A:$P,MATCH(ATS!$U1143,ATS!$O:$O,0),4)</f>
        <v>78001-L</v>
      </c>
      <c r="AA1143" s="173"/>
    </row>
    <row r="1144" spans="1:27">
      <c r="A1144">
        <v>820402</v>
      </c>
      <c r="B1144" t="s">
        <v>1569</v>
      </c>
      <c r="C1144" t="s">
        <v>3939</v>
      </c>
      <c r="D1144" t="s">
        <v>1560</v>
      </c>
      <c r="E1144" t="s">
        <v>2810</v>
      </c>
      <c r="F1144">
        <v>140</v>
      </c>
      <c r="G1144" t="s">
        <v>214</v>
      </c>
      <c r="H1144">
        <v>35</v>
      </c>
      <c r="I1144">
        <v>35</v>
      </c>
      <c r="J1144">
        <v>35</v>
      </c>
      <c r="K1144">
        <v>35</v>
      </c>
      <c r="L1144">
        <v>35</v>
      </c>
      <c r="N1144" s="171" t="str">
        <f t="shared" si="51"/>
        <v>820402-78001-140</v>
      </c>
      <c r="O1144" s="172">
        <f>IF(B1144="NET","",IF(B1144="","",IFERROR(VLOOKUP(N1144,EAN!$A:$B,2,FALSE),"MANGLER - MÅ OPPDATERE EAN-FANEN")))</f>
        <v>7048652900920</v>
      </c>
      <c r="P1144" s="171">
        <f t="shared" si="52"/>
        <v>35</v>
      </c>
      <c r="Q1144" s="171">
        <f t="shared" si="53"/>
        <v>35</v>
      </c>
      <c r="S1144" s="102">
        <f>IF(B1144="NET","",IFERROR(VLOOKUP(O1144,'2) Order Form'!$V$9:$V$905,1,FALSE),"Ikke med I order form"))</f>
        <v>7048652900920</v>
      </c>
      <c r="U1144" s="2">
        <v>7048652896674</v>
      </c>
      <c r="V1144" s="120">
        <f>IFERROR(VLOOKUP(U1144,'2) Order Form'!$V$9:$V$1767,1,FALSE),"Ikke med I order form")</f>
        <v>7048652896674</v>
      </c>
      <c r="W1144" s="173">
        <f>INDEX(ATS!$A:$P,MATCH(ATS!$U1144,ATS!$O:$O,0),1)</f>
        <v>820363</v>
      </c>
      <c r="X1144" s="174" t="str">
        <f>INDEX(ATS!$A:$P,MATCH(ATS!$U1144,ATS!$O:$O,0),2)</f>
        <v>Hunter LS Jersey M</v>
      </c>
      <c r="Y1144" s="175" t="str">
        <f>INDEX(ATS!$A:$P,MATCH(ATS!$U1144,ATS!$O:$O,0),4)</f>
        <v>78001-XL</v>
      </c>
      <c r="AA1144" s="173"/>
    </row>
    <row r="1145" spans="1:27">
      <c r="A1145">
        <v>820402</v>
      </c>
      <c r="B1145" t="s">
        <v>1569</v>
      </c>
      <c r="C1145" t="s">
        <v>3939</v>
      </c>
      <c r="D1145" t="s">
        <v>1561</v>
      </c>
      <c r="E1145" t="s">
        <v>2810</v>
      </c>
      <c r="F1145">
        <v>152</v>
      </c>
      <c r="G1145" t="s">
        <v>214</v>
      </c>
      <c r="H1145">
        <v>38</v>
      </c>
      <c r="I1145">
        <v>38</v>
      </c>
      <c r="J1145">
        <v>38</v>
      </c>
      <c r="K1145">
        <v>38</v>
      </c>
      <c r="L1145">
        <v>38</v>
      </c>
      <c r="N1145" s="171" t="str">
        <f t="shared" si="51"/>
        <v>820402-78001-152</v>
      </c>
      <c r="O1145" s="172">
        <f>IF(B1145="NET","",IF(B1145="","",IFERROR(VLOOKUP(N1145,EAN!$A:$B,2,FALSE),"MANGLER - MÅ OPPDATERE EAN-FANEN")))</f>
        <v>7048652900937</v>
      </c>
      <c r="P1145" s="171">
        <f t="shared" si="52"/>
        <v>38</v>
      </c>
      <c r="Q1145" s="171">
        <f t="shared" si="53"/>
        <v>38</v>
      </c>
      <c r="S1145" s="102">
        <f>IF(B1145="NET","",IFERROR(VLOOKUP(O1145,'2) Order Form'!$V$9:$V$905,1,FALSE),"Ikke med I order form"))</f>
        <v>7048652900937</v>
      </c>
      <c r="U1145" s="2">
        <v>7048652896674</v>
      </c>
      <c r="V1145" s="120">
        <f>IFERROR(VLOOKUP(U1145,'2) Order Form'!$V$9:$V$1767,1,FALSE),"Ikke med I order form")</f>
        <v>7048652896674</v>
      </c>
      <c r="W1145" s="173">
        <f>INDEX(ATS!$A:$P,MATCH(ATS!$U1145,ATS!$O:$O,0),1)</f>
        <v>820363</v>
      </c>
      <c r="X1145" s="174" t="str">
        <f>INDEX(ATS!$A:$P,MATCH(ATS!$U1145,ATS!$O:$O,0),2)</f>
        <v>Hunter LS Jersey M</v>
      </c>
      <c r="Y1145" s="175" t="str">
        <f>INDEX(ATS!$A:$P,MATCH(ATS!$U1145,ATS!$O:$O,0),4)</f>
        <v>78001-XL</v>
      </c>
      <c r="AA1145" s="173"/>
    </row>
    <row r="1146" spans="1:27">
      <c r="A1146">
        <v>820402</v>
      </c>
      <c r="B1146" t="s">
        <v>1569</v>
      </c>
      <c r="C1146" t="s">
        <v>3939</v>
      </c>
      <c r="D1146" t="s">
        <v>2944</v>
      </c>
      <c r="E1146" t="s">
        <v>2810</v>
      </c>
      <c r="F1146">
        <v>164</v>
      </c>
      <c r="G1146" t="s">
        <v>214</v>
      </c>
      <c r="H1146">
        <v>20</v>
      </c>
      <c r="I1146">
        <v>20</v>
      </c>
      <c r="J1146">
        <v>20</v>
      </c>
      <c r="K1146">
        <v>20</v>
      </c>
      <c r="L1146">
        <v>20</v>
      </c>
      <c r="N1146" s="171" t="str">
        <f t="shared" si="51"/>
        <v>820402-78001-164</v>
      </c>
      <c r="O1146" s="172">
        <f>IF(B1146="NET","",IF(B1146="","",IFERROR(VLOOKUP(N1146,EAN!$A:$B,2,FALSE),"MANGLER - MÅ OPPDATERE EAN-FANEN")))</f>
        <v>7048652912244</v>
      </c>
      <c r="P1146" s="171">
        <f t="shared" si="52"/>
        <v>20</v>
      </c>
      <c r="Q1146" s="171">
        <f t="shared" si="53"/>
        <v>20</v>
      </c>
      <c r="S1146" s="102">
        <f>IF(B1146="NET","",IFERROR(VLOOKUP(O1146,'2) Order Form'!$V$9:$V$905,1,FALSE),"Ikke med I order form"))</f>
        <v>7048652912244</v>
      </c>
      <c r="U1146" s="2">
        <v>7048652896704</v>
      </c>
      <c r="V1146" s="120">
        <f>IFERROR(VLOOKUP(U1146,'2) Order Form'!$V$9:$V$1767,1,FALSE),"Ikke med I order form")</f>
        <v>7048652896704</v>
      </c>
      <c r="W1146" s="173">
        <f>INDEX(ATS!$A:$P,MATCH(ATS!$U1146,ATS!$O:$O,0),1)</f>
        <v>820363</v>
      </c>
      <c r="X1146" s="174" t="str">
        <f>INDEX(ATS!$A:$P,MATCH(ATS!$U1146,ATS!$O:$O,0),2)</f>
        <v>Hunter LS Jersey M</v>
      </c>
      <c r="Y1146" s="175" t="str">
        <f>INDEX(ATS!$A:$P,MATCH(ATS!$U1146,ATS!$O:$O,0),4)</f>
        <v>88300-S</v>
      </c>
      <c r="AA1146" s="173"/>
    </row>
    <row r="1147" spans="1:27">
      <c r="A1147">
        <v>820402</v>
      </c>
      <c r="B1147" t="s">
        <v>1569</v>
      </c>
      <c r="C1147" t="s">
        <v>3939</v>
      </c>
      <c r="D1147" t="s">
        <v>1040</v>
      </c>
      <c r="E1147" t="s">
        <v>2823</v>
      </c>
      <c r="F1147">
        <v>128</v>
      </c>
      <c r="G1147" t="s">
        <v>111</v>
      </c>
      <c r="H1147">
        <v>20</v>
      </c>
      <c r="I1147">
        <v>20</v>
      </c>
      <c r="J1147">
        <v>20</v>
      </c>
      <c r="K1147">
        <v>20</v>
      </c>
      <c r="L1147">
        <v>20</v>
      </c>
      <c r="N1147" s="171" t="str">
        <f t="shared" si="51"/>
        <v>820402-88300-128</v>
      </c>
      <c r="O1147" s="172">
        <f>IF(B1147="NET","",IF(B1147="","",IFERROR(VLOOKUP(N1147,EAN!$A:$B,2,FALSE),"MANGLER - MÅ OPPDATERE EAN-FANEN")))</f>
        <v>7048652900944</v>
      </c>
      <c r="P1147" s="171">
        <f t="shared" si="52"/>
        <v>20</v>
      </c>
      <c r="Q1147" s="171">
        <f t="shared" si="53"/>
        <v>20</v>
      </c>
      <c r="S1147" s="102">
        <f>IF(B1147="NET","",IFERROR(VLOOKUP(O1147,'2) Order Form'!$V$9:$V$905,1,FALSE),"Ikke med I order form"))</f>
        <v>7048652900944</v>
      </c>
      <c r="U1147" s="2">
        <v>7048652896704</v>
      </c>
      <c r="V1147" s="120">
        <f>IFERROR(VLOOKUP(U1147,'2) Order Form'!$V$9:$V$1767,1,FALSE),"Ikke med I order form")</f>
        <v>7048652896704</v>
      </c>
      <c r="W1147" s="173">
        <f>INDEX(ATS!$A:$P,MATCH(ATS!$U1147,ATS!$O:$O,0),1)</f>
        <v>820363</v>
      </c>
      <c r="X1147" s="174" t="str">
        <f>INDEX(ATS!$A:$P,MATCH(ATS!$U1147,ATS!$O:$O,0),2)</f>
        <v>Hunter LS Jersey M</v>
      </c>
      <c r="Y1147" s="175" t="str">
        <f>INDEX(ATS!$A:$P,MATCH(ATS!$U1147,ATS!$O:$O,0),4)</f>
        <v>88300-S</v>
      </c>
      <c r="AA1147" s="173"/>
    </row>
    <row r="1148" spans="1:27">
      <c r="A1148">
        <v>820402</v>
      </c>
      <c r="B1148" t="s">
        <v>1569</v>
      </c>
      <c r="C1148" t="s">
        <v>3939</v>
      </c>
      <c r="D1148" t="s">
        <v>1041</v>
      </c>
      <c r="E1148" t="s">
        <v>2823</v>
      </c>
      <c r="F1148">
        <v>140</v>
      </c>
      <c r="G1148" t="s">
        <v>111</v>
      </c>
      <c r="H1148">
        <v>35</v>
      </c>
      <c r="I1148">
        <v>35</v>
      </c>
      <c r="J1148">
        <v>35</v>
      </c>
      <c r="K1148">
        <v>35</v>
      </c>
      <c r="L1148">
        <v>35</v>
      </c>
      <c r="N1148" s="171" t="str">
        <f t="shared" si="51"/>
        <v>820402-88300-140</v>
      </c>
      <c r="O1148" s="172">
        <f>IF(B1148="NET","",IF(B1148="","",IFERROR(VLOOKUP(N1148,EAN!$A:$B,2,FALSE),"MANGLER - MÅ OPPDATERE EAN-FANEN")))</f>
        <v>7048652900951</v>
      </c>
      <c r="P1148" s="171">
        <f t="shared" si="52"/>
        <v>35</v>
      </c>
      <c r="Q1148" s="171">
        <f t="shared" si="53"/>
        <v>35</v>
      </c>
      <c r="S1148" s="102">
        <f>IF(B1148="NET","",IFERROR(VLOOKUP(O1148,'2) Order Form'!$V$9:$V$905,1,FALSE),"Ikke med I order form"))</f>
        <v>7048652900951</v>
      </c>
      <c r="U1148" s="2">
        <v>7048652896698</v>
      </c>
      <c r="V1148" s="120">
        <f>IFERROR(VLOOKUP(U1148,'2) Order Form'!$V$9:$V$1767,1,FALSE),"Ikke med I order form")</f>
        <v>7048652896698</v>
      </c>
      <c r="W1148" s="173">
        <f>INDEX(ATS!$A:$P,MATCH(ATS!$U1148,ATS!$O:$O,0),1)</f>
        <v>820363</v>
      </c>
      <c r="X1148" s="174" t="str">
        <f>INDEX(ATS!$A:$P,MATCH(ATS!$U1148,ATS!$O:$O,0),2)</f>
        <v>Hunter LS Jersey M</v>
      </c>
      <c r="Y1148" s="175" t="str">
        <f>INDEX(ATS!$A:$P,MATCH(ATS!$U1148,ATS!$O:$O,0),4)</f>
        <v>88300-M</v>
      </c>
      <c r="AA1148" s="173"/>
    </row>
    <row r="1149" spans="1:27">
      <c r="A1149">
        <v>820402</v>
      </c>
      <c r="B1149" t="s">
        <v>1569</v>
      </c>
      <c r="C1149" t="s">
        <v>3939</v>
      </c>
      <c r="D1149" t="s">
        <v>1042</v>
      </c>
      <c r="E1149" t="s">
        <v>2823</v>
      </c>
      <c r="F1149">
        <v>152</v>
      </c>
      <c r="G1149" t="s">
        <v>111</v>
      </c>
      <c r="H1149">
        <v>43</v>
      </c>
      <c r="I1149">
        <v>43</v>
      </c>
      <c r="J1149">
        <v>43</v>
      </c>
      <c r="K1149">
        <v>43</v>
      </c>
      <c r="L1149">
        <v>43</v>
      </c>
      <c r="N1149" s="171" t="str">
        <f t="shared" si="51"/>
        <v>820402-88300-152</v>
      </c>
      <c r="O1149" s="172">
        <f>IF(B1149="NET","",IF(B1149="","",IFERROR(VLOOKUP(N1149,EAN!$A:$B,2,FALSE),"MANGLER - MÅ OPPDATERE EAN-FANEN")))</f>
        <v>7048652900968</v>
      </c>
      <c r="P1149" s="171">
        <f t="shared" si="52"/>
        <v>43</v>
      </c>
      <c r="Q1149" s="171">
        <f t="shared" si="53"/>
        <v>43</v>
      </c>
      <c r="S1149" s="102">
        <f>IF(B1149="NET","",IFERROR(VLOOKUP(O1149,'2) Order Form'!$V$9:$V$905,1,FALSE),"Ikke med I order form"))</f>
        <v>7048652900968</v>
      </c>
      <c r="U1149" s="2">
        <v>7048652896698</v>
      </c>
      <c r="V1149" s="120">
        <f>IFERROR(VLOOKUP(U1149,'2) Order Form'!$V$9:$V$1767,1,FALSE),"Ikke med I order form")</f>
        <v>7048652896698</v>
      </c>
      <c r="W1149" s="173">
        <f>INDEX(ATS!$A:$P,MATCH(ATS!$U1149,ATS!$O:$O,0),1)</f>
        <v>820363</v>
      </c>
      <c r="X1149" s="174" t="str">
        <f>INDEX(ATS!$A:$P,MATCH(ATS!$U1149,ATS!$O:$O,0),2)</f>
        <v>Hunter LS Jersey M</v>
      </c>
      <c r="Y1149" s="175" t="str">
        <f>INDEX(ATS!$A:$P,MATCH(ATS!$U1149,ATS!$O:$O,0),4)</f>
        <v>88300-M</v>
      </c>
      <c r="AA1149" s="173"/>
    </row>
    <row r="1150" spans="1:27">
      <c r="A1150">
        <v>820402</v>
      </c>
      <c r="B1150" t="s">
        <v>1569</v>
      </c>
      <c r="C1150" t="s">
        <v>3939</v>
      </c>
      <c r="D1150" t="s">
        <v>2947</v>
      </c>
      <c r="E1150" t="s">
        <v>2823</v>
      </c>
      <c r="F1150">
        <v>164</v>
      </c>
      <c r="G1150" t="s">
        <v>111</v>
      </c>
      <c r="H1150">
        <v>20</v>
      </c>
      <c r="I1150">
        <v>20</v>
      </c>
      <c r="J1150">
        <v>20</v>
      </c>
      <c r="K1150">
        <v>20</v>
      </c>
      <c r="L1150">
        <v>20</v>
      </c>
      <c r="N1150" s="171" t="str">
        <f t="shared" si="51"/>
        <v>820402-88300-164</v>
      </c>
      <c r="O1150" s="172">
        <f>IF(B1150="NET","",IF(B1150="","",IFERROR(VLOOKUP(N1150,EAN!$A:$B,2,FALSE),"MANGLER - MÅ OPPDATERE EAN-FANEN")))</f>
        <v>7048652912251</v>
      </c>
      <c r="P1150" s="171">
        <f t="shared" si="52"/>
        <v>20</v>
      </c>
      <c r="Q1150" s="171">
        <f t="shared" si="53"/>
        <v>20</v>
      </c>
      <c r="S1150" s="102">
        <f>IF(B1150="NET","",IFERROR(VLOOKUP(O1150,'2) Order Form'!$V$9:$V$905,1,FALSE),"Ikke med I order form"))</f>
        <v>7048652912251</v>
      </c>
      <c r="U1150" s="2">
        <v>7048652896681</v>
      </c>
      <c r="V1150" s="120">
        <f>IFERROR(VLOOKUP(U1150,'2) Order Form'!$V$9:$V$1767,1,FALSE),"Ikke med I order form")</f>
        <v>7048652896681</v>
      </c>
      <c r="W1150" s="173">
        <f>INDEX(ATS!$A:$P,MATCH(ATS!$U1150,ATS!$O:$O,0),1)</f>
        <v>820363</v>
      </c>
      <c r="X1150" s="174" t="str">
        <f>INDEX(ATS!$A:$P,MATCH(ATS!$U1150,ATS!$O:$O,0),2)</f>
        <v>Hunter LS Jersey M</v>
      </c>
      <c r="Y1150" s="175" t="str">
        <f>INDEX(ATS!$A:$P,MATCH(ATS!$U1150,ATS!$O:$O,0),4)</f>
        <v>88300-L</v>
      </c>
      <c r="AA1150" s="173"/>
    </row>
    <row r="1151" spans="1:27">
      <c r="A1151">
        <v>820402</v>
      </c>
      <c r="B1151" t="s">
        <v>1569</v>
      </c>
      <c r="C1151" t="s">
        <v>3939</v>
      </c>
      <c r="D1151" t="s">
        <v>3977</v>
      </c>
      <c r="E1151" t="s">
        <v>3967</v>
      </c>
      <c r="F1151">
        <v>128</v>
      </c>
      <c r="G1151" t="s">
        <v>111</v>
      </c>
      <c r="H1151">
        <v>0</v>
      </c>
      <c r="I1151">
        <v>0</v>
      </c>
      <c r="J1151">
        <v>0</v>
      </c>
      <c r="K1151">
        <v>0</v>
      </c>
      <c r="L1151">
        <v>0</v>
      </c>
      <c r="N1151" s="171" t="str">
        <f t="shared" si="51"/>
        <v>820402-89001-128</v>
      </c>
      <c r="O1151" s="172" t="str">
        <f>IF(B1151="NET","",IF(B1151="","",IFERROR(VLOOKUP(N1151,EAN!$A:$B,2,FALSE),"MANGLER - MÅ OPPDATERE EAN-FANEN")))</f>
        <v>MANGLER - MÅ OPPDATERE EAN-FANEN</v>
      </c>
      <c r="P1151" s="171">
        <f t="shared" si="52"/>
        <v>0</v>
      </c>
      <c r="Q1151" s="171">
        <f t="shared" si="53"/>
        <v>0</v>
      </c>
      <c r="S1151" s="102" t="str">
        <f>IF(B1151="NET","",IFERROR(VLOOKUP(O1151,'2) Order Form'!$V$9:$V$905,1,FALSE),"Ikke med I order form"))</f>
        <v>Ikke med I order form</v>
      </c>
      <c r="U1151" s="2">
        <v>7048652896681</v>
      </c>
      <c r="V1151" s="120">
        <f>IFERROR(VLOOKUP(U1151,'2) Order Form'!$V$9:$V$1767,1,FALSE),"Ikke med I order form")</f>
        <v>7048652896681</v>
      </c>
      <c r="W1151" s="173">
        <f>INDEX(ATS!$A:$P,MATCH(ATS!$U1151,ATS!$O:$O,0),1)</f>
        <v>820363</v>
      </c>
      <c r="X1151" s="174" t="str">
        <f>INDEX(ATS!$A:$P,MATCH(ATS!$U1151,ATS!$O:$O,0),2)</f>
        <v>Hunter LS Jersey M</v>
      </c>
      <c r="Y1151" s="175" t="str">
        <f>INDEX(ATS!$A:$P,MATCH(ATS!$U1151,ATS!$O:$O,0),4)</f>
        <v>88300-L</v>
      </c>
      <c r="AA1151" s="173"/>
    </row>
    <row r="1152" spans="1:27">
      <c r="A1152">
        <v>820402</v>
      </c>
      <c r="B1152" t="s">
        <v>1569</v>
      </c>
      <c r="C1152" t="s">
        <v>3939</v>
      </c>
      <c r="D1152" t="s">
        <v>3978</v>
      </c>
      <c r="E1152" t="s">
        <v>3967</v>
      </c>
      <c r="F1152">
        <v>140</v>
      </c>
      <c r="G1152" t="s">
        <v>111</v>
      </c>
      <c r="H1152">
        <v>0</v>
      </c>
      <c r="I1152">
        <v>0</v>
      </c>
      <c r="J1152">
        <v>0</v>
      </c>
      <c r="K1152">
        <v>0</v>
      </c>
      <c r="L1152">
        <v>0</v>
      </c>
      <c r="N1152" s="171" t="str">
        <f t="shared" si="51"/>
        <v>820402-89001-140</v>
      </c>
      <c r="O1152" s="172" t="str">
        <f>IF(B1152="NET","",IF(B1152="","",IFERROR(VLOOKUP(N1152,EAN!$A:$B,2,FALSE),"MANGLER - MÅ OPPDATERE EAN-FANEN")))</f>
        <v>MANGLER - MÅ OPPDATERE EAN-FANEN</v>
      </c>
      <c r="P1152" s="171">
        <f t="shared" si="52"/>
        <v>0</v>
      </c>
      <c r="Q1152" s="171">
        <f t="shared" si="53"/>
        <v>0</v>
      </c>
      <c r="S1152" s="102" t="str">
        <f>IF(B1152="NET","",IFERROR(VLOOKUP(O1152,'2) Order Form'!$V$9:$V$905,1,FALSE),"Ikke med I order form"))</f>
        <v>Ikke med I order form</v>
      </c>
      <c r="U1152" s="2">
        <v>7048652896711</v>
      </c>
      <c r="V1152" s="120">
        <f>IFERROR(VLOOKUP(U1152,'2) Order Form'!$V$9:$V$1767,1,FALSE),"Ikke med I order form")</f>
        <v>7048652896711</v>
      </c>
      <c r="W1152" s="173">
        <f>INDEX(ATS!$A:$P,MATCH(ATS!$U1152,ATS!$O:$O,0),1)</f>
        <v>820363</v>
      </c>
      <c r="X1152" s="174" t="str">
        <f>INDEX(ATS!$A:$P,MATCH(ATS!$U1152,ATS!$O:$O,0),2)</f>
        <v>Hunter LS Jersey M</v>
      </c>
      <c r="Y1152" s="175" t="str">
        <f>INDEX(ATS!$A:$P,MATCH(ATS!$U1152,ATS!$O:$O,0),4)</f>
        <v>88300-XL</v>
      </c>
      <c r="AA1152" s="173"/>
    </row>
    <row r="1153" spans="1:27">
      <c r="A1153">
        <v>820402</v>
      </c>
      <c r="B1153" t="s">
        <v>1569</v>
      </c>
      <c r="C1153" t="s">
        <v>3939</v>
      </c>
      <c r="D1153" t="s">
        <v>3979</v>
      </c>
      <c r="E1153" t="s">
        <v>3967</v>
      </c>
      <c r="F1153">
        <v>152</v>
      </c>
      <c r="G1153" t="s">
        <v>111</v>
      </c>
      <c r="H1153">
        <v>0</v>
      </c>
      <c r="I1153">
        <v>0</v>
      </c>
      <c r="J1153">
        <v>0</v>
      </c>
      <c r="K1153">
        <v>0</v>
      </c>
      <c r="L1153">
        <v>0</v>
      </c>
      <c r="N1153" s="171" t="str">
        <f t="shared" si="51"/>
        <v>820402-89001-152</v>
      </c>
      <c r="O1153" s="172" t="str">
        <f>IF(B1153="NET","",IF(B1153="","",IFERROR(VLOOKUP(N1153,EAN!$A:$B,2,FALSE),"MANGLER - MÅ OPPDATERE EAN-FANEN")))</f>
        <v>MANGLER - MÅ OPPDATERE EAN-FANEN</v>
      </c>
      <c r="P1153" s="171">
        <f t="shared" si="52"/>
        <v>0</v>
      </c>
      <c r="Q1153" s="171">
        <f t="shared" si="53"/>
        <v>0</v>
      </c>
      <c r="S1153" s="102" t="str">
        <f>IF(B1153="NET","",IFERROR(VLOOKUP(O1153,'2) Order Form'!$V$9:$V$905,1,FALSE),"Ikke med I order form"))</f>
        <v>Ikke med I order form</v>
      </c>
      <c r="U1153" s="2">
        <v>7048652896711</v>
      </c>
      <c r="V1153" s="120">
        <f>IFERROR(VLOOKUP(U1153,'2) Order Form'!$V$9:$V$1767,1,FALSE),"Ikke med I order form")</f>
        <v>7048652896711</v>
      </c>
      <c r="W1153" s="173">
        <f>INDEX(ATS!$A:$P,MATCH(ATS!$U1153,ATS!$O:$O,0),1)</f>
        <v>820363</v>
      </c>
      <c r="X1153" s="174" t="str">
        <f>INDEX(ATS!$A:$P,MATCH(ATS!$U1153,ATS!$O:$O,0),2)</f>
        <v>Hunter LS Jersey M</v>
      </c>
      <c r="Y1153" s="175" t="str">
        <f>INDEX(ATS!$A:$P,MATCH(ATS!$U1153,ATS!$O:$O,0),4)</f>
        <v>88300-XL</v>
      </c>
      <c r="AA1153" s="173"/>
    </row>
    <row r="1154" spans="1:27">
      <c r="A1154">
        <v>820402</v>
      </c>
      <c r="B1154" t="s">
        <v>1569</v>
      </c>
      <c r="C1154" t="s">
        <v>3939</v>
      </c>
      <c r="D1154" t="s">
        <v>3980</v>
      </c>
      <c r="E1154" t="s">
        <v>3967</v>
      </c>
      <c r="F1154">
        <v>164</v>
      </c>
      <c r="G1154" t="s">
        <v>111</v>
      </c>
      <c r="H1154">
        <v>0</v>
      </c>
      <c r="I1154">
        <v>0</v>
      </c>
      <c r="J1154">
        <v>0</v>
      </c>
      <c r="K1154">
        <v>0</v>
      </c>
      <c r="L1154">
        <v>0</v>
      </c>
      <c r="N1154" s="171" t="str">
        <f t="shared" si="51"/>
        <v>820402-89001-164</v>
      </c>
      <c r="O1154" s="172" t="str">
        <f>IF(B1154="NET","",IF(B1154="","",IFERROR(VLOOKUP(N1154,EAN!$A:$B,2,FALSE),"MANGLER - MÅ OPPDATERE EAN-FANEN")))</f>
        <v>MANGLER - MÅ OPPDATERE EAN-FANEN</v>
      </c>
      <c r="P1154" s="171">
        <f t="shared" si="52"/>
        <v>0</v>
      </c>
      <c r="Q1154" s="171">
        <f t="shared" si="53"/>
        <v>0</v>
      </c>
      <c r="S1154" s="102" t="str">
        <f>IF(B1154="NET","",IFERROR(VLOOKUP(O1154,'2) Order Form'!$V$9:$V$905,1,FALSE),"Ikke med I order form"))</f>
        <v>Ikke med I order form</v>
      </c>
      <c r="U1154" s="2">
        <v>7048652896421</v>
      </c>
      <c r="V1154" s="120">
        <f>IFERROR(VLOOKUP(U1154,'2) Order Form'!$V$9:$V$1767,1,FALSE),"Ikke med I order form")</f>
        <v>7048652896421</v>
      </c>
      <c r="W1154" s="173">
        <f>INDEX(ATS!$A:$P,MATCH(ATS!$U1154,ATS!$O:$O,0),1)</f>
        <v>820364</v>
      </c>
      <c r="X1154" s="174" t="str">
        <f>INDEX(ATS!$A:$P,MATCH(ATS!$U1154,ATS!$O:$O,0),2)</f>
        <v>Hunter SS Jersey M</v>
      </c>
      <c r="Y1154" s="175" t="str">
        <f>INDEX(ATS!$A:$P,MATCH(ATS!$U1154,ATS!$O:$O,0),4)</f>
        <v>44002-S</v>
      </c>
      <c r="AA1154" s="173"/>
    </row>
    <row r="1155" spans="1:27">
      <c r="A1155">
        <v>820402</v>
      </c>
      <c r="B1155" t="s">
        <v>1569</v>
      </c>
      <c r="C1155" t="s">
        <v>3939</v>
      </c>
      <c r="D1155" t="s">
        <v>1043</v>
      </c>
      <c r="E1155" t="s">
        <v>2883</v>
      </c>
      <c r="F1155">
        <v>128</v>
      </c>
      <c r="G1155" t="s">
        <v>111</v>
      </c>
      <c r="H1155">
        <v>0</v>
      </c>
      <c r="I1155">
        <v>0</v>
      </c>
      <c r="J1155">
        <v>0</v>
      </c>
      <c r="K1155">
        <v>0</v>
      </c>
      <c r="L1155">
        <v>0</v>
      </c>
      <c r="N1155" s="171" t="str">
        <f t="shared" si="51"/>
        <v>820402-99901-128</v>
      </c>
      <c r="O1155" s="172" t="str">
        <f>IF(B1155="NET","",IF(B1155="","",IFERROR(VLOOKUP(N1155,EAN!$A:$B,2,FALSE),"MANGLER - MÅ OPPDATERE EAN-FANEN")))</f>
        <v>MANGLER - MÅ OPPDATERE EAN-FANEN</v>
      </c>
      <c r="P1155" s="171">
        <f t="shared" si="52"/>
        <v>0</v>
      </c>
      <c r="Q1155" s="171">
        <f t="shared" si="53"/>
        <v>0</v>
      </c>
      <c r="S1155" s="102" t="str">
        <f>IF(B1155="NET","",IFERROR(VLOOKUP(O1155,'2) Order Form'!$V$9:$V$905,1,FALSE),"Ikke med I order form"))</f>
        <v>Ikke med I order form</v>
      </c>
      <c r="U1155" s="2">
        <v>7048652896421</v>
      </c>
      <c r="V1155" s="120">
        <f>IFERROR(VLOOKUP(U1155,'2) Order Form'!$V$9:$V$1767,1,FALSE),"Ikke med I order form")</f>
        <v>7048652896421</v>
      </c>
      <c r="W1155" s="173">
        <f>INDEX(ATS!$A:$P,MATCH(ATS!$U1155,ATS!$O:$O,0),1)</f>
        <v>820364</v>
      </c>
      <c r="X1155" s="174" t="str">
        <f>INDEX(ATS!$A:$P,MATCH(ATS!$U1155,ATS!$O:$O,0),2)</f>
        <v>Hunter SS Jersey M</v>
      </c>
      <c r="Y1155" s="175" t="str">
        <f>INDEX(ATS!$A:$P,MATCH(ATS!$U1155,ATS!$O:$O,0),4)</f>
        <v>44002-S</v>
      </c>
      <c r="AA1155" s="173"/>
    </row>
    <row r="1156" spans="1:27">
      <c r="A1156">
        <v>820402</v>
      </c>
      <c r="B1156" t="s">
        <v>1569</v>
      </c>
      <c r="C1156" t="s">
        <v>3939</v>
      </c>
      <c r="D1156" t="s">
        <v>1044</v>
      </c>
      <c r="E1156" t="s">
        <v>2883</v>
      </c>
      <c r="F1156">
        <v>140</v>
      </c>
      <c r="G1156" t="s">
        <v>111</v>
      </c>
      <c r="H1156">
        <v>0</v>
      </c>
      <c r="I1156">
        <v>0</v>
      </c>
      <c r="J1156">
        <v>0</v>
      </c>
      <c r="K1156">
        <v>0</v>
      </c>
      <c r="L1156">
        <v>0</v>
      </c>
      <c r="N1156" s="171" t="str">
        <f t="shared" ref="N1156:N1219" si="54">CONCATENATE(A1156,"-",D1156)</f>
        <v>820402-99901-140</v>
      </c>
      <c r="O1156" s="172" t="str">
        <f>IF(B1156="NET","",IF(B1156="","",IFERROR(VLOOKUP(N1156,EAN!$A:$B,2,FALSE),"MANGLER - MÅ OPPDATERE EAN-FANEN")))</f>
        <v>MANGLER - MÅ OPPDATERE EAN-FANEN</v>
      </c>
      <c r="P1156" s="171">
        <f t="shared" si="52"/>
        <v>0</v>
      </c>
      <c r="Q1156" s="171">
        <f t="shared" si="53"/>
        <v>0</v>
      </c>
      <c r="S1156" s="102" t="str">
        <f>IF(B1156="NET","",IFERROR(VLOOKUP(O1156,'2) Order Form'!$V$9:$V$905,1,FALSE),"Ikke med I order form"))</f>
        <v>Ikke med I order form</v>
      </c>
      <c r="U1156" s="2">
        <v>7048652896414</v>
      </c>
      <c r="V1156" s="120">
        <f>IFERROR(VLOOKUP(U1156,'2) Order Form'!$V$9:$V$1767,1,FALSE),"Ikke med I order form")</f>
        <v>7048652896414</v>
      </c>
      <c r="W1156" s="173">
        <f>INDEX(ATS!$A:$P,MATCH(ATS!$U1156,ATS!$O:$O,0),1)</f>
        <v>820364</v>
      </c>
      <c r="X1156" s="174" t="str">
        <f>INDEX(ATS!$A:$P,MATCH(ATS!$U1156,ATS!$O:$O,0),2)</f>
        <v>Hunter SS Jersey M</v>
      </c>
      <c r="Y1156" s="175" t="str">
        <f>INDEX(ATS!$A:$P,MATCH(ATS!$U1156,ATS!$O:$O,0),4)</f>
        <v>44002-M</v>
      </c>
      <c r="AA1156" s="173"/>
    </row>
    <row r="1157" spans="1:27">
      <c r="A1157">
        <v>820402</v>
      </c>
      <c r="B1157" t="s">
        <v>1569</v>
      </c>
      <c r="C1157" t="s">
        <v>3939</v>
      </c>
      <c r="D1157" t="s">
        <v>1045</v>
      </c>
      <c r="E1157" t="s">
        <v>2883</v>
      </c>
      <c r="F1157">
        <v>152</v>
      </c>
      <c r="G1157" t="s">
        <v>111</v>
      </c>
      <c r="H1157">
        <v>0</v>
      </c>
      <c r="I1157">
        <v>0</v>
      </c>
      <c r="J1157">
        <v>0</v>
      </c>
      <c r="K1157">
        <v>0</v>
      </c>
      <c r="L1157">
        <v>0</v>
      </c>
      <c r="N1157" s="171" t="str">
        <f t="shared" si="54"/>
        <v>820402-99901-152</v>
      </c>
      <c r="O1157" s="172" t="str">
        <f>IF(B1157="NET","",IF(B1157="","",IFERROR(VLOOKUP(N1157,EAN!$A:$B,2,FALSE),"MANGLER - MÅ OPPDATERE EAN-FANEN")))</f>
        <v>MANGLER - MÅ OPPDATERE EAN-FANEN</v>
      </c>
      <c r="P1157" s="171">
        <f t="shared" ref="P1157:P1220" si="55">H1157</f>
        <v>0</v>
      </c>
      <c r="Q1157" s="171">
        <f t="shared" ref="Q1157:Q1220" si="56">L1157</f>
        <v>0</v>
      </c>
      <c r="S1157" s="102" t="str">
        <f>IF(B1157="NET","",IFERROR(VLOOKUP(O1157,'2) Order Form'!$V$9:$V$905,1,FALSE),"Ikke med I order form"))</f>
        <v>Ikke med I order form</v>
      </c>
      <c r="U1157" s="2">
        <v>7048652896414</v>
      </c>
      <c r="V1157" s="120">
        <f>IFERROR(VLOOKUP(U1157,'2) Order Form'!$V$9:$V$1767,1,FALSE),"Ikke med I order form")</f>
        <v>7048652896414</v>
      </c>
      <c r="W1157" s="173">
        <f>INDEX(ATS!$A:$P,MATCH(ATS!$U1157,ATS!$O:$O,0),1)</f>
        <v>820364</v>
      </c>
      <c r="X1157" s="174" t="str">
        <f>INDEX(ATS!$A:$P,MATCH(ATS!$U1157,ATS!$O:$O,0),2)</f>
        <v>Hunter SS Jersey M</v>
      </c>
      <c r="Y1157" s="175" t="str">
        <f>INDEX(ATS!$A:$P,MATCH(ATS!$U1157,ATS!$O:$O,0),4)</f>
        <v>44002-M</v>
      </c>
      <c r="AA1157" s="173"/>
    </row>
    <row r="1158" spans="1:27">
      <c r="A1158">
        <v>820402</v>
      </c>
      <c r="B1158" t="s">
        <v>1569</v>
      </c>
      <c r="C1158" t="s">
        <v>3939</v>
      </c>
      <c r="D1158" t="s">
        <v>2948</v>
      </c>
      <c r="E1158" t="s">
        <v>2883</v>
      </c>
      <c r="F1158">
        <v>164</v>
      </c>
      <c r="G1158" t="s">
        <v>111</v>
      </c>
      <c r="H1158">
        <v>0</v>
      </c>
      <c r="I1158">
        <v>0</v>
      </c>
      <c r="J1158">
        <v>0</v>
      </c>
      <c r="K1158">
        <v>0</v>
      </c>
      <c r="L1158">
        <v>0</v>
      </c>
      <c r="N1158" s="171" t="str">
        <f t="shared" si="54"/>
        <v>820402-99901-164</v>
      </c>
      <c r="O1158" s="172" t="str">
        <f>IF(B1158="NET","",IF(B1158="","",IFERROR(VLOOKUP(N1158,EAN!$A:$B,2,FALSE),"MANGLER - MÅ OPPDATERE EAN-FANEN")))</f>
        <v>MANGLER - MÅ OPPDATERE EAN-FANEN</v>
      </c>
      <c r="P1158" s="171">
        <f t="shared" si="55"/>
        <v>0</v>
      </c>
      <c r="Q1158" s="171">
        <f t="shared" si="56"/>
        <v>0</v>
      </c>
      <c r="S1158" s="102" t="str">
        <f>IF(B1158="NET","",IFERROR(VLOOKUP(O1158,'2) Order Form'!$V$9:$V$905,1,FALSE),"Ikke med I order form"))</f>
        <v>Ikke med I order form</v>
      </c>
      <c r="U1158" s="2">
        <v>7048652896407</v>
      </c>
      <c r="V1158" s="120">
        <f>IFERROR(VLOOKUP(U1158,'2) Order Form'!$V$9:$V$1767,1,FALSE),"Ikke med I order form")</f>
        <v>7048652896407</v>
      </c>
      <c r="W1158" s="173">
        <f>INDEX(ATS!$A:$P,MATCH(ATS!$U1158,ATS!$O:$O,0),1)</f>
        <v>820364</v>
      </c>
      <c r="X1158" s="174" t="str">
        <f>INDEX(ATS!$A:$P,MATCH(ATS!$U1158,ATS!$O:$O,0),2)</f>
        <v>Hunter SS Jersey M</v>
      </c>
      <c r="Y1158" s="175" t="str">
        <f>INDEX(ATS!$A:$P,MATCH(ATS!$U1158,ATS!$O:$O,0),4)</f>
        <v>44002-L</v>
      </c>
      <c r="AA1158" s="173"/>
    </row>
    <row r="1159" spans="1:27">
      <c r="A1159" s="140">
        <v>820403</v>
      </c>
      <c r="B1159" t="s">
        <v>170</v>
      </c>
      <c r="H1159" s="140">
        <v>202341</v>
      </c>
      <c r="I1159" s="140">
        <v>202342</v>
      </c>
      <c r="J1159" s="140">
        <v>202343</v>
      </c>
      <c r="K1159" s="140">
        <v>202344</v>
      </c>
      <c r="L1159" s="140">
        <v>202345</v>
      </c>
      <c r="N1159" s="171" t="str">
        <f t="shared" si="54"/>
        <v>820403-</v>
      </c>
      <c r="O1159" s="172" t="str">
        <f>IF(B1159="NET","",IF(B1159="","",IFERROR(VLOOKUP(N1159,EAN!$A:$B,2,FALSE),"MANGLER - MÅ OPPDATERE EAN-FANEN")))</f>
        <v/>
      </c>
      <c r="P1159" s="171">
        <f t="shared" si="55"/>
        <v>202341</v>
      </c>
      <c r="Q1159" s="171">
        <f t="shared" si="56"/>
        <v>202345</v>
      </c>
      <c r="S1159" s="102" t="str">
        <f>IF(B1159="NET","",IFERROR(VLOOKUP(O1159,'2) Order Form'!$V$9:$V$905,1,FALSE),"Ikke med I order form"))</f>
        <v/>
      </c>
      <c r="U1159" s="2">
        <v>7048652896407</v>
      </c>
      <c r="V1159" s="120">
        <f>IFERROR(VLOOKUP(U1159,'2) Order Form'!$V$9:$V$1767,1,FALSE),"Ikke med I order form")</f>
        <v>7048652896407</v>
      </c>
      <c r="W1159" s="173">
        <f>INDEX(ATS!$A:$P,MATCH(ATS!$U1159,ATS!$O:$O,0),1)</f>
        <v>820364</v>
      </c>
      <c r="X1159" s="174" t="str">
        <f>INDEX(ATS!$A:$P,MATCH(ATS!$U1159,ATS!$O:$O,0),2)</f>
        <v>Hunter SS Jersey M</v>
      </c>
      <c r="Y1159" s="175" t="str">
        <f>INDEX(ATS!$A:$P,MATCH(ATS!$U1159,ATS!$O:$O,0),4)</f>
        <v>44002-L</v>
      </c>
      <c r="AA1159" s="173"/>
    </row>
    <row r="1160" spans="1:27">
      <c r="A1160">
        <v>820403</v>
      </c>
      <c r="B1160" t="s">
        <v>1570</v>
      </c>
      <c r="C1160" t="s">
        <v>3939</v>
      </c>
      <c r="D1160" t="s">
        <v>1559</v>
      </c>
      <c r="E1160" t="s">
        <v>2810</v>
      </c>
      <c r="F1160">
        <v>128</v>
      </c>
      <c r="G1160" t="s">
        <v>111</v>
      </c>
      <c r="H1160">
        <v>50</v>
      </c>
      <c r="I1160">
        <v>50</v>
      </c>
      <c r="J1160">
        <v>50</v>
      </c>
      <c r="K1160">
        <v>50</v>
      </c>
      <c r="L1160">
        <v>50</v>
      </c>
      <c r="N1160" s="171" t="str">
        <f t="shared" si="54"/>
        <v>820403-78001-128</v>
      </c>
      <c r="O1160" s="172">
        <f>IF(B1160="NET","",IF(B1160="","",IFERROR(VLOOKUP(N1160,EAN!$A:$B,2,FALSE),"MANGLER - MÅ OPPDATERE EAN-FANEN")))</f>
        <v>7048652900821</v>
      </c>
      <c r="P1160" s="171">
        <f t="shared" si="55"/>
        <v>50</v>
      </c>
      <c r="Q1160" s="171">
        <f t="shared" si="56"/>
        <v>50</v>
      </c>
      <c r="S1160" s="102">
        <f>IF(B1160="NET","",IFERROR(VLOOKUP(O1160,'2) Order Form'!$V$9:$V$905,1,FALSE),"Ikke med I order form"))</f>
        <v>7048652900821</v>
      </c>
      <c r="U1160" s="2">
        <v>7048652896438</v>
      </c>
      <c r="V1160" s="120">
        <f>IFERROR(VLOOKUP(U1160,'2) Order Form'!$V$9:$V$1767,1,FALSE),"Ikke med I order form")</f>
        <v>7048652896438</v>
      </c>
      <c r="W1160" s="173">
        <f>INDEX(ATS!$A:$P,MATCH(ATS!$U1160,ATS!$O:$O,0),1)</f>
        <v>820364</v>
      </c>
      <c r="X1160" s="174" t="str">
        <f>INDEX(ATS!$A:$P,MATCH(ATS!$U1160,ATS!$O:$O,0),2)</f>
        <v>Hunter SS Jersey M</v>
      </c>
      <c r="Y1160" s="175" t="str">
        <f>INDEX(ATS!$A:$P,MATCH(ATS!$U1160,ATS!$O:$O,0),4)</f>
        <v>44002-XL</v>
      </c>
      <c r="AA1160" s="173"/>
    </row>
    <row r="1161" spans="1:27">
      <c r="A1161">
        <v>820403</v>
      </c>
      <c r="B1161" t="s">
        <v>1570</v>
      </c>
      <c r="C1161" t="s">
        <v>3939</v>
      </c>
      <c r="D1161" t="s">
        <v>1560</v>
      </c>
      <c r="E1161" t="s">
        <v>2810</v>
      </c>
      <c r="F1161">
        <v>140</v>
      </c>
      <c r="G1161" t="s">
        <v>111</v>
      </c>
      <c r="H1161">
        <v>36</v>
      </c>
      <c r="I1161">
        <v>36</v>
      </c>
      <c r="J1161">
        <v>36</v>
      </c>
      <c r="K1161">
        <v>36</v>
      </c>
      <c r="L1161">
        <v>36</v>
      </c>
      <c r="N1161" s="171" t="str">
        <f t="shared" si="54"/>
        <v>820403-78001-140</v>
      </c>
      <c r="O1161" s="172">
        <f>IF(B1161="NET","",IF(B1161="","",IFERROR(VLOOKUP(N1161,EAN!$A:$B,2,FALSE),"MANGLER - MÅ OPPDATERE EAN-FANEN")))</f>
        <v>7048652900838</v>
      </c>
      <c r="P1161" s="171">
        <f t="shared" si="55"/>
        <v>36</v>
      </c>
      <c r="Q1161" s="171">
        <f t="shared" si="56"/>
        <v>36</v>
      </c>
      <c r="S1161" s="102">
        <f>IF(B1161="NET","",IFERROR(VLOOKUP(O1161,'2) Order Form'!$V$9:$V$905,1,FALSE),"Ikke med I order form"))</f>
        <v>7048652900838</v>
      </c>
      <c r="U1161" s="2">
        <v>7048652896438</v>
      </c>
      <c r="V1161" s="120">
        <f>IFERROR(VLOOKUP(U1161,'2) Order Form'!$V$9:$V$1767,1,FALSE),"Ikke med I order form")</f>
        <v>7048652896438</v>
      </c>
      <c r="W1161" s="173">
        <f>INDEX(ATS!$A:$P,MATCH(ATS!$U1161,ATS!$O:$O,0),1)</f>
        <v>820364</v>
      </c>
      <c r="X1161" s="174" t="str">
        <f>INDEX(ATS!$A:$P,MATCH(ATS!$U1161,ATS!$O:$O,0),2)</f>
        <v>Hunter SS Jersey M</v>
      </c>
      <c r="Y1161" s="175" t="str">
        <f>INDEX(ATS!$A:$P,MATCH(ATS!$U1161,ATS!$O:$O,0),4)</f>
        <v>44002-XL</v>
      </c>
      <c r="AA1161" s="173"/>
    </row>
    <row r="1162" spans="1:27">
      <c r="A1162">
        <v>820403</v>
      </c>
      <c r="B1162" t="s">
        <v>1570</v>
      </c>
      <c r="C1162" t="s">
        <v>3939</v>
      </c>
      <c r="D1162" t="s">
        <v>1561</v>
      </c>
      <c r="E1162" t="s">
        <v>2810</v>
      </c>
      <c r="F1162">
        <v>152</v>
      </c>
      <c r="G1162" t="s">
        <v>111</v>
      </c>
      <c r="H1162">
        <v>11</v>
      </c>
      <c r="I1162">
        <v>11</v>
      </c>
      <c r="J1162">
        <v>11</v>
      </c>
      <c r="K1162">
        <v>11</v>
      </c>
      <c r="L1162">
        <v>11</v>
      </c>
      <c r="N1162" s="171" t="str">
        <f t="shared" si="54"/>
        <v>820403-78001-152</v>
      </c>
      <c r="O1162" s="172">
        <f>IF(B1162="NET","",IF(B1162="","",IFERROR(VLOOKUP(N1162,EAN!$A:$B,2,FALSE),"MANGLER - MÅ OPPDATERE EAN-FANEN")))</f>
        <v>7048652900845</v>
      </c>
      <c r="P1162" s="171">
        <f t="shared" si="55"/>
        <v>11</v>
      </c>
      <c r="Q1162" s="171">
        <f t="shared" si="56"/>
        <v>11</v>
      </c>
      <c r="S1162" s="102">
        <f>IF(B1162="NET","",IFERROR(VLOOKUP(O1162,'2) Order Form'!$V$9:$V$905,1,FALSE),"Ikke med I order form"))</f>
        <v>7048652900845</v>
      </c>
      <c r="U1162" s="2">
        <v>7048652896469</v>
      </c>
      <c r="V1162" s="120">
        <f>IFERROR(VLOOKUP(U1162,'2) Order Form'!$V$9:$V$1767,1,FALSE),"Ikke med I order form")</f>
        <v>7048652896469</v>
      </c>
      <c r="W1162" s="173">
        <f>INDEX(ATS!$A:$P,MATCH(ATS!$U1162,ATS!$O:$O,0),1)</f>
        <v>820364</v>
      </c>
      <c r="X1162" s="174" t="str">
        <f>INDEX(ATS!$A:$P,MATCH(ATS!$U1162,ATS!$O:$O,0),2)</f>
        <v>Hunter SS Jersey M</v>
      </c>
      <c r="Y1162" s="175" t="str">
        <f>INDEX(ATS!$A:$P,MATCH(ATS!$U1162,ATS!$O:$O,0),4)</f>
        <v>56500-S</v>
      </c>
      <c r="AA1162" s="173"/>
    </row>
    <row r="1163" spans="1:27">
      <c r="A1163">
        <v>820403</v>
      </c>
      <c r="B1163" t="s">
        <v>1570</v>
      </c>
      <c r="C1163" t="s">
        <v>3939</v>
      </c>
      <c r="D1163" t="s">
        <v>2944</v>
      </c>
      <c r="E1163" t="s">
        <v>2810</v>
      </c>
      <c r="F1163">
        <v>164</v>
      </c>
      <c r="G1163" t="s">
        <v>111</v>
      </c>
      <c r="H1163">
        <v>11</v>
      </c>
      <c r="I1163">
        <v>11</v>
      </c>
      <c r="J1163">
        <v>11</v>
      </c>
      <c r="K1163">
        <v>11</v>
      </c>
      <c r="L1163">
        <v>11</v>
      </c>
      <c r="N1163" s="171" t="str">
        <f t="shared" si="54"/>
        <v>820403-78001-164</v>
      </c>
      <c r="O1163" s="172">
        <f>IF(B1163="NET","",IF(B1163="","",IFERROR(VLOOKUP(N1163,EAN!$A:$B,2,FALSE),"MANGLER - MÅ OPPDATERE EAN-FANEN")))</f>
        <v>7048652912275</v>
      </c>
      <c r="P1163" s="171">
        <f t="shared" si="55"/>
        <v>11</v>
      </c>
      <c r="Q1163" s="171">
        <f t="shared" si="56"/>
        <v>11</v>
      </c>
      <c r="S1163" s="102">
        <f>IF(B1163="NET","",IFERROR(VLOOKUP(O1163,'2) Order Form'!$V$9:$V$905,1,FALSE),"Ikke med I order form"))</f>
        <v>7048652912275</v>
      </c>
      <c r="U1163" s="2">
        <v>7048652896469</v>
      </c>
      <c r="V1163" s="120">
        <f>IFERROR(VLOOKUP(U1163,'2) Order Form'!$V$9:$V$1767,1,FALSE),"Ikke med I order form")</f>
        <v>7048652896469</v>
      </c>
      <c r="W1163" s="173">
        <f>INDEX(ATS!$A:$P,MATCH(ATS!$U1163,ATS!$O:$O,0),1)</f>
        <v>820364</v>
      </c>
      <c r="X1163" s="174" t="str">
        <f>INDEX(ATS!$A:$P,MATCH(ATS!$U1163,ATS!$O:$O,0),2)</f>
        <v>Hunter SS Jersey M</v>
      </c>
      <c r="Y1163" s="175" t="str">
        <f>INDEX(ATS!$A:$P,MATCH(ATS!$U1163,ATS!$O:$O,0),4)</f>
        <v>56500-S</v>
      </c>
      <c r="AA1163" s="173"/>
    </row>
    <row r="1164" spans="1:27">
      <c r="A1164">
        <v>820403</v>
      </c>
      <c r="B1164" t="s">
        <v>1570</v>
      </c>
      <c r="C1164" t="s">
        <v>3939</v>
      </c>
      <c r="D1164" t="s">
        <v>1040</v>
      </c>
      <c r="E1164" t="s">
        <v>2823</v>
      </c>
      <c r="F1164">
        <v>128</v>
      </c>
      <c r="G1164" t="s">
        <v>111</v>
      </c>
      <c r="H1164">
        <v>59</v>
      </c>
      <c r="I1164">
        <v>59</v>
      </c>
      <c r="J1164">
        <v>59</v>
      </c>
      <c r="K1164">
        <v>59</v>
      </c>
      <c r="L1164">
        <v>59</v>
      </c>
      <c r="N1164" s="171" t="str">
        <f t="shared" si="54"/>
        <v>820403-88300-128</v>
      </c>
      <c r="O1164" s="172">
        <f>IF(B1164="NET","",IF(B1164="","",IFERROR(VLOOKUP(N1164,EAN!$A:$B,2,FALSE),"MANGLER - MÅ OPPDATERE EAN-FANEN")))</f>
        <v>7048652900852</v>
      </c>
      <c r="P1164" s="171">
        <f t="shared" si="55"/>
        <v>59</v>
      </c>
      <c r="Q1164" s="171">
        <f t="shared" si="56"/>
        <v>59</v>
      </c>
      <c r="S1164" s="102">
        <f>IF(B1164="NET","",IFERROR(VLOOKUP(O1164,'2) Order Form'!$V$9:$V$905,1,FALSE),"Ikke med I order form"))</f>
        <v>7048652900852</v>
      </c>
      <c r="U1164" s="2">
        <v>7048652896452</v>
      </c>
      <c r="V1164" s="120">
        <f>IFERROR(VLOOKUP(U1164,'2) Order Form'!$V$9:$V$1767,1,FALSE),"Ikke med I order form")</f>
        <v>7048652896452</v>
      </c>
      <c r="W1164" s="173">
        <f>INDEX(ATS!$A:$P,MATCH(ATS!$U1164,ATS!$O:$O,0),1)</f>
        <v>820364</v>
      </c>
      <c r="X1164" s="174" t="str">
        <f>INDEX(ATS!$A:$P,MATCH(ATS!$U1164,ATS!$O:$O,0),2)</f>
        <v>Hunter SS Jersey M</v>
      </c>
      <c r="Y1164" s="175" t="str">
        <f>INDEX(ATS!$A:$P,MATCH(ATS!$U1164,ATS!$O:$O,0),4)</f>
        <v>56500-M</v>
      </c>
      <c r="AA1164" s="173"/>
    </row>
    <row r="1165" spans="1:27">
      <c r="A1165">
        <v>820403</v>
      </c>
      <c r="B1165" t="s">
        <v>1570</v>
      </c>
      <c r="C1165" t="s">
        <v>3939</v>
      </c>
      <c r="D1165" t="s">
        <v>1041</v>
      </c>
      <c r="E1165" t="s">
        <v>2823</v>
      </c>
      <c r="F1165">
        <v>140</v>
      </c>
      <c r="G1165" t="s">
        <v>111</v>
      </c>
      <c r="H1165">
        <v>62</v>
      </c>
      <c r="I1165">
        <v>62</v>
      </c>
      <c r="J1165">
        <v>62</v>
      </c>
      <c r="K1165">
        <v>62</v>
      </c>
      <c r="L1165">
        <v>62</v>
      </c>
      <c r="N1165" s="171" t="str">
        <f t="shared" si="54"/>
        <v>820403-88300-140</v>
      </c>
      <c r="O1165" s="172">
        <f>IF(B1165="NET","",IF(B1165="","",IFERROR(VLOOKUP(N1165,EAN!$A:$B,2,FALSE),"MANGLER - MÅ OPPDATERE EAN-FANEN")))</f>
        <v>7048652900869</v>
      </c>
      <c r="P1165" s="171">
        <f t="shared" si="55"/>
        <v>62</v>
      </c>
      <c r="Q1165" s="171">
        <f t="shared" si="56"/>
        <v>62</v>
      </c>
      <c r="S1165" s="102">
        <f>IF(B1165="NET","",IFERROR(VLOOKUP(O1165,'2) Order Form'!$V$9:$V$905,1,FALSE),"Ikke med I order form"))</f>
        <v>7048652900869</v>
      </c>
      <c r="U1165" s="2">
        <v>7048652896452</v>
      </c>
      <c r="V1165" s="120">
        <f>IFERROR(VLOOKUP(U1165,'2) Order Form'!$V$9:$V$1767,1,FALSE),"Ikke med I order form")</f>
        <v>7048652896452</v>
      </c>
      <c r="W1165" s="173">
        <f>INDEX(ATS!$A:$P,MATCH(ATS!$U1165,ATS!$O:$O,0),1)</f>
        <v>820364</v>
      </c>
      <c r="X1165" s="174" t="str">
        <f>INDEX(ATS!$A:$P,MATCH(ATS!$U1165,ATS!$O:$O,0),2)</f>
        <v>Hunter SS Jersey M</v>
      </c>
      <c r="Y1165" s="175" t="str">
        <f>INDEX(ATS!$A:$P,MATCH(ATS!$U1165,ATS!$O:$O,0),4)</f>
        <v>56500-M</v>
      </c>
      <c r="AA1165" s="173"/>
    </row>
    <row r="1166" spans="1:27">
      <c r="A1166">
        <v>820403</v>
      </c>
      <c r="B1166" t="s">
        <v>1570</v>
      </c>
      <c r="C1166" t="s">
        <v>3939</v>
      </c>
      <c r="D1166" t="s">
        <v>1042</v>
      </c>
      <c r="E1166" t="s">
        <v>2823</v>
      </c>
      <c r="F1166">
        <v>152</v>
      </c>
      <c r="G1166" t="s">
        <v>111</v>
      </c>
      <c r="H1166">
        <v>41</v>
      </c>
      <c r="I1166">
        <v>41</v>
      </c>
      <c r="J1166">
        <v>41</v>
      </c>
      <c r="K1166">
        <v>41</v>
      </c>
      <c r="L1166">
        <v>41</v>
      </c>
      <c r="N1166" s="171" t="str">
        <f t="shared" si="54"/>
        <v>820403-88300-152</v>
      </c>
      <c r="O1166" s="172">
        <f>IF(B1166="NET","",IF(B1166="","",IFERROR(VLOOKUP(N1166,EAN!$A:$B,2,FALSE),"MANGLER - MÅ OPPDATERE EAN-FANEN")))</f>
        <v>7048652900876</v>
      </c>
      <c r="P1166" s="171">
        <f t="shared" si="55"/>
        <v>41</v>
      </c>
      <c r="Q1166" s="171">
        <f t="shared" si="56"/>
        <v>41</v>
      </c>
      <c r="S1166" s="102">
        <f>IF(B1166="NET","",IFERROR(VLOOKUP(O1166,'2) Order Form'!$V$9:$V$905,1,FALSE),"Ikke med I order form"))</f>
        <v>7048652900876</v>
      </c>
      <c r="U1166" s="2">
        <v>7048652896445</v>
      </c>
      <c r="V1166" s="120">
        <f>IFERROR(VLOOKUP(U1166,'2) Order Form'!$V$9:$V$1767,1,FALSE),"Ikke med I order form")</f>
        <v>7048652896445</v>
      </c>
      <c r="W1166" s="173">
        <f>INDEX(ATS!$A:$P,MATCH(ATS!$U1166,ATS!$O:$O,0),1)</f>
        <v>820364</v>
      </c>
      <c r="X1166" s="174" t="str">
        <f>INDEX(ATS!$A:$P,MATCH(ATS!$U1166,ATS!$O:$O,0),2)</f>
        <v>Hunter SS Jersey M</v>
      </c>
      <c r="Y1166" s="175" t="str">
        <f>INDEX(ATS!$A:$P,MATCH(ATS!$U1166,ATS!$O:$O,0),4)</f>
        <v>56500-L</v>
      </c>
      <c r="AA1166" s="173"/>
    </row>
    <row r="1167" spans="1:27">
      <c r="A1167">
        <v>820403</v>
      </c>
      <c r="B1167" t="s">
        <v>1570</v>
      </c>
      <c r="C1167" t="s">
        <v>3939</v>
      </c>
      <c r="D1167" t="s">
        <v>2947</v>
      </c>
      <c r="E1167" t="s">
        <v>2823</v>
      </c>
      <c r="F1167">
        <v>164</v>
      </c>
      <c r="G1167" t="s">
        <v>111</v>
      </c>
      <c r="H1167">
        <v>32</v>
      </c>
      <c r="I1167">
        <v>32</v>
      </c>
      <c r="J1167">
        <v>32</v>
      </c>
      <c r="K1167">
        <v>32</v>
      </c>
      <c r="L1167">
        <v>32</v>
      </c>
      <c r="N1167" s="171" t="str">
        <f t="shared" si="54"/>
        <v>820403-88300-164</v>
      </c>
      <c r="O1167" s="172">
        <f>IF(B1167="NET","",IF(B1167="","",IFERROR(VLOOKUP(N1167,EAN!$A:$B,2,FALSE),"MANGLER - MÅ OPPDATERE EAN-FANEN")))</f>
        <v>7048652912282</v>
      </c>
      <c r="P1167" s="171">
        <f t="shared" si="55"/>
        <v>32</v>
      </c>
      <c r="Q1167" s="171">
        <f t="shared" si="56"/>
        <v>32</v>
      </c>
      <c r="S1167" s="102">
        <f>IF(B1167="NET","",IFERROR(VLOOKUP(O1167,'2) Order Form'!$V$9:$V$905,1,FALSE),"Ikke med I order form"))</f>
        <v>7048652912282</v>
      </c>
      <c r="U1167" s="2">
        <v>7048652896445</v>
      </c>
      <c r="V1167" s="120">
        <f>IFERROR(VLOOKUP(U1167,'2) Order Form'!$V$9:$V$1767,1,FALSE),"Ikke med I order form")</f>
        <v>7048652896445</v>
      </c>
      <c r="W1167" s="173">
        <f>INDEX(ATS!$A:$P,MATCH(ATS!$U1167,ATS!$O:$O,0),1)</f>
        <v>820364</v>
      </c>
      <c r="X1167" s="174" t="str">
        <f>INDEX(ATS!$A:$P,MATCH(ATS!$U1167,ATS!$O:$O,0),2)</f>
        <v>Hunter SS Jersey M</v>
      </c>
      <c r="Y1167" s="175" t="str">
        <f>INDEX(ATS!$A:$P,MATCH(ATS!$U1167,ATS!$O:$O,0),4)</f>
        <v>56500-L</v>
      </c>
      <c r="AA1167" s="173"/>
    </row>
    <row r="1168" spans="1:27">
      <c r="A1168" s="140">
        <v>820404</v>
      </c>
      <c r="B1168" t="s">
        <v>170</v>
      </c>
      <c r="H1168" s="140">
        <v>202341</v>
      </c>
      <c r="I1168" s="140">
        <v>202342</v>
      </c>
      <c r="J1168" s="140">
        <v>202343</v>
      </c>
      <c r="K1168" s="140">
        <v>202344</v>
      </c>
      <c r="L1168" s="140">
        <v>202345</v>
      </c>
      <c r="N1168" s="171" t="str">
        <f t="shared" si="54"/>
        <v>820404-</v>
      </c>
      <c r="O1168" s="172" t="str">
        <f>IF(B1168="NET","",IF(B1168="","",IFERROR(VLOOKUP(N1168,EAN!$A:$B,2,FALSE),"MANGLER - MÅ OPPDATERE EAN-FANEN")))</f>
        <v/>
      </c>
      <c r="P1168" s="171">
        <f t="shared" si="55"/>
        <v>202341</v>
      </c>
      <c r="Q1168" s="171">
        <f t="shared" si="56"/>
        <v>202345</v>
      </c>
      <c r="S1168" s="102" t="str">
        <f>IF(B1168="NET","",IFERROR(VLOOKUP(O1168,'2) Order Form'!$V$9:$V$905,1,FALSE),"Ikke med I order form"))</f>
        <v/>
      </c>
      <c r="U1168" s="2">
        <v>7048652896476</v>
      </c>
      <c r="V1168" s="120">
        <f>IFERROR(VLOOKUP(U1168,'2) Order Form'!$V$9:$V$1767,1,FALSE),"Ikke med I order form")</f>
        <v>7048652896476</v>
      </c>
      <c r="W1168" s="173">
        <f>INDEX(ATS!$A:$P,MATCH(ATS!$U1168,ATS!$O:$O,0),1)</f>
        <v>820364</v>
      </c>
      <c r="X1168" s="174" t="str">
        <f>INDEX(ATS!$A:$P,MATCH(ATS!$U1168,ATS!$O:$O,0),2)</f>
        <v>Hunter SS Jersey M</v>
      </c>
      <c r="Y1168" s="175" t="str">
        <f>INDEX(ATS!$A:$P,MATCH(ATS!$U1168,ATS!$O:$O,0),4)</f>
        <v>56500-XL</v>
      </c>
      <c r="AA1168" s="173"/>
    </row>
    <row r="1169" spans="1:27">
      <c r="A1169">
        <v>820404</v>
      </c>
      <c r="B1169" t="s">
        <v>1571</v>
      </c>
      <c r="C1169" t="s">
        <v>3939</v>
      </c>
      <c r="D1169" t="s">
        <v>1556</v>
      </c>
      <c r="E1169" t="s">
        <v>2811</v>
      </c>
      <c r="F1169">
        <v>128</v>
      </c>
      <c r="G1169" t="s">
        <v>111</v>
      </c>
      <c r="H1169">
        <v>16</v>
      </c>
      <c r="I1169">
        <v>16</v>
      </c>
      <c r="J1169">
        <v>16</v>
      </c>
      <c r="K1169">
        <v>16</v>
      </c>
      <c r="L1169">
        <v>16</v>
      </c>
      <c r="N1169" s="171" t="str">
        <f t="shared" si="54"/>
        <v>820404-58001-128</v>
      </c>
      <c r="O1169" s="172">
        <f>IF(B1169="NET","",IF(B1169="","",IFERROR(VLOOKUP(N1169,EAN!$A:$B,2,FALSE),"MANGLER - MÅ OPPDATERE EAN-FANEN")))</f>
        <v>7048652900739</v>
      </c>
      <c r="P1169" s="171">
        <f t="shared" si="55"/>
        <v>16</v>
      </c>
      <c r="Q1169" s="171">
        <f t="shared" si="56"/>
        <v>16</v>
      </c>
      <c r="S1169" s="102">
        <f>IF(B1169="NET","",IFERROR(VLOOKUP(O1169,'2) Order Form'!$V$9:$V$905,1,FALSE),"Ikke med I order form"))</f>
        <v>7048652900739</v>
      </c>
      <c r="U1169" s="2">
        <v>7048652896476</v>
      </c>
      <c r="V1169" s="120">
        <f>IFERROR(VLOOKUP(U1169,'2) Order Form'!$V$9:$V$1767,1,FALSE),"Ikke med I order form")</f>
        <v>7048652896476</v>
      </c>
      <c r="W1169" s="173">
        <f>INDEX(ATS!$A:$P,MATCH(ATS!$U1169,ATS!$O:$O,0),1)</f>
        <v>820364</v>
      </c>
      <c r="X1169" s="174" t="str">
        <f>INDEX(ATS!$A:$P,MATCH(ATS!$U1169,ATS!$O:$O,0),2)</f>
        <v>Hunter SS Jersey M</v>
      </c>
      <c r="Y1169" s="175" t="str">
        <f>INDEX(ATS!$A:$P,MATCH(ATS!$U1169,ATS!$O:$O,0),4)</f>
        <v>56500-XL</v>
      </c>
      <c r="AA1169" s="173"/>
    </row>
    <row r="1170" spans="1:27">
      <c r="A1170">
        <v>820404</v>
      </c>
      <c r="B1170" t="s">
        <v>1571</v>
      </c>
      <c r="C1170" t="s">
        <v>3939</v>
      </c>
      <c r="D1170" t="s">
        <v>1557</v>
      </c>
      <c r="E1170" t="s">
        <v>2811</v>
      </c>
      <c r="F1170">
        <v>140</v>
      </c>
      <c r="G1170" t="s">
        <v>111</v>
      </c>
      <c r="H1170">
        <v>28</v>
      </c>
      <c r="I1170">
        <v>28</v>
      </c>
      <c r="J1170">
        <v>28</v>
      </c>
      <c r="K1170">
        <v>28</v>
      </c>
      <c r="L1170">
        <v>28</v>
      </c>
      <c r="N1170" s="171" t="str">
        <f t="shared" si="54"/>
        <v>820404-58001-140</v>
      </c>
      <c r="O1170" s="172">
        <f>IF(B1170="NET","",IF(B1170="","",IFERROR(VLOOKUP(N1170,EAN!$A:$B,2,FALSE),"MANGLER - MÅ OPPDATERE EAN-FANEN")))</f>
        <v>7048652900746</v>
      </c>
      <c r="P1170" s="171">
        <f t="shared" si="55"/>
        <v>28</v>
      </c>
      <c r="Q1170" s="171">
        <f t="shared" si="56"/>
        <v>28</v>
      </c>
      <c r="S1170" s="102">
        <f>IF(B1170="NET","",IFERROR(VLOOKUP(O1170,'2) Order Form'!$V$9:$V$905,1,FALSE),"Ikke med I order form"))</f>
        <v>7048652900746</v>
      </c>
      <c r="U1170" s="2">
        <v>7048652896506</v>
      </c>
      <c r="V1170" s="120">
        <f>IFERROR(VLOOKUP(U1170,'2) Order Form'!$V$9:$V$1767,1,FALSE),"Ikke med I order form")</f>
        <v>7048652896506</v>
      </c>
      <c r="W1170" s="173">
        <f>INDEX(ATS!$A:$P,MATCH(ATS!$U1170,ATS!$O:$O,0),1)</f>
        <v>820364</v>
      </c>
      <c r="X1170" s="174" t="str">
        <f>INDEX(ATS!$A:$P,MATCH(ATS!$U1170,ATS!$O:$O,0),2)</f>
        <v>Hunter SS Jersey M</v>
      </c>
      <c r="Y1170" s="175" t="str">
        <f>INDEX(ATS!$A:$P,MATCH(ATS!$U1170,ATS!$O:$O,0),4)</f>
        <v>78001-S</v>
      </c>
      <c r="AA1170" s="173"/>
    </row>
    <row r="1171" spans="1:27">
      <c r="A1171">
        <v>820404</v>
      </c>
      <c r="B1171" t="s">
        <v>1571</v>
      </c>
      <c r="C1171" t="s">
        <v>3939</v>
      </c>
      <c r="D1171" t="s">
        <v>1558</v>
      </c>
      <c r="E1171" t="s">
        <v>2811</v>
      </c>
      <c r="F1171">
        <v>152</v>
      </c>
      <c r="G1171" t="s">
        <v>111</v>
      </c>
      <c r="H1171">
        <v>28</v>
      </c>
      <c r="I1171">
        <v>28</v>
      </c>
      <c r="J1171">
        <v>28</v>
      </c>
      <c r="K1171">
        <v>28</v>
      </c>
      <c r="L1171">
        <v>28</v>
      </c>
      <c r="N1171" s="171" t="str">
        <f t="shared" si="54"/>
        <v>820404-58001-152</v>
      </c>
      <c r="O1171" s="172">
        <f>IF(B1171="NET","",IF(B1171="","",IFERROR(VLOOKUP(N1171,EAN!$A:$B,2,FALSE),"MANGLER - MÅ OPPDATERE EAN-FANEN")))</f>
        <v>7048652900753</v>
      </c>
      <c r="P1171" s="171">
        <f t="shared" si="55"/>
        <v>28</v>
      </c>
      <c r="Q1171" s="171">
        <f t="shared" si="56"/>
        <v>28</v>
      </c>
      <c r="S1171" s="102">
        <f>IF(B1171="NET","",IFERROR(VLOOKUP(O1171,'2) Order Form'!$V$9:$V$905,1,FALSE),"Ikke med I order form"))</f>
        <v>7048652900753</v>
      </c>
      <c r="U1171" s="2">
        <v>7048652896506</v>
      </c>
      <c r="V1171" s="120">
        <f>IFERROR(VLOOKUP(U1171,'2) Order Form'!$V$9:$V$1767,1,FALSE),"Ikke med I order form")</f>
        <v>7048652896506</v>
      </c>
      <c r="W1171" s="173">
        <f>INDEX(ATS!$A:$P,MATCH(ATS!$U1171,ATS!$O:$O,0),1)</f>
        <v>820364</v>
      </c>
      <c r="X1171" s="174" t="str">
        <f>INDEX(ATS!$A:$P,MATCH(ATS!$U1171,ATS!$O:$O,0),2)</f>
        <v>Hunter SS Jersey M</v>
      </c>
      <c r="Y1171" s="175" t="str">
        <f>INDEX(ATS!$A:$P,MATCH(ATS!$U1171,ATS!$O:$O,0),4)</f>
        <v>78001-S</v>
      </c>
      <c r="AA1171" s="173"/>
    </row>
    <row r="1172" spans="1:27">
      <c r="A1172">
        <v>820404</v>
      </c>
      <c r="B1172" t="s">
        <v>1571</v>
      </c>
      <c r="C1172" t="s">
        <v>3939</v>
      </c>
      <c r="D1172" t="s">
        <v>2943</v>
      </c>
      <c r="E1172" t="s">
        <v>2811</v>
      </c>
      <c r="F1172">
        <v>164</v>
      </c>
      <c r="G1172" t="s">
        <v>111</v>
      </c>
      <c r="H1172">
        <v>20</v>
      </c>
      <c r="I1172">
        <v>20</v>
      </c>
      <c r="J1172">
        <v>20</v>
      </c>
      <c r="K1172">
        <v>20</v>
      </c>
      <c r="L1172">
        <v>20</v>
      </c>
      <c r="N1172" s="171" t="str">
        <f t="shared" si="54"/>
        <v>820404-58001-164</v>
      </c>
      <c r="O1172" s="172">
        <f>IF(B1172="NET","",IF(B1172="","",IFERROR(VLOOKUP(N1172,EAN!$A:$B,2,FALSE),"MANGLER - MÅ OPPDATERE EAN-FANEN")))</f>
        <v>7048652912299</v>
      </c>
      <c r="P1172" s="171">
        <f t="shared" si="55"/>
        <v>20</v>
      </c>
      <c r="Q1172" s="171">
        <f t="shared" si="56"/>
        <v>20</v>
      </c>
      <c r="S1172" s="102">
        <f>IF(B1172="NET","",IFERROR(VLOOKUP(O1172,'2) Order Form'!$V$9:$V$905,1,FALSE),"Ikke med I order form"))</f>
        <v>7048652912299</v>
      </c>
      <c r="U1172" s="2">
        <v>7048652896490</v>
      </c>
      <c r="V1172" s="120">
        <f>IFERROR(VLOOKUP(U1172,'2) Order Form'!$V$9:$V$1767,1,FALSE),"Ikke med I order form")</f>
        <v>7048652896490</v>
      </c>
      <c r="W1172" s="173">
        <f>INDEX(ATS!$A:$P,MATCH(ATS!$U1172,ATS!$O:$O,0),1)</f>
        <v>820364</v>
      </c>
      <c r="X1172" s="174" t="str">
        <f>INDEX(ATS!$A:$P,MATCH(ATS!$U1172,ATS!$O:$O,0),2)</f>
        <v>Hunter SS Jersey M</v>
      </c>
      <c r="Y1172" s="175" t="str">
        <f>INDEX(ATS!$A:$P,MATCH(ATS!$U1172,ATS!$O:$O,0),4)</f>
        <v>78001-M</v>
      </c>
      <c r="AA1172" s="173"/>
    </row>
    <row r="1173" spans="1:27">
      <c r="A1173">
        <v>820404</v>
      </c>
      <c r="B1173" t="s">
        <v>1571</v>
      </c>
      <c r="C1173" t="s">
        <v>3939</v>
      </c>
      <c r="D1173" t="s">
        <v>1043</v>
      </c>
      <c r="E1173" t="s">
        <v>2883</v>
      </c>
      <c r="F1173">
        <v>128</v>
      </c>
      <c r="G1173" t="s">
        <v>111</v>
      </c>
      <c r="H1173">
        <v>48</v>
      </c>
      <c r="I1173">
        <v>48</v>
      </c>
      <c r="J1173">
        <v>48</v>
      </c>
      <c r="K1173">
        <v>48</v>
      </c>
      <c r="L1173">
        <v>48</v>
      </c>
      <c r="N1173" s="171" t="str">
        <f t="shared" si="54"/>
        <v>820404-99901-128</v>
      </c>
      <c r="O1173" s="172">
        <f>IF(B1173="NET","",IF(B1173="","",IFERROR(VLOOKUP(N1173,EAN!$A:$B,2,FALSE),"MANGLER - MÅ OPPDATERE EAN-FANEN")))</f>
        <v>7048652900760</v>
      </c>
      <c r="P1173" s="171">
        <f t="shared" si="55"/>
        <v>48</v>
      </c>
      <c r="Q1173" s="171">
        <f t="shared" si="56"/>
        <v>48</v>
      </c>
      <c r="S1173" s="102">
        <f>IF(B1173="NET","",IFERROR(VLOOKUP(O1173,'2) Order Form'!$V$9:$V$905,1,FALSE),"Ikke med I order form"))</f>
        <v>7048652900760</v>
      </c>
      <c r="U1173" s="2">
        <v>7048652896490</v>
      </c>
      <c r="V1173" s="120">
        <f>IFERROR(VLOOKUP(U1173,'2) Order Form'!$V$9:$V$1767,1,FALSE),"Ikke med I order form")</f>
        <v>7048652896490</v>
      </c>
      <c r="W1173" s="173">
        <f>INDEX(ATS!$A:$P,MATCH(ATS!$U1173,ATS!$O:$O,0),1)</f>
        <v>820364</v>
      </c>
      <c r="X1173" s="174" t="str">
        <f>INDEX(ATS!$A:$P,MATCH(ATS!$U1173,ATS!$O:$O,0),2)</f>
        <v>Hunter SS Jersey M</v>
      </c>
      <c r="Y1173" s="175" t="str">
        <f>INDEX(ATS!$A:$P,MATCH(ATS!$U1173,ATS!$O:$O,0),4)</f>
        <v>78001-M</v>
      </c>
      <c r="AA1173" s="173"/>
    </row>
    <row r="1174" spans="1:27">
      <c r="A1174">
        <v>820404</v>
      </c>
      <c r="B1174" t="s">
        <v>1571</v>
      </c>
      <c r="C1174" t="s">
        <v>3939</v>
      </c>
      <c r="D1174" t="s">
        <v>1044</v>
      </c>
      <c r="E1174" t="s">
        <v>2883</v>
      </c>
      <c r="F1174">
        <v>140</v>
      </c>
      <c r="G1174" t="s">
        <v>111</v>
      </c>
      <c r="H1174">
        <v>71</v>
      </c>
      <c r="I1174">
        <v>71</v>
      </c>
      <c r="J1174">
        <v>71</v>
      </c>
      <c r="K1174">
        <v>71</v>
      </c>
      <c r="L1174">
        <v>71</v>
      </c>
      <c r="N1174" s="171" t="str">
        <f t="shared" si="54"/>
        <v>820404-99901-140</v>
      </c>
      <c r="O1174" s="172">
        <f>IF(B1174="NET","",IF(B1174="","",IFERROR(VLOOKUP(N1174,EAN!$A:$B,2,FALSE),"MANGLER - MÅ OPPDATERE EAN-FANEN")))</f>
        <v>7048652900777</v>
      </c>
      <c r="P1174" s="171">
        <f t="shared" si="55"/>
        <v>71</v>
      </c>
      <c r="Q1174" s="171">
        <f t="shared" si="56"/>
        <v>71</v>
      </c>
      <c r="S1174" s="102">
        <f>IF(B1174="NET","",IFERROR(VLOOKUP(O1174,'2) Order Form'!$V$9:$V$905,1,FALSE),"Ikke med I order form"))</f>
        <v>7048652900777</v>
      </c>
      <c r="U1174" s="2">
        <v>7048652896483</v>
      </c>
      <c r="V1174" s="120">
        <f>IFERROR(VLOOKUP(U1174,'2) Order Form'!$V$9:$V$1767,1,FALSE),"Ikke med I order form")</f>
        <v>7048652896483</v>
      </c>
      <c r="W1174" s="173">
        <f>INDEX(ATS!$A:$P,MATCH(ATS!$U1174,ATS!$O:$O,0),1)</f>
        <v>820364</v>
      </c>
      <c r="X1174" s="174" t="str">
        <f>INDEX(ATS!$A:$P,MATCH(ATS!$U1174,ATS!$O:$O,0),2)</f>
        <v>Hunter SS Jersey M</v>
      </c>
      <c r="Y1174" s="175" t="str">
        <f>INDEX(ATS!$A:$P,MATCH(ATS!$U1174,ATS!$O:$O,0),4)</f>
        <v>78001-L</v>
      </c>
      <c r="AA1174" s="173"/>
    </row>
    <row r="1175" spans="1:27">
      <c r="A1175">
        <v>820404</v>
      </c>
      <c r="B1175" t="s">
        <v>1571</v>
      </c>
      <c r="C1175" t="s">
        <v>3939</v>
      </c>
      <c r="D1175" t="s">
        <v>1045</v>
      </c>
      <c r="E1175" t="s">
        <v>2883</v>
      </c>
      <c r="F1175">
        <v>152</v>
      </c>
      <c r="G1175" t="s">
        <v>111</v>
      </c>
      <c r="H1175">
        <v>70</v>
      </c>
      <c r="I1175">
        <v>70</v>
      </c>
      <c r="J1175">
        <v>70</v>
      </c>
      <c r="K1175">
        <v>70</v>
      </c>
      <c r="L1175">
        <v>70</v>
      </c>
      <c r="N1175" s="171" t="str">
        <f t="shared" si="54"/>
        <v>820404-99901-152</v>
      </c>
      <c r="O1175" s="172">
        <f>IF(B1175="NET","",IF(B1175="","",IFERROR(VLOOKUP(N1175,EAN!$A:$B,2,FALSE),"MANGLER - MÅ OPPDATERE EAN-FANEN")))</f>
        <v>7048652900784</v>
      </c>
      <c r="P1175" s="171">
        <f t="shared" si="55"/>
        <v>70</v>
      </c>
      <c r="Q1175" s="171">
        <f t="shared" si="56"/>
        <v>70</v>
      </c>
      <c r="S1175" s="102">
        <f>IF(B1175="NET","",IFERROR(VLOOKUP(O1175,'2) Order Form'!$V$9:$V$905,1,FALSE),"Ikke med I order form"))</f>
        <v>7048652900784</v>
      </c>
      <c r="U1175" s="2">
        <v>7048652896483</v>
      </c>
      <c r="V1175" s="120">
        <f>IFERROR(VLOOKUP(U1175,'2) Order Form'!$V$9:$V$1767,1,FALSE),"Ikke med I order form")</f>
        <v>7048652896483</v>
      </c>
      <c r="W1175" s="173">
        <f>INDEX(ATS!$A:$P,MATCH(ATS!$U1175,ATS!$O:$O,0),1)</f>
        <v>820364</v>
      </c>
      <c r="X1175" s="174" t="str">
        <f>INDEX(ATS!$A:$P,MATCH(ATS!$U1175,ATS!$O:$O,0),2)</f>
        <v>Hunter SS Jersey M</v>
      </c>
      <c r="Y1175" s="175" t="str">
        <f>INDEX(ATS!$A:$P,MATCH(ATS!$U1175,ATS!$O:$O,0),4)</f>
        <v>78001-L</v>
      </c>
      <c r="AA1175" s="173"/>
    </row>
    <row r="1176" spans="1:27">
      <c r="A1176">
        <v>820404</v>
      </c>
      <c r="B1176" t="s">
        <v>1571</v>
      </c>
      <c r="C1176" t="s">
        <v>3939</v>
      </c>
      <c r="D1176" t="s">
        <v>2948</v>
      </c>
      <c r="E1176" t="s">
        <v>2883</v>
      </c>
      <c r="F1176">
        <v>164</v>
      </c>
      <c r="G1176" t="s">
        <v>111</v>
      </c>
      <c r="H1176">
        <v>50</v>
      </c>
      <c r="I1176">
        <v>50</v>
      </c>
      <c r="J1176">
        <v>50</v>
      </c>
      <c r="K1176">
        <v>50</v>
      </c>
      <c r="L1176">
        <v>50</v>
      </c>
      <c r="N1176" s="171" t="str">
        <f t="shared" si="54"/>
        <v>820404-99901-164</v>
      </c>
      <c r="O1176" s="172">
        <f>IF(B1176="NET","",IF(B1176="","",IFERROR(VLOOKUP(N1176,EAN!$A:$B,2,FALSE),"MANGLER - MÅ OPPDATERE EAN-FANEN")))</f>
        <v>7048652912305</v>
      </c>
      <c r="P1176" s="171">
        <f t="shared" si="55"/>
        <v>50</v>
      </c>
      <c r="Q1176" s="171">
        <f t="shared" si="56"/>
        <v>50</v>
      </c>
      <c r="S1176" s="102">
        <f>IF(B1176="NET","",IFERROR(VLOOKUP(O1176,'2) Order Form'!$V$9:$V$905,1,FALSE),"Ikke med I order form"))</f>
        <v>7048652912305</v>
      </c>
      <c r="U1176" s="2">
        <v>7048652896513</v>
      </c>
      <c r="V1176" s="120">
        <f>IFERROR(VLOOKUP(U1176,'2) Order Form'!$V$9:$V$1767,1,FALSE),"Ikke med I order form")</f>
        <v>7048652896513</v>
      </c>
      <c r="W1176" s="173">
        <f>INDEX(ATS!$A:$P,MATCH(ATS!$U1176,ATS!$O:$O,0),1)</f>
        <v>820364</v>
      </c>
      <c r="X1176" s="174" t="str">
        <f>INDEX(ATS!$A:$P,MATCH(ATS!$U1176,ATS!$O:$O,0),2)</f>
        <v>Hunter SS Jersey M</v>
      </c>
      <c r="Y1176" s="175" t="str">
        <f>INDEX(ATS!$A:$P,MATCH(ATS!$U1176,ATS!$O:$O,0),4)</f>
        <v>78001-XL</v>
      </c>
      <c r="AA1176" s="173"/>
    </row>
    <row r="1177" spans="1:27">
      <c r="A1177" s="140">
        <v>820405</v>
      </c>
      <c r="B1177" t="s">
        <v>170</v>
      </c>
      <c r="H1177" s="140">
        <v>202341</v>
      </c>
      <c r="I1177" s="140">
        <v>202342</v>
      </c>
      <c r="J1177" s="140">
        <v>202343</v>
      </c>
      <c r="K1177" s="140">
        <v>202344</v>
      </c>
      <c r="L1177" s="140">
        <v>202345</v>
      </c>
      <c r="N1177" s="171" t="str">
        <f t="shared" si="54"/>
        <v>820405-</v>
      </c>
      <c r="O1177" s="172" t="str">
        <f>IF(B1177="NET","",IF(B1177="","",IFERROR(VLOOKUP(N1177,EAN!$A:$B,2,FALSE),"MANGLER - MÅ OPPDATERE EAN-FANEN")))</f>
        <v/>
      </c>
      <c r="P1177" s="171">
        <f t="shared" si="55"/>
        <v>202341</v>
      </c>
      <c r="Q1177" s="171">
        <f t="shared" si="56"/>
        <v>202345</v>
      </c>
      <c r="S1177" s="102" t="str">
        <f>IF(B1177="NET","",IFERROR(VLOOKUP(O1177,'2) Order Form'!$V$9:$V$905,1,FALSE),"Ikke med I order form"))</f>
        <v/>
      </c>
      <c r="U1177" s="2">
        <v>7048652896513</v>
      </c>
      <c r="V1177" s="120">
        <f>IFERROR(VLOOKUP(U1177,'2) Order Form'!$V$9:$V$1767,1,FALSE),"Ikke med I order form")</f>
        <v>7048652896513</v>
      </c>
      <c r="W1177" s="173">
        <f>INDEX(ATS!$A:$P,MATCH(ATS!$U1177,ATS!$O:$O,0),1)</f>
        <v>820364</v>
      </c>
      <c r="X1177" s="174" t="str">
        <f>INDEX(ATS!$A:$P,MATCH(ATS!$U1177,ATS!$O:$O,0),2)</f>
        <v>Hunter SS Jersey M</v>
      </c>
      <c r="Y1177" s="175" t="str">
        <f>INDEX(ATS!$A:$P,MATCH(ATS!$U1177,ATS!$O:$O,0),4)</f>
        <v>78001-XL</v>
      </c>
      <c r="AA1177" s="173"/>
    </row>
    <row r="1178" spans="1:27">
      <c r="A1178">
        <v>820405</v>
      </c>
      <c r="B1178" t="s">
        <v>1572</v>
      </c>
      <c r="C1178" t="s">
        <v>3939</v>
      </c>
      <c r="D1178" t="s">
        <v>1556</v>
      </c>
      <c r="E1178" t="s">
        <v>2811</v>
      </c>
      <c r="F1178">
        <v>128</v>
      </c>
      <c r="G1178" t="s">
        <v>111</v>
      </c>
      <c r="H1178">
        <v>17</v>
      </c>
      <c r="I1178">
        <v>17</v>
      </c>
      <c r="J1178">
        <v>17</v>
      </c>
      <c r="K1178">
        <v>17</v>
      </c>
      <c r="L1178">
        <v>17</v>
      </c>
      <c r="N1178" s="171" t="str">
        <f t="shared" si="54"/>
        <v>820405-58001-128</v>
      </c>
      <c r="O1178" s="172">
        <f>IF(B1178="NET","",IF(B1178="","",IFERROR(VLOOKUP(N1178,EAN!$A:$B,2,FALSE),"MANGLER - MÅ OPPDATERE EAN-FANEN")))</f>
        <v>7048652900647</v>
      </c>
      <c r="P1178" s="171">
        <f t="shared" si="55"/>
        <v>17</v>
      </c>
      <c r="Q1178" s="171">
        <f t="shared" si="56"/>
        <v>17</v>
      </c>
      <c r="S1178" s="102">
        <f>IF(B1178="NET","",IFERROR(VLOOKUP(O1178,'2) Order Form'!$V$9:$V$905,1,FALSE),"Ikke med I order form"))</f>
        <v>7048652900647</v>
      </c>
      <c r="U1178" s="2">
        <v>7048652896544</v>
      </c>
      <c r="V1178" s="120">
        <f>IFERROR(VLOOKUP(U1178,'2) Order Form'!$V$9:$V$1767,1,FALSE),"Ikke med I order form")</f>
        <v>7048652896544</v>
      </c>
      <c r="W1178" s="173">
        <f>INDEX(ATS!$A:$P,MATCH(ATS!$U1178,ATS!$O:$O,0),1)</f>
        <v>820364</v>
      </c>
      <c r="X1178" s="174" t="str">
        <f>INDEX(ATS!$A:$P,MATCH(ATS!$U1178,ATS!$O:$O,0),2)</f>
        <v>Hunter SS Jersey M</v>
      </c>
      <c r="Y1178" s="175" t="str">
        <f>INDEX(ATS!$A:$P,MATCH(ATS!$U1178,ATS!$O:$O,0),4)</f>
        <v>88300-S</v>
      </c>
      <c r="AA1178" s="173"/>
    </row>
    <row r="1179" spans="1:27">
      <c r="A1179">
        <v>820405</v>
      </c>
      <c r="B1179" t="s">
        <v>1572</v>
      </c>
      <c r="C1179" t="s">
        <v>3939</v>
      </c>
      <c r="D1179" t="s">
        <v>1557</v>
      </c>
      <c r="E1179" t="s">
        <v>2811</v>
      </c>
      <c r="F1179">
        <v>140</v>
      </c>
      <c r="G1179" t="s">
        <v>111</v>
      </c>
      <c r="H1179">
        <v>45</v>
      </c>
      <c r="I1179">
        <v>45</v>
      </c>
      <c r="J1179">
        <v>45</v>
      </c>
      <c r="K1179">
        <v>45</v>
      </c>
      <c r="L1179">
        <v>45</v>
      </c>
      <c r="N1179" s="171" t="str">
        <f t="shared" si="54"/>
        <v>820405-58001-140</v>
      </c>
      <c r="O1179" s="172">
        <f>IF(B1179="NET","",IF(B1179="","",IFERROR(VLOOKUP(N1179,EAN!$A:$B,2,FALSE),"MANGLER - MÅ OPPDATERE EAN-FANEN")))</f>
        <v>7048652900654</v>
      </c>
      <c r="P1179" s="171">
        <f t="shared" si="55"/>
        <v>45</v>
      </c>
      <c r="Q1179" s="171">
        <f t="shared" si="56"/>
        <v>45</v>
      </c>
      <c r="S1179" s="102">
        <f>IF(B1179="NET","",IFERROR(VLOOKUP(O1179,'2) Order Form'!$V$9:$V$905,1,FALSE),"Ikke med I order form"))</f>
        <v>7048652900654</v>
      </c>
      <c r="U1179" s="2">
        <v>7048652896544</v>
      </c>
      <c r="V1179" s="120">
        <f>IFERROR(VLOOKUP(U1179,'2) Order Form'!$V$9:$V$1767,1,FALSE),"Ikke med I order form")</f>
        <v>7048652896544</v>
      </c>
      <c r="W1179" s="173">
        <f>INDEX(ATS!$A:$P,MATCH(ATS!$U1179,ATS!$O:$O,0),1)</f>
        <v>820364</v>
      </c>
      <c r="X1179" s="174" t="str">
        <f>INDEX(ATS!$A:$P,MATCH(ATS!$U1179,ATS!$O:$O,0),2)</f>
        <v>Hunter SS Jersey M</v>
      </c>
      <c r="Y1179" s="175" t="str">
        <f>INDEX(ATS!$A:$P,MATCH(ATS!$U1179,ATS!$O:$O,0),4)</f>
        <v>88300-S</v>
      </c>
      <c r="AA1179" s="173"/>
    </row>
    <row r="1180" spans="1:27">
      <c r="A1180">
        <v>820405</v>
      </c>
      <c r="B1180" t="s">
        <v>1572</v>
      </c>
      <c r="C1180" t="s">
        <v>3939</v>
      </c>
      <c r="D1180" t="s">
        <v>1558</v>
      </c>
      <c r="E1180" t="s">
        <v>2811</v>
      </c>
      <c r="F1180">
        <v>152</v>
      </c>
      <c r="G1180" t="s">
        <v>111</v>
      </c>
      <c r="H1180">
        <v>52</v>
      </c>
      <c r="I1180">
        <v>52</v>
      </c>
      <c r="J1180">
        <v>52</v>
      </c>
      <c r="K1180">
        <v>52</v>
      </c>
      <c r="L1180">
        <v>52</v>
      </c>
      <c r="N1180" s="171" t="str">
        <f t="shared" si="54"/>
        <v>820405-58001-152</v>
      </c>
      <c r="O1180" s="172">
        <f>IF(B1180="NET","",IF(B1180="","",IFERROR(VLOOKUP(N1180,EAN!$A:$B,2,FALSE),"MANGLER - MÅ OPPDATERE EAN-FANEN")))</f>
        <v>7048652900661</v>
      </c>
      <c r="P1180" s="171">
        <f t="shared" si="55"/>
        <v>52</v>
      </c>
      <c r="Q1180" s="171">
        <f t="shared" si="56"/>
        <v>52</v>
      </c>
      <c r="S1180" s="102">
        <f>IF(B1180="NET","",IFERROR(VLOOKUP(O1180,'2) Order Form'!$V$9:$V$905,1,FALSE),"Ikke med I order form"))</f>
        <v>7048652900661</v>
      </c>
      <c r="U1180" s="2">
        <v>7048652896537</v>
      </c>
      <c r="V1180" s="120">
        <f>IFERROR(VLOOKUP(U1180,'2) Order Form'!$V$9:$V$1767,1,FALSE),"Ikke med I order form")</f>
        <v>7048652896537</v>
      </c>
      <c r="W1180" s="173">
        <f>INDEX(ATS!$A:$P,MATCH(ATS!$U1180,ATS!$O:$O,0),1)</f>
        <v>820364</v>
      </c>
      <c r="X1180" s="174" t="str">
        <f>INDEX(ATS!$A:$P,MATCH(ATS!$U1180,ATS!$O:$O,0),2)</f>
        <v>Hunter SS Jersey M</v>
      </c>
      <c r="Y1180" s="175" t="str">
        <f>INDEX(ATS!$A:$P,MATCH(ATS!$U1180,ATS!$O:$O,0),4)</f>
        <v>88300-M</v>
      </c>
      <c r="AA1180" s="173"/>
    </row>
    <row r="1181" spans="1:27">
      <c r="A1181">
        <v>820405</v>
      </c>
      <c r="B1181" t="s">
        <v>1572</v>
      </c>
      <c r="C1181" t="s">
        <v>3939</v>
      </c>
      <c r="D1181" t="s">
        <v>2943</v>
      </c>
      <c r="E1181" t="s">
        <v>2811</v>
      </c>
      <c r="F1181">
        <v>164</v>
      </c>
      <c r="G1181" t="s">
        <v>111</v>
      </c>
      <c r="H1181">
        <v>16</v>
      </c>
      <c r="I1181">
        <v>16</v>
      </c>
      <c r="J1181">
        <v>16</v>
      </c>
      <c r="K1181">
        <v>16</v>
      </c>
      <c r="L1181">
        <v>16</v>
      </c>
      <c r="N1181" s="171" t="str">
        <f t="shared" si="54"/>
        <v>820405-58001-164</v>
      </c>
      <c r="O1181" s="172">
        <f>IF(B1181="NET","",IF(B1181="","",IFERROR(VLOOKUP(N1181,EAN!$A:$B,2,FALSE),"MANGLER - MÅ OPPDATERE EAN-FANEN")))</f>
        <v>7048652912312</v>
      </c>
      <c r="P1181" s="171">
        <f t="shared" si="55"/>
        <v>16</v>
      </c>
      <c r="Q1181" s="171">
        <f t="shared" si="56"/>
        <v>16</v>
      </c>
      <c r="S1181" s="102">
        <f>IF(B1181="NET","",IFERROR(VLOOKUP(O1181,'2) Order Form'!$V$9:$V$905,1,FALSE),"Ikke med I order form"))</f>
        <v>7048652912312</v>
      </c>
      <c r="U1181" s="2">
        <v>7048652896537</v>
      </c>
      <c r="V1181" s="120">
        <f>IFERROR(VLOOKUP(U1181,'2) Order Form'!$V$9:$V$1767,1,FALSE),"Ikke med I order form")</f>
        <v>7048652896537</v>
      </c>
      <c r="W1181" s="173">
        <f>INDEX(ATS!$A:$P,MATCH(ATS!$U1181,ATS!$O:$O,0),1)</f>
        <v>820364</v>
      </c>
      <c r="X1181" s="174" t="str">
        <f>INDEX(ATS!$A:$P,MATCH(ATS!$U1181,ATS!$O:$O,0),2)</f>
        <v>Hunter SS Jersey M</v>
      </c>
      <c r="Y1181" s="175" t="str">
        <f>INDEX(ATS!$A:$P,MATCH(ATS!$U1181,ATS!$O:$O,0),4)</f>
        <v>88300-M</v>
      </c>
      <c r="AA1181" s="173"/>
    </row>
    <row r="1182" spans="1:27">
      <c r="A1182">
        <v>820405</v>
      </c>
      <c r="B1182" t="s">
        <v>1572</v>
      </c>
      <c r="C1182" t="s">
        <v>3939</v>
      </c>
      <c r="D1182" t="s">
        <v>1559</v>
      </c>
      <c r="E1182" t="s">
        <v>2810</v>
      </c>
      <c r="F1182">
        <v>128</v>
      </c>
      <c r="G1182" t="s">
        <v>111</v>
      </c>
      <c r="H1182">
        <v>2</v>
      </c>
      <c r="I1182">
        <v>2</v>
      </c>
      <c r="J1182">
        <v>2</v>
      </c>
      <c r="K1182">
        <v>2</v>
      </c>
      <c r="L1182">
        <v>2</v>
      </c>
      <c r="N1182" s="171" t="str">
        <f t="shared" si="54"/>
        <v>820405-78001-128</v>
      </c>
      <c r="O1182" s="172">
        <f>IF(B1182="NET","",IF(B1182="","",IFERROR(VLOOKUP(N1182,EAN!$A:$B,2,FALSE),"MANGLER - MÅ OPPDATERE EAN-FANEN")))</f>
        <v>7048652900678</v>
      </c>
      <c r="P1182" s="171">
        <f t="shared" si="55"/>
        <v>2</v>
      </c>
      <c r="Q1182" s="171">
        <f t="shared" si="56"/>
        <v>2</v>
      </c>
      <c r="S1182" s="102">
        <f>IF(B1182="NET","",IFERROR(VLOOKUP(O1182,'2) Order Form'!$V$9:$V$905,1,FALSE),"Ikke med I order form"))</f>
        <v>7048652900678</v>
      </c>
      <c r="U1182" s="2">
        <v>7048652896520</v>
      </c>
      <c r="V1182" s="120">
        <f>IFERROR(VLOOKUP(U1182,'2) Order Form'!$V$9:$V$1767,1,FALSE),"Ikke med I order form")</f>
        <v>7048652896520</v>
      </c>
      <c r="W1182" s="173">
        <f>INDEX(ATS!$A:$P,MATCH(ATS!$U1182,ATS!$O:$O,0),1)</f>
        <v>820364</v>
      </c>
      <c r="X1182" s="174" t="str">
        <f>INDEX(ATS!$A:$P,MATCH(ATS!$U1182,ATS!$O:$O,0),2)</f>
        <v>Hunter SS Jersey M</v>
      </c>
      <c r="Y1182" s="175" t="str">
        <f>INDEX(ATS!$A:$P,MATCH(ATS!$U1182,ATS!$O:$O,0),4)</f>
        <v>88300-L</v>
      </c>
      <c r="AA1182" s="173"/>
    </row>
    <row r="1183" spans="1:27">
      <c r="A1183">
        <v>820405</v>
      </c>
      <c r="B1183" t="s">
        <v>1572</v>
      </c>
      <c r="C1183" t="s">
        <v>3939</v>
      </c>
      <c r="D1183" t="s">
        <v>1560</v>
      </c>
      <c r="E1183" t="s">
        <v>2810</v>
      </c>
      <c r="F1183">
        <v>140</v>
      </c>
      <c r="G1183" t="s">
        <v>111</v>
      </c>
      <c r="H1183">
        <v>7</v>
      </c>
      <c r="I1183">
        <v>7</v>
      </c>
      <c r="J1183">
        <v>7</v>
      </c>
      <c r="K1183">
        <v>7</v>
      </c>
      <c r="L1183">
        <v>7</v>
      </c>
      <c r="N1183" s="171" t="str">
        <f t="shared" si="54"/>
        <v>820405-78001-140</v>
      </c>
      <c r="O1183" s="172">
        <f>IF(B1183="NET","",IF(B1183="","",IFERROR(VLOOKUP(N1183,EAN!$A:$B,2,FALSE),"MANGLER - MÅ OPPDATERE EAN-FANEN")))</f>
        <v>7048652900685</v>
      </c>
      <c r="P1183" s="171">
        <f t="shared" si="55"/>
        <v>7</v>
      </c>
      <c r="Q1183" s="171">
        <f t="shared" si="56"/>
        <v>7</v>
      </c>
      <c r="S1183" s="102">
        <f>IF(B1183="NET","",IFERROR(VLOOKUP(O1183,'2) Order Form'!$V$9:$V$905,1,FALSE),"Ikke med I order form"))</f>
        <v>7048652900685</v>
      </c>
      <c r="U1183" s="2">
        <v>7048652896520</v>
      </c>
      <c r="V1183" s="120">
        <f>IFERROR(VLOOKUP(U1183,'2) Order Form'!$V$9:$V$1767,1,FALSE),"Ikke med I order form")</f>
        <v>7048652896520</v>
      </c>
      <c r="W1183" s="173">
        <f>INDEX(ATS!$A:$P,MATCH(ATS!$U1183,ATS!$O:$O,0),1)</f>
        <v>820364</v>
      </c>
      <c r="X1183" s="174" t="str">
        <f>INDEX(ATS!$A:$P,MATCH(ATS!$U1183,ATS!$O:$O,0),2)</f>
        <v>Hunter SS Jersey M</v>
      </c>
      <c r="Y1183" s="175" t="str">
        <f>INDEX(ATS!$A:$P,MATCH(ATS!$U1183,ATS!$O:$O,0),4)</f>
        <v>88300-L</v>
      </c>
      <c r="AA1183" s="173"/>
    </row>
    <row r="1184" spans="1:27">
      <c r="A1184">
        <v>820405</v>
      </c>
      <c r="B1184" t="s">
        <v>1572</v>
      </c>
      <c r="C1184" t="s">
        <v>3939</v>
      </c>
      <c r="D1184" t="s">
        <v>1561</v>
      </c>
      <c r="E1184" t="s">
        <v>2810</v>
      </c>
      <c r="F1184">
        <v>152</v>
      </c>
      <c r="G1184" t="s">
        <v>111</v>
      </c>
      <c r="H1184">
        <v>18</v>
      </c>
      <c r="I1184">
        <v>18</v>
      </c>
      <c r="J1184">
        <v>18</v>
      </c>
      <c r="K1184">
        <v>18</v>
      </c>
      <c r="L1184">
        <v>18</v>
      </c>
      <c r="N1184" s="171" t="str">
        <f t="shared" si="54"/>
        <v>820405-78001-152</v>
      </c>
      <c r="O1184" s="172">
        <f>IF(B1184="NET","",IF(B1184="","",IFERROR(VLOOKUP(N1184,EAN!$A:$B,2,FALSE),"MANGLER - MÅ OPPDATERE EAN-FANEN")))</f>
        <v>7048652900692</v>
      </c>
      <c r="P1184" s="171">
        <f t="shared" si="55"/>
        <v>18</v>
      </c>
      <c r="Q1184" s="171">
        <f t="shared" si="56"/>
        <v>18</v>
      </c>
      <c r="S1184" s="102">
        <f>IF(B1184="NET","",IFERROR(VLOOKUP(O1184,'2) Order Form'!$V$9:$V$905,1,FALSE),"Ikke med I order form"))</f>
        <v>7048652900692</v>
      </c>
      <c r="U1184" s="2">
        <v>7048652896551</v>
      </c>
      <c r="V1184" s="120">
        <f>IFERROR(VLOOKUP(U1184,'2) Order Form'!$V$9:$V$1767,1,FALSE),"Ikke med I order form")</f>
        <v>7048652896551</v>
      </c>
      <c r="W1184" s="173">
        <f>INDEX(ATS!$A:$P,MATCH(ATS!$U1184,ATS!$O:$O,0),1)</f>
        <v>820364</v>
      </c>
      <c r="X1184" s="174" t="str">
        <f>INDEX(ATS!$A:$P,MATCH(ATS!$U1184,ATS!$O:$O,0),2)</f>
        <v>Hunter SS Jersey M</v>
      </c>
      <c r="Y1184" s="175" t="str">
        <f>INDEX(ATS!$A:$P,MATCH(ATS!$U1184,ATS!$O:$O,0),4)</f>
        <v>88300-XL</v>
      </c>
      <c r="AA1184" s="173"/>
    </row>
    <row r="1185" spans="1:27">
      <c r="A1185">
        <v>820405</v>
      </c>
      <c r="B1185" t="s">
        <v>1572</v>
      </c>
      <c r="C1185" t="s">
        <v>3939</v>
      </c>
      <c r="D1185" t="s">
        <v>2944</v>
      </c>
      <c r="E1185" t="s">
        <v>2810</v>
      </c>
      <c r="F1185">
        <v>164</v>
      </c>
      <c r="G1185" t="s">
        <v>111</v>
      </c>
      <c r="H1185">
        <v>3</v>
      </c>
      <c r="I1185">
        <v>3</v>
      </c>
      <c r="J1185">
        <v>3</v>
      </c>
      <c r="K1185">
        <v>3</v>
      </c>
      <c r="L1185">
        <v>3</v>
      </c>
      <c r="N1185" s="171" t="str">
        <f t="shared" si="54"/>
        <v>820405-78001-164</v>
      </c>
      <c r="O1185" s="172">
        <f>IF(B1185="NET","",IF(B1185="","",IFERROR(VLOOKUP(N1185,EAN!$A:$B,2,FALSE),"MANGLER - MÅ OPPDATERE EAN-FANEN")))</f>
        <v>7048652912329</v>
      </c>
      <c r="P1185" s="171">
        <f t="shared" si="55"/>
        <v>3</v>
      </c>
      <c r="Q1185" s="171">
        <f t="shared" si="56"/>
        <v>3</v>
      </c>
      <c r="S1185" s="102">
        <f>IF(B1185="NET","",IFERROR(VLOOKUP(O1185,'2) Order Form'!$V$9:$V$905,1,FALSE),"Ikke med I order form"))</f>
        <v>7048652912329</v>
      </c>
      <c r="U1185" s="2">
        <v>7048652896551</v>
      </c>
      <c r="V1185" s="120">
        <f>IFERROR(VLOOKUP(U1185,'2) Order Form'!$V$9:$V$1767,1,FALSE),"Ikke med I order form")</f>
        <v>7048652896551</v>
      </c>
      <c r="W1185" s="173">
        <f>INDEX(ATS!$A:$P,MATCH(ATS!$U1185,ATS!$O:$O,0),1)</f>
        <v>820364</v>
      </c>
      <c r="X1185" s="174" t="str">
        <f>INDEX(ATS!$A:$P,MATCH(ATS!$U1185,ATS!$O:$O,0),2)</f>
        <v>Hunter SS Jersey M</v>
      </c>
      <c r="Y1185" s="175" t="str">
        <f>INDEX(ATS!$A:$P,MATCH(ATS!$U1185,ATS!$O:$O,0),4)</f>
        <v>88300-XL</v>
      </c>
      <c r="AA1185" s="173"/>
    </row>
    <row r="1186" spans="1:27">
      <c r="A1186">
        <v>820405</v>
      </c>
      <c r="B1186" t="s">
        <v>1572</v>
      </c>
      <c r="C1186" t="s">
        <v>3939</v>
      </c>
      <c r="D1186" t="s">
        <v>1043</v>
      </c>
      <c r="E1186" t="s">
        <v>2883</v>
      </c>
      <c r="F1186">
        <v>128</v>
      </c>
      <c r="G1186" t="s">
        <v>111</v>
      </c>
      <c r="H1186">
        <v>33</v>
      </c>
      <c r="I1186">
        <v>33</v>
      </c>
      <c r="J1186">
        <v>33</v>
      </c>
      <c r="K1186">
        <v>33</v>
      </c>
      <c r="L1186">
        <v>33</v>
      </c>
      <c r="N1186" s="171" t="str">
        <f t="shared" si="54"/>
        <v>820405-99901-128</v>
      </c>
      <c r="O1186" s="172">
        <f>IF(B1186="NET","",IF(B1186="","",IFERROR(VLOOKUP(N1186,EAN!$A:$B,2,FALSE),"MANGLER - MÅ OPPDATERE EAN-FANEN")))</f>
        <v>7048652900708</v>
      </c>
      <c r="P1186" s="171">
        <f t="shared" si="55"/>
        <v>33</v>
      </c>
      <c r="Q1186" s="171">
        <f t="shared" si="56"/>
        <v>33</v>
      </c>
      <c r="S1186" s="102">
        <f>IF(B1186="NET","",IFERROR(VLOOKUP(O1186,'2) Order Form'!$V$9:$V$905,1,FALSE),"Ikke med I order form"))</f>
        <v>7048652900708</v>
      </c>
      <c r="U1186" s="2">
        <v>7048652913937</v>
      </c>
      <c r="V1186" s="120">
        <f>IFERROR(VLOOKUP(U1186,'2) Order Form'!$V$9:$V$1767,1,FALSE),"Ikke med I order form")</f>
        <v>7048652913937</v>
      </c>
      <c r="W1186" s="173">
        <f>INDEX(ATS!$A:$P,MATCH(ATS!$U1186,ATS!$O:$O,0),1)</f>
        <v>820409</v>
      </c>
      <c r="X1186" s="174" t="str">
        <f>INDEX(ATS!$A:$P,MATCH(ATS!$U1186,ATS!$O:$O,0),2)</f>
        <v>Hunter Warm Gloves M</v>
      </c>
      <c r="Y1186" s="175" t="str">
        <f>INDEX(ATS!$A:$P,MATCH(ATS!$U1186,ATS!$O:$O,0),4)</f>
        <v>99901-S</v>
      </c>
      <c r="AA1186" s="173"/>
    </row>
    <row r="1187" spans="1:27">
      <c r="A1187">
        <v>820405</v>
      </c>
      <c r="B1187" t="s">
        <v>1572</v>
      </c>
      <c r="C1187" t="s">
        <v>3939</v>
      </c>
      <c r="D1187" t="s">
        <v>1044</v>
      </c>
      <c r="E1187" t="s">
        <v>2883</v>
      </c>
      <c r="F1187">
        <v>140</v>
      </c>
      <c r="G1187" t="s">
        <v>111</v>
      </c>
      <c r="H1187">
        <v>101</v>
      </c>
      <c r="I1187">
        <v>101</v>
      </c>
      <c r="J1187">
        <v>101</v>
      </c>
      <c r="K1187">
        <v>101</v>
      </c>
      <c r="L1187">
        <v>101</v>
      </c>
      <c r="N1187" s="171" t="str">
        <f t="shared" si="54"/>
        <v>820405-99901-140</v>
      </c>
      <c r="O1187" s="172">
        <f>IF(B1187="NET","",IF(B1187="","",IFERROR(VLOOKUP(N1187,EAN!$A:$B,2,FALSE),"MANGLER - MÅ OPPDATERE EAN-FANEN")))</f>
        <v>7048652900715</v>
      </c>
      <c r="P1187" s="171">
        <f t="shared" si="55"/>
        <v>101</v>
      </c>
      <c r="Q1187" s="171">
        <f t="shared" si="56"/>
        <v>101</v>
      </c>
      <c r="S1187" s="102">
        <f>IF(B1187="NET","",IFERROR(VLOOKUP(O1187,'2) Order Form'!$V$9:$V$905,1,FALSE),"Ikke med I order form"))</f>
        <v>7048652900715</v>
      </c>
      <c r="U1187" s="2">
        <v>7048652913920</v>
      </c>
      <c r="V1187" s="120">
        <f>IFERROR(VLOOKUP(U1187,'2) Order Form'!$V$9:$V$1767,1,FALSE),"Ikke med I order form")</f>
        <v>7048652913920</v>
      </c>
      <c r="W1187" s="173">
        <f>INDEX(ATS!$A:$P,MATCH(ATS!$U1187,ATS!$O:$O,0),1)</f>
        <v>820409</v>
      </c>
      <c r="X1187" s="174" t="str">
        <f>INDEX(ATS!$A:$P,MATCH(ATS!$U1187,ATS!$O:$O,0),2)</f>
        <v>Hunter Warm Gloves M</v>
      </c>
      <c r="Y1187" s="175" t="str">
        <f>INDEX(ATS!$A:$P,MATCH(ATS!$U1187,ATS!$O:$O,0),4)</f>
        <v>99901-M</v>
      </c>
      <c r="AA1187" s="173"/>
    </row>
    <row r="1188" spans="1:27">
      <c r="A1188">
        <v>820405</v>
      </c>
      <c r="B1188" t="s">
        <v>1572</v>
      </c>
      <c r="C1188" t="s">
        <v>3939</v>
      </c>
      <c r="D1188" t="s">
        <v>1045</v>
      </c>
      <c r="E1188" t="s">
        <v>2883</v>
      </c>
      <c r="F1188">
        <v>152</v>
      </c>
      <c r="G1188" t="s">
        <v>111</v>
      </c>
      <c r="H1188">
        <v>111</v>
      </c>
      <c r="I1188">
        <v>111</v>
      </c>
      <c r="J1188">
        <v>111</v>
      </c>
      <c r="K1188">
        <v>111</v>
      </c>
      <c r="L1188">
        <v>111</v>
      </c>
      <c r="N1188" s="171" t="str">
        <f t="shared" si="54"/>
        <v>820405-99901-152</v>
      </c>
      <c r="O1188" s="172">
        <f>IF(B1188="NET","",IF(B1188="","",IFERROR(VLOOKUP(N1188,EAN!$A:$B,2,FALSE),"MANGLER - MÅ OPPDATERE EAN-FANEN")))</f>
        <v>7048652900722</v>
      </c>
      <c r="P1188" s="171">
        <f t="shared" si="55"/>
        <v>111</v>
      </c>
      <c r="Q1188" s="171">
        <f t="shared" si="56"/>
        <v>111</v>
      </c>
      <c r="S1188" s="102">
        <f>IF(B1188="NET","",IFERROR(VLOOKUP(O1188,'2) Order Form'!$V$9:$V$905,1,FALSE),"Ikke med I order form"))</f>
        <v>7048652900722</v>
      </c>
      <c r="U1188" s="2">
        <v>7048652913913</v>
      </c>
      <c r="V1188" s="120">
        <f>IFERROR(VLOOKUP(U1188,'2) Order Form'!$V$9:$V$1767,1,FALSE),"Ikke med I order form")</f>
        <v>7048652913913</v>
      </c>
      <c r="W1188" s="173">
        <f>INDEX(ATS!$A:$P,MATCH(ATS!$U1188,ATS!$O:$O,0),1)</f>
        <v>820409</v>
      </c>
      <c r="X1188" s="174" t="str">
        <f>INDEX(ATS!$A:$P,MATCH(ATS!$U1188,ATS!$O:$O,0),2)</f>
        <v>Hunter Warm Gloves M</v>
      </c>
      <c r="Y1188" s="175" t="str">
        <f>INDEX(ATS!$A:$P,MATCH(ATS!$U1188,ATS!$O:$O,0),4)</f>
        <v>99901-L</v>
      </c>
      <c r="AA1188" s="173"/>
    </row>
    <row r="1189" spans="1:27">
      <c r="A1189">
        <v>820405</v>
      </c>
      <c r="B1189" t="s">
        <v>1572</v>
      </c>
      <c r="C1189" t="s">
        <v>3939</v>
      </c>
      <c r="D1189" t="s">
        <v>2948</v>
      </c>
      <c r="E1189" t="s">
        <v>2883</v>
      </c>
      <c r="F1189">
        <v>164</v>
      </c>
      <c r="G1189" t="s">
        <v>111</v>
      </c>
      <c r="H1189">
        <v>110</v>
      </c>
      <c r="I1189">
        <v>110</v>
      </c>
      <c r="J1189">
        <v>110</v>
      </c>
      <c r="K1189">
        <v>110</v>
      </c>
      <c r="L1189">
        <v>110</v>
      </c>
      <c r="N1189" s="171" t="str">
        <f t="shared" si="54"/>
        <v>820405-99901-164</v>
      </c>
      <c r="O1189" s="172">
        <f>IF(B1189="NET","",IF(B1189="","",IFERROR(VLOOKUP(N1189,EAN!$A:$B,2,FALSE),"MANGLER - MÅ OPPDATERE EAN-FANEN")))</f>
        <v>7048652912336</v>
      </c>
      <c r="P1189" s="171">
        <f t="shared" si="55"/>
        <v>110</v>
      </c>
      <c r="Q1189" s="171">
        <f t="shared" si="56"/>
        <v>110</v>
      </c>
      <c r="S1189" s="102">
        <f>IF(B1189="NET","",IFERROR(VLOOKUP(O1189,'2) Order Form'!$V$9:$V$905,1,FALSE),"Ikke med I order form"))</f>
        <v>7048652912336</v>
      </c>
      <c r="U1189" s="2">
        <v>7048652913944</v>
      </c>
      <c r="V1189" s="120">
        <f>IFERROR(VLOOKUP(U1189,'2) Order Form'!$V$9:$V$1767,1,FALSE),"Ikke med I order form")</f>
        <v>7048652913944</v>
      </c>
      <c r="W1189" s="173">
        <f>INDEX(ATS!$A:$P,MATCH(ATS!$U1189,ATS!$O:$O,0),1)</f>
        <v>820409</v>
      </c>
      <c r="X1189" s="174" t="str">
        <f>INDEX(ATS!$A:$P,MATCH(ATS!$U1189,ATS!$O:$O,0),2)</f>
        <v>Hunter Warm Gloves M</v>
      </c>
      <c r="Y1189" s="175" t="str">
        <f>INDEX(ATS!$A:$P,MATCH(ATS!$U1189,ATS!$O:$O,0),4)</f>
        <v>99901-XL</v>
      </c>
      <c r="AA1189" s="173"/>
    </row>
    <row r="1190" spans="1:27">
      <c r="A1190" s="140">
        <v>820409</v>
      </c>
      <c r="B1190" t="s">
        <v>170</v>
      </c>
      <c r="H1190" s="140">
        <v>202341</v>
      </c>
      <c r="I1190" s="140">
        <v>202342</v>
      </c>
      <c r="J1190" s="140">
        <v>202343</v>
      </c>
      <c r="K1190" s="140">
        <v>202344</v>
      </c>
      <c r="L1190" s="140">
        <v>202345</v>
      </c>
      <c r="N1190" s="171" t="str">
        <f t="shared" si="54"/>
        <v>820409-</v>
      </c>
      <c r="O1190" s="172" t="str">
        <f>IF(B1190="NET","",IF(B1190="","",IFERROR(VLOOKUP(N1190,EAN!$A:$B,2,FALSE),"MANGLER - MÅ OPPDATERE EAN-FANEN")))</f>
        <v/>
      </c>
      <c r="P1190" s="171">
        <f t="shared" si="55"/>
        <v>202341</v>
      </c>
      <c r="Q1190" s="171">
        <f t="shared" si="56"/>
        <v>202345</v>
      </c>
      <c r="S1190" s="102" t="str">
        <f>IF(B1190="NET","",IFERROR(VLOOKUP(O1190,'2) Order Form'!$V$9:$V$905,1,FALSE),"Ikke med I order form"))</f>
        <v/>
      </c>
      <c r="U1190" s="2">
        <v>7048652900203</v>
      </c>
      <c r="V1190" s="120" t="str">
        <f>IFERROR(VLOOKUP(U1190,'2) Order Form'!$V$9:$V$1767,1,FALSE),"Ikke med I order form")</f>
        <v>Ikke med I order form</v>
      </c>
      <c r="W1190" s="173" t="e">
        <f>INDEX(ATS!$A:$P,MATCH(ATS!$U1190,ATS!$O:$O,0),1)</f>
        <v>#N/A</v>
      </c>
      <c r="X1190" s="174" t="e">
        <f>INDEX(ATS!$A:$P,MATCH(ATS!$U1190,ATS!$O:$O,0),2)</f>
        <v>#N/A</v>
      </c>
      <c r="Y1190" s="175" t="e">
        <f>INDEX(ATS!$A:$P,MATCH(ATS!$U1190,ATS!$O:$O,0),4)</f>
        <v>#N/A</v>
      </c>
      <c r="AA1190" s="173"/>
    </row>
    <row r="1191" spans="1:27">
      <c r="A1191">
        <v>820409</v>
      </c>
      <c r="B1191" t="s">
        <v>1573</v>
      </c>
      <c r="C1191" t="s">
        <v>3939</v>
      </c>
      <c r="D1191" t="s">
        <v>334</v>
      </c>
      <c r="E1191" t="s">
        <v>2883</v>
      </c>
      <c r="F1191" t="s">
        <v>8</v>
      </c>
      <c r="G1191" t="s">
        <v>111</v>
      </c>
      <c r="H1191">
        <v>11</v>
      </c>
      <c r="I1191">
        <v>11</v>
      </c>
      <c r="J1191">
        <v>11</v>
      </c>
      <c r="K1191">
        <v>11</v>
      </c>
      <c r="L1191">
        <v>11</v>
      </c>
      <c r="N1191" s="171" t="str">
        <f t="shared" si="54"/>
        <v>820409-99901-S</v>
      </c>
      <c r="O1191" s="172">
        <f>IF(B1191="NET","",IF(B1191="","",IFERROR(VLOOKUP(N1191,EAN!$A:$B,2,FALSE),"MANGLER - MÅ OPPDATERE EAN-FANEN")))</f>
        <v>7048652913937</v>
      </c>
      <c r="P1191" s="171">
        <f t="shared" si="55"/>
        <v>11</v>
      </c>
      <c r="Q1191" s="171">
        <f t="shared" si="56"/>
        <v>11</v>
      </c>
      <c r="S1191" s="102">
        <f>IF(B1191="NET","",IFERROR(VLOOKUP(O1191,'2) Order Form'!$V$9:$V$905,1,FALSE),"Ikke med I order form"))</f>
        <v>7048652913937</v>
      </c>
      <c r="U1191" s="2">
        <v>7048652900197</v>
      </c>
      <c r="V1191" s="120" t="str">
        <f>IFERROR(VLOOKUP(U1191,'2) Order Form'!$V$9:$V$1767,1,FALSE),"Ikke med I order form")</f>
        <v>Ikke med I order form</v>
      </c>
      <c r="W1191" s="173" t="e">
        <f>INDEX(ATS!$A:$P,MATCH(ATS!$U1191,ATS!$O:$O,0),1)</f>
        <v>#N/A</v>
      </c>
      <c r="X1191" s="174" t="e">
        <f>INDEX(ATS!$A:$P,MATCH(ATS!$U1191,ATS!$O:$O,0),2)</f>
        <v>#N/A</v>
      </c>
      <c r="Y1191" s="175" t="e">
        <f>INDEX(ATS!$A:$P,MATCH(ATS!$U1191,ATS!$O:$O,0),4)</f>
        <v>#N/A</v>
      </c>
      <c r="AA1191" s="173"/>
    </row>
    <row r="1192" spans="1:27">
      <c r="A1192">
        <v>820409</v>
      </c>
      <c r="B1192" t="s">
        <v>1573</v>
      </c>
      <c r="C1192" t="s">
        <v>3939</v>
      </c>
      <c r="D1192" t="s">
        <v>335</v>
      </c>
      <c r="E1192" t="s">
        <v>2883</v>
      </c>
      <c r="F1192" t="s">
        <v>7</v>
      </c>
      <c r="G1192" t="s">
        <v>111</v>
      </c>
      <c r="H1192">
        <v>48</v>
      </c>
      <c r="I1192">
        <v>48</v>
      </c>
      <c r="J1192">
        <v>48</v>
      </c>
      <c r="K1192">
        <v>48</v>
      </c>
      <c r="L1192">
        <v>48</v>
      </c>
      <c r="N1192" s="171" t="str">
        <f t="shared" si="54"/>
        <v>820409-99901-M</v>
      </c>
      <c r="O1192" s="172">
        <f>IF(B1192="NET","",IF(B1192="","",IFERROR(VLOOKUP(N1192,EAN!$A:$B,2,FALSE),"MANGLER - MÅ OPPDATERE EAN-FANEN")))</f>
        <v>7048652913920</v>
      </c>
      <c r="P1192" s="171">
        <f t="shared" si="55"/>
        <v>48</v>
      </c>
      <c r="Q1192" s="171">
        <f t="shared" si="56"/>
        <v>48</v>
      </c>
      <c r="S1192" s="102">
        <f>IF(B1192="NET","",IFERROR(VLOOKUP(O1192,'2) Order Form'!$V$9:$V$905,1,FALSE),"Ikke med I order form"))</f>
        <v>7048652913920</v>
      </c>
      <c r="U1192" s="2">
        <v>7048652900210</v>
      </c>
      <c r="V1192" s="120" t="str">
        <f>IFERROR(VLOOKUP(U1192,'2) Order Form'!$V$9:$V$1767,1,FALSE),"Ikke med I order form")</f>
        <v>Ikke med I order form</v>
      </c>
      <c r="W1192" s="173" t="e">
        <f>INDEX(ATS!$A:$P,MATCH(ATS!$U1192,ATS!$O:$O,0),1)</f>
        <v>#N/A</v>
      </c>
      <c r="X1192" s="174" t="e">
        <f>INDEX(ATS!$A:$P,MATCH(ATS!$U1192,ATS!$O:$O,0),2)</f>
        <v>#N/A</v>
      </c>
      <c r="Y1192" s="175" t="e">
        <f>INDEX(ATS!$A:$P,MATCH(ATS!$U1192,ATS!$O:$O,0),4)</f>
        <v>#N/A</v>
      </c>
      <c r="AA1192" s="173"/>
    </row>
    <row r="1193" spans="1:27">
      <c r="A1193">
        <v>820409</v>
      </c>
      <c r="B1193" t="s">
        <v>1573</v>
      </c>
      <c r="C1193" t="s">
        <v>3939</v>
      </c>
      <c r="D1193" t="s">
        <v>336</v>
      </c>
      <c r="E1193" t="s">
        <v>2883</v>
      </c>
      <c r="F1193" t="s">
        <v>66</v>
      </c>
      <c r="G1193" t="s">
        <v>111</v>
      </c>
      <c r="H1193">
        <v>2</v>
      </c>
      <c r="I1193">
        <v>2</v>
      </c>
      <c r="J1193">
        <v>2</v>
      </c>
      <c r="K1193">
        <v>2</v>
      </c>
      <c r="L1193">
        <v>2</v>
      </c>
      <c r="N1193" s="171" t="str">
        <f t="shared" si="54"/>
        <v>820409-99901-L</v>
      </c>
      <c r="O1193" s="172">
        <f>IF(B1193="NET","",IF(B1193="","",IFERROR(VLOOKUP(N1193,EAN!$A:$B,2,FALSE),"MANGLER - MÅ OPPDATERE EAN-FANEN")))</f>
        <v>7048652913913</v>
      </c>
      <c r="P1193" s="171">
        <f t="shared" si="55"/>
        <v>2</v>
      </c>
      <c r="Q1193" s="171">
        <f t="shared" si="56"/>
        <v>2</v>
      </c>
      <c r="S1193" s="102">
        <f>IF(B1193="NET","",IFERROR(VLOOKUP(O1193,'2) Order Form'!$V$9:$V$905,1,FALSE),"Ikke med I order form"))</f>
        <v>7048652913913</v>
      </c>
      <c r="U1193" s="2">
        <v>7048652914576</v>
      </c>
      <c r="V1193" s="120">
        <f>IFERROR(VLOOKUP(U1193,'2) Order Form'!$V$9:$V$1767,1,FALSE),"Ikke med I order form")</f>
        <v>7048652914576</v>
      </c>
      <c r="W1193" s="173">
        <f>INDEX(ATS!$A:$P,MATCH(ATS!$U1193,ATS!$O:$O,0),1)</f>
        <v>820445</v>
      </c>
      <c r="X1193" s="174" t="str">
        <f>INDEX(ATS!$A:$P,MATCH(ATS!$U1193,ATS!$O:$O,0),2)</f>
        <v>Hunter Pro Gloves M</v>
      </c>
      <c r="Y1193" s="175" t="str">
        <f>INDEX(ATS!$A:$P,MATCH(ATS!$U1193,ATS!$O:$O,0),4)</f>
        <v>88300-S</v>
      </c>
      <c r="AA1193" s="173"/>
    </row>
    <row r="1194" spans="1:27">
      <c r="A1194">
        <v>820409</v>
      </c>
      <c r="B1194" t="s">
        <v>1573</v>
      </c>
      <c r="C1194" t="s">
        <v>3939</v>
      </c>
      <c r="D1194" t="s">
        <v>337</v>
      </c>
      <c r="E1194" t="s">
        <v>2883</v>
      </c>
      <c r="F1194" t="s">
        <v>67</v>
      </c>
      <c r="G1194" t="s">
        <v>111</v>
      </c>
      <c r="H1194">
        <v>3</v>
      </c>
      <c r="I1194">
        <v>3</v>
      </c>
      <c r="J1194">
        <v>3</v>
      </c>
      <c r="K1194">
        <v>3</v>
      </c>
      <c r="L1194">
        <v>3</v>
      </c>
      <c r="N1194" s="171" t="str">
        <f t="shared" si="54"/>
        <v>820409-99901-XL</v>
      </c>
      <c r="O1194" s="172">
        <f>IF(B1194="NET","",IF(B1194="","",IFERROR(VLOOKUP(N1194,EAN!$A:$B,2,FALSE),"MANGLER - MÅ OPPDATERE EAN-FANEN")))</f>
        <v>7048652913944</v>
      </c>
      <c r="P1194" s="171">
        <f t="shared" si="55"/>
        <v>3</v>
      </c>
      <c r="Q1194" s="171">
        <f t="shared" si="56"/>
        <v>3</v>
      </c>
      <c r="S1194" s="102">
        <f>IF(B1194="NET","",IFERROR(VLOOKUP(O1194,'2) Order Form'!$V$9:$V$905,1,FALSE),"Ikke med I order form"))</f>
        <v>7048652913944</v>
      </c>
      <c r="U1194" s="2">
        <v>7048652914569</v>
      </c>
      <c r="V1194" s="120">
        <f>IFERROR(VLOOKUP(U1194,'2) Order Form'!$V$9:$V$1767,1,FALSE),"Ikke med I order form")</f>
        <v>7048652914569</v>
      </c>
      <c r="W1194" s="173">
        <f>INDEX(ATS!$A:$P,MATCH(ATS!$U1194,ATS!$O:$O,0),1)</f>
        <v>820445</v>
      </c>
      <c r="X1194" s="174" t="str">
        <f>INDEX(ATS!$A:$P,MATCH(ATS!$U1194,ATS!$O:$O,0),2)</f>
        <v>Hunter Pro Gloves M</v>
      </c>
      <c r="Y1194" s="175" t="str">
        <f>INDEX(ATS!$A:$P,MATCH(ATS!$U1194,ATS!$O:$O,0),4)</f>
        <v>88300-M</v>
      </c>
      <c r="AA1194" s="173"/>
    </row>
    <row r="1195" spans="1:27">
      <c r="A1195" s="140">
        <v>820410</v>
      </c>
      <c r="B1195" t="s">
        <v>170</v>
      </c>
      <c r="H1195" s="140">
        <v>202341</v>
      </c>
      <c r="I1195" s="140">
        <v>202342</v>
      </c>
      <c r="J1195" s="140">
        <v>202343</v>
      </c>
      <c r="K1195" s="140">
        <v>202344</v>
      </c>
      <c r="L1195" s="140">
        <v>202345</v>
      </c>
      <c r="N1195" s="171" t="str">
        <f t="shared" si="54"/>
        <v>820410-</v>
      </c>
      <c r="O1195" s="172" t="str">
        <f>IF(B1195="NET","",IF(B1195="","",IFERROR(VLOOKUP(N1195,EAN!$A:$B,2,FALSE),"MANGLER - MÅ OPPDATERE EAN-FANEN")))</f>
        <v/>
      </c>
      <c r="P1195" s="171">
        <f t="shared" si="55"/>
        <v>202341</v>
      </c>
      <c r="Q1195" s="171">
        <f t="shared" si="56"/>
        <v>202345</v>
      </c>
      <c r="S1195" s="102" t="str">
        <f>IF(B1195="NET","",IFERROR(VLOOKUP(O1195,'2) Order Form'!$V$9:$V$905,1,FALSE),"Ikke med I order form"))</f>
        <v/>
      </c>
      <c r="U1195" s="2">
        <v>7048652914552</v>
      </c>
      <c r="V1195" s="120">
        <f>IFERROR(VLOOKUP(U1195,'2) Order Form'!$V$9:$V$1767,1,FALSE),"Ikke med I order form")</f>
        <v>7048652914552</v>
      </c>
      <c r="W1195" s="173">
        <f>INDEX(ATS!$A:$P,MATCH(ATS!$U1195,ATS!$O:$O,0),1)</f>
        <v>820445</v>
      </c>
      <c r="X1195" s="174" t="str">
        <f>INDEX(ATS!$A:$P,MATCH(ATS!$U1195,ATS!$O:$O,0),2)</f>
        <v>Hunter Pro Gloves M</v>
      </c>
      <c r="Y1195" s="175" t="str">
        <f>INDEX(ATS!$A:$P,MATCH(ATS!$U1195,ATS!$O:$O,0),4)</f>
        <v>88300-L</v>
      </c>
      <c r="AA1195" s="173"/>
    </row>
    <row r="1196" spans="1:27">
      <c r="A1196">
        <v>820410</v>
      </c>
      <c r="B1196" t="s">
        <v>970</v>
      </c>
      <c r="C1196" t="s">
        <v>3939</v>
      </c>
      <c r="D1196" t="s">
        <v>1030</v>
      </c>
      <c r="E1196" t="s">
        <v>114</v>
      </c>
      <c r="F1196" t="s">
        <v>8</v>
      </c>
      <c r="G1196" t="s">
        <v>111</v>
      </c>
      <c r="H1196">
        <v>38</v>
      </c>
      <c r="I1196">
        <v>38</v>
      </c>
      <c r="J1196">
        <v>38</v>
      </c>
      <c r="K1196">
        <v>38</v>
      </c>
      <c r="L1196">
        <v>38</v>
      </c>
      <c r="N1196" s="171" t="str">
        <f t="shared" si="54"/>
        <v>820410-10001-S</v>
      </c>
      <c r="O1196" s="172">
        <f>IF(B1196="NET","",IF(B1196="","",IFERROR(VLOOKUP(N1196,EAN!$A:$B,2,FALSE),"MANGLER - MÅ OPPDATERE EAN-FANEN")))</f>
        <v>7048652913975</v>
      </c>
      <c r="P1196" s="171">
        <f t="shared" si="55"/>
        <v>38</v>
      </c>
      <c r="Q1196" s="171">
        <f t="shared" si="56"/>
        <v>38</v>
      </c>
      <c r="S1196" s="102">
        <f>IF(B1196="NET","",IFERROR(VLOOKUP(O1196,'2) Order Form'!$V$9:$V$905,1,FALSE),"Ikke med I order form"))</f>
        <v>7048652913975</v>
      </c>
      <c r="U1196" s="2">
        <v>7048652914583</v>
      </c>
      <c r="V1196" s="120">
        <f>IFERROR(VLOOKUP(U1196,'2) Order Form'!$V$9:$V$1767,1,FALSE),"Ikke med I order form")</f>
        <v>7048652914583</v>
      </c>
      <c r="W1196" s="173">
        <f>INDEX(ATS!$A:$P,MATCH(ATS!$U1196,ATS!$O:$O,0),1)</f>
        <v>820445</v>
      </c>
      <c r="X1196" s="174" t="str">
        <f>INDEX(ATS!$A:$P,MATCH(ATS!$U1196,ATS!$O:$O,0),2)</f>
        <v>Hunter Pro Gloves M</v>
      </c>
      <c r="Y1196" s="175" t="str">
        <f>INDEX(ATS!$A:$P,MATCH(ATS!$U1196,ATS!$O:$O,0),4)</f>
        <v>88300-XL</v>
      </c>
      <c r="AA1196" s="173"/>
    </row>
    <row r="1197" spans="1:27">
      <c r="A1197">
        <v>820410</v>
      </c>
      <c r="B1197" t="s">
        <v>970</v>
      </c>
      <c r="C1197" t="s">
        <v>3939</v>
      </c>
      <c r="D1197" t="s">
        <v>1031</v>
      </c>
      <c r="E1197" t="s">
        <v>114</v>
      </c>
      <c r="F1197" t="s">
        <v>7</v>
      </c>
      <c r="G1197" t="s">
        <v>111</v>
      </c>
      <c r="H1197">
        <v>33</v>
      </c>
      <c r="I1197">
        <v>33</v>
      </c>
      <c r="J1197">
        <v>33</v>
      </c>
      <c r="K1197">
        <v>33</v>
      </c>
      <c r="L1197">
        <v>33</v>
      </c>
      <c r="N1197" s="171" t="str">
        <f t="shared" si="54"/>
        <v>820410-10001-M</v>
      </c>
      <c r="O1197" s="172">
        <f>IF(B1197="NET","",IF(B1197="","",IFERROR(VLOOKUP(N1197,EAN!$A:$B,2,FALSE),"MANGLER - MÅ OPPDATERE EAN-FANEN")))</f>
        <v>7048652913968</v>
      </c>
      <c r="P1197" s="171">
        <f t="shared" si="55"/>
        <v>33</v>
      </c>
      <c r="Q1197" s="171">
        <f t="shared" si="56"/>
        <v>33</v>
      </c>
      <c r="S1197" s="102">
        <f>IF(B1197="NET","",IFERROR(VLOOKUP(O1197,'2) Order Form'!$V$9:$V$905,1,FALSE),"Ikke med I order form"))</f>
        <v>7048652913968</v>
      </c>
      <c r="U1197" s="2">
        <v>7048652900241</v>
      </c>
      <c r="V1197" s="120" t="str">
        <f>IFERROR(VLOOKUP(U1197,'2) Order Form'!$V$9:$V$1767,1,FALSE),"Ikke med I order form")</f>
        <v>Ikke med I order form</v>
      </c>
      <c r="W1197" s="173" t="e">
        <f>INDEX(ATS!$A:$P,MATCH(ATS!$U1197,ATS!$O:$O,0),1)</f>
        <v>#N/A</v>
      </c>
      <c r="X1197" s="174" t="e">
        <f>INDEX(ATS!$A:$P,MATCH(ATS!$U1197,ATS!$O:$O,0),2)</f>
        <v>#N/A</v>
      </c>
      <c r="Y1197" s="175" t="e">
        <f>INDEX(ATS!$A:$P,MATCH(ATS!$U1197,ATS!$O:$O,0),4)</f>
        <v>#N/A</v>
      </c>
      <c r="AA1197" s="173"/>
    </row>
    <row r="1198" spans="1:27">
      <c r="A1198">
        <v>820410</v>
      </c>
      <c r="B1198" t="s">
        <v>970</v>
      </c>
      <c r="C1198" t="s">
        <v>3939</v>
      </c>
      <c r="D1198" t="s">
        <v>1032</v>
      </c>
      <c r="E1198" t="s">
        <v>114</v>
      </c>
      <c r="F1198" t="s">
        <v>66</v>
      </c>
      <c r="G1198" t="s">
        <v>111</v>
      </c>
      <c r="H1198">
        <v>36</v>
      </c>
      <c r="I1198">
        <v>36</v>
      </c>
      <c r="J1198">
        <v>36</v>
      </c>
      <c r="K1198">
        <v>36</v>
      </c>
      <c r="L1198">
        <v>36</v>
      </c>
      <c r="N1198" s="171" t="str">
        <f t="shared" si="54"/>
        <v>820410-10001-L</v>
      </c>
      <c r="O1198" s="172">
        <f>IF(B1198="NET","",IF(B1198="","",IFERROR(VLOOKUP(N1198,EAN!$A:$B,2,FALSE),"MANGLER - MÅ OPPDATERE EAN-FANEN")))</f>
        <v>7048652913951</v>
      </c>
      <c r="P1198" s="171">
        <f t="shared" si="55"/>
        <v>36</v>
      </c>
      <c r="Q1198" s="171">
        <f t="shared" si="56"/>
        <v>36</v>
      </c>
      <c r="S1198" s="102">
        <f>IF(B1198="NET","",IFERROR(VLOOKUP(O1198,'2) Order Form'!$V$9:$V$905,1,FALSE),"Ikke med I order form"))</f>
        <v>7048652913951</v>
      </c>
      <c r="U1198" s="2">
        <v>7048652900227</v>
      </c>
      <c r="V1198" s="120" t="str">
        <f>IFERROR(VLOOKUP(U1198,'2) Order Form'!$V$9:$V$1767,1,FALSE),"Ikke med I order form")</f>
        <v>Ikke med I order form</v>
      </c>
      <c r="W1198" s="173" t="e">
        <f>INDEX(ATS!$A:$P,MATCH(ATS!$U1198,ATS!$O:$O,0),1)</f>
        <v>#N/A</v>
      </c>
      <c r="X1198" s="174" t="e">
        <f>INDEX(ATS!$A:$P,MATCH(ATS!$U1198,ATS!$O:$O,0),2)</f>
        <v>#N/A</v>
      </c>
      <c r="Y1198" s="175" t="e">
        <f>INDEX(ATS!$A:$P,MATCH(ATS!$U1198,ATS!$O:$O,0),4)</f>
        <v>#N/A</v>
      </c>
      <c r="AA1198" s="173"/>
    </row>
    <row r="1199" spans="1:27">
      <c r="A1199">
        <v>820410</v>
      </c>
      <c r="B1199" t="s">
        <v>970</v>
      </c>
      <c r="C1199" t="s">
        <v>3939</v>
      </c>
      <c r="D1199" t="s">
        <v>1033</v>
      </c>
      <c r="E1199" t="s">
        <v>114</v>
      </c>
      <c r="F1199" t="s">
        <v>67</v>
      </c>
      <c r="G1199" t="s">
        <v>111</v>
      </c>
      <c r="H1199">
        <v>29</v>
      </c>
      <c r="I1199">
        <v>29</v>
      </c>
      <c r="J1199">
        <v>29</v>
      </c>
      <c r="K1199">
        <v>29</v>
      </c>
      <c r="L1199">
        <v>29</v>
      </c>
      <c r="N1199" s="171" t="str">
        <f t="shared" si="54"/>
        <v>820410-10001-XL</v>
      </c>
      <c r="O1199" s="172">
        <f>IF(B1199="NET","",IF(B1199="","",IFERROR(VLOOKUP(N1199,EAN!$A:$B,2,FALSE),"MANGLER - MÅ OPPDATERE EAN-FANEN")))</f>
        <v>7048652913982</v>
      </c>
      <c r="P1199" s="171">
        <f t="shared" si="55"/>
        <v>29</v>
      </c>
      <c r="Q1199" s="171">
        <f t="shared" si="56"/>
        <v>29</v>
      </c>
      <c r="S1199" s="102">
        <f>IF(B1199="NET","",IFERROR(VLOOKUP(O1199,'2) Order Form'!$V$9:$V$905,1,FALSE),"Ikke med I order form"))</f>
        <v>7048652913982</v>
      </c>
      <c r="U1199" s="2">
        <v>7048652900234</v>
      </c>
      <c r="V1199" s="120" t="str">
        <f>IFERROR(VLOOKUP(U1199,'2) Order Form'!$V$9:$V$1767,1,FALSE),"Ikke med I order form")</f>
        <v>Ikke med I order form</v>
      </c>
      <c r="W1199" s="173" t="e">
        <f>INDEX(ATS!$A:$P,MATCH(ATS!$U1199,ATS!$O:$O,0),1)</f>
        <v>#N/A</v>
      </c>
      <c r="X1199" s="174" t="e">
        <f>INDEX(ATS!$A:$P,MATCH(ATS!$U1199,ATS!$O:$O,0),2)</f>
        <v>#N/A</v>
      </c>
      <c r="Y1199" s="175" t="e">
        <f>INDEX(ATS!$A:$P,MATCH(ATS!$U1199,ATS!$O:$O,0),4)</f>
        <v>#N/A</v>
      </c>
      <c r="AA1199" s="173"/>
    </row>
    <row r="1200" spans="1:27">
      <c r="A1200">
        <v>820410</v>
      </c>
      <c r="B1200" t="s">
        <v>970</v>
      </c>
      <c r="C1200" t="s">
        <v>3939</v>
      </c>
      <c r="D1200" t="s">
        <v>3956</v>
      </c>
      <c r="E1200" t="s">
        <v>3957</v>
      </c>
      <c r="F1200" t="s">
        <v>8</v>
      </c>
      <c r="G1200" t="s">
        <v>111</v>
      </c>
      <c r="H1200">
        <v>0</v>
      </c>
      <c r="I1200">
        <v>0</v>
      </c>
      <c r="J1200">
        <v>0</v>
      </c>
      <c r="K1200">
        <v>0</v>
      </c>
      <c r="L1200">
        <v>0</v>
      </c>
      <c r="N1200" s="171" t="str">
        <f t="shared" si="54"/>
        <v>820410-21101-S</v>
      </c>
      <c r="O1200" s="172" t="str">
        <f>IF(B1200="NET","",IF(B1200="","",IFERROR(VLOOKUP(N1200,EAN!$A:$B,2,FALSE),"MANGLER - MÅ OPPDATERE EAN-FANEN")))</f>
        <v>MANGLER - MÅ OPPDATERE EAN-FANEN</v>
      </c>
      <c r="P1200" s="171">
        <f t="shared" si="55"/>
        <v>0</v>
      </c>
      <c r="Q1200" s="171">
        <f t="shared" si="56"/>
        <v>0</v>
      </c>
      <c r="S1200" s="102" t="str">
        <f>IF(B1200="NET","",IFERROR(VLOOKUP(O1200,'2) Order Form'!$V$9:$V$905,1,FALSE),"Ikke med I order form"))</f>
        <v>Ikke med I order form</v>
      </c>
      <c r="U1200" s="2">
        <v>7048652914613</v>
      </c>
      <c r="V1200" s="120">
        <f>IFERROR(VLOOKUP(U1200,'2) Order Form'!$V$9:$V$1767,1,FALSE),"Ikke med I order form")</f>
        <v>7048652914613</v>
      </c>
      <c r="W1200" s="173">
        <f>INDEX(ATS!$A:$P,MATCH(ATS!$U1200,ATS!$O:$O,0),1)</f>
        <v>820445</v>
      </c>
      <c r="X1200" s="174" t="str">
        <f>INDEX(ATS!$A:$P,MATCH(ATS!$U1200,ATS!$O:$O,0),2)</f>
        <v>Hunter Pro Gloves M</v>
      </c>
      <c r="Y1200" s="175" t="str">
        <f>INDEX(ATS!$A:$P,MATCH(ATS!$U1200,ATS!$O:$O,0),4)</f>
        <v>99901-S</v>
      </c>
      <c r="AA1200" s="173"/>
    </row>
    <row r="1201" spans="1:27">
      <c r="A1201">
        <v>820410</v>
      </c>
      <c r="B1201" t="s">
        <v>970</v>
      </c>
      <c r="C1201" t="s">
        <v>3939</v>
      </c>
      <c r="D1201" t="s">
        <v>3958</v>
      </c>
      <c r="E1201" t="s">
        <v>3957</v>
      </c>
      <c r="F1201" t="s">
        <v>7</v>
      </c>
      <c r="G1201" t="s">
        <v>111</v>
      </c>
      <c r="H1201">
        <v>0</v>
      </c>
      <c r="I1201">
        <v>0</v>
      </c>
      <c r="J1201">
        <v>0</v>
      </c>
      <c r="K1201">
        <v>0</v>
      </c>
      <c r="L1201">
        <v>0</v>
      </c>
      <c r="N1201" s="171" t="str">
        <f t="shared" si="54"/>
        <v>820410-21101-M</v>
      </c>
      <c r="O1201" s="172" t="str">
        <f>IF(B1201="NET","",IF(B1201="","",IFERROR(VLOOKUP(N1201,EAN!$A:$B,2,FALSE),"MANGLER - MÅ OPPDATERE EAN-FANEN")))</f>
        <v>MANGLER - MÅ OPPDATERE EAN-FANEN</v>
      </c>
      <c r="P1201" s="171">
        <f t="shared" si="55"/>
        <v>0</v>
      </c>
      <c r="Q1201" s="171">
        <f t="shared" si="56"/>
        <v>0</v>
      </c>
      <c r="S1201" s="102" t="str">
        <f>IF(B1201="NET","",IFERROR(VLOOKUP(O1201,'2) Order Form'!$V$9:$V$905,1,FALSE),"Ikke med I order form"))</f>
        <v>Ikke med I order form</v>
      </c>
      <c r="U1201" s="2">
        <v>7048652914606</v>
      </c>
      <c r="V1201" s="120">
        <f>IFERROR(VLOOKUP(U1201,'2) Order Form'!$V$9:$V$1767,1,FALSE),"Ikke med I order form")</f>
        <v>7048652914606</v>
      </c>
      <c r="W1201" s="173">
        <f>INDEX(ATS!$A:$P,MATCH(ATS!$U1201,ATS!$O:$O,0),1)</f>
        <v>820445</v>
      </c>
      <c r="X1201" s="174" t="str">
        <f>INDEX(ATS!$A:$P,MATCH(ATS!$U1201,ATS!$O:$O,0),2)</f>
        <v>Hunter Pro Gloves M</v>
      </c>
      <c r="Y1201" s="175" t="str">
        <f>INDEX(ATS!$A:$P,MATCH(ATS!$U1201,ATS!$O:$O,0),4)</f>
        <v>99901-M</v>
      </c>
      <c r="AA1201" s="173"/>
    </row>
    <row r="1202" spans="1:27">
      <c r="A1202">
        <v>820410</v>
      </c>
      <c r="B1202" t="s">
        <v>970</v>
      </c>
      <c r="C1202" t="s">
        <v>3939</v>
      </c>
      <c r="D1202" t="s">
        <v>3959</v>
      </c>
      <c r="E1202" t="s">
        <v>3957</v>
      </c>
      <c r="F1202" t="s">
        <v>66</v>
      </c>
      <c r="G1202" t="s">
        <v>111</v>
      </c>
      <c r="H1202">
        <v>0</v>
      </c>
      <c r="I1202">
        <v>0</v>
      </c>
      <c r="J1202">
        <v>0</v>
      </c>
      <c r="K1202">
        <v>0</v>
      </c>
      <c r="L1202">
        <v>0</v>
      </c>
      <c r="N1202" s="171" t="str">
        <f t="shared" si="54"/>
        <v>820410-21101-L</v>
      </c>
      <c r="O1202" s="172" t="str">
        <f>IF(B1202="NET","",IF(B1202="","",IFERROR(VLOOKUP(N1202,EAN!$A:$B,2,FALSE),"MANGLER - MÅ OPPDATERE EAN-FANEN")))</f>
        <v>MANGLER - MÅ OPPDATERE EAN-FANEN</v>
      </c>
      <c r="P1202" s="171">
        <f t="shared" si="55"/>
        <v>0</v>
      </c>
      <c r="Q1202" s="171">
        <f t="shared" si="56"/>
        <v>0</v>
      </c>
      <c r="S1202" s="102" t="str">
        <f>IF(B1202="NET","",IFERROR(VLOOKUP(O1202,'2) Order Form'!$V$9:$V$905,1,FALSE),"Ikke med I order form"))</f>
        <v>Ikke med I order form</v>
      </c>
      <c r="U1202" s="2">
        <v>7048652914590</v>
      </c>
      <c r="V1202" s="120">
        <f>IFERROR(VLOOKUP(U1202,'2) Order Form'!$V$9:$V$1767,1,FALSE),"Ikke med I order form")</f>
        <v>7048652914590</v>
      </c>
      <c r="W1202" s="173">
        <f>INDEX(ATS!$A:$P,MATCH(ATS!$U1202,ATS!$O:$O,0),1)</f>
        <v>820445</v>
      </c>
      <c r="X1202" s="174" t="str">
        <f>INDEX(ATS!$A:$P,MATCH(ATS!$U1202,ATS!$O:$O,0),2)</f>
        <v>Hunter Pro Gloves M</v>
      </c>
      <c r="Y1202" s="175" t="str">
        <f>INDEX(ATS!$A:$P,MATCH(ATS!$U1202,ATS!$O:$O,0),4)</f>
        <v>99901-L</v>
      </c>
      <c r="AA1202" s="173"/>
    </row>
    <row r="1203" spans="1:27">
      <c r="A1203">
        <v>820410</v>
      </c>
      <c r="B1203" t="s">
        <v>970</v>
      </c>
      <c r="C1203" t="s">
        <v>3939</v>
      </c>
      <c r="D1203" t="s">
        <v>3960</v>
      </c>
      <c r="E1203" t="s">
        <v>3957</v>
      </c>
      <c r="F1203" t="s">
        <v>67</v>
      </c>
      <c r="G1203" t="s">
        <v>111</v>
      </c>
      <c r="H1203">
        <v>0</v>
      </c>
      <c r="I1203">
        <v>0</v>
      </c>
      <c r="J1203">
        <v>0</v>
      </c>
      <c r="K1203">
        <v>0</v>
      </c>
      <c r="L1203">
        <v>0</v>
      </c>
      <c r="N1203" s="171" t="str">
        <f t="shared" si="54"/>
        <v>820410-21101-XL</v>
      </c>
      <c r="O1203" s="172" t="str">
        <f>IF(B1203="NET","",IF(B1203="","",IFERROR(VLOOKUP(N1203,EAN!$A:$B,2,FALSE),"MANGLER - MÅ OPPDATERE EAN-FANEN")))</f>
        <v>MANGLER - MÅ OPPDATERE EAN-FANEN</v>
      </c>
      <c r="P1203" s="171">
        <f t="shared" si="55"/>
        <v>0</v>
      </c>
      <c r="Q1203" s="171">
        <f t="shared" si="56"/>
        <v>0</v>
      </c>
      <c r="S1203" s="102" t="str">
        <f>IF(B1203="NET","",IFERROR(VLOOKUP(O1203,'2) Order Form'!$V$9:$V$905,1,FALSE),"Ikke med I order form"))</f>
        <v>Ikke med I order form</v>
      </c>
      <c r="U1203" s="2">
        <v>7048652914620</v>
      </c>
      <c r="V1203" s="120">
        <f>IFERROR(VLOOKUP(U1203,'2) Order Form'!$V$9:$V$1767,1,FALSE),"Ikke med I order form")</f>
        <v>7048652914620</v>
      </c>
      <c r="W1203" s="173">
        <f>INDEX(ATS!$A:$P,MATCH(ATS!$U1203,ATS!$O:$O,0),1)</f>
        <v>820445</v>
      </c>
      <c r="X1203" s="174" t="str">
        <f>INDEX(ATS!$A:$P,MATCH(ATS!$U1203,ATS!$O:$O,0),2)</f>
        <v>Hunter Pro Gloves M</v>
      </c>
      <c r="Y1203" s="175" t="str">
        <f>INDEX(ATS!$A:$P,MATCH(ATS!$U1203,ATS!$O:$O,0),4)</f>
        <v>99901-XL</v>
      </c>
      <c r="AA1203" s="173"/>
    </row>
    <row r="1204" spans="1:27">
      <c r="A1204">
        <v>820410</v>
      </c>
      <c r="B1204" t="s">
        <v>970</v>
      </c>
      <c r="C1204" t="s">
        <v>3939</v>
      </c>
      <c r="D1204" t="s">
        <v>1527</v>
      </c>
      <c r="E1204" t="s">
        <v>2811</v>
      </c>
      <c r="F1204" t="s">
        <v>8</v>
      </c>
      <c r="G1204" t="s">
        <v>111</v>
      </c>
      <c r="H1204">
        <v>0</v>
      </c>
      <c r="I1204">
        <v>0</v>
      </c>
      <c r="J1204">
        <v>0</v>
      </c>
      <c r="K1204">
        <v>0</v>
      </c>
      <c r="L1204">
        <v>0</v>
      </c>
      <c r="N1204" s="171" t="str">
        <f t="shared" si="54"/>
        <v>820410-58001-S</v>
      </c>
      <c r="O1204" s="172" t="str">
        <f>IF(B1204="NET","",IF(B1204="","",IFERROR(VLOOKUP(N1204,EAN!$A:$B,2,FALSE),"MANGLER - MÅ OPPDATERE EAN-FANEN")))</f>
        <v>MANGLER - MÅ OPPDATERE EAN-FANEN</v>
      </c>
      <c r="P1204" s="171">
        <f t="shared" si="55"/>
        <v>0</v>
      </c>
      <c r="Q1204" s="171">
        <f t="shared" si="56"/>
        <v>0</v>
      </c>
      <c r="S1204" s="102" t="str">
        <f>IF(B1204="NET","",IFERROR(VLOOKUP(O1204,'2) Order Form'!$V$9:$V$905,1,FALSE),"Ikke med I order form"))</f>
        <v>Ikke med I order form</v>
      </c>
      <c r="U1204" s="2">
        <v>7048652900272</v>
      </c>
      <c r="V1204" s="120" t="str">
        <f>IFERROR(VLOOKUP(U1204,'2) Order Form'!$V$9:$V$1767,1,FALSE),"Ikke med I order form")</f>
        <v>Ikke med I order form</v>
      </c>
      <c r="W1204" s="173" t="e">
        <f>INDEX(ATS!$A:$P,MATCH(ATS!$U1204,ATS!$O:$O,0),1)</f>
        <v>#N/A</v>
      </c>
      <c r="X1204" s="174" t="e">
        <f>INDEX(ATS!$A:$P,MATCH(ATS!$U1204,ATS!$O:$O,0),2)</f>
        <v>#N/A</v>
      </c>
      <c r="Y1204" s="175" t="e">
        <f>INDEX(ATS!$A:$P,MATCH(ATS!$U1204,ATS!$O:$O,0),4)</f>
        <v>#N/A</v>
      </c>
      <c r="AA1204" s="173"/>
    </row>
    <row r="1205" spans="1:27">
      <c r="A1205">
        <v>820410</v>
      </c>
      <c r="B1205" t="s">
        <v>970</v>
      </c>
      <c r="C1205" t="s">
        <v>3939</v>
      </c>
      <c r="D1205" t="s">
        <v>1528</v>
      </c>
      <c r="E1205" t="s">
        <v>2811</v>
      </c>
      <c r="F1205" t="s">
        <v>7</v>
      </c>
      <c r="G1205" t="s">
        <v>111</v>
      </c>
      <c r="H1205">
        <v>0</v>
      </c>
      <c r="I1205">
        <v>0</v>
      </c>
      <c r="J1205">
        <v>0</v>
      </c>
      <c r="K1205">
        <v>0</v>
      </c>
      <c r="L1205">
        <v>0</v>
      </c>
      <c r="N1205" s="171" t="str">
        <f t="shared" si="54"/>
        <v>820410-58001-M</v>
      </c>
      <c r="O1205" s="172" t="str">
        <f>IF(B1205="NET","",IF(B1205="","",IFERROR(VLOOKUP(N1205,EAN!$A:$B,2,FALSE),"MANGLER - MÅ OPPDATERE EAN-FANEN")))</f>
        <v>MANGLER - MÅ OPPDATERE EAN-FANEN</v>
      </c>
      <c r="P1205" s="171">
        <f t="shared" si="55"/>
        <v>0</v>
      </c>
      <c r="Q1205" s="171">
        <f t="shared" si="56"/>
        <v>0</v>
      </c>
      <c r="S1205" s="102" t="str">
        <f>IF(B1205="NET","",IFERROR(VLOOKUP(O1205,'2) Order Form'!$V$9:$V$905,1,FALSE),"Ikke med I order form"))</f>
        <v>Ikke med I order form</v>
      </c>
      <c r="U1205" s="2">
        <v>7048652900258</v>
      </c>
      <c r="V1205" s="120" t="str">
        <f>IFERROR(VLOOKUP(U1205,'2) Order Form'!$V$9:$V$1767,1,FALSE),"Ikke med I order form")</f>
        <v>Ikke med I order form</v>
      </c>
      <c r="W1205" s="173" t="e">
        <f>INDEX(ATS!$A:$P,MATCH(ATS!$U1205,ATS!$O:$O,0),1)</f>
        <v>#N/A</v>
      </c>
      <c r="X1205" s="174" t="e">
        <f>INDEX(ATS!$A:$P,MATCH(ATS!$U1205,ATS!$O:$O,0),2)</f>
        <v>#N/A</v>
      </c>
      <c r="Y1205" s="175" t="e">
        <f>INDEX(ATS!$A:$P,MATCH(ATS!$U1205,ATS!$O:$O,0),4)</f>
        <v>#N/A</v>
      </c>
      <c r="AA1205" s="173"/>
    </row>
    <row r="1206" spans="1:27">
      <c r="A1206">
        <v>820410</v>
      </c>
      <c r="B1206" t="s">
        <v>970</v>
      </c>
      <c r="C1206" t="s">
        <v>3939</v>
      </c>
      <c r="D1206" t="s">
        <v>1529</v>
      </c>
      <c r="E1206" t="s">
        <v>2811</v>
      </c>
      <c r="F1206" t="s">
        <v>66</v>
      </c>
      <c r="G1206" t="s">
        <v>111</v>
      </c>
      <c r="H1206">
        <v>0</v>
      </c>
      <c r="I1206">
        <v>0</v>
      </c>
      <c r="J1206">
        <v>0</v>
      </c>
      <c r="K1206">
        <v>0</v>
      </c>
      <c r="L1206">
        <v>0</v>
      </c>
      <c r="N1206" s="171" t="str">
        <f t="shared" si="54"/>
        <v>820410-58001-L</v>
      </c>
      <c r="O1206" s="172" t="str">
        <f>IF(B1206="NET","",IF(B1206="","",IFERROR(VLOOKUP(N1206,EAN!$A:$B,2,FALSE),"MANGLER - MÅ OPPDATERE EAN-FANEN")))</f>
        <v>MANGLER - MÅ OPPDATERE EAN-FANEN</v>
      </c>
      <c r="P1206" s="171">
        <f t="shared" si="55"/>
        <v>0</v>
      </c>
      <c r="Q1206" s="171">
        <f t="shared" si="56"/>
        <v>0</v>
      </c>
      <c r="S1206" s="102" t="str">
        <f>IF(B1206="NET","",IFERROR(VLOOKUP(O1206,'2) Order Form'!$V$9:$V$905,1,FALSE),"Ikke med I order form"))</f>
        <v>Ikke med I order form</v>
      </c>
      <c r="U1206" s="2">
        <v>7048652900265</v>
      </c>
      <c r="V1206" s="120" t="str">
        <f>IFERROR(VLOOKUP(U1206,'2) Order Form'!$V$9:$V$1767,1,FALSE),"Ikke med I order form")</f>
        <v>Ikke med I order form</v>
      </c>
      <c r="W1206" s="173" t="e">
        <f>INDEX(ATS!$A:$P,MATCH(ATS!$U1206,ATS!$O:$O,0),1)</f>
        <v>#N/A</v>
      </c>
      <c r="X1206" s="174" t="e">
        <f>INDEX(ATS!$A:$P,MATCH(ATS!$U1206,ATS!$O:$O,0),2)</f>
        <v>#N/A</v>
      </c>
      <c r="Y1206" s="175" t="e">
        <f>INDEX(ATS!$A:$P,MATCH(ATS!$U1206,ATS!$O:$O,0),4)</f>
        <v>#N/A</v>
      </c>
      <c r="AA1206" s="173"/>
    </row>
    <row r="1207" spans="1:27">
      <c r="A1207">
        <v>820410</v>
      </c>
      <c r="B1207" t="s">
        <v>970</v>
      </c>
      <c r="C1207" t="s">
        <v>3939</v>
      </c>
      <c r="D1207" t="s">
        <v>1530</v>
      </c>
      <c r="E1207" t="s">
        <v>2811</v>
      </c>
      <c r="F1207" t="s">
        <v>67</v>
      </c>
      <c r="G1207" t="s">
        <v>111</v>
      </c>
      <c r="H1207">
        <v>0</v>
      </c>
      <c r="I1207">
        <v>0</v>
      </c>
      <c r="J1207">
        <v>0</v>
      </c>
      <c r="K1207">
        <v>0</v>
      </c>
      <c r="L1207">
        <v>0</v>
      </c>
      <c r="N1207" s="171" t="str">
        <f t="shared" si="54"/>
        <v>820410-58001-XL</v>
      </c>
      <c r="O1207" s="172" t="str">
        <f>IF(B1207="NET","",IF(B1207="","",IFERROR(VLOOKUP(N1207,EAN!$A:$B,2,FALSE),"MANGLER - MÅ OPPDATERE EAN-FANEN")))</f>
        <v>MANGLER - MÅ OPPDATERE EAN-FANEN</v>
      </c>
      <c r="P1207" s="171">
        <f t="shared" si="55"/>
        <v>0</v>
      </c>
      <c r="Q1207" s="171">
        <f t="shared" si="56"/>
        <v>0</v>
      </c>
      <c r="S1207" s="102" t="str">
        <f>IF(B1207="NET","",IFERROR(VLOOKUP(O1207,'2) Order Form'!$V$9:$V$905,1,FALSE),"Ikke med I order form"))</f>
        <v>Ikke med I order form</v>
      </c>
      <c r="U1207" s="2">
        <v>7048652913975</v>
      </c>
      <c r="V1207" s="120">
        <f>IFERROR(VLOOKUP(U1207,'2) Order Form'!$V$9:$V$1767,1,FALSE),"Ikke med I order form")</f>
        <v>7048652913975</v>
      </c>
      <c r="W1207" s="173">
        <f>INDEX(ATS!$A:$P,MATCH(ATS!$U1207,ATS!$O:$O,0),1)</f>
        <v>820410</v>
      </c>
      <c r="X1207" s="174" t="str">
        <f>INDEX(ATS!$A:$P,MATCH(ATS!$U1207,ATS!$O:$O,0),2)</f>
        <v>Hunter Light Gloves M</v>
      </c>
      <c r="Y1207" s="175" t="str">
        <f>INDEX(ATS!$A:$P,MATCH(ATS!$U1207,ATS!$O:$O,0),4)</f>
        <v>10001-S</v>
      </c>
      <c r="AA1207" s="173"/>
    </row>
    <row r="1208" spans="1:27">
      <c r="A1208">
        <v>820410</v>
      </c>
      <c r="B1208" t="s">
        <v>970</v>
      </c>
      <c r="C1208" t="s">
        <v>3939</v>
      </c>
      <c r="D1208" t="s">
        <v>1516</v>
      </c>
      <c r="E1208" t="s">
        <v>2810</v>
      </c>
      <c r="F1208" t="s">
        <v>8</v>
      </c>
      <c r="G1208" t="s">
        <v>214</v>
      </c>
      <c r="H1208">
        <v>26</v>
      </c>
      <c r="I1208">
        <v>26</v>
      </c>
      <c r="J1208">
        <v>26</v>
      </c>
      <c r="K1208">
        <v>26</v>
      </c>
      <c r="L1208">
        <v>26</v>
      </c>
      <c r="N1208" s="171" t="str">
        <f t="shared" si="54"/>
        <v>820410-78001-S</v>
      </c>
      <c r="O1208" s="172">
        <f>IF(B1208="NET","",IF(B1208="","",IFERROR(VLOOKUP(N1208,EAN!$A:$B,2,FALSE),"MANGLER - MÅ OPPDATERE EAN-FANEN")))</f>
        <v>7048652914019</v>
      </c>
      <c r="P1208" s="171">
        <f t="shared" si="55"/>
        <v>26</v>
      </c>
      <c r="Q1208" s="171">
        <f t="shared" si="56"/>
        <v>26</v>
      </c>
      <c r="S1208" s="102">
        <f>IF(B1208="NET","",IFERROR(VLOOKUP(O1208,'2) Order Form'!$V$9:$V$905,1,FALSE),"Ikke med I order form"))</f>
        <v>7048652914019</v>
      </c>
      <c r="U1208" s="2">
        <v>7048652913968</v>
      </c>
      <c r="V1208" s="120">
        <f>IFERROR(VLOOKUP(U1208,'2) Order Form'!$V$9:$V$1767,1,FALSE),"Ikke med I order form")</f>
        <v>7048652913968</v>
      </c>
      <c r="W1208" s="173">
        <f>INDEX(ATS!$A:$P,MATCH(ATS!$U1208,ATS!$O:$O,0),1)</f>
        <v>820410</v>
      </c>
      <c r="X1208" s="174" t="str">
        <f>INDEX(ATS!$A:$P,MATCH(ATS!$U1208,ATS!$O:$O,0),2)</f>
        <v>Hunter Light Gloves M</v>
      </c>
      <c r="Y1208" s="175" t="str">
        <f>INDEX(ATS!$A:$P,MATCH(ATS!$U1208,ATS!$O:$O,0),4)</f>
        <v>10001-M</v>
      </c>
      <c r="AA1208" s="173"/>
    </row>
    <row r="1209" spans="1:27">
      <c r="A1209">
        <v>820410</v>
      </c>
      <c r="B1209" t="s">
        <v>970</v>
      </c>
      <c r="C1209" t="s">
        <v>3939</v>
      </c>
      <c r="D1209" t="s">
        <v>1517</v>
      </c>
      <c r="E1209" t="s">
        <v>2810</v>
      </c>
      <c r="F1209" t="s">
        <v>7</v>
      </c>
      <c r="G1209" t="s">
        <v>214</v>
      </c>
      <c r="H1209">
        <v>24</v>
      </c>
      <c r="I1209">
        <v>24</v>
      </c>
      <c r="J1209">
        <v>24</v>
      </c>
      <c r="K1209">
        <v>24</v>
      </c>
      <c r="L1209">
        <v>24</v>
      </c>
      <c r="N1209" s="171" t="str">
        <f t="shared" si="54"/>
        <v>820410-78001-M</v>
      </c>
      <c r="O1209" s="172">
        <f>IF(B1209="NET","",IF(B1209="","",IFERROR(VLOOKUP(N1209,EAN!$A:$B,2,FALSE),"MANGLER - MÅ OPPDATERE EAN-FANEN")))</f>
        <v>7048652914002</v>
      </c>
      <c r="P1209" s="171">
        <f t="shared" si="55"/>
        <v>24</v>
      </c>
      <c r="Q1209" s="171">
        <f t="shared" si="56"/>
        <v>24</v>
      </c>
      <c r="S1209" s="102">
        <f>IF(B1209="NET","",IFERROR(VLOOKUP(O1209,'2) Order Form'!$V$9:$V$905,1,FALSE),"Ikke med I order form"))</f>
        <v>7048652914002</v>
      </c>
      <c r="U1209" s="2">
        <v>7048652913951</v>
      </c>
      <c r="V1209" s="120">
        <f>IFERROR(VLOOKUP(U1209,'2) Order Form'!$V$9:$V$1767,1,FALSE),"Ikke med I order form")</f>
        <v>7048652913951</v>
      </c>
      <c r="W1209" s="173">
        <f>INDEX(ATS!$A:$P,MATCH(ATS!$U1209,ATS!$O:$O,0),1)</f>
        <v>820410</v>
      </c>
      <c r="X1209" s="174" t="str">
        <f>INDEX(ATS!$A:$P,MATCH(ATS!$U1209,ATS!$O:$O,0),2)</f>
        <v>Hunter Light Gloves M</v>
      </c>
      <c r="Y1209" s="175" t="str">
        <f>INDEX(ATS!$A:$P,MATCH(ATS!$U1209,ATS!$O:$O,0),4)</f>
        <v>10001-L</v>
      </c>
      <c r="AA1209" s="173"/>
    </row>
    <row r="1210" spans="1:27">
      <c r="A1210">
        <v>820410</v>
      </c>
      <c r="B1210" t="s">
        <v>970</v>
      </c>
      <c r="C1210" t="s">
        <v>3939</v>
      </c>
      <c r="D1210" t="s">
        <v>1518</v>
      </c>
      <c r="E1210" t="s">
        <v>2810</v>
      </c>
      <c r="F1210" t="s">
        <v>66</v>
      </c>
      <c r="G1210" t="s">
        <v>214</v>
      </c>
      <c r="H1210">
        <v>27</v>
      </c>
      <c r="I1210">
        <v>27</v>
      </c>
      <c r="J1210">
        <v>27</v>
      </c>
      <c r="K1210">
        <v>27</v>
      </c>
      <c r="L1210">
        <v>27</v>
      </c>
      <c r="N1210" s="171" t="str">
        <f t="shared" si="54"/>
        <v>820410-78001-L</v>
      </c>
      <c r="O1210" s="172">
        <f>IF(B1210="NET","",IF(B1210="","",IFERROR(VLOOKUP(N1210,EAN!$A:$B,2,FALSE),"MANGLER - MÅ OPPDATERE EAN-FANEN")))</f>
        <v>7048652913999</v>
      </c>
      <c r="P1210" s="171">
        <f t="shared" si="55"/>
        <v>27</v>
      </c>
      <c r="Q1210" s="171">
        <f t="shared" si="56"/>
        <v>27</v>
      </c>
      <c r="S1210" s="102">
        <f>IF(B1210="NET","",IFERROR(VLOOKUP(O1210,'2) Order Form'!$V$9:$V$905,1,FALSE),"Ikke med I order form"))</f>
        <v>7048652913999</v>
      </c>
      <c r="U1210" s="2">
        <v>7048652913982</v>
      </c>
      <c r="V1210" s="120">
        <f>IFERROR(VLOOKUP(U1210,'2) Order Form'!$V$9:$V$1767,1,FALSE),"Ikke med I order form")</f>
        <v>7048652913982</v>
      </c>
      <c r="W1210" s="173">
        <f>INDEX(ATS!$A:$P,MATCH(ATS!$U1210,ATS!$O:$O,0),1)</f>
        <v>820410</v>
      </c>
      <c r="X1210" s="174" t="str">
        <f>INDEX(ATS!$A:$P,MATCH(ATS!$U1210,ATS!$O:$O,0),2)</f>
        <v>Hunter Light Gloves M</v>
      </c>
      <c r="Y1210" s="175" t="str">
        <f>INDEX(ATS!$A:$P,MATCH(ATS!$U1210,ATS!$O:$O,0),4)</f>
        <v>10001-XL</v>
      </c>
      <c r="AA1210" s="173"/>
    </row>
    <row r="1211" spans="1:27">
      <c r="A1211">
        <v>820410</v>
      </c>
      <c r="B1211" t="s">
        <v>970</v>
      </c>
      <c r="C1211" t="s">
        <v>3939</v>
      </c>
      <c r="D1211" t="s">
        <v>1519</v>
      </c>
      <c r="E1211" t="s">
        <v>2810</v>
      </c>
      <c r="F1211" t="s">
        <v>67</v>
      </c>
      <c r="G1211" t="s">
        <v>214</v>
      </c>
      <c r="H1211">
        <v>22</v>
      </c>
      <c r="I1211">
        <v>22</v>
      </c>
      <c r="J1211">
        <v>22</v>
      </c>
      <c r="K1211">
        <v>22</v>
      </c>
      <c r="L1211">
        <v>22</v>
      </c>
      <c r="N1211" s="171" t="str">
        <f t="shared" si="54"/>
        <v>820410-78001-XL</v>
      </c>
      <c r="O1211" s="172">
        <f>IF(B1211="NET","",IF(B1211="","",IFERROR(VLOOKUP(N1211,EAN!$A:$B,2,FALSE),"MANGLER - MÅ OPPDATERE EAN-FANEN")))</f>
        <v>7048652914026</v>
      </c>
      <c r="P1211" s="171">
        <f t="shared" si="55"/>
        <v>22</v>
      </c>
      <c r="Q1211" s="171">
        <f t="shared" si="56"/>
        <v>22</v>
      </c>
      <c r="S1211" s="102">
        <f>IF(B1211="NET","",IFERROR(VLOOKUP(O1211,'2) Order Form'!$V$9:$V$905,1,FALSE),"Ikke med I order form"))</f>
        <v>7048652914026</v>
      </c>
      <c r="U1211" s="2">
        <v>7048652900302</v>
      </c>
      <c r="V1211" s="120" t="str">
        <f>IFERROR(VLOOKUP(U1211,'2) Order Form'!$V$9:$V$1767,1,FALSE),"Ikke med I order form")</f>
        <v>Ikke med I order form</v>
      </c>
      <c r="W1211" s="173" t="e">
        <f>INDEX(ATS!$A:$P,MATCH(ATS!$U1211,ATS!$O:$O,0),1)</f>
        <v>#N/A</v>
      </c>
      <c r="X1211" s="174" t="e">
        <f>INDEX(ATS!$A:$P,MATCH(ATS!$U1211,ATS!$O:$O,0),2)</f>
        <v>#N/A</v>
      </c>
      <c r="Y1211" s="175" t="e">
        <f>INDEX(ATS!$A:$P,MATCH(ATS!$U1211,ATS!$O:$O,0),4)</f>
        <v>#N/A</v>
      </c>
      <c r="AA1211" s="173"/>
    </row>
    <row r="1212" spans="1:27">
      <c r="A1212">
        <v>820410</v>
      </c>
      <c r="B1212" t="s">
        <v>970</v>
      </c>
      <c r="C1212" t="s">
        <v>3939</v>
      </c>
      <c r="D1212" t="s">
        <v>1423</v>
      </c>
      <c r="E1212" t="s">
        <v>2823</v>
      </c>
      <c r="F1212" t="s">
        <v>8</v>
      </c>
      <c r="G1212" t="s">
        <v>214</v>
      </c>
      <c r="H1212">
        <v>15</v>
      </c>
      <c r="I1212">
        <v>15</v>
      </c>
      <c r="J1212">
        <v>15</v>
      </c>
      <c r="K1212">
        <v>15</v>
      </c>
      <c r="L1212">
        <v>15</v>
      </c>
      <c r="N1212" s="171" t="str">
        <f t="shared" si="54"/>
        <v>820410-88300-S</v>
      </c>
      <c r="O1212" s="172">
        <f>IF(B1212="NET","",IF(B1212="","",IFERROR(VLOOKUP(N1212,EAN!$A:$B,2,FALSE),"MANGLER - MÅ OPPDATERE EAN-FANEN")))</f>
        <v>7048652914057</v>
      </c>
      <c r="P1212" s="171">
        <f t="shared" si="55"/>
        <v>15</v>
      </c>
      <c r="Q1212" s="171">
        <f t="shared" si="56"/>
        <v>15</v>
      </c>
      <c r="S1212" s="102">
        <f>IF(B1212="NET","",IFERROR(VLOOKUP(O1212,'2) Order Form'!$V$9:$V$905,1,FALSE),"Ikke med I order form"))</f>
        <v>7048652914057</v>
      </c>
      <c r="U1212" s="2">
        <v>7048652900289</v>
      </c>
      <c r="V1212" s="120" t="str">
        <f>IFERROR(VLOOKUP(U1212,'2) Order Form'!$V$9:$V$1767,1,FALSE),"Ikke med I order form")</f>
        <v>Ikke med I order form</v>
      </c>
      <c r="W1212" s="173" t="e">
        <f>INDEX(ATS!$A:$P,MATCH(ATS!$U1212,ATS!$O:$O,0),1)</f>
        <v>#N/A</v>
      </c>
      <c r="X1212" s="174" t="e">
        <f>INDEX(ATS!$A:$P,MATCH(ATS!$U1212,ATS!$O:$O,0),2)</f>
        <v>#N/A</v>
      </c>
      <c r="Y1212" s="175" t="e">
        <f>INDEX(ATS!$A:$P,MATCH(ATS!$U1212,ATS!$O:$O,0),4)</f>
        <v>#N/A</v>
      </c>
      <c r="AA1212" s="173"/>
    </row>
    <row r="1213" spans="1:27">
      <c r="A1213">
        <v>820410</v>
      </c>
      <c r="B1213" t="s">
        <v>970</v>
      </c>
      <c r="C1213" t="s">
        <v>3939</v>
      </c>
      <c r="D1213" t="s">
        <v>1424</v>
      </c>
      <c r="E1213" t="s">
        <v>2823</v>
      </c>
      <c r="F1213" t="s">
        <v>7</v>
      </c>
      <c r="G1213" t="s">
        <v>214</v>
      </c>
      <c r="H1213">
        <v>13</v>
      </c>
      <c r="I1213">
        <v>13</v>
      </c>
      <c r="J1213">
        <v>13</v>
      </c>
      <c r="K1213">
        <v>13</v>
      </c>
      <c r="L1213">
        <v>13</v>
      </c>
      <c r="N1213" s="171" t="str">
        <f t="shared" si="54"/>
        <v>820410-88300-M</v>
      </c>
      <c r="O1213" s="172">
        <f>IF(B1213="NET","",IF(B1213="","",IFERROR(VLOOKUP(N1213,EAN!$A:$B,2,FALSE),"MANGLER - MÅ OPPDATERE EAN-FANEN")))</f>
        <v>7048652914040</v>
      </c>
      <c r="P1213" s="171">
        <f t="shared" si="55"/>
        <v>13</v>
      </c>
      <c r="Q1213" s="171">
        <f t="shared" si="56"/>
        <v>13</v>
      </c>
      <c r="S1213" s="102">
        <f>IF(B1213="NET","",IFERROR(VLOOKUP(O1213,'2) Order Form'!$V$9:$V$905,1,FALSE),"Ikke med I order form"))</f>
        <v>7048652914040</v>
      </c>
      <c r="U1213" s="2">
        <v>7048652900296</v>
      </c>
      <c r="V1213" s="120" t="str">
        <f>IFERROR(VLOOKUP(U1213,'2) Order Form'!$V$9:$V$1767,1,FALSE),"Ikke med I order form")</f>
        <v>Ikke med I order form</v>
      </c>
      <c r="W1213" s="173" t="e">
        <f>INDEX(ATS!$A:$P,MATCH(ATS!$U1213,ATS!$O:$O,0),1)</f>
        <v>#N/A</v>
      </c>
      <c r="X1213" s="174" t="e">
        <f>INDEX(ATS!$A:$P,MATCH(ATS!$U1213,ATS!$O:$O,0),2)</f>
        <v>#N/A</v>
      </c>
      <c r="Y1213" s="175" t="e">
        <f>INDEX(ATS!$A:$P,MATCH(ATS!$U1213,ATS!$O:$O,0),4)</f>
        <v>#N/A</v>
      </c>
      <c r="AA1213" s="173"/>
    </row>
    <row r="1214" spans="1:27">
      <c r="A1214">
        <v>820410</v>
      </c>
      <c r="B1214" t="s">
        <v>970</v>
      </c>
      <c r="C1214" t="s">
        <v>3939</v>
      </c>
      <c r="D1214" t="s">
        <v>1425</v>
      </c>
      <c r="E1214" t="s">
        <v>2823</v>
      </c>
      <c r="F1214" t="s">
        <v>66</v>
      </c>
      <c r="G1214" t="s">
        <v>214</v>
      </c>
      <c r="H1214">
        <v>21</v>
      </c>
      <c r="I1214">
        <v>21</v>
      </c>
      <c r="J1214">
        <v>21</v>
      </c>
      <c r="K1214">
        <v>21</v>
      </c>
      <c r="L1214">
        <v>21</v>
      </c>
      <c r="N1214" s="171" t="str">
        <f t="shared" si="54"/>
        <v>820410-88300-L</v>
      </c>
      <c r="O1214" s="172">
        <f>IF(B1214="NET","",IF(B1214="","",IFERROR(VLOOKUP(N1214,EAN!$A:$B,2,FALSE),"MANGLER - MÅ OPPDATERE EAN-FANEN")))</f>
        <v>7048652914033</v>
      </c>
      <c r="P1214" s="171">
        <f t="shared" si="55"/>
        <v>21</v>
      </c>
      <c r="Q1214" s="171">
        <f t="shared" si="56"/>
        <v>21</v>
      </c>
      <c r="S1214" s="102">
        <f>IF(B1214="NET","",IFERROR(VLOOKUP(O1214,'2) Order Form'!$V$9:$V$905,1,FALSE),"Ikke med I order form"))</f>
        <v>7048652914033</v>
      </c>
      <c r="U1214" s="2">
        <v>7048652914019</v>
      </c>
      <c r="V1214" s="120">
        <f>IFERROR(VLOOKUP(U1214,'2) Order Form'!$V$9:$V$1767,1,FALSE),"Ikke med I order form")</f>
        <v>7048652914019</v>
      </c>
      <c r="W1214" s="173">
        <f>INDEX(ATS!$A:$P,MATCH(ATS!$U1214,ATS!$O:$O,0),1)</f>
        <v>820410</v>
      </c>
      <c r="X1214" s="174" t="str">
        <f>INDEX(ATS!$A:$P,MATCH(ATS!$U1214,ATS!$O:$O,0),2)</f>
        <v>Hunter Light Gloves M</v>
      </c>
      <c r="Y1214" s="175" t="str">
        <f>INDEX(ATS!$A:$P,MATCH(ATS!$U1214,ATS!$O:$O,0),4)</f>
        <v>78001-S</v>
      </c>
      <c r="AA1214" s="173"/>
    </row>
    <row r="1215" spans="1:27">
      <c r="A1215">
        <v>820410</v>
      </c>
      <c r="B1215" t="s">
        <v>970</v>
      </c>
      <c r="C1215" t="s">
        <v>3939</v>
      </c>
      <c r="D1215" t="s">
        <v>1426</v>
      </c>
      <c r="E1215" t="s">
        <v>2823</v>
      </c>
      <c r="F1215" t="s">
        <v>67</v>
      </c>
      <c r="G1215" t="s">
        <v>214</v>
      </c>
      <c r="H1215">
        <v>18</v>
      </c>
      <c r="I1215">
        <v>18</v>
      </c>
      <c r="J1215">
        <v>18</v>
      </c>
      <c r="K1215">
        <v>18</v>
      </c>
      <c r="L1215">
        <v>18</v>
      </c>
      <c r="N1215" s="171" t="str">
        <f t="shared" si="54"/>
        <v>820410-88300-XL</v>
      </c>
      <c r="O1215" s="172">
        <f>IF(B1215="NET","",IF(B1215="","",IFERROR(VLOOKUP(N1215,EAN!$A:$B,2,FALSE),"MANGLER - MÅ OPPDATERE EAN-FANEN")))</f>
        <v>7048652914064</v>
      </c>
      <c r="P1215" s="171">
        <f t="shared" si="55"/>
        <v>18</v>
      </c>
      <c r="Q1215" s="171">
        <f t="shared" si="56"/>
        <v>18</v>
      </c>
      <c r="S1215" s="102">
        <f>IF(B1215="NET","",IFERROR(VLOOKUP(O1215,'2) Order Form'!$V$9:$V$905,1,FALSE),"Ikke med I order form"))</f>
        <v>7048652914064</v>
      </c>
      <c r="U1215" s="2">
        <v>7048652914002</v>
      </c>
      <c r="V1215" s="120">
        <f>IFERROR(VLOOKUP(U1215,'2) Order Form'!$V$9:$V$1767,1,FALSE),"Ikke med I order form")</f>
        <v>7048652914002</v>
      </c>
      <c r="W1215" s="173">
        <f>INDEX(ATS!$A:$P,MATCH(ATS!$U1215,ATS!$O:$O,0),1)</f>
        <v>820410</v>
      </c>
      <c r="X1215" s="174" t="str">
        <f>INDEX(ATS!$A:$P,MATCH(ATS!$U1215,ATS!$O:$O,0),2)</f>
        <v>Hunter Light Gloves M</v>
      </c>
      <c r="Y1215" s="175" t="str">
        <f>INDEX(ATS!$A:$P,MATCH(ATS!$U1215,ATS!$O:$O,0),4)</f>
        <v>78001-M</v>
      </c>
      <c r="AA1215" s="173"/>
    </row>
    <row r="1216" spans="1:27">
      <c r="A1216">
        <v>820410</v>
      </c>
      <c r="B1216" t="s">
        <v>970</v>
      </c>
      <c r="C1216" t="s">
        <v>3939</v>
      </c>
      <c r="D1216" t="s">
        <v>334</v>
      </c>
      <c r="E1216" t="s">
        <v>2883</v>
      </c>
      <c r="F1216" t="s">
        <v>8</v>
      </c>
      <c r="G1216" t="s">
        <v>111</v>
      </c>
      <c r="H1216">
        <v>126</v>
      </c>
      <c r="I1216">
        <v>126</v>
      </c>
      <c r="J1216">
        <v>126</v>
      </c>
      <c r="K1216">
        <v>126</v>
      </c>
      <c r="L1216">
        <v>126</v>
      </c>
      <c r="N1216" s="171" t="str">
        <f t="shared" si="54"/>
        <v>820410-99901-S</v>
      </c>
      <c r="O1216" s="172">
        <f>IF(B1216="NET","",IF(B1216="","",IFERROR(VLOOKUP(N1216,EAN!$A:$B,2,FALSE),"MANGLER - MÅ OPPDATERE EAN-FANEN")))</f>
        <v>7048652914095</v>
      </c>
      <c r="P1216" s="171">
        <f t="shared" si="55"/>
        <v>126</v>
      </c>
      <c r="Q1216" s="171">
        <f t="shared" si="56"/>
        <v>126</v>
      </c>
      <c r="S1216" s="102">
        <f>IF(B1216="NET","",IFERROR(VLOOKUP(O1216,'2) Order Form'!$V$9:$V$905,1,FALSE),"Ikke med I order form"))</f>
        <v>7048652914095</v>
      </c>
      <c r="U1216" s="2">
        <v>7048652913999</v>
      </c>
      <c r="V1216" s="120">
        <f>IFERROR(VLOOKUP(U1216,'2) Order Form'!$V$9:$V$1767,1,FALSE),"Ikke med I order form")</f>
        <v>7048652913999</v>
      </c>
      <c r="W1216" s="173">
        <f>INDEX(ATS!$A:$P,MATCH(ATS!$U1216,ATS!$O:$O,0),1)</f>
        <v>820410</v>
      </c>
      <c r="X1216" s="174" t="str">
        <f>INDEX(ATS!$A:$P,MATCH(ATS!$U1216,ATS!$O:$O,0),2)</f>
        <v>Hunter Light Gloves M</v>
      </c>
      <c r="Y1216" s="175" t="str">
        <f>INDEX(ATS!$A:$P,MATCH(ATS!$U1216,ATS!$O:$O,0),4)</f>
        <v>78001-L</v>
      </c>
      <c r="AA1216" s="173"/>
    </row>
    <row r="1217" spans="1:27">
      <c r="A1217">
        <v>820410</v>
      </c>
      <c r="B1217" t="s">
        <v>970</v>
      </c>
      <c r="C1217" t="s">
        <v>3939</v>
      </c>
      <c r="D1217" t="s">
        <v>335</v>
      </c>
      <c r="E1217" t="s">
        <v>2883</v>
      </c>
      <c r="F1217" t="s">
        <v>7</v>
      </c>
      <c r="G1217" t="s">
        <v>111</v>
      </c>
      <c r="H1217">
        <v>156</v>
      </c>
      <c r="I1217">
        <v>156</v>
      </c>
      <c r="J1217">
        <v>156</v>
      </c>
      <c r="K1217">
        <v>156</v>
      </c>
      <c r="L1217">
        <v>156</v>
      </c>
      <c r="N1217" s="171" t="str">
        <f t="shared" si="54"/>
        <v>820410-99901-M</v>
      </c>
      <c r="O1217" s="172">
        <f>IF(B1217="NET","",IF(B1217="","",IFERROR(VLOOKUP(N1217,EAN!$A:$B,2,FALSE),"MANGLER - MÅ OPPDATERE EAN-FANEN")))</f>
        <v>7048652914088</v>
      </c>
      <c r="P1217" s="171">
        <f t="shared" si="55"/>
        <v>156</v>
      </c>
      <c r="Q1217" s="171">
        <f t="shared" si="56"/>
        <v>156</v>
      </c>
      <c r="S1217" s="102">
        <f>IF(B1217="NET","",IFERROR(VLOOKUP(O1217,'2) Order Form'!$V$9:$V$905,1,FALSE),"Ikke med I order form"))</f>
        <v>7048652914088</v>
      </c>
      <c r="U1217" s="2">
        <v>7048652914026</v>
      </c>
      <c r="V1217" s="120">
        <f>IFERROR(VLOOKUP(U1217,'2) Order Form'!$V$9:$V$1767,1,FALSE),"Ikke med I order form")</f>
        <v>7048652914026</v>
      </c>
      <c r="W1217" s="173">
        <f>INDEX(ATS!$A:$P,MATCH(ATS!$U1217,ATS!$O:$O,0),1)</f>
        <v>820410</v>
      </c>
      <c r="X1217" s="174" t="str">
        <f>INDEX(ATS!$A:$P,MATCH(ATS!$U1217,ATS!$O:$O,0),2)</f>
        <v>Hunter Light Gloves M</v>
      </c>
      <c r="Y1217" s="175" t="str">
        <f>INDEX(ATS!$A:$P,MATCH(ATS!$U1217,ATS!$O:$O,0),4)</f>
        <v>78001-XL</v>
      </c>
      <c r="AA1217" s="173"/>
    </row>
    <row r="1218" spans="1:27">
      <c r="A1218">
        <v>820410</v>
      </c>
      <c r="B1218" t="s">
        <v>970</v>
      </c>
      <c r="C1218" t="s">
        <v>3939</v>
      </c>
      <c r="D1218" t="s">
        <v>336</v>
      </c>
      <c r="E1218" t="s">
        <v>2883</v>
      </c>
      <c r="F1218" t="s">
        <v>66</v>
      </c>
      <c r="G1218" t="s">
        <v>111</v>
      </c>
      <c r="H1218">
        <v>147</v>
      </c>
      <c r="I1218">
        <v>147</v>
      </c>
      <c r="J1218">
        <v>147</v>
      </c>
      <c r="K1218">
        <v>147</v>
      </c>
      <c r="L1218">
        <v>147</v>
      </c>
      <c r="N1218" s="171" t="str">
        <f t="shared" si="54"/>
        <v>820410-99901-L</v>
      </c>
      <c r="O1218" s="172">
        <f>IF(B1218="NET","",IF(B1218="","",IFERROR(VLOOKUP(N1218,EAN!$A:$B,2,FALSE),"MANGLER - MÅ OPPDATERE EAN-FANEN")))</f>
        <v>7048652914071</v>
      </c>
      <c r="P1218" s="171">
        <f t="shared" si="55"/>
        <v>147</v>
      </c>
      <c r="Q1218" s="171">
        <f t="shared" si="56"/>
        <v>147</v>
      </c>
      <c r="S1218" s="102">
        <f>IF(B1218="NET","",IFERROR(VLOOKUP(O1218,'2) Order Form'!$V$9:$V$905,1,FALSE),"Ikke med I order form"))</f>
        <v>7048652914071</v>
      </c>
      <c r="U1218" s="2">
        <v>7048652900333</v>
      </c>
      <c r="V1218" s="120" t="str">
        <f>IFERROR(VLOOKUP(U1218,'2) Order Form'!$V$9:$V$1767,1,FALSE),"Ikke med I order form")</f>
        <v>Ikke med I order form</v>
      </c>
      <c r="W1218" s="173" t="e">
        <f>INDEX(ATS!$A:$P,MATCH(ATS!$U1218,ATS!$O:$O,0),1)</f>
        <v>#N/A</v>
      </c>
      <c r="X1218" s="174" t="e">
        <f>INDEX(ATS!$A:$P,MATCH(ATS!$U1218,ATS!$O:$O,0),2)</f>
        <v>#N/A</v>
      </c>
      <c r="Y1218" s="175" t="e">
        <f>INDEX(ATS!$A:$P,MATCH(ATS!$U1218,ATS!$O:$O,0),4)</f>
        <v>#N/A</v>
      </c>
      <c r="AA1218" s="173"/>
    </row>
    <row r="1219" spans="1:27">
      <c r="A1219">
        <v>820410</v>
      </c>
      <c r="B1219" t="s">
        <v>970</v>
      </c>
      <c r="C1219" t="s">
        <v>3939</v>
      </c>
      <c r="D1219" t="s">
        <v>337</v>
      </c>
      <c r="E1219" t="s">
        <v>2883</v>
      </c>
      <c r="F1219" t="s">
        <v>67</v>
      </c>
      <c r="G1219" t="s">
        <v>111</v>
      </c>
      <c r="H1219">
        <v>66</v>
      </c>
      <c r="I1219">
        <v>66</v>
      </c>
      <c r="J1219">
        <v>66</v>
      </c>
      <c r="K1219">
        <v>66</v>
      </c>
      <c r="L1219">
        <v>66</v>
      </c>
      <c r="N1219" s="171" t="str">
        <f t="shared" si="54"/>
        <v>820410-99901-XL</v>
      </c>
      <c r="O1219" s="172">
        <f>IF(B1219="NET","",IF(B1219="","",IFERROR(VLOOKUP(N1219,EAN!$A:$B,2,FALSE),"MANGLER - MÅ OPPDATERE EAN-FANEN")))</f>
        <v>7048652914101</v>
      </c>
      <c r="P1219" s="171">
        <f t="shared" si="55"/>
        <v>66</v>
      </c>
      <c r="Q1219" s="171">
        <f t="shared" si="56"/>
        <v>66</v>
      </c>
      <c r="S1219" s="102">
        <f>IF(B1219="NET","",IFERROR(VLOOKUP(O1219,'2) Order Form'!$V$9:$V$905,1,FALSE),"Ikke med I order form"))</f>
        <v>7048652914101</v>
      </c>
      <c r="U1219" s="2">
        <v>7048652900319</v>
      </c>
      <c r="V1219" s="120" t="str">
        <f>IFERROR(VLOOKUP(U1219,'2) Order Form'!$V$9:$V$1767,1,FALSE),"Ikke med I order form")</f>
        <v>Ikke med I order form</v>
      </c>
      <c r="W1219" s="173" t="e">
        <f>INDEX(ATS!$A:$P,MATCH(ATS!$U1219,ATS!$O:$O,0),1)</f>
        <v>#N/A</v>
      </c>
      <c r="X1219" s="174" t="e">
        <f>INDEX(ATS!$A:$P,MATCH(ATS!$U1219,ATS!$O:$O,0),2)</f>
        <v>#N/A</v>
      </c>
      <c r="Y1219" s="175" t="e">
        <f>INDEX(ATS!$A:$P,MATCH(ATS!$U1219,ATS!$O:$O,0),4)</f>
        <v>#N/A</v>
      </c>
      <c r="AA1219" s="173"/>
    </row>
    <row r="1220" spans="1:27">
      <c r="A1220" s="140">
        <v>820411</v>
      </c>
      <c r="B1220" t="s">
        <v>170</v>
      </c>
      <c r="H1220" s="140">
        <v>202341</v>
      </c>
      <c r="I1220" s="140">
        <v>202342</v>
      </c>
      <c r="J1220" s="140">
        <v>202343</v>
      </c>
      <c r="K1220" s="140">
        <v>202344</v>
      </c>
      <c r="L1220" s="140">
        <v>202345</v>
      </c>
      <c r="N1220" s="171" t="str">
        <f t="shared" ref="N1220:N1283" si="57">CONCATENATE(A1220,"-",D1220)</f>
        <v>820411-</v>
      </c>
      <c r="O1220" s="172" t="str">
        <f>IF(B1220="NET","",IF(B1220="","",IFERROR(VLOOKUP(N1220,EAN!$A:$B,2,FALSE),"MANGLER - MÅ OPPDATERE EAN-FANEN")))</f>
        <v/>
      </c>
      <c r="P1220" s="171">
        <f t="shared" si="55"/>
        <v>202341</v>
      </c>
      <c r="Q1220" s="171">
        <f t="shared" si="56"/>
        <v>202345</v>
      </c>
      <c r="S1220" s="102" t="str">
        <f>IF(B1220="NET","",IFERROR(VLOOKUP(O1220,'2) Order Form'!$V$9:$V$905,1,FALSE),"Ikke med I order form"))</f>
        <v/>
      </c>
      <c r="U1220" s="2">
        <v>7048652900326</v>
      </c>
      <c r="V1220" s="120" t="str">
        <f>IFERROR(VLOOKUP(U1220,'2) Order Form'!$V$9:$V$1767,1,FALSE),"Ikke med I order form")</f>
        <v>Ikke med I order form</v>
      </c>
      <c r="W1220" s="173" t="e">
        <f>INDEX(ATS!$A:$P,MATCH(ATS!$U1220,ATS!$O:$O,0),1)</f>
        <v>#N/A</v>
      </c>
      <c r="X1220" s="174" t="e">
        <f>INDEX(ATS!$A:$P,MATCH(ATS!$U1220,ATS!$O:$O,0),2)</f>
        <v>#N/A</v>
      </c>
      <c r="Y1220" s="175" t="e">
        <f>INDEX(ATS!$A:$P,MATCH(ATS!$U1220,ATS!$O:$O,0),4)</f>
        <v>#N/A</v>
      </c>
      <c r="AA1220" s="173"/>
    </row>
    <row r="1221" spans="1:27">
      <c r="A1221">
        <v>820411</v>
      </c>
      <c r="B1221" t="s">
        <v>971</v>
      </c>
      <c r="C1221" t="s">
        <v>3939</v>
      </c>
      <c r="D1221" t="s">
        <v>1039</v>
      </c>
      <c r="E1221" t="s">
        <v>114</v>
      </c>
      <c r="F1221" t="s">
        <v>68</v>
      </c>
      <c r="G1221" t="s">
        <v>111</v>
      </c>
      <c r="H1221">
        <v>18</v>
      </c>
      <c r="I1221">
        <v>18</v>
      </c>
      <c r="J1221">
        <v>18</v>
      </c>
      <c r="K1221">
        <v>18</v>
      </c>
      <c r="L1221">
        <v>18</v>
      </c>
      <c r="N1221" s="171" t="str">
        <f t="shared" si="57"/>
        <v>820411-10001-XS</v>
      </c>
      <c r="O1221" s="172">
        <f>IF(B1221="NET","",IF(B1221="","",IFERROR(VLOOKUP(N1221,EAN!$A:$B,2,FALSE),"MANGLER - MÅ OPPDATERE EAN-FANEN")))</f>
        <v>7048652914149</v>
      </c>
      <c r="P1221" s="171">
        <f t="shared" ref="P1221:P1284" si="58">H1221</f>
        <v>18</v>
      </c>
      <c r="Q1221" s="171">
        <f t="shared" ref="Q1221:Q1284" si="59">L1221</f>
        <v>18</v>
      </c>
      <c r="S1221" s="102">
        <f>IF(B1221="NET","",IFERROR(VLOOKUP(O1221,'2) Order Form'!$V$9:$V$905,1,FALSE),"Ikke med I order form"))</f>
        <v>7048652914149</v>
      </c>
      <c r="U1221" s="2">
        <v>7048652914057</v>
      </c>
      <c r="V1221" s="120">
        <f>IFERROR(VLOOKUP(U1221,'2) Order Form'!$V$9:$V$1767,1,FALSE),"Ikke med I order form")</f>
        <v>7048652914057</v>
      </c>
      <c r="W1221" s="173">
        <f>INDEX(ATS!$A:$P,MATCH(ATS!$U1221,ATS!$O:$O,0),1)</f>
        <v>820410</v>
      </c>
      <c r="X1221" s="174" t="str">
        <f>INDEX(ATS!$A:$P,MATCH(ATS!$U1221,ATS!$O:$O,0),2)</f>
        <v>Hunter Light Gloves M</v>
      </c>
      <c r="Y1221" s="175" t="str">
        <f>INDEX(ATS!$A:$P,MATCH(ATS!$U1221,ATS!$O:$O,0),4)</f>
        <v>88300-S</v>
      </c>
      <c r="AA1221" s="173"/>
    </row>
    <row r="1222" spans="1:27">
      <c r="A1222">
        <v>820411</v>
      </c>
      <c r="B1222" t="s">
        <v>971</v>
      </c>
      <c r="C1222" t="s">
        <v>3939</v>
      </c>
      <c r="D1222" t="s">
        <v>1030</v>
      </c>
      <c r="E1222" t="s">
        <v>114</v>
      </c>
      <c r="F1222" t="s">
        <v>8</v>
      </c>
      <c r="G1222" t="s">
        <v>111</v>
      </c>
      <c r="H1222">
        <v>41</v>
      </c>
      <c r="I1222">
        <v>41</v>
      </c>
      <c r="J1222">
        <v>41</v>
      </c>
      <c r="K1222">
        <v>41</v>
      </c>
      <c r="L1222">
        <v>41</v>
      </c>
      <c r="N1222" s="171" t="str">
        <f t="shared" si="57"/>
        <v>820411-10001-S</v>
      </c>
      <c r="O1222" s="172">
        <f>IF(B1222="NET","",IF(B1222="","",IFERROR(VLOOKUP(N1222,EAN!$A:$B,2,FALSE),"MANGLER - MÅ OPPDATERE EAN-FANEN")))</f>
        <v>7048652914132</v>
      </c>
      <c r="P1222" s="171">
        <f t="shared" si="58"/>
        <v>41</v>
      </c>
      <c r="Q1222" s="171">
        <f t="shared" si="59"/>
        <v>41</v>
      </c>
      <c r="S1222" s="102">
        <f>IF(B1222="NET","",IFERROR(VLOOKUP(O1222,'2) Order Form'!$V$9:$V$905,1,FALSE),"Ikke med I order form"))</f>
        <v>7048652914132</v>
      </c>
      <c r="U1222" s="2">
        <v>7048652914040</v>
      </c>
      <c r="V1222" s="120">
        <f>IFERROR(VLOOKUP(U1222,'2) Order Form'!$V$9:$V$1767,1,FALSE),"Ikke med I order form")</f>
        <v>7048652914040</v>
      </c>
      <c r="W1222" s="173">
        <f>INDEX(ATS!$A:$P,MATCH(ATS!$U1222,ATS!$O:$O,0),1)</f>
        <v>820410</v>
      </c>
      <c r="X1222" s="174" t="str">
        <f>INDEX(ATS!$A:$P,MATCH(ATS!$U1222,ATS!$O:$O,0),2)</f>
        <v>Hunter Light Gloves M</v>
      </c>
      <c r="Y1222" s="175" t="str">
        <f>INDEX(ATS!$A:$P,MATCH(ATS!$U1222,ATS!$O:$O,0),4)</f>
        <v>88300-M</v>
      </c>
      <c r="AA1222" s="173"/>
    </row>
    <row r="1223" spans="1:27">
      <c r="A1223">
        <v>820411</v>
      </c>
      <c r="B1223" t="s">
        <v>971</v>
      </c>
      <c r="C1223" t="s">
        <v>3939</v>
      </c>
      <c r="D1223" t="s">
        <v>1031</v>
      </c>
      <c r="E1223" t="s">
        <v>114</v>
      </c>
      <c r="F1223" t="s">
        <v>7</v>
      </c>
      <c r="G1223" t="s">
        <v>111</v>
      </c>
      <c r="H1223">
        <v>32</v>
      </c>
      <c r="I1223">
        <v>32</v>
      </c>
      <c r="J1223">
        <v>32</v>
      </c>
      <c r="K1223">
        <v>32</v>
      </c>
      <c r="L1223">
        <v>32</v>
      </c>
      <c r="N1223" s="171" t="str">
        <f t="shared" si="57"/>
        <v>820411-10001-M</v>
      </c>
      <c r="O1223" s="172">
        <f>IF(B1223="NET","",IF(B1223="","",IFERROR(VLOOKUP(N1223,EAN!$A:$B,2,FALSE),"MANGLER - MÅ OPPDATERE EAN-FANEN")))</f>
        <v>7048652914125</v>
      </c>
      <c r="P1223" s="171">
        <f t="shared" si="58"/>
        <v>32</v>
      </c>
      <c r="Q1223" s="171">
        <f t="shared" si="59"/>
        <v>32</v>
      </c>
      <c r="S1223" s="102">
        <f>IF(B1223="NET","",IFERROR(VLOOKUP(O1223,'2) Order Form'!$V$9:$V$905,1,FALSE),"Ikke med I order form"))</f>
        <v>7048652914125</v>
      </c>
      <c r="U1223" s="2">
        <v>7048652914033</v>
      </c>
      <c r="V1223" s="120">
        <f>IFERROR(VLOOKUP(U1223,'2) Order Form'!$V$9:$V$1767,1,FALSE),"Ikke med I order form")</f>
        <v>7048652914033</v>
      </c>
      <c r="W1223" s="173">
        <f>INDEX(ATS!$A:$P,MATCH(ATS!$U1223,ATS!$O:$O,0),1)</f>
        <v>820410</v>
      </c>
      <c r="X1223" s="174" t="str">
        <f>INDEX(ATS!$A:$P,MATCH(ATS!$U1223,ATS!$O:$O,0),2)</f>
        <v>Hunter Light Gloves M</v>
      </c>
      <c r="Y1223" s="175" t="str">
        <f>INDEX(ATS!$A:$P,MATCH(ATS!$U1223,ATS!$O:$O,0),4)</f>
        <v>88300-L</v>
      </c>
      <c r="AA1223" s="173"/>
    </row>
    <row r="1224" spans="1:27">
      <c r="A1224">
        <v>820411</v>
      </c>
      <c r="B1224" t="s">
        <v>971</v>
      </c>
      <c r="C1224" t="s">
        <v>3939</v>
      </c>
      <c r="D1224" t="s">
        <v>1032</v>
      </c>
      <c r="E1224" t="s">
        <v>114</v>
      </c>
      <c r="F1224" t="s">
        <v>66</v>
      </c>
      <c r="G1224" t="s">
        <v>111</v>
      </c>
      <c r="H1224">
        <v>3</v>
      </c>
      <c r="I1224">
        <v>3</v>
      </c>
      <c r="J1224">
        <v>3</v>
      </c>
      <c r="K1224">
        <v>3</v>
      </c>
      <c r="L1224">
        <v>3</v>
      </c>
      <c r="N1224" s="171" t="str">
        <f t="shared" si="57"/>
        <v>820411-10001-L</v>
      </c>
      <c r="O1224" s="172">
        <f>IF(B1224="NET","",IF(B1224="","",IFERROR(VLOOKUP(N1224,EAN!$A:$B,2,FALSE),"MANGLER - MÅ OPPDATERE EAN-FANEN")))</f>
        <v>7048652914118</v>
      </c>
      <c r="P1224" s="171">
        <f t="shared" si="58"/>
        <v>3</v>
      </c>
      <c r="Q1224" s="171">
        <f t="shared" si="59"/>
        <v>3</v>
      </c>
      <c r="S1224" s="102">
        <f>IF(B1224="NET","",IFERROR(VLOOKUP(O1224,'2) Order Form'!$V$9:$V$905,1,FALSE),"Ikke med I order form"))</f>
        <v>7048652914118</v>
      </c>
      <c r="U1224" s="2">
        <v>7048652914064</v>
      </c>
      <c r="V1224" s="120">
        <f>IFERROR(VLOOKUP(U1224,'2) Order Form'!$V$9:$V$1767,1,FALSE),"Ikke med I order form")</f>
        <v>7048652914064</v>
      </c>
      <c r="W1224" s="173">
        <f>INDEX(ATS!$A:$P,MATCH(ATS!$U1224,ATS!$O:$O,0),1)</f>
        <v>820410</v>
      </c>
      <c r="X1224" s="174" t="str">
        <f>INDEX(ATS!$A:$P,MATCH(ATS!$U1224,ATS!$O:$O,0),2)</f>
        <v>Hunter Light Gloves M</v>
      </c>
      <c r="Y1224" s="175" t="str">
        <f>INDEX(ATS!$A:$P,MATCH(ATS!$U1224,ATS!$O:$O,0),4)</f>
        <v>88300-XL</v>
      </c>
      <c r="AA1224" s="173"/>
    </row>
    <row r="1225" spans="1:27">
      <c r="A1225">
        <v>820411</v>
      </c>
      <c r="B1225" t="s">
        <v>971</v>
      </c>
      <c r="C1225" t="s">
        <v>3939</v>
      </c>
      <c r="D1225" t="s">
        <v>1431</v>
      </c>
      <c r="E1225" t="s">
        <v>2823</v>
      </c>
      <c r="F1225" t="s">
        <v>68</v>
      </c>
      <c r="G1225" t="s">
        <v>214</v>
      </c>
      <c r="H1225">
        <v>25</v>
      </c>
      <c r="I1225">
        <v>25</v>
      </c>
      <c r="J1225">
        <v>25</v>
      </c>
      <c r="K1225">
        <v>25</v>
      </c>
      <c r="L1225">
        <v>25</v>
      </c>
      <c r="N1225" s="171" t="str">
        <f t="shared" si="57"/>
        <v>820411-88300-XS</v>
      </c>
      <c r="O1225" s="172">
        <f>IF(B1225="NET","",IF(B1225="","",IFERROR(VLOOKUP(N1225,EAN!$A:$B,2,FALSE),"MANGLER - MÅ OPPDATERE EAN-FANEN")))</f>
        <v>7048652914187</v>
      </c>
      <c r="P1225" s="171">
        <f t="shared" si="58"/>
        <v>25</v>
      </c>
      <c r="Q1225" s="171">
        <f t="shared" si="59"/>
        <v>25</v>
      </c>
      <c r="S1225" s="102">
        <f>IF(B1225="NET","",IFERROR(VLOOKUP(O1225,'2) Order Form'!$V$9:$V$905,1,FALSE),"Ikke med I order form"))</f>
        <v>7048652914187</v>
      </c>
      <c r="U1225" s="2">
        <v>7048652900364</v>
      </c>
      <c r="V1225" s="120" t="str">
        <f>IFERROR(VLOOKUP(U1225,'2) Order Form'!$V$9:$V$1767,1,FALSE),"Ikke med I order form")</f>
        <v>Ikke med I order form</v>
      </c>
      <c r="W1225" s="173" t="e">
        <f>INDEX(ATS!$A:$P,MATCH(ATS!$U1225,ATS!$O:$O,0),1)</f>
        <v>#N/A</v>
      </c>
      <c r="X1225" s="174" t="e">
        <f>INDEX(ATS!$A:$P,MATCH(ATS!$U1225,ATS!$O:$O,0),2)</f>
        <v>#N/A</v>
      </c>
      <c r="Y1225" s="175" t="e">
        <f>INDEX(ATS!$A:$P,MATCH(ATS!$U1225,ATS!$O:$O,0),4)</f>
        <v>#N/A</v>
      </c>
      <c r="AA1225" s="173"/>
    </row>
    <row r="1226" spans="1:27">
      <c r="A1226">
        <v>820411</v>
      </c>
      <c r="B1226" t="s">
        <v>971</v>
      </c>
      <c r="C1226" t="s">
        <v>3939</v>
      </c>
      <c r="D1226" t="s">
        <v>1423</v>
      </c>
      <c r="E1226" t="s">
        <v>2823</v>
      </c>
      <c r="F1226" t="s">
        <v>8</v>
      </c>
      <c r="G1226" t="s">
        <v>214</v>
      </c>
      <c r="H1226">
        <v>53</v>
      </c>
      <c r="I1226">
        <v>53</v>
      </c>
      <c r="J1226">
        <v>53</v>
      </c>
      <c r="K1226">
        <v>53</v>
      </c>
      <c r="L1226">
        <v>53</v>
      </c>
      <c r="N1226" s="171" t="str">
        <f t="shared" si="57"/>
        <v>820411-88300-S</v>
      </c>
      <c r="O1226" s="172">
        <f>IF(B1226="NET","",IF(B1226="","",IFERROR(VLOOKUP(N1226,EAN!$A:$B,2,FALSE),"MANGLER - MÅ OPPDATERE EAN-FANEN")))</f>
        <v>7048652914170</v>
      </c>
      <c r="P1226" s="171">
        <f t="shared" si="58"/>
        <v>53</v>
      </c>
      <c r="Q1226" s="171">
        <f t="shared" si="59"/>
        <v>53</v>
      </c>
      <c r="S1226" s="102">
        <f>IF(B1226="NET","",IFERROR(VLOOKUP(O1226,'2) Order Form'!$V$9:$V$905,1,FALSE),"Ikke med I order form"))</f>
        <v>7048652914170</v>
      </c>
      <c r="U1226" s="2">
        <v>7048652900340</v>
      </c>
      <c r="V1226" s="120" t="str">
        <f>IFERROR(VLOOKUP(U1226,'2) Order Form'!$V$9:$V$1767,1,FALSE),"Ikke med I order form")</f>
        <v>Ikke med I order form</v>
      </c>
      <c r="W1226" s="173" t="e">
        <f>INDEX(ATS!$A:$P,MATCH(ATS!$U1226,ATS!$O:$O,0),1)</f>
        <v>#N/A</v>
      </c>
      <c r="X1226" s="174" t="e">
        <f>INDEX(ATS!$A:$P,MATCH(ATS!$U1226,ATS!$O:$O,0),2)</f>
        <v>#N/A</v>
      </c>
      <c r="Y1226" s="175" t="e">
        <f>INDEX(ATS!$A:$P,MATCH(ATS!$U1226,ATS!$O:$O,0),4)</f>
        <v>#N/A</v>
      </c>
      <c r="AA1226" s="173"/>
    </row>
    <row r="1227" spans="1:27">
      <c r="A1227">
        <v>820411</v>
      </c>
      <c r="B1227" t="s">
        <v>971</v>
      </c>
      <c r="C1227" t="s">
        <v>3939</v>
      </c>
      <c r="D1227" t="s">
        <v>1424</v>
      </c>
      <c r="E1227" t="s">
        <v>2823</v>
      </c>
      <c r="F1227" t="s">
        <v>7</v>
      </c>
      <c r="G1227" t="s">
        <v>214</v>
      </c>
      <c r="H1227">
        <v>36</v>
      </c>
      <c r="I1227">
        <v>36</v>
      </c>
      <c r="J1227">
        <v>36</v>
      </c>
      <c r="K1227">
        <v>36</v>
      </c>
      <c r="L1227">
        <v>36</v>
      </c>
      <c r="N1227" s="171" t="str">
        <f t="shared" si="57"/>
        <v>820411-88300-M</v>
      </c>
      <c r="O1227" s="172">
        <f>IF(B1227="NET","",IF(B1227="","",IFERROR(VLOOKUP(N1227,EAN!$A:$B,2,FALSE),"MANGLER - MÅ OPPDATERE EAN-FANEN")))</f>
        <v>7048652914163</v>
      </c>
      <c r="P1227" s="171">
        <f t="shared" si="58"/>
        <v>36</v>
      </c>
      <c r="Q1227" s="171">
        <f t="shared" si="59"/>
        <v>36</v>
      </c>
      <c r="S1227" s="102">
        <f>IF(B1227="NET","",IFERROR(VLOOKUP(O1227,'2) Order Form'!$V$9:$V$905,1,FALSE),"Ikke med I order form"))</f>
        <v>7048652914163</v>
      </c>
      <c r="U1227" s="2">
        <v>7048652900357</v>
      </c>
      <c r="V1227" s="120" t="str">
        <f>IFERROR(VLOOKUP(U1227,'2) Order Form'!$V$9:$V$1767,1,FALSE),"Ikke med I order form")</f>
        <v>Ikke med I order form</v>
      </c>
      <c r="W1227" s="173" t="e">
        <f>INDEX(ATS!$A:$P,MATCH(ATS!$U1227,ATS!$O:$O,0),1)</f>
        <v>#N/A</v>
      </c>
      <c r="X1227" s="174" t="e">
        <f>INDEX(ATS!$A:$P,MATCH(ATS!$U1227,ATS!$O:$O,0),2)</f>
        <v>#N/A</v>
      </c>
      <c r="Y1227" s="175" t="e">
        <f>INDEX(ATS!$A:$P,MATCH(ATS!$U1227,ATS!$O:$O,0),4)</f>
        <v>#N/A</v>
      </c>
      <c r="AA1227" s="173"/>
    </row>
    <row r="1228" spans="1:27">
      <c r="A1228">
        <v>820411</v>
      </c>
      <c r="B1228" t="s">
        <v>971</v>
      </c>
      <c r="C1228" t="s">
        <v>3939</v>
      </c>
      <c r="D1228" t="s">
        <v>1425</v>
      </c>
      <c r="E1228" t="s">
        <v>2823</v>
      </c>
      <c r="F1228" t="s">
        <v>66</v>
      </c>
      <c r="G1228" t="s">
        <v>214</v>
      </c>
      <c r="H1228">
        <v>14</v>
      </c>
      <c r="I1228">
        <v>14</v>
      </c>
      <c r="J1228">
        <v>14</v>
      </c>
      <c r="K1228">
        <v>14</v>
      </c>
      <c r="L1228">
        <v>14</v>
      </c>
      <c r="N1228" s="171" t="str">
        <f t="shared" si="57"/>
        <v>820411-88300-L</v>
      </c>
      <c r="O1228" s="172">
        <f>IF(B1228="NET","",IF(B1228="","",IFERROR(VLOOKUP(N1228,EAN!$A:$B,2,FALSE),"MANGLER - MÅ OPPDATERE EAN-FANEN")))</f>
        <v>7048652914156</v>
      </c>
      <c r="P1228" s="171">
        <f t="shared" si="58"/>
        <v>14</v>
      </c>
      <c r="Q1228" s="171">
        <f t="shared" si="59"/>
        <v>14</v>
      </c>
      <c r="S1228" s="102">
        <f>IF(B1228="NET","",IFERROR(VLOOKUP(O1228,'2) Order Form'!$V$9:$V$905,1,FALSE),"Ikke med I order form"))</f>
        <v>7048652914156</v>
      </c>
      <c r="U1228" s="2">
        <v>7048652914095</v>
      </c>
      <c r="V1228" s="120">
        <f>IFERROR(VLOOKUP(U1228,'2) Order Form'!$V$9:$V$1767,1,FALSE),"Ikke med I order form")</f>
        <v>7048652914095</v>
      </c>
      <c r="W1228" s="173">
        <f>INDEX(ATS!$A:$P,MATCH(ATS!$U1228,ATS!$O:$O,0),1)</f>
        <v>820410</v>
      </c>
      <c r="X1228" s="174" t="str">
        <f>INDEX(ATS!$A:$P,MATCH(ATS!$U1228,ATS!$O:$O,0),2)</f>
        <v>Hunter Light Gloves M</v>
      </c>
      <c r="Y1228" s="175" t="str">
        <f>INDEX(ATS!$A:$P,MATCH(ATS!$U1228,ATS!$O:$O,0),4)</f>
        <v>99901-S</v>
      </c>
      <c r="AA1228" s="173"/>
    </row>
    <row r="1229" spans="1:27">
      <c r="A1229">
        <v>820411</v>
      </c>
      <c r="B1229" t="s">
        <v>971</v>
      </c>
      <c r="C1229" t="s">
        <v>3939</v>
      </c>
      <c r="D1229" t="s">
        <v>3966</v>
      </c>
      <c r="E1229" t="s">
        <v>3967</v>
      </c>
      <c r="F1229" t="s">
        <v>68</v>
      </c>
      <c r="G1229" t="s">
        <v>111</v>
      </c>
      <c r="H1229">
        <v>0</v>
      </c>
      <c r="I1229">
        <v>0</v>
      </c>
      <c r="J1229">
        <v>0</v>
      </c>
      <c r="K1229">
        <v>0</v>
      </c>
      <c r="L1229">
        <v>0</v>
      </c>
      <c r="N1229" s="171" t="str">
        <f t="shared" si="57"/>
        <v>820411-89001-XS</v>
      </c>
      <c r="O1229" s="172" t="str">
        <f>IF(B1229="NET","",IF(B1229="","",IFERROR(VLOOKUP(N1229,EAN!$A:$B,2,FALSE),"MANGLER - MÅ OPPDATERE EAN-FANEN")))</f>
        <v>MANGLER - MÅ OPPDATERE EAN-FANEN</v>
      </c>
      <c r="P1229" s="171">
        <f t="shared" si="58"/>
        <v>0</v>
      </c>
      <c r="Q1229" s="171">
        <f t="shared" si="59"/>
        <v>0</v>
      </c>
      <c r="S1229" s="102" t="str">
        <f>IF(B1229="NET","",IFERROR(VLOOKUP(O1229,'2) Order Form'!$V$9:$V$905,1,FALSE),"Ikke med I order form"))</f>
        <v>Ikke med I order form</v>
      </c>
      <c r="U1229" s="2">
        <v>7048652914088</v>
      </c>
      <c r="V1229" s="120">
        <f>IFERROR(VLOOKUP(U1229,'2) Order Form'!$V$9:$V$1767,1,FALSE),"Ikke med I order form")</f>
        <v>7048652914088</v>
      </c>
      <c r="W1229" s="173">
        <f>INDEX(ATS!$A:$P,MATCH(ATS!$U1229,ATS!$O:$O,0),1)</f>
        <v>820410</v>
      </c>
      <c r="X1229" s="174" t="str">
        <f>INDEX(ATS!$A:$P,MATCH(ATS!$U1229,ATS!$O:$O,0),2)</f>
        <v>Hunter Light Gloves M</v>
      </c>
      <c r="Y1229" s="175" t="str">
        <f>INDEX(ATS!$A:$P,MATCH(ATS!$U1229,ATS!$O:$O,0),4)</f>
        <v>99901-M</v>
      </c>
      <c r="AA1229" s="173"/>
    </row>
    <row r="1230" spans="1:27">
      <c r="A1230">
        <v>820411</v>
      </c>
      <c r="B1230" t="s">
        <v>971</v>
      </c>
      <c r="C1230" t="s">
        <v>3939</v>
      </c>
      <c r="D1230" t="s">
        <v>3968</v>
      </c>
      <c r="E1230" t="s">
        <v>3967</v>
      </c>
      <c r="F1230" t="s">
        <v>8</v>
      </c>
      <c r="G1230" t="s">
        <v>111</v>
      </c>
      <c r="H1230">
        <v>0</v>
      </c>
      <c r="I1230">
        <v>0</v>
      </c>
      <c r="J1230">
        <v>0</v>
      </c>
      <c r="K1230">
        <v>0</v>
      </c>
      <c r="L1230">
        <v>0</v>
      </c>
      <c r="N1230" s="171" t="str">
        <f t="shared" si="57"/>
        <v>820411-89001-S</v>
      </c>
      <c r="O1230" s="172" t="str">
        <f>IF(B1230="NET","",IF(B1230="","",IFERROR(VLOOKUP(N1230,EAN!$A:$B,2,FALSE),"MANGLER - MÅ OPPDATERE EAN-FANEN")))</f>
        <v>MANGLER - MÅ OPPDATERE EAN-FANEN</v>
      </c>
      <c r="P1230" s="171">
        <f t="shared" si="58"/>
        <v>0</v>
      </c>
      <c r="Q1230" s="171">
        <f t="shared" si="59"/>
        <v>0</v>
      </c>
      <c r="S1230" s="102" t="str">
        <f>IF(B1230="NET","",IFERROR(VLOOKUP(O1230,'2) Order Form'!$V$9:$V$905,1,FALSE),"Ikke med I order form"))</f>
        <v>Ikke med I order form</v>
      </c>
      <c r="U1230" s="2">
        <v>7048652914071</v>
      </c>
      <c r="V1230" s="120">
        <f>IFERROR(VLOOKUP(U1230,'2) Order Form'!$V$9:$V$1767,1,FALSE),"Ikke med I order form")</f>
        <v>7048652914071</v>
      </c>
      <c r="W1230" s="173">
        <f>INDEX(ATS!$A:$P,MATCH(ATS!$U1230,ATS!$O:$O,0),1)</f>
        <v>820410</v>
      </c>
      <c r="X1230" s="174" t="str">
        <f>INDEX(ATS!$A:$P,MATCH(ATS!$U1230,ATS!$O:$O,0),2)</f>
        <v>Hunter Light Gloves M</v>
      </c>
      <c r="Y1230" s="175" t="str">
        <f>INDEX(ATS!$A:$P,MATCH(ATS!$U1230,ATS!$O:$O,0),4)</f>
        <v>99901-L</v>
      </c>
      <c r="AA1230" s="173"/>
    </row>
    <row r="1231" spans="1:27">
      <c r="A1231">
        <v>820411</v>
      </c>
      <c r="B1231" t="s">
        <v>971</v>
      </c>
      <c r="C1231" t="s">
        <v>3939</v>
      </c>
      <c r="D1231" t="s">
        <v>3969</v>
      </c>
      <c r="E1231" t="s">
        <v>3967</v>
      </c>
      <c r="F1231" t="s">
        <v>7</v>
      </c>
      <c r="G1231" t="s">
        <v>111</v>
      </c>
      <c r="H1231">
        <v>0</v>
      </c>
      <c r="I1231">
        <v>0</v>
      </c>
      <c r="J1231">
        <v>0</v>
      </c>
      <c r="K1231">
        <v>0</v>
      </c>
      <c r="L1231">
        <v>0</v>
      </c>
      <c r="N1231" s="171" t="str">
        <f t="shared" si="57"/>
        <v>820411-89001-M</v>
      </c>
      <c r="O1231" s="172" t="str">
        <f>IF(B1231="NET","",IF(B1231="","",IFERROR(VLOOKUP(N1231,EAN!$A:$B,2,FALSE),"MANGLER - MÅ OPPDATERE EAN-FANEN")))</f>
        <v>MANGLER - MÅ OPPDATERE EAN-FANEN</v>
      </c>
      <c r="P1231" s="171">
        <f t="shared" si="58"/>
        <v>0</v>
      </c>
      <c r="Q1231" s="171">
        <f t="shared" si="59"/>
        <v>0</v>
      </c>
      <c r="S1231" s="102" t="str">
        <f>IF(B1231="NET","",IFERROR(VLOOKUP(O1231,'2) Order Form'!$V$9:$V$905,1,FALSE),"Ikke med I order form"))</f>
        <v>Ikke med I order form</v>
      </c>
      <c r="U1231" s="2">
        <v>7048652914101</v>
      </c>
      <c r="V1231" s="120">
        <f>IFERROR(VLOOKUP(U1231,'2) Order Form'!$V$9:$V$1767,1,FALSE),"Ikke med I order form")</f>
        <v>7048652914101</v>
      </c>
      <c r="W1231" s="173">
        <f>INDEX(ATS!$A:$P,MATCH(ATS!$U1231,ATS!$O:$O,0),1)</f>
        <v>820410</v>
      </c>
      <c r="X1231" s="174" t="str">
        <f>INDEX(ATS!$A:$P,MATCH(ATS!$U1231,ATS!$O:$O,0),2)</f>
        <v>Hunter Light Gloves M</v>
      </c>
      <c r="Y1231" s="175" t="str">
        <f>INDEX(ATS!$A:$P,MATCH(ATS!$U1231,ATS!$O:$O,0),4)</f>
        <v>99901-XL</v>
      </c>
      <c r="AA1231" s="173"/>
    </row>
    <row r="1232" spans="1:27">
      <c r="A1232">
        <v>820411</v>
      </c>
      <c r="B1232" t="s">
        <v>971</v>
      </c>
      <c r="C1232" t="s">
        <v>3939</v>
      </c>
      <c r="D1232" t="s">
        <v>3970</v>
      </c>
      <c r="E1232" t="s">
        <v>3967</v>
      </c>
      <c r="F1232" t="s">
        <v>66</v>
      </c>
      <c r="G1232" t="s">
        <v>111</v>
      </c>
      <c r="H1232">
        <v>0</v>
      </c>
      <c r="I1232">
        <v>0</v>
      </c>
      <c r="J1232">
        <v>0</v>
      </c>
      <c r="K1232">
        <v>0</v>
      </c>
      <c r="L1232">
        <v>0</v>
      </c>
      <c r="N1232" s="171" t="str">
        <f t="shared" si="57"/>
        <v>820411-89001-L</v>
      </c>
      <c r="O1232" s="172" t="str">
        <f>IF(B1232="NET","",IF(B1232="","",IFERROR(VLOOKUP(N1232,EAN!$A:$B,2,FALSE),"MANGLER - MÅ OPPDATERE EAN-FANEN")))</f>
        <v>MANGLER - MÅ OPPDATERE EAN-FANEN</v>
      </c>
      <c r="P1232" s="171">
        <f t="shared" si="58"/>
        <v>0</v>
      </c>
      <c r="Q1232" s="171">
        <f t="shared" si="59"/>
        <v>0</v>
      </c>
      <c r="S1232" s="102" t="str">
        <f>IF(B1232="NET","",IFERROR(VLOOKUP(O1232,'2) Order Form'!$V$9:$V$905,1,FALSE),"Ikke med I order form"))</f>
        <v>Ikke med I order form</v>
      </c>
      <c r="U1232" s="2">
        <v>7048652900395</v>
      </c>
      <c r="V1232" s="120" t="str">
        <f>IFERROR(VLOOKUP(U1232,'2) Order Form'!$V$9:$V$1767,1,FALSE),"Ikke med I order form")</f>
        <v>Ikke med I order form</v>
      </c>
      <c r="W1232" s="173" t="e">
        <f>INDEX(ATS!$A:$P,MATCH(ATS!$U1232,ATS!$O:$O,0),1)</f>
        <v>#N/A</v>
      </c>
      <c r="X1232" s="174" t="e">
        <f>INDEX(ATS!$A:$P,MATCH(ATS!$U1232,ATS!$O:$O,0),2)</f>
        <v>#N/A</v>
      </c>
      <c r="Y1232" s="175" t="e">
        <f>INDEX(ATS!$A:$P,MATCH(ATS!$U1232,ATS!$O:$O,0),4)</f>
        <v>#N/A</v>
      </c>
      <c r="AA1232" s="173"/>
    </row>
    <row r="1233" spans="1:27">
      <c r="A1233">
        <v>820411</v>
      </c>
      <c r="B1233" t="s">
        <v>971</v>
      </c>
      <c r="C1233" t="s">
        <v>3939</v>
      </c>
      <c r="D1233" t="s">
        <v>338</v>
      </c>
      <c r="E1233" t="s">
        <v>2883</v>
      </c>
      <c r="F1233" t="s">
        <v>68</v>
      </c>
      <c r="G1233" t="s">
        <v>214</v>
      </c>
      <c r="H1233">
        <v>105</v>
      </c>
      <c r="I1233">
        <v>105</v>
      </c>
      <c r="J1233">
        <v>105</v>
      </c>
      <c r="K1233">
        <v>105</v>
      </c>
      <c r="L1233">
        <v>105</v>
      </c>
      <c r="N1233" s="171" t="str">
        <f t="shared" si="57"/>
        <v>820411-99901-XS</v>
      </c>
      <c r="O1233" s="172">
        <f>IF(B1233="NET","",IF(B1233="","",IFERROR(VLOOKUP(N1233,EAN!$A:$B,2,FALSE),"MANGLER - MÅ OPPDATERE EAN-FANEN")))</f>
        <v>7048652914224</v>
      </c>
      <c r="P1233" s="171">
        <f t="shared" si="58"/>
        <v>105</v>
      </c>
      <c r="Q1233" s="171">
        <f t="shared" si="59"/>
        <v>105</v>
      </c>
      <c r="S1233" s="102">
        <f>IF(B1233="NET","",IFERROR(VLOOKUP(O1233,'2) Order Form'!$V$9:$V$905,1,FALSE),"Ikke med I order form"))</f>
        <v>7048652914224</v>
      </c>
      <c r="U1233" s="2">
        <v>7048652900371</v>
      </c>
      <c r="V1233" s="120" t="str">
        <f>IFERROR(VLOOKUP(U1233,'2) Order Form'!$V$9:$V$1767,1,FALSE),"Ikke med I order form")</f>
        <v>Ikke med I order form</v>
      </c>
      <c r="W1233" s="173" t="e">
        <f>INDEX(ATS!$A:$P,MATCH(ATS!$U1233,ATS!$O:$O,0),1)</f>
        <v>#N/A</v>
      </c>
      <c r="X1233" s="174" t="e">
        <f>INDEX(ATS!$A:$P,MATCH(ATS!$U1233,ATS!$O:$O,0),2)</f>
        <v>#N/A</v>
      </c>
      <c r="Y1233" s="175" t="e">
        <f>INDEX(ATS!$A:$P,MATCH(ATS!$U1233,ATS!$O:$O,0),4)</f>
        <v>#N/A</v>
      </c>
      <c r="AA1233" s="173"/>
    </row>
    <row r="1234" spans="1:27">
      <c r="A1234">
        <v>820411</v>
      </c>
      <c r="B1234" t="s">
        <v>971</v>
      </c>
      <c r="C1234" t="s">
        <v>3939</v>
      </c>
      <c r="D1234" t="s">
        <v>334</v>
      </c>
      <c r="E1234" t="s">
        <v>2883</v>
      </c>
      <c r="F1234" t="s">
        <v>8</v>
      </c>
      <c r="G1234" t="s">
        <v>214</v>
      </c>
      <c r="H1234">
        <v>0</v>
      </c>
      <c r="I1234">
        <v>0</v>
      </c>
      <c r="J1234">
        <v>0</v>
      </c>
      <c r="K1234">
        <v>0</v>
      </c>
      <c r="L1234">
        <v>0</v>
      </c>
      <c r="N1234" s="171" t="str">
        <f t="shared" si="57"/>
        <v>820411-99901-S</v>
      </c>
      <c r="O1234" s="172">
        <f>IF(B1234="NET","",IF(B1234="","",IFERROR(VLOOKUP(N1234,EAN!$A:$B,2,FALSE),"MANGLER - MÅ OPPDATERE EAN-FANEN")))</f>
        <v>7048652914217</v>
      </c>
      <c r="P1234" s="171">
        <f t="shared" si="58"/>
        <v>0</v>
      </c>
      <c r="Q1234" s="171">
        <f t="shared" si="59"/>
        <v>0</v>
      </c>
      <c r="S1234" s="102">
        <f>IF(B1234="NET","",IFERROR(VLOOKUP(O1234,'2) Order Form'!$V$9:$V$905,1,FALSE),"Ikke med I order form"))</f>
        <v>7048652914217</v>
      </c>
      <c r="U1234" s="2">
        <v>7048652900388</v>
      </c>
      <c r="V1234" s="120" t="str">
        <f>IFERROR(VLOOKUP(U1234,'2) Order Form'!$V$9:$V$1767,1,FALSE),"Ikke med I order form")</f>
        <v>Ikke med I order form</v>
      </c>
      <c r="W1234" s="173" t="e">
        <f>INDEX(ATS!$A:$P,MATCH(ATS!$U1234,ATS!$O:$O,0),1)</f>
        <v>#N/A</v>
      </c>
      <c r="X1234" s="174" t="e">
        <f>INDEX(ATS!$A:$P,MATCH(ATS!$U1234,ATS!$O:$O,0),2)</f>
        <v>#N/A</v>
      </c>
      <c r="Y1234" s="175" t="e">
        <f>INDEX(ATS!$A:$P,MATCH(ATS!$U1234,ATS!$O:$O,0),4)</f>
        <v>#N/A</v>
      </c>
      <c r="AA1234" s="173"/>
    </row>
    <row r="1235" spans="1:27">
      <c r="A1235">
        <v>820411</v>
      </c>
      <c r="B1235" t="s">
        <v>971</v>
      </c>
      <c r="C1235" t="s">
        <v>3939</v>
      </c>
      <c r="D1235" t="s">
        <v>335</v>
      </c>
      <c r="E1235" t="s">
        <v>2883</v>
      </c>
      <c r="F1235" t="s">
        <v>7</v>
      </c>
      <c r="G1235" t="s">
        <v>214</v>
      </c>
      <c r="H1235">
        <v>21</v>
      </c>
      <c r="I1235">
        <v>21</v>
      </c>
      <c r="J1235">
        <v>21</v>
      </c>
      <c r="K1235">
        <v>21</v>
      </c>
      <c r="L1235">
        <v>21</v>
      </c>
      <c r="N1235" s="171" t="str">
        <f t="shared" si="57"/>
        <v>820411-99901-M</v>
      </c>
      <c r="O1235" s="172">
        <f>IF(B1235="NET","",IF(B1235="","",IFERROR(VLOOKUP(N1235,EAN!$A:$B,2,FALSE),"MANGLER - MÅ OPPDATERE EAN-FANEN")))</f>
        <v>7048652914200</v>
      </c>
      <c r="P1235" s="171">
        <f t="shared" si="58"/>
        <v>21</v>
      </c>
      <c r="Q1235" s="171">
        <f t="shared" si="59"/>
        <v>21</v>
      </c>
      <c r="S1235" s="102">
        <f>IF(B1235="NET","",IFERROR(VLOOKUP(O1235,'2) Order Form'!$V$9:$V$905,1,FALSE),"Ikke med I order form"))</f>
        <v>7048652914200</v>
      </c>
      <c r="U1235" s="2">
        <v>7048652914255</v>
      </c>
      <c r="V1235" s="120">
        <f>IFERROR(VLOOKUP(U1235,'2) Order Form'!$V$9:$V$1767,1,FALSE),"Ikke med I order form")</f>
        <v>7048652914255</v>
      </c>
      <c r="W1235" s="173">
        <f>INDEX(ATS!$A:$P,MATCH(ATS!$U1235,ATS!$O:$O,0),1)</f>
        <v>820412</v>
      </c>
      <c r="X1235" s="174" t="str">
        <f>INDEX(ATS!$A:$P,MATCH(ATS!$U1235,ATS!$O:$O,0),2)</f>
        <v>Hunter Gloves M</v>
      </c>
      <c r="Y1235" s="175" t="str">
        <f>INDEX(ATS!$A:$P,MATCH(ATS!$U1235,ATS!$O:$O,0),4)</f>
        <v>10001-S</v>
      </c>
      <c r="AA1235" s="173"/>
    </row>
    <row r="1236" spans="1:27">
      <c r="A1236">
        <v>820411</v>
      </c>
      <c r="B1236" t="s">
        <v>971</v>
      </c>
      <c r="C1236" t="s">
        <v>3939</v>
      </c>
      <c r="D1236" t="s">
        <v>336</v>
      </c>
      <c r="E1236" t="s">
        <v>2883</v>
      </c>
      <c r="F1236" t="s">
        <v>66</v>
      </c>
      <c r="G1236" t="s">
        <v>214</v>
      </c>
      <c r="H1236">
        <v>71</v>
      </c>
      <c r="I1236">
        <v>71</v>
      </c>
      <c r="J1236">
        <v>71</v>
      </c>
      <c r="K1236">
        <v>71</v>
      </c>
      <c r="L1236">
        <v>71</v>
      </c>
      <c r="N1236" s="171" t="str">
        <f t="shared" si="57"/>
        <v>820411-99901-L</v>
      </c>
      <c r="O1236" s="172">
        <f>IF(B1236="NET","",IF(B1236="","",IFERROR(VLOOKUP(N1236,EAN!$A:$B,2,FALSE),"MANGLER - MÅ OPPDATERE EAN-FANEN")))</f>
        <v>7048652914194</v>
      </c>
      <c r="P1236" s="171">
        <f t="shared" si="58"/>
        <v>71</v>
      </c>
      <c r="Q1236" s="171">
        <f t="shared" si="59"/>
        <v>71</v>
      </c>
      <c r="S1236" s="102">
        <f>IF(B1236="NET","",IFERROR(VLOOKUP(O1236,'2) Order Form'!$V$9:$V$905,1,FALSE),"Ikke med I order form"))</f>
        <v>7048652914194</v>
      </c>
      <c r="U1236" s="2">
        <v>7048652914248</v>
      </c>
      <c r="V1236" s="120">
        <f>IFERROR(VLOOKUP(U1236,'2) Order Form'!$V$9:$V$1767,1,FALSE),"Ikke med I order form")</f>
        <v>7048652914248</v>
      </c>
      <c r="W1236" s="173">
        <f>INDEX(ATS!$A:$P,MATCH(ATS!$U1236,ATS!$O:$O,0),1)</f>
        <v>820412</v>
      </c>
      <c r="X1236" s="174" t="str">
        <f>INDEX(ATS!$A:$P,MATCH(ATS!$U1236,ATS!$O:$O,0),2)</f>
        <v>Hunter Gloves M</v>
      </c>
      <c r="Y1236" s="175" t="str">
        <f>INDEX(ATS!$A:$P,MATCH(ATS!$U1236,ATS!$O:$O,0),4)</f>
        <v>10001-M</v>
      </c>
      <c r="AA1236" s="173"/>
    </row>
    <row r="1237" spans="1:27">
      <c r="A1237" s="140">
        <v>820412</v>
      </c>
      <c r="B1237" t="s">
        <v>170</v>
      </c>
      <c r="H1237" s="140">
        <v>202341</v>
      </c>
      <c r="I1237" s="140">
        <v>202342</v>
      </c>
      <c r="J1237" s="140">
        <v>202343</v>
      </c>
      <c r="K1237" s="140">
        <v>202344</v>
      </c>
      <c r="L1237" s="140">
        <v>202345</v>
      </c>
      <c r="N1237" s="171" t="str">
        <f t="shared" si="57"/>
        <v>820412-</v>
      </c>
      <c r="O1237" s="172" t="str">
        <f>IF(B1237="NET","",IF(B1237="","",IFERROR(VLOOKUP(N1237,EAN!$A:$B,2,FALSE),"MANGLER - MÅ OPPDATERE EAN-FANEN")))</f>
        <v/>
      </c>
      <c r="P1237" s="171">
        <f t="shared" si="58"/>
        <v>202341</v>
      </c>
      <c r="Q1237" s="171">
        <f t="shared" si="59"/>
        <v>202345</v>
      </c>
      <c r="S1237" s="102" t="str">
        <f>IF(B1237="NET","",IFERROR(VLOOKUP(O1237,'2) Order Form'!$V$9:$V$905,1,FALSE),"Ikke med I order form"))</f>
        <v/>
      </c>
      <c r="U1237" s="2">
        <v>7048652914231</v>
      </c>
      <c r="V1237" s="120">
        <f>IFERROR(VLOOKUP(U1237,'2) Order Form'!$V$9:$V$1767,1,FALSE),"Ikke med I order form")</f>
        <v>7048652914231</v>
      </c>
      <c r="W1237" s="173">
        <f>INDEX(ATS!$A:$P,MATCH(ATS!$U1237,ATS!$O:$O,0),1)</f>
        <v>820412</v>
      </c>
      <c r="X1237" s="174" t="str">
        <f>INDEX(ATS!$A:$P,MATCH(ATS!$U1237,ATS!$O:$O,0),2)</f>
        <v>Hunter Gloves M</v>
      </c>
      <c r="Y1237" s="175" t="str">
        <f>INDEX(ATS!$A:$P,MATCH(ATS!$U1237,ATS!$O:$O,0),4)</f>
        <v>10001-L</v>
      </c>
      <c r="AA1237" s="173"/>
    </row>
    <row r="1238" spans="1:27">
      <c r="A1238">
        <v>820412</v>
      </c>
      <c r="B1238" t="s">
        <v>972</v>
      </c>
      <c r="C1238" t="s">
        <v>3939</v>
      </c>
      <c r="D1238" t="s">
        <v>1030</v>
      </c>
      <c r="E1238" t="s">
        <v>114</v>
      </c>
      <c r="F1238" t="s">
        <v>8</v>
      </c>
      <c r="G1238" t="s">
        <v>214</v>
      </c>
      <c r="H1238">
        <v>56</v>
      </c>
      <c r="I1238">
        <v>56</v>
      </c>
      <c r="J1238">
        <v>56</v>
      </c>
      <c r="K1238">
        <v>56</v>
      </c>
      <c r="L1238">
        <v>56</v>
      </c>
      <c r="N1238" s="171" t="str">
        <f t="shared" si="57"/>
        <v>820412-10001-S</v>
      </c>
      <c r="O1238" s="172">
        <f>IF(B1238="NET","",IF(B1238="","",IFERROR(VLOOKUP(N1238,EAN!$A:$B,2,FALSE),"MANGLER - MÅ OPPDATERE EAN-FANEN")))</f>
        <v>7048652914255</v>
      </c>
      <c r="P1238" s="171">
        <f t="shared" si="58"/>
        <v>56</v>
      </c>
      <c r="Q1238" s="171">
        <f t="shared" si="59"/>
        <v>56</v>
      </c>
      <c r="S1238" s="102">
        <f>IF(B1238="NET","",IFERROR(VLOOKUP(O1238,'2) Order Form'!$V$9:$V$905,1,FALSE),"Ikke med I order form"))</f>
        <v>7048652914255</v>
      </c>
      <c r="U1238" s="2">
        <v>7048652914262</v>
      </c>
      <c r="V1238" s="120">
        <f>IFERROR(VLOOKUP(U1238,'2) Order Form'!$V$9:$V$1767,1,FALSE),"Ikke med I order form")</f>
        <v>7048652914262</v>
      </c>
      <c r="W1238" s="173">
        <f>INDEX(ATS!$A:$P,MATCH(ATS!$U1238,ATS!$O:$O,0),1)</f>
        <v>820412</v>
      </c>
      <c r="X1238" s="174" t="str">
        <f>INDEX(ATS!$A:$P,MATCH(ATS!$U1238,ATS!$O:$O,0),2)</f>
        <v>Hunter Gloves M</v>
      </c>
      <c r="Y1238" s="175" t="str">
        <f>INDEX(ATS!$A:$P,MATCH(ATS!$U1238,ATS!$O:$O,0),4)</f>
        <v>10001-XL</v>
      </c>
      <c r="AA1238" s="173"/>
    </row>
    <row r="1239" spans="1:27">
      <c r="A1239">
        <v>820412</v>
      </c>
      <c r="B1239" t="s">
        <v>972</v>
      </c>
      <c r="C1239" t="s">
        <v>3939</v>
      </c>
      <c r="D1239" t="s">
        <v>1031</v>
      </c>
      <c r="E1239" t="s">
        <v>114</v>
      </c>
      <c r="F1239" t="s">
        <v>7</v>
      </c>
      <c r="G1239" t="s">
        <v>214</v>
      </c>
      <c r="H1239">
        <v>153</v>
      </c>
      <c r="I1239">
        <v>153</v>
      </c>
      <c r="J1239">
        <v>153</v>
      </c>
      <c r="K1239">
        <v>153</v>
      </c>
      <c r="L1239">
        <v>153</v>
      </c>
      <c r="N1239" s="171" t="str">
        <f t="shared" si="57"/>
        <v>820412-10001-M</v>
      </c>
      <c r="O1239" s="172">
        <f>IF(B1239="NET","",IF(B1239="","",IFERROR(VLOOKUP(N1239,EAN!$A:$B,2,FALSE),"MANGLER - MÅ OPPDATERE EAN-FANEN")))</f>
        <v>7048652914248</v>
      </c>
      <c r="P1239" s="171">
        <f t="shared" si="58"/>
        <v>153</v>
      </c>
      <c r="Q1239" s="171">
        <f t="shared" si="59"/>
        <v>153</v>
      </c>
      <c r="S1239" s="102">
        <f>IF(B1239="NET","",IFERROR(VLOOKUP(O1239,'2) Order Form'!$V$9:$V$905,1,FALSE),"Ikke med I order form"))</f>
        <v>7048652914248</v>
      </c>
      <c r="U1239" s="2">
        <v>7048652900517</v>
      </c>
      <c r="V1239" s="120" t="str">
        <f>IFERROR(VLOOKUP(U1239,'2) Order Form'!$V$9:$V$1767,1,FALSE),"Ikke med I order form")</f>
        <v>Ikke med I order form</v>
      </c>
      <c r="W1239" s="173" t="e">
        <f>INDEX(ATS!$A:$P,MATCH(ATS!$U1239,ATS!$O:$O,0),1)</f>
        <v>#N/A</v>
      </c>
      <c r="X1239" s="174" t="e">
        <f>INDEX(ATS!$A:$P,MATCH(ATS!$U1239,ATS!$O:$O,0),2)</f>
        <v>#N/A</v>
      </c>
      <c r="Y1239" s="175" t="e">
        <f>INDEX(ATS!$A:$P,MATCH(ATS!$U1239,ATS!$O:$O,0),4)</f>
        <v>#N/A</v>
      </c>
      <c r="AA1239" s="173"/>
    </row>
    <row r="1240" spans="1:27">
      <c r="A1240">
        <v>820412</v>
      </c>
      <c r="B1240" t="s">
        <v>972</v>
      </c>
      <c r="C1240" t="s">
        <v>3939</v>
      </c>
      <c r="D1240" t="s">
        <v>1032</v>
      </c>
      <c r="E1240" t="s">
        <v>114</v>
      </c>
      <c r="F1240" t="s">
        <v>66</v>
      </c>
      <c r="G1240" t="s">
        <v>214</v>
      </c>
      <c r="H1240">
        <v>143</v>
      </c>
      <c r="I1240">
        <v>143</v>
      </c>
      <c r="J1240">
        <v>143</v>
      </c>
      <c r="K1240">
        <v>143</v>
      </c>
      <c r="L1240">
        <v>143</v>
      </c>
      <c r="N1240" s="171" t="str">
        <f t="shared" si="57"/>
        <v>820412-10001-L</v>
      </c>
      <c r="O1240" s="172">
        <f>IF(B1240="NET","",IF(B1240="","",IFERROR(VLOOKUP(N1240,EAN!$A:$B,2,FALSE),"MANGLER - MÅ OPPDATERE EAN-FANEN")))</f>
        <v>7048652914231</v>
      </c>
      <c r="P1240" s="171">
        <f t="shared" si="58"/>
        <v>143</v>
      </c>
      <c r="Q1240" s="171">
        <f t="shared" si="59"/>
        <v>143</v>
      </c>
      <c r="S1240" s="102">
        <f>IF(B1240="NET","",IFERROR(VLOOKUP(O1240,'2) Order Form'!$V$9:$V$905,1,FALSE),"Ikke med I order form"))</f>
        <v>7048652914231</v>
      </c>
      <c r="U1240" s="2">
        <v>7048652900494</v>
      </c>
      <c r="V1240" s="120" t="str">
        <f>IFERROR(VLOOKUP(U1240,'2) Order Form'!$V$9:$V$1767,1,FALSE),"Ikke med I order form")</f>
        <v>Ikke med I order form</v>
      </c>
      <c r="W1240" s="173" t="e">
        <f>INDEX(ATS!$A:$P,MATCH(ATS!$U1240,ATS!$O:$O,0),1)</f>
        <v>#N/A</v>
      </c>
      <c r="X1240" s="174" t="e">
        <f>INDEX(ATS!$A:$P,MATCH(ATS!$U1240,ATS!$O:$O,0),2)</f>
        <v>#N/A</v>
      </c>
      <c r="Y1240" s="175" t="e">
        <f>INDEX(ATS!$A:$P,MATCH(ATS!$U1240,ATS!$O:$O,0),4)</f>
        <v>#N/A</v>
      </c>
      <c r="AA1240" s="173"/>
    </row>
    <row r="1241" spans="1:27">
      <c r="A1241">
        <v>820412</v>
      </c>
      <c r="B1241" t="s">
        <v>972</v>
      </c>
      <c r="C1241" t="s">
        <v>3939</v>
      </c>
      <c r="D1241" t="s">
        <v>1033</v>
      </c>
      <c r="E1241" t="s">
        <v>114</v>
      </c>
      <c r="F1241" t="s">
        <v>67</v>
      </c>
      <c r="G1241" t="s">
        <v>214</v>
      </c>
      <c r="H1241">
        <v>69</v>
      </c>
      <c r="I1241">
        <v>69</v>
      </c>
      <c r="J1241">
        <v>69</v>
      </c>
      <c r="K1241">
        <v>69</v>
      </c>
      <c r="L1241">
        <v>69</v>
      </c>
      <c r="N1241" s="171" t="str">
        <f t="shared" si="57"/>
        <v>820412-10001-XL</v>
      </c>
      <c r="O1241" s="172">
        <f>IF(B1241="NET","",IF(B1241="","",IFERROR(VLOOKUP(N1241,EAN!$A:$B,2,FALSE),"MANGLER - MÅ OPPDATERE EAN-FANEN")))</f>
        <v>7048652914262</v>
      </c>
      <c r="P1241" s="171">
        <f t="shared" si="58"/>
        <v>69</v>
      </c>
      <c r="Q1241" s="171">
        <f t="shared" si="59"/>
        <v>69</v>
      </c>
      <c r="S1241" s="102">
        <f>IF(B1241="NET","",IFERROR(VLOOKUP(O1241,'2) Order Form'!$V$9:$V$905,1,FALSE),"Ikke med I order form"))</f>
        <v>7048652914262</v>
      </c>
      <c r="U1241" s="2">
        <v>7048652900500</v>
      </c>
      <c r="V1241" s="120" t="str">
        <f>IFERROR(VLOOKUP(U1241,'2) Order Form'!$V$9:$V$1767,1,FALSE),"Ikke med I order form")</f>
        <v>Ikke med I order form</v>
      </c>
      <c r="W1241" s="173" t="e">
        <f>INDEX(ATS!$A:$P,MATCH(ATS!$U1241,ATS!$O:$O,0),1)</f>
        <v>#N/A</v>
      </c>
      <c r="X1241" s="174" t="e">
        <f>INDEX(ATS!$A:$P,MATCH(ATS!$U1241,ATS!$O:$O,0),2)</f>
        <v>#N/A</v>
      </c>
      <c r="Y1241" s="175" t="e">
        <f>INDEX(ATS!$A:$P,MATCH(ATS!$U1241,ATS!$O:$O,0),4)</f>
        <v>#N/A</v>
      </c>
      <c r="AA1241" s="173"/>
    </row>
    <row r="1242" spans="1:27">
      <c r="A1242">
        <v>820412</v>
      </c>
      <c r="B1242" t="s">
        <v>972</v>
      </c>
      <c r="C1242" t="s">
        <v>3939</v>
      </c>
      <c r="D1242" t="s">
        <v>1034</v>
      </c>
      <c r="E1242" t="s">
        <v>2886</v>
      </c>
      <c r="F1242" t="s">
        <v>8</v>
      </c>
      <c r="G1242" t="s">
        <v>214</v>
      </c>
      <c r="H1242">
        <v>35</v>
      </c>
      <c r="I1242">
        <v>35</v>
      </c>
      <c r="J1242">
        <v>35</v>
      </c>
      <c r="K1242">
        <v>35</v>
      </c>
      <c r="L1242">
        <v>35</v>
      </c>
      <c r="N1242" s="171" t="str">
        <f t="shared" si="57"/>
        <v>820412-55504-S</v>
      </c>
      <c r="O1242" s="172">
        <f>IF(B1242="NET","",IF(B1242="","",IFERROR(VLOOKUP(N1242,EAN!$A:$B,2,FALSE),"MANGLER - MÅ OPPDATERE EAN-FANEN")))</f>
        <v>7048652914293</v>
      </c>
      <c r="P1242" s="171">
        <f t="shared" si="58"/>
        <v>35</v>
      </c>
      <c r="Q1242" s="171">
        <f t="shared" si="59"/>
        <v>35</v>
      </c>
      <c r="S1242" s="102">
        <f>IF(B1242="NET","",IFERROR(VLOOKUP(O1242,'2) Order Form'!$V$9:$V$905,1,FALSE),"Ikke med I order form"))</f>
        <v>7048652914293</v>
      </c>
      <c r="U1242" s="2">
        <v>7048652914293</v>
      </c>
      <c r="V1242" s="120">
        <f>IFERROR(VLOOKUP(U1242,'2) Order Form'!$V$9:$V$1767,1,FALSE),"Ikke med I order form")</f>
        <v>7048652914293</v>
      </c>
      <c r="W1242" s="173">
        <f>INDEX(ATS!$A:$P,MATCH(ATS!$U1242,ATS!$O:$O,0),1)</f>
        <v>820412</v>
      </c>
      <c r="X1242" s="174" t="str">
        <f>INDEX(ATS!$A:$P,MATCH(ATS!$U1242,ATS!$O:$O,0),2)</f>
        <v>Hunter Gloves M</v>
      </c>
      <c r="Y1242" s="175" t="str">
        <f>INDEX(ATS!$A:$P,MATCH(ATS!$U1242,ATS!$O:$O,0),4)</f>
        <v>55504-S</v>
      </c>
      <c r="AA1242" s="173"/>
    </row>
    <row r="1243" spans="1:27">
      <c r="A1243">
        <v>820412</v>
      </c>
      <c r="B1243" t="s">
        <v>972</v>
      </c>
      <c r="C1243" t="s">
        <v>3939</v>
      </c>
      <c r="D1243" t="s">
        <v>1035</v>
      </c>
      <c r="E1243" t="s">
        <v>2886</v>
      </c>
      <c r="F1243" t="s">
        <v>7</v>
      </c>
      <c r="G1243" t="s">
        <v>214</v>
      </c>
      <c r="H1243">
        <v>84</v>
      </c>
      <c r="I1243">
        <v>84</v>
      </c>
      <c r="J1243">
        <v>84</v>
      </c>
      <c r="K1243">
        <v>84</v>
      </c>
      <c r="L1243">
        <v>84</v>
      </c>
      <c r="N1243" s="171" t="str">
        <f t="shared" si="57"/>
        <v>820412-55504-M</v>
      </c>
      <c r="O1243" s="172">
        <f>IF(B1243="NET","",IF(B1243="","",IFERROR(VLOOKUP(N1243,EAN!$A:$B,2,FALSE),"MANGLER - MÅ OPPDATERE EAN-FANEN")))</f>
        <v>7048652914286</v>
      </c>
      <c r="P1243" s="171">
        <f t="shared" si="58"/>
        <v>84</v>
      </c>
      <c r="Q1243" s="171">
        <f t="shared" si="59"/>
        <v>84</v>
      </c>
      <c r="S1243" s="102">
        <f>IF(B1243="NET","",IFERROR(VLOOKUP(O1243,'2) Order Form'!$V$9:$V$905,1,FALSE),"Ikke med I order form"))</f>
        <v>7048652914286</v>
      </c>
      <c r="U1243" s="2">
        <v>7048652914286</v>
      </c>
      <c r="V1243" s="120">
        <f>IFERROR(VLOOKUP(U1243,'2) Order Form'!$V$9:$V$1767,1,FALSE),"Ikke med I order form")</f>
        <v>7048652914286</v>
      </c>
      <c r="W1243" s="173">
        <f>INDEX(ATS!$A:$P,MATCH(ATS!$U1243,ATS!$O:$O,0),1)</f>
        <v>820412</v>
      </c>
      <c r="X1243" s="174" t="str">
        <f>INDEX(ATS!$A:$P,MATCH(ATS!$U1243,ATS!$O:$O,0),2)</f>
        <v>Hunter Gloves M</v>
      </c>
      <c r="Y1243" s="175" t="str">
        <f>INDEX(ATS!$A:$P,MATCH(ATS!$U1243,ATS!$O:$O,0),4)</f>
        <v>55504-M</v>
      </c>
      <c r="AA1243" s="173"/>
    </row>
    <row r="1244" spans="1:27">
      <c r="A1244">
        <v>820412</v>
      </c>
      <c r="B1244" t="s">
        <v>972</v>
      </c>
      <c r="C1244" t="s">
        <v>3939</v>
      </c>
      <c r="D1244" t="s">
        <v>1036</v>
      </c>
      <c r="E1244" t="s">
        <v>2886</v>
      </c>
      <c r="F1244" t="s">
        <v>66</v>
      </c>
      <c r="G1244" t="s">
        <v>214</v>
      </c>
      <c r="H1244">
        <v>78</v>
      </c>
      <c r="I1244">
        <v>78</v>
      </c>
      <c r="J1244">
        <v>78</v>
      </c>
      <c r="K1244">
        <v>78</v>
      </c>
      <c r="L1244">
        <v>78</v>
      </c>
      <c r="N1244" s="171" t="str">
        <f t="shared" si="57"/>
        <v>820412-55504-L</v>
      </c>
      <c r="O1244" s="172">
        <f>IF(B1244="NET","",IF(B1244="","",IFERROR(VLOOKUP(N1244,EAN!$A:$B,2,FALSE),"MANGLER - MÅ OPPDATERE EAN-FANEN")))</f>
        <v>7048652914279</v>
      </c>
      <c r="P1244" s="171">
        <f t="shared" si="58"/>
        <v>78</v>
      </c>
      <c r="Q1244" s="171">
        <f t="shared" si="59"/>
        <v>78</v>
      </c>
      <c r="S1244" s="102">
        <f>IF(B1244="NET","",IFERROR(VLOOKUP(O1244,'2) Order Form'!$V$9:$V$905,1,FALSE),"Ikke med I order form"))</f>
        <v>7048652914279</v>
      </c>
      <c r="U1244" s="2">
        <v>7048652914279</v>
      </c>
      <c r="V1244" s="120">
        <f>IFERROR(VLOOKUP(U1244,'2) Order Form'!$V$9:$V$1767,1,FALSE),"Ikke med I order form")</f>
        <v>7048652914279</v>
      </c>
      <c r="W1244" s="173">
        <f>INDEX(ATS!$A:$P,MATCH(ATS!$U1244,ATS!$O:$O,0),1)</f>
        <v>820412</v>
      </c>
      <c r="X1244" s="174" t="str">
        <f>INDEX(ATS!$A:$P,MATCH(ATS!$U1244,ATS!$O:$O,0),2)</f>
        <v>Hunter Gloves M</v>
      </c>
      <c r="Y1244" s="175" t="str">
        <f>INDEX(ATS!$A:$P,MATCH(ATS!$U1244,ATS!$O:$O,0),4)</f>
        <v>55504-L</v>
      </c>
      <c r="AA1244" s="173"/>
    </row>
    <row r="1245" spans="1:27">
      <c r="A1245">
        <v>820412</v>
      </c>
      <c r="B1245" t="s">
        <v>972</v>
      </c>
      <c r="C1245" t="s">
        <v>3939</v>
      </c>
      <c r="D1245" t="s">
        <v>1037</v>
      </c>
      <c r="E1245" t="s">
        <v>2886</v>
      </c>
      <c r="F1245" t="s">
        <v>67</v>
      </c>
      <c r="G1245" t="s">
        <v>214</v>
      </c>
      <c r="H1245">
        <v>29</v>
      </c>
      <c r="I1245">
        <v>29</v>
      </c>
      <c r="J1245">
        <v>29</v>
      </c>
      <c r="K1245">
        <v>29</v>
      </c>
      <c r="L1245">
        <v>29</v>
      </c>
      <c r="N1245" s="171" t="str">
        <f t="shared" si="57"/>
        <v>820412-55504-XL</v>
      </c>
      <c r="O1245" s="172">
        <f>IF(B1245="NET","",IF(B1245="","",IFERROR(VLOOKUP(N1245,EAN!$A:$B,2,FALSE),"MANGLER - MÅ OPPDATERE EAN-FANEN")))</f>
        <v>7048652914309</v>
      </c>
      <c r="P1245" s="171">
        <f t="shared" si="58"/>
        <v>29</v>
      </c>
      <c r="Q1245" s="171">
        <f t="shared" si="59"/>
        <v>29</v>
      </c>
      <c r="S1245" s="102">
        <f>IF(B1245="NET","",IFERROR(VLOOKUP(O1245,'2) Order Form'!$V$9:$V$905,1,FALSE),"Ikke med I order form"))</f>
        <v>7048652914309</v>
      </c>
      <c r="U1245" s="2">
        <v>7048652914309</v>
      </c>
      <c r="V1245" s="120">
        <f>IFERROR(VLOOKUP(U1245,'2) Order Form'!$V$9:$V$1767,1,FALSE),"Ikke med I order form")</f>
        <v>7048652914309</v>
      </c>
      <c r="W1245" s="173">
        <f>INDEX(ATS!$A:$P,MATCH(ATS!$U1245,ATS!$O:$O,0),1)</f>
        <v>820412</v>
      </c>
      <c r="X1245" s="174" t="str">
        <f>INDEX(ATS!$A:$P,MATCH(ATS!$U1245,ATS!$O:$O,0),2)</f>
        <v>Hunter Gloves M</v>
      </c>
      <c r="Y1245" s="175" t="str">
        <f>INDEX(ATS!$A:$P,MATCH(ATS!$U1245,ATS!$O:$O,0),4)</f>
        <v>55504-XL</v>
      </c>
      <c r="AA1245" s="173"/>
    </row>
    <row r="1246" spans="1:27">
      <c r="A1246">
        <v>820412</v>
      </c>
      <c r="B1246" t="s">
        <v>972</v>
      </c>
      <c r="C1246" t="s">
        <v>3939</v>
      </c>
      <c r="D1246" t="s">
        <v>3951</v>
      </c>
      <c r="E1246" t="s">
        <v>3952</v>
      </c>
      <c r="F1246" t="s">
        <v>8</v>
      </c>
      <c r="G1246" t="s">
        <v>111</v>
      </c>
      <c r="H1246">
        <v>0</v>
      </c>
      <c r="I1246">
        <v>0</v>
      </c>
      <c r="J1246">
        <v>0</v>
      </c>
      <c r="K1246">
        <v>0</v>
      </c>
      <c r="L1246">
        <v>0</v>
      </c>
      <c r="N1246" s="171" t="str">
        <f t="shared" si="57"/>
        <v>820412-77102-S</v>
      </c>
      <c r="O1246" s="172" t="str">
        <f>IF(B1246="NET","",IF(B1246="","",IFERROR(VLOOKUP(N1246,EAN!$A:$B,2,FALSE),"MANGLER - MÅ OPPDATERE EAN-FANEN")))</f>
        <v>MANGLER - MÅ OPPDATERE EAN-FANEN</v>
      </c>
      <c r="P1246" s="171">
        <f t="shared" si="58"/>
        <v>0</v>
      </c>
      <c r="Q1246" s="171">
        <f t="shared" si="59"/>
        <v>0</v>
      </c>
      <c r="S1246" s="102" t="str">
        <f>IF(B1246="NET","",IFERROR(VLOOKUP(O1246,'2) Order Form'!$V$9:$V$905,1,FALSE),"Ikke med I order form"))</f>
        <v>Ikke med I order form</v>
      </c>
      <c r="U1246" s="2">
        <v>7048652900548</v>
      </c>
      <c r="V1246" s="120" t="str">
        <f>IFERROR(VLOOKUP(U1246,'2) Order Form'!$V$9:$V$1767,1,FALSE),"Ikke med I order form")</f>
        <v>Ikke med I order form</v>
      </c>
      <c r="W1246" s="173" t="e">
        <f>INDEX(ATS!$A:$P,MATCH(ATS!$U1246,ATS!$O:$O,0),1)</f>
        <v>#N/A</v>
      </c>
      <c r="X1246" s="174" t="e">
        <f>INDEX(ATS!$A:$P,MATCH(ATS!$U1246,ATS!$O:$O,0),2)</f>
        <v>#N/A</v>
      </c>
      <c r="Y1246" s="175" t="e">
        <f>INDEX(ATS!$A:$P,MATCH(ATS!$U1246,ATS!$O:$O,0),4)</f>
        <v>#N/A</v>
      </c>
      <c r="AA1246" s="173"/>
    </row>
    <row r="1247" spans="1:27">
      <c r="A1247">
        <v>820412</v>
      </c>
      <c r="B1247" t="s">
        <v>972</v>
      </c>
      <c r="C1247" t="s">
        <v>3939</v>
      </c>
      <c r="D1247" t="s">
        <v>3953</v>
      </c>
      <c r="E1247" t="s">
        <v>3952</v>
      </c>
      <c r="F1247" t="s">
        <v>7</v>
      </c>
      <c r="G1247" t="s">
        <v>111</v>
      </c>
      <c r="H1247">
        <v>0</v>
      </c>
      <c r="I1247">
        <v>0</v>
      </c>
      <c r="J1247">
        <v>0</v>
      </c>
      <c r="K1247">
        <v>0</v>
      </c>
      <c r="L1247">
        <v>0</v>
      </c>
      <c r="N1247" s="171" t="str">
        <f t="shared" si="57"/>
        <v>820412-77102-M</v>
      </c>
      <c r="O1247" s="172" t="str">
        <f>IF(B1247="NET","",IF(B1247="","",IFERROR(VLOOKUP(N1247,EAN!$A:$B,2,FALSE),"MANGLER - MÅ OPPDATERE EAN-FANEN")))</f>
        <v>MANGLER - MÅ OPPDATERE EAN-FANEN</v>
      </c>
      <c r="P1247" s="171">
        <f t="shared" si="58"/>
        <v>0</v>
      </c>
      <c r="Q1247" s="171">
        <f t="shared" si="59"/>
        <v>0</v>
      </c>
      <c r="S1247" s="102" t="str">
        <f>IF(B1247="NET","",IFERROR(VLOOKUP(O1247,'2) Order Form'!$V$9:$V$905,1,FALSE),"Ikke med I order form"))</f>
        <v>Ikke med I order form</v>
      </c>
      <c r="U1247" s="2">
        <v>7048652900524</v>
      </c>
      <c r="V1247" s="120" t="str">
        <f>IFERROR(VLOOKUP(U1247,'2) Order Form'!$V$9:$V$1767,1,FALSE),"Ikke med I order form")</f>
        <v>Ikke med I order form</v>
      </c>
      <c r="W1247" s="173" t="e">
        <f>INDEX(ATS!$A:$P,MATCH(ATS!$U1247,ATS!$O:$O,0),1)</f>
        <v>#N/A</v>
      </c>
      <c r="X1247" s="174" t="e">
        <f>INDEX(ATS!$A:$P,MATCH(ATS!$U1247,ATS!$O:$O,0),2)</f>
        <v>#N/A</v>
      </c>
      <c r="Y1247" s="175" t="e">
        <f>INDEX(ATS!$A:$P,MATCH(ATS!$U1247,ATS!$O:$O,0),4)</f>
        <v>#N/A</v>
      </c>
      <c r="AA1247" s="173"/>
    </row>
    <row r="1248" spans="1:27">
      <c r="A1248">
        <v>820412</v>
      </c>
      <c r="B1248" t="s">
        <v>972</v>
      </c>
      <c r="C1248" t="s">
        <v>3939</v>
      </c>
      <c r="D1248" t="s">
        <v>3954</v>
      </c>
      <c r="E1248" t="s">
        <v>3952</v>
      </c>
      <c r="F1248" t="s">
        <v>66</v>
      </c>
      <c r="G1248" t="s">
        <v>111</v>
      </c>
      <c r="H1248">
        <v>0</v>
      </c>
      <c r="I1248">
        <v>0</v>
      </c>
      <c r="J1248">
        <v>0</v>
      </c>
      <c r="K1248">
        <v>0</v>
      </c>
      <c r="L1248">
        <v>0</v>
      </c>
      <c r="N1248" s="171" t="str">
        <f t="shared" si="57"/>
        <v>820412-77102-L</v>
      </c>
      <c r="O1248" s="172" t="str">
        <f>IF(B1248="NET","",IF(B1248="","",IFERROR(VLOOKUP(N1248,EAN!$A:$B,2,FALSE),"MANGLER - MÅ OPPDATERE EAN-FANEN")))</f>
        <v>MANGLER - MÅ OPPDATERE EAN-FANEN</v>
      </c>
      <c r="P1248" s="171">
        <f t="shared" si="58"/>
        <v>0</v>
      </c>
      <c r="Q1248" s="171">
        <f t="shared" si="59"/>
        <v>0</v>
      </c>
      <c r="S1248" s="102" t="str">
        <f>IF(B1248="NET","",IFERROR(VLOOKUP(O1248,'2) Order Form'!$V$9:$V$905,1,FALSE),"Ikke med I order form"))</f>
        <v>Ikke med I order form</v>
      </c>
      <c r="U1248" s="2">
        <v>7048652900531</v>
      </c>
      <c r="V1248" s="120" t="str">
        <f>IFERROR(VLOOKUP(U1248,'2) Order Form'!$V$9:$V$1767,1,FALSE),"Ikke med I order form")</f>
        <v>Ikke med I order form</v>
      </c>
      <c r="W1248" s="173" t="e">
        <f>INDEX(ATS!$A:$P,MATCH(ATS!$U1248,ATS!$O:$O,0),1)</f>
        <v>#N/A</v>
      </c>
      <c r="X1248" s="174" t="e">
        <f>INDEX(ATS!$A:$P,MATCH(ATS!$U1248,ATS!$O:$O,0),2)</f>
        <v>#N/A</v>
      </c>
      <c r="Y1248" s="175" t="e">
        <f>INDEX(ATS!$A:$P,MATCH(ATS!$U1248,ATS!$O:$O,0),4)</f>
        <v>#N/A</v>
      </c>
      <c r="AA1248" s="173"/>
    </row>
    <row r="1249" spans="1:27">
      <c r="A1249">
        <v>820412</v>
      </c>
      <c r="B1249" t="s">
        <v>972</v>
      </c>
      <c r="C1249" t="s">
        <v>3939</v>
      </c>
      <c r="D1249" t="s">
        <v>3955</v>
      </c>
      <c r="E1249" t="s">
        <v>3952</v>
      </c>
      <c r="F1249" t="s">
        <v>67</v>
      </c>
      <c r="G1249" t="s">
        <v>111</v>
      </c>
      <c r="H1249">
        <v>0</v>
      </c>
      <c r="I1249">
        <v>0</v>
      </c>
      <c r="J1249">
        <v>0</v>
      </c>
      <c r="K1249">
        <v>0</v>
      </c>
      <c r="L1249">
        <v>0</v>
      </c>
      <c r="N1249" s="171" t="str">
        <f t="shared" si="57"/>
        <v>820412-77102-XL</v>
      </c>
      <c r="O1249" s="172" t="str">
        <f>IF(B1249="NET","",IF(B1249="","",IFERROR(VLOOKUP(N1249,EAN!$A:$B,2,FALSE),"MANGLER - MÅ OPPDATERE EAN-FANEN")))</f>
        <v>MANGLER - MÅ OPPDATERE EAN-FANEN</v>
      </c>
      <c r="P1249" s="171">
        <f t="shared" si="58"/>
        <v>0</v>
      </c>
      <c r="Q1249" s="171">
        <f t="shared" si="59"/>
        <v>0</v>
      </c>
      <c r="S1249" s="102" t="str">
        <f>IF(B1249="NET","",IFERROR(VLOOKUP(O1249,'2) Order Form'!$V$9:$V$905,1,FALSE),"Ikke med I order form"))</f>
        <v>Ikke med I order form</v>
      </c>
      <c r="U1249" s="2">
        <v>7048652914330</v>
      </c>
      <c r="V1249" s="120">
        <f>IFERROR(VLOOKUP(U1249,'2) Order Form'!$V$9:$V$1767,1,FALSE),"Ikke med I order form")</f>
        <v>7048652914330</v>
      </c>
      <c r="W1249" s="173">
        <f>INDEX(ATS!$A:$P,MATCH(ATS!$U1249,ATS!$O:$O,0),1)</f>
        <v>820412</v>
      </c>
      <c r="X1249" s="174" t="str">
        <f>INDEX(ATS!$A:$P,MATCH(ATS!$U1249,ATS!$O:$O,0),2)</f>
        <v>Hunter Gloves M</v>
      </c>
      <c r="Y1249" s="175" t="str">
        <f>INDEX(ATS!$A:$P,MATCH(ATS!$U1249,ATS!$O:$O,0),4)</f>
        <v>78001-S</v>
      </c>
      <c r="AA1249" s="173"/>
    </row>
    <row r="1250" spans="1:27">
      <c r="A1250">
        <v>820412</v>
      </c>
      <c r="B1250" t="s">
        <v>972</v>
      </c>
      <c r="C1250" t="s">
        <v>3939</v>
      </c>
      <c r="D1250" t="s">
        <v>1516</v>
      </c>
      <c r="E1250" t="s">
        <v>2810</v>
      </c>
      <c r="F1250" t="s">
        <v>8</v>
      </c>
      <c r="G1250" t="s">
        <v>214</v>
      </c>
      <c r="H1250">
        <v>40</v>
      </c>
      <c r="I1250">
        <v>40</v>
      </c>
      <c r="J1250">
        <v>40</v>
      </c>
      <c r="K1250">
        <v>40</v>
      </c>
      <c r="L1250">
        <v>40</v>
      </c>
      <c r="N1250" s="171" t="str">
        <f t="shared" si="57"/>
        <v>820412-78001-S</v>
      </c>
      <c r="O1250" s="172">
        <f>IF(B1250="NET","",IF(B1250="","",IFERROR(VLOOKUP(N1250,EAN!$A:$B,2,FALSE),"MANGLER - MÅ OPPDATERE EAN-FANEN")))</f>
        <v>7048652914330</v>
      </c>
      <c r="P1250" s="171">
        <f t="shared" si="58"/>
        <v>40</v>
      </c>
      <c r="Q1250" s="171">
        <f t="shared" si="59"/>
        <v>40</v>
      </c>
      <c r="S1250" s="102">
        <f>IF(B1250="NET","",IFERROR(VLOOKUP(O1250,'2) Order Form'!$V$9:$V$905,1,FALSE),"Ikke med I order form"))</f>
        <v>7048652914330</v>
      </c>
      <c r="U1250" s="2">
        <v>7048652914323</v>
      </c>
      <c r="V1250" s="120">
        <f>IFERROR(VLOOKUP(U1250,'2) Order Form'!$V$9:$V$1767,1,FALSE),"Ikke med I order form")</f>
        <v>7048652914323</v>
      </c>
      <c r="W1250" s="173">
        <f>INDEX(ATS!$A:$P,MATCH(ATS!$U1250,ATS!$O:$O,0),1)</f>
        <v>820412</v>
      </c>
      <c r="X1250" s="174" t="str">
        <f>INDEX(ATS!$A:$P,MATCH(ATS!$U1250,ATS!$O:$O,0),2)</f>
        <v>Hunter Gloves M</v>
      </c>
      <c r="Y1250" s="175" t="str">
        <f>INDEX(ATS!$A:$P,MATCH(ATS!$U1250,ATS!$O:$O,0),4)</f>
        <v>78001-M</v>
      </c>
      <c r="AA1250" s="173"/>
    </row>
    <row r="1251" spans="1:27">
      <c r="A1251">
        <v>820412</v>
      </c>
      <c r="B1251" t="s">
        <v>972</v>
      </c>
      <c r="C1251" t="s">
        <v>3939</v>
      </c>
      <c r="D1251" t="s">
        <v>1517</v>
      </c>
      <c r="E1251" t="s">
        <v>2810</v>
      </c>
      <c r="F1251" t="s">
        <v>7</v>
      </c>
      <c r="G1251" t="s">
        <v>214</v>
      </c>
      <c r="H1251">
        <v>48</v>
      </c>
      <c r="I1251">
        <v>48</v>
      </c>
      <c r="J1251">
        <v>48</v>
      </c>
      <c r="K1251">
        <v>48</v>
      </c>
      <c r="L1251">
        <v>48</v>
      </c>
      <c r="N1251" s="171" t="str">
        <f t="shared" si="57"/>
        <v>820412-78001-M</v>
      </c>
      <c r="O1251" s="172">
        <f>IF(B1251="NET","",IF(B1251="","",IFERROR(VLOOKUP(N1251,EAN!$A:$B,2,FALSE),"MANGLER - MÅ OPPDATERE EAN-FANEN")))</f>
        <v>7048652914323</v>
      </c>
      <c r="P1251" s="171">
        <f t="shared" si="58"/>
        <v>48</v>
      </c>
      <c r="Q1251" s="171">
        <f t="shared" si="59"/>
        <v>48</v>
      </c>
      <c r="S1251" s="102">
        <f>IF(B1251="NET","",IFERROR(VLOOKUP(O1251,'2) Order Form'!$V$9:$V$905,1,FALSE),"Ikke med I order form"))</f>
        <v>7048652914323</v>
      </c>
      <c r="U1251" s="2">
        <v>7048652914316</v>
      </c>
      <c r="V1251" s="120">
        <f>IFERROR(VLOOKUP(U1251,'2) Order Form'!$V$9:$V$1767,1,FALSE),"Ikke med I order form")</f>
        <v>7048652914316</v>
      </c>
      <c r="W1251" s="173">
        <f>INDEX(ATS!$A:$P,MATCH(ATS!$U1251,ATS!$O:$O,0),1)</f>
        <v>820412</v>
      </c>
      <c r="X1251" s="174" t="str">
        <f>INDEX(ATS!$A:$P,MATCH(ATS!$U1251,ATS!$O:$O,0),2)</f>
        <v>Hunter Gloves M</v>
      </c>
      <c r="Y1251" s="175" t="str">
        <f>INDEX(ATS!$A:$P,MATCH(ATS!$U1251,ATS!$O:$O,0),4)</f>
        <v>78001-L</v>
      </c>
      <c r="AA1251" s="173"/>
    </row>
    <row r="1252" spans="1:27">
      <c r="A1252">
        <v>820412</v>
      </c>
      <c r="B1252" t="s">
        <v>972</v>
      </c>
      <c r="C1252" t="s">
        <v>3939</v>
      </c>
      <c r="D1252" t="s">
        <v>1518</v>
      </c>
      <c r="E1252" t="s">
        <v>2810</v>
      </c>
      <c r="F1252" t="s">
        <v>66</v>
      </c>
      <c r="G1252" t="s">
        <v>214</v>
      </c>
      <c r="H1252">
        <v>41</v>
      </c>
      <c r="I1252">
        <v>41</v>
      </c>
      <c r="J1252">
        <v>41</v>
      </c>
      <c r="K1252">
        <v>41</v>
      </c>
      <c r="L1252">
        <v>41</v>
      </c>
      <c r="N1252" s="171" t="str">
        <f t="shared" si="57"/>
        <v>820412-78001-L</v>
      </c>
      <c r="O1252" s="172">
        <f>IF(B1252="NET","",IF(B1252="","",IFERROR(VLOOKUP(N1252,EAN!$A:$B,2,FALSE),"MANGLER - MÅ OPPDATERE EAN-FANEN")))</f>
        <v>7048652914316</v>
      </c>
      <c r="P1252" s="171">
        <f t="shared" si="58"/>
        <v>41</v>
      </c>
      <c r="Q1252" s="171">
        <f t="shared" si="59"/>
        <v>41</v>
      </c>
      <c r="S1252" s="102">
        <f>IF(B1252="NET","",IFERROR(VLOOKUP(O1252,'2) Order Form'!$V$9:$V$905,1,FALSE),"Ikke med I order form"))</f>
        <v>7048652914316</v>
      </c>
      <c r="U1252" s="2">
        <v>7048652914347</v>
      </c>
      <c r="V1252" s="120">
        <f>IFERROR(VLOOKUP(U1252,'2) Order Form'!$V$9:$V$1767,1,FALSE),"Ikke med I order form")</f>
        <v>7048652914347</v>
      </c>
      <c r="W1252" s="173">
        <f>INDEX(ATS!$A:$P,MATCH(ATS!$U1252,ATS!$O:$O,0),1)</f>
        <v>820412</v>
      </c>
      <c r="X1252" s="174" t="str">
        <f>INDEX(ATS!$A:$P,MATCH(ATS!$U1252,ATS!$O:$O,0),2)</f>
        <v>Hunter Gloves M</v>
      </c>
      <c r="Y1252" s="175" t="str">
        <f>INDEX(ATS!$A:$P,MATCH(ATS!$U1252,ATS!$O:$O,0),4)</f>
        <v>78001-XL</v>
      </c>
      <c r="AA1252" s="173"/>
    </row>
    <row r="1253" spans="1:27">
      <c r="A1253">
        <v>820412</v>
      </c>
      <c r="B1253" t="s">
        <v>972</v>
      </c>
      <c r="C1253" t="s">
        <v>3939</v>
      </c>
      <c r="D1253" t="s">
        <v>1519</v>
      </c>
      <c r="E1253" t="s">
        <v>2810</v>
      </c>
      <c r="F1253" t="s">
        <v>67</v>
      </c>
      <c r="G1253" t="s">
        <v>214</v>
      </c>
      <c r="H1253">
        <v>14</v>
      </c>
      <c r="I1253">
        <v>14</v>
      </c>
      <c r="J1253">
        <v>14</v>
      </c>
      <c r="K1253">
        <v>14</v>
      </c>
      <c r="L1253">
        <v>14</v>
      </c>
      <c r="N1253" s="171" t="str">
        <f t="shared" si="57"/>
        <v>820412-78001-XL</v>
      </c>
      <c r="O1253" s="172">
        <f>IF(B1253="NET","",IF(B1253="","",IFERROR(VLOOKUP(N1253,EAN!$A:$B,2,FALSE),"MANGLER - MÅ OPPDATERE EAN-FANEN")))</f>
        <v>7048652914347</v>
      </c>
      <c r="P1253" s="171">
        <f t="shared" si="58"/>
        <v>14</v>
      </c>
      <c r="Q1253" s="171">
        <f t="shared" si="59"/>
        <v>14</v>
      </c>
      <c r="S1253" s="102">
        <f>IF(B1253="NET","",IFERROR(VLOOKUP(O1253,'2) Order Form'!$V$9:$V$905,1,FALSE),"Ikke med I order form"))</f>
        <v>7048652914347</v>
      </c>
      <c r="U1253" s="2">
        <v>7048652900579</v>
      </c>
      <c r="V1253" s="120" t="str">
        <f>IFERROR(VLOOKUP(U1253,'2) Order Form'!$V$9:$V$1767,1,FALSE),"Ikke med I order form")</f>
        <v>Ikke med I order form</v>
      </c>
      <c r="W1253" s="173" t="e">
        <f>INDEX(ATS!$A:$P,MATCH(ATS!$U1253,ATS!$O:$O,0),1)</f>
        <v>#N/A</v>
      </c>
      <c r="X1253" s="174" t="e">
        <f>INDEX(ATS!$A:$P,MATCH(ATS!$U1253,ATS!$O:$O,0),2)</f>
        <v>#N/A</v>
      </c>
      <c r="Y1253" s="175" t="e">
        <f>INDEX(ATS!$A:$P,MATCH(ATS!$U1253,ATS!$O:$O,0),4)</f>
        <v>#N/A</v>
      </c>
      <c r="AA1253" s="173"/>
    </row>
    <row r="1254" spans="1:27">
      <c r="A1254">
        <v>820412</v>
      </c>
      <c r="B1254" t="s">
        <v>972</v>
      </c>
      <c r="C1254" t="s">
        <v>3939</v>
      </c>
      <c r="D1254" t="s">
        <v>3981</v>
      </c>
      <c r="E1254" t="s">
        <v>3982</v>
      </c>
      <c r="F1254" t="s">
        <v>8</v>
      </c>
      <c r="G1254" t="s">
        <v>111</v>
      </c>
      <c r="H1254">
        <v>0</v>
      </c>
      <c r="I1254">
        <v>0</v>
      </c>
      <c r="J1254">
        <v>0</v>
      </c>
      <c r="K1254">
        <v>0</v>
      </c>
      <c r="L1254">
        <v>0</v>
      </c>
      <c r="N1254" s="171" t="str">
        <f t="shared" si="57"/>
        <v>820412-88101-S</v>
      </c>
      <c r="O1254" s="172" t="str">
        <f>IF(B1254="NET","",IF(B1254="","",IFERROR(VLOOKUP(N1254,EAN!$A:$B,2,FALSE),"MANGLER - MÅ OPPDATERE EAN-FANEN")))</f>
        <v>MANGLER - MÅ OPPDATERE EAN-FANEN</v>
      </c>
      <c r="P1254" s="171">
        <f t="shared" si="58"/>
        <v>0</v>
      </c>
      <c r="Q1254" s="171">
        <f t="shared" si="59"/>
        <v>0</v>
      </c>
      <c r="S1254" s="102" t="str">
        <f>IF(B1254="NET","",IFERROR(VLOOKUP(O1254,'2) Order Form'!$V$9:$V$905,1,FALSE),"Ikke med I order form"))</f>
        <v>Ikke med I order form</v>
      </c>
      <c r="U1254" s="2">
        <v>7048652900555</v>
      </c>
      <c r="V1254" s="120" t="str">
        <f>IFERROR(VLOOKUP(U1254,'2) Order Form'!$V$9:$V$1767,1,FALSE),"Ikke med I order form")</f>
        <v>Ikke med I order form</v>
      </c>
      <c r="W1254" s="173" t="e">
        <f>INDEX(ATS!$A:$P,MATCH(ATS!$U1254,ATS!$O:$O,0),1)</f>
        <v>#N/A</v>
      </c>
      <c r="X1254" s="174" t="e">
        <f>INDEX(ATS!$A:$P,MATCH(ATS!$U1254,ATS!$O:$O,0),2)</f>
        <v>#N/A</v>
      </c>
      <c r="Y1254" s="175" t="e">
        <f>INDEX(ATS!$A:$P,MATCH(ATS!$U1254,ATS!$O:$O,0),4)</f>
        <v>#N/A</v>
      </c>
      <c r="AA1254" s="173"/>
    </row>
    <row r="1255" spans="1:27">
      <c r="A1255">
        <v>820412</v>
      </c>
      <c r="B1255" t="s">
        <v>972</v>
      </c>
      <c r="C1255" t="s">
        <v>3939</v>
      </c>
      <c r="D1255" t="s">
        <v>3983</v>
      </c>
      <c r="E1255" t="s">
        <v>3982</v>
      </c>
      <c r="F1255" t="s">
        <v>7</v>
      </c>
      <c r="G1255" t="s">
        <v>111</v>
      </c>
      <c r="H1255">
        <v>0</v>
      </c>
      <c r="I1255">
        <v>0</v>
      </c>
      <c r="J1255">
        <v>0</v>
      </c>
      <c r="K1255">
        <v>0</v>
      </c>
      <c r="L1255">
        <v>0</v>
      </c>
      <c r="N1255" s="171" t="str">
        <f t="shared" si="57"/>
        <v>820412-88101-M</v>
      </c>
      <c r="O1255" s="172" t="str">
        <f>IF(B1255="NET","",IF(B1255="","",IFERROR(VLOOKUP(N1255,EAN!$A:$B,2,FALSE),"MANGLER - MÅ OPPDATERE EAN-FANEN")))</f>
        <v>MANGLER - MÅ OPPDATERE EAN-FANEN</v>
      </c>
      <c r="P1255" s="171">
        <f t="shared" si="58"/>
        <v>0</v>
      </c>
      <c r="Q1255" s="171">
        <f t="shared" si="59"/>
        <v>0</v>
      </c>
      <c r="S1255" s="102" t="str">
        <f>IF(B1255="NET","",IFERROR(VLOOKUP(O1255,'2) Order Form'!$V$9:$V$905,1,FALSE),"Ikke med I order form"))</f>
        <v>Ikke med I order form</v>
      </c>
      <c r="U1255" s="2">
        <v>7048652900562</v>
      </c>
      <c r="V1255" s="120" t="str">
        <f>IFERROR(VLOOKUP(U1255,'2) Order Form'!$V$9:$V$1767,1,FALSE),"Ikke med I order form")</f>
        <v>Ikke med I order form</v>
      </c>
      <c r="W1255" s="173" t="e">
        <f>INDEX(ATS!$A:$P,MATCH(ATS!$U1255,ATS!$O:$O,0),1)</f>
        <v>#N/A</v>
      </c>
      <c r="X1255" s="174" t="e">
        <f>INDEX(ATS!$A:$P,MATCH(ATS!$U1255,ATS!$O:$O,0),2)</f>
        <v>#N/A</v>
      </c>
      <c r="Y1255" s="175" t="e">
        <f>INDEX(ATS!$A:$P,MATCH(ATS!$U1255,ATS!$O:$O,0),4)</f>
        <v>#N/A</v>
      </c>
      <c r="AA1255" s="173"/>
    </row>
    <row r="1256" spans="1:27">
      <c r="A1256">
        <v>820412</v>
      </c>
      <c r="B1256" t="s">
        <v>972</v>
      </c>
      <c r="C1256" t="s">
        <v>3939</v>
      </c>
      <c r="D1256" t="s">
        <v>3984</v>
      </c>
      <c r="E1256" t="s">
        <v>3982</v>
      </c>
      <c r="F1256" t="s">
        <v>66</v>
      </c>
      <c r="G1256" t="s">
        <v>111</v>
      </c>
      <c r="H1256">
        <v>0</v>
      </c>
      <c r="I1256">
        <v>0</v>
      </c>
      <c r="J1256">
        <v>0</v>
      </c>
      <c r="K1256">
        <v>0</v>
      </c>
      <c r="L1256">
        <v>0</v>
      </c>
      <c r="N1256" s="171" t="str">
        <f t="shared" si="57"/>
        <v>820412-88101-L</v>
      </c>
      <c r="O1256" s="172" t="str">
        <f>IF(B1256="NET","",IF(B1256="","",IFERROR(VLOOKUP(N1256,EAN!$A:$B,2,FALSE),"MANGLER - MÅ OPPDATERE EAN-FANEN")))</f>
        <v>MANGLER - MÅ OPPDATERE EAN-FANEN</v>
      </c>
      <c r="P1256" s="171">
        <f t="shared" si="58"/>
        <v>0</v>
      </c>
      <c r="Q1256" s="171">
        <f t="shared" si="59"/>
        <v>0</v>
      </c>
      <c r="S1256" s="102" t="str">
        <f>IF(B1256="NET","",IFERROR(VLOOKUP(O1256,'2) Order Form'!$V$9:$V$905,1,FALSE),"Ikke med I order form"))</f>
        <v>Ikke med I order form</v>
      </c>
      <c r="U1256" s="2">
        <v>7048652914378</v>
      </c>
      <c r="V1256" s="120">
        <f>IFERROR(VLOOKUP(U1256,'2) Order Form'!$V$9:$V$1767,1,FALSE),"Ikke med I order form")</f>
        <v>7048652914378</v>
      </c>
      <c r="W1256" s="173">
        <f>INDEX(ATS!$A:$P,MATCH(ATS!$U1256,ATS!$O:$O,0),1)</f>
        <v>820412</v>
      </c>
      <c r="X1256" s="174" t="str">
        <f>INDEX(ATS!$A:$P,MATCH(ATS!$U1256,ATS!$O:$O,0),2)</f>
        <v>Hunter Gloves M</v>
      </c>
      <c r="Y1256" s="175" t="str">
        <f>INDEX(ATS!$A:$P,MATCH(ATS!$U1256,ATS!$O:$O,0),4)</f>
        <v>99901-S</v>
      </c>
      <c r="AA1256" s="173"/>
    </row>
    <row r="1257" spans="1:27">
      <c r="A1257">
        <v>820412</v>
      </c>
      <c r="B1257" t="s">
        <v>972</v>
      </c>
      <c r="C1257" t="s">
        <v>3939</v>
      </c>
      <c r="D1257" t="s">
        <v>3985</v>
      </c>
      <c r="E1257" t="s">
        <v>3982</v>
      </c>
      <c r="F1257" t="s">
        <v>67</v>
      </c>
      <c r="G1257" t="s">
        <v>111</v>
      </c>
      <c r="H1257">
        <v>0</v>
      </c>
      <c r="I1257">
        <v>0</v>
      </c>
      <c r="J1257">
        <v>0</v>
      </c>
      <c r="K1257">
        <v>0</v>
      </c>
      <c r="L1257">
        <v>0</v>
      </c>
      <c r="N1257" s="171" t="str">
        <f t="shared" si="57"/>
        <v>820412-88101-XL</v>
      </c>
      <c r="O1257" s="172" t="str">
        <f>IF(B1257="NET","",IF(B1257="","",IFERROR(VLOOKUP(N1257,EAN!$A:$B,2,FALSE),"MANGLER - MÅ OPPDATERE EAN-FANEN")))</f>
        <v>MANGLER - MÅ OPPDATERE EAN-FANEN</v>
      </c>
      <c r="P1257" s="171">
        <f t="shared" si="58"/>
        <v>0</v>
      </c>
      <c r="Q1257" s="171">
        <f t="shared" si="59"/>
        <v>0</v>
      </c>
      <c r="S1257" s="102" t="str">
        <f>IF(B1257="NET","",IFERROR(VLOOKUP(O1257,'2) Order Form'!$V$9:$V$905,1,FALSE),"Ikke med I order form"))</f>
        <v>Ikke med I order form</v>
      </c>
      <c r="U1257" s="2">
        <v>7048652914361</v>
      </c>
      <c r="V1257" s="120">
        <f>IFERROR(VLOOKUP(U1257,'2) Order Form'!$V$9:$V$1767,1,FALSE),"Ikke med I order form")</f>
        <v>7048652914361</v>
      </c>
      <c r="W1257" s="173">
        <f>INDEX(ATS!$A:$P,MATCH(ATS!$U1257,ATS!$O:$O,0),1)</f>
        <v>820412</v>
      </c>
      <c r="X1257" s="174" t="str">
        <f>INDEX(ATS!$A:$P,MATCH(ATS!$U1257,ATS!$O:$O,0),2)</f>
        <v>Hunter Gloves M</v>
      </c>
      <c r="Y1257" s="175" t="str">
        <f>INDEX(ATS!$A:$P,MATCH(ATS!$U1257,ATS!$O:$O,0),4)</f>
        <v>99901-M</v>
      </c>
      <c r="AA1257" s="173"/>
    </row>
    <row r="1258" spans="1:27">
      <c r="A1258">
        <v>820412</v>
      </c>
      <c r="B1258" t="s">
        <v>972</v>
      </c>
      <c r="C1258" t="s">
        <v>3939</v>
      </c>
      <c r="D1258" t="s">
        <v>334</v>
      </c>
      <c r="E1258" t="s">
        <v>2883</v>
      </c>
      <c r="F1258" t="s">
        <v>8</v>
      </c>
      <c r="G1258" t="s">
        <v>111</v>
      </c>
      <c r="H1258">
        <v>408</v>
      </c>
      <c r="I1258">
        <v>408</v>
      </c>
      <c r="J1258">
        <v>408</v>
      </c>
      <c r="K1258">
        <v>408</v>
      </c>
      <c r="L1258">
        <v>408</v>
      </c>
      <c r="N1258" s="171" t="str">
        <f t="shared" si="57"/>
        <v>820412-99901-S</v>
      </c>
      <c r="O1258" s="172">
        <f>IF(B1258="NET","",IF(B1258="","",IFERROR(VLOOKUP(N1258,EAN!$A:$B,2,FALSE),"MANGLER - MÅ OPPDATERE EAN-FANEN")))</f>
        <v>7048652914378</v>
      </c>
      <c r="P1258" s="171">
        <f t="shared" si="58"/>
        <v>408</v>
      </c>
      <c r="Q1258" s="171">
        <f t="shared" si="59"/>
        <v>408</v>
      </c>
      <c r="S1258" s="102">
        <f>IF(B1258="NET","",IFERROR(VLOOKUP(O1258,'2) Order Form'!$V$9:$V$905,1,FALSE),"Ikke med I order form"))</f>
        <v>7048652914378</v>
      </c>
      <c r="U1258" s="2">
        <v>7048652914354</v>
      </c>
      <c r="V1258" s="120">
        <f>IFERROR(VLOOKUP(U1258,'2) Order Form'!$V$9:$V$1767,1,FALSE),"Ikke med I order form")</f>
        <v>7048652914354</v>
      </c>
      <c r="W1258" s="173">
        <f>INDEX(ATS!$A:$P,MATCH(ATS!$U1258,ATS!$O:$O,0),1)</f>
        <v>820412</v>
      </c>
      <c r="X1258" s="174" t="str">
        <f>INDEX(ATS!$A:$P,MATCH(ATS!$U1258,ATS!$O:$O,0),2)</f>
        <v>Hunter Gloves M</v>
      </c>
      <c r="Y1258" s="175" t="str">
        <f>INDEX(ATS!$A:$P,MATCH(ATS!$U1258,ATS!$O:$O,0),4)</f>
        <v>99901-L</v>
      </c>
      <c r="AA1258" s="173"/>
    </row>
    <row r="1259" spans="1:27">
      <c r="A1259">
        <v>820412</v>
      </c>
      <c r="B1259" t="s">
        <v>972</v>
      </c>
      <c r="C1259" t="s">
        <v>3939</v>
      </c>
      <c r="D1259" t="s">
        <v>335</v>
      </c>
      <c r="E1259" t="s">
        <v>2883</v>
      </c>
      <c r="F1259" t="s">
        <v>7</v>
      </c>
      <c r="G1259" t="s">
        <v>111</v>
      </c>
      <c r="H1259">
        <v>642</v>
      </c>
      <c r="I1259">
        <v>642</v>
      </c>
      <c r="J1259">
        <v>642</v>
      </c>
      <c r="K1259">
        <v>642</v>
      </c>
      <c r="L1259">
        <v>642</v>
      </c>
      <c r="N1259" s="171" t="str">
        <f t="shared" si="57"/>
        <v>820412-99901-M</v>
      </c>
      <c r="O1259" s="172">
        <f>IF(B1259="NET","",IF(B1259="","",IFERROR(VLOOKUP(N1259,EAN!$A:$B,2,FALSE),"MANGLER - MÅ OPPDATERE EAN-FANEN")))</f>
        <v>7048652914361</v>
      </c>
      <c r="P1259" s="171">
        <f t="shared" si="58"/>
        <v>642</v>
      </c>
      <c r="Q1259" s="171">
        <f t="shared" si="59"/>
        <v>642</v>
      </c>
      <c r="S1259" s="102">
        <f>IF(B1259="NET","",IFERROR(VLOOKUP(O1259,'2) Order Form'!$V$9:$V$905,1,FALSE),"Ikke med I order form"))</f>
        <v>7048652914361</v>
      </c>
      <c r="U1259" s="2">
        <v>7048652914385</v>
      </c>
      <c r="V1259" s="120">
        <f>IFERROR(VLOOKUP(U1259,'2) Order Form'!$V$9:$V$1767,1,FALSE),"Ikke med I order form")</f>
        <v>7048652914385</v>
      </c>
      <c r="W1259" s="173">
        <f>INDEX(ATS!$A:$P,MATCH(ATS!$U1259,ATS!$O:$O,0),1)</f>
        <v>820412</v>
      </c>
      <c r="X1259" s="174" t="str">
        <f>INDEX(ATS!$A:$P,MATCH(ATS!$U1259,ATS!$O:$O,0),2)</f>
        <v>Hunter Gloves M</v>
      </c>
      <c r="Y1259" s="175" t="str">
        <f>INDEX(ATS!$A:$P,MATCH(ATS!$U1259,ATS!$O:$O,0),4)</f>
        <v>99901-XL</v>
      </c>
      <c r="AA1259" s="173"/>
    </row>
    <row r="1260" spans="1:27">
      <c r="A1260">
        <v>820412</v>
      </c>
      <c r="B1260" t="s">
        <v>972</v>
      </c>
      <c r="C1260" t="s">
        <v>3939</v>
      </c>
      <c r="D1260" t="s">
        <v>336</v>
      </c>
      <c r="E1260" t="s">
        <v>2883</v>
      </c>
      <c r="F1260" t="s">
        <v>66</v>
      </c>
      <c r="G1260" t="s">
        <v>111</v>
      </c>
      <c r="H1260">
        <v>561</v>
      </c>
      <c r="I1260">
        <v>561</v>
      </c>
      <c r="J1260">
        <v>561</v>
      </c>
      <c r="K1260">
        <v>561</v>
      </c>
      <c r="L1260">
        <v>561</v>
      </c>
      <c r="N1260" s="171" t="str">
        <f t="shared" si="57"/>
        <v>820412-99901-L</v>
      </c>
      <c r="O1260" s="172">
        <f>IF(B1260="NET","",IF(B1260="","",IFERROR(VLOOKUP(N1260,EAN!$A:$B,2,FALSE),"MANGLER - MÅ OPPDATERE EAN-FANEN")))</f>
        <v>7048652914354</v>
      </c>
      <c r="P1260" s="171">
        <f t="shared" si="58"/>
        <v>561</v>
      </c>
      <c r="Q1260" s="171">
        <f t="shared" si="59"/>
        <v>561</v>
      </c>
      <c r="S1260" s="102">
        <f>IF(B1260="NET","",IFERROR(VLOOKUP(O1260,'2) Order Form'!$V$9:$V$905,1,FALSE),"Ikke med I order form"))</f>
        <v>7048652914354</v>
      </c>
      <c r="U1260" s="2">
        <v>7048652900609</v>
      </c>
      <c r="V1260" s="120" t="str">
        <f>IFERROR(VLOOKUP(U1260,'2) Order Form'!$V$9:$V$1767,1,FALSE),"Ikke med I order form")</f>
        <v>Ikke med I order form</v>
      </c>
      <c r="W1260" s="173" t="e">
        <f>INDEX(ATS!$A:$P,MATCH(ATS!$U1260,ATS!$O:$O,0),1)</f>
        <v>#N/A</v>
      </c>
      <c r="X1260" s="174" t="e">
        <f>INDEX(ATS!$A:$P,MATCH(ATS!$U1260,ATS!$O:$O,0),2)</f>
        <v>#N/A</v>
      </c>
      <c r="Y1260" s="175" t="e">
        <f>INDEX(ATS!$A:$P,MATCH(ATS!$U1260,ATS!$O:$O,0),4)</f>
        <v>#N/A</v>
      </c>
      <c r="AA1260" s="173"/>
    </row>
    <row r="1261" spans="1:27">
      <c r="A1261">
        <v>820412</v>
      </c>
      <c r="B1261" t="s">
        <v>972</v>
      </c>
      <c r="C1261" t="s">
        <v>3939</v>
      </c>
      <c r="D1261" t="s">
        <v>337</v>
      </c>
      <c r="E1261" t="s">
        <v>2883</v>
      </c>
      <c r="F1261" t="s">
        <v>67</v>
      </c>
      <c r="G1261" t="s">
        <v>111</v>
      </c>
      <c r="H1261">
        <v>268</v>
      </c>
      <c r="I1261">
        <v>268</v>
      </c>
      <c r="J1261">
        <v>268</v>
      </c>
      <c r="K1261">
        <v>268</v>
      </c>
      <c r="L1261">
        <v>268</v>
      </c>
      <c r="N1261" s="171" t="str">
        <f t="shared" si="57"/>
        <v>820412-99901-XL</v>
      </c>
      <c r="O1261" s="172">
        <f>IF(B1261="NET","",IF(B1261="","",IFERROR(VLOOKUP(N1261,EAN!$A:$B,2,FALSE),"MANGLER - MÅ OPPDATERE EAN-FANEN")))</f>
        <v>7048652914385</v>
      </c>
      <c r="P1261" s="171">
        <f t="shared" si="58"/>
        <v>268</v>
      </c>
      <c r="Q1261" s="171">
        <f t="shared" si="59"/>
        <v>268</v>
      </c>
      <c r="S1261" s="102">
        <f>IF(B1261="NET","",IFERROR(VLOOKUP(O1261,'2) Order Form'!$V$9:$V$905,1,FALSE),"Ikke med I order form"))</f>
        <v>7048652914385</v>
      </c>
      <c r="U1261" s="2">
        <v>7048652900586</v>
      </c>
      <c r="V1261" s="120" t="str">
        <f>IFERROR(VLOOKUP(U1261,'2) Order Form'!$V$9:$V$1767,1,FALSE),"Ikke med I order form")</f>
        <v>Ikke med I order form</v>
      </c>
      <c r="W1261" s="173" t="e">
        <f>INDEX(ATS!$A:$P,MATCH(ATS!$U1261,ATS!$O:$O,0),1)</f>
        <v>#N/A</v>
      </c>
      <c r="X1261" s="174" t="e">
        <f>INDEX(ATS!$A:$P,MATCH(ATS!$U1261,ATS!$O:$O,0),2)</f>
        <v>#N/A</v>
      </c>
      <c r="Y1261" s="175" t="e">
        <f>INDEX(ATS!$A:$P,MATCH(ATS!$U1261,ATS!$O:$O,0),4)</f>
        <v>#N/A</v>
      </c>
      <c r="AA1261" s="173"/>
    </row>
    <row r="1262" spans="1:27">
      <c r="A1262" s="140">
        <v>820413</v>
      </c>
      <c r="B1262" t="s">
        <v>170</v>
      </c>
      <c r="H1262" s="140">
        <v>202341</v>
      </c>
      <c r="I1262" s="140">
        <v>202342</v>
      </c>
      <c r="J1262" s="140">
        <v>202343</v>
      </c>
      <c r="K1262" s="140">
        <v>202344</v>
      </c>
      <c r="L1262" s="140">
        <v>202345</v>
      </c>
      <c r="N1262" s="171" t="str">
        <f t="shared" si="57"/>
        <v>820413-</v>
      </c>
      <c r="O1262" s="172" t="str">
        <f>IF(B1262="NET","",IF(B1262="","",IFERROR(VLOOKUP(N1262,EAN!$A:$B,2,FALSE),"MANGLER - MÅ OPPDATERE EAN-FANEN")))</f>
        <v/>
      </c>
      <c r="P1262" s="171">
        <f t="shared" si="58"/>
        <v>202341</v>
      </c>
      <c r="Q1262" s="171">
        <f t="shared" si="59"/>
        <v>202345</v>
      </c>
      <c r="S1262" s="102" t="str">
        <f>IF(B1262="NET","",IFERROR(VLOOKUP(O1262,'2) Order Form'!$V$9:$V$905,1,FALSE),"Ikke med I order form"))</f>
        <v/>
      </c>
      <c r="U1262" s="2">
        <v>7048652900593</v>
      </c>
      <c r="V1262" s="120" t="str">
        <f>IFERROR(VLOOKUP(U1262,'2) Order Form'!$V$9:$V$1767,1,FALSE),"Ikke med I order form")</f>
        <v>Ikke med I order form</v>
      </c>
      <c r="W1262" s="173" t="e">
        <f>INDEX(ATS!$A:$P,MATCH(ATS!$U1262,ATS!$O:$O,0),1)</f>
        <v>#N/A</v>
      </c>
      <c r="X1262" s="174" t="e">
        <f>INDEX(ATS!$A:$P,MATCH(ATS!$U1262,ATS!$O:$O,0),2)</f>
        <v>#N/A</v>
      </c>
      <c r="Y1262" s="175" t="e">
        <f>INDEX(ATS!$A:$P,MATCH(ATS!$U1262,ATS!$O:$O,0),4)</f>
        <v>#N/A</v>
      </c>
      <c r="AA1262" s="173"/>
    </row>
    <row r="1263" spans="1:27">
      <c r="A1263">
        <v>820413</v>
      </c>
      <c r="B1263" t="s">
        <v>973</v>
      </c>
      <c r="C1263" t="s">
        <v>3939</v>
      </c>
      <c r="D1263" t="s">
        <v>1039</v>
      </c>
      <c r="E1263" t="s">
        <v>114</v>
      </c>
      <c r="F1263" t="s">
        <v>68</v>
      </c>
      <c r="G1263" t="s">
        <v>111</v>
      </c>
      <c r="H1263">
        <v>204</v>
      </c>
      <c r="I1263">
        <v>204</v>
      </c>
      <c r="J1263">
        <v>204</v>
      </c>
      <c r="K1263">
        <v>204</v>
      </c>
      <c r="L1263">
        <v>204</v>
      </c>
      <c r="N1263" s="171" t="str">
        <f t="shared" si="57"/>
        <v>820413-10001-XS</v>
      </c>
      <c r="O1263" s="172">
        <f>IF(B1263="NET","",IF(B1263="","",IFERROR(VLOOKUP(N1263,EAN!$A:$B,2,FALSE),"MANGLER - MÅ OPPDATERE EAN-FANEN")))</f>
        <v>7048652914545</v>
      </c>
      <c r="P1263" s="171">
        <f t="shared" si="58"/>
        <v>204</v>
      </c>
      <c r="Q1263" s="171">
        <f t="shared" si="59"/>
        <v>204</v>
      </c>
      <c r="S1263" s="102">
        <f>IF(B1263="NET","",IFERROR(VLOOKUP(O1263,'2) Order Form'!$V$9:$V$905,1,FALSE),"Ikke med I order form"))</f>
        <v>7048652914545</v>
      </c>
      <c r="U1263" s="2">
        <v>7048652899385</v>
      </c>
      <c r="V1263" s="120" t="str">
        <f>IFERROR(VLOOKUP(U1263,'2) Order Form'!$V$9:$V$1767,1,FALSE),"Ikke med I order form")</f>
        <v>Ikke med I order form</v>
      </c>
      <c r="W1263" s="173" t="e">
        <f>INDEX(ATS!$A:$P,MATCH(ATS!$U1263,ATS!$O:$O,0),1)</f>
        <v>#N/A</v>
      </c>
      <c r="X1263" s="174" t="e">
        <f>INDEX(ATS!$A:$P,MATCH(ATS!$U1263,ATS!$O:$O,0),2)</f>
        <v>#N/A</v>
      </c>
      <c r="Y1263" s="175" t="e">
        <f>INDEX(ATS!$A:$P,MATCH(ATS!$U1263,ATS!$O:$O,0),4)</f>
        <v>#N/A</v>
      </c>
      <c r="AA1263" s="173"/>
    </row>
    <row r="1264" spans="1:27">
      <c r="A1264">
        <v>820413</v>
      </c>
      <c r="B1264" t="s">
        <v>973</v>
      </c>
      <c r="C1264" t="s">
        <v>3939</v>
      </c>
      <c r="D1264" t="s">
        <v>1030</v>
      </c>
      <c r="E1264" t="s">
        <v>114</v>
      </c>
      <c r="F1264" t="s">
        <v>8</v>
      </c>
      <c r="G1264" t="s">
        <v>111</v>
      </c>
      <c r="H1264">
        <v>242</v>
      </c>
      <c r="I1264">
        <v>242</v>
      </c>
      <c r="J1264">
        <v>242</v>
      </c>
      <c r="K1264">
        <v>242</v>
      </c>
      <c r="L1264">
        <v>242</v>
      </c>
      <c r="N1264" s="171" t="str">
        <f t="shared" si="57"/>
        <v>820413-10001-S</v>
      </c>
      <c r="O1264" s="172">
        <f>IF(B1264="NET","",IF(B1264="","",IFERROR(VLOOKUP(N1264,EAN!$A:$B,2,FALSE),"MANGLER - MÅ OPPDATERE EAN-FANEN")))</f>
        <v>7048652914538</v>
      </c>
      <c r="P1264" s="171">
        <f t="shared" si="58"/>
        <v>242</v>
      </c>
      <c r="Q1264" s="171">
        <f t="shared" si="59"/>
        <v>242</v>
      </c>
      <c r="S1264" s="102">
        <f>IF(B1264="NET","",IFERROR(VLOOKUP(O1264,'2) Order Form'!$V$9:$V$905,1,FALSE),"Ikke med I order form"))</f>
        <v>7048652914538</v>
      </c>
      <c r="U1264" s="2">
        <v>7048652899378</v>
      </c>
      <c r="V1264" s="120" t="str">
        <f>IFERROR(VLOOKUP(U1264,'2) Order Form'!$V$9:$V$1767,1,FALSE),"Ikke med I order form")</f>
        <v>Ikke med I order form</v>
      </c>
      <c r="W1264" s="173" t="e">
        <f>INDEX(ATS!$A:$P,MATCH(ATS!$U1264,ATS!$O:$O,0),1)</f>
        <v>#N/A</v>
      </c>
      <c r="X1264" s="174" t="e">
        <f>INDEX(ATS!$A:$P,MATCH(ATS!$U1264,ATS!$O:$O,0),2)</f>
        <v>#N/A</v>
      </c>
      <c r="Y1264" s="175" t="e">
        <f>INDEX(ATS!$A:$P,MATCH(ATS!$U1264,ATS!$O:$O,0),4)</f>
        <v>#N/A</v>
      </c>
      <c r="AA1264" s="173"/>
    </row>
    <row r="1265" spans="1:27">
      <c r="A1265">
        <v>820413</v>
      </c>
      <c r="B1265" t="s">
        <v>973</v>
      </c>
      <c r="C1265" t="s">
        <v>3939</v>
      </c>
      <c r="D1265" t="s">
        <v>1031</v>
      </c>
      <c r="E1265" t="s">
        <v>114</v>
      </c>
      <c r="F1265" t="s">
        <v>7</v>
      </c>
      <c r="G1265" t="s">
        <v>111</v>
      </c>
      <c r="H1265">
        <v>366</v>
      </c>
      <c r="I1265">
        <v>366</v>
      </c>
      <c r="J1265">
        <v>366</v>
      </c>
      <c r="K1265">
        <v>366</v>
      </c>
      <c r="L1265">
        <v>366</v>
      </c>
      <c r="N1265" s="171" t="str">
        <f t="shared" si="57"/>
        <v>820413-10001-M</v>
      </c>
      <c r="O1265" s="172">
        <f>IF(B1265="NET","",IF(B1265="","",IFERROR(VLOOKUP(N1265,EAN!$A:$B,2,FALSE),"MANGLER - MÅ OPPDATERE EAN-FANEN")))</f>
        <v>7048652914521</v>
      </c>
      <c r="P1265" s="171">
        <f t="shared" si="58"/>
        <v>366</v>
      </c>
      <c r="Q1265" s="171">
        <f t="shared" si="59"/>
        <v>366</v>
      </c>
      <c r="S1265" s="102">
        <f>IF(B1265="NET","",IFERROR(VLOOKUP(O1265,'2) Order Form'!$V$9:$V$905,1,FALSE),"Ikke med I order form"))</f>
        <v>7048652914521</v>
      </c>
      <c r="U1265" s="2">
        <v>7048652899361</v>
      </c>
      <c r="V1265" s="120" t="str">
        <f>IFERROR(VLOOKUP(U1265,'2) Order Form'!$V$9:$V$1767,1,FALSE),"Ikke med I order form")</f>
        <v>Ikke med I order form</v>
      </c>
      <c r="W1265" s="173" t="e">
        <f>INDEX(ATS!$A:$P,MATCH(ATS!$U1265,ATS!$O:$O,0),1)</f>
        <v>#N/A</v>
      </c>
      <c r="X1265" s="174" t="e">
        <f>INDEX(ATS!$A:$P,MATCH(ATS!$U1265,ATS!$O:$O,0),2)</f>
        <v>#N/A</v>
      </c>
      <c r="Y1265" s="175" t="e">
        <f>INDEX(ATS!$A:$P,MATCH(ATS!$U1265,ATS!$O:$O,0),4)</f>
        <v>#N/A</v>
      </c>
      <c r="AA1265" s="173"/>
    </row>
    <row r="1266" spans="1:27">
      <c r="A1266">
        <v>820413</v>
      </c>
      <c r="B1266" t="s">
        <v>973</v>
      </c>
      <c r="C1266" t="s">
        <v>3939</v>
      </c>
      <c r="D1266" t="s">
        <v>1032</v>
      </c>
      <c r="E1266" t="s">
        <v>114</v>
      </c>
      <c r="F1266" t="s">
        <v>66</v>
      </c>
      <c r="G1266" t="s">
        <v>111</v>
      </c>
      <c r="H1266">
        <v>158</v>
      </c>
      <c r="I1266">
        <v>158</v>
      </c>
      <c r="J1266">
        <v>158</v>
      </c>
      <c r="K1266">
        <v>158</v>
      </c>
      <c r="L1266">
        <v>158</v>
      </c>
      <c r="N1266" s="171" t="str">
        <f t="shared" si="57"/>
        <v>820413-10001-L</v>
      </c>
      <c r="O1266" s="172">
        <f>IF(B1266="NET","",IF(B1266="","",IFERROR(VLOOKUP(N1266,EAN!$A:$B,2,FALSE),"MANGLER - MÅ OPPDATERE EAN-FANEN")))</f>
        <v>7048652914514</v>
      </c>
      <c r="P1266" s="171">
        <f t="shared" si="58"/>
        <v>158</v>
      </c>
      <c r="Q1266" s="171">
        <f t="shared" si="59"/>
        <v>158</v>
      </c>
      <c r="S1266" s="102">
        <f>IF(B1266="NET","",IFERROR(VLOOKUP(O1266,'2) Order Form'!$V$9:$V$905,1,FALSE),"Ikke med I order form"))</f>
        <v>7048652914514</v>
      </c>
      <c r="U1266" s="2">
        <v>7048652899354</v>
      </c>
      <c r="V1266" s="120" t="str">
        <f>IFERROR(VLOOKUP(U1266,'2) Order Form'!$V$9:$V$1767,1,FALSE),"Ikke med I order form")</f>
        <v>Ikke med I order form</v>
      </c>
      <c r="W1266" s="173" t="e">
        <f>INDEX(ATS!$A:$P,MATCH(ATS!$U1266,ATS!$O:$O,0),1)</f>
        <v>#N/A</v>
      </c>
      <c r="X1266" s="174" t="e">
        <f>INDEX(ATS!$A:$P,MATCH(ATS!$U1266,ATS!$O:$O,0),2)</f>
        <v>#N/A</v>
      </c>
      <c r="Y1266" s="175" t="e">
        <f>INDEX(ATS!$A:$P,MATCH(ATS!$U1266,ATS!$O:$O,0),4)</f>
        <v>#N/A</v>
      </c>
      <c r="AA1266" s="173"/>
    </row>
    <row r="1267" spans="1:27">
      <c r="A1267">
        <v>820413</v>
      </c>
      <c r="B1267" t="s">
        <v>973</v>
      </c>
      <c r="C1267" t="s">
        <v>3939</v>
      </c>
      <c r="D1267" t="s">
        <v>1038</v>
      </c>
      <c r="E1267" t="s">
        <v>2886</v>
      </c>
      <c r="F1267" t="s">
        <v>68</v>
      </c>
      <c r="G1267" t="s">
        <v>214</v>
      </c>
      <c r="H1267">
        <v>30</v>
      </c>
      <c r="I1267">
        <v>30</v>
      </c>
      <c r="J1267">
        <v>30</v>
      </c>
      <c r="K1267">
        <v>30</v>
      </c>
      <c r="L1267">
        <v>30</v>
      </c>
      <c r="N1267" s="171" t="str">
        <f t="shared" si="57"/>
        <v>820413-55504-XS</v>
      </c>
      <c r="O1267" s="172">
        <f>IF(B1267="NET","",IF(B1267="","",IFERROR(VLOOKUP(N1267,EAN!$A:$B,2,FALSE),"MANGLER - MÅ OPPDATERE EAN-FANEN")))</f>
        <v>7048652914460</v>
      </c>
      <c r="P1267" s="171">
        <f t="shared" si="58"/>
        <v>30</v>
      </c>
      <c r="Q1267" s="171">
        <f t="shared" si="59"/>
        <v>30</v>
      </c>
      <c r="S1267" s="102">
        <f>IF(B1267="NET","",IFERROR(VLOOKUP(O1267,'2) Order Form'!$V$9:$V$905,1,FALSE),"Ikke med I order form"))</f>
        <v>7048652914460</v>
      </c>
      <c r="U1267" s="2">
        <v>7048652899422</v>
      </c>
      <c r="V1267" s="120" t="str">
        <f>IFERROR(VLOOKUP(U1267,'2) Order Form'!$V$9:$V$1767,1,FALSE),"Ikke med I order form")</f>
        <v>Ikke med I order form</v>
      </c>
      <c r="W1267" s="173" t="e">
        <f>INDEX(ATS!$A:$P,MATCH(ATS!$U1267,ATS!$O:$O,0),1)</f>
        <v>#N/A</v>
      </c>
      <c r="X1267" s="174" t="e">
        <f>INDEX(ATS!$A:$P,MATCH(ATS!$U1267,ATS!$O:$O,0),2)</f>
        <v>#N/A</v>
      </c>
      <c r="Y1267" s="175" t="e">
        <f>INDEX(ATS!$A:$P,MATCH(ATS!$U1267,ATS!$O:$O,0),4)</f>
        <v>#N/A</v>
      </c>
      <c r="AA1267" s="173"/>
    </row>
    <row r="1268" spans="1:27">
      <c r="A1268">
        <v>820413</v>
      </c>
      <c r="B1268" t="s">
        <v>973</v>
      </c>
      <c r="C1268" t="s">
        <v>3939</v>
      </c>
      <c r="D1268" t="s">
        <v>1034</v>
      </c>
      <c r="E1268" t="s">
        <v>2886</v>
      </c>
      <c r="F1268" t="s">
        <v>8</v>
      </c>
      <c r="G1268" t="s">
        <v>214</v>
      </c>
      <c r="H1268">
        <v>62</v>
      </c>
      <c r="I1268">
        <v>62</v>
      </c>
      <c r="J1268">
        <v>62</v>
      </c>
      <c r="K1268">
        <v>62</v>
      </c>
      <c r="L1268">
        <v>62</v>
      </c>
      <c r="N1268" s="171" t="str">
        <f t="shared" si="57"/>
        <v>820413-55504-S</v>
      </c>
      <c r="O1268" s="172">
        <f>IF(B1268="NET","",IF(B1268="","",IFERROR(VLOOKUP(N1268,EAN!$A:$B,2,FALSE),"MANGLER - MÅ OPPDATERE EAN-FANEN")))</f>
        <v>7048652914453</v>
      </c>
      <c r="P1268" s="171">
        <f t="shared" si="58"/>
        <v>62</v>
      </c>
      <c r="Q1268" s="171">
        <f t="shared" si="59"/>
        <v>62</v>
      </c>
      <c r="S1268" s="102">
        <f>IF(B1268="NET","",IFERROR(VLOOKUP(O1268,'2) Order Form'!$V$9:$V$905,1,FALSE),"Ikke med I order form"))</f>
        <v>7048652914453</v>
      </c>
      <c r="U1268" s="2">
        <v>7048652899415</v>
      </c>
      <c r="V1268" s="120" t="str">
        <f>IFERROR(VLOOKUP(U1268,'2) Order Form'!$V$9:$V$1767,1,FALSE),"Ikke med I order form")</f>
        <v>Ikke med I order form</v>
      </c>
      <c r="W1268" s="173" t="e">
        <f>INDEX(ATS!$A:$P,MATCH(ATS!$U1268,ATS!$O:$O,0),1)</f>
        <v>#N/A</v>
      </c>
      <c r="X1268" s="174" t="e">
        <f>INDEX(ATS!$A:$P,MATCH(ATS!$U1268,ATS!$O:$O,0),2)</f>
        <v>#N/A</v>
      </c>
      <c r="Y1268" s="175" t="e">
        <f>INDEX(ATS!$A:$P,MATCH(ATS!$U1268,ATS!$O:$O,0),4)</f>
        <v>#N/A</v>
      </c>
      <c r="AA1268" s="173"/>
    </row>
    <row r="1269" spans="1:27">
      <c r="A1269">
        <v>820413</v>
      </c>
      <c r="B1269" t="s">
        <v>973</v>
      </c>
      <c r="C1269" t="s">
        <v>3939</v>
      </c>
      <c r="D1269" t="s">
        <v>1035</v>
      </c>
      <c r="E1269" t="s">
        <v>2886</v>
      </c>
      <c r="F1269" t="s">
        <v>7</v>
      </c>
      <c r="G1269" t="s">
        <v>214</v>
      </c>
      <c r="H1269">
        <v>59</v>
      </c>
      <c r="I1269">
        <v>59</v>
      </c>
      <c r="J1269">
        <v>59</v>
      </c>
      <c r="K1269">
        <v>59</v>
      </c>
      <c r="L1269">
        <v>59</v>
      </c>
      <c r="N1269" s="171" t="str">
        <f t="shared" si="57"/>
        <v>820413-55504-M</v>
      </c>
      <c r="O1269" s="172">
        <f>IF(B1269="NET","",IF(B1269="","",IFERROR(VLOOKUP(N1269,EAN!$A:$B,2,FALSE),"MANGLER - MÅ OPPDATERE EAN-FANEN")))</f>
        <v>7048652914446</v>
      </c>
      <c r="P1269" s="171">
        <f t="shared" si="58"/>
        <v>59</v>
      </c>
      <c r="Q1269" s="171">
        <f t="shared" si="59"/>
        <v>59</v>
      </c>
      <c r="S1269" s="102">
        <f>IF(B1269="NET","",IFERROR(VLOOKUP(O1269,'2) Order Form'!$V$9:$V$905,1,FALSE),"Ikke med I order form"))</f>
        <v>7048652914446</v>
      </c>
      <c r="U1269" s="2">
        <v>7048652899408</v>
      </c>
      <c r="V1269" s="120" t="str">
        <f>IFERROR(VLOOKUP(U1269,'2) Order Form'!$V$9:$V$1767,1,FALSE),"Ikke med I order form")</f>
        <v>Ikke med I order form</v>
      </c>
      <c r="W1269" s="173" t="e">
        <f>INDEX(ATS!$A:$P,MATCH(ATS!$U1269,ATS!$O:$O,0),1)</f>
        <v>#N/A</v>
      </c>
      <c r="X1269" s="174" t="e">
        <f>INDEX(ATS!$A:$P,MATCH(ATS!$U1269,ATS!$O:$O,0),2)</f>
        <v>#N/A</v>
      </c>
      <c r="Y1269" s="175" t="e">
        <f>INDEX(ATS!$A:$P,MATCH(ATS!$U1269,ATS!$O:$O,0),4)</f>
        <v>#N/A</v>
      </c>
      <c r="AA1269" s="173"/>
    </row>
    <row r="1270" spans="1:27">
      <c r="A1270">
        <v>820413</v>
      </c>
      <c r="B1270" t="s">
        <v>973</v>
      </c>
      <c r="C1270" t="s">
        <v>3939</v>
      </c>
      <c r="D1270" t="s">
        <v>1036</v>
      </c>
      <c r="E1270" t="s">
        <v>2886</v>
      </c>
      <c r="F1270" t="s">
        <v>66</v>
      </c>
      <c r="G1270" t="s">
        <v>214</v>
      </c>
      <c r="H1270">
        <v>30</v>
      </c>
      <c r="I1270">
        <v>30</v>
      </c>
      <c r="J1270">
        <v>30</v>
      </c>
      <c r="K1270">
        <v>30</v>
      </c>
      <c r="L1270">
        <v>30</v>
      </c>
      <c r="N1270" s="171" t="str">
        <f t="shared" si="57"/>
        <v>820413-55504-L</v>
      </c>
      <c r="O1270" s="172">
        <f>IF(B1270="NET","",IF(B1270="","",IFERROR(VLOOKUP(N1270,EAN!$A:$B,2,FALSE),"MANGLER - MÅ OPPDATERE EAN-FANEN")))</f>
        <v>7048652914439</v>
      </c>
      <c r="P1270" s="171">
        <f t="shared" si="58"/>
        <v>30</v>
      </c>
      <c r="Q1270" s="171">
        <f t="shared" si="59"/>
        <v>30</v>
      </c>
      <c r="S1270" s="102">
        <f>IF(B1270="NET","",IFERROR(VLOOKUP(O1270,'2) Order Form'!$V$9:$V$905,1,FALSE),"Ikke med I order form"))</f>
        <v>7048652914439</v>
      </c>
      <c r="U1270" s="2">
        <v>7048652899392</v>
      </c>
      <c r="V1270" s="120" t="str">
        <f>IFERROR(VLOOKUP(U1270,'2) Order Form'!$V$9:$V$1767,1,FALSE),"Ikke med I order form")</f>
        <v>Ikke med I order form</v>
      </c>
      <c r="W1270" s="173" t="e">
        <f>INDEX(ATS!$A:$P,MATCH(ATS!$U1270,ATS!$O:$O,0),1)</f>
        <v>#N/A</v>
      </c>
      <c r="X1270" s="174" t="e">
        <f>INDEX(ATS!$A:$P,MATCH(ATS!$U1270,ATS!$O:$O,0),2)</f>
        <v>#N/A</v>
      </c>
      <c r="Y1270" s="175" t="e">
        <f>INDEX(ATS!$A:$P,MATCH(ATS!$U1270,ATS!$O:$O,0),4)</f>
        <v>#N/A</v>
      </c>
      <c r="AA1270" s="173"/>
    </row>
    <row r="1271" spans="1:27">
      <c r="A1271">
        <v>820413</v>
      </c>
      <c r="B1271" t="s">
        <v>973</v>
      </c>
      <c r="C1271" t="s">
        <v>3939</v>
      </c>
      <c r="D1271" t="s">
        <v>3961</v>
      </c>
      <c r="E1271" t="s">
        <v>3962</v>
      </c>
      <c r="F1271" t="s">
        <v>68</v>
      </c>
      <c r="G1271" t="s">
        <v>111</v>
      </c>
      <c r="H1271">
        <v>0</v>
      </c>
      <c r="I1271">
        <v>0</v>
      </c>
      <c r="J1271">
        <v>0</v>
      </c>
      <c r="K1271">
        <v>0</v>
      </c>
      <c r="L1271">
        <v>0</v>
      </c>
      <c r="N1271" s="171" t="str">
        <f t="shared" si="57"/>
        <v>820413-56003-XS</v>
      </c>
      <c r="O1271" s="172" t="str">
        <f>IF(B1271="NET","",IF(B1271="","",IFERROR(VLOOKUP(N1271,EAN!$A:$B,2,FALSE),"MANGLER - MÅ OPPDATERE EAN-FANEN")))</f>
        <v>MANGLER - MÅ OPPDATERE EAN-FANEN</v>
      </c>
      <c r="P1271" s="171">
        <f t="shared" si="58"/>
        <v>0</v>
      </c>
      <c r="Q1271" s="171">
        <f t="shared" si="59"/>
        <v>0</v>
      </c>
      <c r="S1271" s="102" t="str">
        <f>IF(B1271="NET","",IFERROR(VLOOKUP(O1271,'2) Order Form'!$V$9:$V$905,1,FALSE),"Ikke med I order form"))</f>
        <v>Ikke med I order form</v>
      </c>
      <c r="U1271" s="2">
        <v>7048652899781</v>
      </c>
      <c r="V1271" s="120">
        <f>IFERROR(VLOOKUP(U1271,'2) Order Form'!$V$9:$V$1767,1,FALSE),"Ikke med I order form")</f>
        <v>7048652899781</v>
      </c>
      <c r="W1271" s="173">
        <f>INDEX(ATS!$A:$P,MATCH(ATS!$U1271,ATS!$O:$O,0),1)</f>
        <v>820378</v>
      </c>
      <c r="X1271" s="174" t="str">
        <f>INDEX(ATS!$A:$P,MATCH(ATS!$U1271,ATS!$O:$O,0),2)</f>
        <v>Hunter Pants W</v>
      </c>
      <c r="Y1271" s="175" t="str">
        <f>INDEX(ATS!$A:$P,MATCH(ATS!$U1271,ATS!$O:$O,0),4)</f>
        <v>99901-XS</v>
      </c>
      <c r="AA1271" s="173"/>
    </row>
    <row r="1272" spans="1:27">
      <c r="A1272">
        <v>820413</v>
      </c>
      <c r="B1272" t="s">
        <v>973</v>
      </c>
      <c r="C1272" t="s">
        <v>3939</v>
      </c>
      <c r="D1272" t="s">
        <v>3963</v>
      </c>
      <c r="E1272" t="s">
        <v>3962</v>
      </c>
      <c r="F1272" t="s">
        <v>8</v>
      </c>
      <c r="G1272" t="s">
        <v>111</v>
      </c>
      <c r="H1272">
        <v>0</v>
      </c>
      <c r="I1272">
        <v>0</v>
      </c>
      <c r="J1272">
        <v>0</v>
      </c>
      <c r="K1272">
        <v>0</v>
      </c>
      <c r="L1272">
        <v>0</v>
      </c>
      <c r="N1272" s="171" t="str">
        <f t="shared" si="57"/>
        <v>820413-56003-S</v>
      </c>
      <c r="O1272" s="172" t="str">
        <f>IF(B1272="NET","",IF(B1272="","",IFERROR(VLOOKUP(N1272,EAN!$A:$B,2,FALSE),"MANGLER - MÅ OPPDATERE EAN-FANEN")))</f>
        <v>MANGLER - MÅ OPPDATERE EAN-FANEN</v>
      </c>
      <c r="P1272" s="171">
        <f t="shared" si="58"/>
        <v>0</v>
      </c>
      <c r="Q1272" s="171">
        <f t="shared" si="59"/>
        <v>0</v>
      </c>
      <c r="S1272" s="102" t="str">
        <f>IF(B1272="NET","",IFERROR(VLOOKUP(O1272,'2) Order Form'!$V$9:$V$905,1,FALSE),"Ikke med I order form"))</f>
        <v>Ikke med I order form</v>
      </c>
      <c r="U1272" s="2">
        <v>7048652899774</v>
      </c>
      <c r="V1272" s="120">
        <f>IFERROR(VLOOKUP(U1272,'2) Order Form'!$V$9:$V$1767,1,FALSE),"Ikke med I order form")</f>
        <v>7048652899774</v>
      </c>
      <c r="W1272" s="173">
        <f>INDEX(ATS!$A:$P,MATCH(ATS!$U1272,ATS!$O:$O,0),1)</f>
        <v>820378</v>
      </c>
      <c r="X1272" s="174" t="str">
        <f>INDEX(ATS!$A:$P,MATCH(ATS!$U1272,ATS!$O:$O,0),2)</f>
        <v>Hunter Pants W</v>
      </c>
      <c r="Y1272" s="175" t="str">
        <f>INDEX(ATS!$A:$P,MATCH(ATS!$U1272,ATS!$O:$O,0),4)</f>
        <v>99901-S</v>
      </c>
      <c r="AA1272" s="173"/>
    </row>
    <row r="1273" spans="1:27">
      <c r="A1273">
        <v>820413</v>
      </c>
      <c r="B1273" t="s">
        <v>973</v>
      </c>
      <c r="C1273" t="s">
        <v>3939</v>
      </c>
      <c r="D1273" t="s">
        <v>3964</v>
      </c>
      <c r="E1273" t="s">
        <v>3962</v>
      </c>
      <c r="F1273" t="s">
        <v>7</v>
      </c>
      <c r="G1273" t="s">
        <v>111</v>
      </c>
      <c r="H1273">
        <v>0</v>
      </c>
      <c r="I1273">
        <v>0</v>
      </c>
      <c r="J1273">
        <v>0</v>
      </c>
      <c r="K1273">
        <v>0</v>
      </c>
      <c r="L1273">
        <v>0</v>
      </c>
      <c r="N1273" s="171" t="str">
        <f t="shared" si="57"/>
        <v>820413-56003-M</v>
      </c>
      <c r="O1273" s="172" t="str">
        <f>IF(B1273="NET","",IF(B1273="","",IFERROR(VLOOKUP(N1273,EAN!$A:$B,2,FALSE),"MANGLER - MÅ OPPDATERE EAN-FANEN")))</f>
        <v>MANGLER - MÅ OPPDATERE EAN-FANEN</v>
      </c>
      <c r="P1273" s="171">
        <f t="shared" si="58"/>
        <v>0</v>
      </c>
      <c r="Q1273" s="171">
        <f t="shared" si="59"/>
        <v>0</v>
      </c>
      <c r="S1273" s="102" t="str">
        <f>IF(B1273="NET","",IFERROR(VLOOKUP(O1273,'2) Order Form'!$V$9:$V$905,1,FALSE),"Ikke med I order form"))</f>
        <v>Ikke med I order form</v>
      </c>
      <c r="U1273" s="2">
        <v>7048652899767</v>
      </c>
      <c r="V1273" s="120">
        <f>IFERROR(VLOOKUP(U1273,'2) Order Form'!$V$9:$V$1767,1,FALSE),"Ikke med I order form")</f>
        <v>7048652899767</v>
      </c>
      <c r="W1273" s="173">
        <f>INDEX(ATS!$A:$P,MATCH(ATS!$U1273,ATS!$O:$O,0),1)</f>
        <v>820378</v>
      </c>
      <c r="X1273" s="174" t="str">
        <f>INDEX(ATS!$A:$P,MATCH(ATS!$U1273,ATS!$O:$O,0),2)</f>
        <v>Hunter Pants W</v>
      </c>
      <c r="Y1273" s="175" t="str">
        <f>INDEX(ATS!$A:$P,MATCH(ATS!$U1273,ATS!$O:$O,0),4)</f>
        <v>99901-M</v>
      </c>
      <c r="AA1273" s="173"/>
    </row>
    <row r="1274" spans="1:27">
      <c r="A1274">
        <v>820413</v>
      </c>
      <c r="B1274" t="s">
        <v>973</v>
      </c>
      <c r="C1274" t="s">
        <v>3939</v>
      </c>
      <c r="D1274" t="s">
        <v>3965</v>
      </c>
      <c r="E1274" t="s">
        <v>3962</v>
      </c>
      <c r="F1274" t="s">
        <v>66</v>
      </c>
      <c r="G1274" t="s">
        <v>111</v>
      </c>
      <c r="H1274">
        <v>0</v>
      </c>
      <c r="I1274">
        <v>0</v>
      </c>
      <c r="J1274">
        <v>0</v>
      </c>
      <c r="K1274">
        <v>0</v>
      </c>
      <c r="L1274">
        <v>0</v>
      </c>
      <c r="N1274" s="171" t="str">
        <f t="shared" si="57"/>
        <v>820413-56003-L</v>
      </c>
      <c r="O1274" s="172" t="str">
        <f>IF(B1274="NET","",IF(B1274="","",IFERROR(VLOOKUP(N1274,EAN!$A:$B,2,FALSE),"MANGLER - MÅ OPPDATERE EAN-FANEN")))</f>
        <v>MANGLER - MÅ OPPDATERE EAN-FANEN</v>
      </c>
      <c r="P1274" s="171">
        <f t="shared" si="58"/>
        <v>0</v>
      </c>
      <c r="Q1274" s="171">
        <f t="shared" si="59"/>
        <v>0</v>
      </c>
      <c r="S1274" s="102" t="str">
        <f>IF(B1274="NET","",IFERROR(VLOOKUP(O1274,'2) Order Form'!$V$9:$V$905,1,FALSE),"Ikke med I order form"))</f>
        <v>Ikke med I order form</v>
      </c>
      <c r="U1274" s="2">
        <v>7048652899767</v>
      </c>
      <c r="V1274" s="120">
        <f>IFERROR(VLOOKUP(U1274,'2) Order Form'!$V$9:$V$1767,1,FALSE),"Ikke med I order form")</f>
        <v>7048652899767</v>
      </c>
      <c r="W1274" s="173">
        <f>INDEX(ATS!$A:$P,MATCH(ATS!$U1274,ATS!$O:$O,0),1)</f>
        <v>820378</v>
      </c>
      <c r="X1274" s="174" t="str">
        <f>INDEX(ATS!$A:$P,MATCH(ATS!$U1274,ATS!$O:$O,0),2)</f>
        <v>Hunter Pants W</v>
      </c>
      <c r="Y1274" s="175" t="str">
        <f>INDEX(ATS!$A:$P,MATCH(ATS!$U1274,ATS!$O:$O,0),4)</f>
        <v>99901-M</v>
      </c>
      <c r="AA1274" s="173"/>
    </row>
    <row r="1275" spans="1:27">
      <c r="A1275">
        <v>820413</v>
      </c>
      <c r="B1275" t="s">
        <v>973</v>
      </c>
      <c r="C1275" t="s">
        <v>3939</v>
      </c>
      <c r="D1275" t="s">
        <v>338</v>
      </c>
      <c r="E1275" t="s">
        <v>2883</v>
      </c>
      <c r="F1275" t="s">
        <v>68</v>
      </c>
      <c r="G1275" t="s">
        <v>111</v>
      </c>
      <c r="H1275">
        <v>7</v>
      </c>
      <c r="I1275">
        <v>7</v>
      </c>
      <c r="J1275">
        <v>7</v>
      </c>
      <c r="K1275">
        <v>7</v>
      </c>
      <c r="L1275">
        <v>7</v>
      </c>
      <c r="N1275" s="171" t="str">
        <f t="shared" si="57"/>
        <v>820413-99901-XS</v>
      </c>
      <c r="O1275" s="172">
        <f>IF(B1275="NET","",IF(B1275="","",IFERROR(VLOOKUP(N1275,EAN!$A:$B,2,FALSE),"MANGLER - MÅ OPPDATERE EAN-FANEN")))</f>
        <v>7048652914507</v>
      </c>
      <c r="P1275" s="171">
        <f t="shared" si="58"/>
        <v>7</v>
      </c>
      <c r="Q1275" s="171">
        <f t="shared" si="59"/>
        <v>7</v>
      </c>
      <c r="S1275" s="102">
        <f>IF(B1275="NET","",IFERROR(VLOOKUP(O1275,'2) Order Form'!$V$9:$V$905,1,FALSE),"Ikke med I order form"))</f>
        <v>7048652914507</v>
      </c>
      <c r="U1275" s="2">
        <v>7048652899750</v>
      </c>
      <c r="V1275" s="120">
        <f>IFERROR(VLOOKUP(U1275,'2) Order Form'!$V$9:$V$1767,1,FALSE),"Ikke med I order form")</f>
        <v>7048652899750</v>
      </c>
      <c r="W1275" s="173">
        <f>INDEX(ATS!$A:$P,MATCH(ATS!$U1275,ATS!$O:$O,0),1)</f>
        <v>820378</v>
      </c>
      <c r="X1275" s="174" t="str">
        <f>INDEX(ATS!$A:$P,MATCH(ATS!$U1275,ATS!$O:$O,0),2)</f>
        <v>Hunter Pants W</v>
      </c>
      <c r="Y1275" s="175" t="str">
        <f>INDEX(ATS!$A:$P,MATCH(ATS!$U1275,ATS!$O:$O,0),4)</f>
        <v>99901-L</v>
      </c>
      <c r="AA1275" s="173"/>
    </row>
    <row r="1276" spans="1:27">
      <c r="A1276">
        <v>820413</v>
      </c>
      <c r="B1276" t="s">
        <v>973</v>
      </c>
      <c r="C1276" t="s">
        <v>3939</v>
      </c>
      <c r="D1276" t="s">
        <v>334</v>
      </c>
      <c r="E1276" t="s">
        <v>2883</v>
      </c>
      <c r="F1276" t="s">
        <v>8</v>
      </c>
      <c r="G1276" t="s">
        <v>111</v>
      </c>
      <c r="H1276">
        <v>41</v>
      </c>
      <c r="I1276">
        <v>41</v>
      </c>
      <c r="J1276">
        <v>41</v>
      </c>
      <c r="K1276">
        <v>41</v>
      </c>
      <c r="L1276">
        <v>41</v>
      </c>
      <c r="N1276" s="171" t="str">
        <f t="shared" si="57"/>
        <v>820413-99901-S</v>
      </c>
      <c r="O1276" s="172">
        <f>IF(B1276="NET","",IF(B1276="","",IFERROR(VLOOKUP(N1276,EAN!$A:$B,2,FALSE),"MANGLER - MÅ OPPDATERE EAN-FANEN")))</f>
        <v>7048652914491</v>
      </c>
      <c r="P1276" s="171">
        <f t="shared" si="58"/>
        <v>41</v>
      </c>
      <c r="Q1276" s="171">
        <f t="shared" si="59"/>
        <v>41</v>
      </c>
      <c r="S1276" s="102">
        <f>IF(B1276="NET","",IFERROR(VLOOKUP(O1276,'2) Order Form'!$V$9:$V$905,1,FALSE),"Ikke med I order form"))</f>
        <v>7048652914491</v>
      </c>
      <c r="U1276" s="2">
        <v>7048652903693</v>
      </c>
      <c r="V1276" s="120">
        <f>IFERROR(VLOOKUP(U1276,'2) Order Form'!$V$9:$V$1767,1,FALSE),"Ikke med I order form")</f>
        <v>7048652903693</v>
      </c>
      <c r="W1276" s="173">
        <f>INDEX(ATS!$A:$P,MATCH(ATS!$U1276,ATS!$O:$O,0),1)</f>
        <v>820378</v>
      </c>
      <c r="X1276" s="174" t="str">
        <f>INDEX(ATS!$A:$P,MATCH(ATS!$U1276,ATS!$O:$O,0),2)</f>
        <v>Hunter Pants W</v>
      </c>
      <c r="Y1276" s="175" t="str">
        <f>INDEX(ATS!$A:$P,MATCH(ATS!$U1276,ATS!$O:$O,0),4)</f>
        <v>58001-XS</v>
      </c>
      <c r="AA1276" s="173"/>
    </row>
    <row r="1277" spans="1:27">
      <c r="A1277">
        <v>820413</v>
      </c>
      <c r="B1277" t="s">
        <v>973</v>
      </c>
      <c r="C1277" t="s">
        <v>3939</v>
      </c>
      <c r="D1277" t="s">
        <v>335</v>
      </c>
      <c r="E1277" t="s">
        <v>2883</v>
      </c>
      <c r="F1277" t="s">
        <v>7</v>
      </c>
      <c r="G1277" t="s">
        <v>111</v>
      </c>
      <c r="H1277">
        <v>1</v>
      </c>
      <c r="I1277">
        <v>1</v>
      </c>
      <c r="J1277">
        <v>1</v>
      </c>
      <c r="K1277">
        <v>1</v>
      </c>
      <c r="L1277">
        <v>1</v>
      </c>
      <c r="N1277" s="171" t="str">
        <f t="shared" si="57"/>
        <v>820413-99901-M</v>
      </c>
      <c r="O1277" s="172">
        <f>IF(B1277="NET","",IF(B1277="","",IFERROR(VLOOKUP(N1277,EAN!$A:$B,2,FALSE),"MANGLER - MÅ OPPDATERE EAN-FANEN")))</f>
        <v>7048652914484</v>
      </c>
      <c r="P1277" s="171">
        <f t="shared" si="58"/>
        <v>1</v>
      </c>
      <c r="Q1277" s="171">
        <f t="shared" si="59"/>
        <v>1</v>
      </c>
      <c r="S1277" s="102">
        <f>IF(B1277="NET","",IFERROR(VLOOKUP(O1277,'2) Order Form'!$V$9:$V$905,1,FALSE),"Ikke med I order form"))</f>
        <v>7048652914484</v>
      </c>
      <c r="U1277" s="2">
        <v>7048652903686</v>
      </c>
      <c r="V1277" s="120">
        <f>IFERROR(VLOOKUP(U1277,'2) Order Form'!$V$9:$V$1767,1,FALSE),"Ikke med I order form")</f>
        <v>7048652903686</v>
      </c>
      <c r="W1277" s="173">
        <f>INDEX(ATS!$A:$P,MATCH(ATS!$U1277,ATS!$O:$O,0),1)</f>
        <v>820378</v>
      </c>
      <c r="X1277" s="174" t="str">
        <f>INDEX(ATS!$A:$P,MATCH(ATS!$U1277,ATS!$O:$O,0),2)</f>
        <v>Hunter Pants W</v>
      </c>
      <c r="Y1277" s="175" t="str">
        <f>INDEX(ATS!$A:$P,MATCH(ATS!$U1277,ATS!$O:$O,0),4)</f>
        <v>58001-S</v>
      </c>
      <c r="AA1277" s="173"/>
    </row>
    <row r="1278" spans="1:27">
      <c r="A1278">
        <v>820413</v>
      </c>
      <c r="B1278" t="s">
        <v>973</v>
      </c>
      <c r="C1278" t="s">
        <v>3939</v>
      </c>
      <c r="D1278" t="s">
        <v>336</v>
      </c>
      <c r="E1278" t="s">
        <v>2883</v>
      </c>
      <c r="F1278" t="s">
        <v>66</v>
      </c>
      <c r="G1278" t="s">
        <v>111</v>
      </c>
      <c r="H1278">
        <v>5</v>
      </c>
      <c r="I1278">
        <v>5</v>
      </c>
      <c r="J1278">
        <v>5</v>
      </c>
      <c r="K1278">
        <v>5</v>
      </c>
      <c r="L1278">
        <v>5</v>
      </c>
      <c r="N1278" s="171" t="str">
        <f t="shared" si="57"/>
        <v>820413-99901-L</v>
      </c>
      <c r="O1278" s="172">
        <f>IF(B1278="NET","",IF(B1278="","",IFERROR(VLOOKUP(N1278,EAN!$A:$B,2,FALSE),"MANGLER - MÅ OPPDATERE EAN-FANEN")))</f>
        <v>7048652914477</v>
      </c>
      <c r="P1278" s="171">
        <f t="shared" si="58"/>
        <v>5</v>
      </c>
      <c r="Q1278" s="171">
        <f t="shared" si="59"/>
        <v>5</v>
      </c>
      <c r="S1278" s="102">
        <f>IF(B1278="NET","",IFERROR(VLOOKUP(O1278,'2) Order Form'!$V$9:$V$905,1,FALSE),"Ikke med I order form"))</f>
        <v>7048652914477</v>
      </c>
      <c r="U1278" s="2">
        <v>7048652903679</v>
      </c>
      <c r="V1278" s="120">
        <f>IFERROR(VLOOKUP(U1278,'2) Order Form'!$V$9:$V$1767,1,FALSE),"Ikke med I order form")</f>
        <v>7048652903679</v>
      </c>
      <c r="W1278" s="173">
        <f>INDEX(ATS!$A:$P,MATCH(ATS!$U1278,ATS!$O:$O,0),1)</f>
        <v>820378</v>
      </c>
      <c r="X1278" s="174" t="str">
        <f>INDEX(ATS!$A:$P,MATCH(ATS!$U1278,ATS!$O:$O,0),2)</f>
        <v>Hunter Pants W</v>
      </c>
      <c r="Y1278" s="175" t="str">
        <f>INDEX(ATS!$A:$P,MATCH(ATS!$U1278,ATS!$O:$O,0),4)</f>
        <v>58001-M</v>
      </c>
      <c r="AA1278" s="173"/>
    </row>
    <row r="1279" spans="1:27">
      <c r="A1279" s="140">
        <v>820414</v>
      </c>
      <c r="B1279" t="s">
        <v>170</v>
      </c>
      <c r="H1279" s="140">
        <v>202341</v>
      </c>
      <c r="I1279" s="140">
        <v>202342</v>
      </c>
      <c r="J1279" s="140">
        <v>202343</v>
      </c>
      <c r="K1279" s="140">
        <v>202344</v>
      </c>
      <c r="L1279" s="140">
        <v>202345</v>
      </c>
      <c r="N1279" s="171" t="str">
        <f t="shared" si="57"/>
        <v>820414-</v>
      </c>
      <c r="O1279" s="172" t="str">
        <f>IF(B1279="NET","",IF(B1279="","",IFERROR(VLOOKUP(N1279,EAN!$A:$B,2,FALSE),"MANGLER - MÅ OPPDATERE EAN-FANEN")))</f>
        <v/>
      </c>
      <c r="P1279" s="171">
        <f t="shared" si="58"/>
        <v>202341</v>
      </c>
      <c r="Q1279" s="171">
        <f t="shared" si="59"/>
        <v>202345</v>
      </c>
      <c r="S1279" s="102" t="str">
        <f>IF(B1279="NET","",IFERROR(VLOOKUP(O1279,'2) Order Form'!$V$9:$V$905,1,FALSE),"Ikke med I order form"))</f>
        <v/>
      </c>
      <c r="U1279" s="2">
        <v>7048652903679</v>
      </c>
      <c r="V1279" s="120">
        <f>IFERROR(VLOOKUP(U1279,'2) Order Form'!$V$9:$V$1767,1,FALSE),"Ikke med I order form")</f>
        <v>7048652903679</v>
      </c>
      <c r="W1279" s="173">
        <f>INDEX(ATS!$A:$P,MATCH(ATS!$U1279,ATS!$O:$O,0),1)</f>
        <v>820378</v>
      </c>
      <c r="X1279" s="174" t="str">
        <f>INDEX(ATS!$A:$P,MATCH(ATS!$U1279,ATS!$O:$O,0),2)</f>
        <v>Hunter Pants W</v>
      </c>
      <c r="Y1279" s="175" t="str">
        <f>INDEX(ATS!$A:$P,MATCH(ATS!$U1279,ATS!$O:$O,0),4)</f>
        <v>58001-M</v>
      </c>
      <c r="AA1279" s="173"/>
    </row>
    <row r="1280" spans="1:27">
      <c r="A1280">
        <v>820414</v>
      </c>
      <c r="B1280" t="s">
        <v>1589</v>
      </c>
      <c r="C1280" t="s">
        <v>3939</v>
      </c>
      <c r="D1280" t="s">
        <v>1590</v>
      </c>
      <c r="E1280" t="s">
        <v>114</v>
      </c>
      <c r="F1280">
        <v>3537</v>
      </c>
      <c r="G1280" t="s">
        <v>111</v>
      </c>
      <c r="H1280">
        <v>35</v>
      </c>
      <c r="I1280">
        <v>35</v>
      </c>
      <c r="J1280">
        <v>35</v>
      </c>
      <c r="K1280">
        <v>35</v>
      </c>
      <c r="L1280">
        <v>35</v>
      </c>
      <c r="N1280" s="171" t="str">
        <f t="shared" si="57"/>
        <v>820414-10001-3537</v>
      </c>
      <c r="O1280" s="172">
        <f>IF(B1280="NET","",IF(B1280="","",IFERROR(VLOOKUP(N1280,EAN!$A:$B,2,FALSE),"MANGLER - MÅ OPPDATERE EAN-FANEN")))</f>
        <v>7048652901217</v>
      </c>
      <c r="P1280" s="171">
        <f t="shared" si="58"/>
        <v>35</v>
      </c>
      <c r="Q1280" s="171">
        <f t="shared" si="59"/>
        <v>35</v>
      </c>
      <c r="S1280" s="102">
        <f>IF(B1280="NET","",IFERROR(VLOOKUP(O1280,'2) Order Form'!$V$9:$V$905,1,FALSE),"Ikke med I order form"))</f>
        <v>7048652901217</v>
      </c>
      <c r="U1280" s="2">
        <v>7048652903662</v>
      </c>
      <c r="V1280" s="120">
        <f>IFERROR(VLOOKUP(U1280,'2) Order Form'!$V$9:$V$1767,1,FALSE),"Ikke med I order form")</f>
        <v>7048652903662</v>
      </c>
      <c r="W1280" s="173">
        <f>INDEX(ATS!$A:$P,MATCH(ATS!$U1280,ATS!$O:$O,0),1)</f>
        <v>820378</v>
      </c>
      <c r="X1280" s="174" t="str">
        <f>INDEX(ATS!$A:$P,MATCH(ATS!$U1280,ATS!$O:$O,0),2)</f>
        <v>Hunter Pants W</v>
      </c>
      <c r="Y1280" s="175" t="str">
        <f>INDEX(ATS!$A:$P,MATCH(ATS!$U1280,ATS!$O:$O,0),4)</f>
        <v>58001-L</v>
      </c>
      <c r="AA1280" s="173"/>
    </row>
    <row r="1281" spans="1:27">
      <c r="A1281">
        <v>820414</v>
      </c>
      <c r="B1281" t="s">
        <v>1589</v>
      </c>
      <c r="C1281" t="s">
        <v>3939</v>
      </c>
      <c r="D1281" t="s">
        <v>1591</v>
      </c>
      <c r="E1281" t="s">
        <v>114</v>
      </c>
      <c r="F1281">
        <v>3840</v>
      </c>
      <c r="G1281" t="s">
        <v>111</v>
      </c>
      <c r="H1281">
        <v>8</v>
      </c>
      <c r="I1281">
        <v>8</v>
      </c>
      <c r="J1281">
        <v>8</v>
      </c>
      <c r="K1281">
        <v>8</v>
      </c>
      <c r="L1281">
        <v>8</v>
      </c>
      <c r="N1281" s="171" t="str">
        <f t="shared" si="57"/>
        <v>820414-10001-3840</v>
      </c>
      <c r="O1281" s="172">
        <f>IF(B1281="NET","",IF(B1281="","",IFERROR(VLOOKUP(N1281,EAN!$A:$B,2,FALSE),"MANGLER - MÅ OPPDATERE EAN-FANEN")))</f>
        <v>7048652901224</v>
      </c>
      <c r="P1281" s="171">
        <f t="shared" si="58"/>
        <v>8</v>
      </c>
      <c r="Q1281" s="171">
        <f t="shared" si="59"/>
        <v>8</v>
      </c>
      <c r="S1281" s="102">
        <f>IF(B1281="NET","",IFERROR(VLOOKUP(O1281,'2) Order Form'!$V$9:$V$905,1,FALSE),"Ikke med I order form"))</f>
        <v>7048652901224</v>
      </c>
      <c r="U1281" s="2">
        <v>7048652898784</v>
      </c>
      <c r="V1281" s="120">
        <f>IFERROR(VLOOKUP(U1281,'2) Order Form'!$V$9:$V$1767,1,FALSE),"Ikke med I order form")</f>
        <v>7048652898784</v>
      </c>
      <c r="W1281" s="173">
        <f>INDEX(ATS!$A:$P,MATCH(ATS!$U1281,ATS!$O:$O,0),1)</f>
        <v>820443</v>
      </c>
      <c r="X1281" s="174" t="str">
        <f>INDEX(ATS!$A:$P,MATCH(ATS!$U1281,ATS!$O:$O,0),2)</f>
        <v>Hunter Shorts W</v>
      </c>
      <c r="Y1281" s="175" t="str">
        <f>INDEX(ATS!$A:$P,MATCH(ATS!$U1281,ATS!$O:$O,0),4)</f>
        <v>78001-XS</v>
      </c>
      <c r="AA1281" s="173"/>
    </row>
    <row r="1282" spans="1:27">
      <c r="A1282">
        <v>820414</v>
      </c>
      <c r="B1282" t="s">
        <v>1589</v>
      </c>
      <c r="C1282" t="s">
        <v>3939</v>
      </c>
      <c r="D1282" t="s">
        <v>1592</v>
      </c>
      <c r="E1282" t="s">
        <v>114</v>
      </c>
      <c r="F1282">
        <v>4143</v>
      </c>
      <c r="G1282" t="s">
        <v>111</v>
      </c>
      <c r="H1282">
        <v>22</v>
      </c>
      <c r="I1282">
        <v>22</v>
      </c>
      <c r="J1282">
        <v>22</v>
      </c>
      <c r="K1282">
        <v>22</v>
      </c>
      <c r="L1282">
        <v>22</v>
      </c>
      <c r="N1282" s="171" t="str">
        <f t="shared" si="57"/>
        <v>820414-10001-4143</v>
      </c>
      <c r="O1282" s="172">
        <f>IF(B1282="NET","",IF(B1282="","",IFERROR(VLOOKUP(N1282,EAN!$A:$B,2,FALSE),"MANGLER - MÅ OPPDATERE EAN-FANEN")))</f>
        <v>7048652901231</v>
      </c>
      <c r="P1282" s="171">
        <f t="shared" si="58"/>
        <v>22</v>
      </c>
      <c r="Q1282" s="171">
        <f t="shared" si="59"/>
        <v>22</v>
      </c>
      <c r="S1282" s="102">
        <f>IF(B1282="NET","",IFERROR(VLOOKUP(O1282,'2) Order Form'!$V$9:$V$905,1,FALSE),"Ikke med I order form"))</f>
        <v>7048652901231</v>
      </c>
      <c r="U1282" s="2">
        <v>7048652898777</v>
      </c>
      <c r="V1282" s="120">
        <f>IFERROR(VLOOKUP(U1282,'2) Order Form'!$V$9:$V$1767,1,FALSE),"Ikke med I order form")</f>
        <v>7048652898777</v>
      </c>
      <c r="W1282" s="173">
        <f>INDEX(ATS!$A:$P,MATCH(ATS!$U1282,ATS!$O:$O,0),1)</f>
        <v>820443</v>
      </c>
      <c r="X1282" s="174" t="str">
        <f>INDEX(ATS!$A:$P,MATCH(ATS!$U1282,ATS!$O:$O,0),2)</f>
        <v>Hunter Shorts W</v>
      </c>
      <c r="Y1282" s="175" t="str">
        <f>INDEX(ATS!$A:$P,MATCH(ATS!$U1282,ATS!$O:$O,0),4)</f>
        <v>78001-S</v>
      </c>
      <c r="AA1282" s="173"/>
    </row>
    <row r="1283" spans="1:27">
      <c r="A1283">
        <v>820414</v>
      </c>
      <c r="B1283" t="s">
        <v>1589</v>
      </c>
      <c r="C1283" t="s">
        <v>3939</v>
      </c>
      <c r="D1283" t="s">
        <v>1593</v>
      </c>
      <c r="E1283" t="s">
        <v>114</v>
      </c>
      <c r="F1283">
        <v>4446</v>
      </c>
      <c r="G1283" t="s">
        <v>111</v>
      </c>
      <c r="H1283">
        <v>55</v>
      </c>
      <c r="I1283">
        <v>55</v>
      </c>
      <c r="J1283">
        <v>55</v>
      </c>
      <c r="K1283">
        <v>55</v>
      </c>
      <c r="L1283">
        <v>55</v>
      </c>
      <c r="N1283" s="171" t="str">
        <f t="shared" si="57"/>
        <v>820414-10001-4446</v>
      </c>
      <c r="O1283" s="172">
        <f>IF(B1283="NET","",IF(B1283="","",IFERROR(VLOOKUP(N1283,EAN!$A:$B,2,FALSE),"MANGLER - MÅ OPPDATERE EAN-FANEN")))</f>
        <v>7048652901248</v>
      </c>
      <c r="P1283" s="171">
        <f t="shared" si="58"/>
        <v>55</v>
      </c>
      <c r="Q1283" s="171">
        <f t="shared" si="59"/>
        <v>55</v>
      </c>
      <c r="S1283" s="102">
        <f>IF(B1283="NET","",IFERROR(VLOOKUP(O1283,'2) Order Form'!$V$9:$V$905,1,FALSE),"Ikke med I order form"))</f>
        <v>7048652901248</v>
      </c>
      <c r="U1283" s="2">
        <v>7048652898760</v>
      </c>
      <c r="V1283" s="120">
        <f>IFERROR(VLOOKUP(U1283,'2) Order Form'!$V$9:$V$1767,1,FALSE),"Ikke med I order form")</f>
        <v>7048652898760</v>
      </c>
      <c r="W1283" s="173">
        <f>INDEX(ATS!$A:$P,MATCH(ATS!$U1283,ATS!$O:$O,0),1)</f>
        <v>820443</v>
      </c>
      <c r="X1283" s="174" t="str">
        <f>INDEX(ATS!$A:$P,MATCH(ATS!$U1283,ATS!$O:$O,0),2)</f>
        <v>Hunter Shorts W</v>
      </c>
      <c r="Y1283" s="175" t="str">
        <f>INDEX(ATS!$A:$P,MATCH(ATS!$U1283,ATS!$O:$O,0),4)</f>
        <v>78001-M</v>
      </c>
      <c r="AA1283" s="173"/>
    </row>
    <row r="1284" spans="1:27">
      <c r="A1284">
        <v>820414</v>
      </c>
      <c r="B1284" t="s">
        <v>1589</v>
      </c>
      <c r="C1284" t="s">
        <v>3939</v>
      </c>
      <c r="D1284" t="s">
        <v>3986</v>
      </c>
      <c r="E1284" t="s">
        <v>3952</v>
      </c>
      <c r="F1284">
        <v>3537</v>
      </c>
      <c r="G1284" t="s">
        <v>111</v>
      </c>
      <c r="H1284">
        <v>-9</v>
      </c>
      <c r="I1284">
        <v>-9</v>
      </c>
      <c r="J1284">
        <v>-9</v>
      </c>
      <c r="K1284">
        <v>-9</v>
      </c>
      <c r="L1284">
        <v>-9</v>
      </c>
      <c r="N1284" s="171" t="str">
        <f t="shared" ref="N1284:N1347" si="60">CONCATENATE(A1284,"-",D1284)</f>
        <v>820414-77102-3537</v>
      </c>
      <c r="O1284" s="172" t="str">
        <f>IF(B1284="NET","",IF(B1284="","",IFERROR(VLOOKUP(N1284,EAN!$A:$B,2,FALSE),"MANGLER - MÅ OPPDATERE EAN-FANEN")))</f>
        <v>MANGLER - MÅ OPPDATERE EAN-FANEN</v>
      </c>
      <c r="P1284" s="171">
        <f t="shared" si="58"/>
        <v>-9</v>
      </c>
      <c r="Q1284" s="171">
        <f t="shared" si="59"/>
        <v>-9</v>
      </c>
      <c r="S1284" s="102" t="str">
        <f>IF(B1284="NET","",IFERROR(VLOOKUP(O1284,'2) Order Form'!$V$9:$V$905,1,FALSE),"Ikke med I order form"))</f>
        <v>Ikke med I order form</v>
      </c>
      <c r="U1284" s="2">
        <v>7048652898760</v>
      </c>
      <c r="V1284" s="120">
        <f>IFERROR(VLOOKUP(U1284,'2) Order Form'!$V$9:$V$1767,1,FALSE),"Ikke med I order form")</f>
        <v>7048652898760</v>
      </c>
      <c r="W1284" s="173">
        <f>INDEX(ATS!$A:$P,MATCH(ATS!$U1284,ATS!$O:$O,0),1)</f>
        <v>820443</v>
      </c>
      <c r="X1284" s="174" t="str">
        <f>INDEX(ATS!$A:$P,MATCH(ATS!$U1284,ATS!$O:$O,0),2)</f>
        <v>Hunter Shorts W</v>
      </c>
      <c r="Y1284" s="175" t="str">
        <f>INDEX(ATS!$A:$P,MATCH(ATS!$U1284,ATS!$O:$O,0),4)</f>
        <v>78001-M</v>
      </c>
      <c r="AA1284" s="173"/>
    </row>
    <row r="1285" spans="1:27">
      <c r="A1285">
        <v>820414</v>
      </c>
      <c r="B1285" t="s">
        <v>1589</v>
      </c>
      <c r="C1285" t="s">
        <v>3939</v>
      </c>
      <c r="D1285" t="s">
        <v>3987</v>
      </c>
      <c r="E1285" t="s">
        <v>3952</v>
      </c>
      <c r="F1285">
        <v>3840</v>
      </c>
      <c r="G1285" t="s">
        <v>111</v>
      </c>
      <c r="H1285">
        <v>-29</v>
      </c>
      <c r="I1285">
        <v>-29</v>
      </c>
      <c r="J1285">
        <v>-29</v>
      </c>
      <c r="K1285">
        <v>-29</v>
      </c>
      <c r="L1285">
        <v>-29</v>
      </c>
      <c r="N1285" s="171" t="str">
        <f t="shared" si="60"/>
        <v>820414-77102-3840</v>
      </c>
      <c r="O1285" s="172" t="str">
        <f>IF(B1285="NET","",IF(B1285="","",IFERROR(VLOOKUP(N1285,EAN!$A:$B,2,FALSE),"MANGLER - MÅ OPPDATERE EAN-FANEN")))</f>
        <v>MANGLER - MÅ OPPDATERE EAN-FANEN</v>
      </c>
      <c r="P1285" s="171">
        <f t="shared" ref="P1285:P1348" si="61">H1285</f>
        <v>-29</v>
      </c>
      <c r="Q1285" s="171">
        <f t="shared" ref="Q1285:Q1348" si="62">L1285</f>
        <v>-29</v>
      </c>
      <c r="S1285" s="102" t="str">
        <f>IF(B1285="NET","",IFERROR(VLOOKUP(O1285,'2) Order Form'!$V$9:$V$905,1,FALSE),"Ikke med I order form"))</f>
        <v>Ikke med I order form</v>
      </c>
      <c r="U1285" s="2">
        <v>7048652898753</v>
      </c>
      <c r="V1285" s="120">
        <f>IFERROR(VLOOKUP(U1285,'2) Order Form'!$V$9:$V$1767,1,FALSE),"Ikke med I order form")</f>
        <v>7048652898753</v>
      </c>
      <c r="W1285" s="173">
        <f>INDEX(ATS!$A:$P,MATCH(ATS!$U1285,ATS!$O:$O,0),1)</f>
        <v>820443</v>
      </c>
      <c r="X1285" s="174" t="str">
        <f>INDEX(ATS!$A:$P,MATCH(ATS!$U1285,ATS!$O:$O,0),2)</f>
        <v>Hunter Shorts W</v>
      </c>
      <c r="Y1285" s="175" t="str">
        <f>INDEX(ATS!$A:$P,MATCH(ATS!$U1285,ATS!$O:$O,0),4)</f>
        <v>78001-L</v>
      </c>
      <c r="AA1285" s="173"/>
    </row>
    <row r="1286" spans="1:27">
      <c r="A1286">
        <v>820414</v>
      </c>
      <c r="B1286" t="s">
        <v>1589</v>
      </c>
      <c r="C1286" t="s">
        <v>3939</v>
      </c>
      <c r="D1286" t="s">
        <v>3988</v>
      </c>
      <c r="E1286" t="s">
        <v>3952</v>
      </c>
      <c r="F1286">
        <v>4143</v>
      </c>
      <c r="G1286" t="s">
        <v>111</v>
      </c>
      <c r="H1286">
        <v>-28</v>
      </c>
      <c r="I1286">
        <v>-28</v>
      </c>
      <c r="J1286">
        <v>-28</v>
      </c>
      <c r="K1286">
        <v>-28</v>
      </c>
      <c r="L1286">
        <v>-28</v>
      </c>
      <c r="N1286" s="171" t="str">
        <f t="shared" si="60"/>
        <v>820414-77102-4143</v>
      </c>
      <c r="O1286" s="172" t="str">
        <f>IF(B1286="NET","",IF(B1286="","",IFERROR(VLOOKUP(N1286,EAN!$A:$B,2,FALSE),"MANGLER - MÅ OPPDATERE EAN-FANEN")))</f>
        <v>MANGLER - MÅ OPPDATERE EAN-FANEN</v>
      </c>
      <c r="P1286" s="171">
        <f t="shared" si="61"/>
        <v>-28</v>
      </c>
      <c r="Q1286" s="171">
        <f t="shared" si="62"/>
        <v>-28</v>
      </c>
      <c r="S1286" s="102" t="str">
        <f>IF(B1286="NET","",IFERROR(VLOOKUP(O1286,'2) Order Form'!$V$9:$V$905,1,FALSE),"Ikke med I order form"))</f>
        <v>Ikke med I order form</v>
      </c>
      <c r="U1286" s="2">
        <v>7048652898821</v>
      </c>
      <c r="V1286" s="120">
        <f>IFERROR(VLOOKUP(U1286,'2) Order Form'!$V$9:$V$1767,1,FALSE),"Ikke med I order form")</f>
        <v>7048652898821</v>
      </c>
      <c r="W1286" s="173">
        <f>INDEX(ATS!$A:$P,MATCH(ATS!$U1286,ATS!$O:$O,0),1)</f>
        <v>820443</v>
      </c>
      <c r="X1286" s="174" t="str">
        <f>INDEX(ATS!$A:$P,MATCH(ATS!$U1286,ATS!$O:$O,0),2)</f>
        <v>Hunter Shorts W</v>
      </c>
      <c r="Y1286" s="175" t="str">
        <f>INDEX(ATS!$A:$P,MATCH(ATS!$U1286,ATS!$O:$O,0),4)</f>
        <v>88000-XS</v>
      </c>
      <c r="AA1286" s="173"/>
    </row>
    <row r="1287" spans="1:27">
      <c r="A1287">
        <v>820414</v>
      </c>
      <c r="B1287" t="s">
        <v>1589</v>
      </c>
      <c r="C1287" t="s">
        <v>3939</v>
      </c>
      <c r="D1287" t="s">
        <v>3989</v>
      </c>
      <c r="E1287" t="s">
        <v>3952</v>
      </c>
      <c r="F1287">
        <v>4446</v>
      </c>
      <c r="G1287" t="s">
        <v>111</v>
      </c>
      <c r="H1287">
        <v>-26</v>
      </c>
      <c r="I1287">
        <v>-26</v>
      </c>
      <c r="J1287">
        <v>-26</v>
      </c>
      <c r="K1287">
        <v>-26</v>
      </c>
      <c r="L1287">
        <v>-26</v>
      </c>
      <c r="N1287" s="171" t="str">
        <f t="shared" si="60"/>
        <v>820414-77102-4446</v>
      </c>
      <c r="O1287" s="172" t="str">
        <f>IF(B1287="NET","",IF(B1287="","",IFERROR(VLOOKUP(N1287,EAN!$A:$B,2,FALSE),"MANGLER - MÅ OPPDATERE EAN-FANEN")))</f>
        <v>MANGLER - MÅ OPPDATERE EAN-FANEN</v>
      </c>
      <c r="P1287" s="171">
        <f t="shared" si="61"/>
        <v>-26</v>
      </c>
      <c r="Q1287" s="171">
        <f t="shared" si="62"/>
        <v>-26</v>
      </c>
      <c r="S1287" s="102" t="str">
        <f>IF(B1287="NET","",IFERROR(VLOOKUP(O1287,'2) Order Form'!$V$9:$V$905,1,FALSE),"Ikke med I order form"))</f>
        <v>Ikke med I order form</v>
      </c>
      <c r="U1287" s="2">
        <v>7048652898814</v>
      </c>
      <c r="V1287" s="120">
        <f>IFERROR(VLOOKUP(U1287,'2) Order Form'!$V$9:$V$1767,1,FALSE),"Ikke med I order form")</f>
        <v>7048652898814</v>
      </c>
      <c r="W1287" s="173">
        <f>INDEX(ATS!$A:$P,MATCH(ATS!$U1287,ATS!$O:$O,0),1)</f>
        <v>820443</v>
      </c>
      <c r="X1287" s="174" t="str">
        <f>INDEX(ATS!$A:$P,MATCH(ATS!$U1287,ATS!$O:$O,0),2)</f>
        <v>Hunter Shorts W</v>
      </c>
      <c r="Y1287" s="175" t="str">
        <f>INDEX(ATS!$A:$P,MATCH(ATS!$U1287,ATS!$O:$O,0),4)</f>
        <v>88000-S</v>
      </c>
      <c r="AA1287" s="173"/>
    </row>
    <row r="1288" spans="1:27">
      <c r="A1288">
        <v>820414</v>
      </c>
      <c r="B1288" t="s">
        <v>1589</v>
      </c>
      <c r="C1288" t="s">
        <v>3939</v>
      </c>
      <c r="D1288" t="s">
        <v>1452</v>
      </c>
      <c r="E1288" t="s">
        <v>2883</v>
      </c>
      <c r="F1288">
        <v>3537</v>
      </c>
      <c r="G1288" t="s">
        <v>111</v>
      </c>
      <c r="H1288">
        <v>61</v>
      </c>
      <c r="I1288">
        <v>61</v>
      </c>
      <c r="J1288">
        <v>61</v>
      </c>
      <c r="K1288">
        <v>61</v>
      </c>
      <c r="L1288">
        <v>61</v>
      </c>
      <c r="N1288" s="171" t="str">
        <f t="shared" si="60"/>
        <v>820414-99901-3537</v>
      </c>
      <c r="O1288" s="172">
        <f>IF(B1288="NET","",IF(B1288="","",IFERROR(VLOOKUP(N1288,EAN!$A:$B,2,FALSE),"MANGLER - MÅ OPPDATERE EAN-FANEN")))</f>
        <v>7048652901293</v>
      </c>
      <c r="P1288" s="171">
        <f t="shared" si="61"/>
        <v>61</v>
      </c>
      <c r="Q1288" s="171">
        <f t="shared" si="62"/>
        <v>61</v>
      </c>
      <c r="S1288" s="102">
        <f>IF(B1288="NET","",IFERROR(VLOOKUP(O1288,'2) Order Form'!$V$9:$V$905,1,FALSE),"Ikke med I order form"))</f>
        <v>7048652901293</v>
      </c>
      <c r="U1288" s="2">
        <v>7048652898807</v>
      </c>
      <c r="V1288" s="120">
        <f>IFERROR(VLOOKUP(U1288,'2) Order Form'!$V$9:$V$1767,1,FALSE),"Ikke med I order form")</f>
        <v>7048652898807</v>
      </c>
      <c r="W1288" s="173">
        <f>INDEX(ATS!$A:$P,MATCH(ATS!$U1288,ATS!$O:$O,0),1)</f>
        <v>820443</v>
      </c>
      <c r="X1288" s="174" t="str">
        <f>INDEX(ATS!$A:$P,MATCH(ATS!$U1288,ATS!$O:$O,0),2)</f>
        <v>Hunter Shorts W</v>
      </c>
      <c r="Y1288" s="175" t="str">
        <f>INDEX(ATS!$A:$P,MATCH(ATS!$U1288,ATS!$O:$O,0),4)</f>
        <v>88000-M</v>
      </c>
      <c r="AA1288" s="173"/>
    </row>
    <row r="1289" spans="1:27">
      <c r="A1289">
        <v>820414</v>
      </c>
      <c r="B1289" t="s">
        <v>1589</v>
      </c>
      <c r="C1289" t="s">
        <v>3939</v>
      </c>
      <c r="D1289" t="s">
        <v>1453</v>
      </c>
      <c r="E1289" t="s">
        <v>2883</v>
      </c>
      <c r="F1289">
        <v>3840</v>
      </c>
      <c r="G1289" t="s">
        <v>111</v>
      </c>
      <c r="H1289">
        <v>22</v>
      </c>
      <c r="I1289">
        <v>22</v>
      </c>
      <c r="J1289">
        <v>22</v>
      </c>
      <c r="K1289">
        <v>22</v>
      </c>
      <c r="L1289">
        <v>22</v>
      </c>
      <c r="N1289" s="171" t="str">
        <f t="shared" si="60"/>
        <v>820414-99901-3840</v>
      </c>
      <c r="O1289" s="172">
        <f>IF(B1289="NET","",IF(B1289="","",IFERROR(VLOOKUP(N1289,EAN!$A:$B,2,FALSE),"MANGLER - MÅ OPPDATERE EAN-FANEN")))</f>
        <v>7048652901309</v>
      </c>
      <c r="P1289" s="171">
        <f t="shared" si="61"/>
        <v>22</v>
      </c>
      <c r="Q1289" s="171">
        <f t="shared" si="62"/>
        <v>22</v>
      </c>
      <c r="S1289" s="102">
        <f>IF(B1289="NET","",IFERROR(VLOOKUP(O1289,'2) Order Form'!$V$9:$V$905,1,FALSE),"Ikke med I order form"))</f>
        <v>7048652901309</v>
      </c>
      <c r="U1289" s="2">
        <v>7048652898807</v>
      </c>
      <c r="V1289" s="120">
        <f>IFERROR(VLOOKUP(U1289,'2) Order Form'!$V$9:$V$1767,1,FALSE),"Ikke med I order form")</f>
        <v>7048652898807</v>
      </c>
      <c r="W1289" s="173">
        <f>INDEX(ATS!$A:$P,MATCH(ATS!$U1289,ATS!$O:$O,0),1)</f>
        <v>820443</v>
      </c>
      <c r="X1289" s="174" t="str">
        <f>INDEX(ATS!$A:$P,MATCH(ATS!$U1289,ATS!$O:$O,0),2)</f>
        <v>Hunter Shorts W</v>
      </c>
      <c r="Y1289" s="175" t="str">
        <f>INDEX(ATS!$A:$P,MATCH(ATS!$U1289,ATS!$O:$O,0),4)</f>
        <v>88000-M</v>
      </c>
      <c r="AA1289" s="173"/>
    </row>
    <row r="1290" spans="1:27">
      <c r="A1290">
        <v>820414</v>
      </c>
      <c r="B1290" t="s">
        <v>1589</v>
      </c>
      <c r="C1290" t="s">
        <v>3939</v>
      </c>
      <c r="D1290" t="s">
        <v>1454</v>
      </c>
      <c r="E1290" t="s">
        <v>2883</v>
      </c>
      <c r="F1290">
        <v>4143</v>
      </c>
      <c r="G1290" t="s">
        <v>111</v>
      </c>
      <c r="H1290">
        <v>166</v>
      </c>
      <c r="I1290">
        <v>166</v>
      </c>
      <c r="J1290">
        <v>166</v>
      </c>
      <c r="K1290">
        <v>166</v>
      </c>
      <c r="L1290">
        <v>166</v>
      </c>
      <c r="N1290" s="171" t="str">
        <f t="shared" si="60"/>
        <v>820414-99901-4143</v>
      </c>
      <c r="O1290" s="172">
        <f>IF(B1290="NET","",IF(B1290="","",IFERROR(VLOOKUP(N1290,EAN!$A:$B,2,FALSE),"MANGLER - MÅ OPPDATERE EAN-FANEN")))</f>
        <v>7048652901316</v>
      </c>
      <c r="P1290" s="171">
        <f t="shared" si="61"/>
        <v>166</v>
      </c>
      <c r="Q1290" s="171">
        <f t="shared" si="62"/>
        <v>166</v>
      </c>
      <c r="S1290" s="102">
        <f>IF(B1290="NET","",IFERROR(VLOOKUP(O1290,'2) Order Form'!$V$9:$V$905,1,FALSE),"Ikke med I order form"))</f>
        <v>7048652901316</v>
      </c>
      <c r="U1290" s="2">
        <v>7048652898791</v>
      </c>
      <c r="V1290" s="120">
        <f>IFERROR(VLOOKUP(U1290,'2) Order Form'!$V$9:$V$1767,1,FALSE),"Ikke med I order form")</f>
        <v>7048652898791</v>
      </c>
      <c r="W1290" s="173">
        <f>INDEX(ATS!$A:$P,MATCH(ATS!$U1290,ATS!$O:$O,0),1)</f>
        <v>820443</v>
      </c>
      <c r="X1290" s="174" t="str">
        <f>INDEX(ATS!$A:$P,MATCH(ATS!$U1290,ATS!$O:$O,0),2)</f>
        <v>Hunter Shorts W</v>
      </c>
      <c r="Y1290" s="175" t="str">
        <f>INDEX(ATS!$A:$P,MATCH(ATS!$U1290,ATS!$O:$O,0),4)</f>
        <v>88000-L</v>
      </c>
      <c r="AA1290" s="173"/>
    </row>
    <row r="1291" spans="1:27">
      <c r="A1291">
        <v>820414</v>
      </c>
      <c r="B1291" t="s">
        <v>1589</v>
      </c>
      <c r="C1291" t="s">
        <v>3939</v>
      </c>
      <c r="D1291" t="s">
        <v>1455</v>
      </c>
      <c r="E1291" t="s">
        <v>2883</v>
      </c>
      <c r="F1291">
        <v>4446</v>
      </c>
      <c r="G1291" t="s">
        <v>111</v>
      </c>
      <c r="H1291">
        <v>151</v>
      </c>
      <c r="I1291">
        <v>151</v>
      </c>
      <c r="J1291">
        <v>151</v>
      </c>
      <c r="K1291">
        <v>151</v>
      </c>
      <c r="L1291">
        <v>151</v>
      </c>
      <c r="N1291" s="171" t="str">
        <f t="shared" si="60"/>
        <v>820414-99901-4446</v>
      </c>
      <c r="O1291" s="172">
        <f>IF(B1291="NET","",IF(B1291="","",IFERROR(VLOOKUP(N1291,EAN!$A:$B,2,FALSE),"MANGLER - MÅ OPPDATERE EAN-FANEN")))</f>
        <v>7048652901323</v>
      </c>
      <c r="P1291" s="171">
        <f t="shared" si="61"/>
        <v>151</v>
      </c>
      <c r="Q1291" s="171">
        <f t="shared" si="62"/>
        <v>151</v>
      </c>
      <c r="S1291" s="102">
        <f>IF(B1291="NET","",IFERROR(VLOOKUP(O1291,'2) Order Form'!$V$9:$V$905,1,FALSE),"Ikke med I order form"))</f>
        <v>7048652901323</v>
      </c>
      <c r="U1291" s="2">
        <v>7048652898661</v>
      </c>
      <c r="V1291" s="120" t="str">
        <f>IFERROR(VLOOKUP(U1291,'2) Order Form'!$V$9:$V$1767,1,FALSE),"Ikke med I order form")</f>
        <v>Ikke med I order form</v>
      </c>
      <c r="W1291" s="173" t="e">
        <f>INDEX(ATS!$A:$P,MATCH(ATS!$U1291,ATS!$O:$O,0),1)</f>
        <v>#N/A</v>
      </c>
      <c r="X1291" s="174" t="e">
        <f>INDEX(ATS!$A:$P,MATCH(ATS!$U1291,ATS!$O:$O,0),2)</f>
        <v>#N/A</v>
      </c>
      <c r="Y1291" s="175" t="e">
        <f>INDEX(ATS!$A:$P,MATCH(ATS!$U1291,ATS!$O:$O,0),4)</f>
        <v>#N/A</v>
      </c>
      <c r="AA1291" s="173"/>
    </row>
    <row r="1292" spans="1:27">
      <c r="A1292" s="140">
        <v>820415</v>
      </c>
      <c r="B1292" t="s">
        <v>170</v>
      </c>
      <c r="H1292" s="140">
        <v>202341</v>
      </c>
      <c r="I1292" s="140">
        <v>202342</v>
      </c>
      <c r="J1292" s="140">
        <v>202343</v>
      </c>
      <c r="K1292" s="140">
        <v>202344</v>
      </c>
      <c r="L1292" s="140">
        <v>202345</v>
      </c>
      <c r="N1292" s="171" t="str">
        <f t="shared" si="60"/>
        <v>820415-</v>
      </c>
      <c r="O1292" s="172" t="str">
        <f>IF(B1292="NET","",IF(B1292="","",IFERROR(VLOOKUP(N1292,EAN!$A:$B,2,FALSE),"MANGLER - MÅ OPPDATERE EAN-FANEN")))</f>
        <v/>
      </c>
      <c r="P1292" s="171">
        <f t="shared" si="61"/>
        <v>202341</v>
      </c>
      <c r="Q1292" s="171">
        <f t="shared" si="62"/>
        <v>202345</v>
      </c>
      <c r="S1292" s="102" t="str">
        <f>IF(B1292="NET","",IFERROR(VLOOKUP(O1292,'2) Order Form'!$V$9:$V$905,1,FALSE),"Ikke med I order form"))</f>
        <v/>
      </c>
      <c r="U1292" s="2">
        <v>7048652898654</v>
      </c>
      <c r="V1292" s="120" t="str">
        <f>IFERROR(VLOOKUP(U1292,'2) Order Form'!$V$9:$V$1767,1,FALSE),"Ikke med I order form")</f>
        <v>Ikke med I order form</v>
      </c>
      <c r="W1292" s="173" t="e">
        <f>INDEX(ATS!$A:$P,MATCH(ATS!$U1292,ATS!$O:$O,0),1)</f>
        <v>#N/A</v>
      </c>
      <c r="X1292" s="174" t="e">
        <f>INDEX(ATS!$A:$P,MATCH(ATS!$U1292,ATS!$O:$O,0),2)</f>
        <v>#N/A</v>
      </c>
      <c r="Y1292" s="175" t="e">
        <f>INDEX(ATS!$A:$P,MATCH(ATS!$U1292,ATS!$O:$O,0),4)</f>
        <v>#N/A</v>
      </c>
      <c r="AA1292" s="173"/>
    </row>
    <row r="1293" spans="1:27">
      <c r="A1293">
        <v>820415</v>
      </c>
      <c r="B1293" t="s">
        <v>1598</v>
      </c>
      <c r="C1293" t="s">
        <v>3939</v>
      </c>
      <c r="D1293" t="s">
        <v>1590</v>
      </c>
      <c r="E1293" t="s">
        <v>114</v>
      </c>
      <c r="F1293">
        <v>3537</v>
      </c>
      <c r="G1293" t="s">
        <v>111</v>
      </c>
      <c r="H1293">
        <v>9</v>
      </c>
      <c r="I1293">
        <v>9</v>
      </c>
      <c r="J1293">
        <v>9</v>
      </c>
      <c r="K1293">
        <v>9</v>
      </c>
      <c r="L1293">
        <v>9</v>
      </c>
      <c r="N1293" s="171" t="str">
        <f t="shared" si="60"/>
        <v>820415-10001-3537</v>
      </c>
      <c r="O1293" s="172">
        <f>IF(B1293="NET","",IF(B1293="","",IFERROR(VLOOKUP(N1293,EAN!$A:$B,2,FALSE),"MANGLER - MÅ OPPDATERE EAN-FANEN")))</f>
        <v>7048652902603</v>
      </c>
      <c r="P1293" s="171">
        <f t="shared" si="61"/>
        <v>9</v>
      </c>
      <c r="Q1293" s="171">
        <f t="shared" si="62"/>
        <v>9</v>
      </c>
      <c r="S1293" s="102">
        <f>IF(B1293="NET","",IFERROR(VLOOKUP(O1293,'2) Order Form'!$V$9:$V$905,1,FALSE),"Ikke med I order form"))</f>
        <v>7048652902603</v>
      </c>
      <c r="U1293" s="2">
        <v>7048652898647</v>
      </c>
      <c r="V1293" s="120" t="str">
        <f>IFERROR(VLOOKUP(U1293,'2) Order Form'!$V$9:$V$1767,1,FALSE),"Ikke med I order form")</f>
        <v>Ikke med I order form</v>
      </c>
      <c r="W1293" s="173" t="e">
        <f>INDEX(ATS!$A:$P,MATCH(ATS!$U1293,ATS!$O:$O,0),1)</f>
        <v>#N/A</v>
      </c>
      <c r="X1293" s="174" t="e">
        <f>INDEX(ATS!$A:$P,MATCH(ATS!$U1293,ATS!$O:$O,0),2)</f>
        <v>#N/A</v>
      </c>
      <c r="Y1293" s="175" t="e">
        <f>INDEX(ATS!$A:$P,MATCH(ATS!$U1293,ATS!$O:$O,0),4)</f>
        <v>#N/A</v>
      </c>
      <c r="AA1293" s="173"/>
    </row>
    <row r="1294" spans="1:27">
      <c r="A1294">
        <v>820415</v>
      </c>
      <c r="B1294" t="s">
        <v>1598</v>
      </c>
      <c r="C1294" t="s">
        <v>3939</v>
      </c>
      <c r="D1294" t="s">
        <v>1591</v>
      </c>
      <c r="E1294" t="s">
        <v>114</v>
      </c>
      <c r="F1294">
        <v>3840</v>
      </c>
      <c r="G1294" t="s">
        <v>111</v>
      </c>
      <c r="H1294">
        <v>81</v>
      </c>
      <c r="I1294">
        <v>81</v>
      </c>
      <c r="J1294">
        <v>81</v>
      </c>
      <c r="K1294">
        <v>81</v>
      </c>
      <c r="L1294">
        <v>81</v>
      </c>
      <c r="N1294" s="171" t="str">
        <f t="shared" si="60"/>
        <v>820415-10001-3840</v>
      </c>
      <c r="O1294" s="172">
        <f>IF(B1294="NET","",IF(B1294="","",IFERROR(VLOOKUP(N1294,EAN!$A:$B,2,FALSE),"MANGLER - MÅ OPPDATERE EAN-FANEN")))</f>
        <v>7048652902610</v>
      </c>
      <c r="P1294" s="171">
        <f t="shared" si="61"/>
        <v>81</v>
      </c>
      <c r="Q1294" s="171">
        <f t="shared" si="62"/>
        <v>81</v>
      </c>
      <c r="S1294" s="102">
        <f>IF(B1294="NET","",IFERROR(VLOOKUP(O1294,'2) Order Form'!$V$9:$V$905,1,FALSE),"Ikke med I order form"))</f>
        <v>7048652902610</v>
      </c>
      <c r="U1294" s="2">
        <v>7048652898630</v>
      </c>
      <c r="V1294" s="120" t="str">
        <f>IFERROR(VLOOKUP(U1294,'2) Order Form'!$V$9:$V$1767,1,FALSE),"Ikke med I order form")</f>
        <v>Ikke med I order form</v>
      </c>
      <c r="W1294" s="173" t="e">
        <f>INDEX(ATS!$A:$P,MATCH(ATS!$U1294,ATS!$O:$O,0),1)</f>
        <v>#N/A</v>
      </c>
      <c r="X1294" s="174" t="e">
        <f>INDEX(ATS!$A:$P,MATCH(ATS!$U1294,ATS!$O:$O,0),2)</f>
        <v>#N/A</v>
      </c>
      <c r="Y1294" s="175" t="e">
        <f>INDEX(ATS!$A:$P,MATCH(ATS!$U1294,ATS!$O:$O,0),4)</f>
        <v>#N/A</v>
      </c>
      <c r="AA1294" s="173"/>
    </row>
    <row r="1295" spans="1:27">
      <c r="A1295">
        <v>820415</v>
      </c>
      <c r="B1295" t="s">
        <v>1598</v>
      </c>
      <c r="C1295" t="s">
        <v>3939</v>
      </c>
      <c r="D1295" t="s">
        <v>1592</v>
      </c>
      <c r="E1295" t="s">
        <v>114</v>
      </c>
      <c r="F1295">
        <v>4143</v>
      </c>
      <c r="G1295" t="s">
        <v>111</v>
      </c>
      <c r="H1295">
        <v>41</v>
      </c>
      <c r="I1295">
        <v>41</v>
      </c>
      <c r="J1295">
        <v>41</v>
      </c>
      <c r="K1295">
        <v>41</v>
      </c>
      <c r="L1295">
        <v>41</v>
      </c>
      <c r="N1295" s="171" t="str">
        <f t="shared" si="60"/>
        <v>820415-10001-4143</v>
      </c>
      <c r="O1295" s="172">
        <f>IF(B1295="NET","",IF(B1295="","",IFERROR(VLOOKUP(N1295,EAN!$A:$B,2,FALSE),"MANGLER - MÅ OPPDATERE EAN-FANEN")))</f>
        <v>7048652902627</v>
      </c>
      <c r="P1295" s="171">
        <f t="shared" si="61"/>
        <v>41</v>
      </c>
      <c r="Q1295" s="171">
        <f t="shared" si="62"/>
        <v>41</v>
      </c>
      <c r="S1295" s="102">
        <f>IF(B1295="NET","",IFERROR(VLOOKUP(O1295,'2) Order Form'!$V$9:$V$905,1,FALSE),"Ikke med I order form"))</f>
        <v>7048652902627</v>
      </c>
      <c r="U1295" s="2">
        <v>7048652898708</v>
      </c>
      <c r="V1295" s="120" t="str">
        <f>IFERROR(VLOOKUP(U1295,'2) Order Form'!$V$9:$V$1767,1,FALSE),"Ikke med I order form")</f>
        <v>Ikke med I order form</v>
      </c>
      <c r="W1295" s="173" t="e">
        <f>INDEX(ATS!$A:$P,MATCH(ATS!$U1295,ATS!$O:$O,0),1)</f>
        <v>#N/A</v>
      </c>
      <c r="X1295" s="174" t="e">
        <f>INDEX(ATS!$A:$P,MATCH(ATS!$U1295,ATS!$O:$O,0),2)</f>
        <v>#N/A</v>
      </c>
      <c r="Y1295" s="175" t="e">
        <f>INDEX(ATS!$A:$P,MATCH(ATS!$U1295,ATS!$O:$O,0),4)</f>
        <v>#N/A</v>
      </c>
      <c r="AA1295" s="173"/>
    </row>
    <row r="1296" spans="1:27">
      <c r="A1296">
        <v>820415</v>
      </c>
      <c r="B1296" t="s">
        <v>1598</v>
      </c>
      <c r="C1296" t="s">
        <v>3939</v>
      </c>
      <c r="D1296" t="s">
        <v>1593</v>
      </c>
      <c r="E1296" t="s">
        <v>114</v>
      </c>
      <c r="F1296">
        <v>4446</v>
      </c>
      <c r="G1296" t="s">
        <v>111</v>
      </c>
      <c r="H1296">
        <v>54</v>
      </c>
      <c r="I1296">
        <v>54</v>
      </c>
      <c r="J1296">
        <v>54</v>
      </c>
      <c r="K1296">
        <v>54</v>
      </c>
      <c r="L1296">
        <v>54</v>
      </c>
      <c r="N1296" s="171" t="str">
        <f t="shared" si="60"/>
        <v>820415-10001-4446</v>
      </c>
      <c r="O1296" s="172">
        <f>IF(B1296="NET","",IF(B1296="","",IFERROR(VLOOKUP(N1296,EAN!$A:$B,2,FALSE),"MANGLER - MÅ OPPDATERE EAN-FANEN")))</f>
        <v>7048652902634</v>
      </c>
      <c r="P1296" s="171">
        <f t="shared" si="61"/>
        <v>54</v>
      </c>
      <c r="Q1296" s="171">
        <f t="shared" si="62"/>
        <v>54</v>
      </c>
      <c r="S1296" s="102">
        <f>IF(B1296="NET","",IFERROR(VLOOKUP(O1296,'2) Order Form'!$V$9:$V$905,1,FALSE),"Ikke med I order form"))</f>
        <v>7048652902634</v>
      </c>
      <c r="U1296" s="2">
        <v>7048652898692</v>
      </c>
      <c r="V1296" s="120" t="str">
        <f>IFERROR(VLOOKUP(U1296,'2) Order Form'!$V$9:$V$1767,1,FALSE),"Ikke med I order form")</f>
        <v>Ikke med I order form</v>
      </c>
      <c r="W1296" s="173" t="e">
        <f>INDEX(ATS!$A:$P,MATCH(ATS!$U1296,ATS!$O:$O,0),1)</f>
        <v>#N/A</v>
      </c>
      <c r="X1296" s="174" t="e">
        <f>INDEX(ATS!$A:$P,MATCH(ATS!$U1296,ATS!$O:$O,0),2)</f>
        <v>#N/A</v>
      </c>
      <c r="Y1296" s="175" t="e">
        <f>INDEX(ATS!$A:$P,MATCH(ATS!$U1296,ATS!$O:$O,0),4)</f>
        <v>#N/A</v>
      </c>
      <c r="AA1296" s="173"/>
    </row>
    <row r="1297" spans="1:27">
      <c r="A1297">
        <v>820415</v>
      </c>
      <c r="B1297" t="s">
        <v>1598</v>
      </c>
      <c r="C1297" t="s">
        <v>3939</v>
      </c>
      <c r="D1297" t="s">
        <v>1452</v>
      </c>
      <c r="E1297" t="s">
        <v>2883</v>
      </c>
      <c r="F1297">
        <v>3537</v>
      </c>
      <c r="G1297" t="s">
        <v>111</v>
      </c>
      <c r="H1297">
        <v>23</v>
      </c>
      <c r="I1297">
        <v>23</v>
      </c>
      <c r="J1297">
        <v>23</v>
      </c>
      <c r="K1297">
        <v>23</v>
      </c>
      <c r="L1297">
        <v>23</v>
      </c>
      <c r="N1297" s="171" t="str">
        <f t="shared" si="60"/>
        <v>820415-99901-3537</v>
      </c>
      <c r="O1297" s="172">
        <f>IF(B1297="NET","",IF(B1297="","",IFERROR(VLOOKUP(N1297,EAN!$A:$B,2,FALSE),"MANGLER - MÅ OPPDATERE EAN-FANEN")))</f>
        <v>7048652902689</v>
      </c>
      <c r="P1297" s="171">
        <f t="shared" si="61"/>
        <v>23</v>
      </c>
      <c r="Q1297" s="171">
        <f t="shared" si="62"/>
        <v>23</v>
      </c>
      <c r="S1297" s="102">
        <f>IF(B1297="NET","",IFERROR(VLOOKUP(O1297,'2) Order Form'!$V$9:$V$905,1,FALSE),"Ikke med I order form"))</f>
        <v>7048652902689</v>
      </c>
      <c r="U1297" s="2">
        <v>7048652898685</v>
      </c>
      <c r="V1297" s="120" t="str">
        <f>IFERROR(VLOOKUP(U1297,'2) Order Form'!$V$9:$V$1767,1,FALSE),"Ikke med I order form")</f>
        <v>Ikke med I order form</v>
      </c>
      <c r="W1297" s="173" t="e">
        <f>INDEX(ATS!$A:$P,MATCH(ATS!$U1297,ATS!$O:$O,0),1)</f>
        <v>#N/A</v>
      </c>
      <c r="X1297" s="174" t="e">
        <f>INDEX(ATS!$A:$P,MATCH(ATS!$U1297,ATS!$O:$O,0),2)</f>
        <v>#N/A</v>
      </c>
      <c r="Y1297" s="175" t="e">
        <f>INDEX(ATS!$A:$P,MATCH(ATS!$U1297,ATS!$O:$O,0),4)</f>
        <v>#N/A</v>
      </c>
      <c r="AA1297" s="173"/>
    </row>
    <row r="1298" spans="1:27">
      <c r="A1298">
        <v>820415</v>
      </c>
      <c r="B1298" t="s">
        <v>1598</v>
      </c>
      <c r="C1298" t="s">
        <v>3939</v>
      </c>
      <c r="D1298" t="s">
        <v>1453</v>
      </c>
      <c r="E1298" t="s">
        <v>2883</v>
      </c>
      <c r="F1298">
        <v>3840</v>
      </c>
      <c r="G1298" t="s">
        <v>111</v>
      </c>
      <c r="H1298">
        <v>37</v>
      </c>
      <c r="I1298">
        <v>37</v>
      </c>
      <c r="J1298">
        <v>37</v>
      </c>
      <c r="K1298">
        <v>37</v>
      </c>
      <c r="L1298">
        <v>37</v>
      </c>
      <c r="N1298" s="171" t="str">
        <f t="shared" si="60"/>
        <v>820415-99901-3840</v>
      </c>
      <c r="O1298" s="172">
        <f>IF(B1298="NET","",IF(B1298="","",IFERROR(VLOOKUP(N1298,EAN!$A:$B,2,FALSE),"MANGLER - MÅ OPPDATERE EAN-FANEN")))</f>
        <v>7048652902696</v>
      </c>
      <c r="P1298" s="171">
        <f t="shared" si="61"/>
        <v>37</v>
      </c>
      <c r="Q1298" s="171">
        <f t="shared" si="62"/>
        <v>37</v>
      </c>
      <c r="S1298" s="102">
        <f>IF(B1298="NET","",IFERROR(VLOOKUP(O1298,'2) Order Form'!$V$9:$V$905,1,FALSE),"Ikke med I order form"))</f>
        <v>7048652902696</v>
      </c>
      <c r="U1298" s="2">
        <v>7048652898678</v>
      </c>
      <c r="V1298" s="120" t="str">
        <f>IFERROR(VLOOKUP(U1298,'2) Order Form'!$V$9:$V$1767,1,FALSE),"Ikke med I order form")</f>
        <v>Ikke med I order form</v>
      </c>
      <c r="W1298" s="173" t="e">
        <f>INDEX(ATS!$A:$P,MATCH(ATS!$U1298,ATS!$O:$O,0),1)</f>
        <v>#N/A</v>
      </c>
      <c r="X1298" s="174" t="e">
        <f>INDEX(ATS!$A:$P,MATCH(ATS!$U1298,ATS!$O:$O,0),2)</f>
        <v>#N/A</v>
      </c>
      <c r="Y1298" s="175" t="e">
        <f>INDEX(ATS!$A:$P,MATCH(ATS!$U1298,ATS!$O:$O,0),4)</f>
        <v>#N/A</v>
      </c>
      <c r="AA1298" s="173"/>
    </row>
    <row r="1299" spans="1:27">
      <c r="A1299">
        <v>820415</v>
      </c>
      <c r="B1299" t="s">
        <v>1598</v>
      </c>
      <c r="C1299" t="s">
        <v>3939</v>
      </c>
      <c r="D1299" t="s">
        <v>1454</v>
      </c>
      <c r="E1299" t="s">
        <v>2883</v>
      </c>
      <c r="F1299">
        <v>4143</v>
      </c>
      <c r="G1299" t="s">
        <v>111</v>
      </c>
      <c r="H1299">
        <v>84</v>
      </c>
      <c r="I1299">
        <v>84</v>
      </c>
      <c r="J1299">
        <v>84</v>
      </c>
      <c r="K1299">
        <v>84</v>
      </c>
      <c r="L1299">
        <v>84</v>
      </c>
      <c r="N1299" s="171" t="str">
        <f t="shared" si="60"/>
        <v>820415-99901-4143</v>
      </c>
      <c r="O1299" s="172">
        <f>IF(B1299="NET","",IF(B1299="","",IFERROR(VLOOKUP(N1299,EAN!$A:$B,2,FALSE),"MANGLER - MÅ OPPDATERE EAN-FANEN")))</f>
        <v>7048652902702</v>
      </c>
      <c r="P1299" s="171">
        <f t="shared" si="61"/>
        <v>84</v>
      </c>
      <c r="Q1299" s="171">
        <f t="shared" si="62"/>
        <v>84</v>
      </c>
      <c r="S1299" s="102">
        <f>IF(B1299="NET","",IFERROR(VLOOKUP(O1299,'2) Order Form'!$V$9:$V$905,1,FALSE),"Ikke med I order form"))</f>
        <v>7048652902702</v>
      </c>
      <c r="U1299" s="2">
        <v>7048652898746</v>
      </c>
      <c r="V1299" s="120">
        <f>IFERROR(VLOOKUP(U1299,'2) Order Form'!$V$9:$V$1767,1,FALSE),"Ikke med I order form")</f>
        <v>7048652898746</v>
      </c>
      <c r="W1299" s="173">
        <f>INDEX(ATS!$A:$P,MATCH(ATS!$U1299,ATS!$O:$O,0),1)</f>
        <v>828162</v>
      </c>
      <c r="X1299" s="174" t="str">
        <f>INDEX(ATS!$A:$P,MATCH(ATS!$U1299,ATS!$O:$O,0),2)</f>
        <v>Hunter Slashed Shorts W</v>
      </c>
      <c r="Y1299" s="175" t="str">
        <f>INDEX(ATS!$A:$P,MATCH(ATS!$U1299,ATS!$O:$O,0),4)</f>
        <v>99901-XS</v>
      </c>
      <c r="AA1299" s="173"/>
    </row>
    <row r="1300" spans="1:27">
      <c r="A1300">
        <v>820415</v>
      </c>
      <c r="B1300" t="s">
        <v>1598</v>
      </c>
      <c r="C1300" t="s">
        <v>3939</v>
      </c>
      <c r="D1300" t="s">
        <v>1455</v>
      </c>
      <c r="E1300" t="s">
        <v>2883</v>
      </c>
      <c r="F1300">
        <v>4446</v>
      </c>
      <c r="G1300" t="s">
        <v>111</v>
      </c>
      <c r="H1300">
        <v>78</v>
      </c>
      <c r="I1300">
        <v>78</v>
      </c>
      <c r="J1300">
        <v>78</v>
      </c>
      <c r="K1300">
        <v>78</v>
      </c>
      <c r="L1300">
        <v>78</v>
      </c>
      <c r="N1300" s="171" t="str">
        <f t="shared" si="60"/>
        <v>820415-99901-4446</v>
      </c>
      <c r="O1300" s="172">
        <f>IF(B1300="NET","",IF(B1300="","",IFERROR(VLOOKUP(N1300,EAN!$A:$B,2,FALSE),"MANGLER - MÅ OPPDATERE EAN-FANEN")))</f>
        <v>7048652902719</v>
      </c>
      <c r="P1300" s="171">
        <f t="shared" si="61"/>
        <v>78</v>
      </c>
      <c r="Q1300" s="171">
        <f t="shared" si="62"/>
        <v>78</v>
      </c>
      <c r="S1300" s="102">
        <f>IF(B1300="NET","",IFERROR(VLOOKUP(O1300,'2) Order Form'!$V$9:$V$905,1,FALSE),"Ikke med I order form"))</f>
        <v>7048652902719</v>
      </c>
      <c r="U1300" s="2">
        <v>7048652898739</v>
      </c>
      <c r="V1300" s="120">
        <f>IFERROR(VLOOKUP(U1300,'2) Order Form'!$V$9:$V$1767,1,FALSE),"Ikke med I order form")</f>
        <v>7048652898739</v>
      </c>
      <c r="W1300" s="173">
        <f>INDEX(ATS!$A:$P,MATCH(ATS!$U1300,ATS!$O:$O,0),1)</f>
        <v>828162</v>
      </c>
      <c r="X1300" s="174" t="str">
        <f>INDEX(ATS!$A:$P,MATCH(ATS!$U1300,ATS!$O:$O,0),2)</f>
        <v>Hunter Slashed Shorts W</v>
      </c>
      <c r="Y1300" s="175" t="str">
        <f>INDEX(ATS!$A:$P,MATCH(ATS!$U1300,ATS!$O:$O,0),4)</f>
        <v>99901-S</v>
      </c>
      <c r="AA1300" s="173"/>
    </row>
    <row r="1301" spans="1:27">
      <c r="A1301" s="140">
        <v>820416</v>
      </c>
      <c r="B1301" t="s">
        <v>170</v>
      </c>
      <c r="H1301" s="140">
        <v>202341</v>
      </c>
      <c r="I1301" s="140">
        <v>202342</v>
      </c>
      <c r="J1301" s="140">
        <v>202343</v>
      </c>
      <c r="K1301" s="140">
        <v>202344</v>
      </c>
      <c r="L1301" s="140">
        <v>202345</v>
      </c>
      <c r="N1301" s="171" t="str">
        <f t="shared" si="60"/>
        <v>820416-</v>
      </c>
      <c r="O1301" s="172" t="str">
        <f>IF(B1301="NET","",IF(B1301="","",IFERROR(VLOOKUP(N1301,EAN!$A:$B,2,FALSE),"MANGLER - MÅ OPPDATERE EAN-FANEN")))</f>
        <v/>
      </c>
      <c r="P1301" s="171">
        <f t="shared" si="61"/>
        <v>202341</v>
      </c>
      <c r="Q1301" s="171">
        <f t="shared" si="62"/>
        <v>202345</v>
      </c>
      <c r="S1301" s="102" t="str">
        <f>IF(B1301="NET","",IFERROR(VLOOKUP(O1301,'2) Order Form'!$V$9:$V$905,1,FALSE),"Ikke med I order form"))</f>
        <v/>
      </c>
      <c r="U1301" s="2">
        <v>7048652898722</v>
      </c>
      <c r="V1301" s="120">
        <f>IFERROR(VLOOKUP(U1301,'2) Order Form'!$V$9:$V$1767,1,FALSE),"Ikke med I order form")</f>
        <v>7048652898722</v>
      </c>
      <c r="W1301" s="173">
        <f>INDEX(ATS!$A:$P,MATCH(ATS!$U1301,ATS!$O:$O,0),1)</f>
        <v>828162</v>
      </c>
      <c r="X1301" s="174" t="str">
        <f>INDEX(ATS!$A:$P,MATCH(ATS!$U1301,ATS!$O:$O,0),2)</f>
        <v>Hunter Slashed Shorts W</v>
      </c>
      <c r="Y1301" s="175" t="str">
        <f>INDEX(ATS!$A:$P,MATCH(ATS!$U1301,ATS!$O:$O,0),4)</f>
        <v>99901-M</v>
      </c>
      <c r="AA1301" s="173"/>
    </row>
    <row r="1302" spans="1:27">
      <c r="A1302" s="140">
        <v>820417</v>
      </c>
      <c r="B1302" t="s">
        <v>170</v>
      </c>
      <c r="H1302" s="140">
        <v>202341</v>
      </c>
      <c r="I1302" s="140">
        <v>202342</v>
      </c>
      <c r="J1302" s="140">
        <v>202343</v>
      </c>
      <c r="K1302" s="140">
        <v>202344</v>
      </c>
      <c r="L1302" s="140">
        <v>202345</v>
      </c>
      <c r="N1302" s="171" t="str">
        <f t="shared" si="60"/>
        <v>820417-</v>
      </c>
      <c r="O1302" s="172" t="str">
        <f>IF(B1302="NET","",IF(B1302="","",IFERROR(VLOOKUP(N1302,EAN!$A:$B,2,FALSE),"MANGLER - MÅ OPPDATERE EAN-FANEN")))</f>
        <v/>
      </c>
      <c r="P1302" s="171">
        <f t="shared" si="61"/>
        <v>202341</v>
      </c>
      <c r="Q1302" s="171">
        <f t="shared" si="62"/>
        <v>202345</v>
      </c>
      <c r="S1302" s="102" t="str">
        <f>IF(B1302="NET","",IFERROR(VLOOKUP(O1302,'2) Order Form'!$V$9:$V$905,1,FALSE),"Ikke med I order form"))</f>
        <v/>
      </c>
      <c r="U1302" s="2">
        <v>7048652898722</v>
      </c>
      <c r="V1302" s="120">
        <f>IFERROR(VLOOKUP(U1302,'2) Order Form'!$V$9:$V$1767,1,FALSE),"Ikke med I order form")</f>
        <v>7048652898722</v>
      </c>
      <c r="W1302" s="173">
        <f>INDEX(ATS!$A:$P,MATCH(ATS!$U1302,ATS!$O:$O,0),1)</f>
        <v>828162</v>
      </c>
      <c r="X1302" s="174" t="str">
        <f>INDEX(ATS!$A:$P,MATCH(ATS!$U1302,ATS!$O:$O,0),2)</f>
        <v>Hunter Slashed Shorts W</v>
      </c>
      <c r="Y1302" s="175" t="str">
        <f>INDEX(ATS!$A:$P,MATCH(ATS!$U1302,ATS!$O:$O,0),4)</f>
        <v>99901-M</v>
      </c>
      <c r="AA1302" s="173"/>
    </row>
    <row r="1303" spans="1:27">
      <c r="A1303" s="140">
        <v>820418</v>
      </c>
      <c r="B1303" t="s">
        <v>170</v>
      </c>
      <c r="H1303" s="140">
        <v>202341</v>
      </c>
      <c r="I1303" s="140">
        <v>202342</v>
      </c>
      <c r="J1303" s="140">
        <v>202343</v>
      </c>
      <c r="K1303" s="140">
        <v>202344</v>
      </c>
      <c r="L1303" s="140">
        <v>202345</v>
      </c>
      <c r="N1303" s="171" t="str">
        <f t="shared" si="60"/>
        <v>820418-</v>
      </c>
      <c r="O1303" s="172" t="str">
        <f>IF(B1303="NET","",IF(B1303="","",IFERROR(VLOOKUP(N1303,EAN!$A:$B,2,FALSE),"MANGLER - MÅ OPPDATERE EAN-FANEN")))</f>
        <v/>
      </c>
      <c r="P1303" s="171">
        <f t="shared" si="61"/>
        <v>202341</v>
      </c>
      <c r="Q1303" s="171">
        <f t="shared" si="62"/>
        <v>202345</v>
      </c>
      <c r="S1303" s="102" t="str">
        <f>IF(B1303="NET","",IFERROR(VLOOKUP(O1303,'2) Order Form'!$V$9:$V$905,1,FALSE),"Ikke med I order form"))</f>
        <v/>
      </c>
      <c r="U1303" s="2">
        <v>7048652898715</v>
      </c>
      <c r="V1303" s="120">
        <f>IFERROR(VLOOKUP(U1303,'2) Order Form'!$V$9:$V$1767,1,FALSE),"Ikke med I order form")</f>
        <v>7048652898715</v>
      </c>
      <c r="W1303" s="173">
        <f>INDEX(ATS!$A:$P,MATCH(ATS!$U1303,ATS!$O:$O,0),1)</f>
        <v>828162</v>
      </c>
      <c r="X1303" s="174" t="str">
        <f>INDEX(ATS!$A:$P,MATCH(ATS!$U1303,ATS!$O:$O,0),2)</f>
        <v>Hunter Slashed Shorts W</v>
      </c>
      <c r="Y1303" s="175" t="str">
        <f>INDEX(ATS!$A:$P,MATCH(ATS!$U1303,ATS!$O:$O,0),4)</f>
        <v>99901-L</v>
      </c>
      <c r="AA1303" s="173"/>
    </row>
    <row r="1304" spans="1:27">
      <c r="A1304" s="140">
        <v>820419</v>
      </c>
      <c r="B1304" t="s">
        <v>170</v>
      </c>
      <c r="H1304" s="140">
        <v>202341</v>
      </c>
      <c r="I1304" s="140">
        <v>202342</v>
      </c>
      <c r="J1304" s="140">
        <v>202343</v>
      </c>
      <c r="K1304" s="140">
        <v>202344</v>
      </c>
      <c r="L1304" s="140">
        <v>202345</v>
      </c>
      <c r="N1304" s="171" t="str">
        <f t="shared" si="60"/>
        <v>820419-</v>
      </c>
      <c r="O1304" s="172" t="str">
        <f>IF(B1304="NET","",IF(B1304="","",IFERROR(VLOOKUP(N1304,EAN!$A:$B,2,FALSE),"MANGLER - MÅ OPPDATERE EAN-FANEN")))</f>
        <v/>
      </c>
      <c r="P1304" s="171">
        <f t="shared" si="61"/>
        <v>202341</v>
      </c>
      <c r="Q1304" s="171">
        <f t="shared" si="62"/>
        <v>202345</v>
      </c>
      <c r="S1304" s="102" t="str">
        <f>IF(B1304="NET","",IFERROR(VLOOKUP(O1304,'2) Order Form'!$V$9:$V$905,1,FALSE),"Ikke med I order form"))</f>
        <v/>
      </c>
      <c r="U1304" s="2">
        <v>7048652898623</v>
      </c>
      <c r="V1304" s="120">
        <f>IFERROR(VLOOKUP(U1304,'2) Order Form'!$V$9:$V$1767,1,FALSE),"Ikke med I order form")</f>
        <v>7048652898623</v>
      </c>
      <c r="W1304" s="173">
        <f>INDEX(ATS!$A:$P,MATCH(ATS!$U1304,ATS!$O:$O,0),1)</f>
        <v>820382</v>
      </c>
      <c r="X1304" s="174" t="str">
        <f>INDEX(ATS!$A:$P,MATCH(ATS!$U1304,ATS!$O:$O,0),2)</f>
        <v>Hunter Roller Shorts W</v>
      </c>
      <c r="Y1304" s="175" t="str">
        <f>INDEX(ATS!$A:$P,MATCH(ATS!$U1304,ATS!$O:$O,0),4)</f>
        <v>99901-XS</v>
      </c>
      <c r="AA1304" s="173"/>
    </row>
    <row r="1305" spans="1:27">
      <c r="A1305">
        <v>820419</v>
      </c>
      <c r="B1305" t="s">
        <v>1606</v>
      </c>
      <c r="C1305" t="s">
        <v>3939</v>
      </c>
      <c r="D1305" t="s">
        <v>1030</v>
      </c>
      <c r="E1305" t="s">
        <v>114</v>
      </c>
      <c r="F1305" t="s">
        <v>8</v>
      </c>
      <c r="G1305" t="s">
        <v>111</v>
      </c>
      <c r="H1305">
        <v>66</v>
      </c>
      <c r="I1305">
        <v>66</v>
      </c>
      <c r="J1305">
        <v>66</v>
      </c>
      <c r="K1305">
        <v>66</v>
      </c>
      <c r="L1305">
        <v>66</v>
      </c>
      <c r="N1305" s="171" t="str">
        <f t="shared" si="60"/>
        <v>820419-10001-S</v>
      </c>
      <c r="O1305" s="172">
        <f>IF(B1305="NET","",IF(B1305="","",IFERROR(VLOOKUP(N1305,EAN!$A:$B,2,FALSE),"MANGLER - MÅ OPPDATERE EAN-FANEN")))</f>
        <v>7048652856319</v>
      </c>
      <c r="P1305" s="171">
        <f t="shared" si="61"/>
        <v>66</v>
      </c>
      <c r="Q1305" s="171">
        <f t="shared" si="62"/>
        <v>66</v>
      </c>
      <c r="S1305" s="102" t="str">
        <f>IF(B1305="NET","",IFERROR(VLOOKUP(O1305,'2) Order Form'!$V$9:$V$905,1,FALSE),"Ikke med I order form"))</f>
        <v>Ikke med I order form</v>
      </c>
      <c r="U1305" s="2">
        <v>7048652898623</v>
      </c>
      <c r="V1305" s="120">
        <f>IFERROR(VLOOKUP(U1305,'2) Order Form'!$V$9:$V$1767,1,FALSE),"Ikke med I order form")</f>
        <v>7048652898623</v>
      </c>
      <c r="W1305" s="173">
        <f>INDEX(ATS!$A:$P,MATCH(ATS!$U1305,ATS!$O:$O,0),1)</f>
        <v>820382</v>
      </c>
      <c r="X1305" s="174" t="str">
        <f>INDEX(ATS!$A:$P,MATCH(ATS!$U1305,ATS!$O:$O,0),2)</f>
        <v>Hunter Roller Shorts W</v>
      </c>
      <c r="Y1305" s="175" t="str">
        <f>INDEX(ATS!$A:$P,MATCH(ATS!$U1305,ATS!$O:$O,0),4)</f>
        <v>99901-XS</v>
      </c>
      <c r="AA1305" s="173"/>
    </row>
    <row r="1306" spans="1:27">
      <c r="A1306">
        <v>820419</v>
      </c>
      <c r="B1306" t="s">
        <v>1606</v>
      </c>
      <c r="C1306" t="s">
        <v>3939</v>
      </c>
      <c r="D1306" t="s">
        <v>1031</v>
      </c>
      <c r="E1306" t="s">
        <v>114</v>
      </c>
      <c r="F1306" t="s">
        <v>7</v>
      </c>
      <c r="G1306" t="s">
        <v>111</v>
      </c>
      <c r="H1306">
        <v>130</v>
      </c>
      <c r="I1306">
        <v>130</v>
      </c>
      <c r="J1306">
        <v>130</v>
      </c>
      <c r="K1306">
        <v>130</v>
      </c>
      <c r="L1306">
        <v>130</v>
      </c>
      <c r="N1306" s="171" t="str">
        <f t="shared" si="60"/>
        <v>820419-10001-M</v>
      </c>
      <c r="O1306" s="172">
        <f>IF(B1306="NET","",IF(B1306="","",IFERROR(VLOOKUP(N1306,EAN!$A:$B,2,FALSE),"MANGLER - MÅ OPPDATERE EAN-FANEN")))</f>
        <v>7048652856326</v>
      </c>
      <c r="P1306" s="171">
        <f t="shared" si="61"/>
        <v>130</v>
      </c>
      <c r="Q1306" s="171">
        <f t="shared" si="62"/>
        <v>130</v>
      </c>
      <c r="S1306" s="102" t="str">
        <f>IF(B1306="NET","",IFERROR(VLOOKUP(O1306,'2) Order Form'!$V$9:$V$905,1,FALSE),"Ikke med I order form"))</f>
        <v>Ikke med I order form</v>
      </c>
      <c r="U1306" s="2">
        <v>7048652898616</v>
      </c>
      <c r="V1306" s="120">
        <f>IFERROR(VLOOKUP(U1306,'2) Order Form'!$V$9:$V$1767,1,FALSE),"Ikke med I order form")</f>
        <v>7048652898616</v>
      </c>
      <c r="W1306" s="173">
        <f>INDEX(ATS!$A:$P,MATCH(ATS!$U1306,ATS!$O:$O,0),1)</f>
        <v>820382</v>
      </c>
      <c r="X1306" s="174" t="str">
        <f>INDEX(ATS!$A:$P,MATCH(ATS!$U1306,ATS!$O:$O,0),2)</f>
        <v>Hunter Roller Shorts W</v>
      </c>
      <c r="Y1306" s="175" t="str">
        <f>INDEX(ATS!$A:$P,MATCH(ATS!$U1306,ATS!$O:$O,0),4)</f>
        <v>99901-S</v>
      </c>
      <c r="AA1306" s="173"/>
    </row>
    <row r="1307" spans="1:27">
      <c r="A1307">
        <v>820419</v>
      </c>
      <c r="B1307" t="s">
        <v>1606</v>
      </c>
      <c r="C1307" t="s">
        <v>3939</v>
      </c>
      <c r="D1307" t="s">
        <v>1032</v>
      </c>
      <c r="E1307" t="s">
        <v>114</v>
      </c>
      <c r="F1307" t="s">
        <v>66</v>
      </c>
      <c r="G1307" t="s">
        <v>111</v>
      </c>
      <c r="H1307">
        <v>127</v>
      </c>
      <c r="I1307">
        <v>127</v>
      </c>
      <c r="J1307">
        <v>127</v>
      </c>
      <c r="K1307">
        <v>127</v>
      </c>
      <c r="L1307">
        <v>127</v>
      </c>
      <c r="N1307" s="171" t="str">
        <f t="shared" si="60"/>
        <v>820419-10001-L</v>
      </c>
      <c r="O1307" s="172">
        <f>IF(B1307="NET","",IF(B1307="","",IFERROR(VLOOKUP(N1307,EAN!$A:$B,2,FALSE),"MANGLER - MÅ OPPDATERE EAN-FANEN")))</f>
        <v>7048652856333</v>
      </c>
      <c r="P1307" s="171">
        <f t="shared" si="61"/>
        <v>127</v>
      </c>
      <c r="Q1307" s="171">
        <f t="shared" si="62"/>
        <v>127</v>
      </c>
      <c r="S1307" s="102" t="str">
        <f>IF(B1307="NET","",IFERROR(VLOOKUP(O1307,'2) Order Form'!$V$9:$V$905,1,FALSE),"Ikke med I order form"))</f>
        <v>Ikke med I order form</v>
      </c>
      <c r="U1307" s="2">
        <v>7048652898616</v>
      </c>
      <c r="V1307" s="120">
        <f>IFERROR(VLOOKUP(U1307,'2) Order Form'!$V$9:$V$1767,1,FALSE),"Ikke med I order form")</f>
        <v>7048652898616</v>
      </c>
      <c r="W1307" s="173">
        <f>INDEX(ATS!$A:$P,MATCH(ATS!$U1307,ATS!$O:$O,0),1)</f>
        <v>820382</v>
      </c>
      <c r="X1307" s="174" t="str">
        <f>INDEX(ATS!$A:$P,MATCH(ATS!$U1307,ATS!$O:$O,0),2)</f>
        <v>Hunter Roller Shorts W</v>
      </c>
      <c r="Y1307" s="175" t="str">
        <f>INDEX(ATS!$A:$P,MATCH(ATS!$U1307,ATS!$O:$O,0),4)</f>
        <v>99901-S</v>
      </c>
      <c r="AA1307" s="173"/>
    </row>
    <row r="1308" spans="1:27">
      <c r="A1308">
        <v>820419</v>
      </c>
      <c r="B1308" t="s">
        <v>1606</v>
      </c>
      <c r="C1308" t="s">
        <v>3939</v>
      </c>
      <c r="D1308" t="s">
        <v>1033</v>
      </c>
      <c r="E1308" t="s">
        <v>114</v>
      </c>
      <c r="F1308" t="s">
        <v>67</v>
      </c>
      <c r="G1308" t="s">
        <v>111</v>
      </c>
      <c r="H1308">
        <v>77</v>
      </c>
      <c r="I1308">
        <v>77</v>
      </c>
      <c r="J1308">
        <v>77</v>
      </c>
      <c r="K1308">
        <v>77</v>
      </c>
      <c r="L1308">
        <v>77</v>
      </c>
      <c r="N1308" s="171" t="str">
        <f t="shared" si="60"/>
        <v>820419-10001-XL</v>
      </c>
      <c r="O1308" s="172">
        <f>IF(B1308="NET","",IF(B1308="","",IFERROR(VLOOKUP(N1308,EAN!$A:$B,2,FALSE),"MANGLER - MÅ OPPDATERE EAN-FANEN")))</f>
        <v>7048652856340</v>
      </c>
      <c r="P1308" s="171">
        <f t="shared" si="61"/>
        <v>77</v>
      </c>
      <c r="Q1308" s="171">
        <f t="shared" si="62"/>
        <v>77</v>
      </c>
      <c r="S1308" s="102" t="str">
        <f>IF(B1308="NET","",IFERROR(VLOOKUP(O1308,'2) Order Form'!$V$9:$V$905,1,FALSE),"Ikke med I order form"))</f>
        <v>Ikke med I order form</v>
      </c>
      <c r="U1308" s="2">
        <v>7048652898609</v>
      </c>
      <c r="V1308" s="120">
        <f>IFERROR(VLOOKUP(U1308,'2) Order Form'!$V$9:$V$1767,1,FALSE),"Ikke med I order form")</f>
        <v>7048652898609</v>
      </c>
      <c r="W1308" s="173">
        <f>INDEX(ATS!$A:$P,MATCH(ATS!$U1308,ATS!$O:$O,0),1)</f>
        <v>820382</v>
      </c>
      <c r="X1308" s="174" t="str">
        <f>INDEX(ATS!$A:$P,MATCH(ATS!$U1308,ATS!$O:$O,0),2)</f>
        <v>Hunter Roller Shorts W</v>
      </c>
      <c r="Y1308" s="175" t="str">
        <f>INDEX(ATS!$A:$P,MATCH(ATS!$U1308,ATS!$O:$O,0),4)</f>
        <v>99901-M</v>
      </c>
      <c r="AA1308" s="173"/>
    </row>
    <row r="1309" spans="1:27">
      <c r="A1309">
        <v>820419</v>
      </c>
      <c r="B1309" t="s">
        <v>1606</v>
      </c>
      <c r="C1309" t="s">
        <v>3939</v>
      </c>
      <c r="D1309" t="s">
        <v>334</v>
      </c>
      <c r="E1309" t="s">
        <v>2883</v>
      </c>
      <c r="F1309" t="s">
        <v>8</v>
      </c>
      <c r="G1309" t="s">
        <v>111</v>
      </c>
      <c r="H1309">
        <v>67</v>
      </c>
      <c r="I1309">
        <v>67</v>
      </c>
      <c r="J1309">
        <v>67</v>
      </c>
      <c r="K1309">
        <v>67</v>
      </c>
      <c r="L1309">
        <v>67</v>
      </c>
      <c r="N1309" s="171" t="str">
        <f t="shared" si="60"/>
        <v>820419-99901-S</v>
      </c>
      <c r="O1309" s="172">
        <f>IF(B1309="NET","",IF(B1309="","",IFERROR(VLOOKUP(N1309,EAN!$A:$B,2,FALSE),"MANGLER - MÅ OPPDATERE EAN-FANEN")))</f>
        <v>7048652856357</v>
      </c>
      <c r="P1309" s="171">
        <f t="shared" si="61"/>
        <v>67</v>
      </c>
      <c r="Q1309" s="171">
        <f t="shared" si="62"/>
        <v>67</v>
      </c>
      <c r="S1309" s="102" t="str">
        <f>IF(B1309="NET","",IFERROR(VLOOKUP(O1309,'2) Order Form'!$V$9:$V$905,1,FALSE),"Ikke med I order form"))</f>
        <v>Ikke med I order form</v>
      </c>
      <c r="U1309" s="2">
        <v>7048652898609</v>
      </c>
      <c r="V1309" s="120">
        <f>IFERROR(VLOOKUP(U1309,'2) Order Form'!$V$9:$V$1767,1,FALSE),"Ikke med I order form")</f>
        <v>7048652898609</v>
      </c>
      <c r="W1309" s="173">
        <f>INDEX(ATS!$A:$P,MATCH(ATS!$U1309,ATS!$O:$O,0),1)</f>
        <v>820382</v>
      </c>
      <c r="X1309" s="174" t="str">
        <f>INDEX(ATS!$A:$P,MATCH(ATS!$U1309,ATS!$O:$O,0),2)</f>
        <v>Hunter Roller Shorts W</v>
      </c>
      <c r="Y1309" s="175" t="str">
        <f>INDEX(ATS!$A:$P,MATCH(ATS!$U1309,ATS!$O:$O,0),4)</f>
        <v>99901-M</v>
      </c>
      <c r="AA1309" s="173"/>
    </row>
    <row r="1310" spans="1:27">
      <c r="A1310">
        <v>820419</v>
      </c>
      <c r="B1310" t="s">
        <v>1606</v>
      </c>
      <c r="C1310" t="s">
        <v>3939</v>
      </c>
      <c r="D1310" t="s">
        <v>335</v>
      </c>
      <c r="E1310" t="s">
        <v>2883</v>
      </c>
      <c r="F1310" t="s">
        <v>7</v>
      </c>
      <c r="G1310" t="s">
        <v>111</v>
      </c>
      <c r="H1310">
        <v>116</v>
      </c>
      <c r="I1310">
        <v>116</v>
      </c>
      <c r="J1310">
        <v>116</v>
      </c>
      <c r="K1310">
        <v>116</v>
      </c>
      <c r="L1310">
        <v>116</v>
      </c>
      <c r="N1310" s="171" t="str">
        <f t="shared" si="60"/>
        <v>820419-99901-M</v>
      </c>
      <c r="O1310" s="172">
        <f>IF(B1310="NET","",IF(B1310="","",IFERROR(VLOOKUP(N1310,EAN!$A:$B,2,FALSE),"MANGLER - MÅ OPPDATERE EAN-FANEN")))</f>
        <v>7048652856364</v>
      </c>
      <c r="P1310" s="171">
        <f t="shared" si="61"/>
        <v>116</v>
      </c>
      <c r="Q1310" s="171">
        <f t="shared" si="62"/>
        <v>116</v>
      </c>
      <c r="S1310" s="102" t="str">
        <f>IF(B1310="NET","",IFERROR(VLOOKUP(O1310,'2) Order Form'!$V$9:$V$905,1,FALSE),"Ikke med I order form"))</f>
        <v>Ikke med I order form</v>
      </c>
      <c r="U1310" s="2">
        <v>7048652898593</v>
      </c>
      <c r="V1310" s="120">
        <f>IFERROR(VLOOKUP(U1310,'2) Order Form'!$V$9:$V$1767,1,FALSE),"Ikke med I order form")</f>
        <v>7048652898593</v>
      </c>
      <c r="W1310" s="173">
        <f>INDEX(ATS!$A:$P,MATCH(ATS!$U1310,ATS!$O:$O,0),1)</f>
        <v>820382</v>
      </c>
      <c r="X1310" s="174" t="str">
        <f>INDEX(ATS!$A:$P,MATCH(ATS!$U1310,ATS!$O:$O,0),2)</f>
        <v>Hunter Roller Shorts W</v>
      </c>
      <c r="Y1310" s="175" t="str">
        <f>INDEX(ATS!$A:$P,MATCH(ATS!$U1310,ATS!$O:$O,0),4)</f>
        <v>99901-L</v>
      </c>
      <c r="AA1310" s="173"/>
    </row>
    <row r="1311" spans="1:27">
      <c r="A1311">
        <v>820419</v>
      </c>
      <c r="B1311" t="s">
        <v>1606</v>
      </c>
      <c r="C1311" t="s">
        <v>3939</v>
      </c>
      <c r="D1311" t="s">
        <v>336</v>
      </c>
      <c r="E1311" t="s">
        <v>2883</v>
      </c>
      <c r="F1311" t="s">
        <v>66</v>
      </c>
      <c r="G1311" t="s">
        <v>111</v>
      </c>
      <c r="H1311">
        <v>137</v>
      </c>
      <c r="I1311">
        <v>137</v>
      </c>
      <c r="J1311">
        <v>137</v>
      </c>
      <c r="K1311">
        <v>137</v>
      </c>
      <c r="L1311">
        <v>137</v>
      </c>
      <c r="N1311" s="171" t="str">
        <f t="shared" si="60"/>
        <v>820419-99901-L</v>
      </c>
      <c r="O1311" s="172">
        <f>IF(B1311="NET","",IF(B1311="","",IFERROR(VLOOKUP(N1311,EAN!$A:$B,2,FALSE),"MANGLER - MÅ OPPDATERE EAN-FANEN")))</f>
        <v>7048652856371</v>
      </c>
      <c r="P1311" s="171">
        <f t="shared" si="61"/>
        <v>137</v>
      </c>
      <c r="Q1311" s="171">
        <f t="shared" si="62"/>
        <v>137</v>
      </c>
      <c r="S1311" s="102" t="str">
        <f>IF(B1311="NET","",IFERROR(VLOOKUP(O1311,'2) Order Form'!$V$9:$V$905,1,FALSE),"Ikke med I order form"))</f>
        <v>Ikke med I order form</v>
      </c>
      <c r="U1311" s="2">
        <v>7048652898593</v>
      </c>
      <c r="V1311" s="120">
        <f>IFERROR(VLOOKUP(U1311,'2) Order Form'!$V$9:$V$1767,1,FALSE),"Ikke med I order form")</f>
        <v>7048652898593</v>
      </c>
      <c r="W1311" s="173">
        <f>INDEX(ATS!$A:$P,MATCH(ATS!$U1311,ATS!$O:$O,0),1)</f>
        <v>820382</v>
      </c>
      <c r="X1311" s="174" t="str">
        <f>INDEX(ATS!$A:$P,MATCH(ATS!$U1311,ATS!$O:$O,0),2)</f>
        <v>Hunter Roller Shorts W</v>
      </c>
      <c r="Y1311" s="175" t="str">
        <f>INDEX(ATS!$A:$P,MATCH(ATS!$U1311,ATS!$O:$O,0),4)</f>
        <v>99901-L</v>
      </c>
      <c r="AA1311" s="173"/>
    </row>
    <row r="1312" spans="1:27">
      <c r="A1312">
        <v>820419</v>
      </c>
      <c r="B1312" t="s">
        <v>1606</v>
      </c>
      <c r="C1312" t="s">
        <v>3939</v>
      </c>
      <c r="D1312" t="s">
        <v>337</v>
      </c>
      <c r="E1312" t="s">
        <v>2883</v>
      </c>
      <c r="F1312" t="s">
        <v>67</v>
      </c>
      <c r="G1312" t="s">
        <v>111</v>
      </c>
      <c r="H1312">
        <v>89</v>
      </c>
      <c r="I1312">
        <v>89</v>
      </c>
      <c r="J1312">
        <v>89</v>
      </c>
      <c r="K1312">
        <v>89</v>
      </c>
      <c r="L1312">
        <v>89</v>
      </c>
      <c r="N1312" s="171" t="str">
        <f t="shared" si="60"/>
        <v>820419-99901-XL</v>
      </c>
      <c r="O1312" s="172">
        <f>IF(B1312="NET","",IF(B1312="","",IFERROR(VLOOKUP(N1312,EAN!$A:$B,2,FALSE),"MANGLER - MÅ OPPDATERE EAN-FANEN")))</f>
        <v>7048652856388</v>
      </c>
      <c r="P1312" s="171">
        <f t="shared" si="61"/>
        <v>89</v>
      </c>
      <c r="Q1312" s="171">
        <f t="shared" si="62"/>
        <v>89</v>
      </c>
      <c r="S1312" s="102" t="str">
        <f>IF(B1312="NET","",IFERROR(VLOOKUP(O1312,'2) Order Form'!$V$9:$V$905,1,FALSE),"Ikke med I order form"))</f>
        <v>Ikke med I order form</v>
      </c>
      <c r="U1312" s="2">
        <v>7048652899903</v>
      </c>
      <c r="V1312" s="120">
        <f>IFERROR(VLOOKUP(U1312,'2) Order Form'!$V$9:$V$1767,1,FALSE),"Ikke med I order form")</f>
        <v>7048652899903</v>
      </c>
      <c r="W1312" s="173">
        <f>INDEX(ATS!$A:$P,MATCH(ATS!$U1312,ATS!$O:$O,0),1)</f>
        <v>820442</v>
      </c>
      <c r="X1312" s="174" t="str">
        <f>INDEX(ATS!$A:$P,MATCH(ATS!$U1312,ATS!$O:$O,0),2)</f>
        <v>Hunter Merino Hybrid LS Jersey W</v>
      </c>
      <c r="Y1312" s="175" t="str">
        <f>INDEX(ATS!$A:$P,MATCH(ATS!$U1312,ATS!$O:$O,0),4)</f>
        <v>77202-XS</v>
      </c>
      <c r="AA1312" s="173"/>
    </row>
    <row r="1313" spans="1:27">
      <c r="A1313" s="140">
        <v>820420</v>
      </c>
      <c r="B1313" t="s">
        <v>170</v>
      </c>
      <c r="H1313" s="140">
        <v>202341</v>
      </c>
      <c r="I1313" s="140">
        <v>202342</v>
      </c>
      <c r="J1313" s="140">
        <v>202343</v>
      </c>
      <c r="K1313" s="140">
        <v>202344</v>
      </c>
      <c r="L1313" s="140">
        <v>202345</v>
      </c>
      <c r="N1313" s="171" t="str">
        <f t="shared" si="60"/>
        <v>820420-</v>
      </c>
      <c r="O1313" s="172" t="str">
        <f>IF(B1313="NET","",IF(B1313="","",IFERROR(VLOOKUP(N1313,EAN!$A:$B,2,FALSE),"MANGLER - MÅ OPPDATERE EAN-FANEN")))</f>
        <v/>
      </c>
      <c r="P1313" s="171">
        <f t="shared" si="61"/>
        <v>202341</v>
      </c>
      <c r="Q1313" s="171">
        <f t="shared" si="62"/>
        <v>202345</v>
      </c>
      <c r="S1313" s="102" t="str">
        <f>IF(B1313="NET","",IFERROR(VLOOKUP(O1313,'2) Order Form'!$V$9:$V$905,1,FALSE),"Ikke med I order form"))</f>
        <v/>
      </c>
      <c r="U1313" s="2">
        <v>7048652899903</v>
      </c>
      <c r="V1313" s="120">
        <f>IFERROR(VLOOKUP(U1313,'2) Order Form'!$V$9:$V$1767,1,FALSE),"Ikke med I order form")</f>
        <v>7048652899903</v>
      </c>
      <c r="W1313" s="173">
        <f>INDEX(ATS!$A:$P,MATCH(ATS!$U1313,ATS!$O:$O,0),1)</f>
        <v>820442</v>
      </c>
      <c r="X1313" s="174" t="str">
        <f>INDEX(ATS!$A:$P,MATCH(ATS!$U1313,ATS!$O:$O,0),2)</f>
        <v>Hunter Merino Hybrid LS Jersey W</v>
      </c>
      <c r="Y1313" s="175" t="str">
        <f>INDEX(ATS!$A:$P,MATCH(ATS!$U1313,ATS!$O:$O,0),4)</f>
        <v>77202-XS</v>
      </c>
      <c r="AA1313" s="173"/>
    </row>
    <row r="1314" spans="1:27">
      <c r="A1314">
        <v>820420</v>
      </c>
      <c r="B1314" t="s">
        <v>1615</v>
      </c>
      <c r="C1314" t="s">
        <v>3939</v>
      </c>
      <c r="D1314" t="s">
        <v>1039</v>
      </c>
      <c r="E1314" t="s">
        <v>114</v>
      </c>
      <c r="F1314" t="s">
        <v>68</v>
      </c>
      <c r="G1314" t="s">
        <v>111</v>
      </c>
      <c r="H1314">
        <v>77</v>
      </c>
      <c r="I1314">
        <v>77</v>
      </c>
      <c r="J1314">
        <v>77</v>
      </c>
      <c r="K1314">
        <v>77</v>
      </c>
      <c r="L1314">
        <v>77</v>
      </c>
      <c r="N1314" s="171" t="str">
        <f t="shared" si="60"/>
        <v>820420-10001-XS</v>
      </c>
      <c r="O1314" s="172">
        <f>IF(B1314="NET","",IF(B1314="","",IFERROR(VLOOKUP(N1314,EAN!$A:$B,2,FALSE),"MANGLER - MÅ OPPDATERE EAN-FANEN")))</f>
        <v>7048652856395</v>
      </c>
      <c r="P1314" s="171">
        <f t="shared" si="61"/>
        <v>77</v>
      </c>
      <c r="Q1314" s="171">
        <f t="shared" si="62"/>
        <v>77</v>
      </c>
      <c r="S1314" s="102" t="str">
        <f>IF(B1314="NET","",IFERROR(VLOOKUP(O1314,'2) Order Form'!$V$9:$V$905,1,FALSE),"Ikke med I order form"))</f>
        <v>Ikke med I order form</v>
      </c>
      <c r="U1314" s="2">
        <v>7048652899897</v>
      </c>
      <c r="V1314" s="120">
        <f>IFERROR(VLOOKUP(U1314,'2) Order Form'!$V$9:$V$1767,1,FALSE),"Ikke med I order form")</f>
        <v>7048652899897</v>
      </c>
      <c r="W1314" s="173">
        <f>INDEX(ATS!$A:$P,MATCH(ATS!$U1314,ATS!$O:$O,0),1)</f>
        <v>820442</v>
      </c>
      <c r="X1314" s="174" t="str">
        <f>INDEX(ATS!$A:$P,MATCH(ATS!$U1314,ATS!$O:$O,0),2)</f>
        <v>Hunter Merino Hybrid LS Jersey W</v>
      </c>
      <c r="Y1314" s="175" t="str">
        <f>INDEX(ATS!$A:$P,MATCH(ATS!$U1314,ATS!$O:$O,0),4)</f>
        <v>77202-S</v>
      </c>
      <c r="AA1314" s="173"/>
    </row>
    <row r="1315" spans="1:27">
      <c r="A1315">
        <v>820420</v>
      </c>
      <c r="B1315" t="s">
        <v>1615</v>
      </c>
      <c r="C1315" t="s">
        <v>3939</v>
      </c>
      <c r="D1315" t="s">
        <v>1030</v>
      </c>
      <c r="E1315" t="s">
        <v>114</v>
      </c>
      <c r="F1315" t="s">
        <v>8</v>
      </c>
      <c r="G1315" t="s">
        <v>111</v>
      </c>
      <c r="H1315">
        <v>173</v>
      </c>
      <c r="I1315">
        <v>173</v>
      </c>
      <c r="J1315">
        <v>173</v>
      </c>
      <c r="K1315">
        <v>173</v>
      </c>
      <c r="L1315">
        <v>173</v>
      </c>
      <c r="N1315" s="171" t="str">
        <f t="shared" si="60"/>
        <v>820420-10001-S</v>
      </c>
      <c r="O1315" s="172">
        <f>IF(B1315="NET","",IF(B1315="","",IFERROR(VLOOKUP(N1315,EAN!$A:$B,2,FALSE),"MANGLER - MÅ OPPDATERE EAN-FANEN")))</f>
        <v>7048652856401</v>
      </c>
      <c r="P1315" s="171">
        <f t="shared" si="61"/>
        <v>173</v>
      </c>
      <c r="Q1315" s="171">
        <f t="shared" si="62"/>
        <v>173</v>
      </c>
      <c r="S1315" s="102" t="str">
        <f>IF(B1315="NET","",IFERROR(VLOOKUP(O1315,'2) Order Form'!$V$9:$V$905,1,FALSE),"Ikke med I order form"))</f>
        <v>Ikke med I order form</v>
      </c>
      <c r="U1315" s="2">
        <v>7048652899897</v>
      </c>
      <c r="V1315" s="120">
        <f>IFERROR(VLOOKUP(U1315,'2) Order Form'!$V$9:$V$1767,1,FALSE),"Ikke med I order form")</f>
        <v>7048652899897</v>
      </c>
      <c r="W1315" s="173">
        <f>INDEX(ATS!$A:$P,MATCH(ATS!$U1315,ATS!$O:$O,0),1)</f>
        <v>820442</v>
      </c>
      <c r="X1315" s="174" t="str">
        <f>INDEX(ATS!$A:$P,MATCH(ATS!$U1315,ATS!$O:$O,0),2)</f>
        <v>Hunter Merino Hybrid LS Jersey W</v>
      </c>
      <c r="Y1315" s="175" t="str">
        <f>INDEX(ATS!$A:$P,MATCH(ATS!$U1315,ATS!$O:$O,0),4)</f>
        <v>77202-S</v>
      </c>
      <c r="AA1315" s="173"/>
    </row>
    <row r="1316" spans="1:27">
      <c r="A1316">
        <v>820420</v>
      </c>
      <c r="B1316" t="s">
        <v>1615</v>
      </c>
      <c r="C1316" t="s">
        <v>3939</v>
      </c>
      <c r="D1316" t="s">
        <v>1031</v>
      </c>
      <c r="E1316" t="s">
        <v>114</v>
      </c>
      <c r="F1316" t="s">
        <v>7</v>
      </c>
      <c r="G1316" t="s">
        <v>111</v>
      </c>
      <c r="H1316">
        <v>177</v>
      </c>
      <c r="I1316">
        <v>177</v>
      </c>
      <c r="J1316">
        <v>177</v>
      </c>
      <c r="K1316">
        <v>177</v>
      </c>
      <c r="L1316">
        <v>177</v>
      </c>
      <c r="N1316" s="171" t="str">
        <f t="shared" si="60"/>
        <v>820420-10001-M</v>
      </c>
      <c r="O1316" s="172">
        <f>IF(B1316="NET","",IF(B1316="","",IFERROR(VLOOKUP(N1316,EAN!$A:$B,2,FALSE),"MANGLER - MÅ OPPDATERE EAN-FANEN")))</f>
        <v>7048652856418</v>
      </c>
      <c r="P1316" s="171">
        <f t="shared" si="61"/>
        <v>177</v>
      </c>
      <c r="Q1316" s="171">
        <f t="shared" si="62"/>
        <v>177</v>
      </c>
      <c r="S1316" s="102" t="str">
        <f>IF(B1316="NET","",IFERROR(VLOOKUP(O1316,'2) Order Form'!$V$9:$V$905,1,FALSE),"Ikke med I order form"))</f>
        <v>Ikke med I order form</v>
      </c>
      <c r="U1316" s="2">
        <v>7048652899880</v>
      </c>
      <c r="V1316" s="120">
        <f>IFERROR(VLOOKUP(U1316,'2) Order Form'!$V$9:$V$1767,1,FALSE),"Ikke med I order form")</f>
        <v>7048652899880</v>
      </c>
      <c r="W1316" s="173">
        <f>INDEX(ATS!$A:$P,MATCH(ATS!$U1316,ATS!$O:$O,0),1)</f>
        <v>820442</v>
      </c>
      <c r="X1316" s="174" t="str">
        <f>INDEX(ATS!$A:$P,MATCH(ATS!$U1316,ATS!$O:$O,0),2)</f>
        <v>Hunter Merino Hybrid LS Jersey W</v>
      </c>
      <c r="Y1316" s="175" t="str">
        <f>INDEX(ATS!$A:$P,MATCH(ATS!$U1316,ATS!$O:$O,0),4)</f>
        <v>77202-M</v>
      </c>
      <c r="AA1316" s="173"/>
    </row>
    <row r="1317" spans="1:27">
      <c r="A1317">
        <v>820420</v>
      </c>
      <c r="B1317" t="s">
        <v>1615</v>
      </c>
      <c r="C1317" t="s">
        <v>3939</v>
      </c>
      <c r="D1317" t="s">
        <v>1032</v>
      </c>
      <c r="E1317" t="s">
        <v>114</v>
      </c>
      <c r="F1317" t="s">
        <v>66</v>
      </c>
      <c r="G1317" t="s">
        <v>111</v>
      </c>
      <c r="H1317">
        <v>74</v>
      </c>
      <c r="I1317">
        <v>74</v>
      </c>
      <c r="J1317">
        <v>74</v>
      </c>
      <c r="K1317">
        <v>74</v>
      </c>
      <c r="L1317">
        <v>74</v>
      </c>
      <c r="N1317" s="171" t="str">
        <f t="shared" si="60"/>
        <v>820420-10001-L</v>
      </c>
      <c r="O1317" s="172">
        <f>IF(B1317="NET","",IF(B1317="","",IFERROR(VLOOKUP(N1317,EAN!$A:$B,2,FALSE),"MANGLER - MÅ OPPDATERE EAN-FANEN")))</f>
        <v>7048652856425</v>
      </c>
      <c r="P1317" s="171">
        <f t="shared" si="61"/>
        <v>74</v>
      </c>
      <c r="Q1317" s="171">
        <f t="shared" si="62"/>
        <v>74</v>
      </c>
      <c r="S1317" s="102" t="str">
        <f>IF(B1317="NET","",IFERROR(VLOOKUP(O1317,'2) Order Form'!$V$9:$V$905,1,FALSE),"Ikke med I order form"))</f>
        <v>Ikke med I order form</v>
      </c>
      <c r="U1317" s="2">
        <v>7048652899880</v>
      </c>
      <c r="V1317" s="120">
        <f>IFERROR(VLOOKUP(U1317,'2) Order Form'!$V$9:$V$1767,1,FALSE),"Ikke med I order form")</f>
        <v>7048652899880</v>
      </c>
      <c r="W1317" s="173">
        <f>INDEX(ATS!$A:$P,MATCH(ATS!$U1317,ATS!$O:$O,0),1)</f>
        <v>820442</v>
      </c>
      <c r="X1317" s="174" t="str">
        <f>INDEX(ATS!$A:$P,MATCH(ATS!$U1317,ATS!$O:$O,0),2)</f>
        <v>Hunter Merino Hybrid LS Jersey W</v>
      </c>
      <c r="Y1317" s="175" t="str">
        <f>INDEX(ATS!$A:$P,MATCH(ATS!$U1317,ATS!$O:$O,0),4)</f>
        <v>77202-M</v>
      </c>
      <c r="AA1317" s="173"/>
    </row>
    <row r="1318" spans="1:27">
      <c r="A1318">
        <v>820420</v>
      </c>
      <c r="B1318" t="s">
        <v>1615</v>
      </c>
      <c r="C1318" t="s">
        <v>3939</v>
      </c>
      <c r="D1318" t="s">
        <v>1440</v>
      </c>
      <c r="E1318" t="s">
        <v>2887</v>
      </c>
      <c r="F1318" t="s">
        <v>68</v>
      </c>
      <c r="G1318" t="s">
        <v>111</v>
      </c>
      <c r="H1318">
        <v>73</v>
      </c>
      <c r="I1318">
        <v>73</v>
      </c>
      <c r="J1318">
        <v>73</v>
      </c>
      <c r="K1318">
        <v>73</v>
      </c>
      <c r="L1318">
        <v>73</v>
      </c>
      <c r="N1318" s="171" t="str">
        <f t="shared" si="60"/>
        <v>820420-56000-XS</v>
      </c>
      <c r="O1318" s="172">
        <f>IF(B1318="NET","",IF(B1318="","",IFERROR(VLOOKUP(N1318,EAN!$A:$B,2,FALSE),"MANGLER - MÅ OPPDATERE EAN-FANEN")))</f>
        <v>7048652856432</v>
      </c>
      <c r="P1318" s="171">
        <f t="shared" si="61"/>
        <v>73</v>
      </c>
      <c r="Q1318" s="171">
        <f t="shared" si="62"/>
        <v>73</v>
      </c>
      <c r="S1318" s="102" t="str">
        <f>IF(B1318="NET","",IFERROR(VLOOKUP(O1318,'2) Order Form'!$V$9:$V$905,1,FALSE),"Ikke med I order form"))</f>
        <v>Ikke med I order form</v>
      </c>
      <c r="U1318" s="2">
        <v>7048652899873</v>
      </c>
      <c r="V1318" s="120">
        <f>IFERROR(VLOOKUP(U1318,'2) Order Form'!$V$9:$V$1767,1,FALSE),"Ikke med I order form")</f>
        <v>7048652899873</v>
      </c>
      <c r="W1318" s="173">
        <f>INDEX(ATS!$A:$P,MATCH(ATS!$U1318,ATS!$O:$O,0),1)</f>
        <v>820442</v>
      </c>
      <c r="X1318" s="174" t="str">
        <f>INDEX(ATS!$A:$P,MATCH(ATS!$U1318,ATS!$O:$O,0),2)</f>
        <v>Hunter Merino Hybrid LS Jersey W</v>
      </c>
      <c r="Y1318" s="175" t="str">
        <f>INDEX(ATS!$A:$P,MATCH(ATS!$U1318,ATS!$O:$O,0),4)</f>
        <v>77202-L</v>
      </c>
      <c r="AA1318" s="173"/>
    </row>
    <row r="1319" spans="1:27">
      <c r="A1319">
        <v>820420</v>
      </c>
      <c r="B1319" t="s">
        <v>1615</v>
      </c>
      <c r="C1319" t="s">
        <v>3939</v>
      </c>
      <c r="D1319" t="s">
        <v>1441</v>
      </c>
      <c r="E1319" t="s">
        <v>2887</v>
      </c>
      <c r="F1319" t="s">
        <v>8</v>
      </c>
      <c r="G1319" t="s">
        <v>111</v>
      </c>
      <c r="H1319">
        <v>178</v>
      </c>
      <c r="I1319">
        <v>178</v>
      </c>
      <c r="J1319">
        <v>178</v>
      </c>
      <c r="K1319">
        <v>178</v>
      </c>
      <c r="L1319">
        <v>178</v>
      </c>
      <c r="N1319" s="171" t="str">
        <f t="shared" si="60"/>
        <v>820420-56000-S</v>
      </c>
      <c r="O1319" s="172">
        <f>IF(B1319="NET","",IF(B1319="","",IFERROR(VLOOKUP(N1319,EAN!$A:$B,2,FALSE),"MANGLER - MÅ OPPDATERE EAN-FANEN")))</f>
        <v>7048652856449</v>
      </c>
      <c r="P1319" s="171">
        <f t="shared" si="61"/>
        <v>178</v>
      </c>
      <c r="Q1319" s="171">
        <f t="shared" si="62"/>
        <v>178</v>
      </c>
      <c r="S1319" s="102" t="str">
        <f>IF(B1319="NET","",IFERROR(VLOOKUP(O1319,'2) Order Form'!$V$9:$V$905,1,FALSE),"Ikke med I order form"))</f>
        <v>Ikke med I order form</v>
      </c>
      <c r="U1319" s="2">
        <v>7048652899873</v>
      </c>
      <c r="V1319" s="120">
        <f>IFERROR(VLOOKUP(U1319,'2) Order Form'!$V$9:$V$1767,1,FALSE),"Ikke med I order form")</f>
        <v>7048652899873</v>
      </c>
      <c r="W1319" s="173">
        <f>INDEX(ATS!$A:$P,MATCH(ATS!$U1319,ATS!$O:$O,0),1)</f>
        <v>820442</v>
      </c>
      <c r="X1319" s="174" t="str">
        <f>INDEX(ATS!$A:$P,MATCH(ATS!$U1319,ATS!$O:$O,0),2)</f>
        <v>Hunter Merino Hybrid LS Jersey W</v>
      </c>
      <c r="Y1319" s="175" t="str">
        <f>INDEX(ATS!$A:$P,MATCH(ATS!$U1319,ATS!$O:$O,0),4)</f>
        <v>77202-L</v>
      </c>
      <c r="AA1319" s="173"/>
    </row>
    <row r="1320" spans="1:27">
      <c r="A1320">
        <v>820420</v>
      </c>
      <c r="B1320" t="s">
        <v>1615</v>
      </c>
      <c r="C1320" t="s">
        <v>3939</v>
      </c>
      <c r="D1320" t="s">
        <v>1442</v>
      </c>
      <c r="E1320" t="s">
        <v>2887</v>
      </c>
      <c r="F1320" t="s">
        <v>7</v>
      </c>
      <c r="G1320" t="s">
        <v>111</v>
      </c>
      <c r="H1320">
        <v>172</v>
      </c>
      <c r="I1320">
        <v>172</v>
      </c>
      <c r="J1320">
        <v>172</v>
      </c>
      <c r="K1320">
        <v>172</v>
      </c>
      <c r="L1320">
        <v>172</v>
      </c>
      <c r="N1320" s="171" t="str">
        <f t="shared" si="60"/>
        <v>820420-56000-M</v>
      </c>
      <c r="O1320" s="172">
        <f>IF(B1320="NET","",IF(B1320="","",IFERROR(VLOOKUP(N1320,EAN!$A:$B,2,FALSE),"MANGLER - MÅ OPPDATERE EAN-FANEN")))</f>
        <v>7048652856456</v>
      </c>
      <c r="P1320" s="171">
        <f t="shared" si="61"/>
        <v>172</v>
      </c>
      <c r="Q1320" s="171">
        <f t="shared" si="62"/>
        <v>172</v>
      </c>
      <c r="S1320" s="102" t="str">
        <f>IF(B1320="NET","",IFERROR(VLOOKUP(O1320,'2) Order Form'!$V$9:$V$905,1,FALSE),"Ikke med I order form"))</f>
        <v>Ikke med I order form</v>
      </c>
      <c r="U1320" s="2">
        <v>7048652899941</v>
      </c>
      <c r="V1320" s="120">
        <f>IFERROR(VLOOKUP(U1320,'2) Order Form'!$V$9:$V$1767,1,FALSE),"Ikke med I order form")</f>
        <v>7048652899941</v>
      </c>
      <c r="W1320" s="173">
        <f>INDEX(ATS!$A:$P,MATCH(ATS!$U1320,ATS!$O:$O,0),1)</f>
        <v>820442</v>
      </c>
      <c r="X1320" s="174" t="str">
        <f>INDEX(ATS!$A:$P,MATCH(ATS!$U1320,ATS!$O:$O,0),2)</f>
        <v>Hunter Merino Hybrid LS Jersey W</v>
      </c>
      <c r="Y1320" s="175" t="str">
        <f>INDEX(ATS!$A:$P,MATCH(ATS!$U1320,ATS!$O:$O,0),4)</f>
        <v>88300-XS</v>
      </c>
      <c r="AA1320" s="173"/>
    </row>
    <row r="1321" spans="1:27">
      <c r="A1321">
        <v>820420</v>
      </c>
      <c r="B1321" t="s">
        <v>1615</v>
      </c>
      <c r="C1321" t="s">
        <v>3939</v>
      </c>
      <c r="D1321" t="s">
        <v>1443</v>
      </c>
      <c r="E1321" t="s">
        <v>2887</v>
      </c>
      <c r="F1321" t="s">
        <v>66</v>
      </c>
      <c r="G1321" t="s">
        <v>111</v>
      </c>
      <c r="H1321">
        <v>78</v>
      </c>
      <c r="I1321">
        <v>78</v>
      </c>
      <c r="J1321">
        <v>78</v>
      </c>
      <c r="K1321">
        <v>78</v>
      </c>
      <c r="L1321">
        <v>78</v>
      </c>
      <c r="N1321" s="171" t="str">
        <f t="shared" si="60"/>
        <v>820420-56000-L</v>
      </c>
      <c r="O1321" s="172">
        <f>IF(B1321="NET","",IF(B1321="","",IFERROR(VLOOKUP(N1321,EAN!$A:$B,2,FALSE),"MANGLER - MÅ OPPDATERE EAN-FANEN")))</f>
        <v>7048652856463</v>
      </c>
      <c r="P1321" s="171">
        <f t="shared" si="61"/>
        <v>78</v>
      </c>
      <c r="Q1321" s="171">
        <f t="shared" si="62"/>
        <v>78</v>
      </c>
      <c r="S1321" s="102" t="str">
        <f>IF(B1321="NET","",IFERROR(VLOOKUP(O1321,'2) Order Form'!$V$9:$V$905,1,FALSE),"Ikke med I order form"))</f>
        <v>Ikke med I order form</v>
      </c>
      <c r="U1321" s="2">
        <v>7048652899941</v>
      </c>
      <c r="V1321" s="120">
        <f>IFERROR(VLOOKUP(U1321,'2) Order Form'!$V$9:$V$1767,1,FALSE),"Ikke med I order form")</f>
        <v>7048652899941</v>
      </c>
      <c r="W1321" s="173">
        <f>INDEX(ATS!$A:$P,MATCH(ATS!$U1321,ATS!$O:$O,0),1)</f>
        <v>820442</v>
      </c>
      <c r="X1321" s="174" t="str">
        <f>INDEX(ATS!$A:$P,MATCH(ATS!$U1321,ATS!$O:$O,0),2)</f>
        <v>Hunter Merino Hybrid LS Jersey W</v>
      </c>
      <c r="Y1321" s="175" t="str">
        <f>INDEX(ATS!$A:$P,MATCH(ATS!$U1321,ATS!$O:$O,0),4)</f>
        <v>88300-XS</v>
      </c>
      <c r="AA1321" s="173"/>
    </row>
    <row r="1322" spans="1:27">
      <c r="A1322" s="140">
        <v>820421</v>
      </c>
      <c r="B1322" t="s">
        <v>170</v>
      </c>
      <c r="H1322" s="140">
        <v>202341</v>
      </c>
      <c r="I1322" s="140">
        <v>202342</v>
      </c>
      <c r="J1322" s="140">
        <v>202343</v>
      </c>
      <c r="K1322" s="140">
        <v>202344</v>
      </c>
      <c r="L1322" s="140">
        <v>202345</v>
      </c>
      <c r="N1322" s="171" t="str">
        <f t="shared" si="60"/>
        <v>820421-</v>
      </c>
      <c r="O1322" s="172" t="str">
        <f>IF(B1322="NET","",IF(B1322="","",IFERROR(VLOOKUP(N1322,EAN!$A:$B,2,FALSE),"MANGLER - MÅ OPPDATERE EAN-FANEN")))</f>
        <v/>
      </c>
      <c r="P1322" s="171">
        <f t="shared" si="61"/>
        <v>202341</v>
      </c>
      <c r="Q1322" s="171">
        <f t="shared" si="62"/>
        <v>202345</v>
      </c>
      <c r="S1322" s="102" t="str">
        <f>IF(B1322="NET","",IFERROR(VLOOKUP(O1322,'2) Order Form'!$V$9:$V$905,1,FALSE),"Ikke med I order form"))</f>
        <v/>
      </c>
      <c r="U1322" s="2">
        <v>7048652899934</v>
      </c>
      <c r="V1322" s="120">
        <f>IFERROR(VLOOKUP(U1322,'2) Order Form'!$V$9:$V$1767,1,FALSE),"Ikke med I order form")</f>
        <v>7048652899934</v>
      </c>
      <c r="W1322" s="173">
        <f>INDEX(ATS!$A:$P,MATCH(ATS!$U1322,ATS!$O:$O,0),1)</f>
        <v>820442</v>
      </c>
      <c r="X1322" s="174" t="str">
        <f>INDEX(ATS!$A:$P,MATCH(ATS!$U1322,ATS!$O:$O,0),2)</f>
        <v>Hunter Merino Hybrid LS Jersey W</v>
      </c>
      <c r="Y1322" s="175" t="str">
        <f>INDEX(ATS!$A:$P,MATCH(ATS!$U1322,ATS!$O:$O,0),4)</f>
        <v>88300-S</v>
      </c>
      <c r="AA1322" s="173"/>
    </row>
    <row r="1323" spans="1:27">
      <c r="A1323">
        <v>820421</v>
      </c>
      <c r="B1323" t="s">
        <v>1621</v>
      </c>
      <c r="C1323" t="s">
        <v>3939</v>
      </c>
      <c r="D1323" t="s">
        <v>1030</v>
      </c>
      <c r="E1323" t="s">
        <v>114</v>
      </c>
      <c r="F1323" t="s">
        <v>8</v>
      </c>
      <c r="G1323" t="s">
        <v>111</v>
      </c>
      <c r="H1323">
        <v>75</v>
      </c>
      <c r="I1323">
        <v>75</v>
      </c>
      <c r="J1323">
        <v>75</v>
      </c>
      <c r="K1323">
        <v>75</v>
      </c>
      <c r="L1323">
        <v>75</v>
      </c>
      <c r="N1323" s="171" t="str">
        <f t="shared" si="60"/>
        <v>820421-10001-S</v>
      </c>
      <c r="O1323" s="172">
        <f>IF(B1323="NET","",IF(B1323="","",IFERROR(VLOOKUP(N1323,EAN!$A:$B,2,FALSE),"MANGLER - MÅ OPPDATERE EAN-FANEN")))</f>
        <v>7048652856234</v>
      </c>
      <c r="P1323" s="171">
        <f t="shared" si="61"/>
        <v>75</v>
      </c>
      <c r="Q1323" s="171">
        <f t="shared" si="62"/>
        <v>75</v>
      </c>
      <c r="S1323" s="102" t="str">
        <f>IF(B1323="NET","",IFERROR(VLOOKUP(O1323,'2) Order Form'!$V$9:$V$905,1,FALSE),"Ikke med I order form"))</f>
        <v>Ikke med I order form</v>
      </c>
      <c r="U1323" s="2">
        <v>7048652899934</v>
      </c>
      <c r="V1323" s="120">
        <f>IFERROR(VLOOKUP(U1323,'2) Order Form'!$V$9:$V$1767,1,FALSE),"Ikke med I order form")</f>
        <v>7048652899934</v>
      </c>
      <c r="W1323" s="173">
        <f>INDEX(ATS!$A:$P,MATCH(ATS!$U1323,ATS!$O:$O,0),1)</f>
        <v>820442</v>
      </c>
      <c r="X1323" s="174" t="str">
        <f>INDEX(ATS!$A:$P,MATCH(ATS!$U1323,ATS!$O:$O,0),2)</f>
        <v>Hunter Merino Hybrid LS Jersey W</v>
      </c>
      <c r="Y1323" s="175" t="str">
        <f>INDEX(ATS!$A:$P,MATCH(ATS!$U1323,ATS!$O:$O,0),4)</f>
        <v>88300-S</v>
      </c>
      <c r="AA1323" s="173"/>
    </row>
    <row r="1324" spans="1:27">
      <c r="A1324">
        <v>820421</v>
      </c>
      <c r="B1324" t="s">
        <v>1621</v>
      </c>
      <c r="C1324" t="s">
        <v>3939</v>
      </c>
      <c r="D1324" t="s">
        <v>1031</v>
      </c>
      <c r="E1324" t="s">
        <v>114</v>
      </c>
      <c r="F1324" t="s">
        <v>7</v>
      </c>
      <c r="G1324" t="s">
        <v>111</v>
      </c>
      <c r="H1324">
        <v>151</v>
      </c>
      <c r="I1324">
        <v>151</v>
      </c>
      <c r="J1324">
        <v>151</v>
      </c>
      <c r="K1324">
        <v>151</v>
      </c>
      <c r="L1324">
        <v>151</v>
      </c>
      <c r="N1324" s="171" t="str">
        <f t="shared" si="60"/>
        <v>820421-10001-M</v>
      </c>
      <c r="O1324" s="172">
        <f>IF(B1324="NET","",IF(B1324="","",IFERROR(VLOOKUP(N1324,EAN!$A:$B,2,FALSE),"MANGLER - MÅ OPPDATERE EAN-FANEN")))</f>
        <v>7048652856241</v>
      </c>
      <c r="P1324" s="171">
        <f t="shared" si="61"/>
        <v>151</v>
      </c>
      <c r="Q1324" s="171">
        <f t="shared" si="62"/>
        <v>151</v>
      </c>
      <c r="S1324" s="102" t="str">
        <f>IF(B1324="NET","",IFERROR(VLOOKUP(O1324,'2) Order Form'!$V$9:$V$905,1,FALSE),"Ikke med I order form"))</f>
        <v>Ikke med I order form</v>
      </c>
      <c r="U1324" s="2">
        <v>7048652899927</v>
      </c>
      <c r="V1324" s="120">
        <f>IFERROR(VLOOKUP(U1324,'2) Order Form'!$V$9:$V$1767,1,FALSE),"Ikke med I order form")</f>
        <v>7048652899927</v>
      </c>
      <c r="W1324" s="173">
        <f>INDEX(ATS!$A:$P,MATCH(ATS!$U1324,ATS!$O:$O,0),1)</f>
        <v>820442</v>
      </c>
      <c r="X1324" s="174" t="str">
        <f>INDEX(ATS!$A:$P,MATCH(ATS!$U1324,ATS!$O:$O,0),2)</f>
        <v>Hunter Merino Hybrid LS Jersey W</v>
      </c>
      <c r="Y1324" s="175" t="str">
        <f>INDEX(ATS!$A:$P,MATCH(ATS!$U1324,ATS!$O:$O,0),4)</f>
        <v>88300-M</v>
      </c>
      <c r="AA1324" s="173"/>
    </row>
    <row r="1325" spans="1:27">
      <c r="A1325">
        <v>820421</v>
      </c>
      <c r="B1325" t="s">
        <v>1621</v>
      </c>
      <c r="C1325" t="s">
        <v>3939</v>
      </c>
      <c r="D1325" t="s">
        <v>1032</v>
      </c>
      <c r="E1325" t="s">
        <v>114</v>
      </c>
      <c r="F1325" t="s">
        <v>66</v>
      </c>
      <c r="G1325" t="s">
        <v>111</v>
      </c>
      <c r="H1325">
        <v>174</v>
      </c>
      <c r="I1325">
        <v>174</v>
      </c>
      <c r="J1325">
        <v>174</v>
      </c>
      <c r="K1325">
        <v>174</v>
      </c>
      <c r="L1325">
        <v>174</v>
      </c>
      <c r="N1325" s="171" t="str">
        <f t="shared" si="60"/>
        <v>820421-10001-L</v>
      </c>
      <c r="O1325" s="172">
        <f>IF(B1325="NET","",IF(B1325="","",IFERROR(VLOOKUP(N1325,EAN!$A:$B,2,FALSE),"MANGLER - MÅ OPPDATERE EAN-FANEN")))</f>
        <v>7048652856258</v>
      </c>
      <c r="P1325" s="171">
        <f t="shared" si="61"/>
        <v>174</v>
      </c>
      <c r="Q1325" s="171">
        <f t="shared" si="62"/>
        <v>174</v>
      </c>
      <c r="S1325" s="102" t="str">
        <f>IF(B1325="NET","",IFERROR(VLOOKUP(O1325,'2) Order Form'!$V$9:$V$905,1,FALSE),"Ikke med I order form"))</f>
        <v>Ikke med I order form</v>
      </c>
      <c r="U1325" s="2">
        <v>7048652899927</v>
      </c>
      <c r="V1325" s="120">
        <f>IFERROR(VLOOKUP(U1325,'2) Order Form'!$V$9:$V$1767,1,FALSE),"Ikke med I order form")</f>
        <v>7048652899927</v>
      </c>
      <c r="W1325" s="173">
        <f>INDEX(ATS!$A:$P,MATCH(ATS!$U1325,ATS!$O:$O,0),1)</f>
        <v>820442</v>
      </c>
      <c r="X1325" s="174" t="str">
        <f>INDEX(ATS!$A:$P,MATCH(ATS!$U1325,ATS!$O:$O,0),2)</f>
        <v>Hunter Merino Hybrid LS Jersey W</v>
      </c>
      <c r="Y1325" s="175" t="str">
        <f>INDEX(ATS!$A:$P,MATCH(ATS!$U1325,ATS!$O:$O,0),4)</f>
        <v>88300-M</v>
      </c>
      <c r="AA1325" s="173"/>
    </row>
    <row r="1326" spans="1:27">
      <c r="A1326">
        <v>820421</v>
      </c>
      <c r="B1326" t="s">
        <v>1621</v>
      </c>
      <c r="C1326" t="s">
        <v>3939</v>
      </c>
      <c r="D1326" t="s">
        <v>1033</v>
      </c>
      <c r="E1326" t="s">
        <v>114</v>
      </c>
      <c r="F1326" t="s">
        <v>67</v>
      </c>
      <c r="G1326" t="s">
        <v>111</v>
      </c>
      <c r="H1326">
        <v>99</v>
      </c>
      <c r="I1326">
        <v>99</v>
      </c>
      <c r="J1326">
        <v>99</v>
      </c>
      <c r="K1326">
        <v>99</v>
      </c>
      <c r="L1326">
        <v>99</v>
      </c>
      <c r="N1326" s="171" t="str">
        <f t="shared" si="60"/>
        <v>820421-10001-XL</v>
      </c>
      <c r="O1326" s="172">
        <f>IF(B1326="NET","",IF(B1326="","",IFERROR(VLOOKUP(N1326,EAN!$A:$B,2,FALSE),"MANGLER - MÅ OPPDATERE EAN-FANEN")))</f>
        <v>7048652856265</v>
      </c>
      <c r="P1326" s="171">
        <f t="shared" si="61"/>
        <v>99</v>
      </c>
      <c r="Q1326" s="171">
        <f t="shared" si="62"/>
        <v>99</v>
      </c>
      <c r="S1326" s="102" t="str">
        <f>IF(B1326="NET","",IFERROR(VLOOKUP(O1326,'2) Order Form'!$V$9:$V$905,1,FALSE),"Ikke med I order form"))</f>
        <v>Ikke med I order form</v>
      </c>
      <c r="U1326" s="2">
        <v>7048652899910</v>
      </c>
      <c r="V1326" s="120">
        <f>IFERROR(VLOOKUP(U1326,'2) Order Form'!$V$9:$V$1767,1,FALSE),"Ikke med I order form")</f>
        <v>7048652899910</v>
      </c>
      <c r="W1326" s="173">
        <f>INDEX(ATS!$A:$P,MATCH(ATS!$U1326,ATS!$O:$O,0),1)</f>
        <v>820442</v>
      </c>
      <c r="X1326" s="174" t="str">
        <f>INDEX(ATS!$A:$P,MATCH(ATS!$U1326,ATS!$O:$O,0),2)</f>
        <v>Hunter Merino Hybrid LS Jersey W</v>
      </c>
      <c r="Y1326" s="175" t="str">
        <f>INDEX(ATS!$A:$P,MATCH(ATS!$U1326,ATS!$O:$O,0),4)</f>
        <v>88300-L</v>
      </c>
      <c r="AA1326" s="173"/>
    </row>
    <row r="1327" spans="1:27">
      <c r="A1327">
        <v>820421</v>
      </c>
      <c r="B1327" t="s">
        <v>1621</v>
      </c>
      <c r="C1327" t="s">
        <v>3939</v>
      </c>
      <c r="D1327" t="s">
        <v>1512</v>
      </c>
      <c r="E1327" t="s">
        <v>2817</v>
      </c>
      <c r="F1327" t="s">
        <v>8</v>
      </c>
      <c r="G1327" t="s">
        <v>111</v>
      </c>
      <c r="H1327">
        <v>77</v>
      </c>
      <c r="I1327">
        <v>77</v>
      </c>
      <c r="J1327">
        <v>77</v>
      </c>
      <c r="K1327">
        <v>77</v>
      </c>
      <c r="L1327">
        <v>77</v>
      </c>
      <c r="N1327" s="171" t="str">
        <f t="shared" si="60"/>
        <v>820421-88000-S</v>
      </c>
      <c r="O1327" s="172">
        <f>IF(B1327="NET","",IF(B1327="","",IFERROR(VLOOKUP(N1327,EAN!$A:$B,2,FALSE),"MANGLER - MÅ OPPDATERE EAN-FANEN")))</f>
        <v>7048652856272</v>
      </c>
      <c r="P1327" s="171">
        <f t="shared" si="61"/>
        <v>77</v>
      </c>
      <c r="Q1327" s="171">
        <f t="shared" si="62"/>
        <v>77</v>
      </c>
      <c r="S1327" s="102" t="str">
        <f>IF(B1327="NET","",IFERROR(VLOOKUP(O1327,'2) Order Form'!$V$9:$V$905,1,FALSE),"Ikke med I order form"))</f>
        <v>Ikke med I order form</v>
      </c>
      <c r="U1327" s="2">
        <v>7048652899910</v>
      </c>
      <c r="V1327" s="120">
        <f>IFERROR(VLOOKUP(U1327,'2) Order Form'!$V$9:$V$1767,1,FALSE),"Ikke med I order form")</f>
        <v>7048652899910</v>
      </c>
      <c r="W1327" s="173">
        <f>INDEX(ATS!$A:$P,MATCH(ATS!$U1327,ATS!$O:$O,0),1)</f>
        <v>820442</v>
      </c>
      <c r="X1327" s="174" t="str">
        <f>INDEX(ATS!$A:$P,MATCH(ATS!$U1327,ATS!$O:$O,0),2)</f>
        <v>Hunter Merino Hybrid LS Jersey W</v>
      </c>
      <c r="Y1327" s="175" t="str">
        <f>INDEX(ATS!$A:$P,MATCH(ATS!$U1327,ATS!$O:$O,0),4)</f>
        <v>88300-L</v>
      </c>
      <c r="AA1327" s="173"/>
    </row>
    <row r="1328" spans="1:27">
      <c r="A1328">
        <v>820421</v>
      </c>
      <c r="B1328" t="s">
        <v>1621</v>
      </c>
      <c r="C1328" t="s">
        <v>3939</v>
      </c>
      <c r="D1328" t="s">
        <v>1513</v>
      </c>
      <c r="E1328" t="s">
        <v>2817</v>
      </c>
      <c r="F1328" t="s">
        <v>7</v>
      </c>
      <c r="G1328" t="s">
        <v>111</v>
      </c>
      <c r="H1328">
        <v>150</v>
      </c>
      <c r="I1328">
        <v>150</v>
      </c>
      <c r="J1328">
        <v>150</v>
      </c>
      <c r="K1328">
        <v>150</v>
      </c>
      <c r="L1328">
        <v>150</v>
      </c>
      <c r="N1328" s="171" t="str">
        <f t="shared" si="60"/>
        <v>820421-88000-M</v>
      </c>
      <c r="O1328" s="172">
        <f>IF(B1328="NET","",IF(B1328="","",IFERROR(VLOOKUP(N1328,EAN!$A:$B,2,FALSE),"MANGLER - MÅ OPPDATERE EAN-FANEN")))</f>
        <v>7048652856289</v>
      </c>
      <c r="P1328" s="171">
        <f t="shared" si="61"/>
        <v>150</v>
      </c>
      <c r="Q1328" s="171">
        <f t="shared" si="62"/>
        <v>150</v>
      </c>
      <c r="S1328" s="102" t="str">
        <f>IF(B1328="NET","",IFERROR(VLOOKUP(O1328,'2) Order Form'!$V$9:$V$905,1,FALSE),"Ikke med I order form"))</f>
        <v>Ikke med I order form</v>
      </c>
      <c r="U1328" s="2">
        <v>7048652899828</v>
      </c>
      <c r="V1328" s="120">
        <f>IFERROR(VLOOKUP(U1328,'2) Order Form'!$V$9:$V$1767,1,FALSE),"Ikke med I order form")</f>
        <v>7048652899828</v>
      </c>
      <c r="W1328" s="173">
        <f>INDEX(ATS!$A:$P,MATCH(ATS!$U1328,ATS!$O:$O,0),1)</f>
        <v>820386</v>
      </c>
      <c r="X1328" s="174" t="str">
        <f>INDEX(ATS!$A:$P,MATCH(ATS!$U1328,ATS!$O:$O,0),2)</f>
        <v>Hunter Merino SS Jersey W</v>
      </c>
      <c r="Y1328" s="175" t="str">
        <f>INDEX(ATS!$A:$P,MATCH(ATS!$U1328,ATS!$O:$O,0),4)</f>
        <v>88300-XS</v>
      </c>
      <c r="AA1328" s="173"/>
    </row>
    <row r="1329" spans="1:27">
      <c r="A1329">
        <v>820421</v>
      </c>
      <c r="B1329" t="s">
        <v>1621</v>
      </c>
      <c r="C1329" t="s">
        <v>3939</v>
      </c>
      <c r="D1329" t="s">
        <v>1514</v>
      </c>
      <c r="E1329" t="s">
        <v>2817</v>
      </c>
      <c r="F1329" t="s">
        <v>66</v>
      </c>
      <c r="G1329" t="s">
        <v>111</v>
      </c>
      <c r="H1329">
        <v>174</v>
      </c>
      <c r="I1329">
        <v>174</v>
      </c>
      <c r="J1329">
        <v>174</v>
      </c>
      <c r="K1329">
        <v>174</v>
      </c>
      <c r="L1329">
        <v>174</v>
      </c>
      <c r="N1329" s="171" t="str">
        <f t="shared" si="60"/>
        <v>820421-88000-L</v>
      </c>
      <c r="O1329" s="172">
        <f>IF(B1329="NET","",IF(B1329="","",IFERROR(VLOOKUP(N1329,EAN!$A:$B,2,FALSE),"MANGLER - MÅ OPPDATERE EAN-FANEN")))</f>
        <v>7048652856296</v>
      </c>
      <c r="P1329" s="171">
        <f t="shared" si="61"/>
        <v>174</v>
      </c>
      <c r="Q1329" s="171">
        <f t="shared" si="62"/>
        <v>174</v>
      </c>
      <c r="S1329" s="102" t="str">
        <f>IF(B1329="NET","",IFERROR(VLOOKUP(O1329,'2) Order Form'!$V$9:$V$905,1,FALSE),"Ikke med I order form"))</f>
        <v>Ikke med I order form</v>
      </c>
      <c r="U1329" s="2">
        <v>7048652899828</v>
      </c>
      <c r="V1329" s="120">
        <f>IFERROR(VLOOKUP(U1329,'2) Order Form'!$V$9:$V$1767,1,FALSE),"Ikke med I order form")</f>
        <v>7048652899828</v>
      </c>
      <c r="W1329" s="173">
        <f>INDEX(ATS!$A:$P,MATCH(ATS!$U1329,ATS!$O:$O,0),1)</f>
        <v>820386</v>
      </c>
      <c r="X1329" s="174" t="str">
        <f>INDEX(ATS!$A:$P,MATCH(ATS!$U1329,ATS!$O:$O,0),2)</f>
        <v>Hunter Merino SS Jersey W</v>
      </c>
      <c r="Y1329" s="175" t="str">
        <f>INDEX(ATS!$A:$P,MATCH(ATS!$U1329,ATS!$O:$O,0),4)</f>
        <v>88300-XS</v>
      </c>
      <c r="AA1329" s="173"/>
    </row>
    <row r="1330" spans="1:27">
      <c r="A1330">
        <v>820421</v>
      </c>
      <c r="B1330" t="s">
        <v>1621</v>
      </c>
      <c r="C1330" t="s">
        <v>3939</v>
      </c>
      <c r="D1330" t="s">
        <v>1515</v>
      </c>
      <c r="E1330" t="s">
        <v>2817</v>
      </c>
      <c r="F1330" t="s">
        <v>67</v>
      </c>
      <c r="G1330" t="s">
        <v>111</v>
      </c>
      <c r="H1330">
        <v>99</v>
      </c>
      <c r="I1330">
        <v>99</v>
      </c>
      <c r="J1330">
        <v>99</v>
      </c>
      <c r="K1330">
        <v>99</v>
      </c>
      <c r="L1330">
        <v>99</v>
      </c>
      <c r="N1330" s="171" t="str">
        <f t="shared" si="60"/>
        <v>820421-88000-XL</v>
      </c>
      <c r="O1330" s="172">
        <f>IF(B1330="NET","",IF(B1330="","",IFERROR(VLOOKUP(N1330,EAN!$A:$B,2,FALSE),"MANGLER - MÅ OPPDATERE EAN-FANEN")))</f>
        <v>7048652856302</v>
      </c>
      <c r="P1330" s="171">
        <f t="shared" si="61"/>
        <v>99</v>
      </c>
      <c r="Q1330" s="171">
        <f t="shared" si="62"/>
        <v>99</v>
      </c>
      <c r="S1330" s="102" t="str">
        <f>IF(B1330="NET","",IFERROR(VLOOKUP(O1330,'2) Order Form'!$V$9:$V$905,1,FALSE),"Ikke med I order form"))</f>
        <v>Ikke med I order form</v>
      </c>
      <c r="U1330" s="2">
        <v>7048652899811</v>
      </c>
      <c r="V1330" s="120">
        <f>IFERROR(VLOOKUP(U1330,'2) Order Form'!$V$9:$V$1767,1,FALSE),"Ikke med I order form")</f>
        <v>7048652899811</v>
      </c>
      <c r="W1330" s="173">
        <f>INDEX(ATS!$A:$P,MATCH(ATS!$U1330,ATS!$O:$O,0),1)</f>
        <v>820386</v>
      </c>
      <c r="X1330" s="174" t="str">
        <f>INDEX(ATS!$A:$P,MATCH(ATS!$U1330,ATS!$O:$O,0),2)</f>
        <v>Hunter Merino SS Jersey W</v>
      </c>
      <c r="Y1330" s="175" t="str">
        <f>INDEX(ATS!$A:$P,MATCH(ATS!$U1330,ATS!$O:$O,0),4)</f>
        <v>88300-S</v>
      </c>
      <c r="AA1330" s="173"/>
    </row>
    <row r="1331" spans="1:27">
      <c r="A1331" s="140">
        <v>820422</v>
      </c>
      <c r="B1331" t="s">
        <v>170</v>
      </c>
      <c r="H1331" s="140">
        <v>202341</v>
      </c>
      <c r="I1331" s="140">
        <v>202342</v>
      </c>
      <c r="J1331" s="140">
        <v>202343</v>
      </c>
      <c r="K1331" s="140">
        <v>202344</v>
      </c>
      <c r="L1331" s="140">
        <v>202345</v>
      </c>
      <c r="N1331" s="171" t="str">
        <f t="shared" si="60"/>
        <v>820422-</v>
      </c>
      <c r="O1331" s="172" t="str">
        <f>IF(B1331="NET","",IF(B1331="","",IFERROR(VLOOKUP(N1331,EAN!$A:$B,2,FALSE),"MANGLER - MÅ OPPDATERE EAN-FANEN")))</f>
        <v/>
      </c>
      <c r="P1331" s="171">
        <f t="shared" si="61"/>
        <v>202341</v>
      </c>
      <c r="Q1331" s="171">
        <f t="shared" si="62"/>
        <v>202345</v>
      </c>
      <c r="S1331" s="102" t="str">
        <f>IF(B1331="NET","",IFERROR(VLOOKUP(O1331,'2) Order Form'!$V$9:$V$905,1,FALSE),"Ikke med I order form"))</f>
        <v/>
      </c>
      <c r="U1331" s="2">
        <v>7048652899811</v>
      </c>
      <c r="V1331" s="120">
        <f>IFERROR(VLOOKUP(U1331,'2) Order Form'!$V$9:$V$1767,1,FALSE),"Ikke med I order form")</f>
        <v>7048652899811</v>
      </c>
      <c r="W1331" s="173">
        <f>INDEX(ATS!$A:$P,MATCH(ATS!$U1331,ATS!$O:$O,0),1)</f>
        <v>820386</v>
      </c>
      <c r="X1331" s="174" t="str">
        <f>INDEX(ATS!$A:$P,MATCH(ATS!$U1331,ATS!$O:$O,0),2)</f>
        <v>Hunter Merino SS Jersey W</v>
      </c>
      <c r="Y1331" s="175" t="str">
        <f>INDEX(ATS!$A:$P,MATCH(ATS!$U1331,ATS!$O:$O,0),4)</f>
        <v>88300-S</v>
      </c>
      <c r="AA1331" s="173"/>
    </row>
    <row r="1332" spans="1:27">
      <c r="A1332" s="140">
        <v>820423</v>
      </c>
      <c r="B1332" t="s">
        <v>170</v>
      </c>
      <c r="H1332" s="140">
        <v>202341</v>
      </c>
      <c r="I1332" s="140">
        <v>202342</v>
      </c>
      <c r="J1332" s="140">
        <v>202343</v>
      </c>
      <c r="K1332" s="140">
        <v>202344</v>
      </c>
      <c r="L1332" s="140">
        <v>202345</v>
      </c>
      <c r="N1332" s="171" t="str">
        <f t="shared" si="60"/>
        <v>820423-</v>
      </c>
      <c r="O1332" s="172" t="str">
        <f>IF(B1332="NET","",IF(B1332="","",IFERROR(VLOOKUP(N1332,EAN!$A:$B,2,FALSE),"MANGLER - MÅ OPPDATERE EAN-FANEN")))</f>
        <v/>
      </c>
      <c r="P1332" s="171">
        <f t="shared" si="61"/>
        <v>202341</v>
      </c>
      <c r="Q1332" s="171">
        <f t="shared" si="62"/>
        <v>202345</v>
      </c>
      <c r="S1332" s="102" t="str">
        <f>IF(B1332="NET","",IFERROR(VLOOKUP(O1332,'2) Order Form'!$V$9:$V$905,1,FALSE),"Ikke med I order form"))</f>
        <v/>
      </c>
      <c r="U1332" s="2">
        <v>7048652899804</v>
      </c>
      <c r="V1332" s="120">
        <f>IFERROR(VLOOKUP(U1332,'2) Order Form'!$V$9:$V$1767,1,FALSE),"Ikke med I order form")</f>
        <v>7048652899804</v>
      </c>
      <c r="W1332" s="173">
        <f>INDEX(ATS!$A:$P,MATCH(ATS!$U1332,ATS!$O:$O,0),1)</f>
        <v>820386</v>
      </c>
      <c r="X1332" s="174" t="str">
        <f>INDEX(ATS!$A:$P,MATCH(ATS!$U1332,ATS!$O:$O,0),2)</f>
        <v>Hunter Merino SS Jersey W</v>
      </c>
      <c r="Y1332" s="175" t="str">
        <f>INDEX(ATS!$A:$P,MATCH(ATS!$U1332,ATS!$O:$O,0),4)</f>
        <v>88300-M</v>
      </c>
      <c r="AA1332" s="173"/>
    </row>
    <row r="1333" spans="1:27">
      <c r="A1333" s="140">
        <v>820424</v>
      </c>
      <c r="B1333" t="s">
        <v>170</v>
      </c>
      <c r="H1333" s="140">
        <v>202341</v>
      </c>
      <c r="I1333" s="140">
        <v>202342</v>
      </c>
      <c r="J1333" s="140">
        <v>202343</v>
      </c>
      <c r="K1333" s="140">
        <v>202344</v>
      </c>
      <c r="L1333" s="140">
        <v>202345</v>
      </c>
      <c r="N1333" s="171" t="str">
        <f t="shared" si="60"/>
        <v>820424-</v>
      </c>
      <c r="O1333" s="172" t="str">
        <f>IF(B1333="NET","",IF(B1333="","",IFERROR(VLOOKUP(N1333,EAN!$A:$B,2,FALSE),"MANGLER - MÅ OPPDATERE EAN-FANEN")))</f>
        <v/>
      </c>
      <c r="P1333" s="171">
        <f t="shared" si="61"/>
        <v>202341</v>
      </c>
      <c r="Q1333" s="171">
        <f t="shared" si="62"/>
        <v>202345</v>
      </c>
      <c r="S1333" s="102" t="str">
        <f>IF(B1333="NET","",IFERROR(VLOOKUP(O1333,'2) Order Form'!$V$9:$V$905,1,FALSE),"Ikke med I order form"))</f>
        <v/>
      </c>
      <c r="U1333" s="2">
        <v>7048652899804</v>
      </c>
      <c r="V1333" s="120">
        <f>IFERROR(VLOOKUP(U1333,'2) Order Form'!$V$9:$V$1767,1,FALSE),"Ikke med I order form")</f>
        <v>7048652899804</v>
      </c>
      <c r="W1333" s="173">
        <f>INDEX(ATS!$A:$P,MATCH(ATS!$U1333,ATS!$O:$O,0),1)</f>
        <v>820386</v>
      </c>
      <c r="X1333" s="174" t="str">
        <f>INDEX(ATS!$A:$P,MATCH(ATS!$U1333,ATS!$O:$O,0),2)</f>
        <v>Hunter Merino SS Jersey W</v>
      </c>
      <c r="Y1333" s="175" t="str">
        <f>INDEX(ATS!$A:$P,MATCH(ATS!$U1333,ATS!$O:$O,0),4)</f>
        <v>88300-M</v>
      </c>
      <c r="AA1333" s="173"/>
    </row>
    <row r="1334" spans="1:27">
      <c r="A1334" s="140">
        <v>820425</v>
      </c>
      <c r="B1334" t="s">
        <v>170</v>
      </c>
      <c r="H1334" s="140">
        <v>202341</v>
      </c>
      <c r="I1334" s="140">
        <v>202342</v>
      </c>
      <c r="J1334" s="140">
        <v>202343</v>
      </c>
      <c r="K1334" s="140">
        <v>202344</v>
      </c>
      <c r="L1334" s="140">
        <v>202345</v>
      </c>
      <c r="N1334" s="171" t="str">
        <f t="shared" si="60"/>
        <v>820425-</v>
      </c>
      <c r="O1334" s="172" t="str">
        <f>IF(B1334="NET","",IF(B1334="","",IFERROR(VLOOKUP(N1334,EAN!$A:$B,2,FALSE),"MANGLER - MÅ OPPDATERE EAN-FANEN")))</f>
        <v/>
      </c>
      <c r="P1334" s="171">
        <f t="shared" si="61"/>
        <v>202341</v>
      </c>
      <c r="Q1334" s="171">
        <f t="shared" si="62"/>
        <v>202345</v>
      </c>
      <c r="S1334" s="102" t="str">
        <f>IF(B1334="NET","",IFERROR(VLOOKUP(O1334,'2) Order Form'!$V$9:$V$905,1,FALSE),"Ikke med I order form"))</f>
        <v/>
      </c>
      <c r="U1334" s="2">
        <v>7048652899798</v>
      </c>
      <c r="V1334" s="120">
        <f>IFERROR(VLOOKUP(U1334,'2) Order Form'!$V$9:$V$1767,1,FALSE),"Ikke med I order form")</f>
        <v>7048652899798</v>
      </c>
      <c r="W1334" s="173">
        <f>INDEX(ATS!$A:$P,MATCH(ATS!$U1334,ATS!$O:$O,0),1)</f>
        <v>820386</v>
      </c>
      <c r="X1334" s="174" t="str">
        <f>INDEX(ATS!$A:$P,MATCH(ATS!$U1334,ATS!$O:$O,0),2)</f>
        <v>Hunter Merino SS Jersey W</v>
      </c>
      <c r="Y1334" s="175" t="str">
        <f>INDEX(ATS!$A:$P,MATCH(ATS!$U1334,ATS!$O:$O,0),4)</f>
        <v>88300-L</v>
      </c>
      <c r="AA1334" s="173"/>
    </row>
    <row r="1335" spans="1:27">
      <c r="A1335" s="140">
        <v>820426</v>
      </c>
      <c r="B1335" t="s">
        <v>170</v>
      </c>
      <c r="H1335" s="140">
        <v>202341</v>
      </c>
      <c r="I1335" s="140">
        <v>202342</v>
      </c>
      <c r="J1335" s="140">
        <v>202343</v>
      </c>
      <c r="K1335" s="140">
        <v>202344</v>
      </c>
      <c r="L1335" s="140">
        <v>202345</v>
      </c>
      <c r="N1335" s="171" t="str">
        <f t="shared" si="60"/>
        <v>820426-</v>
      </c>
      <c r="O1335" s="172" t="str">
        <f>IF(B1335="NET","",IF(B1335="","",IFERROR(VLOOKUP(N1335,EAN!$A:$B,2,FALSE),"MANGLER - MÅ OPPDATERE EAN-FANEN")))</f>
        <v/>
      </c>
      <c r="P1335" s="171">
        <f t="shared" si="61"/>
        <v>202341</v>
      </c>
      <c r="Q1335" s="171">
        <f t="shared" si="62"/>
        <v>202345</v>
      </c>
      <c r="S1335" s="102" t="str">
        <f>IF(B1335="NET","",IFERROR(VLOOKUP(O1335,'2) Order Form'!$V$9:$V$905,1,FALSE),"Ikke med I order form"))</f>
        <v/>
      </c>
      <c r="U1335" s="2">
        <v>7048652899798</v>
      </c>
      <c r="V1335" s="120">
        <f>IFERROR(VLOOKUP(U1335,'2) Order Form'!$V$9:$V$1767,1,FALSE),"Ikke med I order form")</f>
        <v>7048652899798</v>
      </c>
      <c r="W1335" s="173">
        <f>INDEX(ATS!$A:$P,MATCH(ATS!$U1335,ATS!$O:$O,0),1)</f>
        <v>820386</v>
      </c>
      <c r="X1335" s="174" t="str">
        <f>INDEX(ATS!$A:$P,MATCH(ATS!$U1335,ATS!$O:$O,0),2)</f>
        <v>Hunter Merino SS Jersey W</v>
      </c>
      <c r="Y1335" s="175" t="str">
        <f>INDEX(ATS!$A:$P,MATCH(ATS!$U1335,ATS!$O:$O,0),4)</f>
        <v>88300-L</v>
      </c>
      <c r="AA1335" s="173"/>
    </row>
    <row r="1336" spans="1:27">
      <c r="A1336">
        <v>820426</v>
      </c>
      <c r="B1336" t="s">
        <v>1630</v>
      </c>
      <c r="C1336" t="s">
        <v>3939</v>
      </c>
      <c r="D1336" t="s">
        <v>334</v>
      </c>
      <c r="E1336" t="s">
        <v>2883</v>
      </c>
      <c r="F1336" t="s">
        <v>8</v>
      </c>
      <c r="G1336" t="s">
        <v>111</v>
      </c>
      <c r="H1336">
        <v>44</v>
      </c>
      <c r="I1336">
        <v>44</v>
      </c>
      <c r="J1336">
        <v>44</v>
      </c>
      <c r="K1336">
        <v>44</v>
      </c>
      <c r="L1336">
        <v>44</v>
      </c>
      <c r="N1336" s="171" t="str">
        <f t="shared" si="60"/>
        <v>820426-99901-S</v>
      </c>
      <c r="O1336" s="172">
        <f>IF(B1336="NET","",IF(B1336="","",IFERROR(VLOOKUP(N1336,EAN!$A:$B,2,FALSE),"MANGLER - MÅ OPPDATERE EAN-FANEN")))</f>
        <v>7048652857200</v>
      </c>
      <c r="P1336" s="171">
        <f t="shared" si="61"/>
        <v>44</v>
      </c>
      <c r="Q1336" s="171">
        <f t="shared" si="62"/>
        <v>44</v>
      </c>
      <c r="S1336" s="102" t="str">
        <f>IF(B1336="NET","",IFERROR(VLOOKUP(O1336,'2) Order Form'!$V$9:$V$905,1,FALSE),"Ikke med I order form"))</f>
        <v>Ikke med I order form</v>
      </c>
      <c r="U1336" s="2">
        <v>7048652899866</v>
      </c>
      <c r="V1336" s="120">
        <f>IFERROR(VLOOKUP(U1336,'2) Order Form'!$V$9:$V$1767,1,FALSE),"Ikke med I order form")</f>
        <v>7048652899866</v>
      </c>
      <c r="W1336" s="173">
        <f>INDEX(ATS!$A:$P,MATCH(ATS!$U1336,ATS!$O:$O,0),1)</f>
        <v>820386</v>
      </c>
      <c r="X1336" s="174" t="str">
        <f>INDEX(ATS!$A:$P,MATCH(ATS!$U1336,ATS!$O:$O,0),2)</f>
        <v>Hunter Merino SS Jersey W</v>
      </c>
      <c r="Y1336" s="175" t="str">
        <f>INDEX(ATS!$A:$P,MATCH(ATS!$U1336,ATS!$O:$O,0),4)</f>
        <v>99901-XS</v>
      </c>
      <c r="AA1336" s="173"/>
    </row>
    <row r="1337" spans="1:27">
      <c r="A1337">
        <v>820426</v>
      </c>
      <c r="B1337" t="s">
        <v>1630</v>
      </c>
      <c r="C1337" t="s">
        <v>3939</v>
      </c>
      <c r="D1337" t="s">
        <v>335</v>
      </c>
      <c r="E1337" t="s">
        <v>2883</v>
      </c>
      <c r="F1337" t="s">
        <v>7</v>
      </c>
      <c r="G1337" t="s">
        <v>111</v>
      </c>
      <c r="H1337">
        <v>89</v>
      </c>
      <c r="I1337">
        <v>89</v>
      </c>
      <c r="J1337">
        <v>89</v>
      </c>
      <c r="K1337">
        <v>89</v>
      </c>
      <c r="L1337">
        <v>89</v>
      </c>
      <c r="N1337" s="171" t="str">
        <f t="shared" si="60"/>
        <v>820426-99901-M</v>
      </c>
      <c r="O1337" s="172">
        <f>IF(B1337="NET","",IF(B1337="","",IFERROR(VLOOKUP(N1337,EAN!$A:$B,2,FALSE),"MANGLER - MÅ OPPDATERE EAN-FANEN")))</f>
        <v>7048652857217</v>
      </c>
      <c r="P1337" s="171">
        <f t="shared" si="61"/>
        <v>89</v>
      </c>
      <c r="Q1337" s="171">
        <f t="shared" si="62"/>
        <v>89</v>
      </c>
      <c r="S1337" s="102" t="str">
        <f>IF(B1337="NET","",IFERROR(VLOOKUP(O1337,'2) Order Form'!$V$9:$V$905,1,FALSE),"Ikke med I order form"))</f>
        <v>Ikke med I order form</v>
      </c>
      <c r="U1337" s="2">
        <v>7048652899866</v>
      </c>
      <c r="V1337" s="120">
        <f>IFERROR(VLOOKUP(U1337,'2) Order Form'!$V$9:$V$1767,1,FALSE),"Ikke med I order form")</f>
        <v>7048652899866</v>
      </c>
      <c r="W1337" s="173">
        <f>INDEX(ATS!$A:$P,MATCH(ATS!$U1337,ATS!$O:$O,0),1)</f>
        <v>820386</v>
      </c>
      <c r="X1337" s="174" t="str">
        <f>INDEX(ATS!$A:$P,MATCH(ATS!$U1337,ATS!$O:$O,0),2)</f>
        <v>Hunter Merino SS Jersey W</v>
      </c>
      <c r="Y1337" s="175" t="str">
        <f>INDEX(ATS!$A:$P,MATCH(ATS!$U1337,ATS!$O:$O,0),4)</f>
        <v>99901-XS</v>
      </c>
      <c r="AA1337" s="173"/>
    </row>
    <row r="1338" spans="1:27">
      <c r="A1338">
        <v>820426</v>
      </c>
      <c r="B1338" t="s">
        <v>1630</v>
      </c>
      <c r="C1338" t="s">
        <v>3939</v>
      </c>
      <c r="D1338" t="s">
        <v>336</v>
      </c>
      <c r="E1338" t="s">
        <v>2883</v>
      </c>
      <c r="F1338" t="s">
        <v>66</v>
      </c>
      <c r="G1338" t="s">
        <v>111</v>
      </c>
      <c r="H1338">
        <v>102</v>
      </c>
      <c r="I1338">
        <v>102</v>
      </c>
      <c r="J1338">
        <v>102</v>
      </c>
      <c r="K1338">
        <v>102</v>
      </c>
      <c r="L1338">
        <v>102</v>
      </c>
      <c r="N1338" s="171" t="str">
        <f t="shared" si="60"/>
        <v>820426-99901-L</v>
      </c>
      <c r="O1338" s="172">
        <f>IF(B1338="NET","",IF(B1338="","",IFERROR(VLOOKUP(N1338,EAN!$A:$B,2,FALSE),"MANGLER - MÅ OPPDATERE EAN-FANEN")))</f>
        <v>7048652857262</v>
      </c>
      <c r="P1338" s="171">
        <f t="shared" si="61"/>
        <v>102</v>
      </c>
      <c r="Q1338" s="171">
        <f t="shared" si="62"/>
        <v>102</v>
      </c>
      <c r="S1338" s="102" t="str">
        <f>IF(B1338="NET","",IFERROR(VLOOKUP(O1338,'2) Order Form'!$V$9:$V$905,1,FALSE),"Ikke med I order form"))</f>
        <v>Ikke med I order form</v>
      </c>
      <c r="U1338" s="2">
        <v>7048652899859</v>
      </c>
      <c r="V1338" s="120">
        <f>IFERROR(VLOOKUP(U1338,'2) Order Form'!$V$9:$V$1767,1,FALSE),"Ikke med I order form")</f>
        <v>7048652899859</v>
      </c>
      <c r="W1338" s="173">
        <f>INDEX(ATS!$A:$P,MATCH(ATS!$U1338,ATS!$O:$O,0),1)</f>
        <v>820386</v>
      </c>
      <c r="X1338" s="174" t="str">
        <f>INDEX(ATS!$A:$P,MATCH(ATS!$U1338,ATS!$O:$O,0),2)</f>
        <v>Hunter Merino SS Jersey W</v>
      </c>
      <c r="Y1338" s="175" t="str">
        <f>INDEX(ATS!$A:$P,MATCH(ATS!$U1338,ATS!$O:$O,0),4)</f>
        <v>99901-S</v>
      </c>
      <c r="AA1338" s="173"/>
    </row>
    <row r="1339" spans="1:27">
      <c r="A1339">
        <v>820426</v>
      </c>
      <c r="B1339" t="s">
        <v>1630</v>
      </c>
      <c r="C1339" t="s">
        <v>3939</v>
      </c>
      <c r="D1339" t="s">
        <v>337</v>
      </c>
      <c r="E1339" t="s">
        <v>2883</v>
      </c>
      <c r="F1339" t="s">
        <v>67</v>
      </c>
      <c r="G1339" t="s">
        <v>111</v>
      </c>
      <c r="H1339">
        <v>56</v>
      </c>
      <c r="I1339">
        <v>56</v>
      </c>
      <c r="J1339">
        <v>56</v>
      </c>
      <c r="K1339">
        <v>56</v>
      </c>
      <c r="L1339">
        <v>56</v>
      </c>
      <c r="N1339" s="171" t="str">
        <f t="shared" si="60"/>
        <v>820426-99901-XL</v>
      </c>
      <c r="O1339" s="172">
        <f>IF(B1339="NET","",IF(B1339="","",IFERROR(VLOOKUP(N1339,EAN!$A:$B,2,FALSE),"MANGLER - MÅ OPPDATERE EAN-FANEN")))</f>
        <v>7048652857279</v>
      </c>
      <c r="P1339" s="171">
        <f t="shared" si="61"/>
        <v>56</v>
      </c>
      <c r="Q1339" s="171">
        <f t="shared" si="62"/>
        <v>56</v>
      </c>
      <c r="S1339" s="102" t="str">
        <f>IF(B1339="NET","",IFERROR(VLOOKUP(O1339,'2) Order Form'!$V$9:$V$905,1,FALSE),"Ikke med I order form"))</f>
        <v>Ikke med I order form</v>
      </c>
      <c r="U1339" s="2">
        <v>7048652899859</v>
      </c>
      <c r="V1339" s="120">
        <f>IFERROR(VLOOKUP(U1339,'2) Order Form'!$V$9:$V$1767,1,FALSE),"Ikke med I order form")</f>
        <v>7048652899859</v>
      </c>
      <c r="W1339" s="173">
        <f>INDEX(ATS!$A:$P,MATCH(ATS!$U1339,ATS!$O:$O,0),1)</f>
        <v>820386</v>
      </c>
      <c r="X1339" s="174" t="str">
        <f>INDEX(ATS!$A:$P,MATCH(ATS!$U1339,ATS!$O:$O,0),2)</f>
        <v>Hunter Merino SS Jersey W</v>
      </c>
      <c r="Y1339" s="175" t="str">
        <f>INDEX(ATS!$A:$P,MATCH(ATS!$U1339,ATS!$O:$O,0),4)</f>
        <v>99901-S</v>
      </c>
      <c r="AA1339" s="173"/>
    </row>
    <row r="1340" spans="1:27">
      <c r="A1340" s="140">
        <v>820427</v>
      </c>
      <c r="B1340" t="s">
        <v>170</v>
      </c>
      <c r="H1340" s="140">
        <v>202341</v>
      </c>
      <c r="I1340" s="140">
        <v>202342</v>
      </c>
      <c r="J1340" s="140">
        <v>202343</v>
      </c>
      <c r="K1340" s="140">
        <v>202344</v>
      </c>
      <c r="L1340" s="140">
        <v>202345</v>
      </c>
      <c r="N1340" s="171" t="str">
        <f t="shared" si="60"/>
        <v>820427-</v>
      </c>
      <c r="O1340" s="172" t="str">
        <f>IF(B1340="NET","",IF(B1340="","",IFERROR(VLOOKUP(N1340,EAN!$A:$B,2,FALSE),"MANGLER - MÅ OPPDATERE EAN-FANEN")))</f>
        <v/>
      </c>
      <c r="P1340" s="171">
        <f t="shared" si="61"/>
        <v>202341</v>
      </c>
      <c r="Q1340" s="171">
        <f t="shared" si="62"/>
        <v>202345</v>
      </c>
      <c r="S1340" s="102" t="str">
        <f>IF(B1340="NET","",IFERROR(VLOOKUP(O1340,'2) Order Form'!$V$9:$V$905,1,FALSE),"Ikke med I order form"))</f>
        <v/>
      </c>
      <c r="U1340" s="2">
        <v>7048652899842</v>
      </c>
      <c r="V1340" s="120">
        <f>IFERROR(VLOOKUP(U1340,'2) Order Form'!$V$9:$V$1767,1,FALSE),"Ikke med I order form")</f>
        <v>7048652899842</v>
      </c>
      <c r="W1340" s="173">
        <f>INDEX(ATS!$A:$P,MATCH(ATS!$U1340,ATS!$O:$O,0),1)</f>
        <v>820386</v>
      </c>
      <c r="X1340" s="174" t="str">
        <f>INDEX(ATS!$A:$P,MATCH(ATS!$U1340,ATS!$O:$O,0),2)</f>
        <v>Hunter Merino SS Jersey W</v>
      </c>
      <c r="Y1340" s="175" t="str">
        <f>INDEX(ATS!$A:$P,MATCH(ATS!$U1340,ATS!$O:$O,0),4)</f>
        <v>99901-M</v>
      </c>
      <c r="AA1340" s="173"/>
    </row>
    <row r="1341" spans="1:27">
      <c r="A1341">
        <v>820427</v>
      </c>
      <c r="B1341" t="s">
        <v>1631</v>
      </c>
      <c r="C1341" t="s">
        <v>3939</v>
      </c>
      <c r="D1341" t="s">
        <v>1432</v>
      </c>
      <c r="E1341" t="s">
        <v>3352</v>
      </c>
      <c r="F1341" t="s">
        <v>68</v>
      </c>
      <c r="G1341" t="s">
        <v>111</v>
      </c>
      <c r="H1341">
        <v>44</v>
      </c>
      <c r="I1341">
        <v>44</v>
      </c>
      <c r="J1341">
        <v>44</v>
      </c>
      <c r="K1341">
        <v>44</v>
      </c>
      <c r="L1341">
        <v>44</v>
      </c>
      <c r="N1341" s="171" t="str">
        <f t="shared" si="60"/>
        <v>820427-10002-XS</v>
      </c>
      <c r="O1341" s="172">
        <f>IF(B1341="NET","",IF(B1341="","",IFERROR(VLOOKUP(N1341,EAN!$A:$B,2,FALSE),"MANGLER - MÅ OPPDATERE EAN-FANEN")))</f>
        <v>7048652857286</v>
      </c>
      <c r="P1341" s="171">
        <f t="shared" si="61"/>
        <v>44</v>
      </c>
      <c r="Q1341" s="171">
        <f t="shared" si="62"/>
        <v>44</v>
      </c>
      <c r="S1341" s="102" t="str">
        <f>IF(B1341="NET","",IFERROR(VLOOKUP(O1341,'2) Order Form'!$V$9:$V$905,1,FALSE),"Ikke med I order form"))</f>
        <v>Ikke med I order form</v>
      </c>
      <c r="U1341" s="2">
        <v>7048652899842</v>
      </c>
      <c r="V1341" s="120">
        <f>IFERROR(VLOOKUP(U1341,'2) Order Form'!$V$9:$V$1767,1,FALSE),"Ikke med I order form")</f>
        <v>7048652899842</v>
      </c>
      <c r="W1341" s="173">
        <f>INDEX(ATS!$A:$P,MATCH(ATS!$U1341,ATS!$O:$O,0),1)</f>
        <v>820386</v>
      </c>
      <c r="X1341" s="174" t="str">
        <f>INDEX(ATS!$A:$P,MATCH(ATS!$U1341,ATS!$O:$O,0),2)</f>
        <v>Hunter Merino SS Jersey W</v>
      </c>
      <c r="Y1341" s="175" t="str">
        <f>INDEX(ATS!$A:$P,MATCH(ATS!$U1341,ATS!$O:$O,0),4)</f>
        <v>99901-M</v>
      </c>
      <c r="AA1341" s="173"/>
    </row>
    <row r="1342" spans="1:27">
      <c r="A1342">
        <v>820427</v>
      </c>
      <c r="B1342" t="s">
        <v>1631</v>
      </c>
      <c r="C1342" t="s">
        <v>3939</v>
      </c>
      <c r="D1342" t="s">
        <v>345</v>
      </c>
      <c r="E1342" t="s">
        <v>3352</v>
      </c>
      <c r="F1342" t="s">
        <v>8</v>
      </c>
      <c r="G1342" t="s">
        <v>111</v>
      </c>
      <c r="H1342">
        <v>107</v>
      </c>
      <c r="I1342">
        <v>107</v>
      </c>
      <c r="J1342">
        <v>107</v>
      </c>
      <c r="K1342">
        <v>107</v>
      </c>
      <c r="L1342">
        <v>107</v>
      </c>
      <c r="N1342" s="171" t="str">
        <f t="shared" si="60"/>
        <v>820427-10002-S</v>
      </c>
      <c r="O1342" s="172">
        <f>IF(B1342="NET","",IF(B1342="","",IFERROR(VLOOKUP(N1342,EAN!$A:$B,2,FALSE),"MANGLER - MÅ OPPDATERE EAN-FANEN")))</f>
        <v>7048652857293</v>
      </c>
      <c r="P1342" s="171">
        <f t="shared" si="61"/>
        <v>107</v>
      </c>
      <c r="Q1342" s="171">
        <f t="shared" si="62"/>
        <v>107</v>
      </c>
      <c r="S1342" s="102" t="str">
        <f>IF(B1342="NET","",IFERROR(VLOOKUP(O1342,'2) Order Form'!$V$9:$V$905,1,FALSE),"Ikke med I order form"))</f>
        <v>Ikke med I order form</v>
      </c>
      <c r="U1342" s="2">
        <v>7048652899835</v>
      </c>
      <c r="V1342" s="120">
        <f>IFERROR(VLOOKUP(U1342,'2) Order Form'!$V$9:$V$1767,1,FALSE),"Ikke med I order form")</f>
        <v>7048652899835</v>
      </c>
      <c r="W1342" s="173">
        <f>INDEX(ATS!$A:$P,MATCH(ATS!$U1342,ATS!$O:$O,0),1)</f>
        <v>820386</v>
      </c>
      <c r="X1342" s="174" t="str">
        <f>INDEX(ATS!$A:$P,MATCH(ATS!$U1342,ATS!$O:$O,0),2)</f>
        <v>Hunter Merino SS Jersey W</v>
      </c>
      <c r="Y1342" s="175" t="str">
        <f>INDEX(ATS!$A:$P,MATCH(ATS!$U1342,ATS!$O:$O,0),4)</f>
        <v>99901-L</v>
      </c>
      <c r="AA1342" s="173"/>
    </row>
    <row r="1343" spans="1:27">
      <c r="A1343">
        <v>820427</v>
      </c>
      <c r="B1343" t="s">
        <v>1631</v>
      </c>
      <c r="C1343" t="s">
        <v>3939</v>
      </c>
      <c r="D1343" t="s">
        <v>346</v>
      </c>
      <c r="E1343" t="s">
        <v>3352</v>
      </c>
      <c r="F1343" t="s">
        <v>7</v>
      </c>
      <c r="G1343" t="s">
        <v>111</v>
      </c>
      <c r="H1343">
        <v>104</v>
      </c>
      <c r="I1343">
        <v>104</v>
      </c>
      <c r="J1343">
        <v>104</v>
      </c>
      <c r="K1343">
        <v>104</v>
      </c>
      <c r="L1343">
        <v>104</v>
      </c>
      <c r="N1343" s="171" t="str">
        <f t="shared" si="60"/>
        <v>820427-10002-M</v>
      </c>
      <c r="O1343" s="172">
        <f>IF(B1343="NET","",IF(B1343="","",IFERROR(VLOOKUP(N1343,EAN!$A:$B,2,FALSE),"MANGLER - MÅ OPPDATERE EAN-FANEN")))</f>
        <v>7048652857309</v>
      </c>
      <c r="P1343" s="171">
        <f t="shared" si="61"/>
        <v>104</v>
      </c>
      <c r="Q1343" s="171">
        <f t="shared" si="62"/>
        <v>104</v>
      </c>
      <c r="S1343" s="102" t="str">
        <f>IF(B1343="NET","",IFERROR(VLOOKUP(O1343,'2) Order Form'!$V$9:$V$905,1,FALSE),"Ikke med I order form"))</f>
        <v>Ikke med I order form</v>
      </c>
      <c r="U1343" s="2">
        <v>7048652899835</v>
      </c>
      <c r="V1343" s="120">
        <f>IFERROR(VLOOKUP(U1343,'2) Order Form'!$V$9:$V$1767,1,FALSE),"Ikke med I order form")</f>
        <v>7048652899835</v>
      </c>
      <c r="W1343" s="173">
        <f>INDEX(ATS!$A:$P,MATCH(ATS!$U1343,ATS!$O:$O,0),1)</f>
        <v>820386</v>
      </c>
      <c r="X1343" s="174" t="str">
        <f>INDEX(ATS!$A:$P,MATCH(ATS!$U1343,ATS!$O:$O,0),2)</f>
        <v>Hunter Merino SS Jersey W</v>
      </c>
      <c r="Y1343" s="175" t="str">
        <f>INDEX(ATS!$A:$P,MATCH(ATS!$U1343,ATS!$O:$O,0),4)</f>
        <v>99901-L</v>
      </c>
      <c r="AA1343" s="173"/>
    </row>
    <row r="1344" spans="1:27">
      <c r="A1344">
        <v>820427</v>
      </c>
      <c r="B1344" t="s">
        <v>1631</v>
      </c>
      <c r="C1344" t="s">
        <v>3939</v>
      </c>
      <c r="D1344" t="s">
        <v>347</v>
      </c>
      <c r="E1344" t="s">
        <v>3352</v>
      </c>
      <c r="F1344" t="s">
        <v>66</v>
      </c>
      <c r="G1344" t="s">
        <v>111</v>
      </c>
      <c r="H1344">
        <v>42</v>
      </c>
      <c r="I1344">
        <v>42</v>
      </c>
      <c r="J1344">
        <v>42</v>
      </c>
      <c r="K1344">
        <v>42</v>
      </c>
      <c r="L1344">
        <v>42</v>
      </c>
      <c r="N1344" s="171" t="str">
        <f t="shared" si="60"/>
        <v>820427-10002-L</v>
      </c>
      <c r="O1344" s="172">
        <f>IF(B1344="NET","",IF(B1344="","",IFERROR(VLOOKUP(N1344,EAN!$A:$B,2,FALSE),"MANGLER - MÅ OPPDATERE EAN-FANEN")))</f>
        <v>7048652857316</v>
      </c>
      <c r="P1344" s="171">
        <f t="shared" si="61"/>
        <v>42</v>
      </c>
      <c r="Q1344" s="171">
        <f t="shared" si="62"/>
        <v>42</v>
      </c>
      <c r="S1344" s="102" t="str">
        <f>IF(B1344="NET","",IFERROR(VLOOKUP(O1344,'2) Order Form'!$V$9:$V$905,1,FALSE),"Ikke med I order form"))</f>
        <v>Ikke med I order form</v>
      </c>
      <c r="U1344" s="2">
        <v>7048652903730</v>
      </c>
      <c r="V1344" s="120" t="str">
        <f>IFERROR(VLOOKUP(U1344,'2) Order Form'!$V$9:$V$1767,1,FALSE),"Ikke med I order form")</f>
        <v>Ikke med I order form</v>
      </c>
      <c r="W1344" s="173" t="e">
        <f>INDEX(ATS!$A:$P,MATCH(ATS!$U1344,ATS!$O:$O,0),1)</f>
        <v>#N/A</v>
      </c>
      <c r="X1344" s="174" t="e">
        <f>INDEX(ATS!$A:$P,MATCH(ATS!$U1344,ATS!$O:$O,0),2)</f>
        <v>#N/A</v>
      </c>
      <c r="Y1344" s="175" t="e">
        <f>INDEX(ATS!$A:$P,MATCH(ATS!$U1344,ATS!$O:$O,0),4)</f>
        <v>#N/A</v>
      </c>
      <c r="AA1344" s="173"/>
    </row>
    <row r="1345" spans="1:27">
      <c r="A1345">
        <v>820427</v>
      </c>
      <c r="B1345" t="s">
        <v>1631</v>
      </c>
      <c r="C1345" t="s">
        <v>3939</v>
      </c>
      <c r="D1345" t="s">
        <v>338</v>
      </c>
      <c r="E1345" t="s">
        <v>2883</v>
      </c>
      <c r="F1345" t="s">
        <v>68</v>
      </c>
      <c r="G1345" t="s">
        <v>111</v>
      </c>
      <c r="H1345">
        <v>42</v>
      </c>
      <c r="I1345">
        <v>42</v>
      </c>
      <c r="J1345">
        <v>42</v>
      </c>
      <c r="K1345">
        <v>42</v>
      </c>
      <c r="L1345">
        <v>42</v>
      </c>
      <c r="N1345" s="171" t="str">
        <f t="shared" si="60"/>
        <v>820427-99901-XS</v>
      </c>
      <c r="O1345" s="172">
        <f>IF(B1345="NET","",IF(B1345="","",IFERROR(VLOOKUP(N1345,EAN!$A:$B,2,FALSE),"MANGLER - MÅ OPPDATERE EAN-FANEN")))</f>
        <v>7048652857323</v>
      </c>
      <c r="P1345" s="171">
        <f t="shared" si="61"/>
        <v>42</v>
      </c>
      <c r="Q1345" s="171">
        <f t="shared" si="62"/>
        <v>42</v>
      </c>
      <c r="S1345" s="102" t="str">
        <f>IF(B1345="NET","",IFERROR(VLOOKUP(O1345,'2) Order Form'!$V$9:$V$905,1,FALSE),"Ikke med I order form"))</f>
        <v>Ikke med I order form</v>
      </c>
      <c r="U1345" s="2">
        <v>7048652903723</v>
      </c>
      <c r="V1345" s="120" t="str">
        <f>IFERROR(VLOOKUP(U1345,'2) Order Form'!$V$9:$V$1767,1,FALSE),"Ikke med I order form")</f>
        <v>Ikke med I order form</v>
      </c>
      <c r="W1345" s="173" t="e">
        <f>INDEX(ATS!$A:$P,MATCH(ATS!$U1345,ATS!$O:$O,0),1)</f>
        <v>#N/A</v>
      </c>
      <c r="X1345" s="174" t="e">
        <f>INDEX(ATS!$A:$P,MATCH(ATS!$U1345,ATS!$O:$O,0),2)</f>
        <v>#N/A</v>
      </c>
      <c r="Y1345" s="175" t="e">
        <f>INDEX(ATS!$A:$P,MATCH(ATS!$U1345,ATS!$O:$O,0),4)</f>
        <v>#N/A</v>
      </c>
      <c r="AA1345" s="173"/>
    </row>
    <row r="1346" spans="1:27">
      <c r="A1346">
        <v>820427</v>
      </c>
      <c r="B1346" t="s">
        <v>1631</v>
      </c>
      <c r="C1346" t="s">
        <v>3939</v>
      </c>
      <c r="D1346" t="s">
        <v>334</v>
      </c>
      <c r="E1346" t="s">
        <v>2883</v>
      </c>
      <c r="F1346" t="s">
        <v>8</v>
      </c>
      <c r="G1346" t="s">
        <v>111</v>
      </c>
      <c r="H1346">
        <v>102</v>
      </c>
      <c r="I1346">
        <v>102</v>
      </c>
      <c r="J1346">
        <v>102</v>
      </c>
      <c r="K1346">
        <v>102</v>
      </c>
      <c r="L1346">
        <v>102</v>
      </c>
      <c r="N1346" s="171" t="str">
        <f t="shared" si="60"/>
        <v>820427-99901-S</v>
      </c>
      <c r="O1346" s="172">
        <f>IF(B1346="NET","",IF(B1346="","",IFERROR(VLOOKUP(N1346,EAN!$A:$B,2,FALSE),"MANGLER - MÅ OPPDATERE EAN-FANEN")))</f>
        <v>7048652857330</v>
      </c>
      <c r="P1346" s="171">
        <f t="shared" si="61"/>
        <v>102</v>
      </c>
      <c r="Q1346" s="171">
        <f t="shared" si="62"/>
        <v>102</v>
      </c>
      <c r="S1346" s="102" t="str">
        <f>IF(B1346="NET","",IFERROR(VLOOKUP(O1346,'2) Order Form'!$V$9:$V$905,1,FALSE),"Ikke med I order form"))</f>
        <v>Ikke med I order form</v>
      </c>
      <c r="U1346" s="2">
        <v>7048652903716</v>
      </c>
      <c r="V1346" s="120" t="str">
        <f>IFERROR(VLOOKUP(U1346,'2) Order Form'!$V$9:$V$1767,1,FALSE),"Ikke med I order form")</f>
        <v>Ikke med I order form</v>
      </c>
      <c r="W1346" s="173" t="e">
        <f>INDEX(ATS!$A:$P,MATCH(ATS!$U1346,ATS!$O:$O,0),1)</f>
        <v>#N/A</v>
      </c>
      <c r="X1346" s="174" t="e">
        <f>INDEX(ATS!$A:$P,MATCH(ATS!$U1346,ATS!$O:$O,0),2)</f>
        <v>#N/A</v>
      </c>
      <c r="Y1346" s="175" t="e">
        <f>INDEX(ATS!$A:$P,MATCH(ATS!$U1346,ATS!$O:$O,0),4)</f>
        <v>#N/A</v>
      </c>
      <c r="AA1346" s="173"/>
    </row>
    <row r="1347" spans="1:27">
      <c r="A1347">
        <v>820427</v>
      </c>
      <c r="B1347" t="s">
        <v>1631</v>
      </c>
      <c r="C1347" t="s">
        <v>3939</v>
      </c>
      <c r="D1347" t="s">
        <v>335</v>
      </c>
      <c r="E1347" t="s">
        <v>2883</v>
      </c>
      <c r="F1347" t="s">
        <v>7</v>
      </c>
      <c r="G1347" t="s">
        <v>111</v>
      </c>
      <c r="H1347">
        <v>107</v>
      </c>
      <c r="I1347">
        <v>107</v>
      </c>
      <c r="J1347">
        <v>107</v>
      </c>
      <c r="K1347">
        <v>107</v>
      </c>
      <c r="L1347">
        <v>107</v>
      </c>
      <c r="N1347" s="171" t="str">
        <f t="shared" si="60"/>
        <v>820427-99901-M</v>
      </c>
      <c r="O1347" s="172">
        <f>IF(B1347="NET","",IF(B1347="","",IFERROR(VLOOKUP(N1347,EAN!$A:$B,2,FALSE),"MANGLER - MÅ OPPDATERE EAN-FANEN")))</f>
        <v>7048652857347</v>
      </c>
      <c r="P1347" s="171">
        <f t="shared" si="61"/>
        <v>107</v>
      </c>
      <c r="Q1347" s="171">
        <f t="shared" si="62"/>
        <v>107</v>
      </c>
      <c r="S1347" s="102" t="str">
        <f>IF(B1347="NET","",IFERROR(VLOOKUP(O1347,'2) Order Form'!$V$9:$V$905,1,FALSE),"Ikke med I order form"))</f>
        <v>Ikke med I order form</v>
      </c>
      <c r="U1347" s="2">
        <v>7048652903709</v>
      </c>
      <c r="V1347" s="120" t="str">
        <f>IFERROR(VLOOKUP(U1347,'2) Order Form'!$V$9:$V$1767,1,FALSE),"Ikke med I order form")</f>
        <v>Ikke med I order form</v>
      </c>
      <c r="W1347" s="173" t="e">
        <f>INDEX(ATS!$A:$P,MATCH(ATS!$U1347,ATS!$O:$O,0),1)</f>
        <v>#N/A</v>
      </c>
      <c r="X1347" s="174" t="e">
        <f>INDEX(ATS!$A:$P,MATCH(ATS!$U1347,ATS!$O:$O,0),2)</f>
        <v>#N/A</v>
      </c>
      <c r="Y1347" s="175" t="e">
        <f>INDEX(ATS!$A:$P,MATCH(ATS!$U1347,ATS!$O:$O,0),4)</f>
        <v>#N/A</v>
      </c>
      <c r="AA1347" s="173"/>
    </row>
    <row r="1348" spans="1:27">
      <c r="A1348">
        <v>820427</v>
      </c>
      <c r="B1348" t="s">
        <v>1631</v>
      </c>
      <c r="C1348" t="s">
        <v>3939</v>
      </c>
      <c r="D1348" t="s">
        <v>336</v>
      </c>
      <c r="E1348" t="s">
        <v>2883</v>
      </c>
      <c r="F1348" t="s">
        <v>66</v>
      </c>
      <c r="G1348" t="s">
        <v>111</v>
      </c>
      <c r="H1348">
        <v>42</v>
      </c>
      <c r="I1348">
        <v>42</v>
      </c>
      <c r="J1348">
        <v>42</v>
      </c>
      <c r="K1348">
        <v>42</v>
      </c>
      <c r="L1348">
        <v>42</v>
      </c>
      <c r="N1348" s="171" t="str">
        <f t="shared" ref="N1348:N1411" si="63">CONCATENATE(A1348,"-",D1348)</f>
        <v>820427-99901-L</v>
      </c>
      <c r="O1348" s="172">
        <f>IF(B1348="NET","",IF(B1348="","",IFERROR(VLOOKUP(N1348,EAN!$A:$B,2,FALSE),"MANGLER - MÅ OPPDATERE EAN-FANEN")))</f>
        <v>7048652857354</v>
      </c>
      <c r="P1348" s="171">
        <f t="shared" si="61"/>
        <v>42</v>
      </c>
      <c r="Q1348" s="171">
        <f t="shared" si="62"/>
        <v>42</v>
      </c>
      <c r="S1348" s="102" t="str">
        <f>IF(B1348="NET","",IFERROR(VLOOKUP(O1348,'2) Order Form'!$V$9:$V$905,1,FALSE),"Ikke med I order form"))</f>
        <v>Ikke med I order form</v>
      </c>
      <c r="U1348" s="2">
        <v>7048652899545</v>
      </c>
      <c r="V1348" s="120">
        <f>IFERROR(VLOOKUP(U1348,'2) Order Form'!$V$9:$V$1767,1,FALSE),"Ikke med I order form")</f>
        <v>7048652899545</v>
      </c>
      <c r="W1348" s="173">
        <f>INDEX(ATS!$A:$P,MATCH(ATS!$U1348,ATS!$O:$O,0),1)</f>
        <v>820375</v>
      </c>
      <c r="X1348" s="174" t="str">
        <f>INDEX(ATS!$A:$P,MATCH(ATS!$U1348,ATS!$O:$O,0),2)</f>
        <v>Hunter LS Jersey W</v>
      </c>
      <c r="Y1348" s="175" t="str">
        <f>INDEX(ATS!$A:$P,MATCH(ATS!$U1348,ATS!$O:$O,0),4)</f>
        <v>10003-XS</v>
      </c>
      <c r="AA1348" s="173"/>
    </row>
    <row r="1349" spans="1:27">
      <c r="A1349" s="140">
        <v>820429</v>
      </c>
      <c r="B1349" t="s">
        <v>170</v>
      </c>
      <c r="H1349" s="140">
        <v>202341</v>
      </c>
      <c r="I1349" s="140">
        <v>202342</v>
      </c>
      <c r="J1349" s="140">
        <v>202343</v>
      </c>
      <c r="K1349" s="140">
        <v>202344</v>
      </c>
      <c r="L1349" s="140">
        <v>202345</v>
      </c>
      <c r="N1349" s="171" t="str">
        <f t="shared" si="63"/>
        <v>820429-</v>
      </c>
      <c r="O1349" s="172" t="str">
        <f>IF(B1349="NET","",IF(B1349="","",IFERROR(VLOOKUP(N1349,EAN!$A:$B,2,FALSE),"MANGLER - MÅ OPPDATERE EAN-FANEN")))</f>
        <v/>
      </c>
      <c r="P1349" s="171">
        <f t="shared" ref="P1349:P1412" si="64">H1349</f>
        <v>202341</v>
      </c>
      <c r="Q1349" s="171">
        <f t="shared" ref="Q1349:Q1412" si="65">L1349</f>
        <v>202345</v>
      </c>
      <c r="S1349" s="102" t="str">
        <f>IF(B1349="NET","",IFERROR(VLOOKUP(O1349,'2) Order Form'!$V$9:$V$905,1,FALSE),"Ikke med I order form"))</f>
        <v/>
      </c>
      <c r="U1349" s="2">
        <v>7048652899545</v>
      </c>
      <c r="V1349" s="120">
        <f>IFERROR(VLOOKUP(U1349,'2) Order Form'!$V$9:$V$1767,1,FALSE),"Ikke med I order form")</f>
        <v>7048652899545</v>
      </c>
      <c r="W1349" s="173">
        <f>INDEX(ATS!$A:$P,MATCH(ATS!$U1349,ATS!$O:$O,0),1)</f>
        <v>820375</v>
      </c>
      <c r="X1349" s="174" t="str">
        <f>INDEX(ATS!$A:$P,MATCH(ATS!$U1349,ATS!$O:$O,0),2)</f>
        <v>Hunter LS Jersey W</v>
      </c>
      <c r="Y1349" s="175" t="str">
        <f>INDEX(ATS!$A:$P,MATCH(ATS!$U1349,ATS!$O:$O,0),4)</f>
        <v>10003-XS</v>
      </c>
      <c r="AA1349" s="173"/>
    </row>
    <row r="1350" spans="1:27">
      <c r="A1350">
        <v>820429</v>
      </c>
      <c r="B1350" t="s">
        <v>3415</v>
      </c>
      <c r="C1350" t="s">
        <v>3939</v>
      </c>
      <c r="D1350" t="s">
        <v>1417</v>
      </c>
      <c r="E1350" t="s">
        <v>2885</v>
      </c>
      <c r="F1350" t="s">
        <v>8</v>
      </c>
      <c r="G1350" t="s">
        <v>111</v>
      </c>
      <c r="H1350">
        <v>18</v>
      </c>
      <c r="I1350">
        <v>18</v>
      </c>
      <c r="J1350">
        <v>18</v>
      </c>
      <c r="K1350">
        <v>18</v>
      </c>
      <c r="L1350">
        <v>18</v>
      </c>
      <c r="N1350" s="171" t="str">
        <f t="shared" si="63"/>
        <v>820429-55505-S</v>
      </c>
      <c r="O1350" s="172" t="str">
        <f>IF(B1350="NET","",IF(B1350="","",IFERROR(VLOOKUP(N1350,EAN!$A:$B,2,FALSE),"MANGLER - MÅ OPPDATERE EAN-FANEN")))</f>
        <v>MANGLER - MÅ OPPDATERE EAN-FANEN</v>
      </c>
      <c r="P1350" s="171">
        <f t="shared" si="64"/>
        <v>18</v>
      </c>
      <c r="Q1350" s="171">
        <f t="shared" si="65"/>
        <v>18</v>
      </c>
      <c r="S1350" s="102" t="str">
        <f>IF(B1350="NET","",IFERROR(VLOOKUP(O1350,'2) Order Form'!$V$9:$V$905,1,FALSE),"Ikke med I order form"))</f>
        <v>Ikke med I order form</v>
      </c>
      <c r="U1350" s="2">
        <v>7048652899538</v>
      </c>
      <c r="V1350" s="120">
        <f>IFERROR(VLOOKUP(U1350,'2) Order Form'!$V$9:$V$1767,1,FALSE),"Ikke med I order form")</f>
        <v>7048652899538</v>
      </c>
      <c r="W1350" s="173">
        <f>INDEX(ATS!$A:$P,MATCH(ATS!$U1350,ATS!$O:$O,0),1)</f>
        <v>820375</v>
      </c>
      <c r="X1350" s="174" t="str">
        <f>INDEX(ATS!$A:$P,MATCH(ATS!$U1350,ATS!$O:$O,0),2)</f>
        <v>Hunter LS Jersey W</v>
      </c>
      <c r="Y1350" s="175" t="str">
        <f>INDEX(ATS!$A:$P,MATCH(ATS!$U1350,ATS!$O:$O,0),4)</f>
        <v>10003-S</v>
      </c>
      <c r="AA1350" s="173"/>
    </row>
    <row r="1351" spans="1:27">
      <c r="A1351">
        <v>820429</v>
      </c>
      <c r="B1351" t="s">
        <v>3415</v>
      </c>
      <c r="C1351" t="s">
        <v>3939</v>
      </c>
      <c r="D1351" t="s">
        <v>1418</v>
      </c>
      <c r="E1351" t="s">
        <v>2885</v>
      </c>
      <c r="F1351" t="s">
        <v>7</v>
      </c>
      <c r="G1351" t="s">
        <v>111</v>
      </c>
      <c r="H1351">
        <v>37</v>
      </c>
      <c r="I1351">
        <v>37</v>
      </c>
      <c r="J1351">
        <v>37</v>
      </c>
      <c r="K1351">
        <v>37</v>
      </c>
      <c r="L1351">
        <v>37</v>
      </c>
      <c r="N1351" s="171" t="str">
        <f t="shared" si="63"/>
        <v>820429-55505-M</v>
      </c>
      <c r="O1351" s="172" t="str">
        <f>IF(B1351="NET","",IF(B1351="","",IFERROR(VLOOKUP(N1351,EAN!$A:$B,2,FALSE),"MANGLER - MÅ OPPDATERE EAN-FANEN")))</f>
        <v>MANGLER - MÅ OPPDATERE EAN-FANEN</v>
      </c>
      <c r="P1351" s="171">
        <f t="shared" si="64"/>
        <v>37</v>
      </c>
      <c r="Q1351" s="171">
        <f t="shared" si="65"/>
        <v>37</v>
      </c>
      <c r="S1351" s="102" t="str">
        <f>IF(B1351="NET","",IFERROR(VLOOKUP(O1351,'2) Order Form'!$V$9:$V$905,1,FALSE),"Ikke med I order form"))</f>
        <v>Ikke med I order form</v>
      </c>
      <c r="U1351" s="2">
        <v>7048652899538</v>
      </c>
      <c r="V1351" s="120">
        <f>IFERROR(VLOOKUP(U1351,'2) Order Form'!$V$9:$V$1767,1,FALSE),"Ikke med I order form")</f>
        <v>7048652899538</v>
      </c>
      <c r="W1351" s="173">
        <f>INDEX(ATS!$A:$P,MATCH(ATS!$U1351,ATS!$O:$O,0),1)</f>
        <v>820375</v>
      </c>
      <c r="X1351" s="174" t="str">
        <f>INDEX(ATS!$A:$P,MATCH(ATS!$U1351,ATS!$O:$O,0),2)</f>
        <v>Hunter LS Jersey W</v>
      </c>
      <c r="Y1351" s="175" t="str">
        <f>INDEX(ATS!$A:$P,MATCH(ATS!$U1351,ATS!$O:$O,0),4)</f>
        <v>10003-S</v>
      </c>
      <c r="AA1351" s="173"/>
    </row>
    <row r="1352" spans="1:27">
      <c r="A1352">
        <v>820429</v>
      </c>
      <c r="B1352" t="s">
        <v>3415</v>
      </c>
      <c r="C1352" t="s">
        <v>3939</v>
      </c>
      <c r="D1352" t="s">
        <v>1419</v>
      </c>
      <c r="E1352" t="s">
        <v>2885</v>
      </c>
      <c r="F1352" t="s">
        <v>66</v>
      </c>
      <c r="G1352" t="s">
        <v>111</v>
      </c>
      <c r="H1352">
        <v>39</v>
      </c>
      <c r="I1352">
        <v>39</v>
      </c>
      <c r="J1352">
        <v>39</v>
      </c>
      <c r="K1352">
        <v>39</v>
      </c>
      <c r="L1352">
        <v>39</v>
      </c>
      <c r="N1352" s="171" t="str">
        <f t="shared" si="63"/>
        <v>820429-55505-L</v>
      </c>
      <c r="O1352" s="172" t="str">
        <f>IF(B1352="NET","",IF(B1352="","",IFERROR(VLOOKUP(N1352,EAN!$A:$B,2,FALSE),"MANGLER - MÅ OPPDATERE EAN-FANEN")))</f>
        <v>MANGLER - MÅ OPPDATERE EAN-FANEN</v>
      </c>
      <c r="P1352" s="171">
        <f t="shared" si="64"/>
        <v>39</v>
      </c>
      <c r="Q1352" s="171">
        <f t="shared" si="65"/>
        <v>39</v>
      </c>
      <c r="S1352" s="102" t="str">
        <f>IF(B1352="NET","",IFERROR(VLOOKUP(O1352,'2) Order Form'!$V$9:$V$905,1,FALSE),"Ikke med I order form"))</f>
        <v>Ikke med I order form</v>
      </c>
      <c r="U1352" s="2">
        <v>7048652899521</v>
      </c>
      <c r="V1352" s="120">
        <f>IFERROR(VLOOKUP(U1352,'2) Order Form'!$V$9:$V$1767,1,FALSE),"Ikke med I order form")</f>
        <v>7048652899521</v>
      </c>
      <c r="W1352" s="173">
        <f>INDEX(ATS!$A:$P,MATCH(ATS!$U1352,ATS!$O:$O,0),1)</f>
        <v>820375</v>
      </c>
      <c r="X1352" s="174" t="str">
        <f>INDEX(ATS!$A:$P,MATCH(ATS!$U1352,ATS!$O:$O,0),2)</f>
        <v>Hunter LS Jersey W</v>
      </c>
      <c r="Y1352" s="175" t="str">
        <f>INDEX(ATS!$A:$P,MATCH(ATS!$U1352,ATS!$O:$O,0),4)</f>
        <v>10003-M</v>
      </c>
      <c r="AA1352" s="173"/>
    </row>
    <row r="1353" spans="1:27">
      <c r="A1353">
        <v>820429</v>
      </c>
      <c r="B1353" t="s">
        <v>3415</v>
      </c>
      <c r="C1353" t="s">
        <v>3939</v>
      </c>
      <c r="D1353" t="s">
        <v>1420</v>
      </c>
      <c r="E1353" t="s">
        <v>2885</v>
      </c>
      <c r="F1353" t="s">
        <v>67</v>
      </c>
      <c r="G1353" t="s">
        <v>111</v>
      </c>
      <c r="H1353">
        <v>36</v>
      </c>
      <c r="I1353">
        <v>36</v>
      </c>
      <c r="J1353">
        <v>36</v>
      </c>
      <c r="K1353">
        <v>36</v>
      </c>
      <c r="L1353">
        <v>36</v>
      </c>
      <c r="N1353" s="171" t="str">
        <f t="shared" si="63"/>
        <v>820429-55505-XL</v>
      </c>
      <c r="O1353" s="172" t="str">
        <f>IF(B1353="NET","",IF(B1353="","",IFERROR(VLOOKUP(N1353,EAN!$A:$B,2,FALSE),"MANGLER - MÅ OPPDATERE EAN-FANEN")))</f>
        <v>MANGLER - MÅ OPPDATERE EAN-FANEN</v>
      </c>
      <c r="P1353" s="171">
        <f t="shared" si="64"/>
        <v>36</v>
      </c>
      <c r="Q1353" s="171">
        <f t="shared" si="65"/>
        <v>36</v>
      </c>
      <c r="S1353" s="102" t="str">
        <f>IF(B1353="NET","",IFERROR(VLOOKUP(O1353,'2) Order Form'!$V$9:$V$905,1,FALSE),"Ikke med I order form"))</f>
        <v>Ikke med I order form</v>
      </c>
      <c r="U1353" s="2">
        <v>7048652899521</v>
      </c>
      <c r="V1353" s="120">
        <f>IFERROR(VLOOKUP(U1353,'2) Order Form'!$V$9:$V$1767,1,FALSE),"Ikke med I order form")</f>
        <v>7048652899521</v>
      </c>
      <c r="W1353" s="173">
        <f>INDEX(ATS!$A:$P,MATCH(ATS!$U1353,ATS!$O:$O,0),1)</f>
        <v>820375</v>
      </c>
      <c r="X1353" s="174" t="str">
        <f>INDEX(ATS!$A:$P,MATCH(ATS!$U1353,ATS!$O:$O,0),2)</f>
        <v>Hunter LS Jersey W</v>
      </c>
      <c r="Y1353" s="175" t="str">
        <f>INDEX(ATS!$A:$P,MATCH(ATS!$U1353,ATS!$O:$O,0),4)</f>
        <v>10003-M</v>
      </c>
      <c r="AA1353" s="173"/>
    </row>
    <row r="1354" spans="1:27">
      <c r="A1354">
        <v>820429</v>
      </c>
      <c r="B1354" t="s">
        <v>3415</v>
      </c>
      <c r="C1354" t="s">
        <v>3939</v>
      </c>
      <c r="D1354" t="s">
        <v>334</v>
      </c>
      <c r="E1354" t="s">
        <v>2883</v>
      </c>
      <c r="F1354" t="s">
        <v>8</v>
      </c>
      <c r="G1354" t="s">
        <v>111</v>
      </c>
      <c r="H1354">
        <v>18</v>
      </c>
      <c r="I1354">
        <v>18</v>
      </c>
      <c r="J1354">
        <v>18</v>
      </c>
      <c r="K1354">
        <v>18</v>
      </c>
      <c r="L1354">
        <v>18</v>
      </c>
      <c r="N1354" s="171" t="str">
        <f t="shared" si="63"/>
        <v>820429-99901-S</v>
      </c>
      <c r="O1354" s="172" t="str">
        <f>IF(B1354="NET","",IF(B1354="","",IFERROR(VLOOKUP(N1354,EAN!$A:$B,2,FALSE),"MANGLER - MÅ OPPDATERE EAN-FANEN")))</f>
        <v>MANGLER - MÅ OPPDATERE EAN-FANEN</v>
      </c>
      <c r="P1354" s="171">
        <f t="shared" si="64"/>
        <v>18</v>
      </c>
      <c r="Q1354" s="171">
        <f t="shared" si="65"/>
        <v>18</v>
      </c>
      <c r="S1354" s="102" t="str">
        <f>IF(B1354="NET","",IFERROR(VLOOKUP(O1354,'2) Order Form'!$V$9:$V$905,1,FALSE),"Ikke med I order form"))</f>
        <v>Ikke med I order form</v>
      </c>
      <c r="U1354" s="2">
        <v>7048652899514</v>
      </c>
      <c r="V1354" s="120">
        <f>IFERROR(VLOOKUP(U1354,'2) Order Form'!$V$9:$V$1767,1,FALSE),"Ikke med I order form")</f>
        <v>7048652899514</v>
      </c>
      <c r="W1354" s="173">
        <f>INDEX(ATS!$A:$P,MATCH(ATS!$U1354,ATS!$O:$O,0),1)</f>
        <v>820375</v>
      </c>
      <c r="X1354" s="174" t="str">
        <f>INDEX(ATS!$A:$P,MATCH(ATS!$U1354,ATS!$O:$O,0),2)</f>
        <v>Hunter LS Jersey W</v>
      </c>
      <c r="Y1354" s="175" t="str">
        <f>INDEX(ATS!$A:$P,MATCH(ATS!$U1354,ATS!$O:$O,0),4)</f>
        <v>10003-L</v>
      </c>
      <c r="AA1354" s="173"/>
    </row>
    <row r="1355" spans="1:27">
      <c r="A1355">
        <v>820429</v>
      </c>
      <c r="B1355" t="s">
        <v>3415</v>
      </c>
      <c r="C1355" t="s">
        <v>3939</v>
      </c>
      <c r="D1355" t="s">
        <v>335</v>
      </c>
      <c r="E1355" t="s">
        <v>2883</v>
      </c>
      <c r="F1355" t="s">
        <v>7</v>
      </c>
      <c r="G1355" t="s">
        <v>111</v>
      </c>
      <c r="H1355">
        <v>40</v>
      </c>
      <c r="I1355">
        <v>40</v>
      </c>
      <c r="J1355">
        <v>40</v>
      </c>
      <c r="K1355">
        <v>40</v>
      </c>
      <c r="L1355">
        <v>40</v>
      </c>
      <c r="N1355" s="171" t="str">
        <f t="shared" si="63"/>
        <v>820429-99901-M</v>
      </c>
      <c r="O1355" s="172" t="str">
        <f>IF(B1355="NET","",IF(B1355="","",IFERROR(VLOOKUP(N1355,EAN!$A:$B,2,FALSE),"MANGLER - MÅ OPPDATERE EAN-FANEN")))</f>
        <v>MANGLER - MÅ OPPDATERE EAN-FANEN</v>
      </c>
      <c r="P1355" s="171">
        <f t="shared" si="64"/>
        <v>40</v>
      </c>
      <c r="Q1355" s="171">
        <f t="shared" si="65"/>
        <v>40</v>
      </c>
      <c r="S1355" s="102" t="str">
        <f>IF(B1355="NET","",IFERROR(VLOOKUP(O1355,'2) Order Form'!$V$9:$V$905,1,FALSE),"Ikke med I order form"))</f>
        <v>Ikke med I order form</v>
      </c>
      <c r="U1355" s="2">
        <v>7048652899514</v>
      </c>
      <c r="V1355" s="120">
        <f>IFERROR(VLOOKUP(U1355,'2) Order Form'!$V$9:$V$1767,1,FALSE),"Ikke med I order form")</f>
        <v>7048652899514</v>
      </c>
      <c r="W1355" s="173">
        <f>INDEX(ATS!$A:$P,MATCH(ATS!$U1355,ATS!$O:$O,0),1)</f>
        <v>820375</v>
      </c>
      <c r="X1355" s="174" t="str">
        <f>INDEX(ATS!$A:$P,MATCH(ATS!$U1355,ATS!$O:$O,0),2)</f>
        <v>Hunter LS Jersey W</v>
      </c>
      <c r="Y1355" s="175" t="str">
        <f>INDEX(ATS!$A:$P,MATCH(ATS!$U1355,ATS!$O:$O,0),4)</f>
        <v>10003-L</v>
      </c>
      <c r="AA1355" s="173"/>
    </row>
    <row r="1356" spans="1:27">
      <c r="A1356">
        <v>820429</v>
      </c>
      <c r="B1356" t="s">
        <v>3415</v>
      </c>
      <c r="C1356" t="s">
        <v>3939</v>
      </c>
      <c r="D1356" t="s">
        <v>336</v>
      </c>
      <c r="E1356" t="s">
        <v>2883</v>
      </c>
      <c r="F1356" t="s">
        <v>66</v>
      </c>
      <c r="G1356" t="s">
        <v>111</v>
      </c>
      <c r="H1356">
        <v>55</v>
      </c>
      <c r="I1356">
        <v>55</v>
      </c>
      <c r="J1356">
        <v>55</v>
      </c>
      <c r="K1356">
        <v>55</v>
      </c>
      <c r="L1356">
        <v>55</v>
      </c>
      <c r="N1356" s="171" t="str">
        <f t="shared" si="63"/>
        <v>820429-99901-L</v>
      </c>
      <c r="O1356" s="172" t="str">
        <f>IF(B1356="NET","",IF(B1356="","",IFERROR(VLOOKUP(N1356,EAN!$A:$B,2,FALSE),"MANGLER - MÅ OPPDATERE EAN-FANEN")))</f>
        <v>MANGLER - MÅ OPPDATERE EAN-FANEN</v>
      </c>
      <c r="P1356" s="171">
        <f t="shared" si="64"/>
        <v>55</v>
      </c>
      <c r="Q1356" s="171">
        <f t="shared" si="65"/>
        <v>55</v>
      </c>
      <c r="S1356" s="102" t="str">
        <f>IF(B1356="NET","",IFERROR(VLOOKUP(O1356,'2) Order Form'!$V$9:$V$905,1,FALSE),"Ikke med I order form"))</f>
        <v>Ikke med I order form</v>
      </c>
      <c r="U1356" s="2">
        <v>7048652899583</v>
      </c>
      <c r="V1356" s="120">
        <f>IFERROR(VLOOKUP(U1356,'2) Order Form'!$V$9:$V$1767,1,FALSE),"Ikke med I order form")</f>
        <v>7048652899583</v>
      </c>
      <c r="W1356" s="173">
        <f>INDEX(ATS!$A:$P,MATCH(ATS!$U1356,ATS!$O:$O,0),1)</f>
        <v>820375</v>
      </c>
      <c r="X1356" s="174" t="str">
        <f>INDEX(ATS!$A:$P,MATCH(ATS!$U1356,ATS!$O:$O,0),2)</f>
        <v>Hunter LS Jersey W</v>
      </c>
      <c r="Y1356" s="175" t="str">
        <f>INDEX(ATS!$A:$P,MATCH(ATS!$U1356,ATS!$O:$O,0),4)</f>
        <v>56500-XS</v>
      </c>
      <c r="AA1356" s="173"/>
    </row>
    <row r="1357" spans="1:27">
      <c r="A1357">
        <v>820429</v>
      </c>
      <c r="B1357" t="s">
        <v>3415</v>
      </c>
      <c r="C1357" t="s">
        <v>3939</v>
      </c>
      <c r="D1357" t="s">
        <v>337</v>
      </c>
      <c r="E1357" t="s">
        <v>2883</v>
      </c>
      <c r="F1357" t="s">
        <v>67</v>
      </c>
      <c r="G1357" t="s">
        <v>111</v>
      </c>
      <c r="H1357">
        <v>28</v>
      </c>
      <c r="I1357">
        <v>28</v>
      </c>
      <c r="J1357">
        <v>28</v>
      </c>
      <c r="K1357">
        <v>28</v>
      </c>
      <c r="L1357">
        <v>28</v>
      </c>
      <c r="N1357" s="171" t="str">
        <f t="shared" si="63"/>
        <v>820429-99901-XL</v>
      </c>
      <c r="O1357" s="172" t="str">
        <f>IF(B1357="NET","",IF(B1357="","",IFERROR(VLOOKUP(N1357,EAN!$A:$B,2,FALSE),"MANGLER - MÅ OPPDATERE EAN-FANEN")))</f>
        <v>MANGLER - MÅ OPPDATERE EAN-FANEN</v>
      </c>
      <c r="P1357" s="171">
        <f t="shared" si="64"/>
        <v>28</v>
      </c>
      <c r="Q1357" s="171">
        <f t="shared" si="65"/>
        <v>28</v>
      </c>
      <c r="S1357" s="102" t="str">
        <f>IF(B1357="NET","",IFERROR(VLOOKUP(O1357,'2) Order Form'!$V$9:$V$905,1,FALSE),"Ikke med I order form"))</f>
        <v>Ikke med I order form</v>
      </c>
      <c r="U1357" s="2">
        <v>7048652899583</v>
      </c>
      <c r="V1357" s="120">
        <f>IFERROR(VLOOKUP(U1357,'2) Order Form'!$V$9:$V$1767,1,FALSE),"Ikke med I order form")</f>
        <v>7048652899583</v>
      </c>
      <c r="W1357" s="173">
        <f>INDEX(ATS!$A:$P,MATCH(ATS!$U1357,ATS!$O:$O,0),1)</f>
        <v>820375</v>
      </c>
      <c r="X1357" s="174" t="str">
        <f>INDEX(ATS!$A:$P,MATCH(ATS!$U1357,ATS!$O:$O,0),2)</f>
        <v>Hunter LS Jersey W</v>
      </c>
      <c r="Y1357" s="175" t="str">
        <f>INDEX(ATS!$A:$P,MATCH(ATS!$U1357,ATS!$O:$O,0),4)</f>
        <v>56500-XS</v>
      </c>
      <c r="AA1357" s="173"/>
    </row>
    <row r="1358" spans="1:27">
      <c r="A1358" s="140">
        <v>820430</v>
      </c>
      <c r="B1358" t="s">
        <v>170</v>
      </c>
      <c r="H1358" s="140">
        <v>202341</v>
      </c>
      <c r="I1358" s="140">
        <v>202342</v>
      </c>
      <c r="J1358" s="140">
        <v>202343</v>
      </c>
      <c r="K1358" s="140">
        <v>202344</v>
      </c>
      <c r="L1358" s="140">
        <v>202345</v>
      </c>
      <c r="N1358" s="171" t="str">
        <f t="shared" si="63"/>
        <v>820430-</v>
      </c>
      <c r="O1358" s="172" t="str">
        <f>IF(B1358="NET","",IF(B1358="","",IFERROR(VLOOKUP(N1358,EAN!$A:$B,2,FALSE),"MANGLER - MÅ OPPDATERE EAN-FANEN")))</f>
        <v/>
      </c>
      <c r="P1358" s="171">
        <f t="shared" si="64"/>
        <v>202341</v>
      </c>
      <c r="Q1358" s="171">
        <f t="shared" si="65"/>
        <v>202345</v>
      </c>
      <c r="S1358" s="102" t="str">
        <f>IF(B1358="NET","",IFERROR(VLOOKUP(O1358,'2) Order Form'!$V$9:$V$905,1,FALSE),"Ikke med I order form"))</f>
        <v/>
      </c>
      <c r="U1358" s="2">
        <v>7048652899576</v>
      </c>
      <c r="V1358" s="120">
        <f>IFERROR(VLOOKUP(U1358,'2) Order Form'!$V$9:$V$1767,1,FALSE),"Ikke med I order form")</f>
        <v>7048652899576</v>
      </c>
      <c r="W1358" s="173">
        <f>INDEX(ATS!$A:$P,MATCH(ATS!$U1358,ATS!$O:$O,0),1)</f>
        <v>820375</v>
      </c>
      <c r="X1358" s="174" t="str">
        <f>INDEX(ATS!$A:$P,MATCH(ATS!$U1358,ATS!$O:$O,0),2)</f>
        <v>Hunter LS Jersey W</v>
      </c>
      <c r="Y1358" s="175" t="str">
        <f>INDEX(ATS!$A:$P,MATCH(ATS!$U1358,ATS!$O:$O,0),4)</f>
        <v>56500-S</v>
      </c>
      <c r="AA1358" s="173"/>
    </row>
    <row r="1359" spans="1:27">
      <c r="A1359">
        <v>820430</v>
      </c>
      <c r="B1359" t="s">
        <v>3416</v>
      </c>
      <c r="C1359" t="s">
        <v>3939</v>
      </c>
      <c r="D1359" t="s">
        <v>3280</v>
      </c>
      <c r="E1359" t="s">
        <v>2885</v>
      </c>
      <c r="F1359" t="s">
        <v>68</v>
      </c>
      <c r="G1359" t="s">
        <v>111</v>
      </c>
      <c r="H1359">
        <v>6</v>
      </c>
      <c r="I1359">
        <v>6</v>
      </c>
      <c r="J1359">
        <v>6</v>
      </c>
      <c r="K1359">
        <v>6</v>
      </c>
      <c r="L1359">
        <v>6</v>
      </c>
      <c r="N1359" s="171" t="str">
        <f t="shared" si="63"/>
        <v>820430-55505-XS</v>
      </c>
      <c r="O1359" s="172" t="str">
        <f>IF(B1359="NET","",IF(B1359="","",IFERROR(VLOOKUP(N1359,EAN!$A:$B,2,FALSE),"MANGLER - MÅ OPPDATERE EAN-FANEN")))</f>
        <v>MANGLER - MÅ OPPDATERE EAN-FANEN</v>
      </c>
      <c r="P1359" s="171">
        <f t="shared" si="64"/>
        <v>6</v>
      </c>
      <c r="Q1359" s="171">
        <f t="shared" si="65"/>
        <v>6</v>
      </c>
      <c r="S1359" s="102" t="str">
        <f>IF(B1359="NET","",IFERROR(VLOOKUP(O1359,'2) Order Form'!$V$9:$V$905,1,FALSE),"Ikke med I order form"))</f>
        <v>Ikke med I order form</v>
      </c>
      <c r="U1359" s="2">
        <v>7048652899576</v>
      </c>
      <c r="V1359" s="120">
        <f>IFERROR(VLOOKUP(U1359,'2) Order Form'!$V$9:$V$1767,1,FALSE),"Ikke med I order form")</f>
        <v>7048652899576</v>
      </c>
      <c r="W1359" s="173">
        <f>INDEX(ATS!$A:$P,MATCH(ATS!$U1359,ATS!$O:$O,0),1)</f>
        <v>820375</v>
      </c>
      <c r="X1359" s="174" t="str">
        <f>INDEX(ATS!$A:$P,MATCH(ATS!$U1359,ATS!$O:$O,0),2)</f>
        <v>Hunter LS Jersey W</v>
      </c>
      <c r="Y1359" s="175" t="str">
        <f>INDEX(ATS!$A:$P,MATCH(ATS!$U1359,ATS!$O:$O,0),4)</f>
        <v>56500-S</v>
      </c>
      <c r="AA1359" s="173"/>
    </row>
    <row r="1360" spans="1:27">
      <c r="A1360">
        <v>820430</v>
      </c>
      <c r="B1360" t="s">
        <v>3416</v>
      </c>
      <c r="C1360" t="s">
        <v>3939</v>
      </c>
      <c r="D1360" t="s">
        <v>1417</v>
      </c>
      <c r="E1360" t="s">
        <v>2885</v>
      </c>
      <c r="F1360" t="s">
        <v>8</v>
      </c>
      <c r="G1360" t="s">
        <v>111</v>
      </c>
      <c r="H1360">
        <v>49</v>
      </c>
      <c r="I1360">
        <v>49</v>
      </c>
      <c r="J1360">
        <v>49</v>
      </c>
      <c r="K1360">
        <v>49</v>
      </c>
      <c r="L1360">
        <v>49</v>
      </c>
      <c r="N1360" s="171" t="str">
        <f t="shared" si="63"/>
        <v>820430-55505-S</v>
      </c>
      <c r="O1360" s="172" t="str">
        <f>IF(B1360="NET","",IF(B1360="","",IFERROR(VLOOKUP(N1360,EAN!$A:$B,2,FALSE),"MANGLER - MÅ OPPDATERE EAN-FANEN")))</f>
        <v>MANGLER - MÅ OPPDATERE EAN-FANEN</v>
      </c>
      <c r="P1360" s="171">
        <f t="shared" si="64"/>
        <v>49</v>
      </c>
      <c r="Q1360" s="171">
        <f t="shared" si="65"/>
        <v>49</v>
      </c>
      <c r="S1360" s="102" t="str">
        <f>IF(B1360="NET","",IFERROR(VLOOKUP(O1360,'2) Order Form'!$V$9:$V$905,1,FALSE),"Ikke med I order form"))</f>
        <v>Ikke med I order form</v>
      </c>
      <c r="U1360" s="2">
        <v>7048652899569</v>
      </c>
      <c r="V1360" s="120">
        <f>IFERROR(VLOOKUP(U1360,'2) Order Form'!$V$9:$V$1767,1,FALSE),"Ikke med I order form")</f>
        <v>7048652899569</v>
      </c>
      <c r="W1360" s="173">
        <f>INDEX(ATS!$A:$P,MATCH(ATS!$U1360,ATS!$O:$O,0),1)</f>
        <v>820375</v>
      </c>
      <c r="X1360" s="174" t="str">
        <f>INDEX(ATS!$A:$P,MATCH(ATS!$U1360,ATS!$O:$O,0),2)</f>
        <v>Hunter LS Jersey W</v>
      </c>
      <c r="Y1360" s="175" t="str">
        <f>INDEX(ATS!$A:$P,MATCH(ATS!$U1360,ATS!$O:$O,0),4)</f>
        <v>56500-M</v>
      </c>
      <c r="AA1360" s="173"/>
    </row>
    <row r="1361" spans="1:27">
      <c r="A1361">
        <v>820430</v>
      </c>
      <c r="B1361" t="s">
        <v>3416</v>
      </c>
      <c r="C1361" t="s">
        <v>3939</v>
      </c>
      <c r="D1361" t="s">
        <v>1418</v>
      </c>
      <c r="E1361" t="s">
        <v>2885</v>
      </c>
      <c r="F1361" t="s">
        <v>7</v>
      </c>
      <c r="G1361" t="s">
        <v>111</v>
      </c>
      <c r="H1361">
        <v>64</v>
      </c>
      <c r="I1361">
        <v>64</v>
      </c>
      <c r="J1361">
        <v>64</v>
      </c>
      <c r="K1361">
        <v>64</v>
      </c>
      <c r="L1361">
        <v>64</v>
      </c>
      <c r="N1361" s="171" t="str">
        <f t="shared" si="63"/>
        <v>820430-55505-M</v>
      </c>
      <c r="O1361" s="172" t="str">
        <f>IF(B1361="NET","",IF(B1361="","",IFERROR(VLOOKUP(N1361,EAN!$A:$B,2,FALSE),"MANGLER - MÅ OPPDATERE EAN-FANEN")))</f>
        <v>MANGLER - MÅ OPPDATERE EAN-FANEN</v>
      </c>
      <c r="P1361" s="171">
        <f t="shared" si="64"/>
        <v>64</v>
      </c>
      <c r="Q1361" s="171">
        <f t="shared" si="65"/>
        <v>64</v>
      </c>
      <c r="S1361" s="102" t="str">
        <f>IF(B1361="NET","",IFERROR(VLOOKUP(O1361,'2) Order Form'!$V$9:$V$905,1,FALSE),"Ikke med I order form"))</f>
        <v>Ikke med I order form</v>
      </c>
      <c r="U1361" s="2">
        <v>7048652899569</v>
      </c>
      <c r="V1361" s="120">
        <f>IFERROR(VLOOKUP(U1361,'2) Order Form'!$V$9:$V$1767,1,FALSE),"Ikke med I order form")</f>
        <v>7048652899569</v>
      </c>
      <c r="W1361" s="173">
        <f>INDEX(ATS!$A:$P,MATCH(ATS!$U1361,ATS!$O:$O,0),1)</f>
        <v>820375</v>
      </c>
      <c r="X1361" s="174" t="str">
        <f>INDEX(ATS!$A:$P,MATCH(ATS!$U1361,ATS!$O:$O,0),2)</f>
        <v>Hunter LS Jersey W</v>
      </c>
      <c r="Y1361" s="175" t="str">
        <f>INDEX(ATS!$A:$P,MATCH(ATS!$U1361,ATS!$O:$O,0),4)</f>
        <v>56500-M</v>
      </c>
      <c r="AA1361" s="173"/>
    </row>
    <row r="1362" spans="1:27">
      <c r="A1362">
        <v>820430</v>
      </c>
      <c r="B1362" t="s">
        <v>3416</v>
      </c>
      <c r="C1362" t="s">
        <v>3939</v>
      </c>
      <c r="D1362" t="s">
        <v>1419</v>
      </c>
      <c r="E1362" t="s">
        <v>2885</v>
      </c>
      <c r="F1362" t="s">
        <v>66</v>
      </c>
      <c r="G1362" t="s">
        <v>111</v>
      </c>
      <c r="H1362">
        <v>24</v>
      </c>
      <c r="I1362">
        <v>24</v>
      </c>
      <c r="J1362">
        <v>24</v>
      </c>
      <c r="K1362">
        <v>24</v>
      </c>
      <c r="L1362">
        <v>24</v>
      </c>
      <c r="N1362" s="171" t="str">
        <f t="shared" si="63"/>
        <v>820430-55505-L</v>
      </c>
      <c r="O1362" s="172" t="str">
        <f>IF(B1362="NET","",IF(B1362="","",IFERROR(VLOOKUP(N1362,EAN!$A:$B,2,FALSE),"MANGLER - MÅ OPPDATERE EAN-FANEN")))</f>
        <v>MANGLER - MÅ OPPDATERE EAN-FANEN</v>
      </c>
      <c r="P1362" s="171">
        <f t="shared" si="64"/>
        <v>24</v>
      </c>
      <c r="Q1362" s="171">
        <f t="shared" si="65"/>
        <v>24</v>
      </c>
      <c r="S1362" s="102" t="str">
        <f>IF(B1362="NET","",IFERROR(VLOOKUP(O1362,'2) Order Form'!$V$9:$V$905,1,FALSE),"Ikke med I order form"))</f>
        <v>Ikke med I order form</v>
      </c>
      <c r="U1362" s="2">
        <v>7048652899552</v>
      </c>
      <c r="V1362" s="120">
        <f>IFERROR(VLOOKUP(U1362,'2) Order Form'!$V$9:$V$1767,1,FALSE),"Ikke med I order form")</f>
        <v>7048652899552</v>
      </c>
      <c r="W1362" s="173">
        <f>INDEX(ATS!$A:$P,MATCH(ATS!$U1362,ATS!$O:$O,0),1)</f>
        <v>820375</v>
      </c>
      <c r="X1362" s="174" t="str">
        <f>INDEX(ATS!$A:$P,MATCH(ATS!$U1362,ATS!$O:$O,0),2)</f>
        <v>Hunter LS Jersey W</v>
      </c>
      <c r="Y1362" s="175" t="str">
        <f>INDEX(ATS!$A:$P,MATCH(ATS!$U1362,ATS!$O:$O,0),4)</f>
        <v>56500-L</v>
      </c>
      <c r="AA1362" s="173"/>
    </row>
    <row r="1363" spans="1:27">
      <c r="A1363" s="140">
        <v>820431</v>
      </c>
      <c r="B1363" t="s">
        <v>170</v>
      </c>
      <c r="H1363" s="140">
        <v>202341</v>
      </c>
      <c r="I1363" s="140">
        <v>202342</v>
      </c>
      <c r="J1363" s="140">
        <v>202343</v>
      </c>
      <c r="K1363" s="140">
        <v>202344</v>
      </c>
      <c r="L1363" s="140">
        <v>202345</v>
      </c>
      <c r="N1363" s="171" t="str">
        <f t="shared" si="63"/>
        <v>820431-</v>
      </c>
      <c r="O1363" s="172" t="str">
        <f>IF(B1363="NET","",IF(B1363="","",IFERROR(VLOOKUP(N1363,EAN!$A:$B,2,FALSE),"MANGLER - MÅ OPPDATERE EAN-FANEN")))</f>
        <v/>
      </c>
      <c r="P1363" s="171">
        <f t="shared" si="64"/>
        <v>202341</v>
      </c>
      <c r="Q1363" s="171">
        <f t="shared" si="65"/>
        <v>202345</v>
      </c>
      <c r="S1363" s="102" t="str">
        <f>IF(B1363="NET","",IFERROR(VLOOKUP(O1363,'2) Order Form'!$V$9:$V$905,1,FALSE),"Ikke med I order form"))</f>
        <v/>
      </c>
      <c r="U1363" s="2">
        <v>7048652899552</v>
      </c>
      <c r="V1363" s="120">
        <f>IFERROR(VLOOKUP(U1363,'2) Order Form'!$V$9:$V$1767,1,FALSE),"Ikke med I order form")</f>
        <v>7048652899552</v>
      </c>
      <c r="W1363" s="173">
        <f>INDEX(ATS!$A:$P,MATCH(ATS!$U1363,ATS!$O:$O,0),1)</f>
        <v>820375</v>
      </c>
      <c r="X1363" s="174" t="str">
        <f>INDEX(ATS!$A:$P,MATCH(ATS!$U1363,ATS!$O:$O,0),2)</f>
        <v>Hunter LS Jersey W</v>
      </c>
      <c r="Y1363" s="175" t="str">
        <f>INDEX(ATS!$A:$P,MATCH(ATS!$U1363,ATS!$O:$O,0),4)</f>
        <v>56500-L</v>
      </c>
      <c r="AA1363" s="173"/>
    </row>
    <row r="1364" spans="1:27">
      <c r="A1364">
        <v>820431</v>
      </c>
      <c r="B1364" t="s">
        <v>3417</v>
      </c>
      <c r="C1364" t="s">
        <v>3939</v>
      </c>
      <c r="D1364" t="s">
        <v>334</v>
      </c>
      <c r="E1364" t="s">
        <v>2883</v>
      </c>
      <c r="F1364" t="s">
        <v>8</v>
      </c>
      <c r="G1364" t="s">
        <v>111</v>
      </c>
      <c r="H1364">
        <v>30</v>
      </c>
      <c r="I1364">
        <v>30</v>
      </c>
      <c r="J1364">
        <v>30</v>
      </c>
      <c r="K1364">
        <v>30</v>
      </c>
      <c r="L1364">
        <v>30</v>
      </c>
      <c r="N1364" s="171" t="str">
        <f t="shared" si="63"/>
        <v>820431-99901-S</v>
      </c>
      <c r="O1364" s="172" t="str">
        <f>IF(B1364="NET","",IF(B1364="","",IFERROR(VLOOKUP(N1364,EAN!$A:$B,2,FALSE),"MANGLER - MÅ OPPDATERE EAN-FANEN")))</f>
        <v>MANGLER - MÅ OPPDATERE EAN-FANEN</v>
      </c>
      <c r="P1364" s="171">
        <f t="shared" si="64"/>
        <v>30</v>
      </c>
      <c r="Q1364" s="171">
        <f t="shared" si="65"/>
        <v>30</v>
      </c>
      <c r="S1364" s="102" t="str">
        <f>IF(B1364="NET","",IFERROR(VLOOKUP(O1364,'2) Order Form'!$V$9:$V$905,1,FALSE),"Ikke med I order form"))</f>
        <v>Ikke med I order form</v>
      </c>
      <c r="U1364" s="2">
        <v>7048652899620</v>
      </c>
      <c r="V1364" s="120">
        <f>IFERROR(VLOOKUP(U1364,'2) Order Form'!$V$9:$V$1767,1,FALSE),"Ikke med I order form")</f>
        <v>7048652899620</v>
      </c>
      <c r="W1364" s="173">
        <f>INDEX(ATS!$A:$P,MATCH(ATS!$U1364,ATS!$O:$O,0),1)</f>
        <v>820375</v>
      </c>
      <c r="X1364" s="174" t="str">
        <f>INDEX(ATS!$A:$P,MATCH(ATS!$U1364,ATS!$O:$O,0),2)</f>
        <v>Hunter LS Jersey W</v>
      </c>
      <c r="Y1364" s="175" t="str">
        <f>INDEX(ATS!$A:$P,MATCH(ATS!$U1364,ATS!$O:$O,0),4)</f>
        <v>88000-XS</v>
      </c>
      <c r="AA1364" s="173"/>
    </row>
    <row r="1365" spans="1:27">
      <c r="A1365">
        <v>820431</v>
      </c>
      <c r="B1365" t="s">
        <v>3417</v>
      </c>
      <c r="C1365" t="s">
        <v>3939</v>
      </c>
      <c r="D1365" t="s">
        <v>335</v>
      </c>
      <c r="E1365" t="s">
        <v>2883</v>
      </c>
      <c r="F1365" t="s">
        <v>7</v>
      </c>
      <c r="G1365" t="s">
        <v>111</v>
      </c>
      <c r="H1365">
        <v>48</v>
      </c>
      <c r="I1365">
        <v>48</v>
      </c>
      <c r="J1365">
        <v>48</v>
      </c>
      <c r="K1365">
        <v>48</v>
      </c>
      <c r="L1365">
        <v>48</v>
      </c>
      <c r="N1365" s="171" t="str">
        <f t="shared" si="63"/>
        <v>820431-99901-M</v>
      </c>
      <c r="O1365" s="172" t="str">
        <f>IF(B1365="NET","",IF(B1365="","",IFERROR(VLOOKUP(N1365,EAN!$A:$B,2,FALSE),"MANGLER - MÅ OPPDATERE EAN-FANEN")))</f>
        <v>MANGLER - MÅ OPPDATERE EAN-FANEN</v>
      </c>
      <c r="P1365" s="171">
        <f t="shared" si="64"/>
        <v>48</v>
      </c>
      <c r="Q1365" s="171">
        <f t="shared" si="65"/>
        <v>48</v>
      </c>
      <c r="S1365" s="102" t="str">
        <f>IF(B1365="NET","",IFERROR(VLOOKUP(O1365,'2) Order Form'!$V$9:$V$905,1,FALSE),"Ikke med I order form"))</f>
        <v>Ikke med I order form</v>
      </c>
      <c r="U1365" s="2">
        <v>7048652899620</v>
      </c>
      <c r="V1365" s="120">
        <f>IFERROR(VLOOKUP(U1365,'2) Order Form'!$V$9:$V$1767,1,FALSE),"Ikke med I order form")</f>
        <v>7048652899620</v>
      </c>
      <c r="W1365" s="173">
        <f>INDEX(ATS!$A:$P,MATCH(ATS!$U1365,ATS!$O:$O,0),1)</f>
        <v>820375</v>
      </c>
      <c r="X1365" s="174" t="str">
        <f>INDEX(ATS!$A:$P,MATCH(ATS!$U1365,ATS!$O:$O,0),2)</f>
        <v>Hunter LS Jersey W</v>
      </c>
      <c r="Y1365" s="175" t="str">
        <f>INDEX(ATS!$A:$P,MATCH(ATS!$U1365,ATS!$O:$O,0),4)</f>
        <v>88000-XS</v>
      </c>
      <c r="AA1365" s="173"/>
    </row>
    <row r="1366" spans="1:27">
      <c r="A1366">
        <v>820431</v>
      </c>
      <c r="B1366" t="s">
        <v>3417</v>
      </c>
      <c r="C1366" t="s">
        <v>3939</v>
      </c>
      <c r="D1366" t="s">
        <v>336</v>
      </c>
      <c r="E1366" t="s">
        <v>2883</v>
      </c>
      <c r="F1366" t="s">
        <v>66</v>
      </c>
      <c r="G1366" t="s">
        <v>111</v>
      </c>
      <c r="H1366">
        <v>59</v>
      </c>
      <c r="I1366">
        <v>59</v>
      </c>
      <c r="J1366">
        <v>59</v>
      </c>
      <c r="K1366">
        <v>59</v>
      </c>
      <c r="L1366">
        <v>59</v>
      </c>
      <c r="N1366" s="171" t="str">
        <f t="shared" si="63"/>
        <v>820431-99901-L</v>
      </c>
      <c r="O1366" s="172" t="str">
        <f>IF(B1366="NET","",IF(B1366="","",IFERROR(VLOOKUP(N1366,EAN!$A:$B,2,FALSE),"MANGLER - MÅ OPPDATERE EAN-FANEN")))</f>
        <v>MANGLER - MÅ OPPDATERE EAN-FANEN</v>
      </c>
      <c r="P1366" s="171">
        <f t="shared" si="64"/>
        <v>59</v>
      </c>
      <c r="Q1366" s="171">
        <f t="shared" si="65"/>
        <v>59</v>
      </c>
      <c r="S1366" s="102" t="str">
        <f>IF(B1366="NET","",IFERROR(VLOOKUP(O1366,'2) Order Form'!$V$9:$V$905,1,FALSE),"Ikke med I order form"))</f>
        <v>Ikke med I order form</v>
      </c>
      <c r="U1366" s="2">
        <v>7048652899613</v>
      </c>
      <c r="V1366" s="120">
        <f>IFERROR(VLOOKUP(U1366,'2) Order Form'!$V$9:$V$1767,1,FALSE),"Ikke med I order form")</f>
        <v>7048652899613</v>
      </c>
      <c r="W1366" s="173">
        <f>INDEX(ATS!$A:$P,MATCH(ATS!$U1366,ATS!$O:$O,0),1)</f>
        <v>820375</v>
      </c>
      <c r="X1366" s="174" t="str">
        <f>INDEX(ATS!$A:$P,MATCH(ATS!$U1366,ATS!$O:$O,0),2)</f>
        <v>Hunter LS Jersey W</v>
      </c>
      <c r="Y1366" s="175" t="str">
        <f>INDEX(ATS!$A:$P,MATCH(ATS!$U1366,ATS!$O:$O,0),4)</f>
        <v>88000-S</v>
      </c>
      <c r="AA1366" s="173"/>
    </row>
    <row r="1367" spans="1:27">
      <c r="A1367">
        <v>820431</v>
      </c>
      <c r="B1367" t="s">
        <v>3417</v>
      </c>
      <c r="C1367" t="s">
        <v>3939</v>
      </c>
      <c r="D1367" t="s">
        <v>337</v>
      </c>
      <c r="E1367" t="s">
        <v>2883</v>
      </c>
      <c r="F1367" t="s">
        <v>67</v>
      </c>
      <c r="G1367" t="s">
        <v>111</v>
      </c>
      <c r="H1367">
        <v>29</v>
      </c>
      <c r="I1367">
        <v>29</v>
      </c>
      <c r="J1367">
        <v>29</v>
      </c>
      <c r="K1367">
        <v>29</v>
      </c>
      <c r="L1367">
        <v>29</v>
      </c>
      <c r="N1367" s="171" t="str">
        <f t="shared" si="63"/>
        <v>820431-99901-XL</v>
      </c>
      <c r="O1367" s="172" t="str">
        <f>IF(B1367="NET","",IF(B1367="","",IFERROR(VLOOKUP(N1367,EAN!$A:$B,2,FALSE),"MANGLER - MÅ OPPDATERE EAN-FANEN")))</f>
        <v>MANGLER - MÅ OPPDATERE EAN-FANEN</v>
      </c>
      <c r="P1367" s="171">
        <f t="shared" si="64"/>
        <v>29</v>
      </c>
      <c r="Q1367" s="171">
        <f t="shared" si="65"/>
        <v>29</v>
      </c>
      <c r="S1367" s="102" t="str">
        <f>IF(B1367="NET","",IFERROR(VLOOKUP(O1367,'2) Order Form'!$V$9:$V$905,1,FALSE),"Ikke med I order form"))</f>
        <v>Ikke med I order form</v>
      </c>
      <c r="U1367" s="2">
        <v>7048652899613</v>
      </c>
      <c r="V1367" s="120">
        <f>IFERROR(VLOOKUP(U1367,'2) Order Form'!$V$9:$V$1767,1,FALSE),"Ikke med I order form")</f>
        <v>7048652899613</v>
      </c>
      <c r="W1367" s="173">
        <f>INDEX(ATS!$A:$P,MATCH(ATS!$U1367,ATS!$O:$O,0),1)</f>
        <v>820375</v>
      </c>
      <c r="X1367" s="174" t="str">
        <f>INDEX(ATS!$A:$P,MATCH(ATS!$U1367,ATS!$O:$O,0),2)</f>
        <v>Hunter LS Jersey W</v>
      </c>
      <c r="Y1367" s="175" t="str">
        <f>INDEX(ATS!$A:$P,MATCH(ATS!$U1367,ATS!$O:$O,0),4)</f>
        <v>88000-S</v>
      </c>
      <c r="AA1367" s="173"/>
    </row>
    <row r="1368" spans="1:27">
      <c r="A1368" s="140">
        <v>820432</v>
      </c>
      <c r="B1368" t="s">
        <v>170</v>
      </c>
      <c r="H1368" s="140">
        <v>202341</v>
      </c>
      <c r="I1368" s="140">
        <v>202342</v>
      </c>
      <c r="J1368" s="140">
        <v>202343</v>
      </c>
      <c r="K1368" s="140">
        <v>202344</v>
      </c>
      <c r="L1368" s="140">
        <v>202345</v>
      </c>
      <c r="N1368" s="171" t="str">
        <f t="shared" si="63"/>
        <v>820432-</v>
      </c>
      <c r="O1368" s="172" t="str">
        <f>IF(B1368="NET","",IF(B1368="","",IFERROR(VLOOKUP(N1368,EAN!$A:$B,2,FALSE),"MANGLER - MÅ OPPDATERE EAN-FANEN")))</f>
        <v/>
      </c>
      <c r="P1368" s="171">
        <f t="shared" si="64"/>
        <v>202341</v>
      </c>
      <c r="Q1368" s="171">
        <f t="shared" si="65"/>
        <v>202345</v>
      </c>
      <c r="S1368" s="102" t="str">
        <f>IF(B1368="NET","",IFERROR(VLOOKUP(O1368,'2) Order Form'!$V$9:$V$905,1,FALSE),"Ikke med I order form"))</f>
        <v/>
      </c>
      <c r="U1368" s="2">
        <v>7048652899606</v>
      </c>
      <c r="V1368" s="120">
        <f>IFERROR(VLOOKUP(U1368,'2) Order Form'!$V$9:$V$1767,1,FALSE),"Ikke med I order form")</f>
        <v>7048652899606</v>
      </c>
      <c r="W1368" s="173">
        <f>INDEX(ATS!$A:$P,MATCH(ATS!$U1368,ATS!$O:$O,0),1)</f>
        <v>820375</v>
      </c>
      <c r="X1368" s="174" t="str">
        <f>INDEX(ATS!$A:$P,MATCH(ATS!$U1368,ATS!$O:$O,0),2)</f>
        <v>Hunter LS Jersey W</v>
      </c>
      <c r="Y1368" s="175" t="str">
        <f>INDEX(ATS!$A:$P,MATCH(ATS!$U1368,ATS!$O:$O,0),4)</f>
        <v>88000-M</v>
      </c>
      <c r="AA1368" s="173"/>
    </row>
    <row r="1369" spans="1:27">
      <c r="A1369">
        <v>820432</v>
      </c>
      <c r="B1369" t="s">
        <v>3418</v>
      </c>
      <c r="C1369" t="s">
        <v>3939</v>
      </c>
      <c r="D1369" t="s">
        <v>338</v>
      </c>
      <c r="E1369" t="s">
        <v>2883</v>
      </c>
      <c r="F1369" t="s">
        <v>68</v>
      </c>
      <c r="G1369" t="s">
        <v>111</v>
      </c>
      <c r="H1369">
        <v>16</v>
      </c>
      <c r="I1369">
        <v>16</v>
      </c>
      <c r="J1369">
        <v>16</v>
      </c>
      <c r="K1369">
        <v>16</v>
      </c>
      <c r="L1369">
        <v>16</v>
      </c>
      <c r="N1369" s="171" t="str">
        <f t="shared" si="63"/>
        <v>820432-99901-XS</v>
      </c>
      <c r="O1369" s="172" t="str">
        <f>IF(B1369="NET","",IF(B1369="","",IFERROR(VLOOKUP(N1369,EAN!$A:$B,2,FALSE),"MANGLER - MÅ OPPDATERE EAN-FANEN")))</f>
        <v>MANGLER - MÅ OPPDATERE EAN-FANEN</v>
      </c>
      <c r="P1369" s="171">
        <f t="shared" si="64"/>
        <v>16</v>
      </c>
      <c r="Q1369" s="171">
        <f t="shared" si="65"/>
        <v>16</v>
      </c>
      <c r="S1369" s="102" t="str">
        <f>IF(B1369="NET","",IFERROR(VLOOKUP(O1369,'2) Order Form'!$V$9:$V$905,1,FALSE),"Ikke med I order form"))</f>
        <v>Ikke med I order form</v>
      </c>
      <c r="U1369" s="2">
        <v>7048652899606</v>
      </c>
      <c r="V1369" s="120">
        <f>IFERROR(VLOOKUP(U1369,'2) Order Form'!$V$9:$V$1767,1,FALSE),"Ikke med I order form")</f>
        <v>7048652899606</v>
      </c>
      <c r="W1369" s="173">
        <f>INDEX(ATS!$A:$P,MATCH(ATS!$U1369,ATS!$O:$O,0),1)</f>
        <v>820375</v>
      </c>
      <c r="X1369" s="174" t="str">
        <f>INDEX(ATS!$A:$P,MATCH(ATS!$U1369,ATS!$O:$O,0),2)</f>
        <v>Hunter LS Jersey W</v>
      </c>
      <c r="Y1369" s="175" t="str">
        <f>INDEX(ATS!$A:$P,MATCH(ATS!$U1369,ATS!$O:$O,0),4)</f>
        <v>88000-M</v>
      </c>
      <c r="AA1369" s="173"/>
    </row>
    <row r="1370" spans="1:27">
      <c r="A1370">
        <v>820432</v>
      </c>
      <c r="B1370" t="s">
        <v>3418</v>
      </c>
      <c r="C1370" t="s">
        <v>3939</v>
      </c>
      <c r="D1370" t="s">
        <v>334</v>
      </c>
      <c r="E1370" t="s">
        <v>2883</v>
      </c>
      <c r="F1370" t="s">
        <v>8</v>
      </c>
      <c r="G1370" t="s">
        <v>111</v>
      </c>
      <c r="H1370">
        <v>51</v>
      </c>
      <c r="I1370">
        <v>51</v>
      </c>
      <c r="J1370">
        <v>51</v>
      </c>
      <c r="K1370">
        <v>51</v>
      </c>
      <c r="L1370">
        <v>51</v>
      </c>
      <c r="N1370" s="171" t="str">
        <f t="shared" si="63"/>
        <v>820432-99901-S</v>
      </c>
      <c r="O1370" s="172" t="str">
        <f>IF(B1370="NET","",IF(B1370="","",IFERROR(VLOOKUP(N1370,EAN!$A:$B,2,FALSE),"MANGLER - MÅ OPPDATERE EAN-FANEN")))</f>
        <v>MANGLER - MÅ OPPDATERE EAN-FANEN</v>
      </c>
      <c r="P1370" s="171">
        <f t="shared" si="64"/>
        <v>51</v>
      </c>
      <c r="Q1370" s="171">
        <f t="shared" si="65"/>
        <v>51</v>
      </c>
      <c r="S1370" s="102" t="str">
        <f>IF(B1370="NET","",IFERROR(VLOOKUP(O1370,'2) Order Form'!$V$9:$V$905,1,FALSE),"Ikke med I order form"))</f>
        <v>Ikke med I order form</v>
      </c>
      <c r="U1370" s="2">
        <v>7048652899590</v>
      </c>
      <c r="V1370" s="120">
        <f>IFERROR(VLOOKUP(U1370,'2) Order Form'!$V$9:$V$1767,1,FALSE),"Ikke med I order form")</f>
        <v>7048652899590</v>
      </c>
      <c r="W1370" s="173">
        <f>INDEX(ATS!$A:$P,MATCH(ATS!$U1370,ATS!$O:$O,0),1)</f>
        <v>820375</v>
      </c>
      <c r="X1370" s="174" t="str">
        <f>INDEX(ATS!$A:$P,MATCH(ATS!$U1370,ATS!$O:$O,0),2)</f>
        <v>Hunter LS Jersey W</v>
      </c>
      <c r="Y1370" s="175" t="str">
        <f>INDEX(ATS!$A:$P,MATCH(ATS!$U1370,ATS!$O:$O,0),4)</f>
        <v>88000-L</v>
      </c>
      <c r="AA1370" s="173"/>
    </row>
    <row r="1371" spans="1:27">
      <c r="A1371">
        <v>820432</v>
      </c>
      <c r="B1371" t="s">
        <v>3418</v>
      </c>
      <c r="C1371" t="s">
        <v>3939</v>
      </c>
      <c r="D1371" t="s">
        <v>335</v>
      </c>
      <c r="E1371" t="s">
        <v>2883</v>
      </c>
      <c r="F1371" t="s">
        <v>7</v>
      </c>
      <c r="G1371" t="s">
        <v>111</v>
      </c>
      <c r="H1371">
        <v>57</v>
      </c>
      <c r="I1371">
        <v>57</v>
      </c>
      <c r="J1371">
        <v>57</v>
      </c>
      <c r="K1371">
        <v>57</v>
      </c>
      <c r="L1371">
        <v>57</v>
      </c>
      <c r="N1371" s="171" t="str">
        <f t="shared" si="63"/>
        <v>820432-99901-M</v>
      </c>
      <c r="O1371" s="172" t="str">
        <f>IF(B1371="NET","",IF(B1371="","",IFERROR(VLOOKUP(N1371,EAN!$A:$B,2,FALSE),"MANGLER - MÅ OPPDATERE EAN-FANEN")))</f>
        <v>MANGLER - MÅ OPPDATERE EAN-FANEN</v>
      </c>
      <c r="P1371" s="171">
        <f t="shared" si="64"/>
        <v>57</v>
      </c>
      <c r="Q1371" s="171">
        <f t="shared" si="65"/>
        <v>57</v>
      </c>
      <c r="S1371" s="102" t="str">
        <f>IF(B1371="NET","",IFERROR(VLOOKUP(O1371,'2) Order Form'!$V$9:$V$905,1,FALSE),"Ikke med I order form"))</f>
        <v>Ikke med I order form</v>
      </c>
      <c r="U1371" s="2">
        <v>7048652899590</v>
      </c>
      <c r="V1371" s="120">
        <f>IFERROR(VLOOKUP(U1371,'2) Order Form'!$V$9:$V$1767,1,FALSE),"Ikke med I order form")</f>
        <v>7048652899590</v>
      </c>
      <c r="W1371" s="173">
        <f>INDEX(ATS!$A:$P,MATCH(ATS!$U1371,ATS!$O:$O,0),1)</f>
        <v>820375</v>
      </c>
      <c r="X1371" s="174" t="str">
        <f>INDEX(ATS!$A:$P,MATCH(ATS!$U1371,ATS!$O:$O,0),2)</f>
        <v>Hunter LS Jersey W</v>
      </c>
      <c r="Y1371" s="175" t="str">
        <f>INDEX(ATS!$A:$P,MATCH(ATS!$U1371,ATS!$O:$O,0),4)</f>
        <v>88000-L</v>
      </c>
      <c r="AA1371" s="173"/>
    </row>
    <row r="1372" spans="1:27">
      <c r="A1372">
        <v>820432</v>
      </c>
      <c r="B1372" t="s">
        <v>3418</v>
      </c>
      <c r="C1372" t="s">
        <v>3939</v>
      </c>
      <c r="D1372" t="s">
        <v>336</v>
      </c>
      <c r="E1372" t="s">
        <v>2883</v>
      </c>
      <c r="F1372" t="s">
        <v>66</v>
      </c>
      <c r="G1372" t="s">
        <v>111</v>
      </c>
      <c r="H1372">
        <v>24</v>
      </c>
      <c r="I1372">
        <v>24</v>
      </c>
      <c r="J1372">
        <v>24</v>
      </c>
      <c r="K1372">
        <v>24</v>
      </c>
      <c r="L1372">
        <v>24</v>
      </c>
      <c r="N1372" s="171" t="str">
        <f t="shared" si="63"/>
        <v>820432-99901-L</v>
      </c>
      <c r="O1372" s="172" t="str">
        <f>IF(B1372="NET","",IF(B1372="","",IFERROR(VLOOKUP(N1372,EAN!$A:$B,2,FALSE),"MANGLER - MÅ OPPDATERE EAN-FANEN")))</f>
        <v>MANGLER - MÅ OPPDATERE EAN-FANEN</v>
      </c>
      <c r="P1372" s="171">
        <f t="shared" si="64"/>
        <v>24</v>
      </c>
      <c r="Q1372" s="171">
        <f t="shared" si="65"/>
        <v>24</v>
      </c>
      <c r="S1372" s="102" t="str">
        <f>IF(B1372="NET","",IFERROR(VLOOKUP(O1372,'2) Order Form'!$V$9:$V$905,1,FALSE),"Ikke med I order form"))</f>
        <v>Ikke med I order form</v>
      </c>
      <c r="U1372" s="2">
        <v>7048652899668</v>
      </c>
      <c r="V1372" s="120">
        <f>IFERROR(VLOOKUP(U1372,'2) Order Form'!$V$9:$V$1767,1,FALSE),"Ikke med I order form")</f>
        <v>7048652899668</v>
      </c>
      <c r="W1372" s="173">
        <f>INDEX(ATS!$A:$P,MATCH(ATS!$U1372,ATS!$O:$O,0),1)</f>
        <v>820376</v>
      </c>
      <c r="X1372" s="174" t="str">
        <f>INDEX(ATS!$A:$P,MATCH(ATS!$U1372,ATS!$O:$O,0),2)</f>
        <v>Hunter SS Jersey W</v>
      </c>
      <c r="Y1372" s="175" t="str">
        <f>INDEX(ATS!$A:$P,MATCH(ATS!$U1372,ATS!$O:$O,0),4)</f>
        <v>44004-XS</v>
      </c>
      <c r="AA1372" s="173"/>
    </row>
    <row r="1373" spans="1:27">
      <c r="A1373" s="140">
        <v>820433</v>
      </c>
      <c r="B1373" t="s">
        <v>170</v>
      </c>
      <c r="H1373" s="140">
        <v>202341</v>
      </c>
      <c r="I1373" s="140">
        <v>202342</v>
      </c>
      <c r="J1373" s="140">
        <v>202343</v>
      </c>
      <c r="K1373" s="140">
        <v>202344</v>
      </c>
      <c r="L1373" s="140">
        <v>202345</v>
      </c>
      <c r="N1373" s="171" t="str">
        <f t="shared" si="63"/>
        <v>820433-</v>
      </c>
      <c r="O1373" s="172" t="str">
        <f>IF(B1373="NET","",IF(B1373="","",IFERROR(VLOOKUP(N1373,EAN!$A:$B,2,FALSE),"MANGLER - MÅ OPPDATERE EAN-FANEN")))</f>
        <v/>
      </c>
      <c r="P1373" s="171">
        <f t="shared" si="64"/>
        <v>202341</v>
      </c>
      <c r="Q1373" s="171">
        <f t="shared" si="65"/>
        <v>202345</v>
      </c>
      <c r="S1373" s="102" t="str">
        <f>IF(B1373="NET","",IFERROR(VLOOKUP(O1373,'2) Order Form'!$V$9:$V$905,1,FALSE),"Ikke med I order form"))</f>
        <v/>
      </c>
      <c r="U1373" s="2">
        <v>7048652899668</v>
      </c>
      <c r="V1373" s="120">
        <f>IFERROR(VLOOKUP(U1373,'2) Order Form'!$V$9:$V$1767,1,FALSE),"Ikke med I order form")</f>
        <v>7048652899668</v>
      </c>
      <c r="W1373" s="173">
        <f>INDEX(ATS!$A:$P,MATCH(ATS!$U1373,ATS!$O:$O,0),1)</f>
        <v>820376</v>
      </c>
      <c r="X1373" s="174" t="str">
        <f>INDEX(ATS!$A:$P,MATCH(ATS!$U1373,ATS!$O:$O,0),2)</f>
        <v>Hunter SS Jersey W</v>
      </c>
      <c r="Y1373" s="175" t="str">
        <f>INDEX(ATS!$A:$P,MATCH(ATS!$U1373,ATS!$O:$O,0),4)</f>
        <v>44004-XS</v>
      </c>
      <c r="AA1373" s="173"/>
    </row>
    <row r="1374" spans="1:27">
      <c r="A1374">
        <v>820433</v>
      </c>
      <c r="B1374" t="s">
        <v>1632</v>
      </c>
      <c r="C1374" t="s">
        <v>3939</v>
      </c>
      <c r="D1374" t="s">
        <v>1527</v>
      </c>
      <c r="E1374" t="s">
        <v>2811</v>
      </c>
      <c r="F1374" t="s">
        <v>8</v>
      </c>
      <c r="G1374" t="s">
        <v>111</v>
      </c>
      <c r="H1374">
        <v>0</v>
      </c>
      <c r="I1374">
        <v>0</v>
      </c>
      <c r="J1374">
        <v>0</v>
      </c>
      <c r="K1374">
        <v>0</v>
      </c>
      <c r="L1374">
        <v>0</v>
      </c>
      <c r="N1374" s="171" t="str">
        <f t="shared" si="63"/>
        <v>820433-58001-S</v>
      </c>
      <c r="O1374" s="172" t="str">
        <f>IF(B1374="NET","",IF(B1374="","",IFERROR(VLOOKUP(N1374,EAN!$A:$B,2,FALSE),"MANGLER - MÅ OPPDATERE EAN-FANEN")))</f>
        <v>MANGLER - MÅ OPPDATERE EAN-FANEN</v>
      </c>
      <c r="P1374" s="171">
        <f t="shared" si="64"/>
        <v>0</v>
      </c>
      <c r="Q1374" s="171">
        <f t="shared" si="65"/>
        <v>0</v>
      </c>
      <c r="S1374" s="102" t="str">
        <f>IF(B1374="NET","",IFERROR(VLOOKUP(O1374,'2) Order Form'!$V$9:$V$905,1,FALSE),"Ikke med I order form"))</f>
        <v>Ikke med I order form</v>
      </c>
      <c r="U1374" s="2">
        <v>7048652899651</v>
      </c>
      <c r="V1374" s="120">
        <f>IFERROR(VLOOKUP(U1374,'2) Order Form'!$V$9:$V$1767,1,FALSE),"Ikke med I order form")</f>
        <v>7048652899651</v>
      </c>
      <c r="W1374" s="173">
        <f>INDEX(ATS!$A:$P,MATCH(ATS!$U1374,ATS!$O:$O,0),1)</f>
        <v>820376</v>
      </c>
      <c r="X1374" s="174" t="str">
        <f>INDEX(ATS!$A:$P,MATCH(ATS!$U1374,ATS!$O:$O,0),2)</f>
        <v>Hunter SS Jersey W</v>
      </c>
      <c r="Y1374" s="175" t="str">
        <f>INDEX(ATS!$A:$P,MATCH(ATS!$U1374,ATS!$O:$O,0),4)</f>
        <v>44004-S</v>
      </c>
      <c r="AA1374" s="173"/>
    </row>
    <row r="1375" spans="1:27">
      <c r="A1375">
        <v>820433</v>
      </c>
      <c r="B1375" t="s">
        <v>1632</v>
      </c>
      <c r="C1375" t="s">
        <v>3939</v>
      </c>
      <c r="D1375" t="s">
        <v>1528</v>
      </c>
      <c r="E1375" t="s">
        <v>2811</v>
      </c>
      <c r="F1375" t="s">
        <v>7</v>
      </c>
      <c r="G1375" t="s">
        <v>111</v>
      </c>
      <c r="H1375">
        <v>0</v>
      </c>
      <c r="I1375">
        <v>0</v>
      </c>
      <c r="J1375">
        <v>0</v>
      </c>
      <c r="K1375">
        <v>0</v>
      </c>
      <c r="L1375">
        <v>0</v>
      </c>
      <c r="N1375" s="171" t="str">
        <f t="shared" si="63"/>
        <v>820433-58001-M</v>
      </c>
      <c r="O1375" s="172" t="str">
        <f>IF(B1375="NET","",IF(B1375="","",IFERROR(VLOOKUP(N1375,EAN!$A:$B,2,FALSE),"MANGLER - MÅ OPPDATERE EAN-FANEN")))</f>
        <v>MANGLER - MÅ OPPDATERE EAN-FANEN</v>
      </c>
      <c r="P1375" s="171">
        <f t="shared" si="64"/>
        <v>0</v>
      </c>
      <c r="Q1375" s="171">
        <f t="shared" si="65"/>
        <v>0</v>
      </c>
      <c r="S1375" s="102" t="str">
        <f>IF(B1375="NET","",IFERROR(VLOOKUP(O1375,'2) Order Form'!$V$9:$V$905,1,FALSE),"Ikke med I order form"))</f>
        <v>Ikke med I order form</v>
      </c>
      <c r="U1375" s="2">
        <v>7048652899651</v>
      </c>
      <c r="V1375" s="120">
        <f>IFERROR(VLOOKUP(U1375,'2) Order Form'!$V$9:$V$1767,1,FALSE),"Ikke med I order form")</f>
        <v>7048652899651</v>
      </c>
      <c r="W1375" s="173">
        <f>INDEX(ATS!$A:$P,MATCH(ATS!$U1375,ATS!$O:$O,0),1)</f>
        <v>820376</v>
      </c>
      <c r="X1375" s="174" t="str">
        <f>INDEX(ATS!$A:$P,MATCH(ATS!$U1375,ATS!$O:$O,0),2)</f>
        <v>Hunter SS Jersey W</v>
      </c>
      <c r="Y1375" s="175" t="str">
        <f>INDEX(ATS!$A:$P,MATCH(ATS!$U1375,ATS!$O:$O,0),4)</f>
        <v>44004-S</v>
      </c>
      <c r="AA1375" s="173"/>
    </row>
    <row r="1376" spans="1:27">
      <c r="A1376">
        <v>820433</v>
      </c>
      <c r="B1376" t="s">
        <v>1632</v>
      </c>
      <c r="C1376" t="s">
        <v>3939</v>
      </c>
      <c r="D1376" t="s">
        <v>1529</v>
      </c>
      <c r="E1376" t="s">
        <v>2811</v>
      </c>
      <c r="F1376" t="s">
        <v>66</v>
      </c>
      <c r="G1376" t="s">
        <v>111</v>
      </c>
      <c r="H1376">
        <v>0</v>
      </c>
      <c r="I1376">
        <v>0</v>
      </c>
      <c r="J1376">
        <v>0</v>
      </c>
      <c r="K1376">
        <v>0</v>
      </c>
      <c r="L1376">
        <v>0</v>
      </c>
      <c r="N1376" s="171" t="str">
        <f t="shared" si="63"/>
        <v>820433-58001-L</v>
      </c>
      <c r="O1376" s="172" t="str">
        <f>IF(B1376="NET","",IF(B1376="","",IFERROR(VLOOKUP(N1376,EAN!$A:$B,2,FALSE),"MANGLER - MÅ OPPDATERE EAN-FANEN")))</f>
        <v>MANGLER - MÅ OPPDATERE EAN-FANEN</v>
      </c>
      <c r="P1376" s="171">
        <f t="shared" si="64"/>
        <v>0</v>
      </c>
      <c r="Q1376" s="171">
        <f t="shared" si="65"/>
        <v>0</v>
      </c>
      <c r="S1376" s="102" t="str">
        <f>IF(B1376="NET","",IFERROR(VLOOKUP(O1376,'2) Order Form'!$V$9:$V$905,1,FALSE),"Ikke med I order form"))</f>
        <v>Ikke med I order form</v>
      </c>
      <c r="U1376" s="2">
        <v>7048652899644</v>
      </c>
      <c r="V1376" s="120">
        <f>IFERROR(VLOOKUP(U1376,'2) Order Form'!$V$9:$V$1767,1,FALSE),"Ikke med I order form")</f>
        <v>7048652899644</v>
      </c>
      <c r="W1376" s="173">
        <f>INDEX(ATS!$A:$P,MATCH(ATS!$U1376,ATS!$O:$O,0),1)</f>
        <v>820376</v>
      </c>
      <c r="X1376" s="174" t="str">
        <f>INDEX(ATS!$A:$P,MATCH(ATS!$U1376,ATS!$O:$O,0),2)</f>
        <v>Hunter SS Jersey W</v>
      </c>
      <c r="Y1376" s="175" t="str">
        <f>INDEX(ATS!$A:$P,MATCH(ATS!$U1376,ATS!$O:$O,0),4)</f>
        <v>44004-M</v>
      </c>
      <c r="AA1376" s="173"/>
    </row>
    <row r="1377" spans="1:27">
      <c r="A1377">
        <v>820433</v>
      </c>
      <c r="B1377" t="s">
        <v>1632</v>
      </c>
      <c r="C1377" t="s">
        <v>3939</v>
      </c>
      <c r="D1377" t="s">
        <v>1530</v>
      </c>
      <c r="E1377" t="s">
        <v>2811</v>
      </c>
      <c r="F1377" t="s">
        <v>67</v>
      </c>
      <c r="G1377" t="s">
        <v>111</v>
      </c>
      <c r="H1377">
        <v>0</v>
      </c>
      <c r="I1377">
        <v>0</v>
      </c>
      <c r="J1377">
        <v>0</v>
      </c>
      <c r="K1377">
        <v>0</v>
      </c>
      <c r="L1377">
        <v>0</v>
      </c>
      <c r="N1377" s="171" t="str">
        <f t="shared" si="63"/>
        <v>820433-58001-XL</v>
      </c>
      <c r="O1377" s="172" t="str">
        <f>IF(B1377="NET","",IF(B1377="","",IFERROR(VLOOKUP(N1377,EAN!$A:$B,2,FALSE),"MANGLER - MÅ OPPDATERE EAN-FANEN")))</f>
        <v>MANGLER - MÅ OPPDATERE EAN-FANEN</v>
      </c>
      <c r="P1377" s="171">
        <f t="shared" si="64"/>
        <v>0</v>
      </c>
      <c r="Q1377" s="171">
        <f t="shared" si="65"/>
        <v>0</v>
      </c>
      <c r="S1377" s="102" t="str">
        <f>IF(B1377="NET","",IFERROR(VLOOKUP(O1377,'2) Order Form'!$V$9:$V$905,1,FALSE),"Ikke med I order form"))</f>
        <v>Ikke med I order form</v>
      </c>
      <c r="U1377" s="2">
        <v>7048652899644</v>
      </c>
      <c r="V1377" s="120">
        <f>IFERROR(VLOOKUP(U1377,'2) Order Form'!$V$9:$V$1767,1,FALSE),"Ikke med I order form")</f>
        <v>7048652899644</v>
      </c>
      <c r="W1377" s="173">
        <f>INDEX(ATS!$A:$P,MATCH(ATS!$U1377,ATS!$O:$O,0),1)</f>
        <v>820376</v>
      </c>
      <c r="X1377" s="174" t="str">
        <f>INDEX(ATS!$A:$P,MATCH(ATS!$U1377,ATS!$O:$O,0),2)</f>
        <v>Hunter SS Jersey W</v>
      </c>
      <c r="Y1377" s="175" t="str">
        <f>INDEX(ATS!$A:$P,MATCH(ATS!$U1377,ATS!$O:$O,0),4)</f>
        <v>44004-M</v>
      </c>
      <c r="AA1377" s="173"/>
    </row>
    <row r="1378" spans="1:27">
      <c r="A1378">
        <v>820433</v>
      </c>
      <c r="B1378" t="s">
        <v>1632</v>
      </c>
      <c r="C1378" t="s">
        <v>3939</v>
      </c>
      <c r="D1378" t="s">
        <v>3384</v>
      </c>
      <c r="E1378" t="s">
        <v>3383</v>
      </c>
      <c r="F1378" t="s">
        <v>8</v>
      </c>
      <c r="G1378" t="s">
        <v>111</v>
      </c>
      <c r="H1378">
        <v>0</v>
      </c>
      <c r="I1378">
        <v>0</v>
      </c>
      <c r="J1378">
        <v>0</v>
      </c>
      <c r="K1378">
        <v>0</v>
      </c>
      <c r="L1378">
        <v>0</v>
      </c>
      <c r="N1378" s="171" t="str">
        <f t="shared" si="63"/>
        <v>820433-76000-S</v>
      </c>
      <c r="O1378" s="172" t="str">
        <f>IF(B1378="NET","",IF(B1378="","",IFERROR(VLOOKUP(N1378,EAN!$A:$B,2,FALSE),"MANGLER - MÅ OPPDATERE EAN-FANEN")))</f>
        <v>MANGLER - MÅ OPPDATERE EAN-FANEN</v>
      </c>
      <c r="P1378" s="171">
        <f t="shared" si="64"/>
        <v>0</v>
      </c>
      <c r="Q1378" s="171">
        <f t="shared" si="65"/>
        <v>0</v>
      </c>
      <c r="S1378" s="102" t="str">
        <f>IF(B1378="NET","",IFERROR(VLOOKUP(O1378,'2) Order Form'!$V$9:$V$905,1,FALSE),"Ikke med I order form"))</f>
        <v>Ikke med I order form</v>
      </c>
      <c r="U1378" s="2">
        <v>7048652899637</v>
      </c>
      <c r="V1378" s="120">
        <f>IFERROR(VLOOKUP(U1378,'2) Order Form'!$V$9:$V$1767,1,FALSE),"Ikke med I order form")</f>
        <v>7048652899637</v>
      </c>
      <c r="W1378" s="173">
        <f>INDEX(ATS!$A:$P,MATCH(ATS!$U1378,ATS!$O:$O,0),1)</f>
        <v>820376</v>
      </c>
      <c r="X1378" s="174" t="str">
        <f>INDEX(ATS!$A:$P,MATCH(ATS!$U1378,ATS!$O:$O,0),2)</f>
        <v>Hunter SS Jersey W</v>
      </c>
      <c r="Y1378" s="175" t="str">
        <f>INDEX(ATS!$A:$P,MATCH(ATS!$U1378,ATS!$O:$O,0),4)</f>
        <v>44004-L</v>
      </c>
      <c r="AA1378" s="173"/>
    </row>
    <row r="1379" spans="1:27">
      <c r="A1379">
        <v>820433</v>
      </c>
      <c r="B1379" t="s">
        <v>1632</v>
      </c>
      <c r="C1379" t="s">
        <v>3939</v>
      </c>
      <c r="D1379" t="s">
        <v>3385</v>
      </c>
      <c r="E1379" t="s">
        <v>3383</v>
      </c>
      <c r="F1379" t="s">
        <v>7</v>
      </c>
      <c r="G1379" t="s">
        <v>111</v>
      </c>
      <c r="H1379">
        <v>0</v>
      </c>
      <c r="I1379">
        <v>0</v>
      </c>
      <c r="J1379">
        <v>0</v>
      </c>
      <c r="K1379">
        <v>0</v>
      </c>
      <c r="L1379">
        <v>0</v>
      </c>
      <c r="N1379" s="171" t="str">
        <f t="shared" si="63"/>
        <v>820433-76000-M</v>
      </c>
      <c r="O1379" s="172" t="str">
        <f>IF(B1379="NET","",IF(B1379="","",IFERROR(VLOOKUP(N1379,EAN!$A:$B,2,FALSE),"MANGLER - MÅ OPPDATERE EAN-FANEN")))</f>
        <v>MANGLER - MÅ OPPDATERE EAN-FANEN</v>
      </c>
      <c r="P1379" s="171">
        <f t="shared" si="64"/>
        <v>0</v>
      </c>
      <c r="Q1379" s="171">
        <f t="shared" si="65"/>
        <v>0</v>
      </c>
      <c r="S1379" s="102" t="str">
        <f>IF(B1379="NET","",IFERROR(VLOOKUP(O1379,'2) Order Form'!$V$9:$V$905,1,FALSE),"Ikke med I order form"))</f>
        <v>Ikke med I order form</v>
      </c>
      <c r="U1379" s="2">
        <v>7048652899637</v>
      </c>
      <c r="V1379" s="120">
        <f>IFERROR(VLOOKUP(U1379,'2) Order Form'!$V$9:$V$1767,1,FALSE),"Ikke med I order form")</f>
        <v>7048652899637</v>
      </c>
      <c r="W1379" s="173">
        <f>INDEX(ATS!$A:$P,MATCH(ATS!$U1379,ATS!$O:$O,0),1)</f>
        <v>820376</v>
      </c>
      <c r="X1379" s="174" t="str">
        <f>INDEX(ATS!$A:$P,MATCH(ATS!$U1379,ATS!$O:$O,0),2)</f>
        <v>Hunter SS Jersey W</v>
      </c>
      <c r="Y1379" s="175" t="str">
        <f>INDEX(ATS!$A:$P,MATCH(ATS!$U1379,ATS!$O:$O,0),4)</f>
        <v>44004-L</v>
      </c>
      <c r="AA1379" s="173"/>
    </row>
    <row r="1380" spans="1:27">
      <c r="A1380">
        <v>820433</v>
      </c>
      <c r="B1380" t="s">
        <v>1632</v>
      </c>
      <c r="C1380" t="s">
        <v>3939</v>
      </c>
      <c r="D1380" t="s">
        <v>3386</v>
      </c>
      <c r="E1380" t="s">
        <v>3383</v>
      </c>
      <c r="F1380" t="s">
        <v>66</v>
      </c>
      <c r="G1380" t="s">
        <v>111</v>
      </c>
      <c r="H1380">
        <v>0</v>
      </c>
      <c r="I1380">
        <v>0</v>
      </c>
      <c r="J1380">
        <v>0</v>
      </c>
      <c r="K1380">
        <v>0</v>
      </c>
      <c r="L1380">
        <v>0</v>
      </c>
      <c r="N1380" s="171" t="str">
        <f t="shared" si="63"/>
        <v>820433-76000-L</v>
      </c>
      <c r="O1380" s="172" t="str">
        <f>IF(B1380="NET","",IF(B1380="","",IFERROR(VLOOKUP(N1380,EAN!$A:$B,2,FALSE),"MANGLER - MÅ OPPDATERE EAN-FANEN")))</f>
        <v>MANGLER - MÅ OPPDATERE EAN-FANEN</v>
      </c>
      <c r="P1380" s="171">
        <f t="shared" si="64"/>
        <v>0</v>
      </c>
      <c r="Q1380" s="171">
        <f t="shared" si="65"/>
        <v>0</v>
      </c>
      <c r="S1380" s="102" t="str">
        <f>IF(B1380="NET","",IFERROR(VLOOKUP(O1380,'2) Order Form'!$V$9:$V$905,1,FALSE),"Ikke med I order form"))</f>
        <v>Ikke med I order form</v>
      </c>
      <c r="U1380" s="2">
        <v>7048652899705</v>
      </c>
      <c r="V1380" s="120">
        <f>IFERROR(VLOOKUP(U1380,'2) Order Form'!$V$9:$V$1767,1,FALSE),"Ikke med I order form")</f>
        <v>7048652899705</v>
      </c>
      <c r="W1380" s="173">
        <f>INDEX(ATS!$A:$P,MATCH(ATS!$U1380,ATS!$O:$O,0),1)</f>
        <v>820376</v>
      </c>
      <c r="X1380" s="174" t="str">
        <f>INDEX(ATS!$A:$P,MATCH(ATS!$U1380,ATS!$O:$O,0),2)</f>
        <v>Hunter SS Jersey W</v>
      </c>
      <c r="Y1380" s="175" t="str">
        <f>INDEX(ATS!$A:$P,MATCH(ATS!$U1380,ATS!$O:$O,0),4)</f>
        <v>55504-XS</v>
      </c>
      <c r="AA1380" s="173"/>
    </row>
    <row r="1381" spans="1:27">
      <c r="A1381">
        <v>820433</v>
      </c>
      <c r="B1381" t="s">
        <v>1632</v>
      </c>
      <c r="C1381" t="s">
        <v>3939</v>
      </c>
      <c r="D1381" t="s">
        <v>3990</v>
      </c>
      <c r="E1381" t="s">
        <v>3383</v>
      </c>
      <c r="F1381" t="s">
        <v>67</v>
      </c>
      <c r="G1381" t="s">
        <v>111</v>
      </c>
      <c r="H1381">
        <v>0</v>
      </c>
      <c r="I1381">
        <v>0</v>
      </c>
      <c r="J1381">
        <v>0</v>
      </c>
      <c r="K1381">
        <v>0</v>
      </c>
      <c r="L1381">
        <v>0</v>
      </c>
      <c r="N1381" s="171" t="str">
        <f t="shared" si="63"/>
        <v>820433-76000-XL</v>
      </c>
      <c r="O1381" s="172" t="str">
        <f>IF(B1381="NET","",IF(B1381="","",IFERROR(VLOOKUP(N1381,EAN!$A:$B,2,FALSE),"MANGLER - MÅ OPPDATERE EAN-FANEN")))</f>
        <v>MANGLER - MÅ OPPDATERE EAN-FANEN</v>
      </c>
      <c r="P1381" s="171">
        <f t="shared" si="64"/>
        <v>0</v>
      </c>
      <c r="Q1381" s="171">
        <f t="shared" si="65"/>
        <v>0</v>
      </c>
      <c r="S1381" s="102" t="str">
        <f>IF(B1381="NET","",IFERROR(VLOOKUP(O1381,'2) Order Form'!$V$9:$V$905,1,FALSE),"Ikke med I order form"))</f>
        <v>Ikke med I order form</v>
      </c>
      <c r="U1381" s="2">
        <v>7048652899705</v>
      </c>
      <c r="V1381" s="120">
        <f>IFERROR(VLOOKUP(U1381,'2) Order Form'!$V$9:$V$1767,1,FALSE),"Ikke med I order form")</f>
        <v>7048652899705</v>
      </c>
      <c r="W1381" s="173">
        <f>INDEX(ATS!$A:$P,MATCH(ATS!$U1381,ATS!$O:$O,0),1)</f>
        <v>820376</v>
      </c>
      <c r="X1381" s="174" t="str">
        <f>INDEX(ATS!$A:$P,MATCH(ATS!$U1381,ATS!$O:$O,0),2)</f>
        <v>Hunter SS Jersey W</v>
      </c>
      <c r="Y1381" s="175" t="str">
        <f>INDEX(ATS!$A:$P,MATCH(ATS!$U1381,ATS!$O:$O,0),4)</f>
        <v>55504-XS</v>
      </c>
      <c r="AA1381" s="173"/>
    </row>
    <row r="1382" spans="1:27">
      <c r="A1382">
        <v>820433</v>
      </c>
      <c r="B1382" t="s">
        <v>1632</v>
      </c>
      <c r="C1382" t="s">
        <v>3939</v>
      </c>
      <c r="D1382" t="s">
        <v>1516</v>
      </c>
      <c r="E1382" t="s">
        <v>2810</v>
      </c>
      <c r="F1382" t="s">
        <v>8</v>
      </c>
      <c r="G1382" t="s">
        <v>214</v>
      </c>
      <c r="H1382">
        <v>34</v>
      </c>
      <c r="I1382">
        <v>34</v>
      </c>
      <c r="J1382">
        <v>34</v>
      </c>
      <c r="K1382">
        <v>34</v>
      </c>
      <c r="L1382">
        <v>34</v>
      </c>
      <c r="N1382" s="171" t="str">
        <f t="shared" si="63"/>
        <v>820433-78001-S</v>
      </c>
      <c r="O1382" s="172">
        <f>IF(B1382="NET","",IF(B1382="","",IFERROR(VLOOKUP(N1382,EAN!$A:$B,2,FALSE),"MANGLER - MÅ OPPDATERE EAN-FANEN")))</f>
        <v>7048652896865</v>
      </c>
      <c r="P1382" s="171">
        <f t="shared" si="64"/>
        <v>34</v>
      </c>
      <c r="Q1382" s="171">
        <f t="shared" si="65"/>
        <v>34</v>
      </c>
      <c r="S1382" s="102">
        <f>IF(B1382="NET","",IFERROR(VLOOKUP(O1382,'2) Order Form'!$V$9:$V$905,1,FALSE),"Ikke med I order form"))</f>
        <v>7048652896865</v>
      </c>
      <c r="U1382" s="2">
        <v>7048652899699</v>
      </c>
      <c r="V1382" s="120">
        <f>IFERROR(VLOOKUP(U1382,'2) Order Form'!$V$9:$V$1767,1,FALSE),"Ikke med I order form")</f>
        <v>7048652899699</v>
      </c>
      <c r="W1382" s="173">
        <f>INDEX(ATS!$A:$P,MATCH(ATS!$U1382,ATS!$O:$O,0),1)</f>
        <v>820376</v>
      </c>
      <c r="X1382" s="174" t="str">
        <f>INDEX(ATS!$A:$P,MATCH(ATS!$U1382,ATS!$O:$O,0),2)</f>
        <v>Hunter SS Jersey W</v>
      </c>
      <c r="Y1382" s="175" t="str">
        <f>INDEX(ATS!$A:$P,MATCH(ATS!$U1382,ATS!$O:$O,0),4)</f>
        <v>55504-S</v>
      </c>
      <c r="AA1382" s="173"/>
    </row>
    <row r="1383" spans="1:27">
      <c r="A1383">
        <v>820433</v>
      </c>
      <c r="B1383" t="s">
        <v>1632</v>
      </c>
      <c r="C1383" t="s">
        <v>3939</v>
      </c>
      <c r="D1383" t="s">
        <v>1517</v>
      </c>
      <c r="E1383" t="s">
        <v>2810</v>
      </c>
      <c r="F1383" t="s">
        <v>7</v>
      </c>
      <c r="G1383" t="s">
        <v>214</v>
      </c>
      <c r="H1383">
        <v>88</v>
      </c>
      <c r="I1383">
        <v>88</v>
      </c>
      <c r="J1383">
        <v>88</v>
      </c>
      <c r="K1383">
        <v>88</v>
      </c>
      <c r="L1383">
        <v>88</v>
      </c>
      <c r="N1383" s="171" t="str">
        <f t="shared" si="63"/>
        <v>820433-78001-M</v>
      </c>
      <c r="O1383" s="172">
        <f>IF(B1383="NET","",IF(B1383="","",IFERROR(VLOOKUP(N1383,EAN!$A:$B,2,FALSE),"MANGLER - MÅ OPPDATERE EAN-FANEN")))</f>
        <v>7048652896858</v>
      </c>
      <c r="P1383" s="171">
        <f t="shared" si="64"/>
        <v>88</v>
      </c>
      <c r="Q1383" s="171">
        <f t="shared" si="65"/>
        <v>88</v>
      </c>
      <c r="S1383" s="102">
        <f>IF(B1383="NET","",IFERROR(VLOOKUP(O1383,'2) Order Form'!$V$9:$V$905,1,FALSE),"Ikke med I order form"))</f>
        <v>7048652896858</v>
      </c>
      <c r="U1383" s="2">
        <v>7048652899699</v>
      </c>
      <c r="V1383" s="120">
        <f>IFERROR(VLOOKUP(U1383,'2) Order Form'!$V$9:$V$1767,1,FALSE),"Ikke med I order form")</f>
        <v>7048652899699</v>
      </c>
      <c r="W1383" s="173">
        <f>INDEX(ATS!$A:$P,MATCH(ATS!$U1383,ATS!$O:$O,0),1)</f>
        <v>820376</v>
      </c>
      <c r="X1383" s="174" t="str">
        <f>INDEX(ATS!$A:$P,MATCH(ATS!$U1383,ATS!$O:$O,0),2)</f>
        <v>Hunter SS Jersey W</v>
      </c>
      <c r="Y1383" s="175" t="str">
        <f>INDEX(ATS!$A:$P,MATCH(ATS!$U1383,ATS!$O:$O,0),4)</f>
        <v>55504-S</v>
      </c>
      <c r="AA1383" s="173"/>
    </row>
    <row r="1384" spans="1:27">
      <c r="A1384">
        <v>820433</v>
      </c>
      <c r="B1384" t="s">
        <v>1632</v>
      </c>
      <c r="C1384" t="s">
        <v>3939</v>
      </c>
      <c r="D1384" t="s">
        <v>1518</v>
      </c>
      <c r="E1384" t="s">
        <v>2810</v>
      </c>
      <c r="F1384" t="s">
        <v>66</v>
      </c>
      <c r="G1384" t="s">
        <v>214</v>
      </c>
      <c r="H1384">
        <v>77</v>
      </c>
      <c r="I1384">
        <v>77</v>
      </c>
      <c r="J1384">
        <v>77</v>
      </c>
      <c r="K1384">
        <v>77</v>
      </c>
      <c r="L1384">
        <v>77</v>
      </c>
      <c r="N1384" s="171" t="str">
        <f t="shared" si="63"/>
        <v>820433-78001-L</v>
      </c>
      <c r="O1384" s="172">
        <f>IF(B1384="NET","",IF(B1384="","",IFERROR(VLOOKUP(N1384,EAN!$A:$B,2,FALSE),"MANGLER - MÅ OPPDATERE EAN-FANEN")))</f>
        <v>7048652896841</v>
      </c>
      <c r="P1384" s="171">
        <f t="shared" si="64"/>
        <v>77</v>
      </c>
      <c r="Q1384" s="171">
        <f t="shared" si="65"/>
        <v>77</v>
      </c>
      <c r="S1384" s="102">
        <f>IF(B1384="NET","",IFERROR(VLOOKUP(O1384,'2) Order Form'!$V$9:$V$905,1,FALSE),"Ikke med I order form"))</f>
        <v>7048652896841</v>
      </c>
      <c r="U1384" s="2">
        <v>7048652899682</v>
      </c>
      <c r="V1384" s="120">
        <f>IFERROR(VLOOKUP(U1384,'2) Order Form'!$V$9:$V$1767,1,FALSE),"Ikke med I order form")</f>
        <v>7048652899682</v>
      </c>
      <c r="W1384" s="173">
        <f>INDEX(ATS!$A:$P,MATCH(ATS!$U1384,ATS!$O:$O,0),1)</f>
        <v>820376</v>
      </c>
      <c r="X1384" s="174" t="str">
        <f>INDEX(ATS!$A:$P,MATCH(ATS!$U1384,ATS!$O:$O,0),2)</f>
        <v>Hunter SS Jersey W</v>
      </c>
      <c r="Y1384" s="175" t="str">
        <f>INDEX(ATS!$A:$P,MATCH(ATS!$U1384,ATS!$O:$O,0),4)</f>
        <v>55504-M</v>
      </c>
      <c r="AA1384" s="173"/>
    </row>
    <row r="1385" spans="1:27">
      <c r="A1385">
        <v>820433</v>
      </c>
      <c r="B1385" t="s">
        <v>1632</v>
      </c>
      <c r="C1385" t="s">
        <v>3939</v>
      </c>
      <c r="D1385" t="s">
        <v>1519</v>
      </c>
      <c r="E1385" t="s">
        <v>2810</v>
      </c>
      <c r="F1385" t="s">
        <v>67</v>
      </c>
      <c r="G1385" t="s">
        <v>214</v>
      </c>
      <c r="H1385">
        <v>34</v>
      </c>
      <c r="I1385">
        <v>34</v>
      </c>
      <c r="J1385">
        <v>34</v>
      </c>
      <c r="K1385">
        <v>34</v>
      </c>
      <c r="L1385">
        <v>34</v>
      </c>
      <c r="N1385" s="171" t="str">
        <f t="shared" si="63"/>
        <v>820433-78001-XL</v>
      </c>
      <c r="O1385" s="172">
        <f>IF(B1385="NET","",IF(B1385="","",IFERROR(VLOOKUP(N1385,EAN!$A:$B,2,FALSE),"MANGLER - MÅ OPPDATERE EAN-FANEN")))</f>
        <v>7048652896872</v>
      </c>
      <c r="P1385" s="171">
        <f t="shared" si="64"/>
        <v>34</v>
      </c>
      <c r="Q1385" s="171">
        <f t="shared" si="65"/>
        <v>34</v>
      </c>
      <c r="S1385" s="102">
        <f>IF(B1385="NET","",IFERROR(VLOOKUP(O1385,'2) Order Form'!$V$9:$V$905,1,FALSE),"Ikke med I order form"))</f>
        <v>7048652896872</v>
      </c>
      <c r="U1385" s="2">
        <v>7048652899682</v>
      </c>
      <c r="V1385" s="120">
        <f>IFERROR(VLOOKUP(U1385,'2) Order Form'!$V$9:$V$1767,1,FALSE),"Ikke med I order form")</f>
        <v>7048652899682</v>
      </c>
      <c r="W1385" s="173">
        <f>INDEX(ATS!$A:$P,MATCH(ATS!$U1385,ATS!$O:$O,0),1)</f>
        <v>820376</v>
      </c>
      <c r="X1385" s="174" t="str">
        <f>INDEX(ATS!$A:$P,MATCH(ATS!$U1385,ATS!$O:$O,0),2)</f>
        <v>Hunter SS Jersey W</v>
      </c>
      <c r="Y1385" s="175" t="str">
        <f>INDEX(ATS!$A:$P,MATCH(ATS!$U1385,ATS!$O:$O,0),4)</f>
        <v>55504-M</v>
      </c>
      <c r="AA1385" s="173"/>
    </row>
    <row r="1386" spans="1:27">
      <c r="A1386">
        <v>820433</v>
      </c>
      <c r="B1386" t="s">
        <v>1632</v>
      </c>
      <c r="C1386" t="s">
        <v>3939</v>
      </c>
      <c r="D1386" t="s">
        <v>1423</v>
      </c>
      <c r="E1386" t="s">
        <v>2823</v>
      </c>
      <c r="F1386" t="s">
        <v>8</v>
      </c>
      <c r="G1386" t="s">
        <v>214</v>
      </c>
      <c r="H1386">
        <v>16</v>
      </c>
      <c r="I1386">
        <v>16</v>
      </c>
      <c r="J1386">
        <v>16</v>
      </c>
      <c r="K1386">
        <v>16</v>
      </c>
      <c r="L1386">
        <v>16</v>
      </c>
      <c r="N1386" s="171" t="str">
        <f t="shared" si="63"/>
        <v>820433-88300-S</v>
      </c>
      <c r="O1386" s="172">
        <f>IF(B1386="NET","",IF(B1386="","",IFERROR(VLOOKUP(N1386,EAN!$A:$B,2,FALSE),"MANGLER - MÅ OPPDATERE EAN-FANEN")))</f>
        <v>7048652896902</v>
      </c>
      <c r="P1386" s="171">
        <f t="shared" si="64"/>
        <v>16</v>
      </c>
      <c r="Q1386" s="171">
        <f t="shared" si="65"/>
        <v>16</v>
      </c>
      <c r="S1386" s="102">
        <f>IF(B1386="NET","",IFERROR(VLOOKUP(O1386,'2) Order Form'!$V$9:$V$905,1,FALSE),"Ikke med I order form"))</f>
        <v>7048652896902</v>
      </c>
      <c r="U1386" s="2">
        <v>7048652899675</v>
      </c>
      <c r="V1386" s="120">
        <f>IFERROR(VLOOKUP(U1386,'2) Order Form'!$V$9:$V$1767,1,FALSE),"Ikke med I order form")</f>
        <v>7048652899675</v>
      </c>
      <c r="W1386" s="173">
        <f>INDEX(ATS!$A:$P,MATCH(ATS!$U1386,ATS!$O:$O,0),1)</f>
        <v>820376</v>
      </c>
      <c r="X1386" s="174" t="str">
        <f>INDEX(ATS!$A:$P,MATCH(ATS!$U1386,ATS!$O:$O,0),2)</f>
        <v>Hunter SS Jersey W</v>
      </c>
      <c r="Y1386" s="175" t="str">
        <f>INDEX(ATS!$A:$P,MATCH(ATS!$U1386,ATS!$O:$O,0),4)</f>
        <v>55504-L</v>
      </c>
      <c r="AA1386" s="173"/>
    </row>
    <row r="1387" spans="1:27">
      <c r="A1387">
        <v>820433</v>
      </c>
      <c r="B1387" t="s">
        <v>1632</v>
      </c>
      <c r="C1387" t="s">
        <v>3939</v>
      </c>
      <c r="D1387" t="s">
        <v>1424</v>
      </c>
      <c r="E1387" t="s">
        <v>2823</v>
      </c>
      <c r="F1387" t="s">
        <v>7</v>
      </c>
      <c r="G1387" t="s">
        <v>214</v>
      </c>
      <c r="H1387">
        <v>65</v>
      </c>
      <c r="I1387">
        <v>65</v>
      </c>
      <c r="J1387">
        <v>65</v>
      </c>
      <c r="K1387">
        <v>65</v>
      </c>
      <c r="L1387">
        <v>65</v>
      </c>
      <c r="N1387" s="171" t="str">
        <f t="shared" si="63"/>
        <v>820433-88300-M</v>
      </c>
      <c r="O1387" s="172">
        <f>IF(B1387="NET","",IF(B1387="","",IFERROR(VLOOKUP(N1387,EAN!$A:$B,2,FALSE),"MANGLER - MÅ OPPDATERE EAN-FANEN")))</f>
        <v>7048652896896</v>
      </c>
      <c r="P1387" s="171">
        <f t="shared" si="64"/>
        <v>65</v>
      </c>
      <c r="Q1387" s="171">
        <f t="shared" si="65"/>
        <v>65</v>
      </c>
      <c r="S1387" s="102">
        <f>IF(B1387="NET","",IFERROR(VLOOKUP(O1387,'2) Order Form'!$V$9:$V$905,1,FALSE),"Ikke med I order form"))</f>
        <v>7048652896896</v>
      </c>
      <c r="U1387" s="2">
        <v>7048652899675</v>
      </c>
      <c r="V1387" s="120">
        <f>IFERROR(VLOOKUP(U1387,'2) Order Form'!$V$9:$V$1767,1,FALSE),"Ikke med I order form")</f>
        <v>7048652899675</v>
      </c>
      <c r="W1387" s="173">
        <f>INDEX(ATS!$A:$P,MATCH(ATS!$U1387,ATS!$O:$O,0),1)</f>
        <v>820376</v>
      </c>
      <c r="X1387" s="174" t="str">
        <f>INDEX(ATS!$A:$P,MATCH(ATS!$U1387,ATS!$O:$O,0),2)</f>
        <v>Hunter SS Jersey W</v>
      </c>
      <c r="Y1387" s="175" t="str">
        <f>INDEX(ATS!$A:$P,MATCH(ATS!$U1387,ATS!$O:$O,0),4)</f>
        <v>55504-L</v>
      </c>
      <c r="AA1387" s="173"/>
    </row>
    <row r="1388" spans="1:27">
      <c r="A1388">
        <v>820433</v>
      </c>
      <c r="B1388" t="s">
        <v>1632</v>
      </c>
      <c r="C1388" t="s">
        <v>3939</v>
      </c>
      <c r="D1388" t="s">
        <v>1425</v>
      </c>
      <c r="E1388" t="s">
        <v>2823</v>
      </c>
      <c r="F1388" t="s">
        <v>66</v>
      </c>
      <c r="G1388" t="s">
        <v>214</v>
      </c>
      <c r="H1388">
        <v>67</v>
      </c>
      <c r="I1388">
        <v>67</v>
      </c>
      <c r="J1388">
        <v>67</v>
      </c>
      <c r="K1388">
        <v>67</v>
      </c>
      <c r="L1388">
        <v>67</v>
      </c>
      <c r="N1388" s="171" t="str">
        <f t="shared" si="63"/>
        <v>820433-88300-L</v>
      </c>
      <c r="O1388" s="172">
        <f>IF(B1388="NET","",IF(B1388="","",IFERROR(VLOOKUP(N1388,EAN!$A:$B,2,FALSE),"MANGLER - MÅ OPPDATERE EAN-FANEN")))</f>
        <v>7048652896889</v>
      </c>
      <c r="P1388" s="171">
        <f t="shared" si="64"/>
        <v>67</v>
      </c>
      <c r="Q1388" s="171">
        <f t="shared" si="65"/>
        <v>67</v>
      </c>
      <c r="S1388" s="102">
        <f>IF(B1388="NET","",IFERROR(VLOOKUP(O1388,'2) Order Form'!$V$9:$V$905,1,FALSE),"Ikke med I order form"))</f>
        <v>7048652896889</v>
      </c>
      <c r="U1388" s="2">
        <v>7048652899743</v>
      </c>
      <c r="V1388" s="120">
        <f>IFERROR(VLOOKUP(U1388,'2) Order Form'!$V$9:$V$1767,1,FALSE),"Ikke med I order form")</f>
        <v>7048652899743</v>
      </c>
      <c r="W1388" s="173">
        <f>INDEX(ATS!$A:$P,MATCH(ATS!$U1388,ATS!$O:$O,0),1)</f>
        <v>820376</v>
      </c>
      <c r="X1388" s="174" t="str">
        <f>INDEX(ATS!$A:$P,MATCH(ATS!$U1388,ATS!$O:$O,0),2)</f>
        <v>Hunter SS Jersey W</v>
      </c>
      <c r="Y1388" s="175" t="str">
        <f>INDEX(ATS!$A:$P,MATCH(ATS!$U1388,ATS!$O:$O,0),4)</f>
        <v>78001-XS</v>
      </c>
      <c r="AA1388" s="173"/>
    </row>
    <row r="1389" spans="1:27">
      <c r="A1389">
        <v>820433</v>
      </c>
      <c r="B1389" t="s">
        <v>1632</v>
      </c>
      <c r="C1389" t="s">
        <v>3939</v>
      </c>
      <c r="D1389" t="s">
        <v>1426</v>
      </c>
      <c r="E1389" t="s">
        <v>2823</v>
      </c>
      <c r="F1389" t="s">
        <v>67</v>
      </c>
      <c r="G1389" t="s">
        <v>214</v>
      </c>
      <c r="H1389">
        <v>33</v>
      </c>
      <c r="I1389">
        <v>33</v>
      </c>
      <c r="J1389">
        <v>33</v>
      </c>
      <c r="K1389">
        <v>33</v>
      </c>
      <c r="L1389">
        <v>33</v>
      </c>
      <c r="N1389" s="171" t="str">
        <f t="shared" si="63"/>
        <v>820433-88300-XL</v>
      </c>
      <c r="O1389" s="172">
        <f>IF(B1389="NET","",IF(B1389="","",IFERROR(VLOOKUP(N1389,EAN!$A:$B,2,FALSE),"MANGLER - MÅ OPPDATERE EAN-FANEN")))</f>
        <v>7048652896919</v>
      </c>
      <c r="P1389" s="171">
        <f t="shared" si="64"/>
        <v>33</v>
      </c>
      <c r="Q1389" s="171">
        <f t="shared" si="65"/>
        <v>33</v>
      </c>
      <c r="S1389" s="102">
        <f>IF(B1389="NET","",IFERROR(VLOOKUP(O1389,'2) Order Form'!$V$9:$V$905,1,FALSE),"Ikke med I order form"))</f>
        <v>7048652896919</v>
      </c>
      <c r="U1389" s="2">
        <v>7048652899743</v>
      </c>
      <c r="V1389" s="120">
        <f>IFERROR(VLOOKUP(U1389,'2) Order Form'!$V$9:$V$1767,1,FALSE),"Ikke med I order form")</f>
        <v>7048652899743</v>
      </c>
      <c r="W1389" s="173">
        <f>INDEX(ATS!$A:$P,MATCH(ATS!$U1389,ATS!$O:$O,0),1)</f>
        <v>820376</v>
      </c>
      <c r="X1389" s="174" t="str">
        <f>INDEX(ATS!$A:$P,MATCH(ATS!$U1389,ATS!$O:$O,0),2)</f>
        <v>Hunter SS Jersey W</v>
      </c>
      <c r="Y1389" s="175" t="str">
        <f>INDEX(ATS!$A:$P,MATCH(ATS!$U1389,ATS!$O:$O,0),4)</f>
        <v>78001-XS</v>
      </c>
      <c r="AA1389" s="173"/>
    </row>
    <row r="1390" spans="1:27">
      <c r="A1390">
        <v>820433</v>
      </c>
      <c r="B1390" t="s">
        <v>1632</v>
      </c>
      <c r="C1390" t="s">
        <v>3939</v>
      </c>
      <c r="D1390" t="s">
        <v>334</v>
      </c>
      <c r="E1390" t="s">
        <v>2883</v>
      </c>
      <c r="F1390" t="s">
        <v>8</v>
      </c>
      <c r="G1390" t="s">
        <v>111</v>
      </c>
      <c r="H1390">
        <v>41</v>
      </c>
      <c r="I1390">
        <v>41</v>
      </c>
      <c r="J1390">
        <v>41</v>
      </c>
      <c r="K1390">
        <v>41</v>
      </c>
      <c r="L1390">
        <v>41</v>
      </c>
      <c r="N1390" s="171" t="str">
        <f t="shared" si="63"/>
        <v>820433-99901-S</v>
      </c>
      <c r="O1390" s="172">
        <f>IF(B1390="NET","",IF(B1390="","",IFERROR(VLOOKUP(N1390,EAN!$A:$B,2,FALSE),"MANGLER - MÅ OPPDATERE EAN-FANEN")))</f>
        <v>7048652896940</v>
      </c>
      <c r="P1390" s="171">
        <f t="shared" si="64"/>
        <v>41</v>
      </c>
      <c r="Q1390" s="171">
        <f t="shared" si="65"/>
        <v>41</v>
      </c>
      <c r="S1390" s="102">
        <f>IF(B1390="NET","",IFERROR(VLOOKUP(O1390,'2) Order Form'!$V$9:$V$905,1,FALSE),"Ikke med I order form"))</f>
        <v>7048652896940</v>
      </c>
      <c r="U1390" s="2">
        <v>7048652899736</v>
      </c>
      <c r="V1390" s="120">
        <f>IFERROR(VLOOKUP(U1390,'2) Order Form'!$V$9:$V$1767,1,FALSE),"Ikke med I order form")</f>
        <v>7048652899736</v>
      </c>
      <c r="W1390" s="173">
        <f>INDEX(ATS!$A:$P,MATCH(ATS!$U1390,ATS!$O:$O,0),1)</f>
        <v>820376</v>
      </c>
      <c r="X1390" s="174" t="str">
        <f>INDEX(ATS!$A:$P,MATCH(ATS!$U1390,ATS!$O:$O,0),2)</f>
        <v>Hunter SS Jersey W</v>
      </c>
      <c r="Y1390" s="175" t="str">
        <f>INDEX(ATS!$A:$P,MATCH(ATS!$U1390,ATS!$O:$O,0),4)</f>
        <v>78001-S</v>
      </c>
      <c r="AA1390" s="173"/>
    </row>
    <row r="1391" spans="1:27">
      <c r="A1391">
        <v>820433</v>
      </c>
      <c r="B1391" t="s">
        <v>1632</v>
      </c>
      <c r="C1391" t="s">
        <v>3939</v>
      </c>
      <c r="D1391" t="s">
        <v>335</v>
      </c>
      <c r="E1391" t="s">
        <v>2883</v>
      </c>
      <c r="F1391" t="s">
        <v>7</v>
      </c>
      <c r="G1391" t="s">
        <v>111</v>
      </c>
      <c r="H1391">
        <v>132</v>
      </c>
      <c r="I1391">
        <v>132</v>
      </c>
      <c r="J1391">
        <v>132</v>
      </c>
      <c r="K1391">
        <v>132</v>
      </c>
      <c r="L1391">
        <v>132</v>
      </c>
      <c r="N1391" s="171" t="str">
        <f t="shared" si="63"/>
        <v>820433-99901-M</v>
      </c>
      <c r="O1391" s="172">
        <f>IF(B1391="NET","",IF(B1391="","",IFERROR(VLOOKUP(N1391,EAN!$A:$B,2,FALSE),"MANGLER - MÅ OPPDATERE EAN-FANEN")))</f>
        <v>7048652896933</v>
      </c>
      <c r="P1391" s="171">
        <f t="shared" si="64"/>
        <v>132</v>
      </c>
      <c r="Q1391" s="171">
        <f t="shared" si="65"/>
        <v>132</v>
      </c>
      <c r="S1391" s="102">
        <f>IF(B1391="NET","",IFERROR(VLOOKUP(O1391,'2) Order Form'!$V$9:$V$905,1,FALSE),"Ikke med I order form"))</f>
        <v>7048652896933</v>
      </c>
      <c r="U1391" s="2">
        <v>7048652899736</v>
      </c>
      <c r="V1391" s="120">
        <f>IFERROR(VLOOKUP(U1391,'2) Order Form'!$V$9:$V$1767,1,FALSE),"Ikke med I order form")</f>
        <v>7048652899736</v>
      </c>
      <c r="W1391" s="173">
        <f>INDEX(ATS!$A:$P,MATCH(ATS!$U1391,ATS!$O:$O,0),1)</f>
        <v>820376</v>
      </c>
      <c r="X1391" s="174" t="str">
        <f>INDEX(ATS!$A:$P,MATCH(ATS!$U1391,ATS!$O:$O,0),2)</f>
        <v>Hunter SS Jersey W</v>
      </c>
      <c r="Y1391" s="175" t="str">
        <f>INDEX(ATS!$A:$P,MATCH(ATS!$U1391,ATS!$O:$O,0),4)</f>
        <v>78001-S</v>
      </c>
      <c r="AA1391" s="173"/>
    </row>
    <row r="1392" spans="1:27">
      <c r="A1392">
        <v>820433</v>
      </c>
      <c r="B1392" t="s">
        <v>1632</v>
      </c>
      <c r="C1392" t="s">
        <v>3939</v>
      </c>
      <c r="D1392" t="s">
        <v>336</v>
      </c>
      <c r="E1392" t="s">
        <v>2883</v>
      </c>
      <c r="F1392" t="s">
        <v>66</v>
      </c>
      <c r="G1392" t="s">
        <v>111</v>
      </c>
      <c r="H1392">
        <v>120</v>
      </c>
      <c r="I1392">
        <v>120</v>
      </c>
      <c r="J1392">
        <v>120</v>
      </c>
      <c r="K1392">
        <v>120</v>
      </c>
      <c r="L1392">
        <v>120</v>
      </c>
      <c r="N1392" s="171" t="str">
        <f t="shared" si="63"/>
        <v>820433-99901-L</v>
      </c>
      <c r="O1392" s="172">
        <f>IF(B1392="NET","",IF(B1392="","",IFERROR(VLOOKUP(N1392,EAN!$A:$B,2,FALSE),"MANGLER - MÅ OPPDATERE EAN-FANEN")))</f>
        <v>7048652896926</v>
      </c>
      <c r="P1392" s="171">
        <f t="shared" si="64"/>
        <v>120</v>
      </c>
      <c r="Q1392" s="171">
        <f t="shared" si="65"/>
        <v>120</v>
      </c>
      <c r="S1392" s="102">
        <f>IF(B1392="NET","",IFERROR(VLOOKUP(O1392,'2) Order Form'!$V$9:$V$905,1,FALSE),"Ikke med I order form"))</f>
        <v>7048652896926</v>
      </c>
      <c r="U1392" s="2">
        <v>7048652899729</v>
      </c>
      <c r="V1392" s="120">
        <f>IFERROR(VLOOKUP(U1392,'2) Order Form'!$V$9:$V$1767,1,FALSE),"Ikke med I order form")</f>
        <v>7048652899729</v>
      </c>
      <c r="W1392" s="173">
        <f>INDEX(ATS!$A:$P,MATCH(ATS!$U1392,ATS!$O:$O,0),1)</f>
        <v>820376</v>
      </c>
      <c r="X1392" s="174" t="str">
        <f>INDEX(ATS!$A:$P,MATCH(ATS!$U1392,ATS!$O:$O,0),2)</f>
        <v>Hunter SS Jersey W</v>
      </c>
      <c r="Y1392" s="175" t="str">
        <f>INDEX(ATS!$A:$P,MATCH(ATS!$U1392,ATS!$O:$O,0),4)</f>
        <v>78001-M</v>
      </c>
      <c r="AA1392" s="173"/>
    </row>
    <row r="1393" spans="1:27">
      <c r="A1393">
        <v>820433</v>
      </c>
      <c r="B1393" t="s">
        <v>1632</v>
      </c>
      <c r="C1393" t="s">
        <v>3939</v>
      </c>
      <c r="D1393" t="s">
        <v>337</v>
      </c>
      <c r="E1393" t="s">
        <v>2883</v>
      </c>
      <c r="F1393" t="s">
        <v>67</v>
      </c>
      <c r="G1393" t="s">
        <v>111</v>
      </c>
      <c r="H1393">
        <v>47</v>
      </c>
      <c r="I1393">
        <v>47</v>
      </c>
      <c r="J1393">
        <v>47</v>
      </c>
      <c r="K1393">
        <v>47</v>
      </c>
      <c r="L1393">
        <v>47</v>
      </c>
      <c r="N1393" s="171" t="str">
        <f t="shared" si="63"/>
        <v>820433-99901-XL</v>
      </c>
      <c r="O1393" s="172">
        <f>IF(B1393="NET","",IF(B1393="","",IFERROR(VLOOKUP(N1393,EAN!$A:$B,2,FALSE),"MANGLER - MÅ OPPDATERE EAN-FANEN")))</f>
        <v>7048652896957</v>
      </c>
      <c r="P1393" s="171">
        <f t="shared" si="64"/>
        <v>47</v>
      </c>
      <c r="Q1393" s="171">
        <f t="shared" si="65"/>
        <v>47</v>
      </c>
      <c r="S1393" s="102">
        <f>IF(B1393="NET","",IFERROR(VLOOKUP(O1393,'2) Order Form'!$V$9:$V$905,1,FALSE),"Ikke med I order form"))</f>
        <v>7048652896957</v>
      </c>
      <c r="U1393" s="2">
        <v>7048652899729</v>
      </c>
      <c r="V1393" s="120">
        <f>IFERROR(VLOOKUP(U1393,'2) Order Form'!$V$9:$V$1767,1,FALSE),"Ikke med I order form")</f>
        <v>7048652899729</v>
      </c>
      <c r="W1393" s="173">
        <f>INDEX(ATS!$A:$P,MATCH(ATS!$U1393,ATS!$O:$O,0),1)</f>
        <v>820376</v>
      </c>
      <c r="X1393" s="174" t="str">
        <f>INDEX(ATS!$A:$P,MATCH(ATS!$U1393,ATS!$O:$O,0),2)</f>
        <v>Hunter SS Jersey W</v>
      </c>
      <c r="Y1393" s="175" t="str">
        <f>INDEX(ATS!$A:$P,MATCH(ATS!$U1393,ATS!$O:$O,0),4)</f>
        <v>78001-M</v>
      </c>
      <c r="AA1393" s="173"/>
    </row>
    <row r="1394" spans="1:27">
      <c r="A1394" s="140">
        <v>820434</v>
      </c>
      <c r="B1394" t="s">
        <v>170</v>
      </c>
      <c r="H1394" s="140">
        <v>202341</v>
      </c>
      <c r="I1394" s="140">
        <v>202342</v>
      </c>
      <c r="J1394" s="140">
        <v>202343</v>
      </c>
      <c r="K1394" s="140">
        <v>202344</v>
      </c>
      <c r="L1394" s="140">
        <v>202345</v>
      </c>
      <c r="N1394" s="171" t="str">
        <f t="shared" si="63"/>
        <v>820434-</v>
      </c>
      <c r="O1394" s="172" t="str">
        <f>IF(B1394="NET","",IF(B1394="","",IFERROR(VLOOKUP(N1394,EAN!$A:$B,2,FALSE),"MANGLER - MÅ OPPDATERE EAN-FANEN")))</f>
        <v/>
      </c>
      <c r="P1394" s="171">
        <f t="shared" si="64"/>
        <v>202341</v>
      </c>
      <c r="Q1394" s="171">
        <f t="shared" si="65"/>
        <v>202345</v>
      </c>
      <c r="S1394" s="102" t="str">
        <f>IF(B1394="NET","",IFERROR(VLOOKUP(O1394,'2) Order Form'!$V$9:$V$905,1,FALSE),"Ikke med I order form"))</f>
        <v/>
      </c>
      <c r="U1394" s="2">
        <v>7048652899712</v>
      </c>
      <c r="V1394" s="120">
        <f>IFERROR(VLOOKUP(U1394,'2) Order Form'!$V$9:$V$1767,1,FALSE),"Ikke med I order form")</f>
        <v>7048652899712</v>
      </c>
      <c r="W1394" s="173">
        <f>INDEX(ATS!$A:$P,MATCH(ATS!$U1394,ATS!$O:$O,0),1)</f>
        <v>820376</v>
      </c>
      <c r="X1394" s="174" t="str">
        <f>INDEX(ATS!$A:$P,MATCH(ATS!$U1394,ATS!$O:$O,0),2)</f>
        <v>Hunter SS Jersey W</v>
      </c>
      <c r="Y1394" s="175" t="str">
        <f>INDEX(ATS!$A:$P,MATCH(ATS!$U1394,ATS!$O:$O,0),4)</f>
        <v>78001-L</v>
      </c>
      <c r="AA1394" s="173"/>
    </row>
    <row r="1395" spans="1:27">
      <c r="A1395">
        <v>820434</v>
      </c>
      <c r="B1395" t="s">
        <v>1633</v>
      </c>
      <c r="C1395" t="s">
        <v>3939</v>
      </c>
      <c r="D1395" t="s">
        <v>1531</v>
      </c>
      <c r="E1395" t="s">
        <v>2811</v>
      </c>
      <c r="F1395" t="s">
        <v>68</v>
      </c>
      <c r="G1395" t="s">
        <v>214</v>
      </c>
      <c r="H1395">
        <v>38</v>
      </c>
      <c r="I1395">
        <v>38</v>
      </c>
      <c r="J1395">
        <v>38</v>
      </c>
      <c r="K1395">
        <v>38</v>
      </c>
      <c r="L1395">
        <v>38</v>
      </c>
      <c r="N1395" s="171" t="str">
        <f t="shared" si="63"/>
        <v>820434-58001-XS</v>
      </c>
      <c r="O1395" s="172">
        <f>IF(B1395="NET","",IF(B1395="","",IFERROR(VLOOKUP(N1395,EAN!$A:$B,2,FALSE),"MANGLER - MÅ OPPDATERE EAN-FANEN")))</f>
        <v>7048652898548</v>
      </c>
      <c r="P1395" s="171">
        <f t="shared" si="64"/>
        <v>38</v>
      </c>
      <c r="Q1395" s="171">
        <f t="shared" si="65"/>
        <v>38</v>
      </c>
      <c r="S1395" s="102">
        <f>IF(B1395="NET","",IFERROR(VLOOKUP(O1395,'2) Order Form'!$V$9:$V$905,1,FALSE),"Ikke med I order form"))</f>
        <v>7048652898548</v>
      </c>
      <c r="U1395" s="2">
        <v>7048652899712</v>
      </c>
      <c r="V1395" s="120">
        <f>IFERROR(VLOOKUP(U1395,'2) Order Form'!$V$9:$V$1767,1,FALSE),"Ikke med I order form")</f>
        <v>7048652899712</v>
      </c>
      <c r="W1395" s="173">
        <f>INDEX(ATS!$A:$P,MATCH(ATS!$U1395,ATS!$O:$O,0),1)</f>
        <v>820376</v>
      </c>
      <c r="X1395" s="174" t="str">
        <f>INDEX(ATS!$A:$P,MATCH(ATS!$U1395,ATS!$O:$O,0),2)</f>
        <v>Hunter SS Jersey W</v>
      </c>
      <c r="Y1395" s="175" t="str">
        <f>INDEX(ATS!$A:$P,MATCH(ATS!$U1395,ATS!$O:$O,0),4)</f>
        <v>78001-L</v>
      </c>
      <c r="AA1395" s="173"/>
    </row>
    <row r="1396" spans="1:27">
      <c r="A1396">
        <v>820434</v>
      </c>
      <c r="B1396" t="s">
        <v>1633</v>
      </c>
      <c r="C1396" t="s">
        <v>3939</v>
      </c>
      <c r="D1396" t="s">
        <v>1527</v>
      </c>
      <c r="E1396" t="s">
        <v>2811</v>
      </c>
      <c r="F1396" t="s">
        <v>8</v>
      </c>
      <c r="G1396" t="s">
        <v>214</v>
      </c>
      <c r="H1396">
        <v>81</v>
      </c>
      <c r="I1396">
        <v>81</v>
      </c>
      <c r="J1396">
        <v>81</v>
      </c>
      <c r="K1396">
        <v>81</v>
      </c>
      <c r="L1396">
        <v>81</v>
      </c>
      <c r="N1396" s="171" t="str">
        <f t="shared" si="63"/>
        <v>820434-58001-S</v>
      </c>
      <c r="O1396" s="172">
        <f>IF(B1396="NET","",IF(B1396="","",IFERROR(VLOOKUP(N1396,EAN!$A:$B,2,FALSE),"MANGLER - MÅ OPPDATERE EAN-FANEN")))</f>
        <v>7048652898531</v>
      </c>
      <c r="P1396" s="171">
        <f t="shared" si="64"/>
        <v>81</v>
      </c>
      <c r="Q1396" s="171">
        <f t="shared" si="65"/>
        <v>81</v>
      </c>
      <c r="S1396" s="102">
        <f>IF(B1396="NET","",IFERROR(VLOOKUP(O1396,'2) Order Form'!$V$9:$V$905,1,FALSE),"Ikke med I order form"))</f>
        <v>7048652898531</v>
      </c>
      <c r="U1396" s="2">
        <v>7048652914149</v>
      </c>
      <c r="V1396" s="120">
        <f>IFERROR(VLOOKUP(U1396,'2) Order Form'!$V$9:$V$1767,1,FALSE),"Ikke med I order form")</f>
        <v>7048652914149</v>
      </c>
      <c r="W1396" s="173">
        <f>INDEX(ATS!$A:$P,MATCH(ATS!$U1396,ATS!$O:$O,0),1)</f>
        <v>820411</v>
      </c>
      <c r="X1396" s="174" t="str">
        <f>INDEX(ATS!$A:$P,MATCH(ATS!$U1396,ATS!$O:$O,0),2)</f>
        <v>Hunter Light Gloves W</v>
      </c>
      <c r="Y1396" s="175" t="str">
        <f>INDEX(ATS!$A:$P,MATCH(ATS!$U1396,ATS!$O:$O,0),4)</f>
        <v>10001-XS</v>
      </c>
      <c r="AA1396" s="173"/>
    </row>
    <row r="1397" spans="1:27">
      <c r="A1397">
        <v>820434</v>
      </c>
      <c r="B1397" t="s">
        <v>1633</v>
      </c>
      <c r="C1397" t="s">
        <v>3939</v>
      </c>
      <c r="D1397" t="s">
        <v>1528</v>
      </c>
      <c r="E1397" t="s">
        <v>2811</v>
      </c>
      <c r="F1397" t="s">
        <v>7</v>
      </c>
      <c r="G1397" t="s">
        <v>214</v>
      </c>
      <c r="H1397">
        <v>98</v>
      </c>
      <c r="I1397">
        <v>98</v>
      </c>
      <c r="J1397">
        <v>98</v>
      </c>
      <c r="K1397">
        <v>98</v>
      </c>
      <c r="L1397">
        <v>98</v>
      </c>
      <c r="N1397" s="171" t="str">
        <f t="shared" si="63"/>
        <v>820434-58001-M</v>
      </c>
      <c r="O1397" s="172">
        <f>IF(B1397="NET","",IF(B1397="","",IFERROR(VLOOKUP(N1397,EAN!$A:$B,2,FALSE),"MANGLER - MÅ OPPDATERE EAN-FANEN")))</f>
        <v>7048652898524</v>
      </c>
      <c r="P1397" s="171">
        <f t="shared" si="64"/>
        <v>98</v>
      </c>
      <c r="Q1397" s="171">
        <f t="shared" si="65"/>
        <v>98</v>
      </c>
      <c r="S1397" s="102">
        <f>IF(B1397="NET","",IFERROR(VLOOKUP(O1397,'2) Order Form'!$V$9:$V$905,1,FALSE),"Ikke med I order form"))</f>
        <v>7048652898524</v>
      </c>
      <c r="U1397" s="2">
        <v>7048652914132</v>
      </c>
      <c r="V1397" s="120">
        <f>IFERROR(VLOOKUP(U1397,'2) Order Form'!$V$9:$V$1767,1,FALSE),"Ikke med I order form")</f>
        <v>7048652914132</v>
      </c>
      <c r="W1397" s="173">
        <f>INDEX(ATS!$A:$P,MATCH(ATS!$U1397,ATS!$O:$O,0),1)</f>
        <v>820411</v>
      </c>
      <c r="X1397" s="174" t="str">
        <f>INDEX(ATS!$A:$P,MATCH(ATS!$U1397,ATS!$O:$O,0),2)</f>
        <v>Hunter Light Gloves W</v>
      </c>
      <c r="Y1397" s="175" t="str">
        <f>INDEX(ATS!$A:$P,MATCH(ATS!$U1397,ATS!$O:$O,0),4)</f>
        <v>10001-S</v>
      </c>
      <c r="AA1397" s="173"/>
    </row>
    <row r="1398" spans="1:27">
      <c r="A1398">
        <v>820434</v>
      </c>
      <c r="B1398" t="s">
        <v>1633</v>
      </c>
      <c r="C1398" t="s">
        <v>3939</v>
      </c>
      <c r="D1398" t="s">
        <v>1529</v>
      </c>
      <c r="E1398" t="s">
        <v>2811</v>
      </c>
      <c r="F1398" t="s">
        <v>66</v>
      </c>
      <c r="G1398" t="s">
        <v>214</v>
      </c>
      <c r="H1398">
        <v>52</v>
      </c>
      <c r="I1398">
        <v>52</v>
      </c>
      <c r="J1398">
        <v>52</v>
      </c>
      <c r="K1398">
        <v>52</v>
      </c>
      <c r="L1398">
        <v>52</v>
      </c>
      <c r="N1398" s="171" t="str">
        <f t="shared" si="63"/>
        <v>820434-58001-L</v>
      </c>
      <c r="O1398" s="172">
        <f>IF(B1398="NET","",IF(B1398="","",IFERROR(VLOOKUP(N1398,EAN!$A:$B,2,FALSE),"MANGLER - MÅ OPPDATERE EAN-FANEN")))</f>
        <v>7048652898517</v>
      </c>
      <c r="P1398" s="171">
        <f t="shared" si="64"/>
        <v>52</v>
      </c>
      <c r="Q1398" s="171">
        <f t="shared" si="65"/>
        <v>52</v>
      </c>
      <c r="S1398" s="102">
        <f>IF(B1398="NET","",IFERROR(VLOOKUP(O1398,'2) Order Form'!$V$9:$V$905,1,FALSE),"Ikke med I order form"))</f>
        <v>7048652898517</v>
      </c>
      <c r="U1398" s="2">
        <v>7048652914125</v>
      </c>
      <c r="V1398" s="120">
        <f>IFERROR(VLOOKUP(U1398,'2) Order Form'!$V$9:$V$1767,1,FALSE),"Ikke med I order form")</f>
        <v>7048652914125</v>
      </c>
      <c r="W1398" s="173">
        <f>INDEX(ATS!$A:$P,MATCH(ATS!$U1398,ATS!$O:$O,0),1)</f>
        <v>820411</v>
      </c>
      <c r="X1398" s="174" t="str">
        <f>INDEX(ATS!$A:$P,MATCH(ATS!$U1398,ATS!$O:$O,0),2)</f>
        <v>Hunter Light Gloves W</v>
      </c>
      <c r="Y1398" s="175" t="str">
        <f>INDEX(ATS!$A:$P,MATCH(ATS!$U1398,ATS!$O:$O,0),4)</f>
        <v>10001-M</v>
      </c>
      <c r="AA1398" s="173"/>
    </row>
    <row r="1399" spans="1:27">
      <c r="A1399">
        <v>820434</v>
      </c>
      <c r="B1399" t="s">
        <v>1633</v>
      </c>
      <c r="C1399" t="s">
        <v>3939</v>
      </c>
      <c r="D1399" t="s">
        <v>338</v>
      </c>
      <c r="E1399" t="s">
        <v>2883</v>
      </c>
      <c r="F1399" t="s">
        <v>68</v>
      </c>
      <c r="G1399" t="s">
        <v>111</v>
      </c>
      <c r="H1399">
        <v>95</v>
      </c>
      <c r="I1399">
        <v>95</v>
      </c>
      <c r="J1399">
        <v>95</v>
      </c>
      <c r="K1399">
        <v>95</v>
      </c>
      <c r="L1399">
        <v>95</v>
      </c>
      <c r="N1399" s="171" t="str">
        <f t="shared" si="63"/>
        <v>820434-99901-XS</v>
      </c>
      <c r="O1399" s="172">
        <f>IF(B1399="NET","",IF(B1399="","",IFERROR(VLOOKUP(N1399,EAN!$A:$B,2,FALSE),"MANGLER - MÅ OPPDATERE EAN-FANEN")))</f>
        <v>7048652898586</v>
      </c>
      <c r="P1399" s="171">
        <f t="shared" si="64"/>
        <v>95</v>
      </c>
      <c r="Q1399" s="171">
        <f t="shared" si="65"/>
        <v>95</v>
      </c>
      <c r="S1399" s="102">
        <f>IF(B1399="NET","",IFERROR(VLOOKUP(O1399,'2) Order Form'!$V$9:$V$905,1,FALSE),"Ikke med I order form"))</f>
        <v>7048652898586</v>
      </c>
      <c r="U1399" s="2">
        <v>7048652914118</v>
      </c>
      <c r="V1399" s="120">
        <f>IFERROR(VLOOKUP(U1399,'2) Order Form'!$V$9:$V$1767,1,FALSE),"Ikke med I order form")</f>
        <v>7048652914118</v>
      </c>
      <c r="W1399" s="173">
        <f>INDEX(ATS!$A:$P,MATCH(ATS!$U1399,ATS!$O:$O,0),1)</f>
        <v>820411</v>
      </c>
      <c r="X1399" s="174" t="str">
        <f>INDEX(ATS!$A:$P,MATCH(ATS!$U1399,ATS!$O:$O,0),2)</f>
        <v>Hunter Light Gloves W</v>
      </c>
      <c r="Y1399" s="175" t="str">
        <f>INDEX(ATS!$A:$P,MATCH(ATS!$U1399,ATS!$O:$O,0),4)</f>
        <v>10001-L</v>
      </c>
      <c r="AA1399" s="173"/>
    </row>
    <row r="1400" spans="1:27">
      <c r="A1400">
        <v>820434</v>
      </c>
      <c r="B1400" t="s">
        <v>1633</v>
      </c>
      <c r="C1400" t="s">
        <v>3939</v>
      </c>
      <c r="D1400" t="s">
        <v>334</v>
      </c>
      <c r="E1400" t="s">
        <v>2883</v>
      </c>
      <c r="F1400" t="s">
        <v>8</v>
      </c>
      <c r="G1400" t="s">
        <v>111</v>
      </c>
      <c r="H1400">
        <v>198</v>
      </c>
      <c r="I1400">
        <v>198</v>
      </c>
      <c r="J1400">
        <v>198</v>
      </c>
      <c r="K1400">
        <v>198</v>
      </c>
      <c r="L1400">
        <v>198</v>
      </c>
      <c r="N1400" s="171" t="str">
        <f t="shared" si="63"/>
        <v>820434-99901-S</v>
      </c>
      <c r="O1400" s="172">
        <f>IF(B1400="NET","",IF(B1400="","",IFERROR(VLOOKUP(N1400,EAN!$A:$B,2,FALSE),"MANGLER - MÅ OPPDATERE EAN-FANEN")))</f>
        <v>7048652898579</v>
      </c>
      <c r="P1400" s="171">
        <f t="shared" si="64"/>
        <v>198</v>
      </c>
      <c r="Q1400" s="171">
        <f t="shared" si="65"/>
        <v>198</v>
      </c>
      <c r="S1400" s="102">
        <f>IF(B1400="NET","",IFERROR(VLOOKUP(O1400,'2) Order Form'!$V$9:$V$905,1,FALSE),"Ikke med I order form"))</f>
        <v>7048652898579</v>
      </c>
      <c r="U1400" s="2">
        <v>7048652900425</v>
      </c>
      <c r="V1400" s="120" t="str">
        <f>IFERROR(VLOOKUP(U1400,'2) Order Form'!$V$9:$V$1767,1,FALSE),"Ikke med I order form")</f>
        <v>Ikke med I order form</v>
      </c>
      <c r="W1400" s="173" t="e">
        <f>INDEX(ATS!$A:$P,MATCH(ATS!$U1400,ATS!$O:$O,0),1)</f>
        <v>#N/A</v>
      </c>
      <c r="X1400" s="174" t="e">
        <f>INDEX(ATS!$A:$P,MATCH(ATS!$U1400,ATS!$O:$O,0),2)</f>
        <v>#N/A</v>
      </c>
      <c r="Y1400" s="175" t="e">
        <f>INDEX(ATS!$A:$P,MATCH(ATS!$U1400,ATS!$O:$O,0),4)</f>
        <v>#N/A</v>
      </c>
      <c r="AA1400" s="173"/>
    </row>
    <row r="1401" spans="1:27">
      <c r="A1401">
        <v>820434</v>
      </c>
      <c r="B1401" t="s">
        <v>1633</v>
      </c>
      <c r="C1401" t="s">
        <v>3939</v>
      </c>
      <c r="D1401" t="s">
        <v>335</v>
      </c>
      <c r="E1401" t="s">
        <v>2883</v>
      </c>
      <c r="F1401" t="s">
        <v>7</v>
      </c>
      <c r="G1401" t="s">
        <v>111</v>
      </c>
      <c r="H1401">
        <v>237</v>
      </c>
      <c r="I1401">
        <v>237</v>
      </c>
      <c r="J1401">
        <v>237</v>
      </c>
      <c r="K1401">
        <v>237</v>
      </c>
      <c r="L1401">
        <v>237</v>
      </c>
      <c r="N1401" s="171" t="str">
        <f t="shared" si="63"/>
        <v>820434-99901-M</v>
      </c>
      <c r="O1401" s="172">
        <f>IF(B1401="NET","",IF(B1401="","",IFERROR(VLOOKUP(N1401,EAN!$A:$B,2,FALSE),"MANGLER - MÅ OPPDATERE EAN-FANEN")))</f>
        <v>7048652898562</v>
      </c>
      <c r="P1401" s="171">
        <f t="shared" si="64"/>
        <v>237</v>
      </c>
      <c r="Q1401" s="171">
        <f t="shared" si="65"/>
        <v>237</v>
      </c>
      <c r="S1401" s="102">
        <f>IF(B1401="NET","",IFERROR(VLOOKUP(O1401,'2) Order Form'!$V$9:$V$905,1,FALSE),"Ikke med I order form"))</f>
        <v>7048652898562</v>
      </c>
      <c r="U1401" s="2">
        <v>7048652900401</v>
      </c>
      <c r="V1401" s="120" t="str">
        <f>IFERROR(VLOOKUP(U1401,'2) Order Form'!$V$9:$V$1767,1,FALSE),"Ikke med I order form")</f>
        <v>Ikke med I order form</v>
      </c>
      <c r="W1401" s="173" t="e">
        <f>INDEX(ATS!$A:$P,MATCH(ATS!$U1401,ATS!$O:$O,0),1)</f>
        <v>#N/A</v>
      </c>
      <c r="X1401" s="174" t="e">
        <f>INDEX(ATS!$A:$P,MATCH(ATS!$U1401,ATS!$O:$O,0),2)</f>
        <v>#N/A</v>
      </c>
      <c r="Y1401" s="175" t="e">
        <f>INDEX(ATS!$A:$P,MATCH(ATS!$U1401,ATS!$O:$O,0),4)</f>
        <v>#N/A</v>
      </c>
      <c r="AA1401" s="173"/>
    </row>
    <row r="1402" spans="1:27">
      <c r="A1402">
        <v>820434</v>
      </c>
      <c r="B1402" t="s">
        <v>1633</v>
      </c>
      <c r="C1402" t="s">
        <v>3939</v>
      </c>
      <c r="D1402" t="s">
        <v>336</v>
      </c>
      <c r="E1402" t="s">
        <v>2883</v>
      </c>
      <c r="F1402" t="s">
        <v>66</v>
      </c>
      <c r="G1402" t="s">
        <v>111</v>
      </c>
      <c r="H1402">
        <v>127</v>
      </c>
      <c r="I1402">
        <v>127</v>
      </c>
      <c r="J1402">
        <v>127</v>
      </c>
      <c r="K1402">
        <v>127</v>
      </c>
      <c r="L1402">
        <v>127</v>
      </c>
      <c r="N1402" s="171" t="str">
        <f t="shared" si="63"/>
        <v>820434-99901-L</v>
      </c>
      <c r="O1402" s="172">
        <f>IF(B1402="NET","",IF(B1402="","",IFERROR(VLOOKUP(N1402,EAN!$A:$B,2,FALSE),"MANGLER - MÅ OPPDATERE EAN-FANEN")))</f>
        <v>7048652898555</v>
      </c>
      <c r="P1402" s="171">
        <f t="shared" si="64"/>
        <v>127</v>
      </c>
      <c r="Q1402" s="171">
        <f t="shared" si="65"/>
        <v>127</v>
      </c>
      <c r="S1402" s="102">
        <f>IF(B1402="NET","",IFERROR(VLOOKUP(O1402,'2) Order Form'!$V$9:$V$905,1,FALSE),"Ikke med I order form"))</f>
        <v>7048652898555</v>
      </c>
      <c r="U1402" s="2">
        <v>7048652900418</v>
      </c>
      <c r="V1402" s="120" t="str">
        <f>IFERROR(VLOOKUP(U1402,'2) Order Form'!$V$9:$V$1767,1,FALSE),"Ikke med I order form")</f>
        <v>Ikke med I order form</v>
      </c>
      <c r="W1402" s="173" t="e">
        <f>INDEX(ATS!$A:$P,MATCH(ATS!$U1402,ATS!$O:$O,0),1)</f>
        <v>#N/A</v>
      </c>
      <c r="X1402" s="174" t="e">
        <f>INDEX(ATS!$A:$P,MATCH(ATS!$U1402,ATS!$O:$O,0),2)</f>
        <v>#N/A</v>
      </c>
      <c r="Y1402" s="175" t="e">
        <f>INDEX(ATS!$A:$P,MATCH(ATS!$U1402,ATS!$O:$O,0),4)</f>
        <v>#N/A</v>
      </c>
      <c r="AA1402" s="173"/>
    </row>
    <row r="1403" spans="1:27">
      <c r="A1403" s="140">
        <v>820435</v>
      </c>
      <c r="B1403" t="s">
        <v>170</v>
      </c>
      <c r="H1403" s="140">
        <v>202341</v>
      </c>
      <c r="I1403" s="140">
        <v>202342</v>
      </c>
      <c r="J1403" s="140">
        <v>202343</v>
      </c>
      <c r="K1403" s="140">
        <v>202344</v>
      </c>
      <c r="L1403" s="140">
        <v>202345</v>
      </c>
      <c r="N1403" s="171" t="str">
        <f t="shared" si="63"/>
        <v>820435-</v>
      </c>
      <c r="O1403" s="172" t="str">
        <f>IF(B1403="NET","",IF(B1403="","",IFERROR(VLOOKUP(N1403,EAN!$A:$B,2,FALSE),"MANGLER - MÅ OPPDATERE EAN-FANEN")))</f>
        <v/>
      </c>
      <c r="P1403" s="171">
        <f t="shared" si="64"/>
        <v>202341</v>
      </c>
      <c r="Q1403" s="171">
        <f t="shared" si="65"/>
        <v>202345</v>
      </c>
      <c r="S1403" s="102" t="str">
        <f>IF(B1403="NET","",IFERROR(VLOOKUP(O1403,'2) Order Form'!$V$9:$V$905,1,FALSE),"Ikke med I order form"))</f>
        <v/>
      </c>
      <c r="U1403" s="2">
        <v>7048652914187</v>
      </c>
      <c r="V1403" s="120">
        <f>IFERROR(VLOOKUP(U1403,'2) Order Form'!$V$9:$V$1767,1,FALSE),"Ikke med I order form")</f>
        <v>7048652914187</v>
      </c>
      <c r="W1403" s="173">
        <f>INDEX(ATS!$A:$P,MATCH(ATS!$U1403,ATS!$O:$O,0),1)</f>
        <v>820411</v>
      </c>
      <c r="X1403" s="174" t="str">
        <f>INDEX(ATS!$A:$P,MATCH(ATS!$U1403,ATS!$O:$O,0),2)</f>
        <v>Hunter Light Gloves W</v>
      </c>
      <c r="Y1403" s="175" t="str">
        <f>INDEX(ATS!$A:$P,MATCH(ATS!$U1403,ATS!$O:$O,0),4)</f>
        <v>88300-XS</v>
      </c>
      <c r="AA1403" s="173"/>
    </row>
    <row r="1404" spans="1:27">
      <c r="A1404" s="140">
        <v>820436</v>
      </c>
      <c r="B1404" t="s">
        <v>170</v>
      </c>
      <c r="H1404" s="140">
        <v>202341</v>
      </c>
      <c r="I1404" s="140">
        <v>202342</v>
      </c>
      <c r="J1404" s="140">
        <v>202343</v>
      </c>
      <c r="K1404" s="140">
        <v>202344</v>
      </c>
      <c r="L1404" s="140">
        <v>202345</v>
      </c>
      <c r="N1404" s="171" t="str">
        <f t="shared" si="63"/>
        <v>820436-</v>
      </c>
      <c r="O1404" s="172" t="str">
        <f>IF(B1404="NET","",IF(B1404="","",IFERROR(VLOOKUP(N1404,EAN!$A:$B,2,FALSE),"MANGLER - MÅ OPPDATERE EAN-FANEN")))</f>
        <v/>
      </c>
      <c r="P1404" s="171">
        <f t="shared" si="64"/>
        <v>202341</v>
      </c>
      <c r="Q1404" s="171">
        <f t="shared" si="65"/>
        <v>202345</v>
      </c>
      <c r="S1404" s="102" t="str">
        <f>IF(B1404="NET","",IFERROR(VLOOKUP(O1404,'2) Order Form'!$V$9:$V$905,1,FALSE),"Ikke med I order form"))</f>
        <v/>
      </c>
      <c r="U1404" s="2">
        <v>7048652914170</v>
      </c>
      <c r="V1404" s="120">
        <f>IFERROR(VLOOKUP(U1404,'2) Order Form'!$V$9:$V$1767,1,FALSE),"Ikke med I order form")</f>
        <v>7048652914170</v>
      </c>
      <c r="W1404" s="173">
        <f>INDEX(ATS!$A:$P,MATCH(ATS!$U1404,ATS!$O:$O,0),1)</f>
        <v>820411</v>
      </c>
      <c r="X1404" s="174" t="str">
        <f>INDEX(ATS!$A:$P,MATCH(ATS!$U1404,ATS!$O:$O,0),2)</f>
        <v>Hunter Light Gloves W</v>
      </c>
      <c r="Y1404" s="175" t="str">
        <f>INDEX(ATS!$A:$P,MATCH(ATS!$U1404,ATS!$O:$O,0),4)</f>
        <v>88300-S</v>
      </c>
      <c r="AA1404" s="173"/>
    </row>
    <row r="1405" spans="1:27">
      <c r="A1405">
        <v>820436</v>
      </c>
      <c r="B1405" t="s">
        <v>1635</v>
      </c>
      <c r="C1405" t="s">
        <v>3939</v>
      </c>
      <c r="D1405" t="s">
        <v>338</v>
      </c>
      <c r="E1405" t="s">
        <v>2883</v>
      </c>
      <c r="F1405" t="s">
        <v>68</v>
      </c>
      <c r="G1405" t="s">
        <v>111</v>
      </c>
      <c r="H1405">
        <v>78</v>
      </c>
      <c r="I1405">
        <v>78</v>
      </c>
      <c r="J1405">
        <v>78</v>
      </c>
      <c r="K1405">
        <v>78</v>
      </c>
      <c r="L1405">
        <v>78</v>
      </c>
      <c r="N1405" s="171" t="str">
        <f t="shared" si="63"/>
        <v>820436-99901-XS</v>
      </c>
      <c r="O1405" s="172">
        <f>IF(B1405="NET","",IF(B1405="","",IFERROR(VLOOKUP(N1405,EAN!$A:$B,2,FALSE),"MANGLER - MÅ OPPDATERE EAN-FANEN")))</f>
        <v>7048652898340</v>
      </c>
      <c r="P1405" s="171">
        <f t="shared" si="64"/>
        <v>78</v>
      </c>
      <c r="Q1405" s="171">
        <f t="shared" si="65"/>
        <v>78</v>
      </c>
      <c r="S1405" s="102">
        <f>IF(B1405="NET","",IFERROR(VLOOKUP(O1405,'2) Order Form'!$V$9:$V$905,1,FALSE),"Ikke med I order form"))</f>
        <v>7048652898340</v>
      </c>
      <c r="U1405" s="2">
        <v>7048652914163</v>
      </c>
      <c r="V1405" s="120">
        <f>IFERROR(VLOOKUP(U1405,'2) Order Form'!$V$9:$V$1767,1,FALSE),"Ikke med I order form")</f>
        <v>7048652914163</v>
      </c>
      <c r="W1405" s="173">
        <f>INDEX(ATS!$A:$P,MATCH(ATS!$U1405,ATS!$O:$O,0),1)</f>
        <v>820411</v>
      </c>
      <c r="X1405" s="174" t="str">
        <f>INDEX(ATS!$A:$P,MATCH(ATS!$U1405,ATS!$O:$O,0),2)</f>
        <v>Hunter Light Gloves W</v>
      </c>
      <c r="Y1405" s="175" t="str">
        <f>INDEX(ATS!$A:$P,MATCH(ATS!$U1405,ATS!$O:$O,0),4)</f>
        <v>88300-M</v>
      </c>
      <c r="AA1405" s="173"/>
    </row>
    <row r="1406" spans="1:27">
      <c r="A1406">
        <v>820436</v>
      </c>
      <c r="B1406" t="s">
        <v>1635</v>
      </c>
      <c r="C1406" t="s">
        <v>3939</v>
      </c>
      <c r="D1406" t="s">
        <v>334</v>
      </c>
      <c r="E1406" t="s">
        <v>2883</v>
      </c>
      <c r="F1406" t="s">
        <v>8</v>
      </c>
      <c r="G1406" t="s">
        <v>111</v>
      </c>
      <c r="H1406">
        <v>299</v>
      </c>
      <c r="I1406">
        <v>299</v>
      </c>
      <c r="J1406">
        <v>299</v>
      </c>
      <c r="K1406">
        <v>299</v>
      </c>
      <c r="L1406">
        <v>299</v>
      </c>
      <c r="N1406" s="171" t="str">
        <f t="shared" si="63"/>
        <v>820436-99901-S</v>
      </c>
      <c r="O1406" s="172">
        <f>IF(B1406="NET","",IF(B1406="","",IFERROR(VLOOKUP(N1406,EAN!$A:$B,2,FALSE),"MANGLER - MÅ OPPDATERE EAN-FANEN")))</f>
        <v>7048652898333</v>
      </c>
      <c r="P1406" s="171">
        <f t="shared" si="64"/>
        <v>299</v>
      </c>
      <c r="Q1406" s="171">
        <f t="shared" si="65"/>
        <v>299</v>
      </c>
      <c r="S1406" s="102">
        <f>IF(B1406="NET","",IFERROR(VLOOKUP(O1406,'2) Order Form'!$V$9:$V$905,1,FALSE),"Ikke med I order form"))</f>
        <v>7048652898333</v>
      </c>
      <c r="U1406" s="2">
        <v>7048652914156</v>
      </c>
      <c r="V1406" s="120">
        <f>IFERROR(VLOOKUP(U1406,'2) Order Form'!$V$9:$V$1767,1,FALSE),"Ikke med I order form")</f>
        <v>7048652914156</v>
      </c>
      <c r="W1406" s="173">
        <f>INDEX(ATS!$A:$P,MATCH(ATS!$U1406,ATS!$O:$O,0),1)</f>
        <v>820411</v>
      </c>
      <c r="X1406" s="174" t="str">
        <f>INDEX(ATS!$A:$P,MATCH(ATS!$U1406,ATS!$O:$O,0),2)</f>
        <v>Hunter Light Gloves W</v>
      </c>
      <c r="Y1406" s="175" t="str">
        <f>INDEX(ATS!$A:$P,MATCH(ATS!$U1406,ATS!$O:$O,0),4)</f>
        <v>88300-L</v>
      </c>
      <c r="AA1406" s="173"/>
    </row>
    <row r="1407" spans="1:27">
      <c r="A1407">
        <v>820436</v>
      </c>
      <c r="B1407" t="s">
        <v>1635</v>
      </c>
      <c r="C1407" t="s">
        <v>3939</v>
      </c>
      <c r="D1407" t="s">
        <v>335</v>
      </c>
      <c r="E1407" t="s">
        <v>2883</v>
      </c>
      <c r="F1407" t="s">
        <v>7</v>
      </c>
      <c r="G1407" t="s">
        <v>111</v>
      </c>
      <c r="H1407">
        <v>350</v>
      </c>
      <c r="I1407">
        <v>350</v>
      </c>
      <c r="J1407">
        <v>350</v>
      </c>
      <c r="K1407">
        <v>350</v>
      </c>
      <c r="L1407">
        <v>350</v>
      </c>
      <c r="N1407" s="171" t="str">
        <f t="shared" si="63"/>
        <v>820436-99901-M</v>
      </c>
      <c r="O1407" s="172">
        <f>IF(B1407="NET","",IF(B1407="","",IFERROR(VLOOKUP(N1407,EAN!$A:$B,2,FALSE),"MANGLER - MÅ OPPDATERE EAN-FANEN")))</f>
        <v>7048652898326</v>
      </c>
      <c r="P1407" s="171">
        <f t="shared" si="64"/>
        <v>350</v>
      </c>
      <c r="Q1407" s="171">
        <f t="shared" si="65"/>
        <v>350</v>
      </c>
      <c r="S1407" s="102">
        <f>IF(B1407="NET","",IFERROR(VLOOKUP(O1407,'2) Order Form'!$V$9:$V$905,1,FALSE),"Ikke med I order form"))</f>
        <v>7048652898326</v>
      </c>
      <c r="U1407" s="2">
        <v>7048652900456</v>
      </c>
      <c r="V1407" s="120" t="str">
        <f>IFERROR(VLOOKUP(U1407,'2) Order Form'!$V$9:$V$1767,1,FALSE),"Ikke med I order form")</f>
        <v>Ikke med I order form</v>
      </c>
      <c r="W1407" s="173" t="e">
        <f>INDEX(ATS!$A:$P,MATCH(ATS!$U1407,ATS!$O:$O,0),1)</f>
        <v>#N/A</v>
      </c>
      <c r="X1407" s="174" t="e">
        <f>INDEX(ATS!$A:$P,MATCH(ATS!$U1407,ATS!$O:$O,0),2)</f>
        <v>#N/A</v>
      </c>
      <c r="Y1407" s="175" t="e">
        <f>INDEX(ATS!$A:$P,MATCH(ATS!$U1407,ATS!$O:$O,0),4)</f>
        <v>#N/A</v>
      </c>
      <c r="AA1407" s="173"/>
    </row>
    <row r="1408" spans="1:27">
      <c r="A1408">
        <v>820436</v>
      </c>
      <c r="B1408" t="s">
        <v>1635</v>
      </c>
      <c r="C1408" t="s">
        <v>3939</v>
      </c>
      <c r="D1408" t="s">
        <v>336</v>
      </c>
      <c r="E1408" t="s">
        <v>2883</v>
      </c>
      <c r="F1408" t="s">
        <v>66</v>
      </c>
      <c r="G1408" t="s">
        <v>111</v>
      </c>
      <c r="H1408">
        <v>145</v>
      </c>
      <c r="I1408">
        <v>145</v>
      </c>
      <c r="J1408">
        <v>145</v>
      </c>
      <c r="K1408">
        <v>145</v>
      </c>
      <c r="L1408">
        <v>145</v>
      </c>
      <c r="N1408" s="171" t="str">
        <f t="shared" si="63"/>
        <v>820436-99901-L</v>
      </c>
      <c r="O1408" s="172">
        <f>IF(B1408="NET","",IF(B1408="","",IFERROR(VLOOKUP(N1408,EAN!$A:$B,2,FALSE),"MANGLER - MÅ OPPDATERE EAN-FANEN")))</f>
        <v>7048652898319</v>
      </c>
      <c r="P1408" s="171">
        <f t="shared" si="64"/>
        <v>145</v>
      </c>
      <c r="Q1408" s="171">
        <f t="shared" si="65"/>
        <v>145</v>
      </c>
      <c r="S1408" s="102">
        <f>IF(B1408="NET","",IFERROR(VLOOKUP(O1408,'2) Order Form'!$V$9:$V$905,1,FALSE),"Ikke med I order form"))</f>
        <v>7048652898319</v>
      </c>
      <c r="U1408" s="2">
        <v>7048652900432</v>
      </c>
      <c r="V1408" s="120" t="str">
        <f>IFERROR(VLOOKUP(U1408,'2) Order Form'!$V$9:$V$1767,1,FALSE),"Ikke med I order form")</f>
        <v>Ikke med I order form</v>
      </c>
      <c r="W1408" s="173" t="e">
        <f>INDEX(ATS!$A:$P,MATCH(ATS!$U1408,ATS!$O:$O,0),1)</f>
        <v>#N/A</v>
      </c>
      <c r="X1408" s="174" t="e">
        <f>INDEX(ATS!$A:$P,MATCH(ATS!$U1408,ATS!$O:$O,0),2)</f>
        <v>#N/A</v>
      </c>
      <c r="Y1408" s="175" t="e">
        <f>INDEX(ATS!$A:$P,MATCH(ATS!$U1408,ATS!$O:$O,0),4)</f>
        <v>#N/A</v>
      </c>
      <c r="AA1408" s="173"/>
    </row>
    <row r="1409" spans="1:27">
      <c r="A1409" s="140">
        <v>820439</v>
      </c>
      <c r="B1409" t="s">
        <v>170</v>
      </c>
      <c r="H1409" s="140">
        <v>202341</v>
      </c>
      <c r="I1409" s="140">
        <v>202342</v>
      </c>
      <c r="J1409" s="140">
        <v>202343</v>
      </c>
      <c r="K1409" s="140">
        <v>202344</v>
      </c>
      <c r="L1409" s="140">
        <v>202345</v>
      </c>
      <c r="N1409" s="171" t="str">
        <f t="shared" si="63"/>
        <v>820439-</v>
      </c>
      <c r="O1409" s="172" t="str">
        <f>IF(B1409="NET","",IF(B1409="","",IFERROR(VLOOKUP(N1409,EAN!$A:$B,2,FALSE),"MANGLER - MÅ OPPDATERE EAN-FANEN")))</f>
        <v/>
      </c>
      <c r="P1409" s="171">
        <f t="shared" si="64"/>
        <v>202341</v>
      </c>
      <c r="Q1409" s="171">
        <f t="shared" si="65"/>
        <v>202345</v>
      </c>
      <c r="S1409" s="102" t="str">
        <f>IF(B1409="NET","",IFERROR(VLOOKUP(O1409,'2) Order Form'!$V$9:$V$905,1,FALSE),"Ikke med I order form"))</f>
        <v/>
      </c>
      <c r="U1409" s="2">
        <v>7048652900449</v>
      </c>
      <c r="V1409" s="120" t="str">
        <f>IFERROR(VLOOKUP(U1409,'2) Order Form'!$V$9:$V$1767,1,FALSE),"Ikke med I order form")</f>
        <v>Ikke med I order form</v>
      </c>
      <c r="W1409" s="173" t="e">
        <f>INDEX(ATS!$A:$P,MATCH(ATS!$U1409,ATS!$O:$O,0),1)</f>
        <v>#N/A</v>
      </c>
      <c r="X1409" s="174" t="e">
        <f>INDEX(ATS!$A:$P,MATCH(ATS!$U1409,ATS!$O:$O,0),2)</f>
        <v>#N/A</v>
      </c>
      <c r="Y1409" s="175" t="e">
        <f>INDEX(ATS!$A:$P,MATCH(ATS!$U1409,ATS!$O:$O,0),4)</f>
        <v>#N/A</v>
      </c>
      <c r="AA1409" s="173"/>
    </row>
    <row r="1410" spans="1:27">
      <c r="A1410">
        <v>820439</v>
      </c>
      <c r="B1410" t="s">
        <v>975</v>
      </c>
      <c r="C1410" t="s">
        <v>3939</v>
      </c>
      <c r="D1410" t="s">
        <v>1590</v>
      </c>
      <c r="E1410" t="s">
        <v>114</v>
      </c>
      <c r="F1410">
        <v>3537</v>
      </c>
      <c r="G1410" t="s">
        <v>111</v>
      </c>
      <c r="H1410">
        <v>417</v>
      </c>
      <c r="I1410">
        <v>417</v>
      </c>
      <c r="J1410">
        <v>417</v>
      </c>
      <c r="K1410">
        <v>417</v>
      </c>
      <c r="L1410">
        <v>417</v>
      </c>
      <c r="N1410" s="171" t="str">
        <f t="shared" si="63"/>
        <v>820439-10001-3537</v>
      </c>
      <c r="O1410" s="172">
        <f>IF(B1410="NET","",IF(B1410="","",IFERROR(VLOOKUP(N1410,EAN!$A:$B,2,FALSE),"MANGLER - MÅ OPPDATERE EAN-FANEN")))</f>
        <v>7048652901330</v>
      </c>
      <c r="P1410" s="171">
        <f t="shared" si="64"/>
        <v>417</v>
      </c>
      <c r="Q1410" s="171">
        <f t="shared" si="65"/>
        <v>417</v>
      </c>
      <c r="S1410" s="102">
        <f>IF(B1410="NET","",IFERROR(VLOOKUP(O1410,'2) Order Form'!$V$9:$V$905,1,FALSE),"Ikke med I order form"))</f>
        <v>7048652901330</v>
      </c>
      <c r="U1410" s="2">
        <v>7048652914224</v>
      </c>
      <c r="V1410" s="120">
        <f>IFERROR(VLOOKUP(U1410,'2) Order Form'!$V$9:$V$1767,1,FALSE),"Ikke med I order form")</f>
        <v>7048652914224</v>
      </c>
      <c r="W1410" s="173">
        <f>INDEX(ATS!$A:$P,MATCH(ATS!$U1410,ATS!$O:$O,0),1)</f>
        <v>820411</v>
      </c>
      <c r="X1410" s="174" t="str">
        <f>INDEX(ATS!$A:$P,MATCH(ATS!$U1410,ATS!$O:$O,0),2)</f>
        <v>Hunter Light Gloves W</v>
      </c>
      <c r="Y1410" s="175" t="str">
        <f>INDEX(ATS!$A:$P,MATCH(ATS!$U1410,ATS!$O:$O,0),4)</f>
        <v>99901-XS</v>
      </c>
      <c r="AA1410" s="173"/>
    </row>
    <row r="1411" spans="1:27">
      <c r="A1411">
        <v>820439</v>
      </c>
      <c r="B1411" t="s">
        <v>975</v>
      </c>
      <c r="C1411" t="s">
        <v>3939</v>
      </c>
      <c r="D1411" t="s">
        <v>1591</v>
      </c>
      <c r="E1411" t="s">
        <v>114</v>
      </c>
      <c r="F1411">
        <v>3840</v>
      </c>
      <c r="G1411" t="s">
        <v>111</v>
      </c>
      <c r="H1411">
        <v>330</v>
      </c>
      <c r="I1411">
        <v>330</v>
      </c>
      <c r="J1411">
        <v>330</v>
      </c>
      <c r="K1411">
        <v>330</v>
      </c>
      <c r="L1411">
        <v>330</v>
      </c>
      <c r="N1411" s="171" t="str">
        <f t="shared" si="63"/>
        <v>820439-10001-3840</v>
      </c>
      <c r="O1411" s="172">
        <f>IF(B1411="NET","",IF(B1411="","",IFERROR(VLOOKUP(N1411,EAN!$A:$B,2,FALSE),"MANGLER - MÅ OPPDATERE EAN-FANEN")))</f>
        <v>7048652901347</v>
      </c>
      <c r="P1411" s="171">
        <f t="shared" si="64"/>
        <v>330</v>
      </c>
      <c r="Q1411" s="171">
        <f t="shared" si="65"/>
        <v>330</v>
      </c>
      <c r="S1411" s="102">
        <f>IF(B1411="NET","",IFERROR(VLOOKUP(O1411,'2) Order Form'!$V$9:$V$905,1,FALSE),"Ikke med I order form"))</f>
        <v>7048652901347</v>
      </c>
      <c r="U1411" s="2">
        <v>7048652914217</v>
      </c>
      <c r="V1411" s="120">
        <f>IFERROR(VLOOKUP(U1411,'2) Order Form'!$V$9:$V$1767,1,FALSE),"Ikke med I order form")</f>
        <v>7048652914217</v>
      </c>
      <c r="W1411" s="173">
        <f>INDEX(ATS!$A:$P,MATCH(ATS!$U1411,ATS!$O:$O,0),1)</f>
        <v>820411</v>
      </c>
      <c r="X1411" s="174" t="str">
        <f>INDEX(ATS!$A:$P,MATCH(ATS!$U1411,ATS!$O:$O,0),2)</f>
        <v>Hunter Light Gloves W</v>
      </c>
      <c r="Y1411" s="175" t="str">
        <f>INDEX(ATS!$A:$P,MATCH(ATS!$U1411,ATS!$O:$O,0),4)</f>
        <v>99901-S</v>
      </c>
      <c r="AA1411" s="173"/>
    </row>
    <row r="1412" spans="1:27">
      <c r="A1412">
        <v>820439</v>
      </c>
      <c r="B1412" t="s">
        <v>975</v>
      </c>
      <c r="C1412" t="s">
        <v>3939</v>
      </c>
      <c r="D1412" t="s">
        <v>1592</v>
      </c>
      <c r="E1412" t="s">
        <v>114</v>
      </c>
      <c r="F1412">
        <v>4143</v>
      </c>
      <c r="G1412" t="s">
        <v>111</v>
      </c>
      <c r="H1412">
        <v>313</v>
      </c>
      <c r="I1412">
        <v>313</v>
      </c>
      <c r="J1412">
        <v>313</v>
      </c>
      <c r="K1412">
        <v>313</v>
      </c>
      <c r="L1412">
        <v>313</v>
      </c>
      <c r="N1412" s="171" t="str">
        <f t="shared" ref="N1412:N1475" si="66">CONCATENATE(A1412,"-",D1412)</f>
        <v>820439-10001-4143</v>
      </c>
      <c r="O1412" s="172">
        <f>IF(B1412="NET","",IF(B1412="","",IFERROR(VLOOKUP(N1412,EAN!$A:$B,2,FALSE),"MANGLER - MÅ OPPDATERE EAN-FANEN")))</f>
        <v>7048652901354</v>
      </c>
      <c r="P1412" s="171">
        <f t="shared" si="64"/>
        <v>313</v>
      </c>
      <c r="Q1412" s="171">
        <f t="shared" si="65"/>
        <v>313</v>
      </c>
      <c r="S1412" s="102">
        <f>IF(B1412="NET","",IFERROR(VLOOKUP(O1412,'2) Order Form'!$V$9:$V$905,1,FALSE),"Ikke med I order form"))</f>
        <v>7048652901354</v>
      </c>
      <c r="U1412" s="2">
        <v>7048652914200</v>
      </c>
      <c r="V1412" s="120">
        <f>IFERROR(VLOOKUP(U1412,'2) Order Form'!$V$9:$V$1767,1,FALSE),"Ikke med I order form")</f>
        <v>7048652914200</v>
      </c>
      <c r="W1412" s="173">
        <f>INDEX(ATS!$A:$P,MATCH(ATS!$U1412,ATS!$O:$O,0),1)</f>
        <v>820411</v>
      </c>
      <c r="X1412" s="174" t="str">
        <f>INDEX(ATS!$A:$P,MATCH(ATS!$U1412,ATS!$O:$O,0),2)</f>
        <v>Hunter Light Gloves W</v>
      </c>
      <c r="Y1412" s="175" t="str">
        <f>INDEX(ATS!$A:$P,MATCH(ATS!$U1412,ATS!$O:$O,0),4)</f>
        <v>99901-M</v>
      </c>
      <c r="AA1412" s="173"/>
    </row>
    <row r="1413" spans="1:27">
      <c r="A1413">
        <v>820439</v>
      </c>
      <c r="B1413" t="s">
        <v>975</v>
      </c>
      <c r="C1413" t="s">
        <v>3939</v>
      </c>
      <c r="D1413" t="s">
        <v>1593</v>
      </c>
      <c r="E1413" t="s">
        <v>114</v>
      </c>
      <c r="F1413">
        <v>4446</v>
      </c>
      <c r="G1413" t="s">
        <v>111</v>
      </c>
      <c r="H1413">
        <v>382</v>
      </c>
      <c r="I1413">
        <v>382</v>
      </c>
      <c r="J1413">
        <v>382</v>
      </c>
      <c r="K1413">
        <v>382</v>
      </c>
      <c r="L1413">
        <v>382</v>
      </c>
      <c r="N1413" s="171" t="str">
        <f t="shared" si="66"/>
        <v>820439-10001-4446</v>
      </c>
      <c r="O1413" s="172">
        <f>IF(B1413="NET","",IF(B1413="","",IFERROR(VLOOKUP(N1413,EAN!$A:$B,2,FALSE),"MANGLER - MÅ OPPDATERE EAN-FANEN")))</f>
        <v>7048652901361</v>
      </c>
      <c r="P1413" s="171">
        <f t="shared" ref="P1413:P1476" si="67">H1413</f>
        <v>382</v>
      </c>
      <c r="Q1413" s="171">
        <f t="shared" ref="Q1413:Q1476" si="68">L1413</f>
        <v>382</v>
      </c>
      <c r="S1413" s="102">
        <f>IF(B1413="NET","",IFERROR(VLOOKUP(O1413,'2) Order Form'!$V$9:$V$905,1,FALSE),"Ikke med I order form"))</f>
        <v>7048652901361</v>
      </c>
      <c r="U1413" s="2">
        <v>7048652914194</v>
      </c>
      <c r="V1413" s="120">
        <f>IFERROR(VLOOKUP(U1413,'2) Order Form'!$V$9:$V$1767,1,FALSE),"Ikke med I order form")</f>
        <v>7048652914194</v>
      </c>
      <c r="W1413" s="173">
        <f>INDEX(ATS!$A:$P,MATCH(ATS!$U1413,ATS!$O:$O,0),1)</f>
        <v>820411</v>
      </c>
      <c r="X1413" s="174" t="str">
        <f>INDEX(ATS!$A:$P,MATCH(ATS!$U1413,ATS!$O:$O,0),2)</f>
        <v>Hunter Light Gloves W</v>
      </c>
      <c r="Y1413" s="175" t="str">
        <f>INDEX(ATS!$A:$P,MATCH(ATS!$U1413,ATS!$O:$O,0),4)</f>
        <v>99901-L</v>
      </c>
      <c r="AA1413" s="173"/>
    </row>
    <row r="1414" spans="1:27">
      <c r="A1414">
        <v>820439</v>
      </c>
      <c r="B1414" t="s">
        <v>975</v>
      </c>
      <c r="C1414" t="s">
        <v>3939</v>
      </c>
      <c r="D1414" t="s">
        <v>3986</v>
      </c>
      <c r="E1414" t="s">
        <v>3952</v>
      </c>
      <c r="F1414">
        <v>3537</v>
      </c>
      <c r="G1414" t="s">
        <v>214</v>
      </c>
      <c r="H1414">
        <v>0</v>
      </c>
      <c r="I1414">
        <v>0</v>
      </c>
      <c r="J1414">
        <v>0</v>
      </c>
      <c r="K1414">
        <v>0</v>
      </c>
      <c r="L1414">
        <v>0</v>
      </c>
      <c r="N1414" s="171" t="str">
        <f t="shared" si="66"/>
        <v>820439-77102-3537</v>
      </c>
      <c r="O1414" s="172" t="str">
        <f>IF(B1414="NET","",IF(B1414="","",IFERROR(VLOOKUP(N1414,EAN!$A:$B,2,FALSE),"MANGLER - MÅ OPPDATERE EAN-FANEN")))</f>
        <v>MANGLER - MÅ OPPDATERE EAN-FANEN</v>
      </c>
      <c r="P1414" s="171">
        <f t="shared" si="67"/>
        <v>0</v>
      </c>
      <c r="Q1414" s="171">
        <f t="shared" si="68"/>
        <v>0</v>
      </c>
      <c r="S1414" s="102" t="str">
        <f>IF(B1414="NET","",IFERROR(VLOOKUP(O1414,'2) Order Form'!$V$9:$V$905,1,FALSE),"Ikke med I order form"))</f>
        <v>Ikke med I order form</v>
      </c>
      <c r="U1414" s="2">
        <v>7048652900487</v>
      </c>
      <c r="V1414" s="120" t="str">
        <f>IFERROR(VLOOKUP(U1414,'2) Order Form'!$V$9:$V$1767,1,FALSE),"Ikke med I order form")</f>
        <v>Ikke med I order form</v>
      </c>
      <c r="W1414" s="173" t="e">
        <f>INDEX(ATS!$A:$P,MATCH(ATS!$U1414,ATS!$O:$O,0),1)</f>
        <v>#N/A</v>
      </c>
      <c r="X1414" s="174" t="e">
        <f>INDEX(ATS!$A:$P,MATCH(ATS!$U1414,ATS!$O:$O,0),2)</f>
        <v>#N/A</v>
      </c>
      <c r="Y1414" s="175" t="e">
        <f>INDEX(ATS!$A:$P,MATCH(ATS!$U1414,ATS!$O:$O,0),4)</f>
        <v>#N/A</v>
      </c>
      <c r="AA1414" s="173"/>
    </row>
    <row r="1415" spans="1:27">
      <c r="A1415">
        <v>820439</v>
      </c>
      <c r="B1415" t="s">
        <v>975</v>
      </c>
      <c r="C1415" t="s">
        <v>3939</v>
      </c>
      <c r="D1415" t="s">
        <v>3987</v>
      </c>
      <c r="E1415" t="s">
        <v>3952</v>
      </c>
      <c r="F1415">
        <v>3840</v>
      </c>
      <c r="G1415" t="s">
        <v>214</v>
      </c>
      <c r="H1415">
        <v>0</v>
      </c>
      <c r="I1415">
        <v>0</v>
      </c>
      <c r="J1415">
        <v>0</v>
      </c>
      <c r="K1415">
        <v>0</v>
      </c>
      <c r="L1415">
        <v>0</v>
      </c>
      <c r="N1415" s="171" t="str">
        <f t="shared" si="66"/>
        <v>820439-77102-3840</v>
      </c>
      <c r="O1415" s="172" t="str">
        <f>IF(B1415="NET","",IF(B1415="","",IFERROR(VLOOKUP(N1415,EAN!$A:$B,2,FALSE),"MANGLER - MÅ OPPDATERE EAN-FANEN")))</f>
        <v>MANGLER - MÅ OPPDATERE EAN-FANEN</v>
      </c>
      <c r="P1415" s="171">
        <f t="shared" si="67"/>
        <v>0</v>
      </c>
      <c r="Q1415" s="171">
        <f t="shared" si="68"/>
        <v>0</v>
      </c>
      <c r="S1415" s="102" t="str">
        <f>IF(B1415="NET","",IFERROR(VLOOKUP(O1415,'2) Order Form'!$V$9:$V$905,1,FALSE),"Ikke med I order form"))</f>
        <v>Ikke med I order form</v>
      </c>
      <c r="U1415" s="2">
        <v>7048652900463</v>
      </c>
      <c r="V1415" s="120" t="str">
        <f>IFERROR(VLOOKUP(U1415,'2) Order Form'!$V$9:$V$1767,1,FALSE),"Ikke med I order form")</f>
        <v>Ikke med I order form</v>
      </c>
      <c r="W1415" s="173" t="e">
        <f>INDEX(ATS!$A:$P,MATCH(ATS!$U1415,ATS!$O:$O,0),1)</f>
        <v>#N/A</v>
      </c>
      <c r="X1415" s="174" t="e">
        <f>INDEX(ATS!$A:$P,MATCH(ATS!$U1415,ATS!$O:$O,0),2)</f>
        <v>#N/A</v>
      </c>
      <c r="Y1415" s="175" t="e">
        <f>INDEX(ATS!$A:$P,MATCH(ATS!$U1415,ATS!$O:$O,0),4)</f>
        <v>#N/A</v>
      </c>
      <c r="AA1415" s="173"/>
    </row>
    <row r="1416" spans="1:27">
      <c r="A1416">
        <v>820439</v>
      </c>
      <c r="B1416" t="s">
        <v>975</v>
      </c>
      <c r="C1416" t="s">
        <v>3939</v>
      </c>
      <c r="D1416" t="s">
        <v>3988</v>
      </c>
      <c r="E1416" t="s">
        <v>3952</v>
      </c>
      <c r="F1416">
        <v>4143</v>
      </c>
      <c r="G1416" t="s">
        <v>214</v>
      </c>
      <c r="H1416">
        <v>0</v>
      </c>
      <c r="I1416">
        <v>0</v>
      </c>
      <c r="J1416">
        <v>0</v>
      </c>
      <c r="K1416">
        <v>0</v>
      </c>
      <c r="L1416">
        <v>0</v>
      </c>
      <c r="N1416" s="171" t="str">
        <f t="shared" si="66"/>
        <v>820439-77102-4143</v>
      </c>
      <c r="O1416" s="172" t="str">
        <f>IF(B1416="NET","",IF(B1416="","",IFERROR(VLOOKUP(N1416,EAN!$A:$B,2,FALSE),"MANGLER - MÅ OPPDATERE EAN-FANEN")))</f>
        <v>MANGLER - MÅ OPPDATERE EAN-FANEN</v>
      </c>
      <c r="P1416" s="171">
        <f t="shared" si="67"/>
        <v>0</v>
      </c>
      <c r="Q1416" s="171">
        <f t="shared" si="68"/>
        <v>0</v>
      </c>
      <c r="S1416" s="102" t="str">
        <f>IF(B1416="NET","",IFERROR(VLOOKUP(O1416,'2) Order Form'!$V$9:$V$905,1,FALSE),"Ikke med I order form"))</f>
        <v>Ikke med I order form</v>
      </c>
      <c r="U1416" s="2">
        <v>7048652900470</v>
      </c>
      <c r="V1416" s="120" t="str">
        <f>IFERROR(VLOOKUP(U1416,'2) Order Form'!$V$9:$V$1767,1,FALSE),"Ikke med I order form")</f>
        <v>Ikke med I order form</v>
      </c>
      <c r="W1416" s="173" t="e">
        <f>INDEX(ATS!$A:$P,MATCH(ATS!$U1416,ATS!$O:$O,0),1)</f>
        <v>#N/A</v>
      </c>
      <c r="X1416" s="174" t="e">
        <f>INDEX(ATS!$A:$P,MATCH(ATS!$U1416,ATS!$O:$O,0),2)</f>
        <v>#N/A</v>
      </c>
      <c r="Y1416" s="175" t="e">
        <f>INDEX(ATS!$A:$P,MATCH(ATS!$U1416,ATS!$O:$O,0),4)</f>
        <v>#N/A</v>
      </c>
      <c r="AA1416" s="173"/>
    </row>
    <row r="1417" spans="1:27">
      <c r="A1417">
        <v>820439</v>
      </c>
      <c r="B1417" t="s">
        <v>975</v>
      </c>
      <c r="C1417" t="s">
        <v>3939</v>
      </c>
      <c r="D1417" t="s">
        <v>3989</v>
      </c>
      <c r="E1417" t="s">
        <v>3952</v>
      </c>
      <c r="F1417">
        <v>4446</v>
      </c>
      <c r="G1417" t="s">
        <v>214</v>
      </c>
      <c r="H1417">
        <v>0</v>
      </c>
      <c r="I1417">
        <v>0</v>
      </c>
      <c r="J1417">
        <v>0</v>
      </c>
      <c r="K1417">
        <v>0</v>
      </c>
      <c r="L1417">
        <v>0</v>
      </c>
      <c r="N1417" s="171" t="str">
        <f t="shared" si="66"/>
        <v>820439-77102-4446</v>
      </c>
      <c r="O1417" s="172" t="str">
        <f>IF(B1417="NET","",IF(B1417="","",IFERROR(VLOOKUP(N1417,EAN!$A:$B,2,FALSE),"MANGLER - MÅ OPPDATERE EAN-FANEN")))</f>
        <v>MANGLER - MÅ OPPDATERE EAN-FANEN</v>
      </c>
      <c r="P1417" s="171">
        <f t="shared" si="67"/>
        <v>0</v>
      </c>
      <c r="Q1417" s="171">
        <f t="shared" si="68"/>
        <v>0</v>
      </c>
      <c r="S1417" s="102" t="str">
        <f>IF(B1417="NET","",IFERROR(VLOOKUP(O1417,'2) Order Form'!$V$9:$V$905,1,FALSE),"Ikke med I order form"))</f>
        <v>Ikke med I order form</v>
      </c>
      <c r="U1417" s="2">
        <v>7048652914545</v>
      </c>
      <c r="V1417" s="120">
        <f>IFERROR(VLOOKUP(U1417,'2) Order Form'!$V$9:$V$1767,1,FALSE),"Ikke med I order form")</f>
        <v>7048652914545</v>
      </c>
      <c r="W1417" s="173">
        <f>INDEX(ATS!$A:$P,MATCH(ATS!$U1417,ATS!$O:$O,0),1)</f>
        <v>820413</v>
      </c>
      <c r="X1417" s="174" t="str">
        <f>INDEX(ATS!$A:$P,MATCH(ATS!$U1417,ATS!$O:$O,0),2)</f>
        <v>Hunter Gloves W</v>
      </c>
      <c r="Y1417" s="175" t="str">
        <f>INDEX(ATS!$A:$P,MATCH(ATS!$U1417,ATS!$O:$O,0),4)</f>
        <v>10001-XS</v>
      </c>
      <c r="AA1417" s="173"/>
    </row>
    <row r="1418" spans="1:27">
      <c r="A1418">
        <v>820439</v>
      </c>
      <c r="B1418" t="s">
        <v>975</v>
      </c>
      <c r="C1418" t="s">
        <v>3939</v>
      </c>
      <c r="D1418" t="s">
        <v>3991</v>
      </c>
      <c r="E1418" t="s">
        <v>3982</v>
      </c>
      <c r="F1418">
        <v>3537</v>
      </c>
      <c r="G1418" t="s">
        <v>214</v>
      </c>
      <c r="H1418">
        <v>0</v>
      </c>
      <c r="I1418">
        <v>0</v>
      </c>
      <c r="J1418">
        <v>0</v>
      </c>
      <c r="K1418">
        <v>0</v>
      </c>
      <c r="L1418">
        <v>0</v>
      </c>
      <c r="N1418" s="171" t="str">
        <f t="shared" si="66"/>
        <v>820439-88101-3537</v>
      </c>
      <c r="O1418" s="172" t="str">
        <f>IF(B1418="NET","",IF(B1418="","",IFERROR(VLOOKUP(N1418,EAN!$A:$B,2,FALSE),"MANGLER - MÅ OPPDATERE EAN-FANEN")))</f>
        <v>MANGLER - MÅ OPPDATERE EAN-FANEN</v>
      </c>
      <c r="P1418" s="171">
        <f t="shared" si="67"/>
        <v>0</v>
      </c>
      <c r="Q1418" s="171">
        <f t="shared" si="68"/>
        <v>0</v>
      </c>
      <c r="S1418" s="102" t="str">
        <f>IF(B1418="NET","",IFERROR(VLOOKUP(O1418,'2) Order Form'!$V$9:$V$905,1,FALSE),"Ikke med I order form"))</f>
        <v>Ikke med I order form</v>
      </c>
      <c r="U1418" s="2">
        <v>7048652914538</v>
      </c>
      <c r="V1418" s="120">
        <f>IFERROR(VLOOKUP(U1418,'2) Order Form'!$V$9:$V$1767,1,FALSE),"Ikke med I order form")</f>
        <v>7048652914538</v>
      </c>
      <c r="W1418" s="173">
        <f>INDEX(ATS!$A:$P,MATCH(ATS!$U1418,ATS!$O:$O,0),1)</f>
        <v>820413</v>
      </c>
      <c r="X1418" s="174" t="str">
        <f>INDEX(ATS!$A:$P,MATCH(ATS!$U1418,ATS!$O:$O,0),2)</f>
        <v>Hunter Gloves W</v>
      </c>
      <c r="Y1418" s="175" t="str">
        <f>INDEX(ATS!$A:$P,MATCH(ATS!$U1418,ATS!$O:$O,0),4)</f>
        <v>10001-S</v>
      </c>
      <c r="AA1418" s="173"/>
    </row>
    <row r="1419" spans="1:27">
      <c r="A1419">
        <v>820439</v>
      </c>
      <c r="B1419" t="s">
        <v>975</v>
      </c>
      <c r="C1419" t="s">
        <v>3939</v>
      </c>
      <c r="D1419" t="s">
        <v>3992</v>
      </c>
      <c r="E1419" t="s">
        <v>3982</v>
      </c>
      <c r="F1419">
        <v>3840</v>
      </c>
      <c r="G1419" t="s">
        <v>214</v>
      </c>
      <c r="H1419">
        <v>0</v>
      </c>
      <c r="I1419">
        <v>0</v>
      </c>
      <c r="J1419">
        <v>0</v>
      </c>
      <c r="K1419">
        <v>0</v>
      </c>
      <c r="L1419">
        <v>0</v>
      </c>
      <c r="N1419" s="171" t="str">
        <f t="shared" si="66"/>
        <v>820439-88101-3840</v>
      </c>
      <c r="O1419" s="172" t="str">
        <f>IF(B1419="NET","",IF(B1419="","",IFERROR(VLOOKUP(N1419,EAN!$A:$B,2,FALSE),"MANGLER - MÅ OPPDATERE EAN-FANEN")))</f>
        <v>MANGLER - MÅ OPPDATERE EAN-FANEN</v>
      </c>
      <c r="P1419" s="171">
        <f t="shared" si="67"/>
        <v>0</v>
      </c>
      <c r="Q1419" s="171">
        <f t="shared" si="68"/>
        <v>0</v>
      </c>
      <c r="S1419" s="102" t="str">
        <f>IF(B1419="NET","",IFERROR(VLOOKUP(O1419,'2) Order Form'!$V$9:$V$905,1,FALSE),"Ikke med I order form"))</f>
        <v>Ikke med I order form</v>
      </c>
      <c r="U1419" s="2">
        <v>7048652914521</v>
      </c>
      <c r="V1419" s="120">
        <f>IFERROR(VLOOKUP(U1419,'2) Order Form'!$V$9:$V$1767,1,FALSE),"Ikke med I order form")</f>
        <v>7048652914521</v>
      </c>
      <c r="W1419" s="173">
        <f>INDEX(ATS!$A:$P,MATCH(ATS!$U1419,ATS!$O:$O,0),1)</f>
        <v>820413</v>
      </c>
      <c r="X1419" s="174" t="str">
        <f>INDEX(ATS!$A:$P,MATCH(ATS!$U1419,ATS!$O:$O,0),2)</f>
        <v>Hunter Gloves W</v>
      </c>
      <c r="Y1419" s="175" t="str">
        <f>INDEX(ATS!$A:$P,MATCH(ATS!$U1419,ATS!$O:$O,0),4)</f>
        <v>10001-M</v>
      </c>
      <c r="AA1419" s="173"/>
    </row>
    <row r="1420" spans="1:27">
      <c r="A1420">
        <v>820439</v>
      </c>
      <c r="B1420" t="s">
        <v>975</v>
      </c>
      <c r="C1420" t="s">
        <v>3939</v>
      </c>
      <c r="D1420" t="s">
        <v>3993</v>
      </c>
      <c r="E1420" t="s">
        <v>3982</v>
      </c>
      <c r="F1420">
        <v>4143</v>
      </c>
      <c r="G1420" t="s">
        <v>214</v>
      </c>
      <c r="H1420">
        <v>0</v>
      </c>
      <c r="I1420">
        <v>0</v>
      </c>
      <c r="J1420">
        <v>0</v>
      </c>
      <c r="K1420">
        <v>0</v>
      </c>
      <c r="L1420">
        <v>0</v>
      </c>
      <c r="N1420" s="171" t="str">
        <f t="shared" si="66"/>
        <v>820439-88101-4143</v>
      </c>
      <c r="O1420" s="172" t="str">
        <f>IF(B1420="NET","",IF(B1420="","",IFERROR(VLOOKUP(N1420,EAN!$A:$B,2,FALSE),"MANGLER - MÅ OPPDATERE EAN-FANEN")))</f>
        <v>MANGLER - MÅ OPPDATERE EAN-FANEN</v>
      </c>
      <c r="P1420" s="171">
        <f t="shared" si="67"/>
        <v>0</v>
      </c>
      <c r="Q1420" s="171">
        <f t="shared" si="68"/>
        <v>0</v>
      </c>
      <c r="S1420" s="102" t="str">
        <f>IF(B1420="NET","",IFERROR(VLOOKUP(O1420,'2) Order Form'!$V$9:$V$905,1,FALSE),"Ikke med I order form"))</f>
        <v>Ikke med I order form</v>
      </c>
      <c r="U1420" s="2">
        <v>7048652914514</v>
      </c>
      <c r="V1420" s="120">
        <f>IFERROR(VLOOKUP(U1420,'2) Order Form'!$V$9:$V$1767,1,FALSE),"Ikke med I order form")</f>
        <v>7048652914514</v>
      </c>
      <c r="W1420" s="173">
        <f>INDEX(ATS!$A:$P,MATCH(ATS!$U1420,ATS!$O:$O,0),1)</f>
        <v>820413</v>
      </c>
      <c r="X1420" s="174" t="str">
        <f>INDEX(ATS!$A:$P,MATCH(ATS!$U1420,ATS!$O:$O,0),2)</f>
        <v>Hunter Gloves W</v>
      </c>
      <c r="Y1420" s="175" t="str">
        <f>INDEX(ATS!$A:$P,MATCH(ATS!$U1420,ATS!$O:$O,0),4)</f>
        <v>10001-L</v>
      </c>
      <c r="AA1420" s="173"/>
    </row>
    <row r="1421" spans="1:27">
      <c r="A1421">
        <v>820439</v>
      </c>
      <c r="B1421" t="s">
        <v>975</v>
      </c>
      <c r="C1421" t="s">
        <v>3939</v>
      </c>
      <c r="D1421" t="s">
        <v>3994</v>
      </c>
      <c r="E1421" t="s">
        <v>3982</v>
      </c>
      <c r="F1421">
        <v>4446</v>
      </c>
      <c r="G1421" t="s">
        <v>214</v>
      </c>
      <c r="H1421">
        <v>0</v>
      </c>
      <c r="I1421">
        <v>0</v>
      </c>
      <c r="J1421">
        <v>0</v>
      </c>
      <c r="K1421">
        <v>0</v>
      </c>
      <c r="L1421">
        <v>0</v>
      </c>
      <c r="N1421" s="171" t="str">
        <f t="shared" si="66"/>
        <v>820439-88101-4446</v>
      </c>
      <c r="O1421" s="172" t="str">
        <f>IF(B1421="NET","",IF(B1421="","",IFERROR(VLOOKUP(N1421,EAN!$A:$B,2,FALSE),"MANGLER - MÅ OPPDATERE EAN-FANEN")))</f>
        <v>MANGLER - MÅ OPPDATERE EAN-FANEN</v>
      </c>
      <c r="P1421" s="171">
        <f t="shared" si="67"/>
        <v>0</v>
      </c>
      <c r="Q1421" s="171">
        <f t="shared" si="68"/>
        <v>0</v>
      </c>
      <c r="S1421" s="102" t="str">
        <f>IF(B1421="NET","",IFERROR(VLOOKUP(O1421,'2) Order Form'!$V$9:$V$905,1,FALSE),"Ikke med I order form"))</f>
        <v>Ikke med I order form</v>
      </c>
      <c r="U1421" s="2">
        <v>7048652900128</v>
      </c>
      <c r="V1421" s="120" t="str">
        <f>IFERROR(VLOOKUP(U1421,'2) Order Form'!$V$9:$V$1767,1,FALSE),"Ikke med I order form")</f>
        <v>Ikke med I order form</v>
      </c>
      <c r="W1421" s="173" t="e">
        <f>INDEX(ATS!$A:$P,MATCH(ATS!$U1421,ATS!$O:$O,0),1)</f>
        <v>#N/A</v>
      </c>
      <c r="X1421" s="174" t="e">
        <f>INDEX(ATS!$A:$P,MATCH(ATS!$U1421,ATS!$O:$O,0),2)</f>
        <v>#N/A</v>
      </c>
      <c r="Y1421" s="175" t="e">
        <f>INDEX(ATS!$A:$P,MATCH(ATS!$U1421,ATS!$O:$O,0),4)</f>
        <v>#N/A</v>
      </c>
      <c r="AA1421" s="173"/>
    </row>
    <row r="1422" spans="1:27">
      <c r="A1422">
        <v>820439</v>
      </c>
      <c r="B1422" t="s">
        <v>975</v>
      </c>
      <c r="C1422" t="s">
        <v>3939</v>
      </c>
      <c r="D1422" t="s">
        <v>1636</v>
      </c>
      <c r="E1422" t="s">
        <v>2823</v>
      </c>
      <c r="F1422">
        <v>3537</v>
      </c>
      <c r="G1422" t="s">
        <v>214</v>
      </c>
      <c r="H1422">
        <v>39</v>
      </c>
      <c r="I1422">
        <v>39</v>
      </c>
      <c r="J1422">
        <v>39</v>
      </c>
      <c r="K1422">
        <v>39</v>
      </c>
      <c r="L1422">
        <v>39</v>
      </c>
      <c r="N1422" s="171" t="str">
        <f t="shared" si="66"/>
        <v>820439-88300-3537</v>
      </c>
      <c r="O1422" s="172">
        <f>IF(B1422="NET","",IF(B1422="","",IFERROR(VLOOKUP(N1422,EAN!$A:$B,2,FALSE),"MANGLER - MÅ OPPDATERE EAN-FANEN")))</f>
        <v>7048652901378</v>
      </c>
      <c r="P1422" s="171">
        <f t="shared" si="67"/>
        <v>39</v>
      </c>
      <c r="Q1422" s="171">
        <f t="shared" si="68"/>
        <v>39</v>
      </c>
      <c r="S1422" s="102">
        <f>IF(B1422="NET","",IFERROR(VLOOKUP(O1422,'2) Order Form'!$V$9:$V$905,1,FALSE),"Ikke med I order form"))</f>
        <v>7048652901378</v>
      </c>
      <c r="U1422" s="2">
        <v>7048652900104</v>
      </c>
      <c r="V1422" s="120" t="str">
        <f>IFERROR(VLOOKUP(U1422,'2) Order Form'!$V$9:$V$1767,1,FALSE),"Ikke med I order form")</f>
        <v>Ikke med I order form</v>
      </c>
      <c r="W1422" s="173" t="e">
        <f>INDEX(ATS!$A:$P,MATCH(ATS!$U1422,ATS!$O:$O,0),1)</f>
        <v>#N/A</v>
      </c>
      <c r="X1422" s="174" t="e">
        <f>INDEX(ATS!$A:$P,MATCH(ATS!$U1422,ATS!$O:$O,0),2)</f>
        <v>#N/A</v>
      </c>
      <c r="Y1422" s="175" t="e">
        <f>INDEX(ATS!$A:$P,MATCH(ATS!$U1422,ATS!$O:$O,0),4)</f>
        <v>#N/A</v>
      </c>
      <c r="AA1422" s="173"/>
    </row>
    <row r="1423" spans="1:27">
      <c r="A1423">
        <v>820439</v>
      </c>
      <c r="B1423" t="s">
        <v>975</v>
      </c>
      <c r="C1423" t="s">
        <v>3939</v>
      </c>
      <c r="D1423" t="s">
        <v>1637</v>
      </c>
      <c r="E1423" t="s">
        <v>2823</v>
      </c>
      <c r="F1423">
        <v>3840</v>
      </c>
      <c r="G1423" t="s">
        <v>214</v>
      </c>
      <c r="H1423">
        <v>16</v>
      </c>
      <c r="I1423">
        <v>16</v>
      </c>
      <c r="J1423">
        <v>16</v>
      </c>
      <c r="K1423">
        <v>16</v>
      </c>
      <c r="L1423">
        <v>16</v>
      </c>
      <c r="N1423" s="171" t="str">
        <f t="shared" si="66"/>
        <v>820439-88300-3840</v>
      </c>
      <c r="O1423" s="172">
        <f>IF(B1423="NET","",IF(B1423="","",IFERROR(VLOOKUP(N1423,EAN!$A:$B,2,FALSE),"MANGLER - MÅ OPPDATERE EAN-FANEN")))</f>
        <v>7048652901385</v>
      </c>
      <c r="P1423" s="171">
        <f t="shared" si="67"/>
        <v>16</v>
      </c>
      <c r="Q1423" s="171">
        <f t="shared" si="68"/>
        <v>16</v>
      </c>
      <c r="S1423" s="102">
        <f>IF(B1423="NET","",IFERROR(VLOOKUP(O1423,'2) Order Form'!$V$9:$V$905,1,FALSE),"Ikke med I order form"))</f>
        <v>7048652901385</v>
      </c>
      <c r="U1423" s="2">
        <v>7048652900111</v>
      </c>
      <c r="V1423" s="120" t="str">
        <f>IFERROR(VLOOKUP(U1423,'2) Order Form'!$V$9:$V$1767,1,FALSE),"Ikke med I order form")</f>
        <v>Ikke med I order form</v>
      </c>
      <c r="W1423" s="173" t="e">
        <f>INDEX(ATS!$A:$P,MATCH(ATS!$U1423,ATS!$O:$O,0),1)</f>
        <v>#N/A</v>
      </c>
      <c r="X1423" s="174" t="e">
        <f>INDEX(ATS!$A:$P,MATCH(ATS!$U1423,ATS!$O:$O,0),2)</f>
        <v>#N/A</v>
      </c>
      <c r="Y1423" s="175" t="e">
        <f>INDEX(ATS!$A:$P,MATCH(ATS!$U1423,ATS!$O:$O,0),4)</f>
        <v>#N/A</v>
      </c>
      <c r="AA1423" s="173"/>
    </row>
    <row r="1424" spans="1:27">
      <c r="A1424">
        <v>820439</v>
      </c>
      <c r="B1424" t="s">
        <v>975</v>
      </c>
      <c r="C1424" t="s">
        <v>3939</v>
      </c>
      <c r="D1424" t="s">
        <v>1638</v>
      </c>
      <c r="E1424" t="s">
        <v>2823</v>
      </c>
      <c r="F1424">
        <v>4143</v>
      </c>
      <c r="G1424" t="s">
        <v>214</v>
      </c>
      <c r="H1424">
        <v>21</v>
      </c>
      <c r="I1424">
        <v>21</v>
      </c>
      <c r="J1424">
        <v>21</v>
      </c>
      <c r="K1424">
        <v>21</v>
      </c>
      <c r="L1424">
        <v>21</v>
      </c>
      <c r="N1424" s="171" t="str">
        <f t="shared" si="66"/>
        <v>820439-88300-4143</v>
      </c>
      <c r="O1424" s="172">
        <f>IF(B1424="NET","",IF(B1424="","",IFERROR(VLOOKUP(N1424,EAN!$A:$B,2,FALSE),"MANGLER - MÅ OPPDATERE EAN-FANEN")))</f>
        <v>7048652901392</v>
      </c>
      <c r="P1424" s="171">
        <f t="shared" si="67"/>
        <v>21</v>
      </c>
      <c r="Q1424" s="171">
        <f t="shared" si="68"/>
        <v>21</v>
      </c>
      <c r="S1424" s="102">
        <f>IF(B1424="NET","",IFERROR(VLOOKUP(O1424,'2) Order Form'!$V$9:$V$905,1,FALSE),"Ikke med I order form"))</f>
        <v>7048652901392</v>
      </c>
      <c r="U1424" s="2">
        <v>7048652914460</v>
      </c>
      <c r="V1424" s="120">
        <f>IFERROR(VLOOKUP(U1424,'2) Order Form'!$V$9:$V$1767,1,FALSE),"Ikke med I order form")</f>
        <v>7048652914460</v>
      </c>
      <c r="W1424" s="173">
        <f>INDEX(ATS!$A:$P,MATCH(ATS!$U1424,ATS!$O:$O,0),1)</f>
        <v>820413</v>
      </c>
      <c r="X1424" s="174" t="str">
        <f>INDEX(ATS!$A:$P,MATCH(ATS!$U1424,ATS!$O:$O,0),2)</f>
        <v>Hunter Gloves W</v>
      </c>
      <c r="Y1424" s="175" t="str">
        <f>INDEX(ATS!$A:$P,MATCH(ATS!$U1424,ATS!$O:$O,0),4)</f>
        <v>55504-XS</v>
      </c>
      <c r="AA1424" s="173"/>
    </row>
    <row r="1425" spans="1:27">
      <c r="A1425">
        <v>820439</v>
      </c>
      <c r="B1425" t="s">
        <v>975</v>
      </c>
      <c r="C1425" t="s">
        <v>3939</v>
      </c>
      <c r="D1425" t="s">
        <v>1639</v>
      </c>
      <c r="E1425" t="s">
        <v>2823</v>
      </c>
      <c r="F1425">
        <v>4446</v>
      </c>
      <c r="G1425" t="s">
        <v>214</v>
      </c>
      <c r="H1425">
        <v>28</v>
      </c>
      <c r="I1425">
        <v>28</v>
      </c>
      <c r="J1425">
        <v>28</v>
      </c>
      <c r="K1425">
        <v>28</v>
      </c>
      <c r="L1425">
        <v>28</v>
      </c>
      <c r="N1425" s="171" t="str">
        <f t="shared" si="66"/>
        <v>820439-88300-4446</v>
      </c>
      <c r="O1425" s="172">
        <f>IF(B1425="NET","",IF(B1425="","",IFERROR(VLOOKUP(N1425,EAN!$A:$B,2,FALSE),"MANGLER - MÅ OPPDATERE EAN-FANEN")))</f>
        <v>7048652901408</v>
      </c>
      <c r="P1425" s="171">
        <f t="shared" si="67"/>
        <v>28</v>
      </c>
      <c r="Q1425" s="171">
        <f t="shared" si="68"/>
        <v>28</v>
      </c>
      <c r="S1425" s="102">
        <f>IF(B1425="NET","",IFERROR(VLOOKUP(O1425,'2) Order Form'!$V$9:$V$905,1,FALSE),"Ikke med I order form"))</f>
        <v>7048652901408</v>
      </c>
      <c r="U1425" s="2">
        <v>7048652914453</v>
      </c>
      <c r="V1425" s="120">
        <f>IFERROR(VLOOKUP(U1425,'2) Order Form'!$V$9:$V$1767,1,FALSE),"Ikke med I order form")</f>
        <v>7048652914453</v>
      </c>
      <c r="W1425" s="173">
        <f>INDEX(ATS!$A:$P,MATCH(ATS!$U1425,ATS!$O:$O,0),1)</f>
        <v>820413</v>
      </c>
      <c r="X1425" s="174" t="str">
        <f>INDEX(ATS!$A:$P,MATCH(ATS!$U1425,ATS!$O:$O,0),2)</f>
        <v>Hunter Gloves W</v>
      </c>
      <c r="Y1425" s="175" t="str">
        <f>INDEX(ATS!$A:$P,MATCH(ATS!$U1425,ATS!$O:$O,0),4)</f>
        <v>55504-S</v>
      </c>
      <c r="AA1425" s="173"/>
    </row>
    <row r="1426" spans="1:27">
      <c r="A1426">
        <v>820439</v>
      </c>
      <c r="B1426" t="s">
        <v>975</v>
      </c>
      <c r="C1426" t="s">
        <v>3939</v>
      </c>
      <c r="D1426" t="s">
        <v>1452</v>
      </c>
      <c r="E1426" t="s">
        <v>2883</v>
      </c>
      <c r="F1426">
        <v>3537</v>
      </c>
      <c r="G1426" t="s">
        <v>111</v>
      </c>
      <c r="H1426">
        <v>335</v>
      </c>
      <c r="I1426">
        <v>335</v>
      </c>
      <c r="J1426">
        <v>335</v>
      </c>
      <c r="K1426">
        <v>335</v>
      </c>
      <c r="L1426">
        <v>335</v>
      </c>
      <c r="N1426" s="171" t="str">
        <f t="shared" si="66"/>
        <v>820439-99901-3537</v>
      </c>
      <c r="O1426" s="172">
        <f>IF(B1426="NET","",IF(B1426="","",IFERROR(VLOOKUP(N1426,EAN!$A:$B,2,FALSE),"MANGLER - MÅ OPPDATERE EAN-FANEN")))</f>
        <v>7048652901415</v>
      </c>
      <c r="P1426" s="171">
        <f t="shared" si="67"/>
        <v>335</v>
      </c>
      <c r="Q1426" s="171">
        <f t="shared" si="68"/>
        <v>335</v>
      </c>
      <c r="S1426" s="102">
        <f>IF(B1426="NET","",IFERROR(VLOOKUP(O1426,'2) Order Form'!$V$9:$V$905,1,FALSE),"Ikke med I order form"))</f>
        <v>7048652901415</v>
      </c>
      <c r="U1426" s="2">
        <v>7048652914446</v>
      </c>
      <c r="V1426" s="120">
        <f>IFERROR(VLOOKUP(U1426,'2) Order Form'!$V$9:$V$1767,1,FALSE),"Ikke med I order form")</f>
        <v>7048652914446</v>
      </c>
      <c r="W1426" s="173">
        <f>INDEX(ATS!$A:$P,MATCH(ATS!$U1426,ATS!$O:$O,0),1)</f>
        <v>820413</v>
      </c>
      <c r="X1426" s="174" t="str">
        <f>INDEX(ATS!$A:$P,MATCH(ATS!$U1426,ATS!$O:$O,0),2)</f>
        <v>Hunter Gloves W</v>
      </c>
      <c r="Y1426" s="175" t="str">
        <f>INDEX(ATS!$A:$P,MATCH(ATS!$U1426,ATS!$O:$O,0),4)</f>
        <v>55504-M</v>
      </c>
      <c r="AA1426" s="173"/>
    </row>
    <row r="1427" spans="1:27">
      <c r="A1427">
        <v>820439</v>
      </c>
      <c r="B1427" t="s">
        <v>975</v>
      </c>
      <c r="C1427" t="s">
        <v>3939</v>
      </c>
      <c r="D1427" t="s">
        <v>1453</v>
      </c>
      <c r="E1427" t="s">
        <v>2883</v>
      </c>
      <c r="F1427">
        <v>3840</v>
      </c>
      <c r="G1427" t="s">
        <v>111</v>
      </c>
      <c r="H1427">
        <v>201</v>
      </c>
      <c r="I1427">
        <v>201</v>
      </c>
      <c r="J1427">
        <v>201</v>
      </c>
      <c r="K1427">
        <v>201</v>
      </c>
      <c r="L1427">
        <v>201</v>
      </c>
      <c r="N1427" s="171" t="str">
        <f t="shared" si="66"/>
        <v>820439-99901-3840</v>
      </c>
      <c r="O1427" s="172">
        <f>IF(B1427="NET","",IF(B1427="","",IFERROR(VLOOKUP(N1427,EAN!$A:$B,2,FALSE),"MANGLER - MÅ OPPDATERE EAN-FANEN")))</f>
        <v>7048652901422</v>
      </c>
      <c r="P1427" s="171">
        <f t="shared" si="67"/>
        <v>201</v>
      </c>
      <c r="Q1427" s="171">
        <f t="shared" si="68"/>
        <v>201</v>
      </c>
      <c r="S1427" s="102">
        <f>IF(B1427="NET","",IFERROR(VLOOKUP(O1427,'2) Order Form'!$V$9:$V$905,1,FALSE),"Ikke med I order form"))</f>
        <v>7048652901422</v>
      </c>
      <c r="U1427" s="2">
        <v>7048652914439</v>
      </c>
      <c r="V1427" s="120">
        <f>IFERROR(VLOOKUP(U1427,'2) Order Form'!$V$9:$V$1767,1,FALSE),"Ikke med I order form")</f>
        <v>7048652914439</v>
      </c>
      <c r="W1427" s="173">
        <f>INDEX(ATS!$A:$P,MATCH(ATS!$U1427,ATS!$O:$O,0),1)</f>
        <v>820413</v>
      </c>
      <c r="X1427" s="174" t="str">
        <f>INDEX(ATS!$A:$P,MATCH(ATS!$U1427,ATS!$O:$O,0),2)</f>
        <v>Hunter Gloves W</v>
      </c>
      <c r="Y1427" s="175" t="str">
        <f>INDEX(ATS!$A:$P,MATCH(ATS!$U1427,ATS!$O:$O,0),4)</f>
        <v>55504-L</v>
      </c>
      <c r="AA1427" s="173"/>
    </row>
    <row r="1428" spans="1:27">
      <c r="A1428">
        <v>820439</v>
      </c>
      <c r="B1428" t="s">
        <v>975</v>
      </c>
      <c r="C1428" t="s">
        <v>3939</v>
      </c>
      <c r="D1428" t="s">
        <v>1454</v>
      </c>
      <c r="E1428" t="s">
        <v>2883</v>
      </c>
      <c r="F1428">
        <v>4143</v>
      </c>
      <c r="G1428" t="s">
        <v>111</v>
      </c>
      <c r="H1428">
        <v>140</v>
      </c>
      <c r="I1428">
        <v>140</v>
      </c>
      <c r="J1428">
        <v>140</v>
      </c>
      <c r="K1428">
        <v>140</v>
      </c>
      <c r="L1428">
        <v>140</v>
      </c>
      <c r="N1428" s="171" t="str">
        <f t="shared" si="66"/>
        <v>820439-99901-4143</v>
      </c>
      <c r="O1428" s="172">
        <f>IF(B1428="NET","",IF(B1428="","",IFERROR(VLOOKUP(N1428,EAN!$A:$B,2,FALSE),"MANGLER - MÅ OPPDATERE EAN-FANEN")))</f>
        <v>7048652901439</v>
      </c>
      <c r="P1428" s="171">
        <f t="shared" si="67"/>
        <v>140</v>
      </c>
      <c r="Q1428" s="171">
        <f t="shared" si="68"/>
        <v>140</v>
      </c>
      <c r="S1428" s="102">
        <f>IF(B1428="NET","",IFERROR(VLOOKUP(O1428,'2) Order Form'!$V$9:$V$905,1,FALSE),"Ikke med I order form"))</f>
        <v>7048652901439</v>
      </c>
      <c r="U1428" s="2">
        <v>7048652900159</v>
      </c>
      <c r="V1428" s="120" t="str">
        <f>IFERROR(VLOOKUP(U1428,'2) Order Form'!$V$9:$V$1767,1,FALSE),"Ikke med I order form")</f>
        <v>Ikke med I order form</v>
      </c>
      <c r="W1428" s="173" t="e">
        <f>INDEX(ATS!$A:$P,MATCH(ATS!$U1428,ATS!$O:$O,0),1)</f>
        <v>#N/A</v>
      </c>
      <c r="X1428" s="174" t="e">
        <f>INDEX(ATS!$A:$P,MATCH(ATS!$U1428,ATS!$O:$O,0),2)</f>
        <v>#N/A</v>
      </c>
      <c r="Y1428" s="175" t="e">
        <f>INDEX(ATS!$A:$P,MATCH(ATS!$U1428,ATS!$O:$O,0),4)</f>
        <v>#N/A</v>
      </c>
      <c r="AA1428" s="173"/>
    </row>
    <row r="1429" spans="1:27">
      <c r="A1429">
        <v>820439</v>
      </c>
      <c r="B1429" t="s">
        <v>975</v>
      </c>
      <c r="C1429" t="s">
        <v>3939</v>
      </c>
      <c r="D1429" t="s">
        <v>1455</v>
      </c>
      <c r="E1429" t="s">
        <v>2883</v>
      </c>
      <c r="F1429">
        <v>4446</v>
      </c>
      <c r="G1429" t="s">
        <v>111</v>
      </c>
      <c r="H1429">
        <v>266</v>
      </c>
      <c r="I1429">
        <v>266</v>
      </c>
      <c r="J1429">
        <v>266</v>
      </c>
      <c r="K1429">
        <v>266</v>
      </c>
      <c r="L1429">
        <v>266</v>
      </c>
      <c r="N1429" s="171" t="str">
        <f t="shared" si="66"/>
        <v>820439-99901-4446</v>
      </c>
      <c r="O1429" s="172">
        <f>IF(B1429="NET","",IF(B1429="","",IFERROR(VLOOKUP(N1429,EAN!$A:$B,2,FALSE),"MANGLER - MÅ OPPDATERE EAN-FANEN")))</f>
        <v>7048652901446</v>
      </c>
      <c r="P1429" s="171">
        <f t="shared" si="67"/>
        <v>266</v>
      </c>
      <c r="Q1429" s="171">
        <f t="shared" si="68"/>
        <v>266</v>
      </c>
      <c r="S1429" s="102">
        <f>IF(B1429="NET","",IFERROR(VLOOKUP(O1429,'2) Order Form'!$V$9:$V$905,1,FALSE),"Ikke med I order form"))</f>
        <v>7048652901446</v>
      </c>
      <c r="U1429" s="2">
        <v>7048652900135</v>
      </c>
      <c r="V1429" s="120" t="str">
        <f>IFERROR(VLOOKUP(U1429,'2) Order Form'!$V$9:$V$1767,1,FALSE),"Ikke med I order form")</f>
        <v>Ikke med I order form</v>
      </c>
      <c r="W1429" s="173" t="e">
        <f>INDEX(ATS!$A:$P,MATCH(ATS!$U1429,ATS!$O:$O,0),1)</f>
        <v>#N/A</v>
      </c>
      <c r="X1429" s="174" t="e">
        <f>INDEX(ATS!$A:$P,MATCH(ATS!$U1429,ATS!$O:$O,0),2)</f>
        <v>#N/A</v>
      </c>
      <c r="Y1429" s="175" t="e">
        <f>INDEX(ATS!$A:$P,MATCH(ATS!$U1429,ATS!$O:$O,0),4)</f>
        <v>#N/A</v>
      </c>
      <c r="AA1429" s="173"/>
    </row>
    <row r="1430" spans="1:27">
      <c r="A1430" s="140">
        <v>820440</v>
      </c>
      <c r="B1430" t="s">
        <v>170</v>
      </c>
      <c r="H1430" s="140">
        <v>202341</v>
      </c>
      <c r="I1430" s="140">
        <v>202342</v>
      </c>
      <c r="J1430" s="140">
        <v>202343</v>
      </c>
      <c r="K1430" s="140">
        <v>202344</v>
      </c>
      <c r="L1430" s="140">
        <v>202345</v>
      </c>
      <c r="N1430" s="171" t="str">
        <f t="shared" si="66"/>
        <v>820440-</v>
      </c>
      <c r="O1430" s="172" t="str">
        <f>IF(B1430="NET","",IF(B1430="","",IFERROR(VLOOKUP(N1430,EAN!$A:$B,2,FALSE),"MANGLER - MÅ OPPDATERE EAN-FANEN")))</f>
        <v/>
      </c>
      <c r="P1430" s="171">
        <f t="shared" si="67"/>
        <v>202341</v>
      </c>
      <c r="Q1430" s="171">
        <f t="shared" si="68"/>
        <v>202345</v>
      </c>
      <c r="S1430" s="102" t="str">
        <f>IF(B1430="NET","",IFERROR(VLOOKUP(O1430,'2) Order Form'!$V$9:$V$905,1,FALSE),"Ikke med I order form"))</f>
        <v/>
      </c>
      <c r="U1430" s="2">
        <v>7048652900142</v>
      </c>
      <c r="V1430" s="120" t="str">
        <f>IFERROR(VLOOKUP(U1430,'2) Order Form'!$V$9:$V$1767,1,FALSE),"Ikke med I order form")</f>
        <v>Ikke med I order form</v>
      </c>
      <c r="W1430" s="173" t="e">
        <f>INDEX(ATS!$A:$P,MATCH(ATS!$U1430,ATS!$O:$O,0),1)</f>
        <v>#N/A</v>
      </c>
      <c r="X1430" s="174" t="e">
        <f>INDEX(ATS!$A:$P,MATCH(ATS!$U1430,ATS!$O:$O,0),2)</f>
        <v>#N/A</v>
      </c>
      <c r="Y1430" s="175" t="e">
        <f>INDEX(ATS!$A:$P,MATCH(ATS!$U1430,ATS!$O:$O,0),4)</f>
        <v>#N/A</v>
      </c>
      <c r="AA1430" s="173"/>
    </row>
    <row r="1431" spans="1:27">
      <c r="A1431">
        <v>820440</v>
      </c>
      <c r="B1431" t="s">
        <v>1640</v>
      </c>
      <c r="C1431" t="s">
        <v>3939</v>
      </c>
      <c r="D1431" t="s">
        <v>1435</v>
      </c>
      <c r="E1431" t="s">
        <v>1422</v>
      </c>
      <c r="F1431" t="s">
        <v>8</v>
      </c>
      <c r="G1431" t="s">
        <v>214</v>
      </c>
      <c r="H1431">
        <v>34</v>
      </c>
      <c r="I1431">
        <v>34</v>
      </c>
      <c r="J1431">
        <v>34</v>
      </c>
      <c r="K1431">
        <v>34</v>
      </c>
      <c r="L1431">
        <v>34</v>
      </c>
      <c r="N1431" s="171" t="str">
        <f t="shared" si="66"/>
        <v>820440-44002-S</v>
      </c>
      <c r="O1431" s="172">
        <f>IF(B1431="NET","",IF(B1431="","",IFERROR(VLOOKUP(N1431,EAN!$A:$B,2,FALSE),"MANGLER - MÅ OPPDATERE EAN-FANEN")))</f>
        <v>7048652897701</v>
      </c>
      <c r="P1431" s="171">
        <f t="shared" si="67"/>
        <v>34</v>
      </c>
      <c r="Q1431" s="171">
        <f t="shared" si="68"/>
        <v>34</v>
      </c>
      <c r="S1431" s="102">
        <f>IF(B1431="NET","",IFERROR(VLOOKUP(O1431,'2) Order Form'!$V$9:$V$905,1,FALSE),"Ikke med I order form"))</f>
        <v>7048652897701</v>
      </c>
      <c r="U1431" s="2">
        <v>7048652914507</v>
      </c>
      <c r="V1431" s="120">
        <f>IFERROR(VLOOKUP(U1431,'2) Order Form'!$V$9:$V$1767,1,FALSE),"Ikke med I order form")</f>
        <v>7048652914507</v>
      </c>
      <c r="W1431" s="173">
        <f>INDEX(ATS!$A:$P,MATCH(ATS!$U1431,ATS!$O:$O,0),1)</f>
        <v>820413</v>
      </c>
      <c r="X1431" s="174" t="str">
        <f>INDEX(ATS!$A:$P,MATCH(ATS!$U1431,ATS!$O:$O,0),2)</f>
        <v>Hunter Gloves W</v>
      </c>
      <c r="Y1431" s="175" t="str">
        <f>INDEX(ATS!$A:$P,MATCH(ATS!$U1431,ATS!$O:$O,0),4)</f>
        <v>99901-XS</v>
      </c>
      <c r="AA1431" s="173"/>
    </row>
    <row r="1432" spans="1:27">
      <c r="A1432">
        <v>820440</v>
      </c>
      <c r="B1432" t="s">
        <v>1640</v>
      </c>
      <c r="C1432" t="s">
        <v>3939</v>
      </c>
      <c r="D1432" t="s">
        <v>1436</v>
      </c>
      <c r="E1432" t="s">
        <v>1422</v>
      </c>
      <c r="F1432" t="s">
        <v>7</v>
      </c>
      <c r="G1432" t="s">
        <v>214</v>
      </c>
      <c r="H1432">
        <v>72</v>
      </c>
      <c r="I1432">
        <v>72</v>
      </c>
      <c r="J1432">
        <v>72</v>
      </c>
      <c r="K1432">
        <v>72</v>
      </c>
      <c r="L1432">
        <v>72</v>
      </c>
      <c r="N1432" s="171" t="str">
        <f t="shared" si="66"/>
        <v>820440-44002-M</v>
      </c>
      <c r="O1432" s="172">
        <f>IF(B1432="NET","",IF(B1432="","",IFERROR(VLOOKUP(N1432,EAN!$A:$B,2,FALSE),"MANGLER - MÅ OPPDATERE EAN-FANEN")))</f>
        <v>7048652897695</v>
      </c>
      <c r="P1432" s="171">
        <f t="shared" si="67"/>
        <v>72</v>
      </c>
      <c r="Q1432" s="171">
        <f t="shared" si="68"/>
        <v>72</v>
      </c>
      <c r="S1432" s="102">
        <f>IF(B1432="NET","",IFERROR(VLOOKUP(O1432,'2) Order Form'!$V$9:$V$905,1,FALSE),"Ikke med I order form"))</f>
        <v>7048652897695</v>
      </c>
      <c r="U1432" s="2">
        <v>7048652914491</v>
      </c>
      <c r="V1432" s="120">
        <f>IFERROR(VLOOKUP(U1432,'2) Order Form'!$V$9:$V$1767,1,FALSE),"Ikke med I order form")</f>
        <v>7048652914491</v>
      </c>
      <c r="W1432" s="173">
        <f>INDEX(ATS!$A:$P,MATCH(ATS!$U1432,ATS!$O:$O,0),1)</f>
        <v>820413</v>
      </c>
      <c r="X1432" s="174" t="str">
        <f>INDEX(ATS!$A:$P,MATCH(ATS!$U1432,ATS!$O:$O,0),2)</f>
        <v>Hunter Gloves W</v>
      </c>
      <c r="Y1432" s="175" t="str">
        <f>INDEX(ATS!$A:$P,MATCH(ATS!$U1432,ATS!$O:$O,0),4)</f>
        <v>99901-S</v>
      </c>
      <c r="AA1432" s="173"/>
    </row>
    <row r="1433" spans="1:27">
      <c r="A1433">
        <v>820440</v>
      </c>
      <c r="B1433" t="s">
        <v>1640</v>
      </c>
      <c r="C1433" t="s">
        <v>3939</v>
      </c>
      <c r="D1433" t="s">
        <v>1437</v>
      </c>
      <c r="E1433" t="s">
        <v>1422</v>
      </c>
      <c r="F1433" t="s">
        <v>66</v>
      </c>
      <c r="G1433" t="s">
        <v>214</v>
      </c>
      <c r="H1433">
        <v>65</v>
      </c>
      <c r="I1433">
        <v>65</v>
      </c>
      <c r="J1433">
        <v>65</v>
      </c>
      <c r="K1433">
        <v>65</v>
      </c>
      <c r="L1433">
        <v>65</v>
      </c>
      <c r="N1433" s="171" t="str">
        <f t="shared" si="66"/>
        <v>820440-44002-L</v>
      </c>
      <c r="O1433" s="172">
        <f>IF(B1433="NET","",IF(B1433="","",IFERROR(VLOOKUP(N1433,EAN!$A:$B,2,FALSE),"MANGLER - MÅ OPPDATERE EAN-FANEN")))</f>
        <v>7048652897688</v>
      </c>
      <c r="P1433" s="171">
        <f t="shared" si="67"/>
        <v>65</v>
      </c>
      <c r="Q1433" s="171">
        <f t="shared" si="68"/>
        <v>65</v>
      </c>
      <c r="S1433" s="102">
        <f>IF(B1433="NET","",IFERROR(VLOOKUP(O1433,'2) Order Form'!$V$9:$V$905,1,FALSE),"Ikke med I order form"))</f>
        <v>7048652897688</v>
      </c>
      <c r="U1433" s="2">
        <v>7048652914484</v>
      </c>
      <c r="V1433" s="120">
        <f>IFERROR(VLOOKUP(U1433,'2) Order Form'!$V$9:$V$1767,1,FALSE),"Ikke med I order form")</f>
        <v>7048652914484</v>
      </c>
      <c r="W1433" s="173">
        <f>INDEX(ATS!$A:$P,MATCH(ATS!$U1433,ATS!$O:$O,0),1)</f>
        <v>820413</v>
      </c>
      <c r="X1433" s="174" t="str">
        <f>INDEX(ATS!$A:$P,MATCH(ATS!$U1433,ATS!$O:$O,0),2)</f>
        <v>Hunter Gloves W</v>
      </c>
      <c r="Y1433" s="175" t="str">
        <f>INDEX(ATS!$A:$P,MATCH(ATS!$U1433,ATS!$O:$O,0),4)</f>
        <v>99901-M</v>
      </c>
      <c r="AA1433" s="173"/>
    </row>
    <row r="1434" spans="1:27">
      <c r="A1434">
        <v>820440</v>
      </c>
      <c r="B1434" t="s">
        <v>1640</v>
      </c>
      <c r="C1434" t="s">
        <v>3939</v>
      </c>
      <c r="D1434" t="s">
        <v>1438</v>
      </c>
      <c r="E1434" t="s">
        <v>1422</v>
      </c>
      <c r="F1434" t="s">
        <v>67</v>
      </c>
      <c r="G1434" t="s">
        <v>214</v>
      </c>
      <c r="H1434">
        <v>41</v>
      </c>
      <c r="I1434">
        <v>41</v>
      </c>
      <c r="J1434">
        <v>41</v>
      </c>
      <c r="K1434">
        <v>41</v>
      </c>
      <c r="L1434">
        <v>41</v>
      </c>
      <c r="N1434" s="171" t="str">
        <f t="shared" si="66"/>
        <v>820440-44002-XL</v>
      </c>
      <c r="O1434" s="172">
        <f>IF(B1434="NET","",IF(B1434="","",IFERROR(VLOOKUP(N1434,EAN!$A:$B,2,FALSE),"MANGLER - MÅ OPPDATERE EAN-FANEN")))</f>
        <v>7048652897718</v>
      </c>
      <c r="P1434" s="171">
        <f t="shared" si="67"/>
        <v>41</v>
      </c>
      <c r="Q1434" s="171">
        <f t="shared" si="68"/>
        <v>41</v>
      </c>
      <c r="S1434" s="102">
        <f>IF(B1434="NET","",IFERROR(VLOOKUP(O1434,'2) Order Form'!$V$9:$V$905,1,FALSE),"Ikke med I order form"))</f>
        <v>7048652897718</v>
      </c>
      <c r="U1434" s="2">
        <v>7048652914477</v>
      </c>
      <c r="V1434" s="120">
        <f>IFERROR(VLOOKUP(U1434,'2) Order Form'!$V$9:$V$1767,1,FALSE),"Ikke med I order form")</f>
        <v>7048652914477</v>
      </c>
      <c r="W1434" s="173">
        <f>INDEX(ATS!$A:$P,MATCH(ATS!$U1434,ATS!$O:$O,0),1)</f>
        <v>820413</v>
      </c>
      <c r="X1434" s="174" t="str">
        <f>INDEX(ATS!$A:$P,MATCH(ATS!$U1434,ATS!$O:$O,0),2)</f>
        <v>Hunter Gloves W</v>
      </c>
      <c r="Y1434" s="175" t="str">
        <f>INDEX(ATS!$A:$P,MATCH(ATS!$U1434,ATS!$O:$O,0),4)</f>
        <v>99901-L</v>
      </c>
      <c r="AA1434" s="173"/>
    </row>
    <row r="1435" spans="1:27">
      <c r="A1435">
        <v>820440</v>
      </c>
      <c r="B1435" t="s">
        <v>1640</v>
      </c>
      <c r="C1435" t="s">
        <v>3939</v>
      </c>
      <c r="D1435" t="s">
        <v>3922</v>
      </c>
      <c r="E1435" t="s">
        <v>3923</v>
      </c>
      <c r="F1435" t="s">
        <v>8</v>
      </c>
      <c r="G1435" t="s">
        <v>111</v>
      </c>
      <c r="H1435">
        <v>0</v>
      </c>
      <c r="I1435">
        <v>0</v>
      </c>
      <c r="J1435">
        <v>0</v>
      </c>
      <c r="K1435">
        <v>0</v>
      </c>
      <c r="L1435">
        <v>0</v>
      </c>
      <c r="N1435" s="171" t="str">
        <f t="shared" si="66"/>
        <v>820440-77150-S</v>
      </c>
      <c r="O1435" s="172" t="str">
        <f>IF(B1435="NET","",IF(B1435="","",IFERROR(VLOOKUP(N1435,EAN!$A:$B,2,FALSE),"MANGLER - MÅ OPPDATERE EAN-FANEN")))</f>
        <v>MANGLER - MÅ OPPDATERE EAN-FANEN</v>
      </c>
      <c r="P1435" s="171">
        <f t="shared" si="67"/>
        <v>0</v>
      </c>
      <c r="Q1435" s="171">
        <f t="shared" si="68"/>
        <v>0</v>
      </c>
      <c r="S1435" s="102" t="str">
        <f>IF(B1435="NET","",IFERROR(VLOOKUP(O1435,'2) Order Form'!$V$9:$V$905,1,FALSE),"Ikke med I order form"))</f>
        <v>Ikke med I order form</v>
      </c>
      <c r="U1435" s="2">
        <v>7048652900180</v>
      </c>
      <c r="V1435" s="120" t="str">
        <f>IFERROR(VLOOKUP(U1435,'2) Order Form'!$V$9:$V$1767,1,FALSE),"Ikke med I order form")</f>
        <v>Ikke med I order form</v>
      </c>
      <c r="W1435" s="173" t="e">
        <f>INDEX(ATS!$A:$P,MATCH(ATS!$U1435,ATS!$O:$O,0),1)</f>
        <v>#N/A</v>
      </c>
      <c r="X1435" s="174" t="e">
        <f>INDEX(ATS!$A:$P,MATCH(ATS!$U1435,ATS!$O:$O,0),2)</f>
        <v>#N/A</v>
      </c>
      <c r="Y1435" s="175" t="e">
        <f>INDEX(ATS!$A:$P,MATCH(ATS!$U1435,ATS!$O:$O,0),4)</f>
        <v>#N/A</v>
      </c>
      <c r="AA1435" s="173"/>
    </row>
    <row r="1436" spans="1:27">
      <c r="A1436">
        <v>820440</v>
      </c>
      <c r="B1436" t="s">
        <v>1640</v>
      </c>
      <c r="C1436" t="s">
        <v>3939</v>
      </c>
      <c r="D1436" t="s">
        <v>3924</v>
      </c>
      <c r="E1436" t="s">
        <v>3923</v>
      </c>
      <c r="F1436" t="s">
        <v>7</v>
      </c>
      <c r="G1436" t="s">
        <v>111</v>
      </c>
      <c r="H1436">
        <v>-2</v>
      </c>
      <c r="I1436">
        <v>-2</v>
      </c>
      <c r="J1436">
        <v>-2</v>
      </c>
      <c r="K1436">
        <v>-2</v>
      </c>
      <c r="L1436">
        <v>-2</v>
      </c>
      <c r="N1436" s="171" t="str">
        <f t="shared" si="66"/>
        <v>820440-77150-M</v>
      </c>
      <c r="O1436" s="172" t="str">
        <f>IF(B1436="NET","",IF(B1436="","",IFERROR(VLOOKUP(N1436,EAN!$A:$B,2,FALSE),"MANGLER - MÅ OPPDATERE EAN-FANEN")))</f>
        <v>MANGLER - MÅ OPPDATERE EAN-FANEN</v>
      </c>
      <c r="P1436" s="171">
        <f t="shared" si="67"/>
        <v>-2</v>
      </c>
      <c r="Q1436" s="171">
        <f t="shared" si="68"/>
        <v>-2</v>
      </c>
      <c r="S1436" s="102" t="str">
        <f>IF(B1436="NET","",IFERROR(VLOOKUP(O1436,'2) Order Form'!$V$9:$V$905,1,FALSE),"Ikke med I order form"))</f>
        <v>Ikke med I order form</v>
      </c>
      <c r="U1436" s="2">
        <v>7048652900166</v>
      </c>
      <c r="V1436" s="120" t="str">
        <f>IFERROR(VLOOKUP(U1436,'2) Order Form'!$V$9:$V$1767,1,FALSE),"Ikke med I order form")</f>
        <v>Ikke med I order form</v>
      </c>
      <c r="W1436" s="173" t="e">
        <f>INDEX(ATS!$A:$P,MATCH(ATS!$U1436,ATS!$O:$O,0),1)</f>
        <v>#N/A</v>
      </c>
      <c r="X1436" s="174" t="e">
        <f>INDEX(ATS!$A:$P,MATCH(ATS!$U1436,ATS!$O:$O,0),2)</f>
        <v>#N/A</v>
      </c>
      <c r="Y1436" s="175" t="e">
        <f>INDEX(ATS!$A:$P,MATCH(ATS!$U1436,ATS!$O:$O,0),4)</f>
        <v>#N/A</v>
      </c>
      <c r="AA1436" s="173"/>
    </row>
    <row r="1437" spans="1:27">
      <c r="A1437">
        <v>820440</v>
      </c>
      <c r="B1437" t="s">
        <v>1640</v>
      </c>
      <c r="C1437" t="s">
        <v>3939</v>
      </c>
      <c r="D1437" t="s">
        <v>3925</v>
      </c>
      <c r="E1437" t="s">
        <v>3923</v>
      </c>
      <c r="F1437" t="s">
        <v>66</v>
      </c>
      <c r="G1437" t="s">
        <v>111</v>
      </c>
      <c r="H1437">
        <v>-5</v>
      </c>
      <c r="I1437">
        <v>-5</v>
      </c>
      <c r="J1437">
        <v>-5</v>
      </c>
      <c r="K1437">
        <v>-5</v>
      </c>
      <c r="L1437">
        <v>-5</v>
      </c>
      <c r="N1437" s="171" t="str">
        <f t="shared" si="66"/>
        <v>820440-77150-L</v>
      </c>
      <c r="O1437" s="172" t="str">
        <f>IF(B1437="NET","",IF(B1437="","",IFERROR(VLOOKUP(N1437,EAN!$A:$B,2,FALSE),"MANGLER - MÅ OPPDATERE EAN-FANEN")))</f>
        <v>MANGLER - MÅ OPPDATERE EAN-FANEN</v>
      </c>
      <c r="P1437" s="171">
        <f t="shared" si="67"/>
        <v>-5</v>
      </c>
      <c r="Q1437" s="171">
        <f t="shared" si="68"/>
        <v>-5</v>
      </c>
      <c r="S1437" s="102" t="str">
        <f>IF(B1437="NET","",IFERROR(VLOOKUP(O1437,'2) Order Form'!$V$9:$V$905,1,FALSE),"Ikke med I order form"))</f>
        <v>Ikke med I order form</v>
      </c>
      <c r="U1437" s="2">
        <v>7048652900173</v>
      </c>
      <c r="V1437" s="120" t="str">
        <f>IFERROR(VLOOKUP(U1437,'2) Order Form'!$V$9:$V$1767,1,FALSE),"Ikke med I order form")</f>
        <v>Ikke med I order form</v>
      </c>
      <c r="W1437" s="173" t="e">
        <f>INDEX(ATS!$A:$P,MATCH(ATS!$U1437,ATS!$O:$O,0),1)</f>
        <v>#N/A</v>
      </c>
      <c r="X1437" s="174" t="e">
        <f>INDEX(ATS!$A:$P,MATCH(ATS!$U1437,ATS!$O:$O,0),2)</f>
        <v>#N/A</v>
      </c>
      <c r="Y1437" s="175" t="e">
        <f>INDEX(ATS!$A:$P,MATCH(ATS!$U1437,ATS!$O:$O,0),4)</f>
        <v>#N/A</v>
      </c>
      <c r="AA1437" s="173"/>
    </row>
    <row r="1438" spans="1:27">
      <c r="A1438">
        <v>820440</v>
      </c>
      <c r="B1438" t="s">
        <v>1640</v>
      </c>
      <c r="C1438" t="s">
        <v>3939</v>
      </c>
      <c r="D1438" t="s">
        <v>3926</v>
      </c>
      <c r="E1438" t="s">
        <v>3923</v>
      </c>
      <c r="F1438" t="s">
        <v>67</v>
      </c>
      <c r="G1438" t="s">
        <v>111</v>
      </c>
      <c r="H1438">
        <v>-5</v>
      </c>
      <c r="I1438">
        <v>-5</v>
      </c>
      <c r="J1438">
        <v>-5</v>
      </c>
      <c r="K1438">
        <v>-5</v>
      </c>
      <c r="L1438">
        <v>-5</v>
      </c>
      <c r="N1438" s="171" t="str">
        <f t="shared" si="66"/>
        <v>820440-77150-XL</v>
      </c>
      <c r="O1438" s="172" t="str">
        <f>IF(B1438="NET","",IF(B1438="","",IFERROR(VLOOKUP(N1438,EAN!$A:$B,2,FALSE),"MANGLER - MÅ OPPDATERE EAN-FANEN")))</f>
        <v>MANGLER - MÅ OPPDATERE EAN-FANEN</v>
      </c>
      <c r="P1438" s="171">
        <f t="shared" si="67"/>
        <v>-5</v>
      </c>
      <c r="Q1438" s="171">
        <f t="shared" si="68"/>
        <v>-5</v>
      </c>
      <c r="S1438" s="102" t="str">
        <f>IF(B1438="NET","",IFERROR(VLOOKUP(O1438,'2) Order Form'!$V$9:$V$905,1,FALSE),"Ikke med I order form"))</f>
        <v>Ikke med I order form</v>
      </c>
      <c r="U1438" s="2">
        <v>7048652901330</v>
      </c>
      <c r="V1438" s="120">
        <f>IFERROR(VLOOKUP(U1438,'2) Order Form'!$V$9:$V$1767,1,FALSE),"Ikke med I order form")</f>
        <v>7048652901330</v>
      </c>
      <c r="W1438" s="173">
        <f>INDEX(ATS!$A:$P,MATCH(ATS!$U1438,ATS!$O:$O,0),1)</f>
        <v>820439</v>
      </c>
      <c r="X1438" s="174" t="str">
        <f>INDEX(ATS!$A:$P,MATCH(ATS!$U1438,ATS!$O:$O,0),2)</f>
        <v>Hunter Merino Socks</v>
      </c>
      <c r="Y1438" s="175" t="str">
        <f>INDEX(ATS!$A:$P,MATCH(ATS!$U1438,ATS!$O:$O,0),4)</f>
        <v>10001-3537</v>
      </c>
      <c r="AA1438" s="173"/>
    </row>
    <row r="1439" spans="1:27">
      <c r="A1439">
        <v>820440</v>
      </c>
      <c r="B1439" t="s">
        <v>1640</v>
      </c>
      <c r="C1439" t="s">
        <v>3939</v>
      </c>
      <c r="D1439" t="s">
        <v>334</v>
      </c>
      <c r="E1439" t="s">
        <v>2883</v>
      </c>
      <c r="F1439" t="s">
        <v>8</v>
      </c>
      <c r="G1439" t="s">
        <v>111</v>
      </c>
      <c r="H1439">
        <v>83</v>
      </c>
      <c r="I1439">
        <v>83</v>
      </c>
      <c r="J1439">
        <v>83</v>
      </c>
      <c r="K1439">
        <v>83</v>
      </c>
      <c r="L1439">
        <v>83</v>
      </c>
      <c r="N1439" s="171" t="str">
        <f t="shared" si="66"/>
        <v>820440-99901-S</v>
      </c>
      <c r="O1439" s="172">
        <f>IF(B1439="NET","",IF(B1439="","",IFERROR(VLOOKUP(N1439,EAN!$A:$B,2,FALSE),"MANGLER - MÅ OPPDATERE EAN-FANEN")))</f>
        <v>7048652897749</v>
      </c>
      <c r="P1439" s="171">
        <f t="shared" si="67"/>
        <v>83</v>
      </c>
      <c r="Q1439" s="171">
        <f t="shared" si="68"/>
        <v>83</v>
      </c>
      <c r="S1439" s="102">
        <f>IF(B1439="NET","",IFERROR(VLOOKUP(O1439,'2) Order Form'!$V$9:$V$905,1,FALSE),"Ikke med I order form"))</f>
        <v>7048652897749</v>
      </c>
      <c r="U1439" s="2">
        <v>7048652901330</v>
      </c>
      <c r="V1439" s="120">
        <f>IFERROR(VLOOKUP(U1439,'2) Order Form'!$V$9:$V$1767,1,FALSE),"Ikke med I order form")</f>
        <v>7048652901330</v>
      </c>
      <c r="W1439" s="173">
        <f>INDEX(ATS!$A:$P,MATCH(ATS!$U1439,ATS!$O:$O,0),1)</f>
        <v>820439</v>
      </c>
      <c r="X1439" s="174" t="str">
        <f>INDEX(ATS!$A:$P,MATCH(ATS!$U1439,ATS!$O:$O,0),2)</f>
        <v>Hunter Merino Socks</v>
      </c>
      <c r="Y1439" s="175" t="str">
        <f>INDEX(ATS!$A:$P,MATCH(ATS!$U1439,ATS!$O:$O,0),4)</f>
        <v>10001-3537</v>
      </c>
      <c r="AA1439" s="173"/>
    </row>
    <row r="1440" spans="1:27">
      <c r="A1440">
        <v>820440</v>
      </c>
      <c r="B1440" t="s">
        <v>1640</v>
      </c>
      <c r="C1440" t="s">
        <v>3939</v>
      </c>
      <c r="D1440" t="s">
        <v>335</v>
      </c>
      <c r="E1440" t="s">
        <v>2883</v>
      </c>
      <c r="F1440" t="s">
        <v>7</v>
      </c>
      <c r="G1440" t="s">
        <v>111</v>
      </c>
      <c r="H1440">
        <v>160</v>
      </c>
      <c r="I1440">
        <v>160</v>
      </c>
      <c r="J1440">
        <v>160</v>
      </c>
      <c r="K1440">
        <v>160</v>
      </c>
      <c r="L1440">
        <v>160</v>
      </c>
      <c r="N1440" s="171" t="str">
        <f t="shared" si="66"/>
        <v>820440-99901-M</v>
      </c>
      <c r="O1440" s="172">
        <f>IF(B1440="NET","",IF(B1440="","",IFERROR(VLOOKUP(N1440,EAN!$A:$B,2,FALSE),"MANGLER - MÅ OPPDATERE EAN-FANEN")))</f>
        <v>7048652897732</v>
      </c>
      <c r="P1440" s="171">
        <f t="shared" si="67"/>
        <v>160</v>
      </c>
      <c r="Q1440" s="171">
        <f t="shared" si="68"/>
        <v>160</v>
      </c>
      <c r="S1440" s="102">
        <f>IF(B1440="NET","",IFERROR(VLOOKUP(O1440,'2) Order Form'!$V$9:$V$905,1,FALSE),"Ikke med I order form"))</f>
        <v>7048652897732</v>
      </c>
      <c r="U1440" s="2">
        <v>7048652901347</v>
      </c>
      <c r="V1440" s="120">
        <f>IFERROR(VLOOKUP(U1440,'2) Order Form'!$V$9:$V$1767,1,FALSE),"Ikke med I order form")</f>
        <v>7048652901347</v>
      </c>
      <c r="W1440" s="173">
        <f>INDEX(ATS!$A:$P,MATCH(ATS!$U1440,ATS!$O:$O,0),1)</f>
        <v>820439</v>
      </c>
      <c r="X1440" s="174" t="str">
        <f>INDEX(ATS!$A:$P,MATCH(ATS!$U1440,ATS!$O:$O,0),2)</f>
        <v>Hunter Merino Socks</v>
      </c>
      <c r="Y1440" s="175" t="str">
        <f>INDEX(ATS!$A:$P,MATCH(ATS!$U1440,ATS!$O:$O,0),4)</f>
        <v>10001-3840</v>
      </c>
      <c r="AA1440" s="173"/>
    </row>
    <row r="1441" spans="1:27">
      <c r="A1441">
        <v>820440</v>
      </c>
      <c r="B1441" t="s">
        <v>1640</v>
      </c>
      <c r="C1441" t="s">
        <v>3939</v>
      </c>
      <c r="D1441" t="s">
        <v>336</v>
      </c>
      <c r="E1441" t="s">
        <v>2883</v>
      </c>
      <c r="F1441" t="s">
        <v>66</v>
      </c>
      <c r="G1441" t="s">
        <v>111</v>
      </c>
      <c r="H1441">
        <v>159</v>
      </c>
      <c r="I1441">
        <v>159</v>
      </c>
      <c r="J1441">
        <v>159</v>
      </c>
      <c r="K1441">
        <v>159</v>
      </c>
      <c r="L1441">
        <v>159</v>
      </c>
      <c r="N1441" s="171" t="str">
        <f t="shared" si="66"/>
        <v>820440-99901-L</v>
      </c>
      <c r="O1441" s="172">
        <f>IF(B1441="NET","",IF(B1441="","",IFERROR(VLOOKUP(N1441,EAN!$A:$B,2,FALSE),"MANGLER - MÅ OPPDATERE EAN-FANEN")))</f>
        <v>7048652897725</v>
      </c>
      <c r="P1441" s="171">
        <f t="shared" si="67"/>
        <v>159</v>
      </c>
      <c r="Q1441" s="171">
        <f t="shared" si="68"/>
        <v>159</v>
      </c>
      <c r="S1441" s="102">
        <f>IF(B1441="NET","",IFERROR(VLOOKUP(O1441,'2) Order Form'!$V$9:$V$905,1,FALSE),"Ikke med I order form"))</f>
        <v>7048652897725</v>
      </c>
      <c r="U1441" s="2">
        <v>7048652901347</v>
      </c>
      <c r="V1441" s="120">
        <f>IFERROR(VLOOKUP(U1441,'2) Order Form'!$V$9:$V$1767,1,FALSE),"Ikke med I order form")</f>
        <v>7048652901347</v>
      </c>
      <c r="W1441" s="173">
        <f>INDEX(ATS!$A:$P,MATCH(ATS!$U1441,ATS!$O:$O,0),1)</f>
        <v>820439</v>
      </c>
      <c r="X1441" s="174" t="str">
        <f>INDEX(ATS!$A:$P,MATCH(ATS!$U1441,ATS!$O:$O,0),2)</f>
        <v>Hunter Merino Socks</v>
      </c>
      <c r="Y1441" s="175" t="str">
        <f>INDEX(ATS!$A:$P,MATCH(ATS!$U1441,ATS!$O:$O,0),4)</f>
        <v>10001-3840</v>
      </c>
      <c r="AA1441" s="173"/>
    </row>
    <row r="1442" spans="1:27">
      <c r="A1442">
        <v>820440</v>
      </c>
      <c r="B1442" t="s">
        <v>1640</v>
      </c>
      <c r="C1442" t="s">
        <v>3939</v>
      </c>
      <c r="D1442" t="s">
        <v>337</v>
      </c>
      <c r="E1442" t="s">
        <v>2883</v>
      </c>
      <c r="F1442" t="s">
        <v>67</v>
      </c>
      <c r="G1442" t="s">
        <v>111</v>
      </c>
      <c r="H1442">
        <v>89</v>
      </c>
      <c r="I1442">
        <v>89</v>
      </c>
      <c r="J1442">
        <v>89</v>
      </c>
      <c r="K1442">
        <v>89</v>
      </c>
      <c r="L1442">
        <v>89</v>
      </c>
      <c r="N1442" s="171" t="str">
        <f t="shared" si="66"/>
        <v>820440-99901-XL</v>
      </c>
      <c r="O1442" s="172">
        <f>IF(B1442="NET","",IF(B1442="","",IFERROR(VLOOKUP(N1442,EAN!$A:$B,2,FALSE),"MANGLER - MÅ OPPDATERE EAN-FANEN")))</f>
        <v>7048652897756</v>
      </c>
      <c r="P1442" s="171">
        <f t="shared" si="67"/>
        <v>89</v>
      </c>
      <c r="Q1442" s="171">
        <f t="shared" si="68"/>
        <v>89</v>
      </c>
      <c r="S1442" s="102">
        <f>IF(B1442="NET","",IFERROR(VLOOKUP(O1442,'2) Order Form'!$V$9:$V$905,1,FALSE),"Ikke med I order form"))</f>
        <v>7048652897756</v>
      </c>
      <c r="U1442" s="2">
        <v>7048652901354</v>
      </c>
      <c r="V1442" s="120">
        <f>IFERROR(VLOOKUP(U1442,'2) Order Form'!$V$9:$V$1767,1,FALSE),"Ikke med I order form")</f>
        <v>7048652901354</v>
      </c>
      <c r="W1442" s="173">
        <f>INDEX(ATS!$A:$P,MATCH(ATS!$U1442,ATS!$O:$O,0),1)</f>
        <v>820439</v>
      </c>
      <c r="X1442" s="174" t="str">
        <f>INDEX(ATS!$A:$P,MATCH(ATS!$U1442,ATS!$O:$O,0),2)</f>
        <v>Hunter Merino Socks</v>
      </c>
      <c r="Y1442" s="175" t="str">
        <f>INDEX(ATS!$A:$P,MATCH(ATS!$U1442,ATS!$O:$O,0),4)</f>
        <v>10001-4143</v>
      </c>
      <c r="AA1442" s="173"/>
    </row>
    <row r="1443" spans="1:27">
      <c r="A1443" s="140">
        <v>820441</v>
      </c>
      <c r="B1443" t="s">
        <v>170</v>
      </c>
      <c r="H1443" s="140">
        <v>202341</v>
      </c>
      <c r="I1443" s="140">
        <v>202342</v>
      </c>
      <c r="J1443" s="140">
        <v>202343</v>
      </c>
      <c r="K1443" s="140">
        <v>202344</v>
      </c>
      <c r="L1443" s="140">
        <v>202345</v>
      </c>
      <c r="N1443" s="171" t="str">
        <f t="shared" si="66"/>
        <v>820441-</v>
      </c>
      <c r="O1443" s="172" t="str">
        <f>IF(B1443="NET","",IF(B1443="","",IFERROR(VLOOKUP(N1443,EAN!$A:$B,2,FALSE),"MANGLER - MÅ OPPDATERE EAN-FANEN")))</f>
        <v/>
      </c>
      <c r="P1443" s="171">
        <f t="shared" si="67"/>
        <v>202341</v>
      </c>
      <c r="Q1443" s="171">
        <f t="shared" si="68"/>
        <v>202345</v>
      </c>
      <c r="S1443" s="102" t="str">
        <f>IF(B1443="NET","",IFERROR(VLOOKUP(O1443,'2) Order Form'!$V$9:$V$905,1,FALSE),"Ikke med I order form"))</f>
        <v/>
      </c>
      <c r="U1443" s="2">
        <v>7048652901354</v>
      </c>
      <c r="V1443" s="120">
        <f>IFERROR(VLOOKUP(U1443,'2) Order Form'!$V$9:$V$1767,1,FALSE),"Ikke med I order form")</f>
        <v>7048652901354</v>
      </c>
      <c r="W1443" s="173">
        <f>INDEX(ATS!$A:$P,MATCH(ATS!$U1443,ATS!$O:$O,0),1)</f>
        <v>820439</v>
      </c>
      <c r="X1443" s="174" t="str">
        <f>INDEX(ATS!$A:$P,MATCH(ATS!$U1443,ATS!$O:$O,0),2)</f>
        <v>Hunter Merino Socks</v>
      </c>
      <c r="Y1443" s="175" t="str">
        <f>INDEX(ATS!$A:$P,MATCH(ATS!$U1443,ATS!$O:$O,0),4)</f>
        <v>10001-4143</v>
      </c>
      <c r="AA1443" s="173"/>
    </row>
    <row r="1444" spans="1:27">
      <c r="A1444">
        <v>820441</v>
      </c>
      <c r="B1444" t="s">
        <v>1641</v>
      </c>
      <c r="C1444" t="s">
        <v>3939</v>
      </c>
      <c r="D1444" t="s">
        <v>1535</v>
      </c>
      <c r="E1444" t="s">
        <v>2812</v>
      </c>
      <c r="F1444" t="s">
        <v>68</v>
      </c>
      <c r="G1444" t="s">
        <v>214</v>
      </c>
      <c r="H1444">
        <v>40</v>
      </c>
      <c r="I1444">
        <v>40</v>
      </c>
      <c r="J1444">
        <v>40</v>
      </c>
      <c r="K1444">
        <v>40</v>
      </c>
      <c r="L1444">
        <v>40</v>
      </c>
      <c r="N1444" s="171" t="str">
        <f t="shared" si="66"/>
        <v>820441-44004-XS</v>
      </c>
      <c r="O1444" s="172">
        <f>IF(B1444="NET","",IF(B1444="","",IFERROR(VLOOKUP(N1444,EAN!$A:$B,2,FALSE),"MANGLER - MÅ OPPDATERE EAN-FANEN")))</f>
        <v>7048652898388</v>
      </c>
      <c r="P1444" s="171">
        <f t="shared" si="67"/>
        <v>40</v>
      </c>
      <c r="Q1444" s="171">
        <f t="shared" si="68"/>
        <v>40</v>
      </c>
      <c r="S1444" s="102">
        <f>IF(B1444="NET","",IFERROR(VLOOKUP(O1444,'2) Order Form'!$V$9:$V$905,1,FALSE),"Ikke med I order form"))</f>
        <v>7048652898388</v>
      </c>
      <c r="U1444" s="2">
        <v>7048652901361</v>
      </c>
      <c r="V1444" s="120">
        <f>IFERROR(VLOOKUP(U1444,'2) Order Form'!$V$9:$V$1767,1,FALSE),"Ikke med I order form")</f>
        <v>7048652901361</v>
      </c>
      <c r="W1444" s="173">
        <f>INDEX(ATS!$A:$P,MATCH(ATS!$U1444,ATS!$O:$O,0),1)</f>
        <v>820439</v>
      </c>
      <c r="X1444" s="174" t="str">
        <f>INDEX(ATS!$A:$P,MATCH(ATS!$U1444,ATS!$O:$O,0),2)</f>
        <v>Hunter Merino Socks</v>
      </c>
      <c r="Y1444" s="175" t="str">
        <f>INDEX(ATS!$A:$P,MATCH(ATS!$U1444,ATS!$O:$O,0),4)</f>
        <v>10001-4446</v>
      </c>
      <c r="AA1444" s="173"/>
    </row>
    <row r="1445" spans="1:27">
      <c r="A1445">
        <v>820441</v>
      </c>
      <c r="B1445" t="s">
        <v>1641</v>
      </c>
      <c r="C1445" t="s">
        <v>3939</v>
      </c>
      <c r="D1445" t="s">
        <v>1536</v>
      </c>
      <c r="E1445" t="s">
        <v>2812</v>
      </c>
      <c r="F1445" t="s">
        <v>8</v>
      </c>
      <c r="G1445" t="s">
        <v>214</v>
      </c>
      <c r="H1445">
        <v>85</v>
      </c>
      <c r="I1445">
        <v>85</v>
      </c>
      <c r="J1445">
        <v>85</v>
      </c>
      <c r="K1445">
        <v>85</v>
      </c>
      <c r="L1445">
        <v>85</v>
      </c>
      <c r="N1445" s="171" t="str">
        <f t="shared" si="66"/>
        <v>820441-44004-S</v>
      </c>
      <c r="O1445" s="172">
        <f>IF(B1445="NET","",IF(B1445="","",IFERROR(VLOOKUP(N1445,EAN!$A:$B,2,FALSE),"MANGLER - MÅ OPPDATERE EAN-FANEN")))</f>
        <v>7048652898371</v>
      </c>
      <c r="P1445" s="171">
        <f t="shared" si="67"/>
        <v>85</v>
      </c>
      <c r="Q1445" s="171">
        <f t="shared" si="68"/>
        <v>85</v>
      </c>
      <c r="S1445" s="102">
        <f>IF(B1445="NET","",IFERROR(VLOOKUP(O1445,'2) Order Form'!$V$9:$V$905,1,FALSE),"Ikke med I order form"))</f>
        <v>7048652898371</v>
      </c>
      <c r="U1445" s="2">
        <v>7048652901361</v>
      </c>
      <c r="V1445" s="120">
        <f>IFERROR(VLOOKUP(U1445,'2) Order Form'!$V$9:$V$1767,1,FALSE),"Ikke med I order form")</f>
        <v>7048652901361</v>
      </c>
      <c r="W1445" s="173">
        <f>INDEX(ATS!$A:$P,MATCH(ATS!$U1445,ATS!$O:$O,0),1)</f>
        <v>820439</v>
      </c>
      <c r="X1445" s="174" t="str">
        <f>INDEX(ATS!$A:$P,MATCH(ATS!$U1445,ATS!$O:$O,0),2)</f>
        <v>Hunter Merino Socks</v>
      </c>
      <c r="Y1445" s="175" t="str">
        <f>INDEX(ATS!$A:$P,MATCH(ATS!$U1445,ATS!$O:$O,0),4)</f>
        <v>10001-4446</v>
      </c>
      <c r="AA1445" s="173"/>
    </row>
    <row r="1446" spans="1:27">
      <c r="A1446">
        <v>820441</v>
      </c>
      <c r="B1446" t="s">
        <v>1641</v>
      </c>
      <c r="C1446" t="s">
        <v>3939</v>
      </c>
      <c r="D1446" t="s">
        <v>1537</v>
      </c>
      <c r="E1446" t="s">
        <v>2812</v>
      </c>
      <c r="F1446" t="s">
        <v>7</v>
      </c>
      <c r="G1446" t="s">
        <v>214</v>
      </c>
      <c r="H1446">
        <v>104</v>
      </c>
      <c r="I1446">
        <v>104</v>
      </c>
      <c r="J1446">
        <v>104</v>
      </c>
      <c r="K1446">
        <v>104</v>
      </c>
      <c r="L1446">
        <v>104</v>
      </c>
      <c r="N1446" s="171" t="str">
        <f t="shared" si="66"/>
        <v>820441-44004-M</v>
      </c>
      <c r="O1446" s="172">
        <f>IF(B1446="NET","",IF(B1446="","",IFERROR(VLOOKUP(N1446,EAN!$A:$B,2,FALSE),"MANGLER - MÅ OPPDATERE EAN-FANEN")))</f>
        <v>7048652898364</v>
      </c>
      <c r="P1446" s="171">
        <f t="shared" si="67"/>
        <v>104</v>
      </c>
      <c r="Q1446" s="171">
        <f t="shared" si="68"/>
        <v>104</v>
      </c>
      <c r="S1446" s="102">
        <f>IF(B1446="NET","",IFERROR(VLOOKUP(O1446,'2) Order Form'!$V$9:$V$905,1,FALSE),"Ikke med I order form"))</f>
        <v>7048652898364</v>
      </c>
      <c r="U1446" s="2">
        <v>7048652901378</v>
      </c>
      <c r="V1446" s="120">
        <f>IFERROR(VLOOKUP(U1446,'2) Order Form'!$V$9:$V$1767,1,FALSE),"Ikke med I order form")</f>
        <v>7048652901378</v>
      </c>
      <c r="W1446" s="173">
        <f>INDEX(ATS!$A:$P,MATCH(ATS!$U1446,ATS!$O:$O,0),1)</f>
        <v>820439</v>
      </c>
      <c r="X1446" s="174" t="str">
        <f>INDEX(ATS!$A:$P,MATCH(ATS!$U1446,ATS!$O:$O,0),2)</f>
        <v>Hunter Merino Socks</v>
      </c>
      <c r="Y1446" s="175" t="str">
        <f>INDEX(ATS!$A:$P,MATCH(ATS!$U1446,ATS!$O:$O,0),4)</f>
        <v>88300-3537</v>
      </c>
      <c r="AA1446" s="173"/>
    </row>
    <row r="1447" spans="1:27">
      <c r="A1447">
        <v>820441</v>
      </c>
      <c r="B1447" t="s">
        <v>1641</v>
      </c>
      <c r="C1447" t="s">
        <v>3939</v>
      </c>
      <c r="D1447" t="s">
        <v>1538</v>
      </c>
      <c r="E1447" t="s">
        <v>2812</v>
      </c>
      <c r="F1447" t="s">
        <v>66</v>
      </c>
      <c r="G1447" t="s">
        <v>214</v>
      </c>
      <c r="H1447">
        <v>58</v>
      </c>
      <c r="I1447">
        <v>58</v>
      </c>
      <c r="J1447">
        <v>58</v>
      </c>
      <c r="K1447">
        <v>58</v>
      </c>
      <c r="L1447">
        <v>58</v>
      </c>
      <c r="N1447" s="171" t="str">
        <f t="shared" si="66"/>
        <v>820441-44004-L</v>
      </c>
      <c r="O1447" s="172">
        <f>IF(B1447="NET","",IF(B1447="","",IFERROR(VLOOKUP(N1447,EAN!$A:$B,2,FALSE),"MANGLER - MÅ OPPDATERE EAN-FANEN")))</f>
        <v>7048652898357</v>
      </c>
      <c r="P1447" s="171">
        <f t="shared" si="67"/>
        <v>58</v>
      </c>
      <c r="Q1447" s="171">
        <f t="shared" si="68"/>
        <v>58</v>
      </c>
      <c r="S1447" s="102">
        <f>IF(B1447="NET","",IFERROR(VLOOKUP(O1447,'2) Order Form'!$V$9:$V$905,1,FALSE),"Ikke med I order form"))</f>
        <v>7048652898357</v>
      </c>
      <c r="U1447" s="2">
        <v>7048652901378</v>
      </c>
      <c r="V1447" s="120">
        <f>IFERROR(VLOOKUP(U1447,'2) Order Form'!$V$9:$V$1767,1,FALSE),"Ikke med I order form")</f>
        <v>7048652901378</v>
      </c>
      <c r="W1447" s="173">
        <f>INDEX(ATS!$A:$P,MATCH(ATS!$U1447,ATS!$O:$O,0),1)</f>
        <v>820439</v>
      </c>
      <c r="X1447" s="174" t="str">
        <f>INDEX(ATS!$A:$P,MATCH(ATS!$U1447,ATS!$O:$O,0),2)</f>
        <v>Hunter Merino Socks</v>
      </c>
      <c r="Y1447" s="175" t="str">
        <f>INDEX(ATS!$A:$P,MATCH(ATS!$U1447,ATS!$O:$O,0),4)</f>
        <v>88300-3537</v>
      </c>
      <c r="AA1447" s="173"/>
    </row>
    <row r="1448" spans="1:27">
      <c r="A1448">
        <v>820441</v>
      </c>
      <c r="B1448" t="s">
        <v>1641</v>
      </c>
      <c r="C1448" t="s">
        <v>3939</v>
      </c>
      <c r="D1448" t="s">
        <v>3928</v>
      </c>
      <c r="E1448" t="s">
        <v>3923</v>
      </c>
      <c r="F1448" t="s">
        <v>68</v>
      </c>
      <c r="G1448" t="s">
        <v>111</v>
      </c>
      <c r="H1448">
        <v>0</v>
      </c>
      <c r="I1448">
        <v>0</v>
      </c>
      <c r="J1448">
        <v>0</v>
      </c>
      <c r="K1448">
        <v>0</v>
      </c>
      <c r="L1448">
        <v>0</v>
      </c>
      <c r="N1448" s="171" t="str">
        <f t="shared" si="66"/>
        <v>820441-77150-XS</v>
      </c>
      <c r="O1448" s="172" t="str">
        <f>IF(B1448="NET","",IF(B1448="","",IFERROR(VLOOKUP(N1448,EAN!$A:$B,2,FALSE),"MANGLER - MÅ OPPDATERE EAN-FANEN")))</f>
        <v>MANGLER - MÅ OPPDATERE EAN-FANEN</v>
      </c>
      <c r="P1448" s="171">
        <f t="shared" si="67"/>
        <v>0</v>
      </c>
      <c r="Q1448" s="171">
        <f t="shared" si="68"/>
        <v>0</v>
      </c>
      <c r="S1448" s="102" t="str">
        <f>IF(B1448="NET","",IFERROR(VLOOKUP(O1448,'2) Order Form'!$V$9:$V$905,1,FALSE),"Ikke med I order form"))</f>
        <v>Ikke med I order form</v>
      </c>
      <c r="U1448" s="2">
        <v>7048652901385</v>
      </c>
      <c r="V1448" s="120">
        <f>IFERROR(VLOOKUP(U1448,'2) Order Form'!$V$9:$V$1767,1,FALSE),"Ikke med I order form")</f>
        <v>7048652901385</v>
      </c>
      <c r="W1448" s="173">
        <f>INDEX(ATS!$A:$P,MATCH(ATS!$U1448,ATS!$O:$O,0),1)</f>
        <v>820439</v>
      </c>
      <c r="X1448" s="174" t="str">
        <f>INDEX(ATS!$A:$P,MATCH(ATS!$U1448,ATS!$O:$O,0),2)</f>
        <v>Hunter Merino Socks</v>
      </c>
      <c r="Y1448" s="175" t="str">
        <f>INDEX(ATS!$A:$P,MATCH(ATS!$U1448,ATS!$O:$O,0),4)</f>
        <v>88300-3840</v>
      </c>
      <c r="AA1448" s="173"/>
    </row>
    <row r="1449" spans="1:27">
      <c r="A1449">
        <v>820441</v>
      </c>
      <c r="B1449" t="s">
        <v>1641</v>
      </c>
      <c r="C1449" t="s">
        <v>3939</v>
      </c>
      <c r="D1449" t="s">
        <v>3922</v>
      </c>
      <c r="E1449" t="s">
        <v>3923</v>
      </c>
      <c r="F1449" t="s">
        <v>8</v>
      </c>
      <c r="G1449" t="s">
        <v>111</v>
      </c>
      <c r="H1449">
        <v>-1</v>
      </c>
      <c r="I1449">
        <v>-1</v>
      </c>
      <c r="J1449">
        <v>-1</v>
      </c>
      <c r="K1449">
        <v>-1</v>
      </c>
      <c r="L1449">
        <v>-1</v>
      </c>
      <c r="N1449" s="171" t="str">
        <f t="shared" si="66"/>
        <v>820441-77150-S</v>
      </c>
      <c r="O1449" s="172" t="str">
        <f>IF(B1449="NET","",IF(B1449="","",IFERROR(VLOOKUP(N1449,EAN!$A:$B,2,FALSE),"MANGLER - MÅ OPPDATERE EAN-FANEN")))</f>
        <v>MANGLER - MÅ OPPDATERE EAN-FANEN</v>
      </c>
      <c r="P1449" s="171">
        <f t="shared" si="67"/>
        <v>-1</v>
      </c>
      <c r="Q1449" s="171">
        <f t="shared" si="68"/>
        <v>-1</v>
      </c>
      <c r="S1449" s="102" t="str">
        <f>IF(B1449="NET","",IFERROR(VLOOKUP(O1449,'2) Order Form'!$V$9:$V$905,1,FALSE),"Ikke med I order form"))</f>
        <v>Ikke med I order form</v>
      </c>
      <c r="U1449" s="2">
        <v>7048652901385</v>
      </c>
      <c r="V1449" s="120">
        <f>IFERROR(VLOOKUP(U1449,'2) Order Form'!$V$9:$V$1767,1,FALSE),"Ikke med I order form")</f>
        <v>7048652901385</v>
      </c>
      <c r="W1449" s="173">
        <f>INDEX(ATS!$A:$P,MATCH(ATS!$U1449,ATS!$O:$O,0),1)</f>
        <v>820439</v>
      </c>
      <c r="X1449" s="174" t="str">
        <f>INDEX(ATS!$A:$P,MATCH(ATS!$U1449,ATS!$O:$O,0),2)</f>
        <v>Hunter Merino Socks</v>
      </c>
      <c r="Y1449" s="175" t="str">
        <f>INDEX(ATS!$A:$P,MATCH(ATS!$U1449,ATS!$O:$O,0),4)</f>
        <v>88300-3840</v>
      </c>
      <c r="AA1449" s="173"/>
    </row>
    <row r="1450" spans="1:27">
      <c r="A1450">
        <v>820441</v>
      </c>
      <c r="B1450" t="s">
        <v>1641</v>
      </c>
      <c r="C1450" t="s">
        <v>3939</v>
      </c>
      <c r="D1450" t="s">
        <v>3924</v>
      </c>
      <c r="E1450" t="s">
        <v>3923</v>
      </c>
      <c r="F1450" t="s">
        <v>7</v>
      </c>
      <c r="G1450" t="s">
        <v>111</v>
      </c>
      <c r="H1450">
        <v>-3</v>
      </c>
      <c r="I1450">
        <v>-3</v>
      </c>
      <c r="J1450">
        <v>-3</v>
      </c>
      <c r="K1450">
        <v>-3</v>
      </c>
      <c r="L1450">
        <v>-3</v>
      </c>
      <c r="N1450" s="171" t="str">
        <f t="shared" si="66"/>
        <v>820441-77150-M</v>
      </c>
      <c r="O1450" s="172" t="str">
        <f>IF(B1450="NET","",IF(B1450="","",IFERROR(VLOOKUP(N1450,EAN!$A:$B,2,FALSE),"MANGLER - MÅ OPPDATERE EAN-FANEN")))</f>
        <v>MANGLER - MÅ OPPDATERE EAN-FANEN</v>
      </c>
      <c r="P1450" s="171">
        <f t="shared" si="67"/>
        <v>-3</v>
      </c>
      <c r="Q1450" s="171">
        <f t="shared" si="68"/>
        <v>-3</v>
      </c>
      <c r="S1450" s="102" t="str">
        <f>IF(B1450="NET","",IFERROR(VLOOKUP(O1450,'2) Order Form'!$V$9:$V$905,1,FALSE),"Ikke med I order form"))</f>
        <v>Ikke med I order form</v>
      </c>
      <c r="U1450" s="2">
        <v>7048652901392</v>
      </c>
      <c r="V1450" s="120">
        <f>IFERROR(VLOOKUP(U1450,'2) Order Form'!$V$9:$V$1767,1,FALSE),"Ikke med I order form")</f>
        <v>7048652901392</v>
      </c>
      <c r="W1450" s="173">
        <f>INDEX(ATS!$A:$P,MATCH(ATS!$U1450,ATS!$O:$O,0),1)</f>
        <v>820439</v>
      </c>
      <c r="X1450" s="174" t="str">
        <f>INDEX(ATS!$A:$P,MATCH(ATS!$U1450,ATS!$O:$O,0),2)</f>
        <v>Hunter Merino Socks</v>
      </c>
      <c r="Y1450" s="175" t="str">
        <f>INDEX(ATS!$A:$P,MATCH(ATS!$U1450,ATS!$O:$O,0),4)</f>
        <v>88300-4143</v>
      </c>
      <c r="AA1450" s="173"/>
    </row>
    <row r="1451" spans="1:27">
      <c r="A1451">
        <v>820441</v>
      </c>
      <c r="B1451" t="s">
        <v>1641</v>
      </c>
      <c r="C1451" t="s">
        <v>3939</v>
      </c>
      <c r="D1451" t="s">
        <v>3925</v>
      </c>
      <c r="E1451" t="s">
        <v>3923</v>
      </c>
      <c r="F1451" t="s">
        <v>66</v>
      </c>
      <c r="G1451" t="s">
        <v>111</v>
      </c>
      <c r="H1451">
        <v>-2</v>
      </c>
      <c r="I1451">
        <v>-2</v>
      </c>
      <c r="J1451">
        <v>-2</v>
      </c>
      <c r="K1451">
        <v>-2</v>
      </c>
      <c r="L1451">
        <v>-2</v>
      </c>
      <c r="N1451" s="171" t="str">
        <f t="shared" si="66"/>
        <v>820441-77150-L</v>
      </c>
      <c r="O1451" s="172" t="str">
        <f>IF(B1451="NET","",IF(B1451="","",IFERROR(VLOOKUP(N1451,EAN!$A:$B,2,FALSE),"MANGLER - MÅ OPPDATERE EAN-FANEN")))</f>
        <v>MANGLER - MÅ OPPDATERE EAN-FANEN</v>
      </c>
      <c r="P1451" s="171">
        <f t="shared" si="67"/>
        <v>-2</v>
      </c>
      <c r="Q1451" s="171">
        <f t="shared" si="68"/>
        <v>-2</v>
      </c>
      <c r="S1451" s="102" t="str">
        <f>IF(B1451="NET","",IFERROR(VLOOKUP(O1451,'2) Order Form'!$V$9:$V$905,1,FALSE),"Ikke med I order form"))</f>
        <v>Ikke med I order form</v>
      </c>
      <c r="U1451" s="2">
        <v>7048652901392</v>
      </c>
      <c r="V1451" s="120">
        <f>IFERROR(VLOOKUP(U1451,'2) Order Form'!$V$9:$V$1767,1,FALSE),"Ikke med I order form")</f>
        <v>7048652901392</v>
      </c>
      <c r="W1451" s="173">
        <f>INDEX(ATS!$A:$P,MATCH(ATS!$U1451,ATS!$O:$O,0),1)</f>
        <v>820439</v>
      </c>
      <c r="X1451" s="174" t="str">
        <f>INDEX(ATS!$A:$P,MATCH(ATS!$U1451,ATS!$O:$O,0),2)</f>
        <v>Hunter Merino Socks</v>
      </c>
      <c r="Y1451" s="175" t="str">
        <f>INDEX(ATS!$A:$P,MATCH(ATS!$U1451,ATS!$O:$O,0),4)</f>
        <v>88300-4143</v>
      </c>
      <c r="AA1451" s="173"/>
    </row>
    <row r="1452" spans="1:27">
      <c r="A1452">
        <v>820441</v>
      </c>
      <c r="B1452" t="s">
        <v>1641</v>
      </c>
      <c r="C1452" t="s">
        <v>3939</v>
      </c>
      <c r="D1452" t="s">
        <v>338</v>
      </c>
      <c r="E1452" t="s">
        <v>2883</v>
      </c>
      <c r="F1452" t="s">
        <v>68</v>
      </c>
      <c r="G1452" t="s">
        <v>111</v>
      </c>
      <c r="H1452">
        <v>91</v>
      </c>
      <c r="I1452">
        <v>91</v>
      </c>
      <c r="J1452">
        <v>91</v>
      </c>
      <c r="K1452">
        <v>91</v>
      </c>
      <c r="L1452">
        <v>91</v>
      </c>
      <c r="N1452" s="171" t="str">
        <f t="shared" si="66"/>
        <v>820441-99901-XS</v>
      </c>
      <c r="O1452" s="172">
        <f>IF(B1452="NET","",IF(B1452="","",IFERROR(VLOOKUP(N1452,EAN!$A:$B,2,FALSE),"MANGLER - MÅ OPPDATERE EAN-FANEN")))</f>
        <v>7048652898425</v>
      </c>
      <c r="P1452" s="171">
        <f t="shared" si="67"/>
        <v>91</v>
      </c>
      <c r="Q1452" s="171">
        <f t="shared" si="68"/>
        <v>91</v>
      </c>
      <c r="S1452" s="102">
        <f>IF(B1452="NET","",IFERROR(VLOOKUP(O1452,'2) Order Form'!$V$9:$V$905,1,FALSE),"Ikke med I order form"))</f>
        <v>7048652898425</v>
      </c>
      <c r="U1452" s="2">
        <v>7048652901408</v>
      </c>
      <c r="V1452" s="120">
        <f>IFERROR(VLOOKUP(U1452,'2) Order Form'!$V$9:$V$1767,1,FALSE),"Ikke med I order form")</f>
        <v>7048652901408</v>
      </c>
      <c r="W1452" s="173">
        <f>INDEX(ATS!$A:$P,MATCH(ATS!$U1452,ATS!$O:$O,0),1)</f>
        <v>820439</v>
      </c>
      <c r="X1452" s="174" t="str">
        <f>INDEX(ATS!$A:$P,MATCH(ATS!$U1452,ATS!$O:$O,0),2)</f>
        <v>Hunter Merino Socks</v>
      </c>
      <c r="Y1452" s="175" t="str">
        <f>INDEX(ATS!$A:$P,MATCH(ATS!$U1452,ATS!$O:$O,0),4)</f>
        <v>88300-4446</v>
      </c>
      <c r="AA1452" s="173"/>
    </row>
    <row r="1453" spans="1:27">
      <c r="A1453">
        <v>820441</v>
      </c>
      <c r="B1453" t="s">
        <v>1641</v>
      </c>
      <c r="C1453" t="s">
        <v>3939</v>
      </c>
      <c r="D1453" t="s">
        <v>334</v>
      </c>
      <c r="E1453" t="s">
        <v>2883</v>
      </c>
      <c r="F1453" t="s">
        <v>8</v>
      </c>
      <c r="G1453" t="s">
        <v>111</v>
      </c>
      <c r="H1453">
        <v>187</v>
      </c>
      <c r="I1453">
        <v>187</v>
      </c>
      <c r="J1453">
        <v>187</v>
      </c>
      <c r="K1453">
        <v>187</v>
      </c>
      <c r="L1453">
        <v>187</v>
      </c>
      <c r="N1453" s="171" t="str">
        <f t="shared" si="66"/>
        <v>820441-99901-S</v>
      </c>
      <c r="O1453" s="172">
        <f>IF(B1453="NET","",IF(B1453="","",IFERROR(VLOOKUP(N1453,EAN!$A:$B,2,FALSE),"MANGLER - MÅ OPPDATERE EAN-FANEN")))</f>
        <v>7048652898418</v>
      </c>
      <c r="P1453" s="171">
        <f t="shared" si="67"/>
        <v>187</v>
      </c>
      <c r="Q1453" s="171">
        <f t="shared" si="68"/>
        <v>187</v>
      </c>
      <c r="S1453" s="102">
        <f>IF(B1453="NET","",IFERROR(VLOOKUP(O1453,'2) Order Form'!$V$9:$V$905,1,FALSE),"Ikke med I order form"))</f>
        <v>7048652898418</v>
      </c>
      <c r="U1453" s="2">
        <v>7048652901408</v>
      </c>
      <c r="V1453" s="120">
        <f>IFERROR(VLOOKUP(U1453,'2) Order Form'!$V$9:$V$1767,1,FALSE),"Ikke med I order form")</f>
        <v>7048652901408</v>
      </c>
      <c r="W1453" s="173">
        <f>INDEX(ATS!$A:$P,MATCH(ATS!$U1453,ATS!$O:$O,0),1)</f>
        <v>820439</v>
      </c>
      <c r="X1453" s="174" t="str">
        <f>INDEX(ATS!$A:$P,MATCH(ATS!$U1453,ATS!$O:$O,0),2)</f>
        <v>Hunter Merino Socks</v>
      </c>
      <c r="Y1453" s="175" t="str">
        <f>INDEX(ATS!$A:$P,MATCH(ATS!$U1453,ATS!$O:$O,0),4)</f>
        <v>88300-4446</v>
      </c>
      <c r="AA1453" s="173"/>
    </row>
    <row r="1454" spans="1:27">
      <c r="A1454">
        <v>820441</v>
      </c>
      <c r="B1454" t="s">
        <v>1641</v>
      </c>
      <c r="C1454" t="s">
        <v>3939</v>
      </c>
      <c r="D1454" t="s">
        <v>335</v>
      </c>
      <c r="E1454" t="s">
        <v>2883</v>
      </c>
      <c r="F1454" t="s">
        <v>7</v>
      </c>
      <c r="G1454" t="s">
        <v>111</v>
      </c>
      <c r="H1454">
        <v>216</v>
      </c>
      <c r="I1454">
        <v>216</v>
      </c>
      <c r="J1454">
        <v>216</v>
      </c>
      <c r="K1454">
        <v>216</v>
      </c>
      <c r="L1454">
        <v>216</v>
      </c>
      <c r="N1454" s="171" t="str">
        <f t="shared" si="66"/>
        <v>820441-99901-M</v>
      </c>
      <c r="O1454" s="172">
        <f>IF(B1454="NET","",IF(B1454="","",IFERROR(VLOOKUP(N1454,EAN!$A:$B,2,FALSE),"MANGLER - MÅ OPPDATERE EAN-FANEN")))</f>
        <v>7048652898401</v>
      </c>
      <c r="P1454" s="171">
        <f t="shared" si="67"/>
        <v>216</v>
      </c>
      <c r="Q1454" s="171">
        <f t="shared" si="68"/>
        <v>216</v>
      </c>
      <c r="S1454" s="102">
        <f>IF(B1454="NET","",IFERROR(VLOOKUP(O1454,'2) Order Form'!$V$9:$V$905,1,FALSE),"Ikke med I order form"))</f>
        <v>7048652898401</v>
      </c>
      <c r="U1454" s="2">
        <v>7048652901415</v>
      </c>
      <c r="V1454" s="120">
        <f>IFERROR(VLOOKUP(U1454,'2) Order Form'!$V$9:$V$1767,1,FALSE),"Ikke med I order form")</f>
        <v>7048652901415</v>
      </c>
      <c r="W1454" s="173">
        <f>INDEX(ATS!$A:$P,MATCH(ATS!$U1454,ATS!$O:$O,0),1)</f>
        <v>820439</v>
      </c>
      <c r="X1454" s="174" t="str">
        <f>INDEX(ATS!$A:$P,MATCH(ATS!$U1454,ATS!$O:$O,0),2)</f>
        <v>Hunter Merino Socks</v>
      </c>
      <c r="Y1454" s="175" t="str">
        <f>INDEX(ATS!$A:$P,MATCH(ATS!$U1454,ATS!$O:$O,0),4)</f>
        <v>99901-3537</v>
      </c>
      <c r="AA1454" s="173"/>
    </row>
    <row r="1455" spans="1:27">
      <c r="A1455">
        <v>820441</v>
      </c>
      <c r="B1455" t="s">
        <v>1641</v>
      </c>
      <c r="C1455" t="s">
        <v>3939</v>
      </c>
      <c r="D1455" t="s">
        <v>336</v>
      </c>
      <c r="E1455" t="s">
        <v>2883</v>
      </c>
      <c r="F1455" t="s">
        <v>66</v>
      </c>
      <c r="G1455" t="s">
        <v>111</v>
      </c>
      <c r="H1455">
        <v>116</v>
      </c>
      <c r="I1455">
        <v>116</v>
      </c>
      <c r="J1455">
        <v>116</v>
      </c>
      <c r="K1455">
        <v>116</v>
      </c>
      <c r="L1455">
        <v>116</v>
      </c>
      <c r="N1455" s="171" t="str">
        <f t="shared" si="66"/>
        <v>820441-99901-L</v>
      </c>
      <c r="O1455" s="172">
        <f>IF(B1455="NET","",IF(B1455="","",IFERROR(VLOOKUP(N1455,EAN!$A:$B,2,FALSE),"MANGLER - MÅ OPPDATERE EAN-FANEN")))</f>
        <v>7048652898395</v>
      </c>
      <c r="P1455" s="171">
        <f t="shared" si="67"/>
        <v>116</v>
      </c>
      <c r="Q1455" s="171">
        <f t="shared" si="68"/>
        <v>116</v>
      </c>
      <c r="S1455" s="102">
        <f>IF(B1455="NET","",IFERROR(VLOOKUP(O1455,'2) Order Form'!$V$9:$V$905,1,FALSE),"Ikke med I order form"))</f>
        <v>7048652898395</v>
      </c>
      <c r="U1455" s="2">
        <v>7048652901415</v>
      </c>
      <c r="V1455" s="120">
        <f>IFERROR(VLOOKUP(U1455,'2) Order Form'!$V$9:$V$1767,1,FALSE),"Ikke med I order form")</f>
        <v>7048652901415</v>
      </c>
      <c r="W1455" s="173">
        <f>INDEX(ATS!$A:$P,MATCH(ATS!$U1455,ATS!$O:$O,0),1)</f>
        <v>820439</v>
      </c>
      <c r="X1455" s="174" t="str">
        <f>INDEX(ATS!$A:$P,MATCH(ATS!$U1455,ATS!$O:$O,0),2)</f>
        <v>Hunter Merino Socks</v>
      </c>
      <c r="Y1455" s="175" t="str">
        <f>INDEX(ATS!$A:$P,MATCH(ATS!$U1455,ATS!$O:$O,0),4)</f>
        <v>99901-3537</v>
      </c>
      <c r="AA1455" s="173"/>
    </row>
    <row r="1456" spans="1:27">
      <c r="A1456" s="140">
        <v>820442</v>
      </c>
      <c r="B1456" t="s">
        <v>170</v>
      </c>
      <c r="H1456" s="140">
        <v>202341</v>
      </c>
      <c r="I1456" s="140">
        <v>202342</v>
      </c>
      <c r="J1456" s="140">
        <v>202343</v>
      </c>
      <c r="K1456" s="140">
        <v>202344</v>
      </c>
      <c r="L1456" s="140">
        <v>202345</v>
      </c>
      <c r="N1456" s="171" t="str">
        <f t="shared" si="66"/>
        <v>820442-</v>
      </c>
      <c r="O1456" s="172" t="str">
        <f>IF(B1456="NET","",IF(B1456="","",IFERROR(VLOOKUP(N1456,EAN!$A:$B,2,FALSE),"MANGLER - MÅ OPPDATERE EAN-FANEN")))</f>
        <v/>
      </c>
      <c r="P1456" s="171">
        <f t="shared" si="67"/>
        <v>202341</v>
      </c>
      <c r="Q1456" s="171">
        <f t="shared" si="68"/>
        <v>202345</v>
      </c>
      <c r="S1456" s="102" t="str">
        <f>IF(B1456="NET","",IFERROR(VLOOKUP(O1456,'2) Order Form'!$V$9:$V$905,1,FALSE),"Ikke med I order form"))</f>
        <v/>
      </c>
      <c r="U1456" s="2">
        <v>7048652901422</v>
      </c>
      <c r="V1456" s="120">
        <f>IFERROR(VLOOKUP(U1456,'2) Order Form'!$V$9:$V$1767,1,FALSE),"Ikke med I order form")</f>
        <v>7048652901422</v>
      </c>
      <c r="W1456" s="173">
        <f>INDEX(ATS!$A:$P,MATCH(ATS!$U1456,ATS!$O:$O,0),1)</f>
        <v>820439</v>
      </c>
      <c r="X1456" s="174" t="str">
        <f>INDEX(ATS!$A:$P,MATCH(ATS!$U1456,ATS!$O:$O,0),2)</f>
        <v>Hunter Merino Socks</v>
      </c>
      <c r="Y1456" s="175" t="str">
        <f>INDEX(ATS!$A:$P,MATCH(ATS!$U1456,ATS!$O:$O,0),4)</f>
        <v>99901-3840</v>
      </c>
      <c r="AA1456" s="173"/>
    </row>
    <row r="1457" spans="1:27">
      <c r="A1457">
        <v>820442</v>
      </c>
      <c r="B1457" t="s">
        <v>1642</v>
      </c>
      <c r="C1457" t="s">
        <v>3939</v>
      </c>
      <c r="D1457" t="s">
        <v>3961</v>
      </c>
      <c r="E1457" t="s">
        <v>3962</v>
      </c>
      <c r="F1457" t="s">
        <v>68</v>
      </c>
      <c r="G1457" t="s">
        <v>111</v>
      </c>
      <c r="H1457">
        <v>0</v>
      </c>
      <c r="I1457">
        <v>0</v>
      </c>
      <c r="J1457">
        <v>0</v>
      </c>
      <c r="K1457">
        <v>0</v>
      </c>
      <c r="L1457">
        <v>0</v>
      </c>
      <c r="N1457" s="171" t="str">
        <f t="shared" si="66"/>
        <v>820442-56003-XS</v>
      </c>
      <c r="O1457" s="172" t="str">
        <f>IF(B1457="NET","",IF(B1457="","",IFERROR(VLOOKUP(N1457,EAN!$A:$B,2,FALSE),"MANGLER - MÅ OPPDATERE EAN-FANEN")))</f>
        <v>MANGLER - MÅ OPPDATERE EAN-FANEN</v>
      </c>
      <c r="P1457" s="171">
        <f t="shared" si="67"/>
        <v>0</v>
      </c>
      <c r="Q1457" s="171">
        <f t="shared" si="68"/>
        <v>0</v>
      </c>
      <c r="S1457" s="102" t="str">
        <f>IF(B1457="NET","",IFERROR(VLOOKUP(O1457,'2) Order Form'!$V$9:$V$905,1,FALSE),"Ikke med I order form"))</f>
        <v>Ikke med I order form</v>
      </c>
      <c r="U1457" s="2">
        <v>7048652901422</v>
      </c>
      <c r="V1457" s="120">
        <f>IFERROR(VLOOKUP(U1457,'2) Order Form'!$V$9:$V$1767,1,FALSE),"Ikke med I order form")</f>
        <v>7048652901422</v>
      </c>
      <c r="W1457" s="173">
        <f>INDEX(ATS!$A:$P,MATCH(ATS!$U1457,ATS!$O:$O,0),1)</f>
        <v>820439</v>
      </c>
      <c r="X1457" s="174" t="str">
        <f>INDEX(ATS!$A:$P,MATCH(ATS!$U1457,ATS!$O:$O,0),2)</f>
        <v>Hunter Merino Socks</v>
      </c>
      <c r="Y1457" s="175" t="str">
        <f>INDEX(ATS!$A:$P,MATCH(ATS!$U1457,ATS!$O:$O,0),4)</f>
        <v>99901-3840</v>
      </c>
      <c r="AA1457" s="173"/>
    </row>
    <row r="1458" spans="1:27">
      <c r="A1458">
        <v>820442</v>
      </c>
      <c r="B1458" t="s">
        <v>1642</v>
      </c>
      <c r="C1458" t="s">
        <v>3939</v>
      </c>
      <c r="D1458" t="s">
        <v>3963</v>
      </c>
      <c r="E1458" t="s">
        <v>3962</v>
      </c>
      <c r="F1458" t="s">
        <v>8</v>
      </c>
      <c r="G1458" t="s">
        <v>111</v>
      </c>
      <c r="H1458">
        <v>0</v>
      </c>
      <c r="I1458">
        <v>0</v>
      </c>
      <c r="J1458">
        <v>0</v>
      </c>
      <c r="K1458">
        <v>0</v>
      </c>
      <c r="L1458">
        <v>0</v>
      </c>
      <c r="N1458" s="171" t="str">
        <f t="shared" si="66"/>
        <v>820442-56003-S</v>
      </c>
      <c r="O1458" s="172" t="str">
        <f>IF(B1458="NET","",IF(B1458="","",IFERROR(VLOOKUP(N1458,EAN!$A:$B,2,FALSE),"MANGLER - MÅ OPPDATERE EAN-FANEN")))</f>
        <v>MANGLER - MÅ OPPDATERE EAN-FANEN</v>
      </c>
      <c r="P1458" s="171">
        <f t="shared" si="67"/>
        <v>0</v>
      </c>
      <c r="Q1458" s="171">
        <f t="shared" si="68"/>
        <v>0</v>
      </c>
      <c r="S1458" s="102" t="str">
        <f>IF(B1458="NET","",IFERROR(VLOOKUP(O1458,'2) Order Form'!$V$9:$V$905,1,FALSE),"Ikke med I order form"))</f>
        <v>Ikke med I order form</v>
      </c>
      <c r="U1458" s="2">
        <v>7048652901439</v>
      </c>
      <c r="V1458" s="120">
        <f>IFERROR(VLOOKUP(U1458,'2) Order Form'!$V$9:$V$1767,1,FALSE),"Ikke med I order form")</f>
        <v>7048652901439</v>
      </c>
      <c r="W1458" s="173">
        <f>INDEX(ATS!$A:$P,MATCH(ATS!$U1458,ATS!$O:$O,0),1)</f>
        <v>820439</v>
      </c>
      <c r="X1458" s="174" t="str">
        <f>INDEX(ATS!$A:$P,MATCH(ATS!$U1458,ATS!$O:$O,0),2)</f>
        <v>Hunter Merino Socks</v>
      </c>
      <c r="Y1458" s="175" t="str">
        <f>INDEX(ATS!$A:$P,MATCH(ATS!$U1458,ATS!$O:$O,0),4)</f>
        <v>99901-4143</v>
      </c>
      <c r="AA1458" s="173"/>
    </row>
    <row r="1459" spans="1:27">
      <c r="A1459">
        <v>820442</v>
      </c>
      <c r="B1459" t="s">
        <v>1642</v>
      </c>
      <c r="C1459" t="s">
        <v>3939</v>
      </c>
      <c r="D1459" t="s">
        <v>3964</v>
      </c>
      <c r="E1459" t="s">
        <v>3962</v>
      </c>
      <c r="F1459" t="s">
        <v>7</v>
      </c>
      <c r="G1459" t="s">
        <v>111</v>
      </c>
      <c r="H1459">
        <v>0</v>
      </c>
      <c r="I1459">
        <v>0</v>
      </c>
      <c r="J1459">
        <v>0</v>
      </c>
      <c r="K1459">
        <v>0</v>
      </c>
      <c r="L1459">
        <v>0</v>
      </c>
      <c r="N1459" s="171" t="str">
        <f t="shared" si="66"/>
        <v>820442-56003-M</v>
      </c>
      <c r="O1459" s="172" t="str">
        <f>IF(B1459="NET","",IF(B1459="","",IFERROR(VLOOKUP(N1459,EAN!$A:$B,2,FALSE),"MANGLER - MÅ OPPDATERE EAN-FANEN")))</f>
        <v>MANGLER - MÅ OPPDATERE EAN-FANEN</v>
      </c>
      <c r="P1459" s="171">
        <f t="shared" si="67"/>
        <v>0</v>
      </c>
      <c r="Q1459" s="171">
        <f t="shared" si="68"/>
        <v>0</v>
      </c>
      <c r="S1459" s="102" t="str">
        <f>IF(B1459="NET","",IFERROR(VLOOKUP(O1459,'2) Order Form'!$V$9:$V$905,1,FALSE),"Ikke med I order form"))</f>
        <v>Ikke med I order form</v>
      </c>
      <c r="U1459" s="2">
        <v>7048652901439</v>
      </c>
      <c r="V1459" s="120">
        <f>IFERROR(VLOOKUP(U1459,'2) Order Form'!$V$9:$V$1767,1,FALSE),"Ikke med I order form")</f>
        <v>7048652901439</v>
      </c>
      <c r="W1459" s="173">
        <f>INDEX(ATS!$A:$P,MATCH(ATS!$U1459,ATS!$O:$O,0),1)</f>
        <v>820439</v>
      </c>
      <c r="X1459" s="174" t="str">
        <f>INDEX(ATS!$A:$P,MATCH(ATS!$U1459,ATS!$O:$O,0),2)</f>
        <v>Hunter Merino Socks</v>
      </c>
      <c r="Y1459" s="175" t="str">
        <f>INDEX(ATS!$A:$P,MATCH(ATS!$U1459,ATS!$O:$O,0),4)</f>
        <v>99901-4143</v>
      </c>
      <c r="AA1459" s="173"/>
    </row>
    <row r="1460" spans="1:27">
      <c r="A1460">
        <v>820442</v>
      </c>
      <c r="B1460" t="s">
        <v>1642</v>
      </c>
      <c r="C1460" t="s">
        <v>3939</v>
      </c>
      <c r="D1460" t="s">
        <v>3965</v>
      </c>
      <c r="E1460" t="s">
        <v>3962</v>
      </c>
      <c r="F1460" t="s">
        <v>66</v>
      </c>
      <c r="G1460" t="s">
        <v>111</v>
      </c>
      <c r="H1460">
        <v>0</v>
      </c>
      <c r="I1460">
        <v>0</v>
      </c>
      <c r="J1460">
        <v>0</v>
      </c>
      <c r="K1460">
        <v>0</v>
      </c>
      <c r="L1460">
        <v>0</v>
      </c>
      <c r="N1460" s="171" t="str">
        <f t="shared" si="66"/>
        <v>820442-56003-L</v>
      </c>
      <c r="O1460" s="172" t="str">
        <f>IF(B1460="NET","",IF(B1460="","",IFERROR(VLOOKUP(N1460,EAN!$A:$B,2,FALSE),"MANGLER - MÅ OPPDATERE EAN-FANEN")))</f>
        <v>MANGLER - MÅ OPPDATERE EAN-FANEN</v>
      </c>
      <c r="P1460" s="171">
        <f t="shared" si="67"/>
        <v>0</v>
      </c>
      <c r="Q1460" s="171">
        <f t="shared" si="68"/>
        <v>0</v>
      </c>
      <c r="S1460" s="102" t="str">
        <f>IF(B1460="NET","",IFERROR(VLOOKUP(O1460,'2) Order Form'!$V$9:$V$905,1,FALSE),"Ikke med I order form"))</f>
        <v>Ikke med I order form</v>
      </c>
      <c r="U1460" s="2">
        <v>7048652901446</v>
      </c>
      <c r="V1460" s="120">
        <f>IFERROR(VLOOKUP(U1460,'2) Order Form'!$V$9:$V$1767,1,FALSE),"Ikke med I order form")</f>
        <v>7048652901446</v>
      </c>
      <c r="W1460" s="173">
        <f>INDEX(ATS!$A:$P,MATCH(ATS!$U1460,ATS!$O:$O,0),1)</f>
        <v>820439</v>
      </c>
      <c r="X1460" s="174" t="str">
        <f>INDEX(ATS!$A:$P,MATCH(ATS!$U1460,ATS!$O:$O,0),2)</f>
        <v>Hunter Merino Socks</v>
      </c>
      <c r="Y1460" s="175" t="str">
        <f>INDEX(ATS!$A:$P,MATCH(ATS!$U1460,ATS!$O:$O,0),4)</f>
        <v>99901-4446</v>
      </c>
      <c r="AA1460" s="173"/>
    </row>
    <row r="1461" spans="1:27">
      <c r="A1461">
        <v>820442</v>
      </c>
      <c r="B1461" t="s">
        <v>1642</v>
      </c>
      <c r="C1461" t="s">
        <v>3939</v>
      </c>
      <c r="D1461" t="s">
        <v>1634</v>
      </c>
      <c r="E1461" t="s">
        <v>2819</v>
      </c>
      <c r="F1461" t="s">
        <v>68</v>
      </c>
      <c r="G1461" t="s">
        <v>214</v>
      </c>
      <c r="H1461">
        <v>59</v>
      </c>
      <c r="I1461">
        <v>59</v>
      </c>
      <c r="J1461">
        <v>59</v>
      </c>
      <c r="K1461">
        <v>59</v>
      </c>
      <c r="L1461">
        <v>59</v>
      </c>
      <c r="N1461" s="171" t="str">
        <f t="shared" si="66"/>
        <v>820442-77202-XS</v>
      </c>
      <c r="O1461" s="172">
        <f>IF(B1461="NET","",IF(B1461="","",IFERROR(VLOOKUP(N1461,EAN!$A:$B,2,FALSE),"MANGLER - MÅ OPPDATERE EAN-FANEN")))</f>
        <v>7048652899903</v>
      </c>
      <c r="P1461" s="171">
        <f t="shared" si="67"/>
        <v>59</v>
      </c>
      <c r="Q1461" s="171">
        <f t="shared" si="68"/>
        <v>59</v>
      </c>
      <c r="S1461" s="102">
        <f>IF(B1461="NET","",IFERROR(VLOOKUP(O1461,'2) Order Form'!$V$9:$V$905,1,FALSE),"Ikke med I order form"))</f>
        <v>7048652899903</v>
      </c>
      <c r="U1461" s="2">
        <v>7048652901446</v>
      </c>
      <c r="V1461" s="120">
        <f>IFERROR(VLOOKUP(U1461,'2) Order Form'!$V$9:$V$1767,1,FALSE),"Ikke med I order form")</f>
        <v>7048652901446</v>
      </c>
      <c r="W1461" s="173">
        <f>INDEX(ATS!$A:$P,MATCH(ATS!$U1461,ATS!$O:$O,0),1)</f>
        <v>820439</v>
      </c>
      <c r="X1461" s="174" t="str">
        <f>INDEX(ATS!$A:$P,MATCH(ATS!$U1461,ATS!$O:$O,0),2)</f>
        <v>Hunter Merino Socks</v>
      </c>
      <c r="Y1461" s="175" t="str">
        <f>INDEX(ATS!$A:$P,MATCH(ATS!$U1461,ATS!$O:$O,0),4)</f>
        <v>99901-4446</v>
      </c>
      <c r="AA1461" s="173"/>
    </row>
    <row r="1462" spans="1:27">
      <c r="A1462">
        <v>820442</v>
      </c>
      <c r="B1462" t="s">
        <v>1642</v>
      </c>
      <c r="C1462" t="s">
        <v>3939</v>
      </c>
      <c r="D1462" t="s">
        <v>1541</v>
      </c>
      <c r="E1462" t="s">
        <v>2819</v>
      </c>
      <c r="F1462" t="s">
        <v>8</v>
      </c>
      <c r="G1462" t="s">
        <v>214</v>
      </c>
      <c r="H1462">
        <v>122</v>
      </c>
      <c r="I1462">
        <v>122</v>
      </c>
      <c r="J1462">
        <v>122</v>
      </c>
      <c r="K1462">
        <v>122</v>
      </c>
      <c r="L1462">
        <v>122</v>
      </c>
      <c r="N1462" s="171" t="str">
        <f t="shared" si="66"/>
        <v>820442-77202-S</v>
      </c>
      <c r="O1462" s="172">
        <f>IF(B1462="NET","",IF(B1462="","",IFERROR(VLOOKUP(N1462,EAN!$A:$B,2,FALSE),"MANGLER - MÅ OPPDATERE EAN-FANEN")))</f>
        <v>7048652899897</v>
      </c>
      <c r="P1462" s="171">
        <f t="shared" si="67"/>
        <v>122</v>
      </c>
      <c r="Q1462" s="171">
        <f t="shared" si="68"/>
        <v>122</v>
      </c>
      <c r="S1462" s="102">
        <f>IF(B1462="NET","",IFERROR(VLOOKUP(O1462,'2) Order Form'!$V$9:$V$905,1,FALSE),"Ikke med I order form"))</f>
        <v>7048652899897</v>
      </c>
      <c r="U1462" s="2">
        <v>7048652901217</v>
      </c>
      <c r="V1462" s="120">
        <f>IFERROR(VLOOKUP(U1462,'2) Order Form'!$V$9:$V$1767,1,FALSE),"Ikke med I order form")</f>
        <v>7048652901217</v>
      </c>
      <c r="W1462" s="173">
        <f>INDEX(ATS!$A:$P,MATCH(ATS!$U1462,ATS!$O:$O,0),1)</f>
        <v>820414</v>
      </c>
      <c r="X1462" s="174" t="str">
        <f>INDEX(ATS!$A:$P,MATCH(ATS!$U1462,ATS!$O:$O,0),2)</f>
        <v>Hunter Socks</v>
      </c>
      <c r="Y1462" s="175" t="str">
        <f>INDEX(ATS!$A:$P,MATCH(ATS!$U1462,ATS!$O:$O,0),4)</f>
        <v>10001-3537</v>
      </c>
      <c r="AA1462" s="173"/>
    </row>
    <row r="1463" spans="1:27">
      <c r="A1463">
        <v>820442</v>
      </c>
      <c r="B1463" t="s">
        <v>1642</v>
      </c>
      <c r="C1463" t="s">
        <v>3939</v>
      </c>
      <c r="D1463" t="s">
        <v>1542</v>
      </c>
      <c r="E1463" t="s">
        <v>2819</v>
      </c>
      <c r="F1463" t="s">
        <v>7</v>
      </c>
      <c r="G1463" t="s">
        <v>214</v>
      </c>
      <c r="H1463">
        <v>111</v>
      </c>
      <c r="I1463">
        <v>111</v>
      </c>
      <c r="J1463">
        <v>111</v>
      </c>
      <c r="K1463">
        <v>111</v>
      </c>
      <c r="L1463">
        <v>111</v>
      </c>
      <c r="N1463" s="171" t="str">
        <f t="shared" si="66"/>
        <v>820442-77202-M</v>
      </c>
      <c r="O1463" s="172">
        <f>IF(B1463="NET","",IF(B1463="","",IFERROR(VLOOKUP(N1463,EAN!$A:$B,2,FALSE),"MANGLER - MÅ OPPDATERE EAN-FANEN")))</f>
        <v>7048652899880</v>
      </c>
      <c r="P1463" s="171">
        <f t="shared" si="67"/>
        <v>111</v>
      </c>
      <c r="Q1463" s="171">
        <f t="shared" si="68"/>
        <v>111</v>
      </c>
      <c r="S1463" s="102">
        <f>IF(B1463="NET","",IFERROR(VLOOKUP(O1463,'2) Order Form'!$V$9:$V$905,1,FALSE),"Ikke med I order form"))</f>
        <v>7048652899880</v>
      </c>
      <c r="U1463" s="2">
        <v>7048652901217</v>
      </c>
      <c r="V1463" s="120">
        <f>IFERROR(VLOOKUP(U1463,'2) Order Form'!$V$9:$V$1767,1,FALSE),"Ikke med I order form")</f>
        <v>7048652901217</v>
      </c>
      <c r="W1463" s="173">
        <f>INDEX(ATS!$A:$P,MATCH(ATS!$U1463,ATS!$O:$O,0),1)</f>
        <v>820414</v>
      </c>
      <c r="X1463" s="174" t="str">
        <f>INDEX(ATS!$A:$P,MATCH(ATS!$U1463,ATS!$O:$O,0),2)</f>
        <v>Hunter Socks</v>
      </c>
      <c r="Y1463" s="175" t="str">
        <f>INDEX(ATS!$A:$P,MATCH(ATS!$U1463,ATS!$O:$O,0),4)</f>
        <v>10001-3537</v>
      </c>
      <c r="AA1463" s="173"/>
    </row>
    <row r="1464" spans="1:27">
      <c r="A1464">
        <v>820442</v>
      </c>
      <c r="B1464" t="s">
        <v>1642</v>
      </c>
      <c r="C1464" t="s">
        <v>3939</v>
      </c>
      <c r="D1464" t="s">
        <v>1543</v>
      </c>
      <c r="E1464" t="s">
        <v>2819</v>
      </c>
      <c r="F1464" t="s">
        <v>66</v>
      </c>
      <c r="G1464" t="s">
        <v>214</v>
      </c>
      <c r="H1464">
        <v>43</v>
      </c>
      <c r="I1464">
        <v>43</v>
      </c>
      <c r="J1464">
        <v>43</v>
      </c>
      <c r="K1464">
        <v>43</v>
      </c>
      <c r="L1464">
        <v>43</v>
      </c>
      <c r="N1464" s="171" t="str">
        <f t="shared" si="66"/>
        <v>820442-77202-L</v>
      </c>
      <c r="O1464" s="172">
        <f>IF(B1464="NET","",IF(B1464="","",IFERROR(VLOOKUP(N1464,EAN!$A:$B,2,FALSE),"MANGLER - MÅ OPPDATERE EAN-FANEN")))</f>
        <v>7048652899873</v>
      </c>
      <c r="P1464" s="171">
        <f t="shared" si="67"/>
        <v>43</v>
      </c>
      <c r="Q1464" s="171">
        <f t="shared" si="68"/>
        <v>43</v>
      </c>
      <c r="S1464" s="102">
        <f>IF(B1464="NET","",IFERROR(VLOOKUP(O1464,'2) Order Form'!$V$9:$V$905,1,FALSE),"Ikke med I order form"))</f>
        <v>7048652899873</v>
      </c>
      <c r="U1464" s="2">
        <v>7048652901224</v>
      </c>
      <c r="V1464" s="120">
        <f>IFERROR(VLOOKUP(U1464,'2) Order Form'!$V$9:$V$1767,1,FALSE),"Ikke med I order form")</f>
        <v>7048652901224</v>
      </c>
      <c r="W1464" s="173">
        <f>INDEX(ATS!$A:$P,MATCH(ATS!$U1464,ATS!$O:$O,0),1)</f>
        <v>820414</v>
      </c>
      <c r="X1464" s="174" t="str">
        <f>INDEX(ATS!$A:$P,MATCH(ATS!$U1464,ATS!$O:$O,0),2)</f>
        <v>Hunter Socks</v>
      </c>
      <c r="Y1464" s="175" t="str">
        <f>INDEX(ATS!$A:$P,MATCH(ATS!$U1464,ATS!$O:$O,0),4)</f>
        <v>10001-3840</v>
      </c>
      <c r="AA1464" s="173"/>
    </row>
    <row r="1465" spans="1:27">
      <c r="A1465">
        <v>820442</v>
      </c>
      <c r="B1465" t="s">
        <v>1642</v>
      </c>
      <c r="C1465" t="s">
        <v>3939</v>
      </c>
      <c r="D1465" t="s">
        <v>1431</v>
      </c>
      <c r="E1465" t="s">
        <v>2823</v>
      </c>
      <c r="F1465" t="s">
        <v>68</v>
      </c>
      <c r="G1465" t="s">
        <v>214</v>
      </c>
      <c r="H1465">
        <v>40</v>
      </c>
      <c r="I1465">
        <v>40</v>
      </c>
      <c r="J1465">
        <v>40</v>
      </c>
      <c r="K1465">
        <v>40</v>
      </c>
      <c r="L1465">
        <v>40</v>
      </c>
      <c r="N1465" s="171" t="str">
        <f t="shared" si="66"/>
        <v>820442-88300-XS</v>
      </c>
      <c r="O1465" s="172">
        <f>IF(B1465="NET","",IF(B1465="","",IFERROR(VLOOKUP(N1465,EAN!$A:$B,2,FALSE),"MANGLER - MÅ OPPDATERE EAN-FANEN")))</f>
        <v>7048652899941</v>
      </c>
      <c r="P1465" s="171">
        <f t="shared" si="67"/>
        <v>40</v>
      </c>
      <c r="Q1465" s="171">
        <f t="shared" si="68"/>
        <v>40</v>
      </c>
      <c r="S1465" s="102">
        <f>IF(B1465="NET","",IFERROR(VLOOKUP(O1465,'2) Order Form'!$V$9:$V$905,1,FALSE),"Ikke med I order form"))</f>
        <v>7048652899941</v>
      </c>
      <c r="U1465" s="2">
        <v>7048652901224</v>
      </c>
      <c r="V1465" s="120">
        <f>IFERROR(VLOOKUP(U1465,'2) Order Form'!$V$9:$V$1767,1,FALSE),"Ikke med I order form")</f>
        <v>7048652901224</v>
      </c>
      <c r="W1465" s="173">
        <f>INDEX(ATS!$A:$P,MATCH(ATS!$U1465,ATS!$O:$O,0),1)</f>
        <v>820414</v>
      </c>
      <c r="X1465" s="174" t="str">
        <f>INDEX(ATS!$A:$P,MATCH(ATS!$U1465,ATS!$O:$O,0),2)</f>
        <v>Hunter Socks</v>
      </c>
      <c r="Y1465" s="175" t="str">
        <f>INDEX(ATS!$A:$P,MATCH(ATS!$U1465,ATS!$O:$O,0),4)</f>
        <v>10001-3840</v>
      </c>
      <c r="AA1465" s="173"/>
    </row>
    <row r="1466" spans="1:27">
      <c r="A1466">
        <v>820442</v>
      </c>
      <c r="B1466" t="s">
        <v>1642</v>
      </c>
      <c r="C1466" t="s">
        <v>3939</v>
      </c>
      <c r="D1466" t="s">
        <v>1423</v>
      </c>
      <c r="E1466" t="s">
        <v>2823</v>
      </c>
      <c r="F1466" t="s">
        <v>8</v>
      </c>
      <c r="G1466" t="s">
        <v>214</v>
      </c>
      <c r="H1466">
        <v>86</v>
      </c>
      <c r="I1466">
        <v>86</v>
      </c>
      <c r="J1466">
        <v>86</v>
      </c>
      <c r="K1466">
        <v>86</v>
      </c>
      <c r="L1466">
        <v>86</v>
      </c>
      <c r="N1466" s="171" t="str">
        <f t="shared" si="66"/>
        <v>820442-88300-S</v>
      </c>
      <c r="O1466" s="172">
        <f>IF(B1466="NET","",IF(B1466="","",IFERROR(VLOOKUP(N1466,EAN!$A:$B,2,FALSE),"MANGLER - MÅ OPPDATERE EAN-FANEN")))</f>
        <v>7048652899934</v>
      </c>
      <c r="P1466" s="171">
        <f t="shared" si="67"/>
        <v>86</v>
      </c>
      <c r="Q1466" s="171">
        <f t="shared" si="68"/>
        <v>86</v>
      </c>
      <c r="S1466" s="102">
        <f>IF(B1466="NET","",IFERROR(VLOOKUP(O1466,'2) Order Form'!$V$9:$V$905,1,FALSE),"Ikke med I order form"))</f>
        <v>7048652899934</v>
      </c>
      <c r="U1466" s="2">
        <v>7048652901231</v>
      </c>
      <c r="V1466" s="120">
        <f>IFERROR(VLOOKUP(U1466,'2) Order Form'!$V$9:$V$1767,1,FALSE),"Ikke med I order form")</f>
        <v>7048652901231</v>
      </c>
      <c r="W1466" s="173">
        <f>INDEX(ATS!$A:$P,MATCH(ATS!$U1466,ATS!$O:$O,0),1)</f>
        <v>820414</v>
      </c>
      <c r="X1466" s="174" t="str">
        <f>INDEX(ATS!$A:$P,MATCH(ATS!$U1466,ATS!$O:$O,0),2)</f>
        <v>Hunter Socks</v>
      </c>
      <c r="Y1466" s="175" t="str">
        <f>INDEX(ATS!$A:$P,MATCH(ATS!$U1466,ATS!$O:$O,0),4)</f>
        <v>10001-4143</v>
      </c>
      <c r="AA1466" s="173"/>
    </row>
    <row r="1467" spans="1:27">
      <c r="A1467">
        <v>820442</v>
      </c>
      <c r="B1467" t="s">
        <v>1642</v>
      </c>
      <c r="C1467" t="s">
        <v>3939</v>
      </c>
      <c r="D1467" t="s">
        <v>1424</v>
      </c>
      <c r="E1467" t="s">
        <v>2823</v>
      </c>
      <c r="F1467" t="s">
        <v>7</v>
      </c>
      <c r="G1467" t="s">
        <v>214</v>
      </c>
      <c r="H1467">
        <v>85</v>
      </c>
      <c r="I1467">
        <v>85</v>
      </c>
      <c r="J1467">
        <v>85</v>
      </c>
      <c r="K1467">
        <v>85</v>
      </c>
      <c r="L1467">
        <v>85</v>
      </c>
      <c r="N1467" s="171" t="str">
        <f t="shared" si="66"/>
        <v>820442-88300-M</v>
      </c>
      <c r="O1467" s="172">
        <f>IF(B1467="NET","",IF(B1467="","",IFERROR(VLOOKUP(N1467,EAN!$A:$B,2,FALSE),"MANGLER - MÅ OPPDATERE EAN-FANEN")))</f>
        <v>7048652899927</v>
      </c>
      <c r="P1467" s="171">
        <f t="shared" si="67"/>
        <v>85</v>
      </c>
      <c r="Q1467" s="171">
        <f t="shared" si="68"/>
        <v>85</v>
      </c>
      <c r="S1467" s="102">
        <f>IF(B1467="NET","",IFERROR(VLOOKUP(O1467,'2) Order Form'!$V$9:$V$905,1,FALSE),"Ikke med I order form"))</f>
        <v>7048652899927</v>
      </c>
      <c r="U1467" s="2">
        <v>7048652901231</v>
      </c>
      <c r="V1467" s="120">
        <f>IFERROR(VLOOKUP(U1467,'2) Order Form'!$V$9:$V$1767,1,FALSE),"Ikke med I order form")</f>
        <v>7048652901231</v>
      </c>
      <c r="W1467" s="173">
        <f>INDEX(ATS!$A:$P,MATCH(ATS!$U1467,ATS!$O:$O,0),1)</f>
        <v>820414</v>
      </c>
      <c r="X1467" s="174" t="str">
        <f>INDEX(ATS!$A:$P,MATCH(ATS!$U1467,ATS!$O:$O,0),2)</f>
        <v>Hunter Socks</v>
      </c>
      <c r="Y1467" s="175" t="str">
        <f>INDEX(ATS!$A:$P,MATCH(ATS!$U1467,ATS!$O:$O,0),4)</f>
        <v>10001-4143</v>
      </c>
      <c r="AA1467" s="173"/>
    </row>
    <row r="1468" spans="1:27">
      <c r="A1468">
        <v>820442</v>
      </c>
      <c r="B1468" t="s">
        <v>1642</v>
      </c>
      <c r="C1468" t="s">
        <v>3939</v>
      </c>
      <c r="D1468" t="s">
        <v>1425</v>
      </c>
      <c r="E1468" t="s">
        <v>2823</v>
      </c>
      <c r="F1468" t="s">
        <v>66</v>
      </c>
      <c r="G1468" t="s">
        <v>214</v>
      </c>
      <c r="H1468">
        <v>36</v>
      </c>
      <c r="I1468">
        <v>36</v>
      </c>
      <c r="J1468">
        <v>36</v>
      </c>
      <c r="K1468">
        <v>36</v>
      </c>
      <c r="L1468">
        <v>36</v>
      </c>
      <c r="N1468" s="171" t="str">
        <f t="shared" si="66"/>
        <v>820442-88300-L</v>
      </c>
      <c r="O1468" s="172">
        <f>IF(B1468="NET","",IF(B1468="","",IFERROR(VLOOKUP(N1468,EAN!$A:$B,2,FALSE),"MANGLER - MÅ OPPDATERE EAN-FANEN")))</f>
        <v>7048652899910</v>
      </c>
      <c r="P1468" s="171">
        <f t="shared" si="67"/>
        <v>36</v>
      </c>
      <c r="Q1468" s="171">
        <f t="shared" si="68"/>
        <v>36</v>
      </c>
      <c r="S1468" s="102">
        <f>IF(B1468="NET","",IFERROR(VLOOKUP(O1468,'2) Order Form'!$V$9:$V$905,1,FALSE),"Ikke med I order form"))</f>
        <v>7048652899910</v>
      </c>
      <c r="U1468" s="2">
        <v>7048652901248</v>
      </c>
      <c r="V1468" s="120">
        <f>IFERROR(VLOOKUP(U1468,'2) Order Form'!$V$9:$V$1767,1,FALSE),"Ikke med I order form")</f>
        <v>7048652901248</v>
      </c>
      <c r="W1468" s="173">
        <f>INDEX(ATS!$A:$P,MATCH(ATS!$U1468,ATS!$O:$O,0),1)</f>
        <v>820414</v>
      </c>
      <c r="X1468" s="174" t="str">
        <f>INDEX(ATS!$A:$P,MATCH(ATS!$U1468,ATS!$O:$O,0),2)</f>
        <v>Hunter Socks</v>
      </c>
      <c r="Y1468" s="175" t="str">
        <f>INDEX(ATS!$A:$P,MATCH(ATS!$U1468,ATS!$O:$O,0),4)</f>
        <v>10001-4446</v>
      </c>
      <c r="AA1468" s="173"/>
    </row>
    <row r="1469" spans="1:27">
      <c r="A1469">
        <v>820442</v>
      </c>
      <c r="B1469" t="s">
        <v>1642</v>
      </c>
      <c r="C1469" t="s">
        <v>3939</v>
      </c>
      <c r="D1469" t="s">
        <v>338</v>
      </c>
      <c r="E1469" t="s">
        <v>2883</v>
      </c>
      <c r="F1469" t="s">
        <v>68</v>
      </c>
      <c r="G1469" t="s">
        <v>111</v>
      </c>
      <c r="H1469">
        <v>0</v>
      </c>
      <c r="I1469">
        <v>0</v>
      </c>
      <c r="J1469">
        <v>0</v>
      </c>
      <c r="K1469">
        <v>0</v>
      </c>
      <c r="L1469">
        <v>0</v>
      </c>
      <c r="N1469" s="171" t="str">
        <f t="shared" si="66"/>
        <v>820442-99901-XS</v>
      </c>
      <c r="O1469" s="172" t="str">
        <f>IF(B1469="NET","",IF(B1469="","",IFERROR(VLOOKUP(N1469,EAN!$A:$B,2,FALSE),"MANGLER - MÅ OPPDATERE EAN-FANEN")))</f>
        <v>MANGLER - MÅ OPPDATERE EAN-FANEN</v>
      </c>
      <c r="P1469" s="171">
        <f t="shared" si="67"/>
        <v>0</v>
      </c>
      <c r="Q1469" s="171">
        <f t="shared" si="68"/>
        <v>0</v>
      </c>
      <c r="S1469" s="102" t="str">
        <f>IF(B1469="NET","",IFERROR(VLOOKUP(O1469,'2) Order Form'!$V$9:$V$905,1,FALSE),"Ikke med I order form"))</f>
        <v>Ikke med I order form</v>
      </c>
      <c r="U1469" s="2">
        <v>7048652901248</v>
      </c>
      <c r="V1469" s="120">
        <f>IFERROR(VLOOKUP(U1469,'2) Order Form'!$V$9:$V$1767,1,FALSE),"Ikke med I order form")</f>
        <v>7048652901248</v>
      </c>
      <c r="W1469" s="173">
        <f>INDEX(ATS!$A:$P,MATCH(ATS!$U1469,ATS!$O:$O,0),1)</f>
        <v>820414</v>
      </c>
      <c r="X1469" s="174" t="str">
        <f>INDEX(ATS!$A:$P,MATCH(ATS!$U1469,ATS!$O:$O,0),2)</f>
        <v>Hunter Socks</v>
      </c>
      <c r="Y1469" s="175" t="str">
        <f>INDEX(ATS!$A:$P,MATCH(ATS!$U1469,ATS!$O:$O,0),4)</f>
        <v>10001-4446</v>
      </c>
      <c r="AA1469" s="173"/>
    </row>
    <row r="1470" spans="1:27">
      <c r="A1470">
        <v>820442</v>
      </c>
      <c r="B1470" t="s">
        <v>1642</v>
      </c>
      <c r="C1470" t="s">
        <v>3939</v>
      </c>
      <c r="D1470" t="s">
        <v>334</v>
      </c>
      <c r="E1470" t="s">
        <v>2883</v>
      </c>
      <c r="F1470" t="s">
        <v>8</v>
      </c>
      <c r="G1470" t="s">
        <v>111</v>
      </c>
      <c r="H1470">
        <v>0</v>
      </c>
      <c r="I1470">
        <v>0</v>
      </c>
      <c r="J1470">
        <v>0</v>
      </c>
      <c r="K1470">
        <v>0</v>
      </c>
      <c r="L1470">
        <v>0</v>
      </c>
      <c r="N1470" s="171" t="str">
        <f t="shared" si="66"/>
        <v>820442-99901-S</v>
      </c>
      <c r="O1470" s="172" t="str">
        <f>IF(B1470="NET","",IF(B1470="","",IFERROR(VLOOKUP(N1470,EAN!$A:$B,2,FALSE),"MANGLER - MÅ OPPDATERE EAN-FANEN")))</f>
        <v>MANGLER - MÅ OPPDATERE EAN-FANEN</v>
      </c>
      <c r="P1470" s="171">
        <f t="shared" si="67"/>
        <v>0</v>
      </c>
      <c r="Q1470" s="171">
        <f t="shared" si="68"/>
        <v>0</v>
      </c>
      <c r="S1470" s="102" t="str">
        <f>IF(B1470="NET","",IFERROR(VLOOKUP(O1470,'2) Order Form'!$V$9:$V$905,1,FALSE),"Ikke med I order form"))</f>
        <v>Ikke med I order form</v>
      </c>
      <c r="U1470" s="2">
        <v>7048652901255</v>
      </c>
      <c r="V1470" s="120" t="str">
        <f>IFERROR(VLOOKUP(U1470,'2) Order Form'!$V$9:$V$1767,1,FALSE),"Ikke med I order form")</f>
        <v>Ikke med I order form</v>
      </c>
      <c r="W1470" s="173" t="e">
        <f>INDEX(ATS!$A:$P,MATCH(ATS!$U1470,ATS!$O:$O,0),1)</f>
        <v>#N/A</v>
      </c>
      <c r="X1470" s="174" t="e">
        <f>INDEX(ATS!$A:$P,MATCH(ATS!$U1470,ATS!$O:$O,0),2)</f>
        <v>#N/A</v>
      </c>
      <c r="Y1470" s="175" t="e">
        <f>INDEX(ATS!$A:$P,MATCH(ATS!$U1470,ATS!$O:$O,0),4)</f>
        <v>#N/A</v>
      </c>
      <c r="AA1470" s="173"/>
    </row>
    <row r="1471" spans="1:27">
      <c r="A1471">
        <v>820442</v>
      </c>
      <c r="B1471" t="s">
        <v>1642</v>
      </c>
      <c r="C1471" t="s">
        <v>3939</v>
      </c>
      <c r="D1471" t="s">
        <v>335</v>
      </c>
      <c r="E1471" t="s">
        <v>2883</v>
      </c>
      <c r="F1471" t="s">
        <v>7</v>
      </c>
      <c r="G1471" t="s">
        <v>111</v>
      </c>
      <c r="H1471">
        <v>0</v>
      </c>
      <c r="I1471">
        <v>0</v>
      </c>
      <c r="J1471">
        <v>0</v>
      </c>
      <c r="K1471">
        <v>0</v>
      </c>
      <c r="L1471">
        <v>0</v>
      </c>
      <c r="N1471" s="171" t="str">
        <f t="shared" si="66"/>
        <v>820442-99901-M</v>
      </c>
      <c r="O1471" s="172" t="str">
        <f>IF(B1471="NET","",IF(B1471="","",IFERROR(VLOOKUP(N1471,EAN!$A:$B,2,FALSE),"MANGLER - MÅ OPPDATERE EAN-FANEN")))</f>
        <v>MANGLER - MÅ OPPDATERE EAN-FANEN</v>
      </c>
      <c r="P1471" s="171">
        <f t="shared" si="67"/>
        <v>0</v>
      </c>
      <c r="Q1471" s="171">
        <f t="shared" si="68"/>
        <v>0</v>
      </c>
      <c r="S1471" s="102" t="str">
        <f>IF(B1471="NET","",IFERROR(VLOOKUP(O1471,'2) Order Form'!$V$9:$V$905,1,FALSE),"Ikke med I order form"))</f>
        <v>Ikke med I order form</v>
      </c>
      <c r="U1471" s="2">
        <v>7048652901255</v>
      </c>
      <c r="V1471" s="120" t="str">
        <f>IFERROR(VLOOKUP(U1471,'2) Order Form'!$V$9:$V$1767,1,FALSE),"Ikke med I order form")</f>
        <v>Ikke med I order form</v>
      </c>
      <c r="W1471" s="173" t="e">
        <f>INDEX(ATS!$A:$P,MATCH(ATS!$U1471,ATS!$O:$O,0),1)</f>
        <v>#N/A</v>
      </c>
      <c r="X1471" s="174" t="e">
        <f>INDEX(ATS!$A:$P,MATCH(ATS!$U1471,ATS!$O:$O,0),2)</f>
        <v>#N/A</v>
      </c>
      <c r="Y1471" s="175" t="e">
        <f>INDEX(ATS!$A:$P,MATCH(ATS!$U1471,ATS!$O:$O,0),4)</f>
        <v>#N/A</v>
      </c>
      <c r="AA1471" s="173"/>
    </row>
    <row r="1472" spans="1:27">
      <c r="A1472">
        <v>820442</v>
      </c>
      <c r="B1472" t="s">
        <v>1642</v>
      </c>
      <c r="C1472" t="s">
        <v>3939</v>
      </c>
      <c r="D1472" t="s">
        <v>336</v>
      </c>
      <c r="E1472" t="s">
        <v>2883</v>
      </c>
      <c r="F1472" t="s">
        <v>66</v>
      </c>
      <c r="G1472" t="s">
        <v>111</v>
      </c>
      <c r="H1472">
        <v>0</v>
      </c>
      <c r="I1472">
        <v>0</v>
      </c>
      <c r="J1472">
        <v>0</v>
      </c>
      <c r="K1472">
        <v>0</v>
      </c>
      <c r="L1472">
        <v>0</v>
      </c>
      <c r="N1472" s="171" t="str">
        <f t="shared" si="66"/>
        <v>820442-99901-L</v>
      </c>
      <c r="O1472" s="172" t="str">
        <f>IF(B1472="NET","",IF(B1472="","",IFERROR(VLOOKUP(N1472,EAN!$A:$B,2,FALSE),"MANGLER - MÅ OPPDATERE EAN-FANEN")))</f>
        <v>MANGLER - MÅ OPPDATERE EAN-FANEN</v>
      </c>
      <c r="P1472" s="171">
        <f t="shared" si="67"/>
        <v>0</v>
      </c>
      <c r="Q1472" s="171">
        <f t="shared" si="68"/>
        <v>0</v>
      </c>
      <c r="S1472" s="102" t="str">
        <f>IF(B1472="NET","",IFERROR(VLOOKUP(O1472,'2) Order Form'!$V$9:$V$905,1,FALSE),"Ikke med I order form"))</f>
        <v>Ikke med I order form</v>
      </c>
      <c r="U1472" s="2">
        <v>7048652901262</v>
      </c>
      <c r="V1472" s="120" t="str">
        <f>IFERROR(VLOOKUP(U1472,'2) Order Form'!$V$9:$V$1767,1,FALSE),"Ikke med I order form")</f>
        <v>Ikke med I order form</v>
      </c>
      <c r="W1472" s="173" t="e">
        <f>INDEX(ATS!$A:$P,MATCH(ATS!$U1472,ATS!$O:$O,0),1)</f>
        <v>#N/A</v>
      </c>
      <c r="X1472" s="174" t="e">
        <f>INDEX(ATS!$A:$P,MATCH(ATS!$U1472,ATS!$O:$O,0),2)</f>
        <v>#N/A</v>
      </c>
      <c r="Y1472" s="175" t="e">
        <f>INDEX(ATS!$A:$P,MATCH(ATS!$U1472,ATS!$O:$O,0),4)</f>
        <v>#N/A</v>
      </c>
      <c r="AA1472" s="173"/>
    </row>
    <row r="1473" spans="1:27">
      <c r="A1473" s="140">
        <v>820443</v>
      </c>
      <c r="B1473" t="s">
        <v>170</v>
      </c>
      <c r="H1473" s="140">
        <v>202341</v>
      </c>
      <c r="I1473" s="140">
        <v>202342</v>
      </c>
      <c r="J1473" s="140">
        <v>202343</v>
      </c>
      <c r="K1473" s="140">
        <v>202344</v>
      </c>
      <c r="L1473" s="140">
        <v>202345</v>
      </c>
      <c r="N1473" s="171" t="str">
        <f t="shared" si="66"/>
        <v>820443-</v>
      </c>
      <c r="O1473" s="172" t="str">
        <f>IF(B1473="NET","",IF(B1473="","",IFERROR(VLOOKUP(N1473,EAN!$A:$B,2,FALSE),"MANGLER - MÅ OPPDATERE EAN-FANEN")))</f>
        <v/>
      </c>
      <c r="P1473" s="171">
        <f t="shared" si="67"/>
        <v>202341</v>
      </c>
      <c r="Q1473" s="171">
        <f t="shared" si="68"/>
        <v>202345</v>
      </c>
      <c r="S1473" s="102" t="str">
        <f>IF(B1473="NET","",IFERROR(VLOOKUP(O1473,'2) Order Form'!$V$9:$V$905,1,FALSE),"Ikke med I order form"))</f>
        <v/>
      </c>
      <c r="U1473" s="2">
        <v>7048652901262</v>
      </c>
      <c r="V1473" s="120" t="str">
        <f>IFERROR(VLOOKUP(U1473,'2) Order Form'!$V$9:$V$1767,1,FALSE),"Ikke med I order form")</f>
        <v>Ikke med I order form</v>
      </c>
      <c r="W1473" s="173" t="e">
        <f>INDEX(ATS!$A:$P,MATCH(ATS!$U1473,ATS!$O:$O,0),1)</f>
        <v>#N/A</v>
      </c>
      <c r="X1473" s="174" t="e">
        <f>INDEX(ATS!$A:$P,MATCH(ATS!$U1473,ATS!$O:$O,0),2)</f>
        <v>#N/A</v>
      </c>
      <c r="Y1473" s="175" t="e">
        <f>INDEX(ATS!$A:$P,MATCH(ATS!$U1473,ATS!$O:$O,0),4)</f>
        <v>#N/A</v>
      </c>
      <c r="AA1473" s="173"/>
    </row>
    <row r="1474" spans="1:27">
      <c r="A1474">
        <v>820443</v>
      </c>
      <c r="B1474" t="s">
        <v>966</v>
      </c>
      <c r="C1474" t="s">
        <v>3939</v>
      </c>
      <c r="D1474" t="s">
        <v>1539</v>
      </c>
      <c r="E1474" t="s">
        <v>2810</v>
      </c>
      <c r="F1474" t="s">
        <v>68</v>
      </c>
      <c r="G1474" t="s">
        <v>111</v>
      </c>
      <c r="H1474">
        <v>21</v>
      </c>
      <c r="I1474">
        <v>21</v>
      </c>
      <c r="J1474">
        <v>21</v>
      </c>
      <c r="K1474">
        <v>21</v>
      </c>
      <c r="L1474">
        <v>21</v>
      </c>
      <c r="N1474" s="171" t="str">
        <f t="shared" si="66"/>
        <v>820443-78001-XS</v>
      </c>
      <c r="O1474" s="172">
        <f>IF(B1474="NET","",IF(B1474="","",IFERROR(VLOOKUP(N1474,EAN!$A:$B,2,FALSE),"MANGLER - MÅ OPPDATERE EAN-FANEN")))</f>
        <v>7048652898784</v>
      </c>
      <c r="P1474" s="171">
        <f t="shared" si="67"/>
        <v>21</v>
      </c>
      <c r="Q1474" s="171">
        <f t="shared" si="68"/>
        <v>21</v>
      </c>
      <c r="S1474" s="102">
        <f>IF(B1474="NET","",IFERROR(VLOOKUP(O1474,'2) Order Form'!$V$9:$V$905,1,FALSE),"Ikke med I order form"))</f>
        <v>7048652898784</v>
      </c>
      <c r="U1474" s="2">
        <v>7048652901279</v>
      </c>
      <c r="V1474" s="120" t="str">
        <f>IFERROR(VLOOKUP(U1474,'2) Order Form'!$V$9:$V$1767,1,FALSE),"Ikke med I order form")</f>
        <v>Ikke med I order form</v>
      </c>
      <c r="W1474" s="173" t="e">
        <f>INDEX(ATS!$A:$P,MATCH(ATS!$U1474,ATS!$O:$O,0),1)</f>
        <v>#N/A</v>
      </c>
      <c r="X1474" s="174" t="e">
        <f>INDEX(ATS!$A:$P,MATCH(ATS!$U1474,ATS!$O:$O,0),2)</f>
        <v>#N/A</v>
      </c>
      <c r="Y1474" s="175" t="e">
        <f>INDEX(ATS!$A:$P,MATCH(ATS!$U1474,ATS!$O:$O,0),4)</f>
        <v>#N/A</v>
      </c>
      <c r="AA1474" s="173"/>
    </row>
    <row r="1475" spans="1:27">
      <c r="A1475">
        <v>820443</v>
      </c>
      <c r="B1475" t="s">
        <v>966</v>
      </c>
      <c r="C1475" t="s">
        <v>3939</v>
      </c>
      <c r="D1475" t="s">
        <v>1516</v>
      </c>
      <c r="E1475" t="s">
        <v>2810</v>
      </c>
      <c r="F1475" t="s">
        <v>8</v>
      </c>
      <c r="G1475" t="s">
        <v>111</v>
      </c>
      <c r="H1475">
        <v>58</v>
      </c>
      <c r="I1475">
        <v>58</v>
      </c>
      <c r="J1475">
        <v>58</v>
      </c>
      <c r="K1475">
        <v>58</v>
      </c>
      <c r="L1475">
        <v>58</v>
      </c>
      <c r="N1475" s="171" t="str">
        <f t="shared" si="66"/>
        <v>820443-78001-S</v>
      </c>
      <c r="O1475" s="172">
        <f>IF(B1475="NET","",IF(B1475="","",IFERROR(VLOOKUP(N1475,EAN!$A:$B,2,FALSE),"MANGLER - MÅ OPPDATERE EAN-FANEN")))</f>
        <v>7048652898777</v>
      </c>
      <c r="P1475" s="171">
        <f t="shared" si="67"/>
        <v>58</v>
      </c>
      <c r="Q1475" s="171">
        <f t="shared" si="68"/>
        <v>58</v>
      </c>
      <c r="S1475" s="102">
        <f>IF(B1475="NET","",IFERROR(VLOOKUP(O1475,'2) Order Form'!$V$9:$V$905,1,FALSE),"Ikke med I order form"))</f>
        <v>7048652898777</v>
      </c>
      <c r="U1475" s="2">
        <v>7048652901279</v>
      </c>
      <c r="V1475" s="120" t="str">
        <f>IFERROR(VLOOKUP(U1475,'2) Order Form'!$V$9:$V$1767,1,FALSE),"Ikke med I order form")</f>
        <v>Ikke med I order form</v>
      </c>
      <c r="W1475" s="173" t="e">
        <f>INDEX(ATS!$A:$P,MATCH(ATS!$U1475,ATS!$O:$O,0),1)</f>
        <v>#N/A</v>
      </c>
      <c r="X1475" s="174" t="e">
        <f>INDEX(ATS!$A:$P,MATCH(ATS!$U1475,ATS!$O:$O,0),2)</f>
        <v>#N/A</v>
      </c>
      <c r="Y1475" s="175" t="e">
        <f>INDEX(ATS!$A:$P,MATCH(ATS!$U1475,ATS!$O:$O,0),4)</f>
        <v>#N/A</v>
      </c>
      <c r="AA1475" s="173"/>
    </row>
    <row r="1476" spans="1:27">
      <c r="A1476">
        <v>820443</v>
      </c>
      <c r="B1476" t="s">
        <v>966</v>
      </c>
      <c r="C1476" t="s">
        <v>3939</v>
      </c>
      <c r="D1476" t="s">
        <v>1517</v>
      </c>
      <c r="E1476" t="s">
        <v>2810</v>
      </c>
      <c r="F1476" t="s">
        <v>7</v>
      </c>
      <c r="G1476" t="s">
        <v>111</v>
      </c>
      <c r="H1476">
        <v>47</v>
      </c>
      <c r="I1476">
        <v>47</v>
      </c>
      <c r="J1476">
        <v>47</v>
      </c>
      <c r="K1476">
        <v>47</v>
      </c>
      <c r="L1476">
        <v>47</v>
      </c>
      <c r="N1476" s="171" t="str">
        <f t="shared" ref="N1476:N1539" si="69">CONCATENATE(A1476,"-",D1476)</f>
        <v>820443-78001-M</v>
      </c>
      <c r="O1476" s="172">
        <f>IF(B1476="NET","",IF(B1476="","",IFERROR(VLOOKUP(N1476,EAN!$A:$B,2,FALSE),"MANGLER - MÅ OPPDATERE EAN-FANEN")))</f>
        <v>7048652898760</v>
      </c>
      <c r="P1476" s="171">
        <f t="shared" si="67"/>
        <v>47</v>
      </c>
      <c r="Q1476" s="171">
        <f t="shared" si="68"/>
        <v>47</v>
      </c>
      <c r="S1476" s="102">
        <f>IF(B1476="NET","",IFERROR(VLOOKUP(O1476,'2) Order Form'!$V$9:$V$905,1,FALSE),"Ikke med I order form"))</f>
        <v>7048652898760</v>
      </c>
      <c r="U1476" s="2">
        <v>7048652901286</v>
      </c>
      <c r="V1476" s="120" t="str">
        <f>IFERROR(VLOOKUP(U1476,'2) Order Form'!$V$9:$V$1767,1,FALSE),"Ikke med I order form")</f>
        <v>Ikke med I order form</v>
      </c>
      <c r="W1476" s="173" t="e">
        <f>INDEX(ATS!$A:$P,MATCH(ATS!$U1476,ATS!$O:$O,0),1)</f>
        <v>#N/A</v>
      </c>
      <c r="X1476" s="174" t="e">
        <f>INDEX(ATS!$A:$P,MATCH(ATS!$U1476,ATS!$O:$O,0),2)</f>
        <v>#N/A</v>
      </c>
      <c r="Y1476" s="175" t="e">
        <f>INDEX(ATS!$A:$P,MATCH(ATS!$U1476,ATS!$O:$O,0),4)</f>
        <v>#N/A</v>
      </c>
      <c r="AA1476" s="173"/>
    </row>
    <row r="1477" spans="1:27">
      <c r="A1477">
        <v>820443</v>
      </c>
      <c r="B1477" t="s">
        <v>966</v>
      </c>
      <c r="C1477" t="s">
        <v>3939</v>
      </c>
      <c r="D1477" t="s">
        <v>1518</v>
      </c>
      <c r="E1477" t="s">
        <v>2810</v>
      </c>
      <c r="F1477" t="s">
        <v>66</v>
      </c>
      <c r="G1477" t="s">
        <v>111</v>
      </c>
      <c r="H1477">
        <v>29</v>
      </c>
      <c r="I1477">
        <v>29</v>
      </c>
      <c r="J1477">
        <v>29</v>
      </c>
      <c r="K1477">
        <v>29</v>
      </c>
      <c r="L1477">
        <v>29</v>
      </c>
      <c r="N1477" s="171" t="str">
        <f t="shared" si="69"/>
        <v>820443-78001-L</v>
      </c>
      <c r="O1477" s="172">
        <f>IF(B1477="NET","",IF(B1477="","",IFERROR(VLOOKUP(N1477,EAN!$A:$B,2,FALSE),"MANGLER - MÅ OPPDATERE EAN-FANEN")))</f>
        <v>7048652898753</v>
      </c>
      <c r="P1477" s="171">
        <f t="shared" ref="P1477:P1540" si="70">H1477</f>
        <v>29</v>
      </c>
      <c r="Q1477" s="171">
        <f t="shared" ref="Q1477:Q1540" si="71">L1477</f>
        <v>29</v>
      </c>
      <c r="S1477" s="102">
        <f>IF(B1477="NET","",IFERROR(VLOOKUP(O1477,'2) Order Form'!$V$9:$V$905,1,FALSE),"Ikke med I order form"))</f>
        <v>7048652898753</v>
      </c>
      <c r="U1477" s="2">
        <v>7048652901286</v>
      </c>
      <c r="V1477" s="120" t="str">
        <f>IFERROR(VLOOKUP(U1477,'2) Order Form'!$V$9:$V$1767,1,FALSE),"Ikke med I order form")</f>
        <v>Ikke med I order form</v>
      </c>
      <c r="W1477" s="173" t="e">
        <f>INDEX(ATS!$A:$P,MATCH(ATS!$U1477,ATS!$O:$O,0),1)</f>
        <v>#N/A</v>
      </c>
      <c r="X1477" s="174" t="e">
        <f>INDEX(ATS!$A:$P,MATCH(ATS!$U1477,ATS!$O:$O,0),2)</f>
        <v>#N/A</v>
      </c>
      <c r="Y1477" s="175" t="e">
        <f>INDEX(ATS!$A:$P,MATCH(ATS!$U1477,ATS!$O:$O,0),4)</f>
        <v>#N/A</v>
      </c>
      <c r="AA1477" s="173"/>
    </row>
    <row r="1478" spans="1:27">
      <c r="A1478">
        <v>820443</v>
      </c>
      <c r="B1478" t="s">
        <v>966</v>
      </c>
      <c r="C1478" t="s">
        <v>3939</v>
      </c>
      <c r="D1478" t="s">
        <v>1534</v>
      </c>
      <c r="E1478" t="s">
        <v>2817</v>
      </c>
      <c r="F1478" t="s">
        <v>68</v>
      </c>
      <c r="G1478" t="s">
        <v>111</v>
      </c>
      <c r="H1478">
        <v>11</v>
      </c>
      <c r="I1478">
        <v>11</v>
      </c>
      <c r="J1478">
        <v>11</v>
      </c>
      <c r="K1478">
        <v>11</v>
      </c>
      <c r="L1478">
        <v>11</v>
      </c>
      <c r="N1478" s="171" t="str">
        <f t="shared" si="69"/>
        <v>820443-88000-XS</v>
      </c>
      <c r="O1478" s="172">
        <f>IF(B1478="NET","",IF(B1478="","",IFERROR(VLOOKUP(N1478,EAN!$A:$B,2,FALSE),"MANGLER - MÅ OPPDATERE EAN-FANEN")))</f>
        <v>7048652898821</v>
      </c>
      <c r="P1478" s="171">
        <f t="shared" si="70"/>
        <v>11</v>
      </c>
      <c r="Q1478" s="171">
        <f t="shared" si="71"/>
        <v>11</v>
      </c>
      <c r="S1478" s="102">
        <f>IF(B1478="NET","",IFERROR(VLOOKUP(O1478,'2) Order Form'!$V$9:$V$905,1,FALSE),"Ikke med I order form"))</f>
        <v>7048652898821</v>
      </c>
      <c r="U1478" s="2">
        <v>7048652901293</v>
      </c>
      <c r="V1478" s="120">
        <f>IFERROR(VLOOKUP(U1478,'2) Order Form'!$V$9:$V$1767,1,FALSE),"Ikke med I order form")</f>
        <v>7048652901293</v>
      </c>
      <c r="W1478" s="173">
        <f>INDEX(ATS!$A:$P,MATCH(ATS!$U1478,ATS!$O:$O,0),1)</f>
        <v>820414</v>
      </c>
      <c r="X1478" s="174" t="str">
        <f>INDEX(ATS!$A:$P,MATCH(ATS!$U1478,ATS!$O:$O,0),2)</f>
        <v>Hunter Socks</v>
      </c>
      <c r="Y1478" s="175" t="str">
        <f>INDEX(ATS!$A:$P,MATCH(ATS!$U1478,ATS!$O:$O,0),4)</f>
        <v>99901-3537</v>
      </c>
      <c r="AA1478" s="173"/>
    </row>
    <row r="1479" spans="1:27">
      <c r="A1479">
        <v>820443</v>
      </c>
      <c r="B1479" t="s">
        <v>966</v>
      </c>
      <c r="C1479" t="s">
        <v>3939</v>
      </c>
      <c r="D1479" t="s">
        <v>1512</v>
      </c>
      <c r="E1479" t="s">
        <v>2817</v>
      </c>
      <c r="F1479" t="s">
        <v>8</v>
      </c>
      <c r="G1479" t="s">
        <v>111</v>
      </c>
      <c r="H1479">
        <v>39</v>
      </c>
      <c r="I1479">
        <v>39</v>
      </c>
      <c r="J1479">
        <v>39</v>
      </c>
      <c r="K1479">
        <v>39</v>
      </c>
      <c r="L1479">
        <v>39</v>
      </c>
      <c r="N1479" s="171" t="str">
        <f t="shared" si="69"/>
        <v>820443-88000-S</v>
      </c>
      <c r="O1479" s="172">
        <f>IF(B1479="NET","",IF(B1479="","",IFERROR(VLOOKUP(N1479,EAN!$A:$B,2,FALSE),"MANGLER - MÅ OPPDATERE EAN-FANEN")))</f>
        <v>7048652898814</v>
      </c>
      <c r="P1479" s="171">
        <f t="shared" si="70"/>
        <v>39</v>
      </c>
      <c r="Q1479" s="171">
        <f t="shared" si="71"/>
        <v>39</v>
      </c>
      <c r="S1479" s="102">
        <f>IF(B1479="NET","",IFERROR(VLOOKUP(O1479,'2) Order Form'!$V$9:$V$905,1,FALSE),"Ikke med I order form"))</f>
        <v>7048652898814</v>
      </c>
      <c r="U1479" s="2">
        <v>7048652901293</v>
      </c>
      <c r="V1479" s="120">
        <f>IFERROR(VLOOKUP(U1479,'2) Order Form'!$V$9:$V$1767,1,FALSE),"Ikke med I order form")</f>
        <v>7048652901293</v>
      </c>
      <c r="W1479" s="173">
        <f>INDEX(ATS!$A:$P,MATCH(ATS!$U1479,ATS!$O:$O,0),1)</f>
        <v>820414</v>
      </c>
      <c r="X1479" s="174" t="str">
        <f>INDEX(ATS!$A:$P,MATCH(ATS!$U1479,ATS!$O:$O,0),2)</f>
        <v>Hunter Socks</v>
      </c>
      <c r="Y1479" s="175" t="str">
        <f>INDEX(ATS!$A:$P,MATCH(ATS!$U1479,ATS!$O:$O,0),4)</f>
        <v>99901-3537</v>
      </c>
      <c r="AA1479" s="173"/>
    </row>
    <row r="1480" spans="1:27">
      <c r="A1480">
        <v>820443</v>
      </c>
      <c r="B1480" t="s">
        <v>966</v>
      </c>
      <c r="C1480" t="s">
        <v>3939</v>
      </c>
      <c r="D1480" t="s">
        <v>1513</v>
      </c>
      <c r="E1480" t="s">
        <v>2817</v>
      </c>
      <c r="F1480" t="s">
        <v>7</v>
      </c>
      <c r="G1480" t="s">
        <v>111</v>
      </c>
      <c r="H1480">
        <v>44</v>
      </c>
      <c r="I1480">
        <v>44</v>
      </c>
      <c r="J1480">
        <v>44</v>
      </c>
      <c r="K1480">
        <v>44</v>
      </c>
      <c r="L1480">
        <v>44</v>
      </c>
      <c r="N1480" s="171" t="str">
        <f t="shared" si="69"/>
        <v>820443-88000-M</v>
      </c>
      <c r="O1480" s="172">
        <f>IF(B1480="NET","",IF(B1480="","",IFERROR(VLOOKUP(N1480,EAN!$A:$B,2,FALSE),"MANGLER - MÅ OPPDATERE EAN-FANEN")))</f>
        <v>7048652898807</v>
      </c>
      <c r="P1480" s="171">
        <f t="shared" si="70"/>
        <v>44</v>
      </c>
      <c r="Q1480" s="171">
        <f t="shared" si="71"/>
        <v>44</v>
      </c>
      <c r="S1480" s="102">
        <f>IF(B1480="NET","",IFERROR(VLOOKUP(O1480,'2) Order Form'!$V$9:$V$905,1,FALSE),"Ikke med I order form"))</f>
        <v>7048652898807</v>
      </c>
      <c r="U1480" s="2">
        <v>7048652901309</v>
      </c>
      <c r="V1480" s="120">
        <f>IFERROR(VLOOKUP(U1480,'2) Order Form'!$V$9:$V$1767,1,FALSE),"Ikke med I order form")</f>
        <v>7048652901309</v>
      </c>
      <c r="W1480" s="173">
        <f>INDEX(ATS!$A:$P,MATCH(ATS!$U1480,ATS!$O:$O,0),1)</f>
        <v>820414</v>
      </c>
      <c r="X1480" s="174" t="str">
        <f>INDEX(ATS!$A:$P,MATCH(ATS!$U1480,ATS!$O:$O,0),2)</f>
        <v>Hunter Socks</v>
      </c>
      <c r="Y1480" s="175" t="str">
        <f>INDEX(ATS!$A:$P,MATCH(ATS!$U1480,ATS!$O:$O,0),4)</f>
        <v>99901-3840</v>
      </c>
      <c r="AA1480" s="173"/>
    </row>
    <row r="1481" spans="1:27">
      <c r="A1481">
        <v>820443</v>
      </c>
      <c r="B1481" t="s">
        <v>966</v>
      </c>
      <c r="C1481" t="s">
        <v>3939</v>
      </c>
      <c r="D1481" t="s">
        <v>1514</v>
      </c>
      <c r="E1481" t="s">
        <v>2817</v>
      </c>
      <c r="F1481" t="s">
        <v>66</v>
      </c>
      <c r="G1481" t="s">
        <v>111</v>
      </c>
      <c r="H1481">
        <v>31</v>
      </c>
      <c r="I1481">
        <v>31</v>
      </c>
      <c r="J1481">
        <v>31</v>
      </c>
      <c r="K1481">
        <v>31</v>
      </c>
      <c r="L1481">
        <v>31</v>
      </c>
      <c r="N1481" s="171" t="str">
        <f t="shared" si="69"/>
        <v>820443-88000-L</v>
      </c>
      <c r="O1481" s="172">
        <f>IF(B1481="NET","",IF(B1481="","",IFERROR(VLOOKUP(N1481,EAN!$A:$B,2,FALSE),"MANGLER - MÅ OPPDATERE EAN-FANEN")))</f>
        <v>7048652898791</v>
      </c>
      <c r="P1481" s="171">
        <f t="shared" si="70"/>
        <v>31</v>
      </c>
      <c r="Q1481" s="171">
        <f t="shared" si="71"/>
        <v>31</v>
      </c>
      <c r="S1481" s="102">
        <f>IF(B1481="NET","",IFERROR(VLOOKUP(O1481,'2) Order Form'!$V$9:$V$905,1,FALSE),"Ikke med I order form"))</f>
        <v>7048652898791</v>
      </c>
      <c r="U1481" s="2">
        <v>7048652901309</v>
      </c>
      <c r="V1481" s="120">
        <f>IFERROR(VLOOKUP(U1481,'2) Order Form'!$V$9:$V$1767,1,FALSE),"Ikke med I order form")</f>
        <v>7048652901309</v>
      </c>
      <c r="W1481" s="173">
        <f>INDEX(ATS!$A:$P,MATCH(ATS!$U1481,ATS!$O:$O,0),1)</f>
        <v>820414</v>
      </c>
      <c r="X1481" s="174" t="str">
        <f>INDEX(ATS!$A:$P,MATCH(ATS!$U1481,ATS!$O:$O,0),2)</f>
        <v>Hunter Socks</v>
      </c>
      <c r="Y1481" s="175" t="str">
        <f>INDEX(ATS!$A:$P,MATCH(ATS!$U1481,ATS!$O:$O,0),4)</f>
        <v>99901-3840</v>
      </c>
      <c r="AA1481" s="173"/>
    </row>
    <row r="1482" spans="1:27">
      <c r="A1482" s="140">
        <v>820444</v>
      </c>
      <c r="B1482" t="s">
        <v>170</v>
      </c>
      <c r="H1482" s="140">
        <v>202341</v>
      </c>
      <c r="I1482" s="140">
        <v>202342</v>
      </c>
      <c r="J1482" s="140">
        <v>202343</v>
      </c>
      <c r="K1482" s="140">
        <v>202344</v>
      </c>
      <c r="L1482" s="140">
        <v>202345</v>
      </c>
      <c r="N1482" s="171" t="str">
        <f t="shared" si="69"/>
        <v>820444-</v>
      </c>
      <c r="O1482" s="172" t="str">
        <f>IF(B1482="NET","",IF(B1482="","",IFERROR(VLOOKUP(N1482,EAN!$A:$B,2,FALSE),"MANGLER - MÅ OPPDATERE EAN-FANEN")))</f>
        <v/>
      </c>
      <c r="P1482" s="171">
        <f t="shared" si="70"/>
        <v>202341</v>
      </c>
      <c r="Q1482" s="171">
        <f t="shared" si="71"/>
        <v>202345</v>
      </c>
      <c r="S1482" s="102" t="str">
        <f>IF(B1482="NET","",IFERROR(VLOOKUP(O1482,'2) Order Form'!$V$9:$V$905,1,FALSE),"Ikke med I order form"))</f>
        <v/>
      </c>
      <c r="U1482" s="2">
        <v>7048652901316</v>
      </c>
      <c r="V1482" s="120">
        <f>IFERROR(VLOOKUP(U1482,'2) Order Form'!$V$9:$V$1767,1,FALSE),"Ikke med I order form")</f>
        <v>7048652901316</v>
      </c>
      <c r="W1482" s="173">
        <f>INDEX(ATS!$A:$P,MATCH(ATS!$U1482,ATS!$O:$O,0),1)</f>
        <v>820414</v>
      </c>
      <c r="X1482" s="174" t="str">
        <f>INDEX(ATS!$A:$P,MATCH(ATS!$U1482,ATS!$O:$O,0),2)</f>
        <v>Hunter Socks</v>
      </c>
      <c r="Y1482" s="175" t="str">
        <f>INDEX(ATS!$A:$P,MATCH(ATS!$U1482,ATS!$O:$O,0),4)</f>
        <v>99901-4143</v>
      </c>
      <c r="AA1482" s="173"/>
    </row>
    <row r="1483" spans="1:27">
      <c r="A1483">
        <v>820444</v>
      </c>
      <c r="B1483" t="s">
        <v>1643</v>
      </c>
      <c r="C1483" t="s">
        <v>3939</v>
      </c>
      <c r="D1483" t="s">
        <v>1644</v>
      </c>
      <c r="E1483" t="s">
        <v>2870</v>
      </c>
      <c r="F1483">
        <v>128</v>
      </c>
      <c r="G1483" t="s">
        <v>214</v>
      </c>
      <c r="H1483">
        <v>20</v>
      </c>
      <c r="I1483">
        <v>20</v>
      </c>
      <c r="J1483">
        <v>20</v>
      </c>
      <c r="K1483">
        <v>20</v>
      </c>
      <c r="L1483">
        <v>20</v>
      </c>
      <c r="N1483" s="171" t="str">
        <f t="shared" si="69"/>
        <v>820444-10003-128</v>
      </c>
      <c r="O1483" s="172">
        <f>IF(B1483="NET","",IF(B1483="","",IFERROR(VLOOKUP(N1483,EAN!$A:$B,2,FALSE),"MANGLER - MÅ OPPDATERE EAN-FANEN")))</f>
        <v>7048652900975</v>
      </c>
      <c r="P1483" s="171">
        <f t="shared" si="70"/>
        <v>20</v>
      </c>
      <c r="Q1483" s="171">
        <f t="shared" si="71"/>
        <v>20</v>
      </c>
      <c r="S1483" s="102">
        <f>IF(B1483="NET","",IFERROR(VLOOKUP(O1483,'2) Order Form'!$V$9:$V$905,1,FALSE),"Ikke med I order form"))</f>
        <v>7048652900975</v>
      </c>
      <c r="U1483" s="2">
        <v>7048652901316</v>
      </c>
      <c r="V1483" s="120">
        <f>IFERROR(VLOOKUP(U1483,'2) Order Form'!$V$9:$V$1767,1,FALSE),"Ikke med I order form")</f>
        <v>7048652901316</v>
      </c>
      <c r="W1483" s="173">
        <f>INDEX(ATS!$A:$P,MATCH(ATS!$U1483,ATS!$O:$O,0),1)</f>
        <v>820414</v>
      </c>
      <c r="X1483" s="174" t="str">
        <f>INDEX(ATS!$A:$P,MATCH(ATS!$U1483,ATS!$O:$O,0),2)</f>
        <v>Hunter Socks</v>
      </c>
      <c r="Y1483" s="175" t="str">
        <f>INDEX(ATS!$A:$P,MATCH(ATS!$U1483,ATS!$O:$O,0),4)</f>
        <v>99901-4143</v>
      </c>
      <c r="AA1483" s="173"/>
    </row>
    <row r="1484" spans="1:27">
      <c r="A1484">
        <v>820444</v>
      </c>
      <c r="B1484" t="s">
        <v>1643</v>
      </c>
      <c r="C1484" t="s">
        <v>3939</v>
      </c>
      <c r="D1484" t="s">
        <v>1645</v>
      </c>
      <c r="E1484" t="s">
        <v>2870</v>
      </c>
      <c r="F1484">
        <v>140</v>
      </c>
      <c r="G1484" t="s">
        <v>214</v>
      </c>
      <c r="H1484">
        <v>30</v>
      </c>
      <c r="I1484">
        <v>30</v>
      </c>
      <c r="J1484">
        <v>30</v>
      </c>
      <c r="K1484">
        <v>30</v>
      </c>
      <c r="L1484">
        <v>30</v>
      </c>
      <c r="N1484" s="171" t="str">
        <f t="shared" si="69"/>
        <v>820444-10003-140</v>
      </c>
      <c r="O1484" s="172">
        <f>IF(B1484="NET","",IF(B1484="","",IFERROR(VLOOKUP(N1484,EAN!$A:$B,2,FALSE),"MANGLER - MÅ OPPDATERE EAN-FANEN")))</f>
        <v>7048652900982</v>
      </c>
      <c r="P1484" s="171">
        <f t="shared" si="70"/>
        <v>30</v>
      </c>
      <c r="Q1484" s="171">
        <f t="shared" si="71"/>
        <v>30</v>
      </c>
      <c r="S1484" s="102">
        <f>IF(B1484="NET","",IFERROR(VLOOKUP(O1484,'2) Order Form'!$V$9:$V$905,1,FALSE),"Ikke med I order form"))</f>
        <v>7048652900982</v>
      </c>
      <c r="U1484" s="2">
        <v>7048652901323</v>
      </c>
      <c r="V1484" s="120">
        <f>IFERROR(VLOOKUP(U1484,'2) Order Form'!$V$9:$V$1767,1,FALSE),"Ikke med I order form")</f>
        <v>7048652901323</v>
      </c>
      <c r="W1484" s="173">
        <f>INDEX(ATS!$A:$P,MATCH(ATS!$U1484,ATS!$O:$O,0),1)</f>
        <v>820414</v>
      </c>
      <c r="X1484" s="174" t="str">
        <f>INDEX(ATS!$A:$P,MATCH(ATS!$U1484,ATS!$O:$O,0),2)</f>
        <v>Hunter Socks</v>
      </c>
      <c r="Y1484" s="175" t="str">
        <f>INDEX(ATS!$A:$P,MATCH(ATS!$U1484,ATS!$O:$O,0),4)</f>
        <v>99901-4446</v>
      </c>
      <c r="AA1484" s="173"/>
    </row>
    <row r="1485" spans="1:27">
      <c r="A1485">
        <v>820444</v>
      </c>
      <c r="B1485" t="s">
        <v>1643</v>
      </c>
      <c r="C1485" t="s">
        <v>3939</v>
      </c>
      <c r="D1485" t="s">
        <v>1646</v>
      </c>
      <c r="E1485" t="s">
        <v>2870</v>
      </c>
      <c r="F1485">
        <v>152</v>
      </c>
      <c r="G1485" t="s">
        <v>214</v>
      </c>
      <c r="H1485">
        <v>30</v>
      </c>
      <c r="I1485">
        <v>30</v>
      </c>
      <c r="J1485">
        <v>30</v>
      </c>
      <c r="K1485">
        <v>30</v>
      </c>
      <c r="L1485">
        <v>30</v>
      </c>
      <c r="N1485" s="171" t="str">
        <f t="shared" si="69"/>
        <v>820444-10003-152</v>
      </c>
      <c r="O1485" s="172">
        <f>IF(B1485="NET","",IF(B1485="","",IFERROR(VLOOKUP(N1485,EAN!$A:$B,2,FALSE),"MANGLER - MÅ OPPDATERE EAN-FANEN")))</f>
        <v>7048652900999</v>
      </c>
      <c r="P1485" s="171">
        <f t="shared" si="70"/>
        <v>30</v>
      </c>
      <c r="Q1485" s="171">
        <f t="shared" si="71"/>
        <v>30</v>
      </c>
      <c r="S1485" s="102">
        <f>IF(B1485="NET","",IFERROR(VLOOKUP(O1485,'2) Order Form'!$V$9:$V$905,1,FALSE),"Ikke med I order form"))</f>
        <v>7048652900999</v>
      </c>
      <c r="U1485" s="2">
        <v>7048652901323</v>
      </c>
      <c r="V1485" s="120">
        <f>IFERROR(VLOOKUP(U1485,'2) Order Form'!$V$9:$V$1767,1,FALSE),"Ikke med I order form")</f>
        <v>7048652901323</v>
      </c>
      <c r="W1485" s="173">
        <f>INDEX(ATS!$A:$P,MATCH(ATS!$U1485,ATS!$O:$O,0),1)</f>
        <v>820414</v>
      </c>
      <c r="X1485" s="174" t="str">
        <f>INDEX(ATS!$A:$P,MATCH(ATS!$U1485,ATS!$O:$O,0),2)</f>
        <v>Hunter Socks</v>
      </c>
      <c r="Y1485" s="175" t="str">
        <f>INDEX(ATS!$A:$P,MATCH(ATS!$U1485,ATS!$O:$O,0),4)</f>
        <v>99901-4446</v>
      </c>
      <c r="AA1485" s="173"/>
    </row>
    <row r="1486" spans="1:27">
      <c r="A1486">
        <v>820444</v>
      </c>
      <c r="B1486" t="s">
        <v>1643</v>
      </c>
      <c r="C1486" t="s">
        <v>3939</v>
      </c>
      <c r="D1486" t="s">
        <v>2949</v>
      </c>
      <c r="E1486" t="s">
        <v>2870</v>
      </c>
      <c r="F1486">
        <v>164</v>
      </c>
      <c r="G1486" t="s">
        <v>214</v>
      </c>
      <c r="H1486">
        <v>17</v>
      </c>
      <c r="I1486">
        <v>17</v>
      </c>
      <c r="J1486">
        <v>17</v>
      </c>
      <c r="K1486">
        <v>17</v>
      </c>
      <c r="L1486">
        <v>17</v>
      </c>
      <c r="N1486" s="171" t="str">
        <f t="shared" si="69"/>
        <v>820444-10003-164</v>
      </c>
      <c r="O1486" s="172">
        <f>IF(B1486="NET","",IF(B1486="","",IFERROR(VLOOKUP(N1486,EAN!$A:$B,2,FALSE),"MANGLER - MÅ OPPDATERE EAN-FANEN")))</f>
        <v>7048652912343</v>
      </c>
      <c r="P1486" s="171">
        <f t="shared" si="70"/>
        <v>17</v>
      </c>
      <c r="Q1486" s="171">
        <f t="shared" si="71"/>
        <v>17</v>
      </c>
      <c r="S1486" s="102">
        <f>IF(B1486="NET","",IFERROR(VLOOKUP(O1486,'2) Order Form'!$V$9:$V$905,1,FALSE),"Ikke med I order form"))</f>
        <v>7048652912343</v>
      </c>
      <c r="U1486" s="2">
        <v>7048652900739</v>
      </c>
      <c r="V1486" s="120">
        <f>IFERROR(VLOOKUP(U1486,'2) Order Form'!$V$9:$V$1767,1,FALSE),"Ikke med I order form")</f>
        <v>7048652900739</v>
      </c>
      <c r="W1486" s="173">
        <f>INDEX(ATS!$A:$P,MATCH(ATS!$U1486,ATS!$O:$O,0),1)</f>
        <v>820404</v>
      </c>
      <c r="X1486" s="174" t="str">
        <f>INDEX(ATS!$A:$P,MATCH(ATS!$U1486,ATS!$O:$O,0),2)</f>
        <v>Hunter Pants Jr</v>
      </c>
      <c r="Y1486" s="175" t="str">
        <f>INDEX(ATS!$A:$P,MATCH(ATS!$U1486,ATS!$O:$O,0),4)</f>
        <v>58001-128</v>
      </c>
      <c r="AA1486" s="173"/>
    </row>
    <row r="1487" spans="1:27">
      <c r="A1487">
        <v>820444</v>
      </c>
      <c r="B1487" t="s">
        <v>1643</v>
      </c>
      <c r="C1487" t="s">
        <v>3939</v>
      </c>
      <c r="D1487" t="s">
        <v>1563</v>
      </c>
      <c r="E1487" t="s">
        <v>2818</v>
      </c>
      <c r="F1487">
        <v>128</v>
      </c>
      <c r="G1487" t="s">
        <v>214</v>
      </c>
      <c r="H1487">
        <v>16</v>
      </c>
      <c r="I1487">
        <v>16</v>
      </c>
      <c r="J1487">
        <v>16</v>
      </c>
      <c r="K1487">
        <v>16</v>
      </c>
      <c r="L1487">
        <v>16</v>
      </c>
      <c r="N1487" s="171" t="str">
        <f t="shared" si="69"/>
        <v>820444-56500-128</v>
      </c>
      <c r="O1487" s="172">
        <f>IF(B1487="NET","",IF(B1487="","",IFERROR(VLOOKUP(N1487,EAN!$A:$B,2,FALSE),"MANGLER - MÅ OPPDATERE EAN-FANEN")))</f>
        <v>7048652901002</v>
      </c>
      <c r="P1487" s="171">
        <f t="shared" si="70"/>
        <v>16</v>
      </c>
      <c r="Q1487" s="171">
        <f t="shared" si="71"/>
        <v>16</v>
      </c>
      <c r="S1487" s="102">
        <f>IF(B1487="NET","",IFERROR(VLOOKUP(O1487,'2) Order Form'!$V$9:$V$905,1,FALSE),"Ikke med I order form"))</f>
        <v>7048652901002</v>
      </c>
      <c r="U1487" s="2">
        <v>7048652900746</v>
      </c>
      <c r="V1487" s="120">
        <f>IFERROR(VLOOKUP(U1487,'2) Order Form'!$V$9:$V$1767,1,FALSE),"Ikke med I order form")</f>
        <v>7048652900746</v>
      </c>
      <c r="W1487" s="173">
        <f>INDEX(ATS!$A:$P,MATCH(ATS!$U1487,ATS!$O:$O,0),1)</f>
        <v>820404</v>
      </c>
      <c r="X1487" s="174" t="str">
        <f>INDEX(ATS!$A:$P,MATCH(ATS!$U1487,ATS!$O:$O,0),2)</f>
        <v>Hunter Pants Jr</v>
      </c>
      <c r="Y1487" s="175" t="str">
        <f>INDEX(ATS!$A:$P,MATCH(ATS!$U1487,ATS!$O:$O,0),4)</f>
        <v>58001-140</v>
      </c>
      <c r="AA1487" s="173"/>
    </row>
    <row r="1488" spans="1:27">
      <c r="A1488">
        <v>820444</v>
      </c>
      <c r="B1488" t="s">
        <v>1643</v>
      </c>
      <c r="C1488" t="s">
        <v>3939</v>
      </c>
      <c r="D1488" t="s">
        <v>1564</v>
      </c>
      <c r="E1488" t="s">
        <v>2818</v>
      </c>
      <c r="F1488">
        <v>140</v>
      </c>
      <c r="G1488" t="s">
        <v>214</v>
      </c>
      <c r="H1488">
        <v>21</v>
      </c>
      <c r="I1488">
        <v>21</v>
      </c>
      <c r="J1488">
        <v>21</v>
      </c>
      <c r="K1488">
        <v>21</v>
      </c>
      <c r="L1488">
        <v>21</v>
      </c>
      <c r="N1488" s="171" t="str">
        <f t="shared" si="69"/>
        <v>820444-56500-140</v>
      </c>
      <c r="O1488" s="172">
        <f>IF(B1488="NET","",IF(B1488="","",IFERROR(VLOOKUP(N1488,EAN!$A:$B,2,FALSE),"MANGLER - MÅ OPPDATERE EAN-FANEN")))</f>
        <v>7048652901019</v>
      </c>
      <c r="P1488" s="171">
        <f t="shared" si="70"/>
        <v>21</v>
      </c>
      <c r="Q1488" s="171">
        <f t="shared" si="71"/>
        <v>21</v>
      </c>
      <c r="S1488" s="102">
        <f>IF(B1488="NET","",IFERROR(VLOOKUP(O1488,'2) Order Form'!$V$9:$V$905,1,FALSE),"Ikke med I order form"))</f>
        <v>7048652901019</v>
      </c>
      <c r="U1488" s="2">
        <v>7048652900753</v>
      </c>
      <c r="V1488" s="120">
        <f>IFERROR(VLOOKUP(U1488,'2) Order Form'!$V$9:$V$1767,1,FALSE),"Ikke med I order form")</f>
        <v>7048652900753</v>
      </c>
      <c r="W1488" s="173">
        <f>INDEX(ATS!$A:$P,MATCH(ATS!$U1488,ATS!$O:$O,0),1)</f>
        <v>820404</v>
      </c>
      <c r="X1488" s="174" t="str">
        <f>INDEX(ATS!$A:$P,MATCH(ATS!$U1488,ATS!$O:$O,0),2)</f>
        <v>Hunter Pants Jr</v>
      </c>
      <c r="Y1488" s="175" t="str">
        <f>INDEX(ATS!$A:$P,MATCH(ATS!$U1488,ATS!$O:$O,0),4)</f>
        <v>58001-152</v>
      </c>
      <c r="AA1488" s="173"/>
    </row>
    <row r="1489" spans="1:27">
      <c r="A1489">
        <v>820444</v>
      </c>
      <c r="B1489" t="s">
        <v>1643</v>
      </c>
      <c r="C1489" t="s">
        <v>3939</v>
      </c>
      <c r="D1489" t="s">
        <v>1565</v>
      </c>
      <c r="E1489" t="s">
        <v>2818</v>
      </c>
      <c r="F1489">
        <v>152</v>
      </c>
      <c r="G1489" t="s">
        <v>214</v>
      </c>
      <c r="H1489">
        <v>26</v>
      </c>
      <c r="I1489">
        <v>26</v>
      </c>
      <c r="J1489">
        <v>26</v>
      </c>
      <c r="K1489">
        <v>26</v>
      </c>
      <c r="L1489">
        <v>26</v>
      </c>
      <c r="N1489" s="171" t="str">
        <f t="shared" si="69"/>
        <v>820444-56500-152</v>
      </c>
      <c r="O1489" s="172">
        <f>IF(B1489="NET","",IF(B1489="","",IFERROR(VLOOKUP(N1489,EAN!$A:$B,2,FALSE),"MANGLER - MÅ OPPDATERE EAN-FANEN")))</f>
        <v>7048652901026</v>
      </c>
      <c r="P1489" s="171">
        <f t="shared" si="70"/>
        <v>26</v>
      </c>
      <c r="Q1489" s="171">
        <f t="shared" si="71"/>
        <v>26</v>
      </c>
      <c r="S1489" s="102">
        <f>IF(B1489="NET","",IFERROR(VLOOKUP(O1489,'2) Order Form'!$V$9:$V$905,1,FALSE),"Ikke med I order form"))</f>
        <v>7048652901026</v>
      </c>
      <c r="U1489" s="2">
        <v>7048652900753</v>
      </c>
      <c r="V1489" s="120">
        <f>IFERROR(VLOOKUP(U1489,'2) Order Form'!$V$9:$V$1767,1,FALSE),"Ikke med I order form")</f>
        <v>7048652900753</v>
      </c>
      <c r="W1489" s="173">
        <f>INDEX(ATS!$A:$P,MATCH(ATS!$U1489,ATS!$O:$O,0),1)</f>
        <v>820404</v>
      </c>
      <c r="X1489" s="174" t="str">
        <f>INDEX(ATS!$A:$P,MATCH(ATS!$U1489,ATS!$O:$O,0),2)</f>
        <v>Hunter Pants Jr</v>
      </c>
      <c r="Y1489" s="175" t="str">
        <f>INDEX(ATS!$A:$P,MATCH(ATS!$U1489,ATS!$O:$O,0),4)</f>
        <v>58001-152</v>
      </c>
      <c r="AA1489" s="173"/>
    </row>
    <row r="1490" spans="1:27">
      <c r="A1490">
        <v>820444</v>
      </c>
      <c r="B1490" t="s">
        <v>1643</v>
      </c>
      <c r="C1490" t="s">
        <v>3939</v>
      </c>
      <c r="D1490" t="s">
        <v>2945</v>
      </c>
      <c r="E1490" t="s">
        <v>2818</v>
      </c>
      <c r="F1490">
        <v>164</v>
      </c>
      <c r="G1490" t="s">
        <v>214</v>
      </c>
      <c r="H1490">
        <v>14</v>
      </c>
      <c r="I1490">
        <v>14</v>
      </c>
      <c r="J1490">
        <v>14</v>
      </c>
      <c r="K1490">
        <v>14</v>
      </c>
      <c r="L1490">
        <v>14</v>
      </c>
      <c r="N1490" s="171" t="str">
        <f t="shared" si="69"/>
        <v>820444-56500-164</v>
      </c>
      <c r="O1490" s="172">
        <f>IF(B1490="NET","",IF(B1490="","",IFERROR(VLOOKUP(N1490,EAN!$A:$B,2,FALSE),"MANGLER - MÅ OPPDATERE EAN-FANEN")))</f>
        <v>7048652912350</v>
      </c>
      <c r="P1490" s="171">
        <f t="shared" si="70"/>
        <v>14</v>
      </c>
      <c r="Q1490" s="171">
        <f t="shared" si="71"/>
        <v>14</v>
      </c>
      <c r="S1490" s="102">
        <f>IF(B1490="NET","",IFERROR(VLOOKUP(O1490,'2) Order Form'!$V$9:$V$905,1,FALSE),"Ikke med I order form"))</f>
        <v>7048652912350</v>
      </c>
      <c r="U1490" s="2">
        <v>7048652912299</v>
      </c>
      <c r="V1490" s="120">
        <f>IFERROR(VLOOKUP(U1490,'2) Order Form'!$V$9:$V$1767,1,FALSE),"Ikke med I order form")</f>
        <v>7048652912299</v>
      </c>
      <c r="W1490" s="173">
        <f>INDEX(ATS!$A:$P,MATCH(ATS!$U1490,ATS!$O:$O,0),1)</f>
        <v>820404</v>
      </c>
      <c r="X1490" s="174" t="str">
        <f>INDEX(ATS!$A:$P,MATCH(ATS!$U1490,ATS!$O:$O,0),2)</f>
        <v>Hunter Pants Jr</v>
      </c>
      <c r="Y1490" s="175" t="str">
        <f>INDEX(ATS!$A:$P,MATCH(ATS!$U1490,ATS!$O:$O,0),4)</f>
        <v>58001-164</v>
      </c>
      <c r="AA1490" s="173"/>
    </row>
    <row r="1491" spans="1:27">
      <c r="A1491">
        <v>820444</v>
      </c>
      <c r="B1491" t="s">
        <v>1643</v>
      </c>
      <c r="C1491" t="s">
        <v>3939</v>
      </c>
      <c r="D1491" t="s">
        <v>1040</v>
      </c>
      <c r="E1491" t="s">
        <v>2823</v>
      </c>
      <c r="F1491">
        <v>128</v>
      </c>
      <c r="G1491" t="s">
        <v>111</v>
      </c>
      <c r="H1491">
        <v>-10</v>
      </c>
      <c r="I1491">
        <v>-10</v>
      </c>
      <c r="J1491">
        <v>-10</v>
      </c>
      <c r="K1491">
        <v>-10</v>
      </c>
      <c r="L1491">
        <v>-10</v>
      </c>
      <c r="N1491" s="171" t="str">
        <f t="shared" si="69"/>
        <v>820444-88300-128</v>
      </c>
      <c r="O1491" s="172">
        <f>IF(B1491="NET","",IF(B1491="","",IFERROR(VLOOKUP(N1491,EAN!$A:$B,2,FALSE),"MANGLER - MÅ OPPDATERE EAN-FANEN")))</f>
        <v>7048652901033</v>
      </c>
      <c r="P1491" s="171">
        <f t="shared" si="70"/>
        <v>-10</v>
      </c>
      <c r="Q1491" s="171">
        <f t="shared" si="71"/>
        <v>-10</v>
      </c>
      <c r="S1491" s="102">
        <f>IF(B1491="NET","",IFERROR(VLOOKUP(O1491,'2) Order Form'!$V$9:$V$905,1,FALSE),"Ikke med I order form"))</f>
        <v>7048652901033</v>
      </c>
      <c r="U1491" s="2">
        <v>7048652900760</v>
      </c>
      <c r="V1491" s="120">
        <f>IFERROR(VLOOKUP(U1491,'2) Order Form'!$V$9:$V$1767,1,FALSE),"Ikke med I order form")</f>
        <v>7048652900760</v>
      </c>
      <c r="W1491" s="173">
        <f>INDEX(ATS!$A:$P,MATCH(ATS!$U1491,ATS!$O:$O,0),1)</f>
        <v>820404</v>
      </c>
      <c r="X1491" s="174" t="str">
        <f>INDEX(ATS!$A:$P,MATCH(ATS!$U1491,ATS!$O:$O,0),2)</f>
        <v>Hunter Pants Jr</v>
      </c>
      <c r="Y1491" s="175" t="str">
        <f>INDEX(ATS!$A:$P,MATCH(ATS!$U1491,ATS!$O:$O,0),4)</f>
        <v>99901-128</v>
      </c>
      <c r="AA1491" s="173"/>
    </row>
    <row r="1492" spans="1:27">
      <c r="A1492">
        <v>820444</v>
      </c>
      <c r="B1492" t="s">
        <v>1643</v>
      </c>
      <c r="C1492" t="s">
        <v>3939</v>
      </c>
      <c r="D1492" t="s">
        <v>1041</v>
      </c>
      <c r="E1492" t="s">
        <v>2823</v>
      </c>
      <c r="F1492">
        <v>140</v>
      </c>
      <c r="G1492" t="s">
        <v>111</v>
      </c>
      <c r="H1492">
        <v>38</v>
      </c>
      <c r="I1492">
        <v>38</v>
      </c>
      <c r="J1492">
        <v>38</v>
      </c>
      <c r="K1492">
        <v>38</v>
      </c>
      <c r="L1492">
        <v>38</v>
      </c>
      <c r="N1492" s="171" t="str">
        <f t="shared" si="69"/>
        <v>820444-88300-140</v>
      </c>
      <c r="O1492" s="172">
        <f>IF(B1492="NET","",IF(B1492="","",IFERROR(VLOOKUP(N1492,EAN!$A:$B,2,FALSE),"MANGLER - MÅ OPPDATERE EAN-FANEN")))</f>
        <v>7048652901040</v>
      </c>
      <c r="P1492" s="171">
        <f t="shared" si="70"/>
        <v>38</v>
      </c>
      <c r="Q1492" s="171">
        <f t="shared" si="71"/>
        <v>38</v>
      </c>
      <c r="S1492" s="102">
        <f>IF(B1492="NET","",IFERROR(VLOOKUP(O1492,'2) Order Form'!$V$9:$V$905,1,FALSE),"Ikke med I order form"))</f>
        <v>7048652901040</v>
      </c>
      <c r="U1492" s="2">
        <v>7048652900777</v>
      </c>
      <c r="V1492" s="120">
        <f>IFERROR(VLOOKUP(U1492,'2) Order Form'!$V$9:$V$1767,1,FALSE),"Ikke med I order form")</f>
        <v>7048652900777</v>
      </c>
      <c r="W1492" s="173">
        <f>INDEX(ATS!$A:$P,MATCH(ATS!$U1492,ATS!$O:$O,0),1)</f>
        <v>820404</v>
      </c>
      <c r="X1492" s="174" t="str">
        <f>INDEX(ATS!$A:$P,MATCH(ATS!$U1492,ATS!$O:$O,0),2)</f>
        <v>Hunter Pants Jr</v>
      </c>
      <c r="Y1492" s="175" t="str">
        <f>INDEX(ATS!$A:$P,MATCH(ATS!$U1492,ATS!$O:$O,0),4)</f>
        <v>99901-140</v>
      </c>
      <c r="AA1492" s="173"/>
    </row>
    <row r="1493" spans="1:27">
      <c r="A1493">
        <v>820444</v>
      </c>
      <c r="B1493" t="s">
        <v>1643</v>
      </c>
      <c r="C1493" t="s">
        <v>3939</v>
      </c>
      <c r="D1493" t="s">
        <v>1042</v>
      </c>
      <c r="E1493" t="s">
        <v>2823</v>
      </c>
      <c r="F1493">
        <v>152</v>
      </c>
      <c r="G1493" t="s">
        <v>111</v>
      </c>
      <c r="H1493">
        <v>87</v>
      </c>
      <c r="I1493">
        <v>87</v>
      </c>
      <c r="J1493">
        <v>87</v>
      </c>
      <c r="K1493">
        <v>87</v>
      </c>
      <c r="L1493">
        <v>87</v>
      </c>
      <c r="N1493" s="171" t="str">
        <f t="shared" si="69"/>
        <v>820444-88300-152</v>
      </c>
      <c r="O1493" s="172">
        <f>IF(B1493="NET","",IF(B1493="","",IFERROR(VLOOKUP(N1493,EAN!$A:$B,2,FALSE),"MANGLER - MÅ OPPDATERE EAN-FANEN")))</f>
        <v>7048652901057</v>
      </c>
      <c r="P1493" s="171">
        <f t="shared" si="70"/>
        <v>87</v>
      </c>
      <c r="Q1493" s="171">
        <f t="shared" si="71"/>
        <v>87</v>
      </c>
      <c r="S1493" s="102">
        <f>IF(B1493="NET","",IFERROR(VLOOKUP(O1493,'2) Order Form'!$V$9:$V$905,1,FALSE),"Ikke med I order form"))</f>
        <v>7048652901057</v>
      </c>
      <c r="U1493" s="2">
        <v>7048652900784</v>
      </c>
      <c r="V1493" s="120">
        <f>IFERROR(VLOOKUP(U1493,'2) Order Form'!$V$9:$V$1767,1,FALSE),"Ikke med I order form")</f>
        <v>7048652900784</v>
      </c>
      <c r="W1493" s="173">
        <f>INDEX(ATS!$A:$P,MATCH(ATS!$U1493,ATS!$O:$O,0),1)</f>
        <v>820404</v>
      </c>
      <c r="X1493" s="174" t="str">
        <f>INDEX(ATS!$A:$P,MATCH(ATS!$U1493,ATS!$O:$O,0),2)</f>
        <v>Hunter Pants Jr</v>
      </c>
      <c r="Y1493" s="175" t="str">
        <f>INDEX(ATS!$A:$P,MATCH(ATS!$U1493,ATS!$O:$O,0),4)</f>
        <v>99901-152</v>
      </c>
      <c r="AA1493" s="173"/>
    </row>
    <row r="1494" spans="1:27">
      <c r="A1494">
        <v>820444</v>
      </c>
      <c r="B1494" t="s">
        <v>1643</v>
      </c>
      <c r="C1494" t="s">
        <v>3939</v>
      </c>
      <c r="D1494" t="s">
        <v>2947</v>
      </c>
      <c r="E1494" t="s">
        <v>2823</v>
      </c>
      <c r="F1494">
        <v>164</v>
      </c>
      <c r="G1494" t="s">
        <v>111</v>
      </c>
      <c r="H1494">
        <v>21</v>
      </c>
      <c r="I1494">
        <v>21</v>
      </c>
      <c r="J1494">
        <v>21</v>
      </c>
      <c r="K1494">
        <v>21</v>
      </c>
      <c r="L1494">
        <v>21</v>
      </c>
      <c r="N1494" s="171" t="str">
        <f t="shared" si="69"/>
        <v>820444-88300-164</v>
      </c>
      <c r="O1494" s="172">
        <f>IF(B1494="NET","",IF(B1494="","",IFERROR(VLOOKUP(N1494,EAN!$A:$B,2,FALSE),"MANGLER - MÅ OPPDATERE EAN-FANEN")))</f>
        <v>7048652912367</v>
      </c>
      <c r="P1494" s="171">
        <f t="shared" si="70"/>
        <v>21</v>
      </c>
      <c r="Q1494" s="171">
        <f t="shared" si="71"/>
        <v>21</v>
      </c>
      <c r="S1494" s="102">
        <f>IF(B1494="NET","",IFERROR(VLOOKUP(O1494,'2) Order Form'!$V$9:$V$905,1,FALSE),"Ikke med I order form"))</f>
        <v>7048652912367</v>
      </c>
      <c r="U1494" s="2">
        <v>7048652900784</v>
      </c>
      <c r="V1494" s="120">
        <f>IFERROR(VLOOKUP(U1494,'2) Order Form'!$V$9:$V$1767,1,FALSE),"Ikke med I order form")</f>
        <v>7048652900784</v>
      </c>
      <c r="W1494" s="173">
        <f>INDEX(ATS!$A:$P,MATCH(ATS!$U1494,ATS!$O:$O,0),1)</f>
        <v>820404</v>
      </c>
      <c r="X1494" s="174" t="str">
        <f>INDEX(ATS!$A:$P,MATCH(ATS!$U1494,ATS!$O:$O,0),2)</f>
        <v>Hunter Pants Jr</v>
      </c>
      <c r="Y1494" s="175" t="str">
        <f>INDEX(ATS!$A:$P,MATCH(ATS!$U1494,ATS!$O:$O,0),4)</f>
        <v>99901-152</v>
      </c>
      <c r="AA1494" s="173"/>
    </row>
    <row r="1495" spans="1:27">
      <c r="A1495">
        <v>820444</v>
      </c>
      <c r="B1495" t="s">
        <v>1643</v>
      </c>
      <c r="C1495" t="s">
        <v>3939</v>
      </c>
      <c r="D1495" t="s">
        <v>3977</v>
      </c>
      <c r="E1495" t="s">
        <v>3967</v>
      </c>
      <c r="F1495">
        <v>128</v>
      </c>
      <c r="G1495" t="s">
        <v>111</v>
      </c>
      <c r="H1495">
        <v>0</v>
      </c>
      <c r="I1495">
        <v>0</v>
      </c>
      <c r="J1495">
        <v>0</v>
      </c>
      <c r="K1495">
        <v>0</v>
      </c>
      <c r="L1495">
        <v>0</v>
      </c>
      <c r="N1495" s="171" t="str">
        <f t="shared" si="69"/>
        <v>820444-89001-128</v>
      </c>
      <c r="O1495" s="172" t="str">
        <f>IF(B1495="NET","",IF(B1495="","",IFERROR(VLOOKUP(N1495,EAN!$A:$B,2,FALSE),"MANGLER - MÅ OPPDATERE EAN-FANEN")))</f>
        <v>MANGLER - MÅ OPPDATERE EAN-FANEN</v>
      </c>
      <c r="P1495" s="171">
        <f t="shared" si="70"/>
        <v>0</v>
      </c>
      <c r="Q1495" s="171">
        <f t="shared" si="71"/>
        <v>0</v>
      </c>
      <c r="S1495" s="102" t="str">
        <f>IF(B1495="NET","",IFERROR(VLOOKUP(O1495,'2) Order Form'!$V$9:$V$905,1,FALSE),"Ikke med I order form"))</f>
        <v>Ikke med I order form</v>
      </c>
      <c r="U1495" s="2">
        <v>7048652912305</v>
      </c>
      <c r="V1495" s="120">
        <f>IFERROR(VLOOKUP(U1495,'2) Order Form'!$V$9:$V$1767,1,FALSE),"Ikke med I order form")</f>
        <v>7048652912305</v>
      </c>
      <c r="W1495" s="173">
        <f>INDEX(ATS!$A:$P,MATCH(ATS!$U1495,ATS!$O:$O,0),1)</f>
        <v>820404</v>
      </c>
      <c r="X1495" s="174" t="str">
        <f>INDEX(ATS!$A:$P,MATCH(ATS!$U1495,ATS!$O:$O,0),2)</f>
        <v>Hunter Pants Jr</v>
      </c>
      <c r="Y1495" s="175" t="str">
        <f>INDEX(ATS!$A:$P,MATCH(ATS!$U1495,ATS!$O:$O,0),4)</f>
        <v>99901-164</v>
      </c>
      <c r="AA1495" s="173"/>
    </row>
    <row r="1496" spans="1:27">
      <c r="A1496">
        <v>820444</v>
      </c>
      <c r="B1496" t="s">
        <v>1643</v>
      </c>
      <c r="C1496" t="s">
        <v>3939</v>
      </c>
      <c r="D1496" t="s">
        <v>3978</v>
      </c>
      <c r="E1496" t="s">
        <v>3967</v>
      </c>
      <c r="F1496">
        <v>140</v>
      </c>
      <c r="G1496" t="s">
        <v>111</v>
      </c>
      <c r="H1496">
        <v>0</v>
      </c>
      <c r="I1496">
        <v>0</v>
      </c>
      <c r="J1496">
        <v>0</v>
      </c>
      <c r="K1496">
        <v>0</v>
      </c>
      <c r="L1496">
        <v>0</v>
      </c>
      <c r="N1496" s="171" t="str">
        <f t="shared" si="69"/>
        <v>820444-89001-140</v>
      </c>
      <c r="O1496" s="172" t="str">
        <f>IF(B1496="NET","",IF(B1496="","",IFERROR(VLOOKUP(N1496,EAN!$A:$B,2,FALSE),"MANGLER - MÅ OPPDATERE EAN-FANEN")))</f>
        <v>MANGLER - MÅ OPPDATERE EAN-FANEN</v>
      </c>
      <c r="P1496" s="171">
        <f t="shared" si="70"/>
        <v>0</v>
      </c>
      <c r="Q1496" s="171">
        <f t="shared" si="71"/>
        <v>0</v>
      </c>
      <c r="S1496" s="102" t="str">
        <f>IF(B1496="NET","",IFERROR(VLOOKUP(O1496,'2) Order Form'!$V$9:$V$905,1,FALSE),"Ikke med I order form"))</f>
        <v>Ikke med I order form</v>
      </c>
      <c r="U1496" s="2">
        <v>7048652900647</v>
      </c>
      <c r="V1496" s="120">
        <f>IFERROR(VLOOKUP(U1496,'2) Order Form'!$V$9:$V$1767,1,FALSE),"Ikke med I order form")</f>
        <v>7048652900647</v>
      </c>
      <c r="W1496" s="173">
        <f>INDEX(ATS!$A:$P,MATCH(ATS!$U1496,ATS!$O:$O,0),1)</f>
        <v>820405</v>
      </c>
      <c r="X1496" s="174" t="str">
        <f>INDEX(ATS!$A:$P,MATCH(ATS!$U1496,ATS!$O:$O,0),2)</f>
        <v>Hunter Shorts Jr</v>
      </c>
      <c r="Y1496" s="175" t="str">
        <f>INDEX(ATS!$A:$P,MATCH(ATS!$U1496,ATS!$O:$O,0),4)</f>
        <v>58001-128</v>
      </c>
      <c r="AA1496" s="173"/>
    </row>
    <row r="1497" spans="1:27">
      <c r="A1497">
        <v>820444</v>
      </c>
      <c r="B1497" t="s">
        <v>1643</v>
      </c>
      <c r="C1497" t="s">
        <v>3939</v>
      </c>
      <c r="D1497" t="s">
        <v>3979</v>
      </c>
      <c r="E1497" t="s">
        <v>3967</v>
      </c>
      <c r="F1497">
        <v>152</v>
      </c>
      <c r="G1497" t="s">
        <v>111</v>
      </c>
      <c r="H1497">
        <v>0</v>
      </c>
      <c r="I1497">
        <v>0</v>
      </c>
      <c r="J1497">
        <v>0</v>
      </c>
      <c r="K1497">
        <v>0</v>
      </c>
      <c r="L1497">
        <v>0</v>
      </c>
      <c r="N1497" s="171" t="str">
        <f t="shared" si="69"/>
        <v>820444-89001-152</v>
      </c>
      <c r="O1497" s="172" t="str">
        <f>IF(B1497="NET","",IF(B1497="","",IFERROR(VLOOKUP(N1497,EAN!$A:$B,2,FALSE),"MANGLER - MÅ OPPDATERE EAN-FANEN")))</f>
        <v>MANGLER - MÅ OPPDATERE EAN-FANEN</v>
      </c>
      <c r="P1497" s="171">
        <f t="shared" si="70"/>
        <v>0</v>
      </c>
      <c r="Q1497" s="171">
        <f t="shared" si="71"/>
        <v>0</v>
      </c>
      <c r="S1497" s="102" t="str">
        <f>IF(B1497="NET","",IFERROR(VLOOKUP(O1497,'2) Order Form'!$V$9:$V$905,1,FALSE),"Ikke med I order form"))</f>
        <v>Ikke med I order form</v>
      </c>
      <c r="U1497" s="2">
        <v>7048652900647</v>
      </c>
      <c r="V1497" s="120">
        <f>IFERROR(VLOOKUP(U1497,'2) Order Form'!$V$9:$V$1767,1,FALSE),"Ikke med I order form")</f>
        <v>7048652900647</v>
      </c>
      <c r="W1497" s="173">
        <f>INDEX(ATS!$A:$P,MATCH(ATS!$U1497,ATS!$O:$O,0),1)</f>
        <v>820405</v>
      </c>
      <c r="X1497" s="174" t="str">
        <f>INDEX(ATS!$A:$P,MATCH(ATS!$U1497,ATS!$O:$O,0),2)</f>
        <v>Hunter Shorts Jr</v>
      </c>
      <c r="Y1497" s="175" t="str">
        <f>INDEX(ATS!$A:$P,MATCH(ATS!$U1497,ATS!$O:$O,0),4)</f>
        <v>58001-128</v>
      </c>
      <c r="AA1497" s="173"/>
    </row>
    <row r="1498" spans="1:27">
      <c r="A1498">
        <v>820444</v>
      </c>
      <c r="B1498" t="s">
        <v>1643</v>
      </c>
      <c r="C1498" t="s">
        <v>3939</v>
      </c>
      <c r="D1498" t="s">
        <v>3980</v>
      </c>
      <c r="E1498" t="s">
        <v>3967</v>
      </c>
      <c r="F1498">
        <v>164</v>
      </c>
      <c r="G1498" t="s">
        <v>111</v>
      </c>
      <c r="H1498">
        <v>0</v>
      </c>
      <c r="I1498">
        <v>0</v>
      </c>
      <c r="J1498">
        <v>0</v>
      </c>
      <c r="K1498">
        <v>0</v>
      </c>
      <c r="L1498">
        <v>0</v>
      </c>
      <c r="N1498" s="171" t="str">
        <f t="shared" si="69"/>
        <v>820444-89001-164</v>
      </c>
      <c r="O1498" s="172" t="str">
        <f>IF(B1498="NET","",IF(B1498="","",IFERROR(VLOOKUP(N1498,EAN!$A:$B,2,FALSE),"MANGLER - MÅ OPPDATERE EAN-FANEN")))</f>
        <v>MANGLER - MÅ OPPDATERE EAN-FANEN</v>
      </c>
      <c r="P1498" s="171">
        <f t="shared" si="70"/>
        <v>0</v>
      </c>
      <c r="Q1498" s="171">
        <f t="shared" si="71"/>
        <v>0</v>
      </c>
      <c r="S1498" s="102" t="str">
        <f>IF(B1498="NET","",IFERROR(VLOOKUP(O1498,'2) Order Form'!$V$9:$V$905,1,FALSE),"Ikke med I order form"))</f>
        <v>Ikke med I order form</v>
      </c>
      <c r="U1498" s="2">
        <v>7048652900654</v>
      </c>
      <c r="V1498" s="120">
        <f>IFERROR(VLOOKUP(U1498,'2) Order Form'!$V$9:$V$1767,1,FALSE),"Ikke med I order form")</f>
        <v>7048652900654</v>
      </c>
      <c r="W1498" s="173">
        <f>INDEX(ATS!$A:$P,MATCH(ATS!$U1498,ATS!$O:$O,0),1)</f>
        <v>820405</v>
      </c>
      <c r="X1498" s="174" t="str">
        <f>INDEX(ATS!$A:$P,MATCH(ATS!$U1498,ATS!$O:$O,0),2)</f>
        <v>Hunter Shorts Jr</v>
      </c>
      <c r="Y1498" s="175" t="str">
        <f>INDEX(ATS!$A:$P,MATCH(ATS!$U1498,ATS!$O:$O,0),4)</f>
        <v>58001-140</v>
      </c>
      <c r="AA1498" s="173"/>
    </row>
    <row r="1499" spans="1:27">
      <c r="A1499">
        <v>820444</v>
      </c>
      <c r="B1499" t="s">
        <v>1643</v>
      </c>
      <c r="C1499" t="s">
        <v>3939</v>
      </c>
      <c r="D1499" t="s">
        <v>1043</v>
      </c>
      <c r="E1499" t="s">
        <v>2883</v>
      </c>
      <c r="F1499">
        <v>128</v>
      </c>
      <c r="G1499" t="s">
        <v>111</v>
      </c>
      <c r="H1499">
        <v>0</v>
      </c>
      <c r="I1499">
        <v>0</v>
      </c>
      <c r="J1499">
        <v>0</v>
      </c>
      <c r="K1499">
        <v>0</v>
      </c>
      <c r="L1499">
        <v>0</v>
      </c>
      <c r="N1499" s="171" t="str">
        <f t="shared" si="69"/>
        <v>820444-99901-128</v>
      </c>
      <c r="O1499" s="172" t="str">
        <f>IF(B1499="NET","",IF(B1499="","",IFERROR(VLOOKUP(N1499,EAN!$A:$B,2,FALSE),"MANGLER - MÅ OPPDATERE EAN-FANEN")))</f>
        <v>MANGLER - MÅ OPPDATERE EAN-FANEN</v>
      </c>
      <c r="P1499" s="171">
        <f t="shared" si="70"/>
        <v>0</v>
      </c>
      <c r="Q1499" s="171">
        <f t="shared" si="71"/>
        <v>0</v>
      </c>
      <c r="S1499" s="102" t="str">
        <f>IF(B1499="NET","",IFERROR(VLOOKUP(O1499,'2) Order Form'!$V$9:$V$905,1,FALSE),"Ikke med I order form"))</f>
        <v>Ikke med I order form</v>
      </c>
      <c r="U1499" s="2">
        <v>7048652900654</v>
      </c>
      <c r="V1499" s="120">
        <f>IFERROR(VLOOKUP(U1499,'2) Order Form'!$V$9:$V$1767,1,FALSE),"Ikke med I order form")</f>
        <v>7048652900654</v>
      </c>
      <c r="W1499" s="173">
        <f>INDEX(ATS!$A:$P,MATCH(ATS!$U1499,ATS!$O:$O,0),1)</f>
        <v>820405</v>
      </c>
      <c r="X1499" s="174" t="str">
        <f>INDEX(ATS!$A:$P,MATCH(ATS!$U1499,ATS!$O:$O,0),2)</f>
        <v>Hunter Shorts Jr</v>
      </c>
      <c r="Y1499" s="175" t="str">
        <f>INDEX(ATS!$A:$P,MATCH(ATS!$U1499,ATS!$O:$O,0),4)</f>
        <v>58001-140</v>
      </c>
      <c r="AA1499" s="173"/>
    </row>
    <row r="1500" spans="1:27">
      <c r="A1500">
        <v>820444</v>
      </c>
      <c r="B1500" t="s">
        <v>1643</v>
      </c>
      <c r="C1500" t="s">
        <v>3939</v>
      </c>
      <c r="D1500" t="s">
        <v>1044</v>
      </c>
      <c r="E1500" t="s">
        <v>2883</v>
      </c>
      <c r="F1500">
        <v>140</v>
      </c>
      <c r="G1500" t="s">
        <v>111</v>
      </c>
      <c r="H1500">
        <v>0</v>
      </c>
      <c r="I1500">
        <v>0</v>
      </c>
      <c r="J1500">
        <v>0</v>
      </c>
      <c r="K1500">
        <v>0</v>
      </c>
      <c r="L1500">
        <v>0</v>
      </c>
      <c r="N1500" s="171" t="str">
        <f t="shared" si="69"/>
        <v>820444-99901-140</v>
      </c>
      <c r="O1500" s="172" t="str">
        <f>IF(B1500="NET","",IF(B1500="","",IFERROR(VLOOKUP(N1500,EAN!$A:$B,2,FALSE),"MANGLER - MÅ OPPDATERE EAN-FANEN")))</f>
        <v>MANGLER - MÅ OPPDATERE EAN-FANEN</v>
      </c>
      <c r="P1500" s="171">
        <f t="shared" si="70"/>
        <v>0</v>
      </c>
      <c r="Q1500" s="171">
        <f t="shared" si="71"/>
        <v>0</v>
      </c>
      <c r="S1500" s="102" t="str">
        <f>IF(B1500="NET","",IFERROR(VLOOKUP(O1500,'2) Order Form'!$V$9:$V$905,1,FALSE),"Ikke med I order form"))</f>
        <v>Ikke med I order form</v>
      </c>
      <c r="U1500" s="2">
        <v>7048652900661</v>
      </c>
      <c r="V1500" s="120">
        <f>IFERROR(VLOOKUP(U1500,'2) Order Form'!$V$9:$V$1767,1,FALSE),"Ikke med I order form")</f>
        <v>7048652900661</v>
      </c>
      <c r="W1500" s="173">
        <f>INDEX(ATS!$A:$P,MATCH(ATS!$U1500,ATS!$O:$O,0),1)</f>
        <v>820405</v>
      </c>
      <c r="X1500" s="174" t="str">
        <f>INDEX(ATS!$A:$P,MATCH(ATS!$U1500,ATS!$O:$O,0),2)</f>
        <v>Hunter Shorts Jr</v>
      </c>
      <c r="Y1500" s="175" t="str">
        <f>INDEX(ATS!$A:$P,MATCH(ATS!$U1500,ATS!$O:$O,0),4)</f>
        <v>58001-152</v>
      </c>
      <c r="AA1500" s="173"/>
    </row>
    <row r="1501" spans="1:27">
      <c r="A1501">
        <v>820444</v>
      </c>
      <c r="B1501" t="s">
        <v>1643</v>
      </c>
      <c r="C1501" t="s">
        <v>3939</v>
      </c>
      <c r="D1501" t="s">
        <v>1045</v>
      </c>
      <c r="E1501" t="s">
        <v>2883</v>
      </c>
      <c r="F1501">
        <v>152</v>
      </c>
      <c r="G1501" t="s">
        <v>111</v>
      </c>
      <c r="H1501">
        <v>0</v>
      </c>
      <c r="I1501">
        <v>0</v>
      </c>
      <c r="J1501">
        <v>0</v>
      </c>
      <c r="K1501">
        <v>0</v>
      </c>
      <c r="L1501">
        <v>0</v>
      </c>
      <c r="N1501" s="171" t="str">
        <f t="shared" si="69"/>
        <v>820444-99901-152</v>
      </c>
      <c r="O1501" s="172" t="str">
        <f>IF(B1501="NET","",IF(B1501="","",IFERROR(VLOOKUP(N1501,EAN!$A:$B,2,FALSE),"MANGLER - MÅ OPPDATERE EAN-FANEN")))</f>
        <v>MANGLER - MÅ OPPDATERE EAN-FANEN</v>
      </c>
      <c r="P1501" s="171">
        <f t="shared" si="70"/>
        <v>0</v>
      </c>
      <c r="Q1501" s="171">
        <f t="shared" si="71"/>
        <v>0</v>
      </c>
      <c r="S1501" s="102" t="str">
        <f>IF(B1501="NET","",IFERROR(VLOOKUP(O1501,'2) Order Form'!$V$9:$V$905,1,FALSE),"Ikke med I order form"))</f>
        <v>Ikke med I order form</v>
      </c>
      <c r="U1501" s="2">
        <v>7048652900661</v>
      </c>
      <c r="V1501" s="120">
        <f>IFERROR(VLOOKUP(U1501,'2) Order Form'!$V$9:$V$1767,1,FALSE),"Ikke med I order form")</f>
        <v>7048652900661</v>
      </c>
      <c r="W1501" s="173">
        <f>INDEX(ATS!$A:$P,MATCH(ATS!$U1501,ATS!$O:$O,0),1)</f>
        <v>820405</v>
      </c>
      <c r="X1501" s="174" t="str">
        <f>INDEX(ATS!$A:$P,MATCH(ATS!$U1501,ATS!$O:$O,0),2)</f>
        <v>Hunter Shorts Jr</v>
      </c>
      <c r="Y1501" s="175" t="str">
        <f>INDEX(ATS!$A:$P,MATCH(ATS!$U1501,ATS!$O:$O,0),4)</f>
        <v>58001-152</v>
      </c>
      <c r="AA1501" s="173"/>
    </row>
    <row r="1502" spans="1:27">
      <c r="A1502">
        <v>820444</v>
      </c>
      <c r="B1502" t="s">
        <v>1643</v>
      </c>
      <c r="C1502" t="s">
        <v>3939</v>
      </c>
      <c r="D1502" t="s">
        <v>2948</v>
      </c>
      <c r="E1502" t="s">
        <v>2883</v>
      </c>
      <c r="F1502">
        <v>164</v>
      </c>
      <c r="G1502" t="s">
        <v>111</v>
      </c>
      <c r="H1502">
        <v>0</v>
      </c>
      <c r="I1502">
        <v>0</v>
      </c>
      <c r="J1502">
        <v>0</v>
      </c>
      <c r="K1502">
        <v>0</v>
      </c>
      <c r="L1502">
        <v>0</v>
      </c>
      <c r="N1502" s="171" t="str">
        <f t="shared" si="69"/>
        <v>820444-99901-164</v>
      </c>
      <c r="O1502" s="172" t="str">
        <f>IF(B1502="NET","",IF(B1502="","",IFERROR(VLOOKUP(N1502,EAN!$A:$B,2,FALSE),"MANGLER - MÅ OPPDATERE EAN-FANEN")))</f>
        <v>MANGLER - MÅ OPPDATERE EAN-FANEN</v>
      </c>
      <c r="P1502" s="171">
        <f t="shared" si="70"/>
        <v>0</v>
      </c>
      <c r="Q1502" s="171">
        <f t="shared" si="71"/>
        <v>0</v>
      </c>
      <c r="S1502" s="102" t="str">
        <f>IF(B1502="NET","",IFERROR(VLOOKUP(O1502,'2) Order Form'!$V$9:$V$905,1,FALSE),"Ikke med I order form"))</f>
        <v>Ikke med I order form</v>
      </c>
      <c r="U1502" s="2">
        <v>7048652912312</v>
      </c>
      <c r="V1502" s="120">
        <f>IFERROR(VLOOKUP(U1502,'2) Order Form'!$V$9:$V$1767,1,FALSE),"Ikke med I order form")</f>
        <v>7048652912312</v>
      </c>
      <c r="W1502" s="173">
        <f>INDEX(ATS!$A:$P,MATCH(ATS!$U1502,ATS!$O:$O,0),1)</f>
        <v>820405</v>
      </c>
      <c r="X1502" s="174" t="str">
        <f>INDEX(ATS!$A:$P,MATCH(ATS!$U1502,ATS!$O:$O,0),2)</f>
        <v>Hunter Shorts Jr</v>
      </c>
      <c r="Y1502" s="175" t="str">
        <f>INDEX(ATS!$A:$P,MATCH(ATS!$U1502,ATS!$O:$O,0),4)</f>
        <v>58001-164</v>
      </c>
      <c r="AA1502" s="173"/>
    </row>
    <row r="1503" spans="1:27">
      <c r="A1503" s="140">
        <v>820445</v>
      </c>
      <c r="B1503" t="s">
        <v>170</v>
      </c>
      <c r="H1503" s="140">
        <v>202341</v>
      </c>
      <c r="I1503" s="140">
        <v>202342</v>
      </c>
      <c r="J1503" s="140">
        <v>202343</v>
      </c>
      <c r="K1503" s="140">
        <v>202344</v>
      </c>
      <c r="L1503" s="140">
        <v>202345</v>
      </c>
      <c r="N1503" s="171" t="str">
        <f t="shared" si="69"/>
        <v>820445-</v>
      </c>
      <c r="O1503" s="172" t="str">
        <f>IF(B1503="NET","",IF(B1503="","",IFERROR(VLOOKUP(N1503,EAN!$A:$B,2,FALSE),"MANGLER - MÅ OPPDATERE EAN-FANEN")))</f>
        <v/>
      </c>
      <c r="P1503" s="171">
        <f t="shared" si="70"/>
        <v>202341</v>
      </c>
      <c r="Q1503" s="171">
        <f t="shared" si="71"/>
        <v>202345</v>
      </c>
      <c r="S1503" s="102" t="str">
        <f>IF(B1503="NET","",IFERROR(VLOOKUP(O1503,'2) Order Form'!$V$9:$V$905,1,FALSE),"Ikke med I order form"))</f>
        <v/>
      </c>
      <c r="U1503" s="2">
        <v>7048652912312</v>
      </c>
      <c r="V1503" s="120">
        <f>IFERROR(VLOOKUP(U1503,'2) Order Form'!$V$9:$V$1767,1,FALSE),"Ikke med I order form")</f>
        <v>7048652912312</v>
      </c>
      <c r="W1503" s="173">
        <f>INDEX(ATS!$A:$P,MATCH(ATS!$U1503,ATS!$O:$O,0),1)</f>
        <v>820405</v>
      </c>
      <c r="X1503" s="174" t="str">
        <f>INDEX(ATS!$A:$P,MATCH(ATS!$U1503,ATS!$O:$O,0),2)</f>
        <v>Hunter Shorts Jr</v>
      </c>
      <c r="Y1503" s="175" t="str">
        <f>INDEX(ATS!$A:$P,MATCH(ATS!$U1503,ATS!$O:$O,0),4)</f>
        <v>58001-164</v>
      </c>
      <c r="AA1503" s="173"/>
    </row>
    <row r="1504" spans="1:27">
      <c r="A1504">
        <v>820445</v>
      </c>
      <c r="B1504" t="s">
        <v>974</v>
      </c>
      <c r="C1504" t="s">
        <v>3939</v>
      </c>
      <c r="D1504" t="s">
        <v>3384</v>
      </c>
      <c r="E1504" t="s">
        <v>3383</v>
      </c>
      <c r="F1504" t="s">
        <v>8</v>
      </c>
      <c r="G1504" t="s">
        <v>111</v>
      </c>
      <c r="H1504">
        <v>0</v>
      </c>
      <c r="I1504">
        <v>0</v>
      </c>
      <c r="J1504">
        <v>0</v>
      </c>
      <c r="K1504">
        <v>0</v>
      </c>
      <c r="L1504">
        <v>0</v>
      </c>
      <c r="N1504" s="171" t="str">
        <f t="shared" si="69"/>
        <v>820445-76000-S</v>
      </c>
      <c r="O1504" s="172" t="str">
        <f>IF(B1504="NET","",IF(B1504="","",IFERROR(VLOOKUP(N1504,EAN!$A:$B,2,FALSE),"MANGLER - MÅ OPPDATERE EAN-FANEN")))</f>
        <v>MANGLER - MÅ OPPDATERE EAN-FANEN</v>
      </c>
      <c r="P1504" s="171">
        <f t="shared" si="70"/>
        <v>0</v>
      </c>
      <c r="Q1504" s="171">
        <f t="shared" si="71"/>
        <v>0</v>
      </c>
      <c r="S1504" s="102" t="str">
        <f>IF(B1504="NET","",IFERROR(VLOOKUP(O1504,'2) Order Form'!$V$9:$V$905,1,FALSE),"Ikke med I order form"))</f>
        <v>Ikke med I order form</v>
      </c>
      <c r="U1504" s="2">
        <v>7048652900678</v>
      </c>
      <c r="V1504" s="120">
        <f>IFERROR(VLOOKUP(U1504,'2) Order Form'!$V$9:$V$1767,1,FALSE),"Ikke med I order form")</f>
        <v>7048652900678</v>
      </c>
      <c r="W1504" s="173">
        <f>INDEX(ATS!$A:$P,MATCH(ATS!$U1504,ATS!$O:$O,0),1)</f>
        <v>820405</v>
      </c>
      <c r="X1504" s="174" t="str">
        <f>INDEX(ATS!$A:$P,MATCH(ATS!$U1504,ATS!$O:$O,0),2)</f>
        <v>Hunter Shorts Jr</v>
      </c>
      <c r="Y1504" s="175" t="str">
        <f>INDEX(ATS!$A:$P,MATCH(ATS!$U1504,ATS!$O:$O,0),4)</f>
        <v>78001-128</v>
      </c>
      <c r="AA1504" s="173"/>
    </row>
    <row r="1505" spans="1:27">
      <c r="A1505">
        <v>820445</v>
      </c>
      <c r="B1505" t="s">
        <v>974</v>
      </c>
      <c r="C1505" t="s">
        <v>3939</v>
      </c>
      <c r="D1505" t="s">
        <v>3385</v>
      </c>
      <c r="E1505" t="s">
        <v>3383</v>
      </c>
      <c r="F1505" t="s">
        <v>7</v>
      </c>
      <c r="G1505" t="s">
        <v>111</v>
      </c>
      <c r="H1505">
        <v>0</v>
      </c>
      <c r="I1505">
        <v>0</v>
      </c>
      <c r="J1505">
        <v>0</v>
      </c>
      <c r="K1505">
        <v>0</v>
      </c>
      <c r="L1505">
        <v>0</v>
      </c>
      <c r="N1505" s="171" t="str">
        <f t="shared" si="69"/>
        <v>820445-76000-M</v>
      </c>
      <c r="O1505" s="172" t="str">
        <f>IF(B1505="NET","",IF(B1505="","",IFERROR(VLOOKUP(N1505,EAN!$A:$B,2,FALSE),"MANGLER - MÅ OPPDATERE EAN-FANEN")))</f>
        <v>MANGLER - MÅ OPPDATERE EAN-FANEN</v>
      </c>
      <c r="P1505" s="171">
        <f t="shared" si="70"/>
        <v>0</v>
      </c>
      <c r="Q1505" s="171">
        <f t="shared" si="71"/>
        <v>0</v>
      </c>
      <c r="S1505" s="102" t="str">
        <f>IF(B1505="NET","",IFERROR(VLOOKUP(O1505,'2) Order Form'!$V$9:$V$905,1,FALSE),"Ikke med I order form"))</f>
        <v>Ikke med I order form</v>
      </c>
      <c r="U1505" s="2">
        <v>7048652900678</v>
      </c>
      <c r="V1505" s="120">
        <f>IFERROR(VLOOKUP(U1505,'2) Order Form'!$V$9:$V$1767,1,FALSE),"Ikke med I order form")</f>
        <v>7048652900678</v>
      </c>
      <c r="W1505" s="173">
        <f>INDEX(ATS!$A:$P,MATCH(ATS!$U1505,ATS!$O:$O,0),1)</f>
        <v>820405</v>
      </c>
      <c r="X1505" s="174" t="str">
        <f>INDEX(ATS!$A:$P,MATCH(ATS!$U1505,ATS!$O:$O,0),2)</f>
        <v>Hunter Shorts Jr</v>
      </c>
      <c r="Y1505" s="175" t="str">
        <f>INDEX(ATS!$A:$P,MATCH(ATS!$U1505,ATS!$O:$O,0),4)</f>
        <v>78001-128</v>
      </c>
      <c r="AA1505" s="173"/>
    </row>
    <row r="1506" spans="1:27">
      <c r="A1506">
        <v>820445</v>
      </c>
      <c r="B1506" t="s">
        <v>974</v>
      </c>
      <c r="C1506" t="s">
        <v>3939</v>
      </c>
      <c r="D1506" t="s">
        <v>3386</v>
      </c>
      <c r="E1506" t="s">
        <v>3383</v>
      </c>
      <c r="F1506" t="s">
        <v>66</v>
      </c>
      <c r="G1506" t="s">
        <v>111</v>
      </c>
      <c r="H1506">
        <v>0</v>
      </c>
      <c r="I1506">
        <v>0</v>
      </c>
      <c r="J1506">
        <v>0</v>
      </c>
      <c r="K1506">
        <v>0</v>
      </c>
      <c r="L1506">
        <v>0</v>
      </c>
      <c r="N1506" s="171" t="str">
        <f t="shared" si="69"/>
        <v>820445-76000-L</v>
      </c>
      <c r="O1506" s="172" t="str">
        <f>IF(B1506="NET","",IF(B1506="","",IFERROR(VLOOKUP(N1506,EAN!$A:$B,2,FALSE),"MANGLER - MÅ OPPDATERE EAN-FANEN")))</f>
        <v>MANGLER - MÅ OPPDATERE EAN-FANEN</v>
      </c>
      <c r="P1506" s="171">
        <f t="shared" si="70"/>
        <v>0</v>
      </c>
      <c r="Q1506" s="171">
        <f t="shared" si="71"/>
        <v>0</v>
      </c>
      <c r="S1506" s="102" t="str">
        <f>IF(B1506="NET","",IFERROR(VLOOKUP(O1506,'2) Order Form'!$V$9:$V$905,1,FALSE),"Ikke med I order form"))</f>
        <v>Ikke med I order form</v>
      </c>
      <c r="U1506" s="2">
        <v>7048652900685</v>
      </c>
      <c r="V1506" s="120">
        <f>IFERROR(VLOOKUP(U1506,'2) Order Form'!$V$9:$V$1767,1,FALSE),"Ikke med I order form")</f>
        <v>7048652900685</v>
      </c>
      <c r="W1506" s="173">
        <f>INDEX(ATS!$A:$P,MATCH(ATS!$U1506,ATS!$O:$O,0),1)</f>
        <v>820405</v>
      </c>
      <c r="X1506" s="174" t="str">
        <f>INDEX(ATS!$A:$P,MATCH(ATS!$U1506,ATS!$O:$O,0),2)</f>
        <v>Hunter Shorts Jr</v>
      </c>
      <c r="Y1506" s="175" t="str">
        <f>INDEX(ATS!$A:$P,MATCH(ATS!$U1506,ATS!$O:$O,0),4)</f>
        <v>78001-140</v>
      </c>
      <c r="AA1506" s="173"/>
    </row>
    <row r="1507" spans="1:27">
      <c r="A1507">
        <v>820445</v>
      </c>
      <c r="B1507" t="s">
        <v>974</v>
      </c>
      <c r="C1507" t="s">
        <v>3939</v>
      </c>
      <c r="D1507" t="s">
        <v>3990</v>
      </c>
      <c r="E1507" t="s">
        <v>3383</v>
      </c>
      <c r="F1507" t="s">
        <v>67</v>
      </c>
      <c r="G1507" t="s">
        <v>111</v>
      </c>
      <c r="H1507">
        <v>0</v>
      </c>
      <c r="I1507">
        <v>0</v>
      </c>
      <c r="J1507">
        <v>0</v>
      </c>
      <c r="K1507">
        <v>0</v>
      </c>
      <c r="L1507">
        <v>0</v>
      </c>
      <c r="N1507" s="171" t="str">
        <f t="shared" si="69"/>
        <v>820445-76000-XL</v>
      </c>
      <c r="O1507" s="172" t="str">
        <f>IF(B1507="NET","",IF(B1507="","",IFERROR(VLOOKUP(N1507,EAN!$A:$B,2,FALSE),"MANGLER - MÅ OPPDATERE EAN-FANEN")))</f>
        <v>MANGLER - MÅ OPPDATERE EAN-FANEN</v>
      </c>
      <c r="P1507" s="171">
        <f t="shared" si="70"/>
        <v>0</v>
      </c>
      <c r="Q1507" s="171">
        <f t="shared" si="71"/>
        <v>0</v>
      </c>
      <c r="S1507" s="102" t="str">
        <f>IF(B1507="NET","",IFERROR(VLOOKUP(O1507,'2) Order Form'!$V$9:$V$905,1,FALSE),"Ikke med I order form"))</f>
        <v>Ikke med I order form</v>
      </c>
      <c r="U1507" s="2">
        <v>7048652900685</v>
      </c>
      <c r="V1507" s="120">
        <f>IFERROR(VLOOKUP(U1507,'2) Order Form'!$V$9:$V$1767,1,FALSE),"Ikke med I order form")</f>
        <v>7048652900685</v>
      </c>
      <c r="W1507" s="173">
        <f>INDEX(ATS!$A:$P,MATCH(ATS!$U1507,ATS!$O:$O,0),1)</f>
        <v>820405</v>
      </c>
      <c r="X1507" s="174" t="str">
        <f>INDEX(ATS!$A:$P,MATCH(ATS!$U1507,ATS!$O:$O,0),2)</f>
        <v>Hunter Shorts Jr</v>
      </c>
      <c r="Y1507" s="175" t="str">
        <f>INDEX(ATS!$A:$P,MATCH(ATS!$U1507,ATS!$O:$O,0),4)</f>
        <v>78001-140</v>
      </c>
      <c r="AA1507" s="173"/>
    </row>
    <row r="1508" spans="1:27">
      <c r="A1508">
        <v>820445</v>
      </c>
      <c r="B1508" t="s">
        <v>974</v>
      </c>
      <c r="C1508" t="s">
        <v>3939</v>
      </c>
      <c r="D1508" t="s">
        <v>3951</v>
      </c>
      <c r="E1508" t="s">
        <v>3952</v>
      </c>
      <c r="F1508" t="s">
        <v>8</v>
      </c>
      <c r="G1508" t="s">
        <v>111</v>
      </c>
      <c r="H1508">
        <v>0</v>
      </c>
      <c r="I1508">
        <v>0</v>
      </c>
      <c r="J1508">
        <v>0</v>
      </c>
      <c r="K1508">
        <v>0</v>
      </c>
      <c r="L1508">
        <v>0</v>
      </c>
      <c r="N1508" s="171" t="str">
        <f t="shared" si="69"/>
        <v>820445-77102-S</v>
      </c>
      <c r="O1508" s="172" t="str">
        <f>IF(B1508="NET","",IF(B1508="","",IFERROR(VLOOKUP(N1508,EAN!$A:$B,2,FALSE),"MANGLER - MÅ OPPDATERE EAN-FANEN")))</f>
        <v>MANGLER - MÅ OPPDATERE EAN-FANEN</v>
      </c>
      <c r="P1508" s="171">
        <f t="shared" si="70"/>
        <v>0</v>
      </c>
      <c r="Q1508" s="171">
        <f t="shared" si="71"/>
        <v>0</v>
      </c>
      <c r="S1508" s="102" t="str">
        <f>IF(B1508="NET","",IFERROR(VLOOKUP(O1508,'2) Order Form'!$V$9:$V$905,1,FALSE),"Ikke med I order form"))</f>
        <v>Ikke med I order form</v>
      </c>
      <c r="U1508" s="2">
        <v>7048652900692</v>
      </c>
      <c r="V1508" s="120">
        <f>IFERROR(VLOOKUP(U1508,'2) Order Form'!$V$9:$V$1767,1,FALSE),"Ikke med I order form")</f>
        <v>7048652900692</v>
      </c>
      <c r="W1508" s="173">
        <f>INDEX(ATS!$A:$P,MATCH(ATS!$U1508,ATS!$O:$O,0),1)</f>
        <v>820405</v>
      </c>
      <c r="X1508" s="174" t="str">
        <f>INDEX(ATS!$A:$P,MATCH(ATS!$U1508,ATS!$O:$O,0),2)</f>
        <v>Hunter Shorts Jr</v>
      </c>
      <c r="Y1508" s="175" t="str">
        <f>INDEX(ATS!$A:$P,MATCH(ATS!$U1508,ATS!$O:$O,0),4)</f>
        <v>78001-152</v>
      </c>
      <c r="AA1508" s="173"/>
    </row>
    <row r="1509" spans="1:27">
      <c r="A1509">
        <v>820445</v>
      </c>
      <c r="B1509" t="s">
        <v>974</v>
      </c>
      <c r="C1509" t="s">
        <v>3939</v>
      </c>
      <c r="D1509" t="s">
        <v>3953</v>
      </c>
      <c r="E1509" t="s">
        <v>3952</v>
      </c>
      <c r="F1509" t="s">
        <v>7</v>
      </c>
      <c r="G1509" t="s">
        <v>111</v>
      </c>
      <c r="H1509">
        <v>0</v>
      </c>
      <c r="I1509">
        <v>0</v>
      </c>
      <c r="J1509">
        <v>0</v>
      </c>
      <c r="K1509">
        <v>0</v>
      </c>
      <c r="L1509">
        <v>0</v>
      </c>
      <c r="N1509" s="171" t="str">
        <f t="shared" si="69"/>
        <v>820445-77102-M</v>
      </c>
      <c r="O1509" s="172" t="str">
        <f>IF(B1509="NET","",IF(B1509="","",IFERROR(VLOOKUP(N1509,EAN!$A:$B,2,FALSE),"MANGLER - MÅ OPPDATERE EAN-FANEN")))</f>
        <v>MANGLER - MÅ OPPDATERE EAN-FANEN</v>
      </c>
      <c r="P1509" s="171">
        <f t="shared" si="70"/>
        <v>0</v>
      </c>
      <c r="Q1509" s="171">
        <f t="shared" si="71"/>
        <v>0</v>
      </c>
      <c r="S1509" s="102" t="str">
        <f>IF(B1509="NET","",IFERROR(VLOOKUP(O1509,'2) Order Form'!$V$9:$V$905,1,FALSE),"Ikke med I order form"))</f>
        <v>Ikke med I order form</v>
      </c>
      <c r="U1509" s="2">
        <v>7048652900692</v>
      </c>
      <c r="V1509" s="120">
        <f>IFERROR(VLOOKUP(U1509,'2) Order Form'!$V$9:$V$1767,1,FALSE),"Ikke med I order form")</f>
        <v>7048652900692</v>
      </c>
      <c r="W1509" s="173">
        <f>INDEX(ATS!$A:$P,MATCH(ATS!$U1509,ATS!$O:$O,0),1)</f>
        <v>820405</v>
      </c>
      <c r="X1509" s="174" t="str">
        <f>INDEX(ATS!$A:$P,MATCH(ATS!$U1509,ATS!$O:$O,0),2)</f>
        <v>Hunter Shorts Jr</v>
      </c>
      <c r="Y1509" s="175" t="str">
        <f>INDEX(ATS!$A:$P,MATCH(ATS!$U1509,ATS!$O:$O,0),4)</f>
        <v>78001-152</v>
      </c>
      <c r="AA1509" s="173"/>
    </row>
    <row r="1510" spans="1:27">
      <c r="A1510">
        <v>820445</v>
      </c>
      <c r="B1510" t="s">
        <v>974</v>
      </c>
      <c r="C1510" t="s">
        <v>3939</v>
      </c>
      <c r="D1510" t="s">
        <v>3954</v>
      </c>
      <c r="E1510" t="s">
        <v>3952</v>
      </c>
      <c r="F1510" t="s">
        <v>66</v>
      </c>
      <c r="G1510" t="s">
        <v>111</v>
      </c>
      <c r="H1510">
        <v>0</v>
      </c>
      <c r="I1510">
        <v>0</v>
      </c>
      <c r="J1510">
        <v>0</v>
      </c>
      <c r="K1510">
        <v>0</v>
      </c>
      <c r="L1510">
        <v>0</v>
      </c>
      <c r="N1510" s="171" t="str">
        <f t="shared" si="69"/>
        <v>820445-77102-L</v>
      </c>
      <c r="O1510" s="172" t="str">
        <f>IF(B1510="NET","",IF(B1510="","",IFERROR(VLOOKUP(N1510,EAN!$A:$B,2,FALSE),"MANGLER - MÅ OPPDATERE EAN-FANEN")))</f>
        <v>MANGLER - MÅ OPPDATERE EAN-FANEN</v>
      </c>
      <c r="P1510" s="171">
        <f t="shared" si="70"/>
        <v>0</v>
      </c>
      <c r="Q1510" s="171">
        <f t="shared" si="71"/>
        <v>0</v>
      </c>
      <c r="S1510" s="102" t="str">
        <f>IF(B1510="NET","",IFERROR(VLOOKUP(O1510,'2) Order Form'!$V$9:$V$905,1,FALSE),"Ikke med I order form"))</f>
        <v>Ikke med I order form</v>
      </c>
      <c r="U1510" s="2">
        <v>7048652912329</v>
      </c>
      <c r="V1510" s="120">
        <f>IFERROR(VLOOKUP(U1510,'2) Order Form'!$V$9:$V$1767,1,FALSE),"Ikke med I order form")</f>
        <v>7048652912329</v>
      </c>
      <c r="W1510" s="173">
        <f>INDEX(ATS!$A:$P,MATCH(ATS!$U1510,ATS!$O:$O,0),1)</f>
        <v>820405</v>
      </c>
      <c r="X1510" s="174" t="str">
        <f>INDEX(ATS!$A:$P,MATCH(ATS!$U1510,ATS!$O:$O,0),2)</f>
        <v>Hunter Shorts Jr</v>
      </c>
      <c r="Y1510" s="175" t="str">
        <f>INDEX(ATS!$A:$P,MATCH(ATS!$U1510,ATS!$O:$O,0),4)</f>
        <v>78001-164</v>
      </c>
      <c r="AA1510" s="173"/>
    </row>
    <row r="1511" spans="1:27">
      <c r="A1511">
        <v>820445</v>
      </c>
      <c r="B1511" t="s">
        <v>974</v>
      </c>
      <c r="C1511" t="s">
        <v>3939</v>
      </c>
      <c r="D1511" t="s">
        <v>3955</v>
      </c>
      <c r="E1511" t="s">
        <v>3952</v>
      </c>
      <c r="F1511" t="s">
        <v>67</v>
      </c>
      <c r="G1511" t="s">
        <v>111</v>
      </c>
      <c r="H1511">
        <v>0</v>
      </c>
      <c r="I1511">
        <v>0</v>
      </c>
      <c r="J1511">
        <v>0</v>
      </c>
      <c r="K1511">
        <v>0</v>
      </c>
      <c r="L1511">
        <v>0</v>
      </c>
      <c r="N1511" s="171" t="str">
        <f t="shared" si="69"/>
        <v>820445-77102-XL</v>
      </c>
      <c r="O1511" s="172" t="str">
        <f>IF(B1511="NET","",IF(B1511="","",IFERROR(VLOOKUP(N1511,EAN!$A:$B,2,FALSE),"MANGLER - MÅ OPPDATERE EAN-FANEN")))</f>
        <v>MANGLER - MÅ OPPDATERE EAN-FANEN</v>
      </c>
      <c r="P1511" s="171">
        <f t="shared" si="70"/>
        <v>0</v>
      </c>
      <c r="Q1511" s="171">
        <f t="shared" si="71"/>
        <v>0</v>
      </c>
      <c r="S1511" s="102" t="str">
        <f>IF(B1511="NET","",IFERROR(VLOOKUP(O1511,'2) Order Form'!$V$9:$V$905,1,FALSE),"Ikke med I order form"))</f>
        <v>Ikke med I order form</v>
      </c>
      <c r="U1511" s="2">
        <v>7048652912329</v>
      </c>
      <c r="V1511" s="120">
        <f>IFERROR(VLOOKUP(U1511,'2) Order Form'!$V$9:$V$1767,1,FALSE),"Ikke med I order form")</f>
        <v>7048652912329</v>
      </c>
      <c r="W1511" s="173">
        <f>INDEX(ATS!$A:$P,MATCH(ATS!$U1511,ATS!$O:$O,0),1)</f>
        <v>820405</v>
      </c>
      <c r="X1511" s="174" t="str">
        <f>INDEX(ATS!$A:$P,MATCH(ATS!$U1511,ATS!$O:$O,0),2)</f>
        <v>Hunter Shorts Jr</v>
      </c>
      <c r="Y1511" s="175" t="str">
        <f>INDEX(ATS!$A:$P,MATCH(ATS!$U1511,ATS!$O:$O,0),4)</f>
        <v>78001-164</v>
      </c>
      <c r="AA1511" s="173"/>
    </row>
    <row r="1512" spans="1:27">
      <c r="A1512">
        <v>820445</v>
      </c>
      <c r="B1512" t="s">
        <v>974</v>
      </c>
      <c r="C1512" t="s">
        <v>3939</v>
      </c>
      <c r="D1512" t="s">
        <v>1423</v>
      </c>
      <c r="E1512" t="s">
        <v>2823</v>
      </c>
      <c r="F1512" t="s">
        <v>8</v>
      </c>
      <c r="G1512" t="s">
        <v>214</v>
      </c>
      <c r="H1512">
        <v>10</v>
      </c>
      <c r="I1512">
        <v>10</v>
      </c>
      <c r="J1512">
        <v>10</v>
      </c>
      <c r="K1512">
        <v>10</v>
      </c>
      <c r="L1512">
        <v>10</v>
      </c>
      <c r="N1512" s="171" t="str">
        <f t="shared" si="69"/>
        <v>820445-88300-S</v>
      </c>
      <c r="O1512" s="172">
        <f>IF(B1512="NET","",IF(B1512="","",IFERROR(VLOOKUP(N1512,EAN!$A:$B,2,FALSE),"MANGLER - MÅ OPPDATERE EAN-FANEN")))</f>
        <v>7048652914576</v>
      </c>
      <c r="P1512" s="171">
        <f t="shared" si="70"/>
        <v>10</v>
      </c>
      <c r="Q1512" s="171">
        <f t="shared" si="71"/>
        <v>10</v>
      </c>
      <c r="S1512" s="102">
        <f>IF(B1512="NET","",IFERROR(VLOOKUP(O1512,'2) Order Form'!$V$9:$V$905,1,FALSE),"Ikke med I order form"))</f>
        <v>7048652914576</v>
      </c>
      <c r="U1512" s="2">
        <v>7048652900708</v>
      </c>
      <c r="V1512" s="120">
        <f>IFERROR(VLOOKUP(U1512,'2) Order Form'!$V$9:$V$1767,1,FALSE),"Ikke med I order form")</f>
        <v>7048652900708</v>
      </c>
      <c r="W1512" s="173">
        <f>INDEX(ATS!$A:$P,MATCH(ATS!$U1512,ATS!$O:$O,0),1)</f>
        <v>820405</v>
      </c>
      <c r="X1512" s="174" t="str">
        <f>INDEX(ATS!$A:$P,MATCH(ATS!$U1512,ATS!$O:$O,0),2)</f>
        <v>Hunter Shorts Jr</v>
      </c>
      <c r="Y1512" s="175" t="str">
        <f>INDEX(ATS!$A:$P,MATCH(ATS!$U1512,ATS!$O:$O,0),4)</f>
        <v>99901-128</v>
      </c>
      <c r="AA1512" s="173"/>
    </row>
    <row r="1513" spans="1:27">
      <c r="A1513">
        <v>820445</v>
      </c>
      <c r="B1513" t="s">
        <v>974</v>
      </c>
      <c r="C1513" t="s">
        <v>3939</v>
      </c>
      <c r="D1513" t="s">
        <v>1424</v>
      </c>
      <c r="E1513" t="s">
        <v>2823</v>
      </c>
      <c r="F1513" t="s">
        <v>7</v>
      </c>
      <c r="G1513" t="s">
        <v>214</v>
      </c>
      <c r="H1513">
        <v>22</v>
      </c>
      <c r="I1513">
        <v>22</v>
      </c>
      <c r="J1513">
        <v>22</v>
      </c>
      <c r="K1513">
        <v>22</v>
      </c>
      <c r="L1513">
        <v>22</v>
      </c>
      <c r="N1513" s="171" t="str">
        <f t="shared" si="69"/>
        <v>820445-88300-M</v>
      </c>
      <c r="O1513" s="172">
        <f>IF(B1513="NET","",IF(B1513="","",IFERROR(VLOOKUP(N1513,EAN!$A:$B,2,FALSE),"MANGLER - MÅ OPPDATERE EAN-FANEN")))</f>
        <v>7048652914569</v>
      </c>
      <c r="P1513" s="171">
        <f t="shared" si="70"/>
        <v>22</v>
      </c>
      <c r="Q1513" s="171">
        <f t="shared" si="71"/>
        <v>22</v>
      </c>
      <c r="S1513" s="102">
        <f>IF(B1513="NET","",IFERROR(VLOOKUP(O1513,'2) Order Form'!$V$9:$V$905,1,FALSE),"Ikke med I order form"))</f>
        <v>7048652914569</v>
      </c>
      <c r="U1513" s="2">
        <v>7048652900708</v>
      </c>
      <c r="V1513" s="120">
        <f>IFERROR(VLOOKUP(U1513,'2) Order Form'!$V$9:$V$1767,1,FALSE),"Ikke med I order form")</f>
        <v>7048652900708</v>
      </c>
      <c r="W1513" s="173">
        <f>INDEX(ATS!$A:$P,MATCH(ATS!$U1513,ATS!$O:$O,0),1)</f>
        <v>820405</v>
      </c>
      <c r="X1513" s="174" t="str">
        <f>INDEX(ATS!$A:$P,MATCH(ATS!$U1513,ATS!$O:$O,0),2)</f>
        <v>Hunter Shorts Jr</v>
      </c>
      <c r="Y1513" s="175" t="str">
        <f>INDEX(ATS!$A:$P,MATCH(ATS!$U1513,ATS!$O:$O,0),4)</f>
        <v>99901-128</v>
      </c>
      <c r="AA1513" s="173"/>
    </row>
    <row r="1514" spans="1:27">
      <c r="A1514">
        <v>820445</v>
      </c>
      <c r="B1514" t="s">
        <v>974</v>
      </c>
      <c r="C1514" t="s">
        <v>3939</v>
      </c>
      <c r="D1514" t="s">
        <v>1425</v>
      </c>
      <c r="E1514" t="s">
        <v>2823</v>
      </c>
      <c r="F1514" t="s">
        <v>66</v>
      </c>
      <c r="G1514" t="s">
        <v>214</v>
      </c>
      <c r="H1514">
        <v>20</v>
      </c>
      <c r="I1514">
        <v>20</v>
      </c>
      <c r="J1514">
        <v>20</v>
      </c>
      <c r="K1514">
        <v>20</v>
      </c>
      <c r="L1514">
        <v>20</v>
      </c>
      <c r="N1514" s="171" t="str">
        <f t="shared" si="69"/>
        <v>820445-88300-L</v>
      </c>
      <c r="O1514" s="172">
        <f>IF(B1514="NET","",IF(B1514="","",IFERROR(VLOOKUP(N1514,EAN!$A:$B,2,FALSE),"MANGLER - MÅ OPPDATERE EAN-FANEN")))</f>
        <v>7048652914552</v>
      </c>
      <c r="P1514" s="171">
        <f t="shared" si="70"/>
        <v>20</v>
      </c>
      <c r="Q1514" s="171">
        <f t="shared" si="71"/>
        <v>20</v>
      </c>
      <c r="S1514" s="102">
        <f>IF(B1514="NET","",IFERROR(VLOOKUP(O1514,'2) Order Form'!$V$9:$V$905,1,FALSE),"Ikke med I order form"))</f>
        <v>7048652914552</v>
      </c>
      <c r="U1514" s="2">
        <v>7048652900715</v>
      </c>
      <c r="V1514" s="120">
        <f>IFERROR(VLOOKUP(U1514,'2) Order Form'!$V$9:$V$1767,1,FALSE),"Ikke med I order form")</f>
        <v>7048652900715</v>
      </c>
      <c r="W1514" s="173">
        <f>INDEX(ATS!$A:$P,MATCH(ATS!$U1514,ATS!$O:$O,0),1)</f>
        <v>820405</v>
      </c>
      <c r="X1514" s="174" t="str">
        <f>INDEX(ATS!$A:$P,MATCH(ATS!$U1514,ATS!$O:$O,0),2)</f>
        <v>Hunter Shorts Jr</v>
      </c>
      <c r="Y1514" s="175" t="str">
        <f>INDEX(ATS!$A:$P,MATCH(ATS!$U1514,ATS!$O:$O,0),4)</f>
        <v>99901-140</v>
      </c>
      <c r="AA1514" s="173"/>
    </row>
    <row r="1515" spans="1:27">
      <c r="A1515">
        <v>820445</v>
      </c>
      <c r="B1515" t="s">
        <v>974</v>
      </c>
      <c r="C1515" t="s">
        <v>3939</v>
      </c>
      <c r="D1515" t="s">
        <v>1426</v>
      </c>
      <c r="E1515" t="s">
        <v>2823</v>
      </c>
      <c r="F1515" t="s">
        <v>67</v>
      </c>
      <c r="G1515" t="s">
        <v>214</v>
      </c>
      <c r="H1515">
        <v>11</v>
      </c>
      <c r="I1515">
        <v>11</v>
      </c>
      <c r="J1515">
        <v>11</v>
      </c>
      <c r="K1515">
        <v>11</v>
      </c>
      <c r="L1515">
        <v>11</v>
      </c>
      <c r="N1515" s="171" t="str">
        <f t="shared" si="69"/>
        <v>820445-88300-XL</v>
      </c>
      <c r="O1515" s="172">
        <f>IF(B1515="NET","",IF(B1515="","",IFERROR(VLOOKUP(N1515,EAN!$A:$B,2,FALSE),"MANGLER - MÅ OPPDATERE EAN-FANEN")))</f>
        <v>7048652914583</v>
      </c>
      <c r="P1515" s="171">
        <f t="shared" si="70"/>
        <v>11</v>
      </c>
      <c r="Q1515" s="171">
        <f t="shared" si="71"/>
        <v>11</v>
      </c>
      <c r="S1515" s="102">
        <f>IF(B1515="NET","",IFERROR(VLOOKUP(O1515,'2) Order Form'!$V$9:$V$905,1,FALSE),"Ikke med I order form"))</f>
        <v>7048652914583</v>
      </c>
      <c r="U1515" s="2">
        <v>7048652900715</v>
      </c>
      <c r="V1515" s="120">
        <f>IFERROR(VLOOKUP(U1515,'2) Order Form'!$V$9:$V$1767,1,FALSE),"Ikke med I order form")</f>
        <v>7048652900715</v>
      </c>
      <c r="W1515" s="173">
        <f>INDEX(ATS!$A:$P,MATCH(ATS!$U1515,ATS!$O:$O,0),1)</f>
        <v>820405</v>
      </c>
      <c r="X1515" s="174" t="str">
        <f>INDEX(ATS!$A:$P,MATCH(ATS!$U1515,ATS!$O:$O,0),2)</f>
        <v>Hunter Shorts Jr</v>
      </c>
      <c r="Y1515" s="175" t="str">
        <f>INDEX(ATS!$A:$P,MATCH(ATS!$U1515,ATS!$O:$O,0),4)</f>
        <v>99901-140</v>
      </c>
      <c r="AA1515" s="173"/>
    </row>
    <row r="1516" spans="1:27">
      <c r="A1516">
        <v>820445</v>
      </c>
      <c r="B1516" t="s">
        <v>974</v>
      </c>
      <c r="C1516" t="s">
        <v>3939</v>
      </c>
      <c r="D1516" t="s">
        <v>334</v>
      </c>
      <c r="E1516" t="s">
        <v>2883</v>
      </c>
      <c r="F1516" t="s">
        <v>8</v>
      </c>
      <c r="G1516" t="s">
        <v>111</v>
      </c>
      <c r="H1516">
        <v>26</v>
      </c>
      <c r="I1516">
        <v>26</v>
      </c>
      <c r="J1516">
        <v>26</v>
      </c>
      <c r="K1516">
        <v>26</v>
      </c>
      <c r="L1516">
        <v>26</v>
      </c>
      <c r="N1516" s="171" t="str">
        <f t="shared" si="69"/>
        <v>820445-99901-S</v>
      </c>
      <c r="O1516" s="172">
        <f>IF(B1516="NET","",IF(B1516="","",IFERROR(VLOOKUP(N1516,EAN!$A:$B,2,FALSE),"MANGLER - MÅ OPPDATERE EAN-FANEN")))</f>
        <v>7048652914613</v>
      </c>
      <c r="P1516" s="171">
        <f t="shared" si="70"/>
        <v>26</v>
      </c>
      <c r="Q1516" s="171">
        <f t="shared" si="71"/>
        <v>26</v>
      </c>
      <c r="S1516" s="102">
        <f>IF(B1516="NET","",IFERROR(VLOOKUP(O1516,'2) Order Form'!$V$9:$V$905,1,FALSE),"Ikke med I order form"))</f>
        <v>7048652914613</v>
      </c>
      <c r="U1516" s="2">
        <v>7048652900722</v>
      </c>
      <c r="V1516" s="120">
        <f>IFERROR(VLOOKUP(U1516,'2) Order Form'!$V$9:$V$1767,1,FALSE),"Ikke med I order form")</f>
        <v>7048652900722</v>
      </c>
      <c r="W1516" s="173">
        <f>INDEX(ATS!$A:$P,MATCH(ATS!$U1516,ATS!$O:$O,0),1)</f>
        <v>820405</v>
      </c>
      <c r="X1516" s="174" t="str">
        <f>INDEX(ATS!$A:$P,MATCH(ATS!$U1516,ATS!$O:$O,0),2)</f>
        <v>Hunter Shorts Jr</v>
      </c>
      <c r="Y1516" s="175" t="str">
        <f>INDEX(ATS!$A:$P,MATCH(ATS!$U1516,ATS!$O:$O,0),4)</f>
        <v>99901-152</v>
      </c>
      <c r="AA1516" s="173"/>
    </row>
    <row r="1517" spans="1:27">
      <c r="A1517">
        <v>820445</v>
      </c>
      <c r="B1517" t="s">
        <v>974</v>
      </c>
      <c r="C1517" t="s">
        <v>3939</v>
      </c>
      <c r="D1517" t="s">
        <v>335</v>
      </c>
      <c r="E1517" t="s">
        <v>2883</v>
      </c>
      <c r="F1517" t="s">
        <v>7</v>
      </c>
      <c r="G1517" t="s">
        <v>111</v>
      </c>
      <c r="H1517">
        <v>24</v>
      </c>
      <c r="I1517">
        <v>24</v>
      </c>
      <c r="J1517">
        <v>24</v>
      </c>
      <c r="K1517">
        <v>24</v>
      </c>
      <c r="L1517">
        <v>24</v>
      </c>
      <c r="N1517" s="171" t="str">
        <f t="shared" si="69"/>
        <v>820445-99901-M</v>
      </c>
      <c r="O1517" s="172">
        <f>IF(B1517="NET","",IF(B1517="","",IFERROR(VLOOKUP(N1517,EAN!$A:$B,2,FALSE),"MANGLER - MÅ OPPDATERE EAN-FANEN")))</f>
        <v>7048652914606</v>
      </c>
      <c r="P1517" s="171">
        <f t="shared" si="70"/>
        <v>24</v>
      </c>
      <c r="Q1517" s="171">
        <f t="shared" si="71"/>
        <v>24</v>
      </c>
      <c r="S1517" s="102">
        <f>IF(B1517="NET","",IFERROR(VLOOKUP(O1517,'2) Order Form'!$V$9:$V$905,1,FALSE),"Ikke med I order form"))</f>
        <v>7048652914606</v>
      </c>
      <c r="U1517" s="2">
        <v>7048652900722</v>
      </c>
      <c r="V1517" s="120">
        <f>IFERROR(VLOOKUP(U1517,'2) Order Form'!$V$9:$V$1767,1,FALSE),"Ikke med I order form")</f>
        <v>7048652900722</v>
      </c>
      <c r="W1517" s="173">
        <f>INDEX(ATS!$A:$P,MATCH(ATS!$U1517,ATS!$O:$O,0),1)</f>
        <v>820405</v>
      </c>
      <c r="X1517" s="174" t="str">
        <f>INDEX(ATS!$A:$P,MATCH(ATS!$U1517,ATS!$O:$O,0),2)</f>
        <v>Hunter Shorts Jr</v>
      </c>
      <c r="Y1517" s="175" t="str">
        <f>INDEX(ATS!$A:$P,MATCH(ATS!$U1517,ATS!$O:$O,0),4)</f>
        <v>99901-152</v>
      </c>
      <c r="AA1517" s="173"/>
    </row>
    <row r="1518" spans="1:27">
      <c r="A1518">
        <v>820445</v>
      </c>
      <c r="B1518" t="s">
        <v>974</v>
      </c>
      <c r="C1518" t="s">
        <v>3939</v>
      </c>
      <c r="D1518" t="s">
        <v>336</v>
      </c>
      <c r="E1518" t="s">
        <v>2883</v>
      </c>
      <c r="F1518" t="s">
        <v>66</v>
      </c>
      <c r="G1518" t="s">
        <v>111</v>
      </c>
      <c r="H1518">
        <v>49</v>
      </c>
      <c r="I1518">
        <v>49</v>
      </c>
      <c r="J1518">
        <v>49</v>
      </c>
      <c r="K1518">
        <v>49</v>
      </c>
      <c r="L1518">
        <v>49</v>
      </c>
      <c r="N1518" s="171" t="str">
        <f t="shared" si="69"/>
        <v>820445-99901-L</v>
      </c>
      <c r="O1518" s="172">
        <f>IF(B1518="NET","",IF(B1518="","",IFERROR(VLOOKUP(N1518,EAN!$A:$B,2,FALSE),"MANGLER - MÅ OPPDATERE EAN-FANEN")))</f>
        <v>7048652914590</v>
      </c>
      <c r="P1518" s="171">
        <f t="shared" si="70"/>
        <v>49</v>
      </c>
      <c r="Q1518" s="171">
        <f t="shared" si="71"/>
        <v>49</v>
      </c>
      <c r="S1518" s="102">
        <f>IF(B1518="NET","",IFERROR(VLOOKUP(O1518,'2) Order Form'!$V$9:$V$905,1,FALSE),"Ikke med I order form"))</f>
        <v>7048652914590</v>
      </c>
      <c r="U1518" s="2">
        <v>7048652912336</v>
      </c>
      <c r="V1518" s="120">
        <f>IFERROR(VLOOKUP(U1518,'2) Order Form'!$V$9:$V$1767,1,FALSE),"Ikke med I order form")</f>
        <v>7048652912336</v>
      </c>
      <c r="W1518" s="173">
        <f>INDEX(ATS!$A:$P,MATCH(ATS!$U1518,ATS!$O:$O,0),1)</f>
        <v>820405</v>
      </c>
      <c r="X1518" s="174" t="str">
        <f>INDEX(ATS!$A:$P,MATCH(ATS!$U1518,ATS!$O:$O,0),2)</f>
        <v>Hunter Shorts Jr</v>
      </c>
      <c r="Y1518" s="175" t="str">
        <f>INDEX(ATS!$A:$P,MATCH(ATS!$U1518,ATS!$O:$O,0),4)</f>
        <v>99901-164</v>
      </c>
      <c r="AA1518" s="173"/>
    </row>
    <row r="1519" spans="1:27">
      <c r="A1519">
        <v>820445</v>
      </c>
      <c r="B1519" t="s">
        <v>974</v>
      </c>
      <c r="C1519" t="s">
        <v>3939</v>
      </c>
      <c r="D1519" t="s">
        <v>337</v>
      </c>
      <c r="E1519" t="s">
        <v>2883</v>
      </c>
      <c r="F1519" t="s">
        <v>67</v>
      </c>
      <c r="G1519" t="s">
        <v>111</v>
      </c>
      <c r="H1519">
        <v>29</v>
      </c>
      <c r="I1519">
        <v>29</v>
      </c>
      <c r="J1519">
        <v>29</v>
      </c>
      <c r="K1519">
        <v>29</v>
      </c>
      <c r="L1519">
        <v>29</v>
      </c>
      <c r="N1519" s="171" t="str">
        <f t="shared" si="69"/>
        <v>820445-99901-XL</v>
      </c>
      <c r="O1519" s="172">
        <f>IF(B1519="NET","",IF(B1519="","",IFERROR(VLOOKUP(N1519,EAN!$A:$B,2,FALSE),"MANGLER - MÅ OPPDATERE EAN-FANEN")))</f>
        <v>7048652914620</v>
      </c>
      <c r="P1519" s="171">
        <f t="shared" si="70"/>
        <v>29</v>
      </c>
      <c r="Q1519" s="171">
        <f t="shared" si="71"/>
        <v>29</v>
      </c>
      <c r="S1519" s="102">
        <f>IF(B1519="NET","",IFERROR(VLOOKUP(O1519,'2) Order Form'!$V$9:$V$905,1,FALSE),"Ikke med I order form"))</f>
        <v>7048652914620</v>
      </c>
      <c r="U1519" s="2">
        <v>7048652912336</v>
      </c>
      <c r="V1519" s="120">
        <f>IFERROR(VLOOKUP(U1519,'2) Order Form'!$V$9:$V$1767,1,FALSE),"Ikke med I order form")</f>
        <v>7048652912336</v>
      </c>
      <c r="W1519" s="173">
        <f>INDEX(ATS!$A:$P,MATCH(ATS!$U1519,ATS!$O:$O,0),1)</f>
        <v>820405</v>
      </c>
      <c r="X1519" s="174" t="str">
        <f>INDEX(ATS!$A:$P,MATCH(ATS!$U1519,ATS!$O:$O,0),2)</f>
        <v>Hunter Shorts Jr</v>
      </c>
      <c r="Y1519" s="175" t="str">
        <f>INDEX(ATS!$A:$P,MATCH(ATS!$U1519,ATS!$O:$O,0),4)</f>
        <v>99901-164</v>
      </c>
      <c r="AA1519" s="173"/>
    </row>
    <row r="1520" spans="1:27">
      <c r="A1520" s="140">
        <v>820447</v>
      </c>
      <c r="B1520" t="s">
        <v>170</v>
      </c>
      <c r="H1520" s="140">
        <v>202341</v>
      </c>
      <c r="I1520" s="140">
        <v>202342</v>
      </c>
      <c r="J1520" s="140">
        <v>202343</v>
      </c>
      <c r="K1520" s="140">
        <v>202344</v>
      </c>
      <c r="L1520" s="140">
        <v>202345</v>
      </c>
      <c r="N1520" s="171" t="str">
        <f t="shared" si="69"/>
        <v>820447-</v>
      </c>
      <c r="O1520" s="172" t="str">
        <f>IF(B1520="NET","",IF(B1520="","",IFERROR(VLOOKUP(N1520,EAN!$A:$B,2,FALSE),"MANGLER - MÅ OPPDATERE EAN-FANEN")))</f>
        <v/>
      </c>
      <c r="P1520" s="171">
        <f t="shared" si="70"/>
        <v>202341</v>
      </c>
      <c r="Q1520" s="171">
        <f t="shared" si="71"/>
        <v>202345</v>
      </c>
      <c r="S1520" s="102" t="str">
        <f>IF(B1520="NET","",IFERROR(VLOOKUP(O1520,'2) Order Form'!$V$9:$V$905,1,FALSE),"Ikke med I order form"))</f>
        <v/>
      </c>
      <c r="U1520" s="2">
        <v>7048652914705</v>
      </c>
      <c r="V1520" s="120">
        <f>IFERROR(VLOOKUP(U1520,'2) Order Form'!$V$9:$V$1767,1,FALSE),"Ikke med I order form")</f>
        <v>7048652914705</v>
      </c>
      <c r="W1520" s="173">
        <f>INDEX(ATS!$A:$P,MATCH(ATS!$U1520,ATS!$O:$O,0),1)</f>
        <v>820448</v>
      </c>
      <c r="X1520" s="174" t="str">
        <f>INDEX(ATS!$A:$P,MATCH(ATS!$U1520,ATS!$O:$O,0),2)</f>
        <v>Hunter Gloves Jr</v>
      </c>
      <c r="Y1520" s="175" t="str">
        <f>INDEX(ATS!$A:$P,MATCH(ATS!$U1520,ATS!$O:$O,0),4)</f>
        <v>78001-JR-L</v>
      </c>
      <c r="AA1520" s="173"/>
    </row>
    <row r="1521" spans="1:27">
      <c r="A1521">
        <v>820447</v>
      </c>
      <c r="B1521" t="s">
        <v>2761</v>
      </c>
      <c r="C1521" t="s">
        <v>3939</v>
      </c>
      <c r="D1521" t="s">
        <v>1647</v>
      </c>
      <c r="E1521" t="s">
        <v>114</v>
      </c>
      <c r="F1521">
        <v>3436</v>
      </c>
      <c r="G1521" t="s">
        <v>111</v>
      </c>
      <c r="H1521">
        <v>179</v>
      </c>
      <c r="I1521">
        <v>179</v>
      </c>
      <c r="J1521">
        <v>179</v>
      </c>
      <c r="K1521">
        <v>179</v>
      </c>
      <c r="L1521">
        <v>179</v>
      </c>
      <c r="N1521" s="171" t="str">
        <f t="shared" si="69"/>
        <v>820447-10001-3436</v>
      </c>
      <c r="O1521" s="172">
        <f>IF(B1521="NET","",IF(B1521="","",IFERROR(VLOOKUP(N1521,EAN!$A:$B,2,FALSE),"MANGLER - MÅ OPPDATERE EAN-FANEN")))</f>
        <v>7048652902832</v>
      </c>
      <c r="P1521" s="171">
        <f t="shared" si="70"/>
        <v>179</v>
      </c>
      <c r="Q1521" s="171">
        <f t="shared" si="71"/>
        <v>179</v>
      </c>
      <c r="S1521" s="102">
        <f>IF(B1521="NET","",IFERROR(VLOOKUP(O1521,'2) Order Form'!$V$9:$V$905,1,FALSE),"Ikke med I order form"))</f>
        <v>7048652902832</v>
      </c>
      <c r="U1521" s="2">
        <v>7048652914668</v>
      </c>
      <c r="V1521" s="120">
        <f>IFERROR(VLOOKUP(U1521,'2) Order Form'!$V$9:$V$1767,1,FALSE),"Ikke med I order form")</f>
        <v>7048652914668</v>
      </c>
      <c r="W1521" s="173">
        <f>INDEX(ATS!$A:$P,MATCH(ATS!$U1521,ATS!$O:$O,0),1)</f>
        <v>820448</v>
      </c>
      <c r="X1521" s="174" t="str">
        <f>INDEX(ATS!$A:$P,MATCH(ATS!$U1521,ATS!$O:$O,0),2)</f>
        <v>Hunter Gloves Jr</v>
      </c>
      <c r="Y1521" s="175" t="str">
        <f>INDEX(ATS!$A:$P,MATCH(ATS!$U1521,ATS!$O:$O,0),4)</f>
        <v>78001-JR-S</v>
      </c>
      <c r="AA1521" s="173"/>
    </row>
    <row r="1522" spans="1:27">
      <c r="A1522">
        <v>820447</v>
      </c>
      <c r="B1522" t="s">
        <v>2761</v>
      </c>
      <c r="C1522" t="s">
        <v>3939</v>
      </c>
      <c r="D1522" t="s">
        <v>3995</v>
      </c>
      <c r="E1522" t="s">
        <v>2810</v>
      </c>
      <c r="F1522">
        <v>3436</v>
      </c>
      <c r="G1522" t="s">
        <v>214</v>
      </c>
      <c r="H1522">
        <v>0</v>
      </c>
      <c r="I1522">
        <v>0</v>
      </c>
      <c r="J1522">
        <v>0</v>
      </c>
      <c r="K1522">
        <v>0</v>
      </c>
      <c r="L1522">
        <v>0</v>
      </c>
      <c r="N1522" s="171" t="str">
        <f t="shared" si="69"/>
        <v>820447-78001-3436</v>
      </c>
      <c r="O1522" s="172" t="str">
        <f>IF(B1522="NET","",IF(B1522="","",IFERROR(VLOOKUP(N1522,EAN!$A:$B,2,FALSE),"MANGLER - MÅ OPPDATERE EAN-FANEN")))</f>
        <v>MANGLER - MÅ OPPDATERE EAN-FANEN</v>
      </c>
      <c r="P1522" s="171">
        <f t="shared" si="70"/>
        <v>0</v>
      </c>
      <c r="Q1522" s="171">
        <f t="shared" si="71"/>
        <v>0</v>
      </c>
      <c r="S1522" s="102" t="str">
        <f>IF(B1522="NET","",IFERROR(VLOOKUP(O1522,'2) Order Form'!$V$9:$V$905,1,FALSE),"Ikke med I order form"))</f>
        <v>Ikke med I order form</v>
      </c>
      <c r="U1522" s="2">
        <v>7048652914651</v>
      </c>
      <c r="V1522" s="120">
        <f>IFERROR(VLOOKUP(U1522,'2) Order Form'!$V$9:$V$1767,1,FALSE),"Ikke med I order form")</f>
        <v>7048652914651</v>
      </c>
      <c r="W1522" s="173">
        <f>INDEX(ATS!$A:$P,MATCH(ATS!$U1522,ATS!$O:$O,0),1)</f>
        <v>820448</v>
      </c>
      <c r="X1522" s="174" t="str">
        <f>INDEX(ATS!$A:$P,MATCH(ATS!$U1522,ATS!$O:$O,0),2)</f>
        <v>Hunter Gloves Jr</v>
      </c>
      <c r="Y1522" s="175" t="str">
        <f>INDEX(ATS!$A:$P,MATCH(ATS!$U1522,ATS!$O:$O,0),4)</f>
        <v>78001-JR-M</v>
      </c>
      <c r="AA1522" s="173"/>
    </row>
    <row r="1523" spans="1:27">
      <c r="A1523">
        <v>820447</v>
      </c>
      <c r="B1523" t="s">
        <v>2761</v>
      </c>
      <c r="C1523" t="s">
        <v>3939</v>
      </c>
      <c r="D1523" t="s">
        <v>1648</v>
      </c>
      <c r="E1523" t="s">
        <v>2823</v>
      </c>
      <c r="F1523">
        <v>3436</v>
      </c>
      <c r="G1523" t="s">
        <v>214</v>
      </c>
      <c r="H1523">
        <v>159</v>
      </c>
      <c r="I1523">
        <v>159</v>
      </c>
      <c r="J1523">
        <v>159</v>
      </c>
      <c r="K1523">
        <v>159</v>
      </c>
      <c r="L1523">
        <v>159</v>
      </c>
      <c r="N1523" s="171" t="str">
        <f t="shared" si="69"/>
        <v>820447-88300-3436</v>
      </c>
      <c r="O1523" s="172">
        <f>IF(B1523="NET","",IF(B1523="","",IFERROR(VLOOKUP(N1523,EAN!$A:$B,2,FALSE),"MANGLER - MÅ OPPDATERE EAN-FANEN")))</f>
        <v>7048652902849</v>
      </c>
      <c r="P1523" s="171">
        <f t="shared" si="70"/>
        <v>159</v>
      </c>
      <c r="Q1523" s="171">
        <f t="shared" si="71"/>
        <v>159</v>
      </c>
      <c r="S1523" s="102">
        <f>IF(B1523="NET","",IFERROR(VLOOKUP(O1523,'2) Order Form'!$V$9:$V$905,1,FALSE),"Ikke med I order form"))</f>
        <v>7048652902849</v>
      </c>
      <c r="U1523" s="2">
        <v>7048652900623</v>
      </c>
      <c r="V1523" s="120" t="str">
        <f>IFERROR(VLOOKUP(U1523,'2) Order Form'!$V$9:$V$1767,1,FALSE),"Ikke med I order form")</f>
        <v>Ikke med I order form</v>
      </c>
      <c r="W1523" s="173" t="e">
        <f>INDEX(ATS!$A:$P,MATCH(ATS!$U1523,ATS!$O:$O,0),1)</f>
        <v>#N/A</v>
      </c>
      <c r="X1523" s="174" t="e">
        <f>INDEX(ATS!$A:$P,MATCH(ATS!$U1523,ATS!$O:$O,0),2)</f>
        <v>#N/A</v>
      </c>
      <c r="Y1523" s="175" t="e">
        <f>INDEX(ATS!$A:$P,MATCH(ATS!$U1523,ATS!$O:$O,0),4)</f>
        <v>#N/A</v>
      </c>
      <c r="AA1523" s="173"/>
    </row>
    <row r="1524" spans="1:27">
      <c r="A1524">
        <v>820447</v>
      </c>
      <c r="B1524" t="s">
        <v>2761</v>
      </c>
      <c r="C1524" t="s">
        <v>3939</v>
      </c>
      <c r="D1524" t="s">
        <v>1649</v>
      </c>
      <c r="E1524" t="s">
        <v>2883</v>
      </c>
      <c r="F1524">
        <v>3436</v>
      </c>
      <c r="G1524" t="s">
        <v>111</v>
      </c>
      <c r="H1524">
        <v>801</v>
      </c>
      <c r="I1524">
        <v>801</v>
      </c>
      <c r="J1524">
        <v>801</v>
      </c>
      <c r="K1524">
        <v>801</v>
      </c>
      <c r="L1524">
        <v>801</v>
      </c>
      <c r="N1524" s="171" t="str">
        <f t="shared" si="69"/>
        <v>820447-99901-3436</v>
      </c>
      <c r="O1524" s="172">
        <f>IF(B1524="NET","",IF(B1524="","",IFERROR(VLOOKUP(N1524,EAN!$A:$B,2,FALSE),"MANGLER - MÅ OPPDATERE EAN-FANEN")))</f>
        <v>7048652902856</v>
      </c>
      <c r="P1524" s="171">
        <f t="shared" si="70"/>
        <v>801</v>
      </c>
      <c r="Q1524" s="171">
        <f t="shared" si="71"/>
        <v>801</v>
      </c>
      <c r="S1524" s="102">
        <f>IF(B1524="NET","",IFERROR(VLOOKUP(O1524,'2) Order Form'!$V$9:$V$905,1,FALSE),"Ikke med I order form"))</f>
        <v>7048652902856</v>
      </c>
      <c r="U1524" s="2">
        <v>7048652914699</v>
      </c>
      <c r="V1524" s="120">
        <f>IFERROR(VLOOKUP(U1524,'2) Order Form'!$V$9:$V$1767,1,FALSE),"Ikke med I order form")</f>
        <v>7048652914699</v>
      </c>
      <c r="W1524" s="173">
        <f>INDEX(ATS!$A:$P,MATCH(ATS!$U1524,ATS!$O:$O,0),1)</f>
        <v>820448</v>
      </c>
      <c r="X1524" s="174" t="str">
        <f>INDEX(ATS!$A:$P,MATCH(ATS!$U1524,ATS!$O:$O,0),2)</f>
        <v>Hunter Gloves Jr</v>
      </c>
      <c r="Y1524" s="175" t="str">
        <f>INDEX(ATS!$A:$P,MATCH(ATS!$U1524,ATS!$O:$O,0),4)</f>
        <v>58001-JR-L</v>
      </c>
      <c r="AA1524" s="173"/>
    </row>
    <row r="1525" spans="1:27">
      <c r="A1525" s="140">
        <v>820448</v>
      </c>
      <c r="B1525" t="s">
        <v>170</v>
      </c>
      <c r="H1525" s="140">
        <v>202341</v>
      </c>
      <c r="I1525" s="140">
        <v>202342</v>
      </c>
      <c r="J1525" s="140">
        <v>202343</v>
      </c>
      <c r="K1525" s="140">
        <v>202344</v>
      </c>
      <c r="L1525" s="140">
        <v>202345</v>
      </c>
      <c r="N1525" s="171" t="str">
        <f t="shared" si="69"/>
        <v>820448-</v>
      </c>
      <c r="O1525" s="172" t="str">
        <f>IF(B1525="NET","",IF(B1525="","",IFERROR(VLOOKUP(N1525,EAN!$A:$B,2,FALSE),"MANGLER - MÅ OPPDATERE EAN-FANEN")))</f>
        <v/>
      </c>
      <c r="P1525" s="171">
        <f t="shared" si="70"/>
        <v>202341</v>
      </c>
      <c r="Q1525" s="171">
        <f t="shared" si="71"/>
        <v>202345</v>
      </c>
      <c r="S1525" s="102" t="str">
        <f>IF(B1525="NET","",IFERROR(VLOOKUP(O1525,'2) Order Form'!$V$9:$V$905,1,FALSE),"Ikke med I order form"))</f>
        <v/>
      </c>
      <c r="U1525" s="2">
        <v>7048652914644</v>
      </c>
      <c r="V1525" s="120">
        <f>IFERROR(VLOOKUP(U1525,'2) Order Form'!$V$9:$V$1767,1,FALSE),"Ikke med I order form")</f>
        <v>7048652914644</v>
      </c>
      <c r="W1525" s="173">
        <f>INDEX(ATS!$A:$P,MATCH(ATS!$U1525,ATS!$O:$O,0),1)</f>
        <v>820448</v>
      </c>
      <c r="X1525" s="174" t="str">
        <f>INDEX(ATS!$A:$P,MATCH(ATS!$U1525,ATS!$O:$O,0),2)</f>
        <v>Hunter Gloves Jr</v>
      </c>
      <c r="Y1525" s="175" t="str">
        <f>INDEX(ATS!$A:$P,MATCH(ATS!$U1525,ATS!$O:$O,0),4)</f>
        <v>58001-JR-S</v>
      </c>
      <c r="AA1525" s="173"/>
    </row>
    <row r="1526" spans="1:27">
      <c r="A1526">
        <v>820448</v>
      </c>
      <c r="B1526" t="s">
        <v>1650</v>
      </c>
      <c r="C1526" t="s">
        <v>3939</v>
      </c>
      <c r="D1526" t="s">
        <v>2981</v>
      </c>
      <c r="E1526" t="s">
        <v>2811</v>
      </c>
      <c r="F1526" t="s">
        <v>2982</v>
      </c>
      <c r="G1526" t="s">
        <v>214</v>
      </c>
      <c r="H1526">
        <v>71</v>
      </c>
      <c r="I1526">
        <v>71</v>
      </c>
      <c r="J1526">
        <v>71</v>
      </c>
      <c r="K1526">
        <v>71</v>
      </c>
      <c r="L1526">
        <v>71</v>
      </c>
      <c r="N1526" s="171" t="str">
        <f t="shared" si="69"/>
        <v>820448-58001-JR-S</v>
      </c>
      <c r="O1526" s="172">
        <f>IF(B1526="NET","",IF(B1526="","",IFERROR(VLOOKUP(N1526,EAN!$A:$B,2,FALSE),"MANGLER - MÅ OPPDATERE EAN-FANEN")))</f>
        <v>7048652914644</v>
      </c>
      <c r="P1526" s="171">
        <f t="shared" si="70"/>
        <v>71</v>
      </c>
      <c r="Q1526" s="171">
        <f t="shared" si="71"/>
        <v>71</v>
      </c>
      <c r="S1526" s="102">
        <f>IF(B1526="NET","",IFERROR(VLOOKUP(O1526,'2) Order Form'!$V$9:$V$905,1,FALSE),"Ikke med I order form"))</f>
        <v>7048652914644</v>
      </c>
      <c r="U1526" s="2">
        <v>7048652914637</v>
      </c>
      <c r="V1526" s="120">
        <f>IFERROR(VLOOKUP(U1526,'2) Order Form'!$V$9:$V$1767,1,FALSE),"Ikke med I order form")</f>
        <v>7048652914637</v>
      </c>
      <c r="W1526" s="173">
        <f>INDEX(ATS!$A:$P,MATCH(ATS!$U1526,ATS!$O:$O,0),1)</f>
        <v>820448</v>
      </c>
      <c r="X1526" s="174" t="str">
        <f>INDEX(ATS!$A:$P,MATCH(ATS!$U1526,ATS!$O:$O,0),2)</f>
        <v>Hunter Gloves Jr</v>
      </c>
      <c r="Y1526" s="175" t="str">
        <f>INDEX(ATS!$A:$P,MATCH(ATS!$U1526,ATS!$O:$O,0),4)</f>
        <v>58001-JR-M</v>
      </c>
      <c r="AA1526" s="173"/>
    </row>
    <row r="1527" spans="1:27">
      <c r="A1527">
        <v>820448</v>
      </c>
      <c r="B1527" t="s">
        <v>1650</v>
      </c>
      <c r="C1527" t="s">
        <v>3939</v>
      </c>
      <c r="D1527" t="s">
        <v>2983</v>
      </c>
      <c r="E1527" t="s">
        <v>2811</v>
      </c>
      <c r="F1527" t="s">
        <v>2984</v>
      </c>
      <c r="G1527" t="s">
        <v>214</v>
      </c>
      <c r="H1527">
        <v>105</v>
      </c>
      <c r="I1527">
        <v>105</v>
      </c>
      <c r="J1527">
        <v>105</v>
      </c>
      <c r="K1527">
        <v>105</v>
      </c>
      <c r="L1527">
        <v>105</v>
      </c>
      <c r="N1527" s="171" t="str">
        <f t="shared" si="69"/>
        <v>820448-58001-JR-M</v>
      </c>
      <c r="O1527" s="172">
        <f>IF(B1527="NET","",IF(B1527="","",IFERROR(VLOOKUP(N1527,EAN!$A:$B,2,FALSE),"MANGLER - MÅ OPPDATERE EAN-FANEN")))</f>
        <v>7048652914637</v>
      </c>
      <c r="P1527" s="171">
        <f t="shared" si="70"/>
        <v>105</v>
      </c>
      <c r="Q1527" s="171">
        <f t="shared" si="71"/>
        <v>105</v>
      </c>
      <c r="S1527" s="102">
        <f>IF(B1527="NET","",IFERROR(VLOOKUP(O1527,'2) Order Form'!$V$9:$V$905,1,FALSE),"Ikke med I order form"))</f>
        <v>7048652914637</v>
      </c>
      <c r="U1527" s="2">
        <v>7048652900616</v>
      </c>
      <c r="V1527" s="120" t="str">
        <f>IFERROR(VLOOKUP(U1527,'2) Order Form'!$V$9:$V$1767,1,FALSE),"Ikke med I order form")</f>
        <v>Ikke med I order form</v>
      </c>
      <c r="W1527" s="173" t="e">
        <f>INDEX(ATS!$A:$P,MATCH(ATS!$U1527,ATS!$O:$O,0),1)</f>
        <v>#N/A</v>
      </c>
      <c r="X1527" s="174" t="e">
        <f>INDEX(ATS!$A:$P,MATCH(ATS!$U1527,ATS!$O:$O,0),2)</f>
        <v>#N/A</v>
      </c>
      <c r="Y1527" s="175" t="e">
        <f>INDEX(ATS!$A:$P,MATCH(ATS!$U1527,ATS!$O:$O,0),4)</f>
        <v>#N/A</v>
      </c>
      <c r="AA1527" s="173"/>
    </row>
    <row r="1528" spans="1:27">
      <c r="A1528">
        <v>820448</v>
      </c>
      <c r="B1528" t="s">
        <v>1650</v>
      </c>
      <c r="C1528" t="s">
        <v>3939</v>
      </c>
      <c r="D1528" t="s">
        <v>3168</v>
      </c>
      <c r="E1528" t="s">
        <v>2811</v>
      </c>
      <c r="F1528" t="s">
        <v>3169</v>
      </c>
      <c r="G1528" t="s">
        <v>214</v>
      </c>
      <c r="H1528">
        <v>74</v>
      </c>
      <c r="I1528">
        <v>74</v>
      </c>
      <c r="J1528">
        <v>74</v>
      </c>
      <c r="K1528">
        <v>74</v>
      </c>
      <c r="L1528">
        <v>74</v>
      </c>
      <c r="N1528" s="171" t="str">
        <f t="shared" si="69"/>
        <v>820448-58001-JR-L</v>
      </c>
      <c r="O1528" s="172">
        <f>IF(B1528="NET","",IF(B1528="","",IFERROR(VLOOKUP(N1528,EAN!$A:$B,2,FALSE),"MANGLER - MÅ OPPDATERE EAN-FANEN")))</f>
        <v>7048652914699</v>
      </c>
      <c r="P1528" s="171">
        <f t="shared" si="70"/>
        <v>74</v>
      </c>
      <c r="Q1528" s="171">
        <f t="shared" si="71"/>
        <v>74</v>
      </c>
      <c r="S1528" s="102">
        <f>IF(B1528="NET","",IFERROR(VLOOKUP(O1528,'2) Order Form'!$V$9:$V$905,1,FALSE),"Ikke med I order form"))</f>
        <v>7048652914699</v>
      </c>
      <c r="U1528" s="2">
        <v>7048652914712</v>
      </c>
      <c r="V1528" s="120">
        <f>IFERROR(VLOOKUP(U1528,'2) Order Form'!$V$9:$V$1767,1,FALSE),"Ikke med I order form")</f>
        <v>7048652914712</v>
      </c>
      <c r="W1528" s="173">
        <f>INDEX(ATS!$A:$P,MATCH(ATS!$U1528,ATS!$O:$O,0),1)</f>
        <v>820448</v>
      </c>
      <c r="X1528" s="174" t="str">
        <f>INDEX(ATS!$A:$P,MATCH(ATS!$U1528,ATS!$O:$O,0),2)</f>
        <v>Hunter Gloves Jr</v>
      </c>
      <c r="Y1528" s="175" t="str">
        <f>INDEX(ATS!$A:$P,MATCH(ATS!$U1528,ATS!$O:$O,0),4)</f>
        <v>99901-JR-L</v>
      </c>
      <c r="AA1528" s="173"/>
    </row>
    <row r="1529" spans="1:27">
      <c r="A1529">
        <v>820448</v>
      </c>
      <c r="B1529" t="s">
        <v>1650</v>
      </c>
      <c r="C1529" t="s">
        <v>3939</v>
      </c>
      <c r="D1529" t="s">
        <v>2985</v>
      </c>
      <c r="E1529" t="s">
        <v>2810</v>
      </c>
      <c r="F1529" t="s">
        <v>2982</v>
      </c>
      <c r="G1529" t="s">
        <v>214</v>
      </c>
      <c r="H1529">
        <v>16</v>
      </c>
      <c r="I1529">
        <v>16</v>
      </c>
      <c r="J1529">
        <v>16</v>
      </c>
      <c r="K1529">
        <v>16</v>
      </c>
      <c r="L1529">
        <v>16</v>
      </c>
      <c r="N1529" s="171" t="str">
        <f t="shared" si="69"/>
        <v>820448-78001-JR-S</v>
      </c>
      <c r="O1529" s="172">
        <f>IF(B1529="NET","",IF(B1529="","",IFERROR(VLOOKUP(N1529,EAN!$A:$B,2,FALSE),"MANGLER - MÅ OPPDATERE EAN-FANEN")))</f>
        <v>7048652914668</v>
      </c>
      <c r="P1529" s="171">
        <f t="shared" si="70"/>
        <v>16</v>
      </c>
      <c r="Q1529" s="171">
        <f t="shared" si="71"/>
        <v>16</v>
      </c>
      <c r="S1529" s="102">
        <f>IF(B1529="NET","",IFERROR(VLOOKUP(O1529,'2) Order Form'!$V$9:$V$905,1,FALSE),"Ikke med I order form"))</f>
        <v>7048652914668</v>
      </c>
      <c r="U1529" s="2">
        <v>7048652914682</v>
      </c>
      <c r="V1529" s="120">
        <f>IFERROR(VLOOKUP(U1529,'2) Order Form'!$V$9:$V$1767,1,FALSE),"Ikke med I order form")</f>
        <v>7048652914682</v>
      </c>
      <c r="W1529" s="173">
        <f>INDEX(ATS!$A:$P,MATCH(ATS!$U1529,ATS!$O:$O,0),1)</f>
        <v>820448</v>
      </c>
      <c r="X1529" s="174" t="str">
        <f>INDEX(ATS!$A:$P,MATCH(ATS!$U1529,ATS!$O:$O,0),2)</f>
        <v>Hunter Gloves Jr</v>
      </c>
      <c r="Y1529" s="175" t="str">
        <f>INDEX(ATS!$A:$P,MATCH(ATS!$U1529,ATS!$O:$O,0),4)</f>
        <v>99901-JR-S</v>
      </c>
      <c r="AA1529" s="173"/>
    </row>
    <row r="1530" spans="1:27">
      <c r="A1530">
        <v>820448</v>
      </c>
      <c r="B1530" t="s">
        <v>1650</v>
      </c>
      <c r="C1530" t="s">
        <v>3939</v>
      </c>
      <c r="D1530" t="s">
        <v>2986</v>
      </c>
      <c r="E1530" t="s">
        <v>2810</v>
      </c>
      <c r="F1530" t="s">
        <v>2984</v>
      </c>
      <c r="G1530" t="s">
        <v>214</v>
      </c>
      <c r="H1530">
        <v>50</v>
      </c>
      <c r="I1530">
        <v>50</v>
      </c>
      <c r="J1530">
        <v>50</v>
      </c>
      <c r="K1530">
        <v>50</v>
      </c>
      <c r="L1530">
        <v>50</v>
      </c>
      <c r="N1530" s="171" t="str">
        <f t="shared" si="69"/>
        <v>820448-78001-JR-M</v>
      </c>
      <c r="O1530" s="172">
        <f>IF(B1530="NET","",IF(B1530="","",IFERROR(VLOOKUP(N1530,EAN!$A:$B,2,FALSE),"MANGLER - MÅ OPPDATERE EAN-FANEN")))</f>
        <v>7048652914651</v>
      </c>
      <c r="P1530" s="171">
        <f t="shared" si="70"/>
        <v>50</v>
      </c>
      <c r="Q1530" s="171">
        <f t="shared" si="71"/>
        <v>50</v>
      </c>
      <c r="S1530" s="102">
        <f>IF(B1530="NET","",IFERROR(VLOOKUP(O1530,'2) Order Form'!$V$9:$V$905,1,FALSE),"Ikke med I order form"))</f>
        <v>7048652914651</v>
      </c>
      <c r="U1530" s="2">
        <v>7048652914675</v>
      </c>
      <c r="V1530" s="120">
        <f>IFERROR(VLOOKUP(U1530,'2) Order Form'!$V$9:$V$1767,1,FALSE),"Ikke med I order form")</f>
        <v>7048652914675</v>
      </c>
      <c r="W1530" s="173">
        <f>INDEX(ATS!$A:$P,MATCH(ATS!$U1530,ATS!$O:$O,0),1)</f>
        <v>820448</v>
      </c>
      <c r="X1530" s="174" t="str">
        <f>INDEX(ATS!$A:$P,MATCH(ATS!$U1530,ATS!$O:$O,0),2)</f>
        <v>Hunter Gloves Jr</v>
      </c>
      <c r="Y1530" s="175" t="str">
        <f>INDEX(ATS!$A:$P,MATCH(ATS!$U1530,ATS!$O:$O,0),4)</f>
        <v>99901-JR-M</v>
      </c>
      <c r="AA1530" s="173"/>
    </row>
    <row r="1531" spans="1:27">
      <c r="A1531">
        <v>820448</v>
      </c>
      <c r="B1531" t="s">
        <v>1650</v>
      </c>
      <c r="C1531" t="s">
        <v>3939</v>
      </c>
      <c r="D1531" t="s">
        <v>3170</v>
      </c>
      <c r="E1531" t="s">
        <v>2810</v>
      </c>
      <c r="F1531" t="s">
        <v>3169</v>
      </c>
      <c r="G1531" t="s">
        <v>214</v>
      </c>
      <c r="H1531">
        <v>35</v>
      </c>
      <c r="I1531">
        <v>35</v>
      </c>
      <c r="J1531">
        <v>35</v>
      </c>
      <c r="K1531">
        <v>35</v>
      </c>
      <c r="L1531">
        <v>35</v>
      </c>
      <c r="N1531" s="171" t="str">
        <f t="shared" si="69"/>
        <v>820448-78001-JR-L</v>
      </c>
      <c r="O1531" s="172">
        <f>IF(B1531="NET","",IF(B1531="","",IFERROR(VLOOKUP(N1531,EAN!$A:$B,2,FALSE),"MANGLER - MÅ OPPDATERE EAN-FANEN")))</f>
        <v>7048652914705</v>
      </c>
      <c r="P1531" s="171">
        <f t="shared" si="70"/>
        <v>35</v>
      </c>
      <c r="Q1531" s="171">
        <f t="shared" si="71"/>
        <v>35</v>
      </c>
      <c r="S1531" s="102">
        <f>IF(B1531="NET","",IFERROR(VLOOKUP(O1531,'2) Order Form'!$V$9:$V$905,1,FALSE),"Ikke med I order form"))</f>
        <v>7048652914705</v>
      </c>
      <c r="U1531" s="2">
        <v>7048652900630</v>
      </c>
      <c r="V1531" s="120" t="str">
        <f>IFERROR(VLOOKUP(U1531,'2) Order Form'!$V$9:$V$1767,1,FALSE),"Ikke med I order form")</f>
        <v>Ikke med I order form</v>
      </c>
      <c r="W1531" s="173" t="e">
        <f>INDEX(ATS!$A:$P,MATCH(ATS!$U1531,ATS!$O:$O,0),1)</f>
        <v>#N/A</v>
      </c>
      <c r="X1531" s="174" t="e">
        <f>INDEX(ATS!$A:$P,MATCH(ATS!$U1531,ATS!$O:$O,0),2)</f>
        <v>#N/A</v>
      </c>
      <c r="Y1531" s="175" t="e">
        <f>INDEX(ATS!$A:$P,MATCH(ATS!$U1531,ATS!$O:$O,0),4)</f>
        <v>#N/A</v>
      </c>
      <c r="AA1531" s="173"/>
    </row>
    <row r="1532" spans="1:27">
      <c r="A1532">
        <v>820448</v>
      </c>
      <c r="B1532" t="s">
        <v>1650</v>
      </c>
      <c r="C1532" t="s">
        <v>3939</v>
      </c>
      <c r="D1532" t="s">
        <v>3996</v>
      </c>
      <c r="E1532" t="s">
        <v>3967</v>
      </c>
      <c r="F1532" t="s">
        <v>2982</v>
      </c>
      <c r="G1532" t="s">
        <v>111</v>
      </c>
      <c r="H1532">
        <v>0</v>
      </c>
      <c r="I1532">
        <v>0</v>
      </c>
      <c r="J1532">
        <v>0</v>
      </c>
      <c r="K1532">
        <v>0</v>
      </c>
      <c r="L1532">
        <v>0</v>
      </c>
      <c r="N1532" s="171" t="str">
        <f t="shared" si="69"/>
        <v>820448-89001-JR-S</v>
      </c>
      <c r="O1532" s="172" t="str">
        <f>IF(B1532="NET","",IF(B1532="","",IFERROR(VLOOKUP(N1532,EAN!$A:$B,2,FALSE),"MANGLER - MÅ OPPDATERE EAN-FANEN")))</f>
        <v>MANGLER - MÅ OPPDATERE EAN-FANEN</v>
      </c>
      <c r="P1532" s="171">
        <f t="shared" si="70"/>
        <v>0</v>
      </c>
      <c r="Q1532" s="171">
        <f t="shared" si="71"/>
        <v>0</v>
      </c>
      <c r="S1532" s="102" t="str">
        <f>IF(B1532="NET","",IFERROR(VLOOKUP(O1532,'2) Order Form'!$V$9:$V$905,1,FALSE),"Ikke med I order form"))</f>
        <v>Ikke med I order form</v>
      </c>
      <c r="U1532" s="2">
        <v>7048652902832</v>
      </c>
      <c r="V1532" s="120">
        <f>IFERROR(VLOOKUP(U1532,'2) Order Form'!$V$9:$V$1767,1,FALSE),"Ikke med I order form")</f>
        <v>7048652902832</v>
      </c>
      <c r="W1532" s="173">
        <f>INDEX(ATS!$A:$P,MATCH(ATS!$U1532,ATS!$O:$O,0),1)</f>
        <v>820447</v>
      </c>
      <c r="X1532" s="174" t="str">
        <f>INDEX(ATS!$A:$P,MATCH(ATS!$U1532,ATS!$O:$O,0),2)</f>
        <v>Hunter Merino Socks Jr</v>
      </c>
      <c r="Y1532" s="175" t="str">
        <f>INDEX(ATS!$A:$P,MATCH(ATS!$U1532,ATS!$O:$O,0),4)</f>
        <v>10001-3436</v>
      </c>
      <c r="AA1532" s="173"/>
    </row>
    <row r="1533" spans="1:27">
      <c r="A1533">
        <v>820448</v>
      </c>
      <c r="B1533" t="s">
        <v>1650</v>
      </c>
      <c r="C1533" t="s">
        <v>3939</v>
      </c>
      <c r="D1533" t="s">
        <v>3997</v>
      </c>
      <c r="E1533" t="s">
        <v>3967</v>
      </c>
      <c r="F1533" t="s">
        <v>2984</v>
      </c>
      <c r="G1533" t="s">
        <v>111</v>
      </c>
      <c r="H1533">
        <v>0</v>
      </c>
      <c r="I1533">
        <v>0</v>
      </c>
      <c r="J1533">
        <v>0</v>
      </c>
      <c r="K1533">
        <v>0</v>
      </c>
      <c r="L1533">
        <v>0</v>
      </c>
      <c r="N1533" s="171" t="str">
        <f t="shared" si="69"/>
        <v>820448-89001-JR-M</v>
      </c>
      <c r="O1533" s="172" t="str">
        <f>IF(B1533="NET","",IF(B1533="","",IFERROR(VLOOKUP(N1533,EAN!$A:$B,2,FALSE),"MANGLER - MÅ OPPDATERE EAN-FANEN")))</f>
        <v>MANGLER - MÅ OPPDATERE EAN-FANEN</v>
      </c>
      <c r="P1533" s="171">
        <f t="shared" si="70"/>
        <v>0</v>
      </c>
      <c r="Q1533" s="171">
        <f t="shared" si="71"/>
        <v>0</v>
      </c>
      <c r="S1533" s="102" t="str">
        <f>IF(B1533="NET","",IFERROR(VLOOKUP(O1533,'2) Order Form'!$V$9:$V$905,1,FALSE),"Ikke med I order form"))</f>
        <v>Ikke med I order form</v>
      </c>
      <c r="U1533" s="2">
        <v>7048652902832</v>
      </c>
      <c r="V1533" s="120">
        <f>IFERROR(VLOOKUP(U1533,'2) Order Form'!$V$9:$V$1767,1,FALSE),"Ikke med I order form")</f>
        <v>7048652902832</v>
      </c>
      <c r="W1533" s="173">
        <f>INDEX(ATS!$A:$P,MATCH(ATS!$U1533,ATS!$O:$O,0),1)</f>
        <v>820447</v>
      </c>
      <c r="X1533" s="174" t="str">
        <f>INDEX(ATS!$A:$P,MATCH(ATS!$U1533,ATS!$O:$O,0),2)</f>
        <v>Hunter Merino Socks Jr</v>
      </c>
      <c r="Y1533" s="175" t="str">
        <f>INDEX(ATS!$A:$P,MATCH(ATS!$U1533,ATS!$O:$O,0),4)</f>
        <v>10001-3436</v>
      </c>
      <c r="AA1533" s="173"/>
    </row>
    <row r="1534" spans="1:27">
      <c r="A1534">
        <v>820448</v>
      </c>
      <c r="B1534" t="s">
        <v>1650</v>
      </c>
      <c r="C1534" t="s">
        <v>3939</v>
      </c>
      <c r="D1534" t="s">
        <v>3998</v>
      </c>
      <c r="E1534" t="s">
        <v>3967</v>
      </c>
      <c r="F1534" t="s">
        <v>3169</v>
      </c>
      <c r="G1534" t="s">
        <v>111</v>
      </c>
      <c r="H1534">
        <v>0</v>
      </c>
      <c r="I1534">
        <v>0</v>
      </c>
      <c r="J1534">
        <v>0</v>
      </c>
      <c r="K1534">
        <v>0</v>
      </c>
      <c r="L1534">
        <v>0</v>
      </c>
      <c r="N1534" s="171" t="str">
        <f t="shared" si="69"/>
        <v>820448-89001-JR-L</v>
      </c>
      <c r="O1534" s="172" t="str">
        <f>IF(B1534="NET","",IF(B1534="","",IFERROR(VLOOKUP(N1534,EAN!$A:$B,2,FALSE),"MANGLER - MÅ OPPDATERE EAN-FANEN")))</f>
        <v>MANGLER - MÅ OPPDATERE EAN-FANEN</v>
      </c>
      <c r="P1534" s="171">
        <f t="shared" si="70"/>
        <v>0</v>
      </c>
      <c r="Q1534" s="171">
        <f t="shared" si="71"/>
        <v>0</v>
      </c>
      <c r="S1534" s="102" t="str">
        <f>IF(B1534="NET","",IFERROR(VLOOKUP(O1534,'2) Order Form'!$V$9:$V$905,1,FALSE),"Ikke med I order form"))</f>
        <v>Ikke med I order form</v>
      </c>
      <c r="U1534" s="2">
        <v>7048652902849</v>
      </c>
      <c r="V1534" s="120">
        <f>IFERROR(VLOOKUP(U1534,'2) Order Form'!$V$9:$V$1767,1,FALSE),"Ikke med I order form")</f>
        <v>7048652902849</v>
      </c>
      <c r="W1534" s="173">
        <f>INDEX(ATS!$A:$P,MATCH(ATS!$U1534,ATS!$O:$O,0),1)</f>
        <v>820447</v>
      </c>
      <c r="X1534" s="174" t="str">
        <f>INDEX(ATS!$A:$P,MATCH(ATS!$U1534,ATS!$O:$O,0),2)</f>
        <v>Hunter Merino Socks Jr</v>
      </c>
      <c r="Y1534" s="175" t="str">
        <f>INDEX(ATS!$A:$P,MATCH(ATS!$U1534,ATS!$O:$O,0),4)</f>
        <v>88300-3436</v>
      </c>
      <c r="AA1534" s="173"/>
    </row>
    <row r="1535" spans="1:27">
      <c r="A1535">
        <v>820448</v>
      </c>
      <c r="B1535" t="s">
        <v>1650</v>
      </c>
      <c r="C1535" t="s">
        <v>3939</v>
      </c>
      <c r="D1535" t="s">
        <v>2987</v>
      </c>
      <c r="E1535" t="s">
        <v>2883</v>
      </c>
      <c r="F1535" t="s">
        <v>2982</v>
      </c>
      <c r="G1535" t="s">
        <v>111</v>
      </c>
      <c r="H1535">
        <v>219</v>
      </c>
      <c r="I1535">
        <v>219</v>
      </c>
      <c r="J1535">
        <v>219</v>
      </c>
      <c r="K1535">
        <v>219</v>
      </c>
      <c r="L1535">
        <v>219</v>
      </c>
      <c r="N1535" s="171" t="str">
        <f t="shared" si="69"/>
        <v>820448-99901-JR-S</v>
      </c>
      <c r="O1535" s="172">
        <f>IF(B1535="NET","",IF(B1535="","",IFERROR(VLOOKUP(N1535,EAN!$A:$B,2,FALSE),"MANGLER - MÅ OPPDATERE EAN-FANEN")))</f>
        <v>7048652914682</v>
      </c>
      <c r="P1535" s="171">
        <f t="shared" si="70"/>
        <v>219</v>
      </c>
      <c r="Q1535" s="171">
        <f t="shared" si="71"/>
        <v>219</v>
      </c>
      <c r="S1535" s="102">
        <f>IF(B1535="NET","",IFERROR(VLOOKUP(O1535,'2) Order Form'!$V$9:$V$905,1,FALSE),"Ikke med I order form"))</f>
        <v>7048652914682</v>
      </c>
      <c r="U1535" s="2">
        <v>7048652902849</v>
      </c>
      <c r="V1535" s="120">
        <f>IFERROR(VLOOKUP(U1535,'2) Order Form'!$V$9:$V$1767,1,FALSE),"Ikke med I order form")</f>
        <v>7048652902849</v>
      </c>
      <c r="W1535" s="173">
        <f>INDEX(ATS!$A:$P,MATCH(ATS!$U1535,ATS!$O:$O,0),1)</f>
        <v>820447</v>
      </c>
      <c r="X1535" s="174" t="str">
        <f>INDEX(ATS!$A:$P,MATCH(ATS!$U1535,ATS!$O:$O,0),2)</f>
        <v>Hunter Merino Socks Jr</v>
      </c>
      <c r="Y1535" s="175" t="str">
        <f>INDEX(ATS!$A:$P,MATCH(ATS!$U1535,ATS!$O:$O,0),4)</f>
        <v>88300-3436</v>
      </c>
      <c r="AA1535" s="173"/>
    </row>
    <row r="1536" spans="1:27">
      <c r="A1536">
        <v>820448</v>
      </c>
      <c r="B1536" t="s">
        <v>1650</v>
      </c>
      <c r="C1536" t="s">
        <v>3939</v>
      </c>
      <c r="D1536" t="s">
        <v>2988</v>
      </c>
      <c r="E1536" t="s">
        <v>2883</v>
      </c>
      <c r="F1536" t="s">
        <v>2984</v>
      </c>
      <c r="G1536" t="s">
        <v>111</v>
      </c>
      <c r="H1536">
        <v>54</v>
      </c>
      <c r="I1536">
        <v>54</v>
      </c>
      <c r="J1536">
        <v>54</v>
      </c>
      <c r="K1536">
        <v>54</v>
      </c>
      <c r="L1536">
        <v>54</v>
      </c>
      <c r="N1536" s="171" t="str">
        <f t="shared" si="69"/>
        <v>820448-99901-JR-M</v>
      </c>
      <c r="O1536" s="172">
        <f>IF(B1536="NET","",IF(B1536="","",IFERROR(VLOOKUP(N1536,EAN!$A:$B,2,FALSE),"MANGLER - MÅ OPPDATERE EAN-FANEN")))</f>
        <v>7048652914675</v>
      </c>
      <c r="P1536" s="171">
        <f t="shared" si="70"/>
        <v>54</v>
      </c>
      <c r="Q1536" s="171">
        <f t="shared" si="71"/>
        <v>54</v>
      </c>
      <c r="S1536" s="102">
        <f>IF(B1536="NET","",IFERROR(VLOOKUP(O1536,'2) Order Form'!$V$9:$V$905,1,FALSE),"Ikke med I order form"))</f>
        <v>7048652914675</v>
      </c>
      <c r="U1536" s="2">
        <v>7048652902856</v>
      </c>
      <c r="V1536" s="120">
        <f>IFERROR(VLOOKUP(U1536,'2) Order Form'!$V$9:$V$1767,1,FALSE),"Ikke med I order form")</f>
        <v>7048652902856</v>
      </c>
      <c r="W1536" s="173">
        <f>INDEX(ATS!$A:$P,MATCH(ATS!$U1536,ATS!$O:$O,0),1)</f>
        <v>820447</v>
      </c>
      <c r="X1536" s="174" t="str">
        <f>INDEX(ATS!$A:$P,MATCH(ATS!$U1536,ATS!$O:$O,0),2)</f>
        <v>Hunter Merino Socks Jr</v>
      </c>
      <c r="Y1536" s="175" t="str">
        <f>INDEX(ATS!$A:$P,MATCH(ATS!$U1536,ATS!$O:$O,0),4)</f>
        <v>99901-3436</v>
      </c>
      <c r="AA1536" s="173"/>
    </row>
    <row r="1537" spans="1:27">
      <c r="A1537">
        <v>820448</v>
      </c>
      <c r="B1537" t="s">
        <v>1650</v>
      </c>
      <c r="C1537" t="s">
        <v>3939</v>
      </c>
      <c r="D1537" t="s">
        <v>3171</v>
      </c>
      <c r="E1537" t="s">
        <v>2883</v>
      </c>
      <c r="F1537" t="s">
        <v>3169</v>
      </c>
      <c r="G1537" t="s">
        <v>111</v>
      </c>
      <c r="H1537">
        <v>202</v>
      </c>
      <c r="I1537">
        <v>202</v>
      </c>
      <c r="J1537">
        <v>202</v>
      </c>
      <c r="K1537">
        <v>202</v>
      </c>
      <c r="L1537">
        <v>202</v>
      </c>
      <c r="N1537" s="171" t="str">
        <f t="shared" si="69"/>
        <v>820448-99901-JR-L</v>
      </c>
      <c r="O1537" s="172">
        <f>IF(B1537="NET","",IF(B1537="","",IFERROR(VLOOKUP(N1537,EAN!$A:$B,2,FALSE),"MANGLER - MÅ OPPDATERE EAN-FANEN")))</f>
        <v>7048652914712</v>
      </c>
      <c r="P1537" s="171">
        <f t="shared" si="70"/>
        <v>202</v>
      </c>
      <c r="Q1537" s="171">
        <f t="shared" si="71"/>
        <v>202</v>
      </c>
      <c r="S1537" s="102">
        <f>IF(B1537="NET","",IFERROR(VLOOKUP(O1537,'2) Order Form'!$V$9:$V$905,1,FALSE),"Ikke med I order form"))</f>
        <v>7048652914712</v>
      </c>
      <c r="U1537" s="2">
        <v>7048652902856</v>
      </c>
      <c r="V1537" s="120">
        <f>IFERROR(VLOOKUP(U1537,'2) Order Form'!$V$9:$V$1767,1,FALSE),"Ikke med I order form")</f>
        <v>7048652902856</v>
      </c>
      <c r="W1537" s="173">
        <f>INDEX(ATS!$A:$P,MATCH(ATS!$U1537,ATS!$O:$O,0),1)</f>
        <v>820447</v>
      </c>
      <c r="X1537" s="174" t="str">
        <f>INDEX(ATS!$A:$P,MATCH(ATS!$U1537,ATS!$O:$O,0),2)</f>
        <v>Hunter Merino Socks Jr</v>
      </c>
      <c r="Y1537" s="175" t="str">
        <f>INDEX(ATS!$A:$P,MATCH(ATS!$U1537,ATS!$O:$O,0),4)</f>
        <v>99901-3436</v>
      </c>
      <c r="AA1537" s="173"/>
    </row>
    <row r="1538" spans="1:27">
      <c r="A1538" s="140">
        <v>820455</v>
      </c>
      <c r="B1538" t="s">
        <v>170</v>
      </c>
      <c r="H1538" s="140">
        <v>202341</v>
      </c>
      <c r="I1538" s="140">
        <v>202342</v>
      </c>
      <c r="J1538" s="140">
        <v>202343</v>
      </c>
      <c r="K1538" s="140">
        <v>202344</v>
      </c>
      <c r="L1538" s="140">
        <v>202345</v>
      </c>
      <c r="N1538" s="171" t="str">
        <f t="shared" si="69"/>
        <v>820455-</v>
      </c>
      <c r="O1538" s="172" t="str">
        <f>IF(B1538="NET","",IF(B1538="","",IFERROR(VLOOKUP(N1538,EAN!$A:$B,2,FALSE),"MANGLER - MÅ OPPDATERE EAN-FANEN")))</f>
        <v/>
      </c>
      <c r="P1538" s="171">
        <f t="shared" si="70"/>
        <v>202341</v>
      </c>
      <c r="Q1538" s="171">
        <f t="shared" si="71"/>
        <v>202345</v>
      </c>
      <c r="S1538" s="102" t="str">
        <f>IF(B1538="NET","",IFERROR(VLOOKUP(O1538,'2) Order Form'!$V$9:$V$905,1,FALSE),"Ikke med I order form"))</f>
        <v/>
      </c>
      <c r="U1538" s="2">
        <v>7048652897664</v>
      </c>
      <c r="V1538" s="120">
        <f>IFERROR(VLOOKUP(U1538,'2) Order Form'!$V$9:$V$1767,1,FALSE),"Ikke med I order form")</f>
        <v>7048652897664</v>
      </c>
      <c r="W1538" s="173">
        <f>INDEX(ATS!$A:$P,MATCH(ATS!$U1538,ATS!$O:$O,0),1)</f>
        <v>820351</v>
      </c>
      <c r="X1538" s="174" t="str">
        <f>INDEX(ATS!$A:$P,MATCH(ATS!$U1538,ATS!$O:$O,0),2)</f>
        <v>Crossfire Cargo Bib Shorts M</v>
      </c>
      <c r="Y1538" s="175" t="str">
        <f>INDEX(ATS!$A:$P,MATCH(ATS!$U1538,ATS!$O:$O,0),4)</f>
        <v>99901-S</v>
      </c>
      <c r="AA1538" s="173"/>
    </row>
    <row r="1539" spans="1:27">
      <c r="A1539">
        <v>820455</v>
      </c>
      <c r="B1539" t="s">
        <v>3297</v>
      </c>
      <c r="C1539" t="s">
        <v>3939</v>
      </c>
      <c r="D1539" t="s">
        <v>1423</v>
      </c>
      <c r="E1539" t="s">
        <v>2823</v>
      </c>
      <c r="F1539" t="s">
        <v>8</v>
      </c>
      <c r="G1539" t="s">
        <v>111</v>
      </c>
      <c r="H1539">
        <v>0</v>
      </c>
      <c r="I1539">
        <v>0</v>
      </c>
      <c r="J1539">
        <v>0</v>
      </c>
      <c r="K1539">
        <v>0</v>
      </c>
      <c r="L1539">
        <v>0</v>
      </c>
      <c r="N1539" s="171" t="str">
        <f t="shared" si="69"/>
        <v>820455-88300-S</v>
      </c>
      <c r="O1539" s="172" t="str">
        <f>IF(B1539="NET","",IF(B1539="","",IFERROR(VLOOKUP(N1539,EAN!$A:$B,2,FALSE),"MANGLER - MÅ OPPDATERE EAN-FANEN")))</f>
        <v>MANGLER - MÅ OPPDATERE EAN-FANEN</v>
      </c>
      <c r="P1539" s="171">
        <f t="shared" si="70"/>
        <v>0</v>
      </c>
      <c r="Q1539" s="171">
        <f t="shared" si="71"/>
        <v>0</v>
      </c>
      <c r="S1539" s="102" t="str">
        <f>IF(B1539="NET","",IFERROR(VLOOKUP(O1539,'2) Order Form'!$V$9:$V$905,1,FALSE),"Ikke med I order form"))</f>
        <v>Ikke med I order form</v>
      </c>
      <c r="U1539" s="2">
        <v>7048652897664</v>
      </c>
      <c r="V1539" s="120">
        <f>IFERROR(VLOOKUP(U1539,'2) Order Form'!$V$9:$V$1767,1,FALSE),"Ikke med I order form")</f>
        <v>7048652897664</v>
      </c>
      <c r="W1539" s="173">
        <f>INDEX(ATS!$A:$P,MATCH(ATS!$U1539,ATS!$O:$O,0),1)</f>
        <v>820351</v>
      </c>
      <c r="X1539" s="174" t="str">
        <f>INDEX(ATS!$A:$P,MATCH(ATS!$U1539,ATS!$O:$O,0),2)</f>
        <v>Crossfire Cargo Bib Shorts M</v>
      </c>
      <c r="Y1539" s="175" t="str">
        <f>INDEX(ATS!$A:$P,MATCH(ATS!$U1539,ATS!$O:$O,0),4)</f>
        <v>99901-S</v>
      </c>
      <c r="AA1539" s="173"/>
    </row>
    <row r="1540" spans="1:27">
      <c r="A1540">
        <v>820455</v>
      </c>
      <c r="B1540" t="s">
        <v>3297</v>
      </c>
      <c r="C1540" t="s">
        <v>3939</v>
      </c>
      <c r="D1540" t="s">
        <v>1424</v>
      </c>
      <c r="E1540" t="s">
        <v>2823</v>
      </c>
      <c r="F1540" t="s">
        <v>7</v>
      </c>
      <c r="G1540" t="s">
        <v>111</v>
      </c>
      <c r="H1540">
        <v>0</v>
      </c>
      <c r="I1540">
        <v>0</v>
      </c>
      <c r="J1540">
        <v>0</v>
      </c>
      <c r="K1540">
        <v>0</v>
      </c>
      <c r="L1540">
        <v>0</v>
      </c>
      <c r="N1540" s="171" t="str">
        <f t="shared" ref="N1540:N1603" si="72">CONCATENATE(A1540,"-",D1540)</f>
        <v>820455-88300-M</v>
      </c>
      <c r="O1540" s="172" t="str">
        <f>IF(B1540="NET","",IF(B1540="","",IFERROR(VLOOKUP(N1540,EAN!$A:$B,2,FALSE),"MANGLER - MÅ OPPDATERE EAN-FANEN")))</f>
        <v>MANGLER - MÅ OPPDATERE EAN-FANEN</v>
      </c>
      <c r="P1540" s="171">
        <f t="shared" si="70"/>
        <v>0</v>
      </c>
      <c r="Q1540" s="171">
        <f t="shared" si="71"/>
        <v>0</v>
      </c>
      <c r="S1540" s="102" t="str">
        <f>IF(B1540="NET","",IFERROR(VLOOKUP(O1540,'2) Order Form'!$V$9:$V$905,1,FALSE),"Ikke med I order form"))</f>
        <v>Ikke med I order form</v>
      </c>
      <c r="U1540" s="2">
        <v>7048652897657</v>
      </c>
      <c r="V1540" s="120">
        <f>IFERROR(VLOOKUP(U1540,'2) Order Form'!$V$9:$V$1767,1,FALSE),"Ikke med I order form")</f>
        <v>7048652897657</v>
      </c>
      <c r="W1540" s="173">
        <f>INDEX(ATS!$A:$P,MATCH(ATS!$U1540,ATS!$O:$O,0),1)</f>
        <v>820351</v>
      </c>
      <c r="X1540" s="174" t="str">
        <f>INDEX(ATS!$A:$P,MATCH(ATS!$U1540,ATS!$O:$O,0),2)</f>
        <v>Crossfire Cargo Bib Shorts M</v>
      </c>
      <c r="Y1540" s="175" t="str">
        <f>INDEX(ATS!$A:$P,MATCH(ATS!$U1540,ATS!$O:$O,0),4)</f>
        <v>99901-M</v>
      </c>
      <c r="AA1540" s="173"/>
    </row>
    <row r="1541" spans="1:27">
      <c r="A1541">
        <v>820455</v>
      </c>
      <c r="B1541" t="s">
        <v>3297</v>
      </c>
      <c r="C1541" t="s">
        <v>3939</v>
      </c>
      <c r="D1541" t="s">
        <v>1425</v>
      </c>
      <c r="E1541" t="s">
        <v>2823</v>
      </c>
      <c r="F1541" t="s">
        <v>66</v>
      </c>
      <c r="G1541" t="s">
        <v>111</v>
      </c>
      <c r="H1541">
        <v>0</v>
      </c>
      <c r="I1541">
        <v>0</v>
      </c>
      <c r="J1541">
        <v>0</v>
      </c>
      <c r="K1541">
        <v>0</v>
      </c>
      <c r="L1541">
        <v>0</v>
      </c>
      <c r="N1541" s="171" t="str">
        <f t="shared" si="72"/>
        <v>820455-88300-L</v>
      </c>
      <c r="O1541" s="172" t="str">
        <f>IF(B1541="NET","",IF(B1541="","",IFERROR(VLOOKUP(N1541,EAN!$A:$B,2,FALSE),"MANGLER - MÅ OPPDATERE EAN-FANEN")))</f>
        <v>MANGLER - MÅ OPPDATERE EAN-FANEN</v>
      </c>
      <c r="P1541" s="171">
        <f t="shared" ref="P1541:P1604" si="73">H1541</f>
        <v>0</v>
      </c>
      <c r="Q1541" s="171">
        <f t="shared" ref="Q1541:Q1604" si="74">L1541</f>
        <v>0</v>
      </c>
      <c r="S1541" s="102" t="str">
        <f>IF(B1541="NET","",IFERROR(VLOOKUP(O1541,'2) Order Form'!$V$9:$V$905,1,FALSE),"Ikke med I order form"))</f>
        <v>Ikke med I order form</v>
      </c>
      <c r="U1541" s="2">
        <v>7048652897657</v>
      </c>
      <c r="V1541" s="120">
        <f>IFERROR(VLOOKUP(U1541,'2) Order Form'!$V$9:$V$1767,1,FALSE),"Ikke med I order form")</f>
        <v>7048652897657</v>
      </c>
      <c r="W1541" s="173">
        <f>INDEX(ATS!$A:$P,MATCH(ATS!$U1541,ATS!$O:$O,0),1)</f>
        <v>820351</v>
      </c>
      <c r="X1541" s="174" t="str">
        <f>INDEX(ATS!$A:$P,MATCH(ATS!$U1541,ATS!$O:$O,0),2)</f>
        <v>Crossfire Cargo Bib Shorts M</v>
      </c>
      <c r="Y1541" s="175" t="str">
        <f>INDEX(ATS!$A:$P,MATCH(ATS!$U1541,ATS!$O:$O,0),4)</f>
        <v>99901-M</v>
      </c>
      <c r="AA1541" s="173"/>
    </row>
    <row r="1542" spans="1:27">
      <c r="A1542">
        <v>820455</v>
      </c>
      <c r="B1542" t="s">
        <v>3297</v>
      </c>
      <c r="C1542" t="s">
        <v>3939</v>
      </c>
      <c r="D1542" t="s">
        <v>1426</v>
      </c>
      <c r="E1542" t="s">
        <v>2823</v>
      </c>
      <c r="F1542" t="s">
        <v>67</v>
      </c>
      <c r="G1542" t="s">
        <v>111</v>
      </c>
      <c r="H1542">
        <v>0</v>
      </c>
      <c r="I1542">
        <v>0</v>
      </c>
      <c r="J1542">
        <v>0</v>
      </c>
      <c r="K1542">
        <v>0</v>
      </c>
      <c r="L1542">
        <v>0</v>
      </c>
      <c r="N1542" s="171" t="str">
        <f t="shared" si="72"/>
        <v>820455-88300-XL</v>
      </c>
      <c r="O1542" s="172" t="str">
        <f>IF(B1542="NET","",IF(B1542="","",IFERROR(VLOOKUP(N1542,EAN!$A:$B,2,FALSE),"MANGLER - MÅ OPPDATERE EAN-FANEN")))</f>
        <v>MANGLER - MÅ OPPDATERE EAN-FANEN</v>
      </c>
      <c r="P1542" s="171">
        <f t="shared" si="73"/>
        <v>0</v>
      </c>
      <c r="Q1542" s="171">
        <f t="shared" si="74"/>
        <v>0</v>
      </c>
      <c r="S1542" s="102" t="str">
        <f>IF(B1542="NET","",IFERROR(VLOOKUP(O1542,'2) Order Form'!$V$9:$V$905,1,FALSE),"Ikke med I order form"))</f>
        <v>Ikke med I order form</v>
      </c>
      <c r="U1542" s="2">
        <v>7048652897640</v>
      </c>
      <c r="V1542" s="120">
        <f>IFERROR(VLOOKUP(U1542,'2) Order Form'!$V$9:$V$1767,1,FALSE),"Ikke med I order form")</f>
        <v>7048652897640</v>
      </c>
      <c r="W1542" s="173">
        <f>INDEX(ATS!$A:$P,MATCH(ATS!$U1542,ATS!$O:$O,0),1)</f>
        <v>820351</v>
      </c>
      <c r="X1542" s="174" t="str">
        <f>INDEX(ATS!$A:$P,MATCH(ATS!$U1542,ATS!$O:$O,0),2)</f>
        <v>Crossfire Cargo Bib Shorts M</v>
      </c>
      <c r="Y1542" s="175" t="str">
        <f>INDEX(ATS!$A:$P,MATCH(ATS!$U1542,ATS!$O:$O,0),4)</f>
        <v>99901-L</v>
      </c>
      <c r="AA1542" s="173"/>
    </row>
    <row r="1543" spans="1:27">
      <c r="A1543">
        <v>820455</v>
      </c>
      <c r="B1543" t="s">
        <v>3297</v>
      </c>
      <c r="C1543" t="s">
        <v>3939</v>
      </c>
      <c r="D1543" t="s">
        <v>334</v>
      </c>
      <c r="E1543" t="s">
        <v>2883</v>
      </c>
      <c r="F1543" t="s">
        <v>8</v>
      </c>
      <c r="G1543" t="s">
        <v>111</v>
      </c>
      <c r="H1543">
        <v>0</v>
      </c>
      <c r="I1543">
        <v>0</v>
      </c>
      <c r="J1543">
        <v>0</v>
      </c>
      <c r="K1543">
        <v>0</v>
      </c>
      <c r="L1543">
        <v>0</v>
      </c>
      <c r="N1543" s="171" t="str">
        <f t="shared" si="72"/>
        <v>820455-99901-S</v>
      </c>
      <c r="O1543" s="172" t="str">
        <f>IF(B1543="NET","",IF(B1543="","",IFERROR(VLOOKUP(N1543,EAN!$A:$B,2,FALSE),"MANGLER - MÅ OPPDATERE EAN-FANEN")))</f>
        <v>MANGLER - MÅ OPPDATERE EAN-FANEN</v>
      </c>
      <c r="P1543" s="171">
        <f t="shared" si="73"/>
        <v>0</v>
      </c>
      <c r="Q1543" s="171">
        <f t="shared" si="74"/>
        <v>0</v>
      </c>
      <c r="S1543" s="102" t="str">
        <f>IF(B1543="NET","",IFERROR(VLOOKUP(O1543,'2) Order Form'!$V$9:$V$905,1,FALSE),"Ikke med I order form"))</f>
        <v>Ikke med I order form</v>
      </c>
      <c r="U1543" s="2">
        <v>7048652897640</v>
      </c>
      <c r="V1543" s="120">
        <f>IFERROR(VLOOKUP(U1543,'2) Order Form'!$V$9:$V$1767,1,FALSE),"Ikke med I order form")</f>
        <v>7048652897640</v>
      </c>
      <c r="W1543" s="173">
        <f>INDEX(ATS!$A:$P,MATCH(ATS!$U1543,ATS!$O:$O,0),1)</f>
        <v>820351</v>
      </c>
      <c r="X1543" s="174" t="str">
        <f>INDEX(ATS!$A:$P,MATCH(ATS!$U1543,ATS!$O:$O,0),2)</f>
        <v>Crossfire Cargo Bib Shorts M</v>
      </c>
      <c r="Y1543" s="175" t="str">
        <f>INDEX(ATS!$A:$P,MATCH(ATS!$U1543,ATS!$O:$O,0),4)</f>
        <v>99901-L</v>
      </c>
      <c r="AA1543" s="173"/>
    </row>
    <row r="1544" spans="1:27">
      <c r="A1544">
        <v>820455</v>
      </c>
      <c r="B1544" t="s">
        <v>3297</v>
      </c>
      <c r="C1544" t="s">
        <v>3939</v>
      </c>
      <c r="D1544" t="s">
        <v>335</v>
      </c>
      <c r="E1544" t="s">
        <v>2883</v>
      </c>
      <c r="F1544" t="s">
        <v>7</v>
      </c>
      <c r="G1544" t="s">
        <v>111</v>
      </c>
      <c r="H1544">
        <v>0</v>
      </c>
      <c r="I1544">
        <v>0</v>
      </c>
      <c r="J1544">
        <v>0</v>
      </c>
      <c r="K1544">
        <v>0</v>
      </c>
      <c r="L1544">
        <v>0</v>
      </c>
      <c r="N1544" s="171" t="str">
        <f t="shared" si="72"/>
        <v>820455-99901-M</v>
      </c>
      <c r="O1544" s="172" t="str">
        <f>IF(B1544="NET","",IF(B1544="","",IFERROR(VLOOKUP(N1544,EAN!$A:$B,2,FALSE),"MANGLER - MÅ OPPDATERE EAN-FANEN")))</f>
        <v>MANGLER - MÅ OPPDATERE EAN-FANEN</v>
      </c>
      <c r="P1544" s="171">
        <f t="shared" si="73"/>
        <v>0</v>
      </c>
      <c r="Q1544" s="171">
        <f t="shared" si="74"/>
        <v>0</v>
      </c>
      <c r="S1544" s="102" t="str">
        <f>IF(B1544="NET","",IFERROR(VLOOKUP(O1544,'2) Order Form'!$V$9:$V$905,1,FALSE),"Ikke med I order form"))</f>
        <v>Ikke med I order form</v>
      </c>
      <c r="U1544" s="2">
        <v>7048652897671</v>
      </c>
      <c r="V1544" s="120">
        <f>IFERROR(VLOOKUP(U1544,'2) Order Form'!$V$9:$V$1767,1,FALSE),"Ikke med I order form")</f>
        <v>7048652897671</v>
      </c>
      <c r="W1544" s="173">
        <f>INDEX(ATS!$A:$P,MATCH(ATS!$U1544,ATS!$O:$O,0),1)</f>
        <v>820351</v>
      </c>
      <c r="X1544" s="174" t="str">
        <f>INDEX(ATS!$A:$P,MATCH(ATS!$U1544,ATS!$O:$O,0),2)</f>
        <v>Crossfire Cargo Bib Shorts M</v>
      </c>
      <c r="Y1544" s="175" t="str">
        <f>INDEX(ATS!$A:$P,MATCH(ATS!$U1544,ATS!$O:$O,0),4)</f>
        <v>99901-XL</v>
      </c>
      <c r="AA1544" s="173"/>
    </row>
    <row r="1545" spans="1:27">
      <c r="A1545">
        <v>820455</v>
      </c>
      <c r="B1545" t="s">
        <v>3297</v>
      </c>
      <c r="C1545" t="s">
        <v>3939</v>
      </c>
      <c r="D1545" t="s">
        <v>336</v>
      </c>
      <c r="E1545" t="s">
        <v>2883</v>
      </c>
      <c r="F1545" t="s">
        <v>66</v>
      </c>
      <c r="G1545" t="s">
        <v>111</v>
      </c>
      <c r="H1545">
        <v>0</v>
      </c>
      <c r="I1545">
        <v>0</v>
      </c>
      <c r="J1545">
        <v>0</v>
      </c>
      <c r="K1545">
        <v>0</v>
      </c>
      <c r="L1545">
        <v>0</v>
      </c>
      <c r="N1545" s="171" t="str">
        <f t="shared" si="72"/>
        <v>820455-99901-L</v>
      </c>
      <c r="O1545" s="172" t="str">
        <f>IF(B1545="NET","",IF(B1545="","",IFERROR(VLOOKUP(N1545,EAN!$A:$B,2,FALSE),"MANGLER - MÅ OPPDATERE EAN-FANEN")))</f>
        <v>MANGLER - MÅ OPPDATERE EAN-FANEN</v>
      </c>
      <c r="P1545" s="171">
        <f t="shared" si="73"/>
        <v>0</v>
      </c>
      <c r="Q1545" s="171">
        <f t="shared" si="74"/>
        <v>0</v>
      </c>
      <c r="S1545" s="102" t="str">
        <f>IF(B1545="NET","",IFERROR(VLOOKUP(O1545,'2) Order Form'!$V$9:$V$905,1,FALSE),"Ikke med I order form"))</f>
        <v>Ikke med I order form</v>
      </c>
      <c r="U1545" s="2">
        <v>7048652897671</v>
      </c>
      <c r="V1545" s="120">
        <f>IFERROR(VLOOKUP(U1545,'2) Order Form'!$V$9:$V$1767,1,FALSE),"Ikke med I order form")</f>
        <v>7048652897671</v>
      </c>
      <c r="W1545" s="173">
        <f>INDEX(ATS!$A:$P,MATCH(ATS!$U1545,ATS!$O:$O,0),1)</f>
        <v>820351</v>
      </c>
      <c r="X1545" s="174" t="str">
        <f>INDEX(ATS!$A:$P,MATCH(ATS!$U1545,ATS!$O:$O,0),2)</f>
        <v>Crossfire Cargo Bib Shorts M</v>
      </c>
      <c r="Y1545" s="175" t="str">
        <f>INDEX(ATS!$A:$P,MATCH(ATS!$U1545,ATS!$O:$O,0),4)</f>
        <v>99901-XL</v>
      </c>
      <c r="AA1545" s="173"/>
    </row>
    <row r="1546" spans="1:27">
      <c r="A1546">
        <v>820455</v>
      </c>
      <c r="B1546" t="s">
        <v>3297</v>
      </c>
      <c r="C1546" t="s">
        <v>3939</v>
      </c>
      <c r="D1546" t="s">
        <v>337</v>
      </c>
      <c r="E1546" t="s">
        <v>2883</v>
      </c>
      <c r="F1546" t="s">
        <v>67</v>
      </c>
      <c r="G1546" t="s">
        <v>111</v>
      </c>
      <c r="H1546">
        <v>0</v>
      </c>
      <c r="I1546">
        <v>0</v>
      </c>
      <c r="J1546">
        <v>0</v>
      </c>
      <c r="K1546">
        <v>0</v>
      </c>
      <c r="L1546">
        <v>0</v>
      </c>
      <c r="N1546" s="171" t="str">
        <f t="shared" si="72"/>
        <v>820455-99901-XL</v>
      </c>
      <c r="O1546" s="172" t="str">
        <f>IF(B1546="NET","",IF(B1546="","",IFERROR(VLOOKUP(N1546,EAN!$A:$B,2,FALSE),"MANGLER - MÅ OPPDATERE EAN-FANEN")))</f>
        <v>MANGLER - MÅ OPPDATERE EAN-FANEN</v>
      </c>
      <c r="P1546" s="171">
        <f t="shared" si="73"/>
        <v>0</v>
      </c>
      <c r="Q1546" s="171">
        <f t="shared" si="74"/>
        <v>0</v>
      </c>
      <c r="S1546" s="102" t="str">
        <f>IF(B1546="NET","",IFERROR(VLOOKUP(O1546,'2) Order Form'!$V$9:$V$905,1,FALSE),"Ikke med I order form"))</f>
        <v>Ikke med I order form</v>
      </c>
      <c r="U1546" s="2">
        <v>7048652897862</v>
      </c>
      <c r="V1546" s="120">
        <f>IFERROR(VLOOKUP(U1546,'2) Order Form'!$V$9:$V$1767,1,FALSE),"Ikke med I order form")</f>
        <v>7048652897862</v>
      </c>
      <c r="W1546" s="173">
        <f>INDEX(ATS!$A:$P,MATCH(ATS!$U1546,ATS!$O:$O,0),1)</f>
        <v>820349</v>
      </c>
      <c r="X1546" s="174" t="str">
        <f>INDEX(ATS!$A:$P,MATCH(ATS!$U1546,ATS!$O:$O,0),2)</f>
        <v>Crossfire Hybrid LS Jersey M</v>
      </c>
      <c r="Y1546" s="175" t="str">
        <f>INDEX(ATS!$A:$P,MATCH(ATS!$U1546,ATS!$O:$O,0),4)</f>
        <v>55505-S</v>
      </c>
      <c r="AA1546" s="173"/>
    </row>
    <row r="1547" spans="1:27">
      <c r="A1547" s="140">
        <v>820456</v>
      </c>
      <c r="B1547" t="s">
        <v>170</v>
      </c>
      <c r="H1547" s="140">
        <v>202341</v>
      </c>
      <c r="I1547" s="140">
        <v>202342</v>
      </c>
      <c r="J1547" s="140">
        <v>202343</v>
      </c>
      <c r="K1547" s="140">
        <v>202344</v>
      </c>
      <c r="L1547" s="140">
        <v>202345</v>
      </c>
      <c r="N1547" s="171" t="str">
        <f t="shared" si="72"/>
        <v>820456-</v>
      </c>
      <c r="O1547" s="172" t="str">
        <f>IF(B1547="NET","",IF(B1547="","",IFERROR(VLOOKUP(N1547,EAN!$A:$B,2,FALSE),"MANGLER - MÅ OPPDATERE EAN-FANEN")))</f>
        <v/>
      </c>
      <c r="P1547" s="171">
        <f t="shared" si="73"/>
        <v>202341</v>
      </c>
      <c r="Q1547" s="171">
        <f t="shared" si="74"/>
        <v>202345</v>
      </c>
      <c r="S1547" s="102" t="str">
        <f>IF(B1547="NET","",IFERROR(VLOOKUP(O1547,'2) Order Form'!$V$9:$V$905,1,FALSE),"Ikke med I order form"))</f>
        <v/>
      </c>
      <c r="U1547" s="2">
        <v>7048652897862</v>
      </c>
      <c r="V1547" s="120">
        <f>IFERROR(VLOOKUP(U1547,'2) Order Form'!$V$9:$V$1767,1,FALSE),"Ikke med I order form")</f>
        <v>7048652897862</v>
      </c>
      <c r="W1547" s="173">
        <f>INDEX(ATS!$A:$P,MATCH(ATS!$U1547,ATS!$O:$O,0),1)</f>
        <v>820349</v>
      </c>
      <c r="X1547" s="174" t="str">
        <f>INDEX(ATS!$A:$P,MATCH(ATS!$U1547,ATS!$O:$O,0),2)</f>
        <v>Crossfire Hybrid LS Jersey M</v>
      </c>
      <c r="Y1547" s="175" t="str">
        <f>INDEX(ATS!$A:$P,MATCH(ATS!$U1547,ATS!$O:$O,0),4)</f>
        <v>55505-S</v>
      </c>
      <c r="AA1547" s="173"/>
    </row>
    <row r="1548" spans="1:27">
      <c r="A1548">
        <v>820456</v>
      </c>
      <c r="B1548" t="s">
        <v>3279</v>
      </c>
      <c r="C1548" t="s">
        <v>3939</v>
      </c>
      <c r="D1548" t="s">
        <v>1551</v>
      </c>
      <c r="E1548" t="s">
        <v>2813</v>
      </c>
      <c r="F1548" t="s">
        <v>68</v>
      </c>
      <c r="G1548" t="s">
        <v>111</v>
      </c>
      <c r="H1548">
        <v>0</v>
      </c>
      <c r="I1548">
        <v>0</v>
      </c>
      <c r="J1548">
        <v>0</v>
      </c>
      <c r="K1548">
        <v>0</v>
      </c>
      <c r="L1548">
        <v>0</v>
      </c>
      <c r="N1548" s="171" t="str">
        <f t="shared" si="72"/>
        <v>820456-88302-XS</v>
      </c>
      <c r="O1548" s="172" t="str">
        <f>IF(B1548="NET","",IF(B1548="","",IFERROR(VLOOKUP(N1548,EAN!$A:$B,2,FALSE),"MANGLER - MÅ OPPDATERE EAN-FANEN")))</f>
        <v>MANGLER - MÅ OPPDATERE EAN-FANEN</v>
      </c>
      <c r="P1548" s="171">
        <f t="shared" si="73"/>
        <v>0</v>
      </c>
      <c r="Q1548" s="171">
        <f t="shared" si="74"/>
        <v>0</v>
      </c>
      <c r="S1548" s="102" t="str">
        <f>IF(B1548="NET","",IFERROR(VLOOKUP(O1548,'2) Order Form'!$V$9:$V$905,1,FALSE),"Ikke med I order form"))</f>
        <v>Ikke med I order form</v>
      </c>
      <c r="U1548" s="2">
        <v>7048652897855</v>
      </c>
      <c r="V1548" s="120">
        <f>IFERROR(VLOOKUP(U1548,'2) Order Form'!$V$9:$V$1767,1,FALSE),"Ikke med I order form")</f>
        <v>7048652897855</v>
      </c>
      <c r="W1548" s="173">
        <f>INDEX(ATS!$A:$P,MATCH(ATS!$U1548,ATS!$O:$O,0),1)</f>
        <v>820349</v>
      </c>
      <c r="X1548" s="174" t="str">
        <f>INDEX(ATS!$A:$P,MATCH(ATS!$U1548,ATS!$O:$O,0),2)</f>
        <v>Crossfire Hybrid LS Jersey M</v>
      </c>
      <c r="Y1548" s="175" t="str">
        <f>INDEX(ATS!$A:$P,MATCH(ATS!$U1548,ATS!$O:$O,0),4)</f>
        <v>55505-M</v>
      </c>
      <c r="AA1548" s="173"/>
    </row>
    <row r="1549" spans="1:27">
      <c r="A1549">
        <v>820456</v>
      </c>
      <c r="B1549" t="s">
        <v>3279</v>
      </c>
      <c r="C1549" t="s">
        <v>3939</v>
      </c>
      <c r="D1549" t="s">
        <v>1552</v>
      </c>
      <c r="E1549" t="s">
        <v>2813</v>
      </c>
      <c r="F1549" t="s">
        <v>8</v>
      </c>
      <c r="G1549" t="s">
        <v>111</v>
      </c>
      <c r="H1549">
        <v>0</v>
      </c>
      <c r="I1549">
        <v>0</v>
      </c>
      <c r="J1549">
        <v>0</v>
      </c>
      <c r="K1549">
        <v>0</v>
      </c>
      <c r="L1549">
        <v>0</v>
      </c>
      <c r="N1549" s="171" t="str">
        <f t="shared" si="72"/>
        <v>820456-88302-S</v>
      </c>
      <c r="O1549" s="172" t="str">
        <f>IF(B1549="NET","",IF(B1549="","",IFERROR(VLOOKUP(N1549,EAN!$A:$B,2,FALSE),"MANGLER - MÅ OPPDATERE EAN-FANEN")))</f>
        <v>MANGLER - MÅ OPPDATERE EAN-FANEN</v>
      </c>
      <c r="P1549" s="171">
        <f t="shared" si="73"/>
        <v>0</v>
      </c>
      <c r="Q1549" s="171">
        <f t="shared" si="74"/>
        <v>0</v>
      </c>
      <c r="S1549" s="102" t="str">
        <f>IF(B1549="NET","",IFERROR(VLOOKUP(O1549,'2) Order Form'!$V$9:$V$905,1,FALSE),"Ikke med I order form"))</f>
        <v>Ikke med I order form</v>
      </c>
      <c r="U1549" s="2">
        <v>7048652897855</v>
      </c>
      <c r="V1549" s="120">
        <f>IFERROR(VLOOKUP(U1549,'2) Order Form'!$V$9:$V$1767,1,FALSE),"Ikke med I order form")</f>
        <v>7048652897855</v>
      </c>
      <c r="W1549" s="173">
        <f>INDEX(ATS!$A:$P,MATCH(ATS!$U1549,ATS!$O:$O,0),1)</f>
        <v>820349</v>
      </c>
      <c r="X1549" s="174" t="str">
        <f>INDEX(ATS!$A:$P,MATCH(ATS!$U1549,ATS!$O:$O,0),2)</f>
        <v>Crossfire Hybrid LS Jersey M</v>
      </c>
      <c r="Y1549" s="175" t="str">
        <f>INDEX(ATS!$A:$P,MATCH(ATS!$U1549,ATS!$O:$O,0),4)</f>
        <v>55505-M</v>
      </c>
      <c r="AA1549" s="173"/>
    </row>
    <row r="1550" spans="1:27">
      <c r="A1550">
        <v>820456</v>
      </c>
      <c r="B1550" t="s">
        <v>3279</v>
      </c>
      <c r="C1550" t="s">
        <v>3939</v>
      </c>
      <c r="D1550" t="s">
        <v>1553</v>
      </c>
      <c r="E1550" t="s">
        <v>2813</v>
      </c>
      <c r="F1550" t="s">
        <v>7</v>
      </c>
      <c r="G1550" t="s">
        <v>111</v>
      </c>
      <c r="H1550">
        <v>0</v>
      </c>
      <c r="I1550">
        <v>0</v>
      </c>
      <c r="J1550">
        <v>0</v>
      </c>
      <c r="K1550">
        <v>0</v>
      </c>
      <c r="L1550">
        <v>0</v>
      </c>
      <c r="N1550" s="171" t="str">
        <f t="shared" si="72"/>
        <v>820456-88302-M</v>
      </c>
      <c r="O1550" s="172" t="str">
        <f>IF(B1550="NET","",IF(B1550="","",IFERROR(VLOOKUP(N1550,EAN!$A:$B,2,FALSE),"MANGLER - MÅ OPPDATERE EAN-FANEN")))</f>
        <v>MANGLER - MÅ OPPDATERE EAN-FANEN</v>
      </c>
      <c r="P1550" s="171">
        <f t="shared" si="73"/>
        <v>0</v>
      </c>
      <c r="Q1550" s="171">
        <f t="shared" si="74"/>
        <v>0</v>
      </c>
      <c r="S1550" s="102" t="str">
        <f>IF(B1550="NET","",IFERROR(VLOOKUP(O1550,'2) Order Form'!$V$9:$V$905,1,FALSE),"Ikke med I order form"))</f>
        <v>Ikke med I order form</v>
      </c>
      <c r="U1550" s="2">
        <v>7048652897848</v>
      </c>
      <c r="V1550" s="120">
        <f>IFERROR(VLOOKUP(U1550,'2) Order Form'!$V$9:$V$1767,1,FALSE),"Ikke med I order form")</f>
        <v>7048652897848</v>
      </c>
      <c r="W1550" s="173">
        <f>INDEX(ATS!$A:$P,MATCH(ATS!$U1550,ATS!$O:$O,0),1)</f>
        <v>820349</v>
      </c>
      <c r="X1550" s="174" t="str">
        <f>INDEX(ATS!$A:$P,MATCH(ATS!$U1550,ATS!$O:$O,0),2)</f>
        <v>Crossfire Hybrid LS Jersey M</v>
      </c>
      <c r="Y1550" s="175" t="str">
        <f>INDEX(ATS!$A:$P,MATCH(ATS!$U1550,ATS!$O:$O,0),4)</f>
        <v>55505-L</v>
      </c>
      <c r="AA1550" s="173"/>
    </row>
    <row r="1551" spans="1:27">
      <c r="A1551">
        <v>820456</v>
      </c>
      <c r="B1551" t="s">
        <v>3279</v>
      </c>
      <c r="C1551" t="s">
        <v>3939</v>
      </c>
      <c r="D1551" t="s">
        <v>1554</v>
      </c>
      <c r="E1551" t="s">
        <v>2813</v>
      </c>
      <c r="F1551" t="s">
        <v>66</v>
      </c>
      <c r="G1551" t="s">
        <v>111</v>
      </c>
      <c r="H1551">
        <v>0</v>
      </c>
      <c r="I1551">
        <v>0</v>
      </c>
      <c r="J1551">
        <v>0</v>
      </c>
      <c r="K1551">
        <v>0</v>
      </c>
      <c r="L1551">
        <v>0</v>
      </c>
      <c r="N1551" s="171" t="str">
        <f t="shared" si="72"/>
        <v>820456-88302-L</v>
      </c>
      <c r="O1551" s="172" t="str">
        <f>IF(B1551="NET","",IF(B1551="","",IFERROR(VLOOKUP(N1551,EAN!$A:$B,2,FALSE),"MANGLER - MÅ OPPDATERE EAN-FANEN")))</f>
        <v>MANGLER - MÅ OPPDATERE EAN-FANEN</v>
      </c>
      <c r="P1551" s="171">
        <f t="shared" si="73"/>
        <v>0</v>
      </c>
      <c r="Q1551" s="171">
        <f t="shared" si="74"/>
        <v>0</v>
      </c>
      <c r="S1551" s="102" t="str">
        <f>IF(B1551="NET","",IFERROR(VLOOKUP(O1551,'2) Order Form'!$V$9:$V$905,1,FALSE),"Ikke med I order form"))</f>
        <v>Ikke med I order form</v>
      </c>
      <c r="U1551" s="2">
        <v>7048652897848</v>
      </c>
      <c r="V1551" s="120">
        <f>IFERROR(VLOOKUP(U1551,'2) Order Form'!$V$9:$V$1767,1,FALSE),"Ikke med I order form")</f>
        <v>7048652897848</v>
      </c>
      <c r="W1551" s="173">
        <f>INDEX(ATS!$A:$P,MATCH(ATS!$U1551,ATS!$O:$O,0),1)</f>
        <v>820349</v>
      </c>
      <c r="X1551" s="174" t="str">
        <f>INDEX(ATS!$A:$P,MATCH(ATS!$U1551,ATS!$O:$O,0),2)</f>
        <v>Crossfire Hybrid LS Jersey M</v>
      </c>
      <c r="Y1551" s="175" t="str">
        <f>INDEX(ATS!$A:$P,MATCH(ATS!$U1551,ATS!$O:$O,0),4)</f>
        <v>55505-L</v>
      </c>
      <c r="AA1551" s="173"/>
    </row>
    <row r="1552" spans="1:27">
      <c r="A1552">
        <v>820456</v>
      </c>
      <c r="B1552" t="s">
        <v>3279</v>
      </c>
      <c r="C1552" t="s">
        <v>3939</v>
      </c>
      <c r="D1552" t="s">
        <v>338</v>
      </c>
      <c r="E1552" t="s">
        <v>2883</v>
      </c>
      <c r="F1552" t="s">
        <v>68</v>
      </c>
      <c r="G1552" t="s">
        <v>111</v>
      </c>
      <c r="H1552">
        <v>0</v>
      </c>
      <c r="I1552">
        <v>0</v>
      </c>
      <c r="J1552">
        <v>0</v>
      </c>
      <c r="K1552">
        <v>0</v>
      </c>
      <c r="L1552">
        <v>0</v>
      </c>
      <c r="N1552" s="171" t="str">
        <f t="shared" si="72"/>
        <v>820456-99901-XS</v>
      </c>
      <c r="O1552" s="172" t="str">
        <f>IF(B1552="NET","",IF(B1552="","",IFERROR(VLOOKUP(N1552,EAN!$A:$B,2,FALSE),"MANGLER - MÅ OPPDATERE EAN-FANEN")))</f>
        <v>MANGLER - MÅ OPPDATERE EAN-FANEN</v>
      </c>
      <c r="P1552" s="171">
        <f t="shared" si="73"/>
        <v>0</v>
      </c>
      <c r="Q1552" s="171">
        <f t="shared" si="74"/>
        <v>0</v>
      </c>
      <c r="S1552" s="102" t="str">
        <f>IF(B1552="NET","",IFERROR(VLOOKUP(O1552,'2) Order Form'!$V$9:$V$905,1,FALSE),"Ikke med I order form"))</f>
        <v>Ikke med I order form</v>
      </c>
      <c r="U1552" s="2">
        <v>7048652897879</v>
      </c>
      <c r="V1552" s="120">
        <f>IFERROR(VLOOKUP(U1552,'2) Order Form'!$V$9:$V$1767,1,FALSE),"Ikke med I order form")</f>
        <v>7048652897879</v>
      </c>
      <c r="W1552" s="173">
        <f>INDEX(ATS!$A:$P,MATCH(ATS!$U1552,ATS!$O:$O,0),1)</f>
        <v>820349</v>
      </c>
      <c r="X1552" s="174" t="str">
        <f>INDEX(ATS!$A:$P,MATCH(ATS!$U1552,ATS!$O:$O,0),2)</f>
        <v>Crossfire Hybrid LS Jersey M</v>
      </c>
      <c r="Y1552" s="175" t="str">
        <f>INDEX(ATS!$A:$P,MATCH(ATS!$U1552,ATS!$O:$O,0),4)</f>
        <v>55505-XL</v>
      </c>
      <c r="AA1552" s="173"/>
    </row>
    <row r="1553" spans="1:27">
      <c r="A1553">
        <v>820456</v>
      </c>
      <c r="B1553" t="s">
        <v>3279</v>
      </c>
      <c r="C1553" t="s">
        <v>3939</v>
      </c>
      <c r="D1553" t="s">
        <v>334</v>
      </c>
      <c r="E1553" t="s">
        <v>2883</v>
      </c>
      <c r="F1553" t="s">
        <v>8</v>
      </c>
      <c r="G1553" t="s">
        <v>111</v>
      </c>
      <c r="H1553">
        <v>0</v>
      </c>
      <c r="I1553">
        <v>0</v>
      </c>
      <c r="J1553">
        <v>0</v>
      </c>
      <c r="K1553">
        <v>0</v>
      </c>
      <c r="L1553">
        <v>0</v>
      </c>
      <c r="N1553" s="171" t="str">
        <f t="shared" si="72"/>
        <v>820456-99901-S</v>
      </c>
      <c r="O1553" s="172" t="str">
        <f>IF(B1553="NET","",IF(B1553="","",IFERROR(VLOOKUP(N1553,EAN!$A:$B,2,FALSE),"MANGLER - MÅ OPPDATERE EAN-FANEN")))</f>
        <v>MANGLER - MÅ OPPDATERE EAN-FANEN</v>
      </c>
      <c r="P1553" s="171">
        <f t="shared" si="73"/>
        <v>0</v>
      </c>
      <c r="Q1553" s="171">
        <f t="shared" si="74"/>
        <v>0</v>
      </c>
      <c r="S1553" s="102" t="str">
        <f>IF(B1553="NET","",IFERROR(VLOOKUP(O1553,'2) Order Form'!$V$9:$V$905,1,FALSE),"Ikke med I order form"))</f>
        <v>Ikke med I order form</v>
      </c>
      <c r="U1553" s="2">
        <v>7048652897879</v>
      </c>
      <c r="V1553" s="120">
        <f>IFERROR(VLOOKUP(U1553,'2) Order Form'!$V$9:$V$1767,1,FALSE),"Ikke med I order form")</f>
        <v>7048652897879</v>
      </c>
      <c r="W1553" s="173">
        <f>INDEX(ATS!$A:$P,MATCH(ATS!$U1553,ATS!$O:$O,0),1)</f>
        <v>820349</v>
      </c>
      <c r="X1553" s="174" t="str">
        <f>INDEX(ATS!$A:$P,MATCH(ATS!$U1553,ATS!$O:$O,0),2)</f>
        <v>Crossfire Hybrid LS Jersey M</v>
      </c>
      <c r="Y1553" s="175" t="str">
        <f>INDEX(ATS!$A:$P,MATCH(ATS!$U1553,ATS!$O:$O,0),4)</f>
        <v>55505-XL</v>
      </c>
      <c r="AA1553" s="173"/>
    </row>
    <row r="1554" spans="1:27">
      <c r="A1554">
        <v>820456</v>
      </c>
      <c r="B1554" t="s">
        <v>3279</v>
      </c>
      <c r="C1554" t="s">
        <v>3939</v>
      </c>
      <c r="D1554" t="s">
        <v>335</v>
      </c>
      <c r="E1554" t="s">
        <v>2883</v>
      </c>
      <c r="F1554" t="s">
        <v>7</v>
      </c>
      <c r="G1554" t="s">
        <v>111</v>
      </c>
      <c r="H1554">
        <v>0</v>
      </c>
      <c r="I1554">
        <v>0</v>
      </c>
      <c r="J1554">
        <v>0</v>
      </c>
      <c r="K1554">
        <v>0</v>
      </c>
      <c r="L1554">
        <v>0</v>
      </c>
      <c r="N1554" s="171" t="str">
        <f t="shared" si="72"/>
        <v>820456-99901-M</v>
      </c>
      <c r="O1554" s="172" t="str">
        <f>IF(B1554="NET","",IF(B1554="","",IFERROR(VLOOKUP(N1554,EAN!$A:$B,2,FALSE),"MANGLER - MÅ OPPDATERE EAN-FANEN")))</f>
        <v>MANGLER - MÅ OPPDATERE EAN-FANEN</v>
      </c>
      <c r="P1554" s="171">
        <f t="shared" si="73"/>
        <v>0</v>
      </c>
      <c r="Q1554" s="171">
        <f t="shared" si="74"/>
        <v>0</v>
      </c>
      <c r="S1554" s="102" t="str">
        <f>IF(B1554="NET","",IFERROR(VLOOKUP(O1554,'2) Order Form'!$V$9:$V$905,1,FALSE),"Ikke med I order form"))</f>
        <v>Ikke med I order form</v>
      </c>
      <c r="U1554" s="2">
        <v>7048652897909</v>
      </c>
      <c r="V1554" s="120">
        <f>IFERROR(VLOOKUP(U1554,'2) Order Form'!$V$9:$V$1767,1,FALSE),"Ikke med I order form")</f>
        <v>7048652897909</v>
      </c>
      <c r="W1554" s="173">
        <f>INDEX(ATS!$A:$P,MATCH(ATS!$U1554,ATS!$O:$O,0),1)</f>
        <v>820349</v>
      </c>
      <c r="X1554" s="174" t="str">
        <f>INDEX(ATS!$A:$P,MATCH(ATS!$U1554,ATS!$O:$O,0),2)</f>
        <v>Crossfire Hybrid LS Jersey M</v>
      </c>
      <c r="Y1554" s="175" t="str">
        <f>INDEX(ATS!$A:$P,MATCH(ATS!$U1554,ATS!$O:$O,0),4)</f>
        <v>99901-S</v>
      </c>
      <c r="AA1554" s="173"/>
    </row>
    <row r="1555" spans="1:27">
      <c r="A1555">
        <v>820456</v>
      </c>
      <c r="B1555" t="s">
        <v>3279</v>
      </c>
      <c r="C1555" t="s">
        <v>3939</v>
      </c>
      <c r="D1555" t="s">
        <v>336</v>
      </c>
      <c r="E1555" t="s">
        <v>2883</v>
      </c>
      <c r="F1555" t="s">
        <v>66</v>
      </c>
      <c r="G1555" t="s">
        <v>111</v>
      </c>
      <c r="H1555">
        <v>0</v>
      </c>
      <c r="I1555">
        <v>0</v>
      </c>
      <c r="J1555">
        <v>0</v>
      </c>
      <c r="K1555">
        <v>0</v>
      </c>
      <c r="L1555">
        <v>0</v>
      </c>
      <c r="N1555" s="171" t="str">
        <f t="shared" si="72"/>
        <v>820456-99901-L</v>
      </c>
      <c r="O1555" s="172" t="str">
        <f>IF(B1555="NET","",IF(B1555="","",IFERROR(VLOOKUP(N1555,EAN!$A:$B,2,FALSE),"MANGLER - MÅ OPPDATERE EAN-FANEN")))</f>
        <v>MANGLER - MÅ OPPDATERE EAN-FANEN</v>
      </c>
      <c r="P1555" s="171">
        <f t="shared" si="73"/>
        <v>0</v>
      </c>
      <c r="Q1555" s="171">
        <f t="shared" si="74"/>
        <v>0</v>
      </c>
      <c r="S1555" s="102" t="str">
        <f>IF(B1555="NET","",IFERROR(VLOOKUP(O1555,'2) Order Form'!$V$9:$V$905,1,FALSE),"Ikke med I order form"))</f>
        <v>Ikke med I order form</v>
      </c>
      <c r="U1555" s="2">
        <v>7048652897909</v>
      </c>
      <c r="V1555" s="120">
        <f>IFERROR(VLOOKUP(U1555,'2) Order Form'!$V$9:$V$1767,1,FALSE),"Ikke med I order form")</f>
        <v>7048652897909</v>
      </c>
      <c r="W1555" s="173">
        <f>INDEX(ATS!$A:$P,MATCH(ATS!$U1555,ATS!$O:$O,0),1)</f>
        <v>820349</v>
      </c>
      <c r="X1555" s="174" t="str">
        <f>INDEX(ATS!$A:$P,MATCH(ATS!$U1555,ATS!$O:$O,0),2)</f>
        <v>Crossfire Hybrid LS Jersey M</v>
      </c>
      <c r="Y1555" s="175" t="str">
        <f>INDEX(ATS!$A:$P,MATCH(ATS!$U1555,ATS!$O:$O,0),4)</f>
        <v>99901-S</v>
      </c>
      <c r="AA1555" s="173"/>
    </row>
    <row r="1556" spans="1:27">
      <c r="A1556" s="140">
        <v>820457</v>
      </c>
      <c r="B1556" t="s">
        <v>170</v>
      </c>
      <c r="H1556" s="140">
        <v>202341</v>
      </c>
      <c r="I1556" s="140">
        <v>202342</v>
      </c>
      <c r="J1556" s="140">
        <v>202343</v>
      </c>
      <c r="K1556" s="140">
        <v>202344</v>
      </c>
      <c r="L1556" s="140">
        <v>202345</v>
      </c>
      <c r="N1556" s="171" t="str">
        <f t="shared" si="72"/>
        <v>820457-</v>
      </c>
      <c r="O1556" s="172" t="str">
        <f>IF(B1556="NET","",IF(B1556="","",IFERROR(VLOOKUP(N1556,EAN!$A:$B,2,FALSE),"MANGLER - MÅ OPPDATERE EAN-FANEN")))</f>
        <v/>
      </c>
      <c r="P1556" s="171">
        <f t="shared" si="73"/>
        <v>202341</v>
      </c>
      <c r="Q1556" s="171">
        <f t="shared" si="74"/>
        <v>202345</v>
      </c>
      <c r="S1556" s="102" t="str">
        <f>IF(B1556="NET","",IFERROR(VLOOKUP(O1556,'2) Order Form'!$V$9:$V$905,1,FALSE),"Ikke med I order form"))</f>
        <v/>
      </c>
      <c r="U1556" s="2">
        <v>7048652897893</v>
      </c>
      <c r="V1556" s="120">
        <f>IFERROR(VLOOKUP(U1556,'2) Order Form'!$V$9:$V$1767,1,FALSE),"Ikke med I order form")</f>
        <v>7048652897893</v>
      </c>
      <c r="W1556" s="173">
        <f>INDEX(ATS!$A:$P,MATCH(ATS!$U1556,ATS!$O:$O,0),1)</f>
        <v>820349</v>
      </c>
      <c r="X1556" s="174" t="str">
        <f>INDEX(ATS!$A:$P,MATCH(ATS!$U1556,ATS!$O:$O,0),2)</f>
        <v>Crossfire Hybrid LS Jersey M</v>
      </c>
      <c r="Y1556" s="175" t="str">
        <f>INDEX(ATS!$A:$P,MATCH(ATS!$U1556,ATS!$O:$O,0),4)</f>
        <v>99901-M</v>
      </c>
      <c r="AA1556" s="173"/>
    </row>
    <row r="1557" spans="1:27">
      <c r="A1557">
        <v>820457</v>
      </c>
      <c r="B1557" t="s">
        <v>3327</v>
      </c>
      <c r="C1557" t="s">
        <v>3939</v>
      </c>
      <c r="D1557" t="s">
        <v>334</v>
      </c>
      <c r="E1557" t="s">
        <v>2883</v>
      </c>
      <c r="F1557" t="s">
        <v>8</v>
      </c>
      <c r="G1557" t="s">
        <v>111</v>
      </c>
      <c r="H1557">
        <v>0</v>
      </c>
      <c r="I1557">
        <v>0</v>
      </c>
      <c r="J1557">
        <v>0</v>
      </c>
      <c r="K1557">
        <v>0</v>
      </c>
      <c r="L1557">
        <v>0</v>
      </c>
      <c r="N1557" s="171" t="str">
        <f t="shared" si="72"/>
        <v>820457-99901-S</v>
      </c>
      <c r="O1557" s="172" t="str">
        <f>IF(B1557="NET","",IF(B1557="","",IFERROR(VLOOKUP(N1557,EAN!$A:$B,2,FALSE),"MANGLER - MÅ OPPDATERE EAN-FANEN")))</f>
        <v>MANGLER - MÅ OPPDATERE EAN-FANEN</v>
      </c>
      <c r="P1557" s="171">
        <f t="shared" si="73"/>
        <v>0</v>
      </c>
      <c r="Q1557" s="171">
        <f t="shared" si="74"/>
        <v>0</v>
      </c>
      <c r="S1557" s="102" t="str">
        <f>IF(B1557="NET","",IFERROR(VLOOKUP(O1557,'2) Order Form'!$V$9:$V$905,1,FALSE),"Ikke med I order form"))</f>
        <v>Ikke med I order form</v>
      </c>
      <c r="U1557" s="2">
        <v>7048652897893</v>
      </c>
      <c r="V1557" s="120">
        <f>IFERROR(VLOOKUP(U1557,'2) Order Form'!$V$9:$V$1767,1,FALSE),"Ikke med I order form")</f>
        <v>7048652897893</v>
      </c>
      <c r="W1557" s="173">
        <f>INDEX(ATS!$A:$P,MATCH(ATS!$U1557,ATS!$O:$O,0),1)</f>
        <v>820349</v>
      </c>
      <c r="X1557" s="174" t="str">
        <f>INDEX(ATS!$A:$P,MATCH(ATS!$U1557,ATS!$O:$O,0),2)</f>
        <v>Crossfire Hybrid LS Jersey M</v>
      </c>
      <c r="Y1557" s="175" t="str">
        <f>INDEX(ATS!$A:$P,MATCH(ATS!$U1557,ATS!$O:$O,0),4)</f>
        <v>99901-M</v>
      </c>
      <c r="AA1557" s="173"/>
    </row>
    <row r="1558" spans="1:27">
      <c r="A1558">
        <v>820457</v>
      </c>
      <c r="B1558" t="s">
        <v>3327</v>
      </c>
      <c r="C1558" t="s">
        <v>3939</v>
      </c>
      <c r="D1558" t="s">
        <v>335</v>
      </c>
      <c r="E1558" t="s">
        <v>2883</v>
      </c>
      <c r="F1558" t="s">
        <v>7</v>
      </c>
      <c r="G1558" t="s">
        <v>111</v>
      </c>
      <c r="H1558">
        <v>0</v>
      </c>
      <c r="I1558">
        <v>0</v>
      </c>
      <c r="J1558">
        <v>0</v>
      </c>
      <c r="K1558">
        <v>0</v>
      </c>
      <c r="L1558">
        <v>0</v>
      </c>
      <c r="N1558" s="171" t="str">
        <f t="shared" si="72"/>
        <v>820457-99901-M</v>
      </c>
      <c r="O1558" s="172" t="str">
        <f>IF(B1558="NET","",IF(B1558="","",IFERROR(VLOOKUP(N1558,EAN!$A:$B,2,FALSE),"MANGLER - MÅ OPPDATERE EAN-FANEN")))</f>
        <v>MANGLER - MÅ OPPDATERE EAN-FANEN</v>
      </c>
      <c r="P1558" s="171">
        <f t="shared" si="73"/>
        <v>0</v>
      </c>
      <c r="Q1558" s="171">
        <f t="shared" si="74"/>
        <v>0</v>
      </c>
      <c r="S1558" s="102" t="str">
        <f>IF(B1558="NET","",IFERROR(VLOOKUP(O1558,'2) Order Form'!$V$9:$V$905,1,FALSE),"Ikke med I order form"))</f>
        <v>Ikke med I order form</v>
      </c>
      <c r="U1558" s="2">
        <v>7048652897886</v>
      </c>
      <c r="V1558" s="120">
        <f>IFERROR(VLOOKUP(U1558,'2) Order Form'!$V$9:$V$1767,1,FALSE),"Ikke med I order form")</f>
        <v>7048652897886</v>
      </c>
      <c r="W1558" s="173">
        <f>INDEX(ATS!$A:$P,MATCH(ATS!$U1558,ATS!$O:$O,0),1)</f>
        <v>820349</v>
      </c>
      <c r="X1558" s="174" t="str">
        <f>INDEX(ATS!$A:$P,MATCH(ATS!$U1558,ATS!$O:$O,0),2)</f>
        <v>Crossfire Hybrid LS Jersey M</v>
      </c>
      <c r="Y1558" s="175" t="str">
        <f>INDEX(ATS!$A:$P,MATCH(ATS!$U1558,ATS!$O:$O,0),4)</f>
        <v>99901-L</v>
      </c>
      <c r="AA1558" s="173"/>
    </row>
    <row r="1559" spans="1:27">
      <c r="A1559">
        <v>820457</v>
      </c>
      <c r="B1559" t="s">
        <v>3327</v>
      </c>
      <c r="C1559" t="s">
        <v>3939</v>
      </c>
      <c r="D1559" t="s">
        <v>336</v>
      </c>
      <c r="E1559" t="s">
        <v>2883</v>
      </c>
      <c r="F1559" t="s">
        <v>66</v>
      </c>
      <c r="G1559" t="s">
        <v>111</v>
      </c>
      <c r="H1559">
        <v>0</v>
      </c>
      <c r="I1559">
        <v>0</v>
      </c>
      <c r="J1559">
        <v>0</v>
      </c>
      <c r="K1559">
        <v>0</v>
      </c>
      <c r="L1559">
        <v>0</v>
      </c>
      <c r="N1559" s="171" t="str">
        <f t="shared" si="72"/>
        <v>820457-99901-L</v>
      </c>
      <c r="O1559" s="172" t="str">
        <f>IF(B1559="NET","",IF(B1559="","",IFERROR(VLOOKUP(N1559,EAN!$A:$B,2,FALSE),"MANGLER - MÅ OPPDATERE EAN-FANEN")))</f>
        <v>MANGLER - MÅ OPPDATERE EAN-FANEN</v>
      </c>
      <c r="P1559" s="171">
        <f t="shared" si="73"/>
        <v>0</v>
      </c>
      <c r="Q1559" s="171">
        <f t="shared" si="74"/>
        <v>0</v>
      </c>
      <c r="S1559" s="102" t="str">
        <f>IF(B1559="NET","",IFERROR(VLOOKUP(O1559,'2) Order Form'!$V$9:$V$905,1,FALSE),"Ikke med I order form"))</f>
        <v>Ikke med I order form</v>
      </c>
      <c r="U1559" s="2">
        <v>7048652897886</v>
      </c>
      <c r="V1559" s="120">
        <f>IFERROR(VLOOKUP(U1559,'2) Order Form'!$V$9:$V$1767,1,FALSE),"Ikke med I order form")</f>
        <v>7048652897886</v>
      </c>
      <c r="W1559" s="173">
        <f>INDEX(ATS!$A:$P,MATCH(ATS!$U1559,ATS!$O:$O,0),1)</f>
        <v>820349</v>
      </c>
      <c r="X1559" s="174" t="str">
        <f>INDEX(ATS!$A:$P,MATCH(ATS!$U1559,ATS!$O:$O,0),2)</f>
        <v>Crossfire Hybrid LS Jersey M</v>
      </c>
      <c r="Y1559" s="175" t="str">
        <f>INDEX(ATS!$A:$P,MATCH(ATS!$U1559,ATS!$O:$O,0),4)</f>
        <v>99901-L</v>
      </c>
      <c r="AA1559" s="173"/>
    </row>
    <row r="1560" spans="1:27">
      <c r="A1560">
        <v>820457</v>
      </c>
      <c r="B1560" t="s">
        <v>3327</v>
      </c>
      <c r="C1560" t="s">
        <v>3939</v>
      </c>
      <c r="D1560" t="s">
        <v>337</v>
      </c>
      <c r="E1560" t="s">
        <v>2883</v>
      </c>
      <c r="F1560" t="s">
        <v>67</v>
      </c>
      <c r="G1560" t="s">
        <v>111</v>
      </c>
      <c r="H1560">
        <v>0</v>
      </c>
      <c r="I1560">
        <v>0</v>
      </c>
      <c r="J1560">
        <v>0</v>
      </c>
      <c r="K1560">
        <v>0</v>
      </c>
      <c r="L1560">
        <v>0</v>
      </c>
      <c r="N1560" s="171" t="str">
        <f t="shared" si="72"/>
        <v>820457-99901-XL</v>
      </c>
      <c r="O1560" s="172" t="str">
        <f>IF(B1560="NET","",IF(B1560="","",IFERROR(VLOOKUP(N1560,EAN!$A:$B,2,FALSE),"MANGLER - MÅ OPPDATERE EAN-FANEN")))</f>
        <v>MANGLER - MÅ OPPDATERE EAN-FANEN</v>
      </c>
      <c r="P1560" s="171">
        <f t="shared" si="73"/>
        <v>0</v>
      </c>
      <c r="Q1560" s="171">
        <f t="shared" si="74"/>
        <v>0</v>
      </c>
      <c r="S1560" s="102" t="str">
        <f>IF(B1560="NET","",IFERROR(VLOOKUP(O1560,'2) Order Form'!$V$9:$V$905,1,FALSE),"Ikke med I order form"))</f>
        <v>Ikke med I order form</v>
      </c>
      <c r="U1560" s="2">
        <v>7048652897916</v>
      </c>
      <c r="V1560" s="120">
        <f>IFERROR(VLOOKUP(U1560,'2) Order Form'!$V$9:$V$1767,1,FALSE),"Ikke med I order form")</f>
        <v>7048652897916</v>
      </c>
      <c r="W1560" s="173">
        <f>INDEX(ATS!$A:$P,MATCH(ATS!$U1560,ATS!$O:$O,0),1)</f>
        <v>820349</v>
      </c>
      <c r="X1560" s="174" t="str">
        <f>INDEX(ATS!$A:$P,MATCH(ATS!$U1560,ATS!$O:$O,0),2)</f>
        <v>Crossfire Hybrid LS Jersey M</v>
      </c>
      <c r="Y1560" s="175" t="str">
        <f>INDEX(ATS!$A:$P,MATCH(ATS!$U1560,ATS!$O:$O,0),4)</f>
        <v>99901-XL</v>
      </c>
      <c r="AA1560" s="173"/>
    </row>
    <row r="1561" spans="1:27">
      <c r="A1561" s="140">
        <v>820458</v>
      </c>
      <c r="B1561" t="s">
        <v>170</v>
      </c>
      <c r="H1561" s="140">
        <v>202341</v>
      </c>
      <c r="I1561" s="140">
        <v>202342</v>
      </c>
      <c r="J1561" s="140">
        <v>202343</v>
      </c>
      <c r="K1561" s="140">
        <v>202344</v>
      </c>
      <c r="L1561" s="140">
        <v>202345</v>
      </c>
      <c r="N1561" s="171" t="str">
        <f t="shared" si="72"/>
        <v>820458-</v>
      </c>
      <c r="O1561" s="172" t="str">
        <f>IF(B1561="NET","",IF(B1561="","",IFERROR(VLOOKUP(N1561,EAN!$A:$B,2,FALSE),"MANGLER - MÅ OPPDATERE EAN-FANEN")))</f>
        <v/>
      </c>
      <c r="P1561" s="171">
        <f t="shared" si="73"/>
        <v>202341</v>
      </c>
      <c r="Q1561" s="171">
        <f t="shared" si="74"/>
        <v>202345</v>
      </c>
      <c r="S1561" s="102" t="str">
        <f>IF(B1561="NET","",IFERROR(VLOOKUP(O1561,'2) Order Form'!$V$9:$V$905,1,FALSE),"Ikke med I order form"))</f>
        <v/>
      </c>
      <c r="U1561" s="2">
        <v>7048652897916</v>
      </c>
      <c r="V1561" s="120">
        <f>IFERROR(VLOOKUP(U1561,'2) Order Form'!$V$9:$V$1767,1,FALSE),"Ikke med I order form")</f>
        <v>7048652897916</v>
      </c>
      <c r="W1561" s="173">
        <f>INDEX(ATS!$A:$P,MATCH(ATS!$U1561,ATS!$O:$O,0),1)</f>
        <v>820349</v>
      </c>
      <c r="X1561" s="174" t="str">
        <f>INDEX(ATS!$A:$P,MATCH(ATS!$U1561,ATS!$O:$O,0),2)</f>
        <v>Crossfire Hybrid LS Jersey M</v>
      </c>
      <c r="Y1561" s="175" t="str">
        <f>INDEX(ATS!$A:$P,MATCH(ATS!$U1561,ATS!$O:$O,0),4)</f>
        <v>99901-XL</v>
      </c>
      <c r="AA1561" s="173"/>
    </row>
    <row r="1562" spans="1:27">
      <c r="A1562">
        <v>820458</v>
      </c>
      <c r="B1562" t="s">
        <v>3291</v>
      </c>
      <c r="C1562" t="s">
        <v>3939</v>
      </c>
      <c r="D1562" t="s">
        <v>334</v>
      </c>
      <c r="E1562" t="s">
        <v>2883</v>
      </c>
      <c r="F1562" t="s">
        <v>8</v>
      </c>
      <c r="G1562" t="s">
        <v>111</v>
      </c>
      <c r="H1562">
        <v>0</v>
      </c>
      <c r="I1562">
        <v>0</v>
      </c>
      <c r="J1562">
        <v>0</v>
      </c>
      <c r="K1562">
        <v>0</v>
      </c>
      <c r="L1562">
        <v>0</v>
      </c>
      <c r="N1562" s="171" t="str">
        <f t="shared" si="72"/>
        <v>820458-99901-S</v>
      </c>
      <c r="O1562" s="172" t="str">
        <f>IF(B1562="NET","",IF(B1562="","",IFERROR(VLOOKUP(N1562,EAN!$A:$B,2,FALSE),"MANGLER - MÅ OPPDATERE EAN-FANEN")))</f>
        <v>MANGLER - MÅ OPPDATERE EAN-FANEN</v>
      </c>
      <c r="P1562" s="171">
        <f t="shared" si="73"/>
        <v>0</v>
      </c>
      <c r="Q1562" s="171">
        <f t="shared" si="74"/>
        <v>0</v>
      </c>
      <c r="S1562" s="102" t="str">
        <f>IF(B1562="NET","",IFERROR(VLOOKUP(O1562,'2) Order Form'!$V$9:$V$905,1,FALSE),"Ikke med I order form"))</f>
        <v>Ikke med I order form</v>
      </c>
      <c r="U1562" s="2">
        <v>7048652897701</v>
      </c>
      <c r="V1562" s="120">
        <f>IFERROR(VLOOKUP(U1562,'2) Order Form'!$V$9:$V$1767,1,FALSE),"Ikke med I order form")</f>
        <v>7048652897701</v>
      </c>
      <c r="W1562" s="173">
        <f>INDEX(ATS!$A:$P,MATCH(ATS!$U1562,ATS!$O:$O,0),1)</f>
        <v>820440</v>
      </c>
      <c r="X1562" s="174" t="str">
        <f>INDEX(ATS!$A:$P,MATCH(ATS!$U1562,ATS!$O:$O,0),2)</f>
        <v>Crossfire SS Jersey M</v>
      </c>
      <c r="Y1562" s="175" t="str">
        <f>INDEX(ATS!$A:$P,MATCH(ATS!$U1562,ATS!$O:$O,0),4)</f>
        <v>44002-S</v>
      </c>
      <c r="AA1562" s="173"/>
    </row>
    <row r="1563" spans="1:27">
      <c r="A1563">
        <v>820458</v>
      </c>
      <c r="B1563" t="s">
        <v>3291</v>
      </c>
      <c r="C1563" t="s">
        <v>3939</v>
      </c>
      <c r="D1563" t="s">
        <v>335</v>
      </c>
      <c r="E1563" t="s">
        <v>2883</v>
      </c>
      <c r="F1563" t="s">
        <v>7</v>
      </c>
      <c r="G1563" t="s">
        <v>111</v>
      </c>
      <c r="H1563">
        <v>0</v>
      </c>
      <c r="I1563">
        <v>0</v>
      </c>
      <c r="J1563">
        <v>0</v>
      </c>
      <c r="K1563">
        <v>0</v>
      </c>
      <c r="L1563">
        <v>0</v>
      </c>
      <c r="N1563" s="171" t="str">
        <f t="shared" si="72"/>
        <v>820458-99901-M</v>
      </c>
      <c r="O1563" s="172" t="str">
        <f>IF(B1563="NET","",IF(B1563="","",IFERROR(VLOOKUP(N1563,EAN!$A:$B,2,FALSE),"MANGLER - MÅ OPPDATERE EAN-FANEN")))</f>
        <v>MANGLER - MÅ OPPDATERE EAN-FANEN</v>
      </c>
      <c r="P1563" s="171">
        <f t="shared" si="73"/>
        <v>0</v>
      </c>
      <c r="Q1563" s="171">
        <f t="shared" si="74"/>
        <v>0</v>
      </c>
      <c r="S1563" s="102" t="str">
        <f>IF(B1563="NET","",IFERROR(VLOOKUP(O1563,'2) Order Form'!$V$9:$V$905,1,FALSE),"Ikke med I order form"))</f>
        <v>Ikke med I order form</v>
      </c>
      <c r="U1563" s="2">
        <v>7048652897701</v>
      </c>
      <c r="V1563" s="120">
        <f>IFERROR(VLOOKUP(U1563,'2) Order Form'!$V$9:$V$1767,1,FALSE),"Ikke med I order form")</f>
        <v>7048652897701</v>
      </c>
      <c r="W1563" s="173">
        <f>INDEX(ATS!$A:$P,MATCH(ATS!$U1563,ATS!$O:$O,0),1)</f>
        <v>820440</v>
      </c>
      <c r="X1563" s="174" t="str">
        <f>INDEX(ATS!$A:$P,MATCH(ATS!$U1563,ATS!$O:$O,0),2)</f>
        <v>Crossfire SS Jersey M</v>
      </c>
      <c r="Y1563" s="175" t="str">
        <f>INDEX(ATS!$A:$P,MATCH(ATS!$U1563,ATS!$O:$O,0),4)</f>
        <v>44002-S</v>
      </c>
      <c r="AA1563" s="173"/>
    </row>
    <row r="1564" spans="1:27">
      <c r="A1564">
        <v>820458</v>
      </c>
      <c r="B1564" t="s">
        <v>3291</v>
      </c>
      <c r="C1564" t="s">
        <v>3939</v>
      </c>
      <c r="D1564" t="s">
        <v>336</v>
      </c>
      <c r="E1564" t="s">
        <v>2883</v>
      </c>
      <c r="F1564" t="s">
        <v>66</v>
      </c>
      <c r="G1564" t="s">
        <v>111</v>
      </c>
      <c r="H1564">
        <v>0</v>
      </c>
      <c r="I1564">
        <v>0</v>
      </c>
      <c r="J1564">
        <v>0</v>
      </c>
      <c r="K1564">
        <v>0</v>
      </c>
      <c r="L1564">
        <v>0</v>
      </c>
      <c r="N1564" s="171" t="str">
        <f t="shared" si="72"/>
        <v>820458-99901-L</v>
      </c>
      <c r="O1564" s="172" t="str">
        <f>IF(B1564="NET","",IF(B1564="","",IFERROR(VLOOKUP(N1564,EAN!$A:$B,2,FALSE),"MANGLER - MÅ OPPDATERE EAN-FANEN")))</f>
        <v>MANGLER - MÅ OPPDATERE EAN-FANEN</v>
      </c>
      <c r="P1564" s="171">
        <f t="shared" si="73"/>
        <v>0</v>
      </c>
      <c r="Q1564" s="171">
        <f t="shared" si="74"/>
        <v>0</v>
      </c>
      <c r="S1564" s="102" t="str">
        <f>IF(B1564="NET","",IFERROR(VLOOKUP(O1564,'2) Order Form'!$V$9:$V$905,1,FALSE),"Ikke med I order form"))</f>
        <v>Ikke med I order form</v>
      </c>
      <c r="U1564" s="2">
        <v>7048652897695</v>
      </c>
      <c r="V1564" s="120">
        <f>IFERROR(VLOOKUP(U1564,'2) Order Form'!$V$9:$V$1767,1,FALSE),"Ikke med I order form")</f>
        <v>7048652897695</v>
      </c>
      <c r="W1564" s="173">
        <f>INDEX(ATS!$A:$P,MATCH(ATS!$U1564,ATS!$O:$O,0),1)</f>
        <v>820440</v>
      </c>
      <c r="X1564" s="174" t="str">
        <f>INDEX(ATS!$A:$P,MATCH(ATS!$U1564,ATS!$O:$O,0),2)</f>
        <v>Crossfire SS Jersey M</v>
      </c>
      <c r="Y1564" s="175" t="str">
        <f>INDEX(ATS!$A:$P,MATCH(ATS!$U1564,ATS!$O:$O,0),4)</f>
        <v>44002-M</v>
      </c>
      <c r="AA1564" s="173"/>
    </row>
    <row r="1565" spans="1:27">
      <c r="A1565" s="140">
        <v>820461</v>
      </c>
      <c r="B1565" t="s">
        <v>170</v>
      </c>
      <c r="H1565" s="140">
        <v>202341</v>
      </c>
      <c r="I1565" s="140">
        <v>202342</v>
      </c>
      <c r="J1565" s="140">
        <v>202343</v>
      </c>
      <c r="K1565" s="140">
        <v>202344</v>
      </c>
      <c r="L1565" s="140">
        <v>202345</v>
      </c>
      <c r="N1565" s="171" t="str">
        <f t="shared" si="72"/>
        <v>820461-</v>
      </c>
      <c r="O1565" s="172" t="str">
        <f>IF(B1565="NET","",IF(B1565="","",IFERROR(VLOOKUP(N1565,EAN!$A:$B,2,FALSE),"MANGLER - MÅ OPPDATERE EAN-FANEN")))</f>
        <v/>
      </c>
      <c r="P1565" s="171">
        <f t="shared" si="73"/>
        <v>202341</v>
      </c>
      <c r="Q1565" s="171">
        <f t="shared" si="74"/>
        <v>202345</v>
      </c>
      <c r="S1565" s="102" t="str">
        <f>IF(B1565="NET","",IFERROR(VLOOKUP(O1565,'2) Order Form'!$V$9:$V$905,1,FALSE),"Ikke med I order form"))</f>
        <v/>
      </c>
      <c r="U1565" s="2">
        <v>7048652897695</v>
      </c>
      <c r="V1565" s="120">
        <f>IFERROR(VLOOKUP(U1565,'2) Order Form'!$V$9:$V$1767,1,FALSE),"Ikke med I order form")</f>
        <v>7048652897695</v>
      </c>
      <c r="W1565" s="173">
        <f>INDEX(ATS!$A:$P,MATCH(ATS!$U1565,ATS!$O:$O,0),1)</f>
        <v>820440</v>
      </c>
      <c r="X1565" s="174" t="str">
        <f>INDEX(ATS!$A:$P,MATCH(ATS!$U1565,ATS!$O:$O,0),2)</f>
        <v>Crossfire SS Jersey M</v>
      </c>
      <c r="Y1565" s="175" t="str">
        <f>INDEX(ATS!$A:$P,MATCH(ATS!$U1565,ATS!$O:$O,0),4)</f>
        <v>44002-M</v>
      </c>
      <c r="AA1565" s="173"/>
    </row>
    <row r="1566" spans="1:27">
      <c r="A1566">
        <v>820461</v>
      </c>
      <c r="B1566" t="s">
        <v>3999</v>
      </c>
      <c r="C1566" t="s">
        <v>3939</v>
      </c>
      <c r="D1566" t="s">
        <v>334</v>
      </c>
      <c r="E1566" t="s">
        <v>2883</v>
      </c>
      <c r="F1566" t="s">
        <v>8</v>
      </c>
      <c r="G1566" t="s">
        <v>111</v>
      </c>
      <c r="H1566">
        <v>0</v>
      </c>
      <c r="I1566">
        <v>0</v>
      </c>
      <c r="J1566">
        <v>0</v>
      </c>
      <c r="K1566">
        <v>0</v>
      </c>
      <c r="L1566">
        <v>0</v>
      </c>
      <c r="N1566" s="171" t="str">
        <f t="shared" si="72"/>
        <v>820461-99901-S</v>
      </c>
      <c r="O1566" s="172" t="str">
        <f>IF(B1566="NET","",IF(B1566="","",IFERROR(VLOOKUP(N1566,EAN!$A:$B,2,FALSE),"MANGLER - MÅ OPPDATERE EAN-FANEN")))</f>
        <v>MANGLER - MÅ OPPDATERE EAN-FANEN</v>
      </c>
      <c r="P1566" s="171">
        <f t="shared" si="73"/>
        <v>0</v>
      </c>
      <c r="Q1566" s="171">
        <f t="shared" si="74"/>
        <v>0</v>
      </c>
      <c r="S1566" s="102" t="str">
        <f>IF(B1566="NET","",IFERROR(VLOOKUP(O1566,'2) Order Form'!$V$9:$V$905,1,FALSE),"Ikke med I order form"))</f>
        <v>Ikke med I order form</v>
      </c>
      <c r="U1566" s="2">
        <v>7048652897688</v>
      </c>
      <c r="V1566" s="120">
        <f>IFERROR(VLOOKUP(U1566,'2) Order Form'!$V$9:$V$1767,1,FALSE),"Ikke med I order form")</f>
        <v>7048652897688</v>
      </c>
      <c r="W1566" s="173">
        <f>INDEX(ATS!$A:$P,MATCH(ATS!$U1566,ATS!$O:$O,0),1)</f>
        <v>820440</v>
      </c>
      <c r="X1566" s="174" t="str">
        <f>INDEX(ATS!$A:$P,MATCH(ATS!$U1566,ATS!$O:$O,0),2)</f>
        <v>Crossfire SS Jersey M</v>
      </c>
      <c r="Y1566" s="175" t="str">
        <f>INDEX(ATS!$A:$P,MATCH(ATS!$U1566,ATS!$O:$O,0),4)</f>
        <v>44002-L</v>
      </c>
      <c r="AA1566" s="173"/>
    </row>
    <row r="1567" spans="1:27">
      <c r="A1567">
        <v>820461</v>
      </c>
      <c r="B1567" t="s">
        <v>3999</v>
      </c>
      <c r="C1567" t="s">
        <v>3939</v>
      </c>
      <c r="D1567" t="s">
        <v>335</v>
      </c>
      <c r="E1567" t="s">
        <v>2883</v>
      </c>
      <c r="F1567" t="s">
        <v>7</v>
      </c>
      <c r="G1567" t="s">
        <v>111</v>
      </c>
      <c r="H1567">
        <v>0</v>
      </c>
      <c r="I1567">
        <v>0</v>
      </c>
      <c r="J1567">
        <v>0</v>
      </c>
      <c r="K1567">
        <v>0</v>
      </c>
      <c r="L1567">
        <v>0</v>
      </c>
      <c r="N1567" s="171" t="str">
        <f t="shared" si="72"/>
        <v>820461-99901-M</v>
      </c>
      <c r="O1567" s="172" t="str">
        <f>IF(B1567="NET","",IF(B1567="","",IFERROR(VLOOKUP(N1567,EAN!$A:$B,2,FALSE),"MANGLER - MÅ OPPDATERE EAN-FANEN")))</f>
        <v>MANGLER - MÅ OPPDATERE EAN-FANEN</v>
      </c>
      <c r="P1567" s="171">
        <f t="shared" si="73"/>
        <v>0</v>
      </c>
      <c r="Q1567" s="171">
        <f t="shared" si="74"/>
        <v>0</v>
      </c>
      <c r="S1567" s="102" t="str">
        <f>IF(B1567="NET","",IFERROR(VLOOKUP(O1567,'2) Order Form'!$V$9:$V$905,1,FALSE),"Ikke med I order form"))</f>
        <v>Ikke med I order form</v>
      </c>
      <c r="U1567" s="2">
        <v>7048652897688</v>
      </c>
      <c r="V1567" s="120">
        <f>IFERROR(VLOOKUP(U1567,'2) Order Form'!$V$9:$V$1767,1,FALSE),"Ikke med I order form")</f>
        <v>7048652897688</v>
      </c>
      <c r="W1567" s="173">
        <f>INDEX(ATS!$A:$P,MATCH(ATS!$U1567,ATS!$O:$O,0),1)</f>
        <v>820440</v>
      </c>
      <c r="X1567" s="174" t="str">
        <f>INDEX(ATS!$A:$P,MATCH(ATS!$U1567,ATS!$O:$O,0),2)</f>
        <v>Crossfire SS Jersey M</v>
      </c>
      <c r="Y1567" s="175" t="str">
        <f>INDEX(ATS!$A:$P,MATCH(ATS!$U1567,ATS!$O:$O,0),4)</f>
        <v>44002-L</v>
      </c>
      <c r="AA1567" s="173"/>
    </row>
    <row r="1568" spans="1:27">
      <c r="A1568">
        <v>820461</v>
      </c>
      <c r="B1568" t="s">
        <v>3999</v>
      </c>
      <c r="C1568" t="s">
        <v>3939</v>
      </c>
      <c r="D1568" t="s">
        <v>336</v>
      </c>
      <c r="E1568" t="s">
        <v>2883</v>
      </c>
      <c r="F1568" t="s">
        <v>66</v>
      </c>
      <c r="G1568" t="s">
        <v>111</v>
      </c>
      <c r="H1568">
        <v>0</v>
      </c>
      <c r="I1568">
        <v>0</v>
      </c>
      <c r="J1568">
        <v>0</v>
      </c>
      <c r="K1568">
        <v>0</v>
      </c>
      <c r="L1568">
        <v>0</v>
      </c>
      <c r="N1568" s="171" t="str">
        <f t="shared" si="72"/>
        <v>820461-99901-L</v>
      </c>
      <c r="O1568" s="172" t="str">
        <f>IF(B1568="NET","",IF(B1568="","",IFERROR(VLOOKUP(N1568,EAN!$A:$B,2,FALSE),"MANGLER - MÅ OPPDATERE EAN-FANEN")))</f>
        <v>MANGLER - MÅ OPPDATERE EAN-FANEN</v>
      </c>
      <c r="P1568" s="171">
        <f t="shared" si="73"/>
        <v>0</v>
      </c>
      <c r="Q1568" s="171">
        <f t="shared" si="74"/>
        <v>0</v>
      </c>
      <c r="S1568" s="102" t="str">
        <f>IF(B1568="NET","",IFERROR(VLOOKUP(O1568,'2) Order Form'!$V$9:$V$905,1,FALSE),"Ikke med I order form"))</f>
        <v>Ikke med I order form</v>
      </c>
      <c r="U1568" s="2">
        <v>7048652897718</v>
      </c>
      <c r="V1568" s="120">
        <f>IFERROR(VLOOKUP(U1568,'2) Order Form'!$V$9:$V$1767,1,FALSE),"Ikke med I order form")</f>
        <v>7048652897718</v>
      </c>
      <c r="W1568" s="173">
        <f>INDEX(ATS!$A:$P,MATCH(ATS!$U1568,ATS!$O:$O,0),1)</f>
        <v>820440</v>
      </c>
      <c r="X1568" s="174" t="str">
        <f>INDEX(ATS!$A:$P,MATCH(ATS!$U1568,ATS!$O:$O,0),2)</f>
        <v>Crossfire SS Jersey M</v>
      </c>
      <c r="Y1568" s="175" t="str">
        <f>INDEX(ATS!$A:$P,MATCH(ATS!$U1568,ATS!$O:$O,0),4)</f>
        <v>44002-XL</v>
      </c>
      <c r="AA1568" s="173"/>
    </row>
    <row r="1569" spans="1:27">
      <c r="A1569">
        <v>820461</v>
      </c>
      <c r="B1569" t="s">
        <v>3999</v>
      </c>
      <c r="C1569" t="s">
        <v>3939</v>
      </c>
      <c r="D1569" t="s">
        <v>337</v>
      </c>
      <c r="E1569" t="s">
        <v>2883</v>
      </c>
      <c r="F1569" t="s">
        <v>67</v>
      </c>
      <c r="G1569" t="s">
        <v>111</v>
      </c>
      <c r="H1569">
        <v>0</v>
      </c>
      <c r="I1569">
        <v>0</v>
      </c>
      <c r="J1569">
        <v>0</v>
      </c>
      <c r="K1569">
        <v>0</v>
      </c>
      <c r="L1569">
        <v>0</v>
      </c>
      <c r="N1569" s="171" t="str">
        <f t="shared" si="72"/>
        <v>820461-99901-XL</v>
      </c>
      <c r="O1569" s="172" t="str">
        <f>IF(B1569="NET","",IF(B1569="","",IFERROR(VLOOKUP(N1569,EAN!$A:$B,2,FALSE),"MANGLER - MÅ OPPDATERE EAN-FANEN")))</f>
        <v>MANGLER - MÅ OPPDATERE EAN-FANEN</v>
      </c>
      <c r="P1569" s="171">
        <f t="shared" si="73"/>
        <v>0</v>
      </c>
      <c r="Q1569" s="171">
        <f t="shared" si="74"/>
        <v>0</v>
      </c>
      <c r="S1569" s="102" t="str">
        <f>IF(B1569="NET","",IFERROR(VLOOKUP(O1569,'2) Order Form'!$V$9:$V$905,1,FALSE),"Ikke med I order form"))</f>
        <v>Ikke med I order form</v>
      </c>
      <c r="U1569" s="2">
        <v>7048652897718</v>
      </c>
      <c r="V1569" s="120">
        <f>IFERROR(VLOOKUP(U1569,'2) Order Form'!$V$9:$V$1767,1,FALSE),"Ikke med I order form")</f>
        <v>7048652897718</v>
      </c>
      <c r="W1569" s="173">
        <f>INDEX(ATS!$A:$P,MATCH(ATS!$U1569,ATS!$O:$O,0),1)</f>
        <v>820440</v>
      </c>
      <c r="X1569" s="174" t="str">
        <f>INDEX(ATS!$A:$P,MATCH(ATS!$U1569,ATS!$O:$O,0),2)</f>
        <v>Crossfire SS Jersey M</v>
      </c>
      <c r="Y1569" s="175" t="str">
        <f>INDEX(ATS!$A:$P,MATCH(ATS!$U1569,ATS!$O:$O,0),4)</f>
        <v>44002-XL</v>
      </c>
      <c r="AA1569" s="173"/>
    </row>
    <row r="1570" spans="1:27">
      <c r="A1570" s="140">
        <v>820462</v>
      </c>
      <c r="B1570" t="s">
        <v>170</v>
      </c>
      <c r="H1570" s="140">
        <v>202341</v>
      </c>
      <c r="I1570" s="140">
        <v>202342</v>
      </c>
      <c r="J1570" s="140">
        <v>202343</v>
      </c>
      <c r="K1570" s="140">
        <v>202344</v>
      </c>
      <c r="L1570" s="140">
        <v>202345</v>
      </c>
      <c r="N1570" s="171" t="str">
        <f t="shared" si="72"/>
        <v>820462-</v>
      </c>
      <c r="O1570" s="172" t="str">
        <f>IF(B1570="NET","",IF(B1570="","",IFERROR(VLOOKUP(N1570,EAN!$A:$B,2,FALSE),"MANGLER - MÅ OPPDATERE EAN-FANEN")))</f>
        <v/>
      </c>
      <c r="P1570" s="171">
        <f t="shared" si="73"/>
        <v>202341</v>
      </c>
      <c r="Q1570" s="171">
        <f t="shared" si="74"/>
        <v>202345</v>
      </c>
      <c r="S1570" s="102" t="str">
        <f>IF(B1570="NET","",IFERROR(VLOOKUP(O1570,'2) Order Form'!$V$9:$V$905,1,FALSE),"Ikke med I order form"))</f>
        <v/>
      </c>
      <c r="U1570" s="2">
        <v>7048652897749</v>
      </c>
      <c r="V1570" s="120">
        <f>IFERROR(VLOOKUP(U1570,'2) Order Form'!$V$9:$V$1767,1,FALSE),"Ikke med I order form")</f>
        <v>7048652897749</v>
      </c>
      <c r="W1570" s="173">
        <f>INDEX(ATS!$A:$P,MATCH(ATS!$U1570,ATS!$O:$O,0),1)</f>
        <v>820440</v>
      </c>
      <c r="X1570" s="174" t="str">
        <f>INDEX(ATS!$A:$P,MATCH(ATS!$U1570,ATS!$O:$O,0),2)</f>
        <v>Crossfire SS Jersey M</v>
      </c>
      <c r="Y1570" s="175" t="str">
        <f>INDEX(ATS!$A:$P,MATCH(ATS!$U1570,ATS!$O:$O,0),4)</f>
        <v>99901-S</v>
      </c>
      <c r="AA1570" s="173"/>
    </row>
    <row r="1571" spans="1:27">
      <c r="A1571">
        <v>820462</v>
      </c>
      <c r="B1571" t="s">
        <v>4000</v>
      </c>
      <c r="C1571" t="s">
        <v>3939</v>
      </c>
      <c r="D1571" t="s">
        <v>338</v>
      </c>
      <c r="E1571" t="s">
        <v>2883</v>
      </c>
      <c r="F1571" t="s">
        <v>68</v>
      </c>
      <c r="G1571" t="s">
        <v>111</v>
      </c>
      <c r="H1571">
        <v>0</v>
      </c>
      <c r="I1571">
        <v>0</v>
      </c>
      <c r="J1571">
        <v>0</v>
      </c>
      <c r="K1571">
        <v>0</v>
      </c>
      <c r="L1571">
        <v>0</v>
      </c>
      <c r="N1571" s="171" t="str">
        <f t="shared" si="72"/>
        <v>820462-99901-XS</v>
      </c>
      <c r="O1571" s="172" t="str">
        <f>IF(B1571="NET","",IF(B1571="","",IFERROR(VLOOKUP(N1571,EAN!$A:$B,2,FALSE),"MANGLER - MÅ OPPDATERE EAN-FANEN")))</f>
        <v>MANGLER - MÅ OPPDATERE EAN-FANEN</v>
      </c>
      <c r="P1571" s="171">
        <f t="shared" si="73"/>
        <v>0</v>
      </c>
      <c r="Q1571" s="171">
        <f t="shared" si="74"/>
        <v>0</v>
      </c>
      <c r="S1571" s="102" t="str">
        <f>IF(B1571="NET","",IFERROR(VLOOKUP(O1571,'2) Order Form'!$V$9:$V$905,1,FALSE),"Ikke med I order form"))</f>
        <v>Ikke med I order form</v>
      </c>
      <c r="U1571" s="2">
        <v>7048652897749</v>
      </c>
      <c r="V1571" s="120">
        <f>IFERROR(VLOOKUP(U1571,'2) Order Form'!$V$9:$V$1767,1,FALSE),"Ikke med I order form")</f>
        <v>7048652897749</v>
      </c>
      <c r="W1571" s="173">
        <f>INDEX(ATS!$A:$P,MATCH(ATS!$U1571,ATS!$O:$O,0),1)</f>
        <v>820440</v>
      </c>
      <c r="X1571" s="174" t="str">
        <f>INDEX(ATS!$A:$P,MATCH(ATS!$U1571,ATS!$O:$O,0),2)</f>
        <v>Crossfire SS Jersey M</v>
      </c>
      <c r="Y1571" s="175" t="str">
        <f>INDEX(ATS!$A:$P,MATCH(ATS!$U1571,ATS!$O:$O,0),4)</f>
        <v>99901-S</v>
      </c>
      <c r="AA1571" s="173"/>
    </row>
    <row r="1572" spans="1:27">
      <c r="A1572">
        <v>820462</v>
      </c>
      <c r="B1572" t="s">
        <v>4000</v>
      </c>
      <c r="C1572" t="s">
        <v>3939</v>
      </c>
      <c r="D1572" t="s">
        <v>334</v>
      </c>
      <c r="E1572" t="s">
        <v>2883</v>
      </c>
      <c r="F1572" t="s">
        <v>8</v>
      </c>
      <c r="G1572" t="s">
        <v>111</v>
      </c>
      <c r="H1572">
        <v>0</v>
      </c>
      <c r="I1572">
        <v>0</v>
      </c>
      <c r="J1572">
        <v>0</v>
      </c>
      <c r="K1572">
        <v>0</v>
      </c>
      <c r="L1572">
        <v>0</v>
      </c>
      <c r="N1572" s="171" t="str">
        <f t="shared" si="72"/>
        <v>820462-99901-S</v>
      </c>
      <c r="O1572" s="172" t="str">
        <f>IF(B1572="NET","",IF(B1572="","",IFERROR(VLOOKUP(N1572,EAN!$A:$B,2,FALSE),"MANGLER - MÅ OPPDATERE EAN-FANEN")))</f>
        <v>MANGLER - MÅ OPPDATERE EAN-FANEN</v>
      </c>
      <c r="P1572" s="171">
        <f t="shared" si="73"/>
        <v>0</v>
      </c>
      <c r="Q1572" s="171">
        <f t="shared" si="74"/>
        <v>0</v>
      </c>
      <c r="S1572" s="102" t="str">
        <f>IF(B1572="NET","",IFERROR(VLOOKUP(O1572,'2) Order Form'!$V$9:$V$905,1,FALSE),"Ikke med I order form"))</f>
        <v>Ikke med I order form</v>
      </c>
      <c r="U1572" s="2">
        <v>7048652897732</v>
      </c>
      <c r="V1572" s="120">
        <f>IFERROR(VLOOKUP(U1572,'2) Order Form'!$V$9:$V$1767,1,FALSE),"Ikke med I order form")</f>
        <v>7048652897732</v>
      </c>
      <c r="W1572" s="173">
        <f>INDEX(ATS!$A:$P,MATCH(ATS!$U1572,ATS!$O:$O,0),1)</f>
        <v>820440</v>
      </c>
      <c r="X1572" s="174" t="str">
        <f>INDEX(ATS!$A:$P,MATCH(ATS!$U1572,ATS!$O:$O,0),2)</f>
        <v>Crossfire SS Jersey M</v>
      </c>
      <c r="Y1572" s="175" t="str">
        <f>INDEX(ATS!$A:$P,MATCH(ATS!$U1572,ATS!$O:$O,0),4)</f>
        <v>99901-M</v>
      </c>
      <c r="AA1572" s="173"/>
    </row>
    <row r="1573" spans="1:27">
      <c r="A1573">
        <v>820462</v>
      </c>
      <c r="B1573" t="s">
        <v>4000</v>
      </c>
      <c r="C1573" t="s">
        <v>3939</v>
      </c>
      <c r="D1573" t="s">
        <v>335</v>
      </c>
      <c r="E1573" t="s">
        <v>2883</v>
      </c>
      <c r="F1573" t="s">
        <v>7</v>
      </c>
      <c r="G1573" t="s">
        <v>111</v>
      </c>
      <c r="H1573">
        <v>0</v>
      </c>
      <c r="I1573">
        <v>0</v>
      </c>
      <c r="J1573">
        <v>0</v>
      </c>
      <c r="K1573">
        <v>0</v>
      </c>
      <c r="L1573">
        <v>0</v>
      </c>
      <c r="N1573" s="171" t="str">
        <f t="shared" si="72"/>
        <v>820462-99901-M</v>
      </c>
      <c r="O1573" s="172" t="str">
        <f>IF(B1573="NET","",IF(B1573="","",IFERROR(VLOOKUP(N1573,EAN!$A:$B,2,FALSE),"MANGLER - MÅ OPPDATERE EAN-FANEN")))</f>
        <v>MANGLER - MÅ OPPDATERE EAN-FANEN</v>
      </c>
      <c r="P1573" s="171">
        <f t="shared" si="73"/>
        <v>0</v>
      </c>
      <c r="Q1573" s="171">
        <f t="shared" si="74"/>
        <v>0</v>
      </c>
      <c r="S1573" s="102" t="str">
        <f>IF(B1573="NET","",IFERROR(VLOOKUP(O1573,'2) Order Form'!$V$9:$V$905,1,FALSE),"Ikke med I order form"))</f>
        <v>Ikke med I order form</v>
      </c>
      <c r="U1573" s="2">
        <v>7048652897732</v>
      </c>
      <c r="V1573" s="120">
        <f>IFERROR(VLOOKUP(U1573,'2) Order Form'!$V$9:$V$1767,1,FALSE),"Ikke med I order form")</f>
        <v>7048652897732</v>
      </c>
      <c r="W1573" s="173">
        <f>INDEX(ATS!$A:$P,MATCH(ATS!$U1573,ATS!$O:$O,0),1)</f>
        <v>820440</v>
      </c>
      <c r="X1573" s="174" t="str">
        <f>INDEX(ATS!$A:$P,MATCH(ATS!$U1573,ATS!$O:$O,0),2)</f>
        <v>Crossfire SS Jersey M</v>
      </c>
      <c r="Y1573" s="175" t="str">
        <f>INDEX(ATS!$A:$P,MATCH(ATS!$U1573,ATS!$O:$O,0),4)</f>
        <v>99901-M</v>
      </c>
      <c r="AA1573" s="173"/>
    </row>
    <row r="1574" spans="1:27">
      <c r="A1574">
        <v>820462</v>
      </c>
      <c r="B1574" t="s">
        <v>4000</v>
      </c>
      <c r="C1574" t="s">
        <v>3939</v>
      </c>
      <c r="D1574" t="s">
        <v>336</v>
      </c>
      <c r="E1574" t="s">
        <v>2883</v>
      </c>
      <c r="F1574" t="s">
        <v>66</v>
      </c>
      <c r="G1574" t="s">
        <v>111</v>
      </c>
      <c r="H1574">
        <v>0</v>
      </c>
      <c r="I1574">
        <v>0</v>
      </c>
      <c r="J1574">
        <v>0</v>
      </c>
      <c r="K1574">
        <v>0</v>
      </c>
      <c r="L1574">
        <v>0</v>
      </c>
      <c r="N1574" s="171" t="str">
        <f t="shared" si="72"/>
        <v>820462-99901-L</v>
      </c>
      <c r="O1574" s="172" t="str">
        <f>IF(B1574="NET","",IF(B1574="","",IFERROR(VLOOKUP(N1574,EAN!$A:$B,2,FALSE),"MANGLER - MÅ OPPDATERE EAN-FANEN")))</f>
        <v>MANGLER - MÅ OPPDATERE EAN-FANEN</v>
      </c>
      <c r="P1574" s="171">
        <f t="shared" si="73"/>
        <v>0</v>
      </c>
      <c r="Q1574" s="171">
        <f t="shared" si="74"/>
        <v>0</v>
      </c>
      <c r="S1574" s="102" t="str">
        <f>IF(B1574="NET","",IFERROR(VLOOKUP(O1574,'2) Order Form'!$V$9:$V$905,1,FALSE),"Ikke med I order form"))</f>
        <v>Ikke med I order form</v>
      </c>
      <c r="U1574" s="2">
        <v>7048652897725</v>
      </c>
      <c r="V1574" s="120">
        <f>IFERROR(VLOOKUP(U1574,'2) Order Form'!$V$9:$V$1767,1,FALSE),"Ikke med I order form")</f>
        <v>7048652897725</v>
      </c>
      <c r="W1574" s="173">
        <f>INDEX(ATS!$A:$P,MATCH(ATS!$U1574,ATS!$O:$O,0),1)</f>
        <v>820440</v>
      </c>
      <c r="X1574" s="174" t="str">
        <f>INDEX(ATS!$A:$P,MATCH(ATS!$U1574,ATS!$O:$O,0),2)</f>
        <v>Crossfire SS Jersey M</v>
      </c>
      <c r="Y1574" s="175" t="str">
        <f>INDEX(ATS!$A:$P,MATCH(ATS!$U1574,ATS!$O:$O,0),4)</f>
        <v>99901-L</v>
      </c>
      <c r="AA1574" s="173"/>
    </row>
    <row r="1575" spans="1:27">
      <c r="A1575" s="140">
        <v>820463</v>
      </c>
      <c r="B1575" t="s">
        <v>170</v>
      </c>
      <c r="H1575" s="140">
        <v>202341</v>
      </c>
      <c r="I1575" s="140">
        <v>202342</v>
      </c>
      <c r="J1575" s="140">
        <v>202343</v>
      </c>
      <c r="K1575" s="140">
        <v>202344</v>
      </c>
      <c r="L1575" s="140">
        <v>202345</v>
      </c>
      <c r="N1575" s="171" t="str">
        <f t="shared" si="72"/>
        <v>820463-</v>
      </c>
      <c r="O1575" s="172" t="str">
        <f>IF(B1575="NET","",IF(B1575="","",IFERROR(VLOOKUP(N1575,EAN!$A:$B,2,FALSE),"MANGLER - MÅ OPPDATERE EAN-FANEN")))</f>
        <v/>
      </c>
      <c r="P1575" s="171">
        <f t="shared" si="73"/>
        <v>202341</v>
      </c>
      <c r="Q1575" s="171">
        <f t="shared" si="74"/>
        <v>202345</v>
      </c>
      <c r="S1575" s="102" t="str">
        <f>IF(B1575="NET","",IFERROR(VLOOKUP(O1575,'2) Order Form'!$V$9:$V$905,1,FALSE),"Ikke med I order form"))</f>
        <v/>
      </c>
      <c r="U1575" s="2">
        <v>7048652897725</v>
      </c>
      <c r="V1575" s="120">
        <f>IFERROR(VLOOKUP(U1575,'2) Order Form'!$V$9:$V$1767,1,FALSE),"Ikke med I order form")</f>
        <v>7048652897725</v>
      </c>
      <c r="W1575" s="173">
        <f>INDEX(ATS!$A:$P,MATCH(ATS!$U1575,ATS!$O:$O,0),1)</f>
        <v>820440</v>
      </c>
      <c r="X1575" s="174" t="str">
        <f>INDEX(ATS!$A:$P,MATCH(ATS!$U1575,ATS!$O:$O,0),2)</f>
        <v>Crossfire SS Jersey M</v>
      </c>
      <c r="Y1575" s="175" t="str">
        <f>INDEX(ATS!$A:$P,MATCH(ATS!$U1575,ATS!$O:$O,0),4)</f>
        <v>99901-L</v>
      </c>
      <c r="AA1575" s="173"/>
    </row>
    <row r="1576" spans="1:27">
      <c r="A1576">
        <v>820463</v>
      </c>
      <c r="B1576" t="s">
        <v>3921</v>
      </c>
      <c r="C1576" t="s">
        <v>3939</v>
      </c>
      <c r="D1576" t="s">
        <v>3922</v>
      </c>
      <c r="E1576" t="s">
        <v>3923</v>
      </c>
      <c r="F1576" t="s">
        <v>8</v>
      </c>
      <c r="G1576" t="s">
        <v>111</v>
      </c>
      <c r="H1576">
        <v>41</v>
      </c>
      <c r="I1576">
        <v>41</v>
      </c>
      <c r="J1576">
        <v>41</v>
      </c>
      <c r="K1576">
        <v>41</v>
      </c>
      <c r="L1576">
        <v>41</v>
      </c>
      <c r="N1576" s="171" t="str">
        <f t="shared" si="72"/>
        <v>820463-77150-S</v>
      </c>
      <c r="O1576" s="172" t="str">
        <f>IF(B1576="NET","",IF(B1576="","",IFERROR(VLOOKUP(N1576,EAN!$A:$B,2,FALSE),"MANGLER - MÅ OPPDATERE EAN-FANEN")))</f>
        <v>MANGLER - MÅ OPPDATERE EAN-FANEN</v>
      </c>
      <c r="P1576" s="171">
        <f t="shared" si="73"/>
        <v>41</v>
      </c>
      <c r="Q1576" s="171">
        <f t="shared" si="74"/>
        <v>41</v>
      </c>
      <c r="S1576" s="102" t="str">
        <f>IF(B1576="NET","",IFERROR(VLOOKUP(O1576,'2) Order Form'!$V$9:$V$905,1,FALSE),"Ikke med I order form"))</f>
        <v>Ikke med I order form</v>
      </c>
      <c r="U1576" s="2">
        <v>7048652897756</v>
      </c>
      <c r="V1576" s="120">
        <f>IFERROR(VLOOKUP(U1576,'2) Order Form'!$V$9:$V$1767,1,FALSE),"Ikke med I order form")</f>
        <v>7048652897756</v>
      </c>
      <c r="W1576" s="173">
        <f>INDEX(ATS!$A:$P,MATCH(ATS!$U1576,ATS!$O:$O,0),1)</f>
        <v>820440</v>
      </c>
      <c r="X1576" s="174" t="str">
        <f>INDEX(ATS!$A:$P,MATCH(ATS!$U1576,ATS!$O:$O,0),2)</f>
        <v>Crossfire SS Jersey M</v>
      </c>
      <c r="Y1576" s="175" t="str">
        <f>INDEX(ATS!$A:$P,MATCH(ATS!$U1576,ATS!$O:$O,0),4)</f>
        <v>99901-XL</v>
      </c>
      <c r="AA1576" s="173"/>
    </row>
    <row r="1577" spans="1:27">
      <c r="A1577">
        <v>820463</v>
      </c>
      <c r="B1577" t="s">
        <v>3921</v>
      </c>
      <c r="C1577" t="s">
        <v>3939</v>
      </c>
      <c r="D1577" t="s">
        <v>3924</v>
      </c>
      <c r="E1577" t="s">
        <v>3923</v>
      </c>
      <c r="F1577" t="s">
        <v>7</v>
      </c>
      <c r="G1577" t="s">
        <v>111</v>
      </c>
      <c r="H1577">
        <v>96</v>
      </c>
      <c r="I1577">
        <v>96</v>
      </c>
      <c r="J1577">
        <v>96</v>
      </c>
      <c r="K1577">
        <v>96</v>
      </c>
      <c r="L1577">
        <v>96</v>
      </c>
      <c r="N1577" s="171" t="str">
        <f t="shared" si="72"/>
        <v>820463-77150-M</v>
      </c>
      <c r="O1577" s="172" t="str">
        <f>IF(B1577="NET","",IF(B1577="","",IFERROR(VLOOKUP(N1577,EAN!$A:$B,2,FALSE),"MANGLER - MÅ OPPDATERE EAN-FANEN")))</f>
        <v>MANGLER - MÅ OPPDATERE EAN-FANEN</v>
      </c>
      <c r="P1577" s="171">
        <f t="shared" si="73"/>
        <v>96</v>
      </c>
      <c r="Q1577" s="171">
        <f t="shared" si="74"/>
        <v>96</v>
      </c>
      <c r="S1577" s="102" t="str">
        <f>IF(B1577="NET","",IFERROR(VLOOKUP(O1577,'2) Order Form'!$V$9:$V$905,1,FALSE),"Ikke med I order form"))</f>
        <v>Ikke med I order form</v>
      </c>
      <c r="U1577" s="2">
        <v>7048652897756</v>
      </c>
      <c r="V1577" s="120">
        <f>IFERROR(VLOOKUP(U1577,'2) Order Form'!$V$9:$V$1767,1,FALSE),"Ikke med I order form")</f>
        <v>7048652897756</v>
      </c>
      <c r="W1577" s="173">
        <f>INDEX(ATS!$A:$P,MATCH(ATS!$U1577,ATS!$O:$O,0),1)</f>
        <v>820440</v>
      </c>
      <c r="X1577" s="174" t="str">
        <f>INDEX(ATS!$A:$P,MATCH(ATS!$U1577,ATS!$O:$O,0),2)</f>
        <v>Crossfire SS Jersey M</v>
      </c>
      <c r="Y1577" s="175" t="str">
        <f>INDEX(ATS!$A:$P,MATCH(ATS!$U1577,ATS!$O:$O,0),4)</f>
        <v>99901-XL</v>
      </c>
      <c r="AA1577" s="173"/>
    </row>
    <row r="1578" spans="1:27">
      <c r="A1578">
        <v>820463</v>
      </c>
      <c r="B1578" t="s">
        <v>3921</v>
      </c>
      <c r="C1578" t="s">
        <v>3939</v>
      </c>
      <c r="D1578" t="s">
        <v>3925</v>
      </c>
      <c r="E1578" t="s">
        <v>3923</v>
      </c>
      <c r="F1578" t="s">
        <v>66</v>
      </c>
      <c r="G1578" t="s">
        <v>111</v>
      </c>
      <c r="H1578">
        <v>101</v>
      </c>
      <c r="I1578">
        <v>101</v>
      </c>
      <c r="J1578">
        <v>101</v>
      </c>
      <c r="K1578">
        <v>101</v>
      </c>
      <c r="L1578">
        <v>101</v>
      </c>
      <c r="N1578" s="171" t="str">
        <f t="shared" si="72"/>
        <v>820463-77150-L</v>
      </c>
      <c r="O1578" s="172" t="str">
        <f>IF(B1578="NET","",IF(B1578="","",IFERROR(VLOOKUP(N1578,EAN!$A:$B,2,FALSE),"MANGLER - MÅ OPPDATERE EAN-FANEN")))</f>
        <v>MANGLER - MÅ OPPDATERE EAN-FANEN</v>
      </c>
      <c r="P1578" s="171">
        <f t="shared" si="73"/>
        <v>101</v>
      </c>
      <c r="Q1578" s="171">
        <f t="shared" si="74"/>
        <v>101</v>
      </c>
      <c r="S1578" s="102" t="str">
        <f>IF(B1578="NET","",IFERROR(VLOOKUP(O1578,'2) Order Form'!$V$9:$V$905,1,FALSE),"Ikke med I order form"))</f>
        <v>Ikke med I order form</v>
      </c>
      <c r="U1578" s="2">
        <v>7048652898340</v>
      </c>
      <c r="V1578" s="120">
        <f>IFERROR(VLOOKUP(U1578,'2) Order Form'!$V$9:$V$1767,1,FALSE),"Ikke med I order form")</f>
        <v>7048652898340</v>
      </c>
      <c r="W1578" s="173">
        <f>INDEX(ATS!$A:$P,MATCH(ATS!$U1578,ATS!$O:$O,0),1)</f>
        <v>820436</v>
      </c>
      <c r="X1578" s="174" t="str">
        <f>INDEX(ATS!$A:$P,MATCH(ATS!$U1578,ATS!$O:$O,0),2)</f>
        <v>Crossfire Cargo Bib Shorts W</v>
      </c>
      <c r="Y1578" s="175" t="str">
        <f>INDEX(ATS!$A:$P,MATCH(ATS!$U1578,ATS!$O:$O,0),4)</f>
        <v>99901-XS</v>
      </c>
      <c r="AA1578" s="173"/>
    </row>
    <row r="1579" spans="1:27">
      <c r="A1579">
        <v>820463</v>
      </c>
      <c r="B1579" t="s">
        <v>3921</v>
      </c>
      <c r="C1579" t="s">
        <v>3939</v>
      </c>
      <c r="D1579" t="s">
        <v>3926</v>
      </c>
      <c r="E1579" t="s">
        <v>3923</v>
      </c>
      <c r="F1579" t="s">
        <v>67</v>
      </c>
      <c r="G1579" t="s">
        <v>111</v>
      </c>
      <c r="H1579">
        <v>57</v>
      </c>
      <c r="I1579">
        <v>57</v>
      </c>
      <c r="J1579">
        <v>57</v>
      </c>
      <c r="K1579">
        <v>57</v>
      </c>
      <c r="L1579">
        <v>57</v>
      </c>
      <c r="N1579" s="171" t="str">
        <f t="shared" si="72"/>
        <v>820463-77150-XL</v>
      </c>
      <c r="O1579" s="172" t="str">
        <f>IF(B1579="NET","",IF(B1579="","",IFERROR(VLOOKUP(N1579,EAN!$A:$B,2,FALSE),"MANGLER - MÅ OPPDATERE EAN-FANEN")))</f>
        <v>MANGLER - MÅ OPPDATERE EAN-FANEN</v>
      </c>
      <c r="P1579" s="171">
        <f t="shared" si="73"/>
        <v>57</v>
      </c>
      <c r="Q1579" s="171">
        <f t="shared" si="74"/>
        <v>57</v>
      </c>
      <c r="S1579" s="102" t="str">
        <f>IF(B1579="NET","",IFERROR(VLOOKUP(O1579,'2) Order Form'!$V$9:$V$905,1,FALSE),"Ikke med I order form"))</f>
        <v>Ikke med I order form</v>
      </c>
      <c r="U1579" s="2">
        <v>7048652898340</v>
      </c>
      <c r="V1579" s="120">
        <f>IFERROR(VLOOKUP(U1579,'2) Order Form'!$V$9:$V$1767,1,FALSE),"Ikke med I order form")</f>
        <v>7048652898340</v>
      </c>
      <c r="W1579" s="173">
        <f>INDEX(ATS!$A:$P,MATCH(ATS!$U1579,ATS!$O:$O,0),1)</f>
        <v>820436</v>
      </c>
      <c r="X1579" s="174" t="str">
        <f>INDEX(ATS!$A:$P,MATCH(ATS!$U1579,ATS!$O:$O,0),2)</f>
        <v>Crossfire Cargo Bib Shorts W</v>
      </c>
      <c r="Y1579" s="175" t="str">
        <f>INDEX(ATS!$A:$P,MATCH(ATS!$U1579,ATS!$O:$O,0),4)</f>
        <v>99901-XS</v>
      </c>
      <c r="AA1579" s="173"/>
    </row>
    <row r="1580" spans="1:27">
      <c r="A1580">
        <v>820463</v>
      </c>
      <c r="B1580" t="s">
        <v>3921</v>
      </c>
      <c r="C1580" t="s">
        <v>3939</v>
      </c>
      <c r="D1580" t="s">
        <v>334</v>
      </c>
      <c r="E1580" t="s">
        <v>2883</v>
      </c>
      <c r="F1580" t="s">
        <v>8</v>
      </c>
      <c r="G1580" t="s">
        <v>111</v>
      </c>
      <c r="H1580">
        <v>41</v>
      </c>
      <c r="I1580">
        <v>41</v>
      </c>
      <c r="J1580">
        <v>41</v>
      </c>
      <c r="K1580">
        <v>41</v>
      </c>
      <c r="L1580">
        <v>41</v>
      </c>
      <c r="N1580" s="171" t="str">
        <f t="shared" si="72"/>
        <v>820463-99901-S</v>
      </c>
      <c r="O1580" s="172" t="str">
        <f>IF(B1580="NET","",IF(B1580="","",IFERROR(VLOOKUP(N1580,EAN!$A:$B,2,FALSE),"MANGLER - MÅ OPPDATERE EAN-FANEN")))</f>
        <v>MANGLER - MÅ OPPDATERE EAN-FANEN</v>
      </c>
      <c r="P1580" s="171">
        <f t="shared" si="73"/>
        <v>41</v>
      </c>
      <c r="Q1580" s="171">
        <f t="shared" si="74"/>
        <v>41</v>
      </c>
      <c r="S1580" s="102" t="str">
        <f>IF(B1580="NET","",IFERROR(VLOOKUP(O1580,'2) Order Form'!$V$9:$V$905,1,FALSE),"Ikke med I order form"))</f>
        <v>Ikke med I order form</v>
      </c>
      <c r="U1580" s="2">
        <v>7048652898333</v>
      </c>
      <c r="V1580" s="120">
        <f>IFERROR(VLOOKUP(U1580,'2) Order Form'!$V$9:$V$1767,1,FALSE),"Ikke med I order form")</f>
        <v>7048652898333</v>
      </c>
      <c r="W1580" s="173">
        <f>INDEX(ATS!$A:$P,MATCH(ATS!$U1580,ATS!$O:$O,0),1)</f>
        <v>820436</v>
      </c>
      <c r="X1580" s="174" t="str">
        <f>INDEX(ATS!$A:$P,MATCH(ATS!$U1580,ATS!$O:$O,0),2)</f>
        <v>Crossfire Cargo Bib Shorts W</v>
      </c>
      <c r="Y1580" s="175" t="str">
        <f>INDEX(ATS!$A:$P,MATCH(ATS!$U1580,ATS!$O:$O,0),4)</f>
        <v>99901-S</v>
      </c>
      <c r="AA1580" s="173"/>
    </row>
    <row r="1581" spans="1:27">
      <c r="A1581">
        <v>820463</v>
      </c>
      <c r="B1581" t="s">
        <v>3921</v>
      </c>
      <c r="C1581" t="s">
        <v>3939</v>
      </c>
      <c r="D1581" t="s">
        <v>335</v>
      </c>
      <c r="E1581" t="s">
        <v>2883</v>
      </c>
      <c r="F1581" t="s">
        <v>7</v>
      </c>
      <c r="G1581" t="s">
        <v>111</v>
      </c>
      <c r="H1581">
        <v>93</v>
      </c>
      <c r="I1581">
        <v>93</v>
      </c>
      <c r="J1581">
        <v>93</v>
      </c>
      <c r="K1581">
        <v>93</v>
      </c>
      <c r="L1581">
        <v>93</v>
      </c>
      <c r="N1581" s="171" t="str">
        <f t="shared" si="72"/>
        <v>820463-99901-M</v>
      </c>
      <c r="O1581" s="172" t="str">
        <f>IF(B1581="NET","",IF(B1581="","",IFERROR(VLOOKUP(N1581,EAN!$A:$B,2,FALSE),"MANGLER - MÅ OPPDATERE EAN-FANEN")))</f>
        <v>MANGLER - MÅ OPPDATERE EAN-FANEN</v>
      </c>
      <c r="P1581" s="171">
        <f t="shared" si="73"/>
        <v>93</v>
      </c>
      <c r="Q1581" s="171">
        <f t="shared" si="74"/>
        <v>93</v>
      </c>
      <c r="S1581" s="102" t="str">
        <f>IF(B1581="NET","",IFERROR(VLOOKUP(O1581,'2) Order Form'!$V$9:$V$905,1,FALSE),"Ikke med I order form"))</f>
        <v>Ikke med I order form</v>
      </c>
      <c r="U1581" s="2">
        <v>7048652898333</v>
      </c>
      <c r="V1581" s="120">
        <f>IFERROR(VLOOKUP(U1581,'2) Order Form'!$V$9:$V$1767,1,FALSE),"Ikke med I order form")</f>
        <v>7048652898333</v>
      </c>
      <c r="W1581" s="173">
        <f>INDEX(ATS!$A:$P,MATCH(ATS!$U1581,ATS!$O:$O,0),1)</f>
        <v>820436</v>
      </c>
      <c r="X1581" s="174" t="str">
        <f>INDEX(ATS!$A:$P,MATCH(ATS!$U1581,ATS!$O:$O,0),2)</f>
        <v>Crossfire Cargo Bib Shorts W</v>
      </c>
      <c r="Y1581" s="175" t="str">
        <f>INDEX(ATS!$A:$P,MATCH(ATS!$U1581,ATS!$O:$O,0),4)</f>
        <v>99901-S</v>
      </c>
      <c r="AA1581" s="173"/>
    </row>
    <row r="1582" spans="1:27">
      <c r="A1582">
        <v>820463</v>
      </c>
      <c r="B1582" t="s">
        <v>3921</v>
      </c>
      <c r="C1582" t="s">
        <v>3939</v>
      </c>
      <c r="D1582" t="s">
        <v>336</v>
      </c>
      <c r="E1582" t="s">
        <v>2883</v>
      </c>
      <c r="F1582" t="s">
        <v>66</v>
      </c>
      <c r="G1582" t="s">
        <v>111</v>
      </c>
      <c r="H1582">
        <v>100</v>
      </c>
      <c r="I1582">
        <v>100</v>
      </c>
      <c r="J1582">
        <v>100</v>
      </c>
      <c r="K1582">
        <v>100</v>
      </c>
      <c r="L1582">
        <v>100</v>
      </c>
      <c r="N1582" s="171" t="str">
        <f t="shared" si="72"/>
        <v>820463-99901-L</v>
      </c>
      <c r="O1582" s="172" t="str">
        <f>IF(B1582="NET","",IF(B1582="","",IFERROR(VLOOKUP(N1582,EAN!$A:$B,2,FALSE),"MANGLER - MÅ OPPDATERE EAN-FANEN")))</f>
        <v>MANGLER - MÅ OPPDATERE EAN-FANEN</v>
      </c>
      <c r="P1582" s="171">
        <f t="shared" si="73"/>
        <v>100</v>
      </c>
      <c r="Q1582" s="171">
        <f t="shared" si="74"/>
        <v>100</v>
      </c>
      <c r="S1582" s="102" t="str">
        <f>IF(B1582="NET","",IFERROR(VLOOKUP(O1582,'2) Order Form'!$V$9:$V$905,1,FALSE),"Ikke med I order form"))</f>
        <v>Ikke med I order form</v>
      </c>
      <c r="U1582" s="2">
        <v>7048652898326</v>
      </c>
      <c r="V1582" s="120">
        <f>IFERROR(VLOOKUP(U1582,'2) Order Form'!$V$9:$V$1767,1,FALSE),"Ikke med I order form")</f>
        <v>7048652898326</v>
      </c>
      <c r="W1582" s="173">
        <f>INDEX(ATS!$A:$P,MATCH(ATS!$U1582,ATS!$O:$O,0),1)</f>
        <v>820436</v>
      </c>
      <c r="X1582" s="174" t="str">
        <f>INDEX(ATS!$A:$P,MATCH(ATS!$U1582,ATS!$O:$O,0),2)</f>
        <v>Crossfire Cargo Bib Shorts W</v>
      </c>
      <c r="Y1582" s="175" t="str">
        <f>INDEX(ATS!$A:$P,MATCH(ATS!$U1582,ATS!$O:$O,0),4)</f>
        <v>99901-M</v>
      </c>
      <c r="AA1582" s="173"/>
    </row>
    <row r="1583" spans="1:27">
      <c r="A1583">
        <v>820463</v>
      </c>
      <c r="B1583" t="s">
        <v>3921</v>
      </c>
      <c r="C1583" t="s">
        <v>3939</v>
      </c>
      <c r="D1583" t="s">
        <v>337</v>
      </c>
      <c r="E1583" t="s">
        <v>2883</v>
      </c>
      <c r="F1583" t="s">
        <v>67</v>
      </c>
      <c r="G1583" t="s">
        <v>111</v>
      </c>
      <c r="H1583">
        <v>56</v>
      </c>
      <c r="I1583">
        <v>56</v>
      </c>
      <c r="J1583">
        <v>56</v>
      </c>
      <c r="K1583">
        <v>56</v>
      </c>
      <c r="L1583">
        <v>56</v>
      </c>
      <c r="N1583" s="171" t="str">
        <f t="shared" si="72"/>
        <v>820463-99901-XL</v>
      </c>
      <c r="O1583" s="172" t="str">
        <f>IF(B1583="NET","",IF(B1583="","",IFERROR(VLOOKUP(N1583,EAN!$A:$B,2,FALSE),"MANGLER - MÅ OPPDATERE EAN-FANEN")))</f>
        <v>MANGLER - MÅ OPPDATERE EAN-FANEN</v>
      </c>
      <c r="P1583" s="171">
        <f t="shared" si="73"/>
        <v>56</v>
      </c>
      <c r="Q1583" s="171">
        <f t="shared" si="74"/>
        <v>56</v>
      </c>
      <c r="S1583" s="102" t="str">
        <f>IF(B1583="NET","",IFERROR(VLOOKUP(O1583,'2) Order Form'!$V$9:$V$905,1,FALSE),"Ikke med I order form"))</f>
        <v>Ikke med I order form</v>
      </c>
      <c r="U1583" s="2">
        <v>7048652898326</v>
      </c>
      <c r="V1583" s="120">
        <f>IFERROR(VLOOKUP(U1583,'2) Order Form'!$V$9:$V$1767,1,FALSE),"Ikke med I order form")</f>
        <v>7048652898326</v>
      </c>
      <c r="W1583" s="173">
        <f>INDEX(ATS!$A:$P,MATCH(ATS!$U1583,ATS!$O:$O,0),1)</f>
        <v>820436</v>
      </c>
      <c r="X1583" s="174" t="str">
        <f>INDEX(ATS!$A:$P,MATCH(ATS!$U1583,ATS!$O:$O,0),2)</f>
        <v>Crossfire Cargo Bib Shorts W</v>
      </c>
      <c r="Y1583" s="175" t="str">
        <f>INDEX(ATS!$A:$P,MATCH(ATS!$U1583,ATS!$O:$O,0),4)</f>
        <v>99901-M</v>
      </c>
      <c r="AA1583" s="173"/>
    </row>
    <row r="1584" spans="1:27">
      <c r="A1584" s="140">
        <v>820464</v>
      </c>
      <c r="B1584" t="s">
        <v>170</v>
      </c>
      <c r="H1584" s="140">
        <v>202341</v>
      </c>
      <c r="I1584" s="140">
        <v>202342</v>
      </c>
      <c r="J1584" s="140">
        <v>202343</v>
      </c>
      <c r="K1584" s="140">
        <v>202344</v>
      </c>
      <c r="L1584" s="140">
        <v>202345</v>
      </c>
      <c r="N1584" s="171" t="str">
        <f t="shared" si="72"/>
        <v>820464-</v>
      </c>
      <c r="O1584" s="172" t="str">
        <f>IF(B1584="NET","",IF(B1584="","",IFERROR(VLOOKUP(N1584,EAN!$A:$B,2,FALSE),"MANGLER - MÅ OPPDATERE EAN-FANEN")))</f>
        <v/>
      </c>
      <c r="P1584" s="171">
        <f t="shared" si="73"/>
        <v>202341</v>
      </c>
      <c r="Q1584" s="171">
        <f t="shared" si="74"/>
        <v>202345</v>
      </c>
      <c r="S1584" s="102" t="str">
        <f>IF(B1584="NET","",IFERROR(VLOOKUP(O1584,'2) Order Form'!$V$9:$V$905,1,FALSE),"Ikke med I order form"))</f>
        <v/>
      </c>
      <c r="U1584" s="2">
        <v>7048652898319</v>
      </c>
      <c r="V1584" s="120">
        <f>IFERROR(VLOOKUP(U1584,'2) Order Form'!$V$9:$V$1767,1,FALSE),"Ikke med I order form")</f>
        <v>7048652898319</v>
      </c>
      <c r="W1584" s="173">
        <f>INDEX(ATS!$A:$P,MATCH(ATS!$U1584,ATS!$O:$O,0),1)</f>
        <v>820436</v>
      </c>
      <c r="X1584" s="174" t="str">
        <f>INDEX(ATS!$A:$P,MATCH(ATS!$U1584,ATS!$O:$O,0),2)</f>
        <v>Crossfire Cargo Bib Shorts W</v>
      </c>
      <c r="Y1584" s="175" t="str">
        <f>INDEX(ATS!$A:$P,MATCH(ATS!$U1584,ATS!$O:$O,0),4)</f>
        <v>99901-L</v>
      </c>
      <c r="AA1584" s="173"/>
    </row>
    <row r="1585" spans="1:27">
      <c r="A1585">
        <v>820464</v>
      </c>
      <c r="B1585" t="s">
        <v>3927</v>
      </c>
      <c r="C1585" t="s">
        <v>3939</v>
      </c>
      <c r="D1585" t="s">
        <v>3928</v>
      </c>
      <c r="E1585" t="s">
        <v>3923</v>
      </c>
      <c r="F1585" t="s">
        <v>68</v>
      </c>
      <c r="G1585" t="s">
        <v>111</v>
      </c>
      <c r="H1585">
        <v>38</v>
      </c>
      <c r="I1585">
        <v>38</v>
      </c>
      <c r="J1585">
        <v>38</v>
      </c>
      <c r="K1585">
        <v>38</v>
      </c>
      <c r="L1585">
        <v>38</v>
      </c>
      <c r="N1585" s="171" t="str">
        <f t="shared" si="72"/>
        <v>820464-77150-XS</v>
      </c>
      <c r="O1585" s="172" t="str">
        <f>IF(B1585="NET","",IF(B1585="","",IFERROR(VLOOKUP(N1585,EAN!$A:$B,2,FALSE),"MANGLER - MÅ OPPDATERE EAN-FANEN")))</f>
        <v>MANGLER - MÅ OPPDATERE EAN-FANEN</v>
      </c>
      <c r="P1585" s="171">
        <f t="shared" si="73"/>
        <v>38</v>
      </c>
      <c r="Q1585" s="171">
        <f t="shared" si="74"/>
        <v>38</v>
      </c>
      <c r="S1585" s="102" t="str">
        <f>IF(B1585="NET","",IFERROR(VLOOKUP(O1585,'2) Order Form'!$V$9:$V$905,1,FALSE),"Ikke med I order form"))</f>
        <v>Ikke med I order form</v>
      </c>
      <c r="U1585" s="2">
        <v>7048652898319</v>
      </c>
      <c r="V1585" s="120">
        <f>IFERROR(VLOOKUP(U1585,'2) Order Form'!$V$9:$V$1767,1,FALSE),"Ikke med I order form")</f>
        <v>7048652898319</v>
      </c>
      <c r="W1585" s="173">
        <f>INDEX(ATS!$A:$P,MATCH(ATS!$U1585,ATS!$O:$O,0),1)</f>
        <v>820436</v>
      </c>
      <c r="X1585" s="174" t="str">
        <f>INDEX(ATS!$A:$P,MATCH(ATS!$U1585,ATS!$O:$O,0),2)</f>
        <v>Crossfire Cargo Bib Shorts W</v>
      </c>
      <c r="Y1585" s="175" t="str">
        <f>INDEX(ATS!$A:$P,MATCH(ATS!$U1585,ATS!$O:$O,0),4)</f>
        <v>99901-L</v>
      </c>
      <c r="AA1585" s="173"/>
    </row>
    <row r="1586" spans="1:27">
      <c r="A1586">
        <v>820464</v>
      </c>
      <c r="B1586" t="s">
        <v>3927</v>
      </c>
      <c r="C1586" t="s">
        <v>3939</v>
      </c>
      <c r="D1586" t="s">
        <v>3922</v>
      </c>
      <c r="E1586" t="s">
        <v>3923</v>
      </c>
      <c r="F1586" t="s">
        <v>8</v>
      </c>
      <c r="G1586" t="s">
        <v>111</v>
      </c>
      <c r="H1586">
        <v>104</v>
      </c>
      <c r="I1586">
        <v>104</v>
      </c>
      <c r="J1586">
        <v>104</v>
      </c>
      <c r="K1586">
        <v>104</v>
      </c>
      <c r="L1586">
        <v>104</v>
      </c>
      <c r="N1586" s="171" t="str">
        <f t="shared" si="72"/>
        <v>820464-77150-S</v>
      </c>
      <c r="O1586" s="172" t="str">
        <f>IF(B1586="NET","",IF(B1586="","",IFERROR(VLOOKUP(N1586,EAN!$A:$B,2,FALSE),"MANGLER - MÅ OPPDATERE EAN-FANEN")))</f>
        <v>MANGLER - MÅ OPPDATERE EAN-FANEN</v>
      </c>
      <c r="P1586" s="171">
        <f t="shared" si="73"/>
        <v>104</v>
      </c>
      <c r="Q1586" s="171">
        <f t="shared" si="74"/>
        <v>104</v>
      </c>
      <c r="S1586" s="102" t="str">
        <f>IF(B1586="NET","",IFERROR(VLOOKUP(O1586,'2) Order Form'!$V$9:$V$905,1,FALSE),"Ikke med I order form"))</f>
        <v>Ikke med I order form</v>
      </c>
      <c r="U1586" s="2">
        <v>7048652898548</v>
      </c>
      <c r="V1586" s="120">
        <f>IFERROR(VLOOKUP(U1586,'2) Order Form'!$V$9:$V$1767,1,FALSE),"Ikke med I order form")</f>
        <v>7048652898548</v>
      </c>
      <c r="W1586" s="173">
        <f>INDEX(ATS!$A:$P,MATCH(ATS!$U1586,ATS!$O:$O,0),1)</f>
        <v>820434</v>
      </c>
      <c r="X1586" s="174" t="str">
        <f>INDEX(ATS!$A:$P,MATCH(ATS!$U1586,ATS!$O:$O,0),2)</f>
        <v>Crossfire Hybrid LS Jersey W</v>
      </c>
      <c r="Y1586" s="175" t="str">
        <f>INDEX(ATS!$A:$P,MATCH(ATS!$U1586,ATS!$O:$O,0),4)</f>
        <v>58001-XS</v>
      </c>
      <c r="AA1586" s="173"/>
    </row>
    <row r="1587" spans="1:27">
      <c r="A1587">
        <v>820464</v>
      </c>
      <c r="B1587" t="s">
        <v>3927</v>
      </c>
      <c r="C1587" t="s">
        <v>3939</v>
      </c>
      <c r="D1587" t="s">
        <v>3924</v>
      </c>
      <c r="E1587" t="s">
        <v>3923</v>
      </c>
      <c r="F1587" t="s">
        <v>7</v>
      </c>
      <c r="G1587" t="s">
        <v>111</v>
      </c>
      <c r="H1587">
        <v>109</v>
      </c>
      <c r="I1587">
        <v>109</v>
      </c>
      <c r="J1587">
        <v>109</v>
      </c>
      <c r="K1587">
        <v>109</v>
      </c>
      <c r="L1587">
        <v>109</v>
      </c>
      <c r="N1587" s="171" t="str">
        <f t="shared" si="72"/>
        <v>820464-77150-M</v>
      </c>
      <c r="O1587" s="172" t="str">
        <f>IF(B1587="NET","",IF(B1587="","",IFERROR(VLOOKUP(N1587,EAN!$A:$B,2,FALSE),"MANGLER - MÅ OPPDATERE EAN-FANEN")))</f>
        <v>MANGLER - MÅ OPPDATERE EAN-FANEN</v>
      </c>
      <c r="P1587" s="171">
        <f t="shared" si="73"/>
        <v>109</v>
      </c>
      <c r="Q1587" s="171">
        <f t="shared" si="74"/>
        <v>109</v>
      </c>
      <c r="S1587" s="102" t="str">
        <f>IF(B1587="NET","",IFERROR(VLOOKUP(O1587,'2) Order Form'!$V$9:$V$905,1,FALSE),"Ikke med I order form"))</f>
        <v>Ikke med I order form</v>
      </c>
      <c r="U1587" s="2">
        <v>7048652898548</v>
      </c>
      <c r="V1587" s="120">
        <f>IFERROR(VLOOKUP(U1587,'2) Order Form'!$V$9:$V$1767,1,FALSE),"Ikke med I order form")</f>
        <v>7048652898548</v>
      </c>
      <c r="W1587" s="173">
        <f>INDEX(ATS!$A:$P,MATCH(ATS!$U1587,ATS!$O:$O,0),1)</f>
        <v>820434</v>
      </c>
      <c r="X1587" s="174" t="str">
        <f>INDEX(ATS!$A:$P,MATCH(ATS!$U1587,ATS!$O:$O,0),2)</f>
        <v>Crossfire Hybrid LS Jersey W</v>
      </c>
      <c r="Y1587" s="175" t="str">
        <f>INDEX(ATS!$A:$P,MATCH(ATS!$U1587,ATS!$O:$O,0),4)</f>
        <v>58001-XS</v>
      </c>
      <c r="AA1587" s="173"/>
    </row>
    <row r="1588" spans="1:27">
      <c r="A1588">
        <v>820464</v>
      </c>
      <c r="B1588" t="s">
        <v>3927</v>
      </c>
      <c r="C1588" t="s">
        <v>3939</v>
      </c>
      <c r="D1588" t="s">
        <v>3925</v>
      </c>
      <c r="E1588" t="s">
        <v>3923</v>
      </c>
      <c r="F1588" t="s">
        <v>66</v>
      </c>
      <c r="G1588" t="s">
        <v>111</v>
      </c>
      <c r="H1588">
        <v>63</v>
      </c>
      <c r="I1588">
        <v>63</v>
      </c>
      <c r="J1588">
        <v>63</v>
      </c>
      <c r="K1588">
        <v>63</v>
      </c>
      <c r="L1588">
        <v>63</v>
      </c>
      <c r="N1588" s="171" t="str">
        <f t="shared" si="72"/>
        <v>820464-77150-L</v>
      </c>
      <c r="O1588" s="172" t="str">
        <f>IF(B1588="NET","",IF(B1588="","",IFERROR(VLOOKUP(N1588,EAN!$A:$B,2,FALSE),"MANGLER - MÅ OPPDATERE EAN-FANEN")))</f>
        <v>MANGLER - MÅ OPPDATERE EAN-FANEN</v>
      </c>
      <c r="P1588" s="171">
        <f t="shared" si="73"/>
        <v>63</v>
      </c>
      <c r="Q1588" s="171">
        <f t="shared" si="74"/>
        <v>63</v>
      </c>
      <c r="S1588" s="102" t="str">
        <f>IF(B1588="NET","",IFERROR(VLOOKUP(O1588,'2) Order Form'!$V$9:$V$905,1,FALSE),"Ikke med I order form"))</f>
        <v>Ikke med I order form</v>
      </c>
      <c r="U1588" s="2">
        <v>7048652898531</v>
      </c>
      <c r="V1588" s="120">
        <f>IFERROR(VLOOKUP(U1588,'2) Order Form'!$V$9:$V$1767,1,FALSE),"Ikke med I order form")</f>
        <v>7048652898531</v>
      </c>
      <c r="W1588" s="173">
        <f>INDEX(ATS!$A:$P,MATCH(ATS!$U1588,ATS!$O:$O,0),1)</f>
        <v>820434</v>
      </c>
      <c r="X1588" s="174" t="str">
        <f>INDEX(ATS!$A:$P,MATCH(ATS!$U1588,ATS!$O:$O,0),2)</f>
        <v>Crossfire Hybrid LS Jersey W</v>
      </c>
      <c r="Y1588" s="175" t="str">
        <f>INDEX(ATS!$A:$P,MATCH(ATS!$U1588,ATS!$O:$O,0),4)</f>
        <v>58001-S</v>
      </c>
      <c r="AA1588" s="173"/>
    </row>
    <row r="1589" spans="1:27">
      <c r="A1589">
        <v>820464</v>
      </c>
      <c r="B1589" t="s">
        <v>3927</v>
      </c>
      <c r="C1589" t="s">
        <v>3939</v>
      </c>
      <c r="D1589" t="s">
        <v>338</v>
      </c>
      <c r="E1589" t="s">
        <v>2883</v>
      </c>
      <c r="F1589" t="s">
        <v>68</v>
      </c>
      <c r="G1589" t="s">
        <v>111</v>
      </c>
      <c r="H1589">
        <v>38</v>
      </c>
      <c r="I1589">
        <v>38</v>
      </c>
      <c r="J1589">
        <v>38</v>
      </c>
      <c r="K1589">
        <v>38</v>
      </c>
      <c r="L1589">
        <v>38</v>
      </c>
      <c r="N1589" s="171" t="str">
        <f t="shared" si="72"/>
        <v>820464-99901-XS</v>
      </c>
      <c r="O1589" s="172" t="str">
        <f>IF(B1589="NET","",IF(B1589="","",IFERROR(VLOOKUP(N1589,EAN!$A:$B,2,FALSE),"MANGLER - MÅ OPPDATERE EAN-FANEN")))</f>
        <v>MANGLER - MÅ OPPDATERE EAN-FANEN</v>
      </c>
      <c r="P1589" s="171">
        <f t="shared" si="73"/>
        <v>38</v>
      </c>
      <c r="Q1589" s="171">
        <f t="shared" si="74"/>
        <v>38</v>
      </c>
      <c r="S1589" s="102" t="str">
        <f>IF(B1589="NET","",IFERROR(VLOOKUP(O1589,'2) Order Form'!$V$9:$V$905,1,FALSE),"Ikke med I order form"))</f>
        <v>Ikke med I order form</v>
      </c>
      <c r="U1589" s="2">
        <v>7048652898531</v>
      </c>
      <c r="V1589" s="120">
        <f>IFERROR(VLOOKUP(U1589,'2) Order Form'!$V$9:$V$1767,1,FALSE),"Ikke med I order form")</f>
        <v>7048652898531</v>
      </c>
      <c r="W1589" s="173">
        <f>INDEX(ATS!$A:$P,MATCH(ATS!$U1589,ATS!$O:$O,0),1)</f>
        <v>820434</v>
      </c>
      <c r="X1589" s="174" t="str">
        <f>INDEX(ATS!$A:$P,MATCH(ATS!$U1589,ATS!$O:$O,0),2)</f>
        <v>Crossfire Hybrid LS Jersey W</v>
      </c>
      <c r="Y1589" s="175" t="str">
        <f>INDEX(ATS!$A:$P,MATCH(ATS!$U1589,ATS!$O:$O,0),4)</f>
        <v>58001-S</v>
      </c>
      <c r="AA1589" s="173"/>
    </row>
    <row r="1590" spans="1:27">
      <c r="A1590">
        <v>820464</v>
      </c>
      <c r="B1590" t="s">
        <v>3927</v>
      </c>
      <c r="C1590" t="s">
        <v>3939</v>
      </c>
      <c r="D1590" t="s">
        <v>334</v>
      </c>
      <c r="E1590" t="s">
        <v>2883</v>
      </c>
      <c r="F1590" t="s">
        <v>8</v>
      </c>
      <c r="G1590" t="s">
        <v>111</v>
      </c>
      <c r="H1590">
        <v>104</v>
      </c>
      <c r="I1590">
        <v>104</v>
      </c>
      <c r="J1590">
        <v>104</v>
      </c>
      <c r="K1590">
        <v>104</v>
      </c>
      <c r="L1590">
        <v>104</v>
      </c>
      <c r="N1590" s="171" t="str">
        <f t="shared" si="72"/>
        <v>820464-99901-S</v>
      </c>
      <c r="O1590" s="172" t="str">
        <f>IF(B1590="NET","",IF(B1590="","",IFERROR(VLOOKUP(N1590,EAN!$A:$B,2,FALSE),"MANGLER - MÅ OPPDATERE EAN-FANEN")))</f>
        <v>MANGLER - MÅ OPPDATERE EAN-FANEN</v>
      </c>
      <c r="P1590" s="171">
        <f t="shared" si="73"/>
        <v>104</v>
      </c>
      <c r="Q1590" s="171">
        <f t="shared" si="74"/>
        <v>104</v>
      </c>
      <c r="S1590" s="102" t="str">
        <f>IF(B1590="NET","",IFERROR(VLOOKUP(O1590,'2) Order Form'!$V$9:$V$905,1,FALSE),"Ikke med I order form"))</f>
        <v>Ikke med I order form</v>
      </c>
      <c r="U1590" s="2">
        <v>7048652898524</v>
      </c>
      <c r="V1590" s="120">
        <f>IFERROR(VLOOKUP(U1590,'2) Order Form'!$V$9:$V$1767,1,FALSE),"Ikke med I order form")</f>
        <v>7048652898524</v>
      </c>
      <c r="W1590" s="173">
        <f>INDEX(ATS!$A:$P,MATCH(ATS!$U1590,ATS!$O:$O,0),1)</f>
        <v>820434</v>
      </c>
      <c r="X1590" s="174" t="str">
        <f>INDEX(ATS!$A:$P,MATCH(ATS!$U1590,ATS!$O:$O,0),2)</f>
        <v>Crossfire Hybrid LS Jersey W</v>
      </c>
      <c r="Y1590" s="175" t="str">
        <f>INDEX(ATS!$A:$P,MATCH(ATS!$U1590,ATS!$O:$O,0),4)</f>
        <v>58001-M</v>
      </c>
      <c r="AA1590" s="173"/>
    </row>
    <row r="1591" spans="1:27">
      <c r="A1591">
        <v>820464</v>
      </c>
      <c r="B1591" t="s">
        <v>3927</v>
      </c>
      <c r="C1591" t="s">
        <v>3939</v>
      </c>
      <c r="D1591" t="s">
        <v>335</v>
      </c>
      <c r="E1591" t="s">
        <v>2883</v>
      </c>
      <c r="F1591" t="s">
        <v>7</v>
      </c>
      <c r="G1591" t="s">
        <v>111</v>
      </c>
      <c r="H1591">
        <v>109</v>
      </c>
      <c r="I1591">
        <v>109</v>
      </c>
      <c r="J1591">
        <v>109</v>
      </c>
      <c r="K1591">
        <v>109</v>
      </c>
      <c r="L1591">
        <v>109</v>
      </c>
      <c r="N1591" s="171" t="str">
        <f t="shared" si="72"/>
        <v>820464-99901-M</v>
      </c>
      <c r="O1591" s="172" t="str">
        <f>IF(B1591="NET","",IF(B1591="","",IFERROR(VLOOKUP(N1591,EAN!$A:$B,2,FALSE),"MANGLER - MÅ OPPDATERE EAN-FANEN")))</f>
        <v>MANGLER - MÅ OPPDATERE EAN-FANEN</v>
      </c>
      <c r="P1591" s="171">
        <f t="shared" si="73"/>
        <v>109</v>
      </c>
      <c r="Q1591" s="171">
        <f t="shared" si="74"/>
        <v>109</v>
      </c>
      <c r="S1591" s="102" t="str">
        <f>IF(B1591="NET","",IFERROR(VLOOKUP(O1591,'2) Order Form'!$V$9:$V$905,1,FALSE),"Ikke med I order form"))</f>
        <v>Ikke med I order form</v>
      </c>
      <c r="U1591" s="2">
        <v>7048652898524</v>
      </c>
      <c r="V1591" s="120">
        <f>IFERROR(VLOOKUP(U1591,'2) Order Form'!$V$9:$V$1767,1,FALSE),"Ikke med I order form")</f>
        <v>7048652898524</v>
      </c>
      <c r="W1591" s="173">
        <f>INDEX(ATS!$A:$P,MATCH(ATS!$U1591,ATS!$O:$O,0),1)</f>
        <v>820434</v>
      </c>
      <c r="X1591" s="174" t="str">
        <f>INDEX(ATS!$A:$P,MATCH(ATS!$U1591,ATS!$O:$O,0),2)</f>
        <v>Crossfire Hybrid LS Jersey W</v>
      </c>
      <c r="Y1591" s="175" t="str">
        <f>INDEX(ATS!$A:$P,MATCH(ATS!$U1591,ATS!$O:$O,0),4)</f>
        <v>58001-M</v>
      </c>
      <c r="AA1591" s="173"/>
    </row>
    <row r="1592" spans="1:27">
      <c r="A1592">
        <v>820464</v>
      </c>
      <c r="B1592" t="s">
        <v>3927</v>
      </c>
      <c r="C1592" t="s">
        <v>3939</v>
      </c>
      <c r="D1592" t="s">
        <v>336</v>
      </c>
      <c r="E1592" t="s">
        <v>2883</v>
      </c>
      <c r="F1592" t="s">
        <v>66</v>
      </c>
      <c r="G1592" t="s">
        <v>111</v>
      </c>
      <c r="H1592">
        <v>63</v>
      </c>
      <c r="I1592">
        <v>63</v>
      </c>
      <c r="J1592">
        <v>63</v>
      </c>
      <c r="K1592">
        <v>63</v>
      </c>
      <c r="L1592">
        <v>63</v>
      </c>
      <c r="N1592" s="171" t="str">
        <f t="shared" si="72"/>
        <v>820464-99901-L</v>
      </c>
      <c r="O1592" s="172" t="str">
        <f>IF(B1592="NET","",IF(B1592="","",IFERROR(VLOOKUP(N1592,EAN!$A:$B,2,FALSE),"MANGLER - MÅ OPPDATERE EAN-FANEN")))</f>
        <v>MANGLER - MÅ OPPDATERE EAN-FANEN</v>
      </c>
      <c r="P1592" s="171">
        <f t="shared" si="73"/>
        <v>63</v>
      </c>
      <c r="Q1592" s="171">
        <f t="shared" si="74"/>
        <v>63</v>
      </c>
      <c r="S1592" s="102" t="str">
        <f>IF(B1592="NET","",IFERROR(VLOOKUP(O1592,'2) Order Form'!$V$9:$V$905,1,FALSE),"Ikke med I order form"))</f>
        <v>Ikke med I order form</v>
      </c>
      <c r="U1592" s="2">
        <v>7048652898517</v>
      </c>
      <c r="V1592" s="120">
        <f>IFERROR(VLOOKUP(U1592,'2) Order Form'!$V$9:$V$1767,1,FALSE),"Ikke med I order form")</f>
        <v>7048652898517</v>
      </c>
      <c r="W1592" s="173">
        <f>INDEX(ATS!$A:$P,MATCH(ATS!$U1592,ATS!$O:$O,0),1)</f>
        <v>820434</v>
      </c>
      <c r="X1592" s="174" t="str">
        <f>INDEX(ATS!$A:$P,MATCH(ATS!$U1592,ATS!$O:$O,0),2)</f>
        <v>Crossfire Hybrid LS Jersey W</v>
      </c>
      <c r="Y1592" s="175" t="str">
        <f>INDEX(ATS!$A:$P,MATCH(ATS!$U1592,ATS!$O:$O,0),4)</f>
        <v>58001-L</v>
      </c>
      <c r="AA1592" s="173"/>
    </row>
    <row r="1593" spans="1:27">
      <c r="A1593" s="140">
        <v>820468</v>
      </c>
      <c r="B1593" t="s">
        <v>170</v>
      </c>
      <c r="H1593" s="140">
        <v>202341</v>
      </c>
      <c r="I1593" s="140">
        <v>202342</v>
      </c>
      <c r="J1593" s="140">
        <v>202343</v>
      </c>
      <c r="K1593" s="140">
        <v>202344</v>
      </c>
      <c r="L1593" s="140">
        <v>202345</v>
      </c>
      <c r="N1593" s="171" t="str">
        <f t="shared" si="72"/>
        <v>820468-</v>
      </c>
      <c r="O1593" s="172" t="str">
        <f>IF(B1593="NET","",IF(B1593="","",IFERROR(VLOOKUP(N1593,EAN!$A:$B,2,FALSE),"MANGLER - MÅ OPPDATERE EAN-FANEN")))</f>
        <v/>
      </c>
      <c r="P1593" s="171">
        <f t="shared" si="73"/>
        <v>202341</v>
      </c>
      <c r="Q1593" s="171">
        <f t="shared" si="74"/>
        <v>202345</v>
      </c>
      <c r="S1593" s="102" t="str">
        <f>IF(B1593="NET","",IFERROR(VLOOKUP(O1593,'2) Order Form'!$V$9:$V$905,1,FALSE),"Ikke med I order form"))</f>
        <v/>
      </c>
      <c r="U1593" s="2">
        <v>7048652898517</v>
      </c>
      <c r="V1593" s="120">
        <f>IFERROR(VLOOKUP(U1593,'2) Order Form'!$V$9:$V$1767,1,FALSE),"Ikke med I order form")</f>
        <v>7048652898517</v>
      </c>
      <c r="W1593" s="173">
        <f>INDEX(ATS!$A:$P,MATCH(ATS!$U1593,ATS!$O:$O,0),1)</f>
        <v>820434</v>
      </c>
      <c r="X1593" s="174" t="str">
        <f>INDEX(ATS!$A:$P,MATCH(ATS!$U1593,ATS!$O:$O,0),2)</f>
        <v>Crossfire Hybrid LS Jersey W</v>
      </c>
      <c r="Y1593" s="175" t="str">
        <f>INDEX(ATS!$A:$P,MATCH(ATS!$U1593,ATS!$O:$O,0),4)</f>
        <v>58001-L</v>
      </c>
      <c r="AA1593" s="173"/>
    </row>
    <row r="1594" spans="1:27">
      <c r="A1594">
        <v>820468</v>
      </c>
      <c r="B1594" t="s">
        <v>3419</v>
      </c>
      <c r="C1594" t="s">
        <v>3939</v>
      </c>
      <c r="D1594" t="s">
        <v>1030</v>
      </c>
      <c r="E1594" t="s">
        <v>114</v>
      </c>
      <c r="F1594" t="s">
        <v>8</v>
      </c>
      <c r="G1594" t="s">
        <v>111</v>
      </c>
      <c r="H1594">
        <v>32</v>
      </c>
      <c r="I1594">
        <v>32</v>
      </c>
      <c r="J1594">
        <v>32</v>
      </c>
      <c r="K1594">
        <v>32</v>
      </c>
      <c r="L1594">
        <v>32</v>
      </c>
      <c r="N1594" s="171" t="str">
        <f t="shared" si="72"/>
        <v>820468-10001-S</v>
      </c>
      <c r="O1594" s="172" t="str">
        <f>IF(B1594="NET","",IF(B1594="","",IFERROR(VLOOKUP(N1594,EAN!$A:$B,2,FALSE),"MANGLER - MÅ OPPDATERE EAN-FANEN")))</f>
        <v>MANGLER - MÅ OPPDATERE EAN-FANEN</v>
      </c>
      <c r="P1594" s="171">
        <f t="shared" si="73"/>
        <v>32</v>
      </c>
      <c r="Q1594" s="171">
        <f t="shared" si="74"/>
        <v>32</v>
      </c>
      <c r="S1594" s="102" t="str">
        <f>IF(B1594="NET","",IFERROR(VLOOKUP(O1594,'2) Order Form'!$V$9:$V$905,1,FALSE),"Ikke med I order form"))</f>
        <v>Ikke med I order form</v>
      </c>
      <c r="U1594" s="2">
        <v>7048652898586</v>
      </c>
      <c r="V1594" s="120">
        <f>IFERROR(VLOOKUP(U1594,'2) Order Form'!$V$9:$V$1767,1,FALSE),"Ikke med I order form")</f>
        <v>7048652898586</v>
      </c>
      <c r="W1594" s="173">
        <f>INDEX(ATS!$A:$P,MATCH(ATS!$U1594,ATS!$O:$O,0),1)</f>
        <v>820434</v>
      </c>
      <c r="X1594" s="174" t="str">
        <f>INDEX(ATS!$A:$P,MATCH(ATS!$U1594,ATS!$O:$O,0),2)</f>
        <v>Crossfire Hybrid LS Jersey W</v>
      </c>
      <c r="Y1594" s="175" t="str">
        <f>INDEX(ATS!$A:$P,MATCH(ATS!$U1594,ATS!$O:$O,0),4)</f>
        <v>99901-XS</v>
      </c>
      <c r="AA1594" s="173"/>
    </row>
    <row r="1595" spans="1:27">
      <c r="A1595">
        <v>820468</v>
      </c>
      <c r="B1595" t="s">
        <v>3419</v>
      </c>
      <c r="C1595" t="s">
        <v>3939</v>
      </c>
      <c r="D1595" t="s">
        <v>1031</v>
      </c>
      <c r="E1595" t="s">
        <v>114</v>
      </c>
      <c r="F1595" t="s">
        <v>7</v>
      </c>
      <c r="G1595" t="s">
        <v>111</v>
      </c>
      <c r="H1595">
        <v>73</v>
      </c>
      <c r="I1595">
        <v>73</v>
      </c>
      <c r="J1595">
        <v>73</v>
      </c>
      <c r="K1595">
        <v>73</v>
      </c>
      <c r="L1595">
        <v>73</v>
      </c>
      <c r="N1595" s="171" t="str">
        <f t="shared" si="72"/>
        <v>820468-10001-M</v>
      </c>
      <c r="O1595" s="172" t="str">
        <f>IF(B1595="NET","",IF(B1595="","",IFERROR(VLOOKUP(N1595,EAN!$A:$B,2,FALSE),"MANGLER - MÅ OPPDATERE EAN-FANEN")))</f>
        <v>MANGLER - MÅ OPPDATERE EAN-FANEN</v>
      </c>
      <c r="P1595" s="171">
        <f t="shared" si="73"/>
        <v>73</v>
      </c>
      <c r="Q1595" s="171">
        <f t="shared" si="74"/>
        <v>73</v>
      </c>
      <c r="S1595" s="102" t="str">
        <f>IF(B1595="NET","",IFERROR(VLOOKUP(O1595,'2) Order Form'!$V$9:$V$905,1,FALSE),"Ikke med I order form"))</f>
        <v>Ikke med I order form</v>
      </c>
      <c r="U1595" s="2">
        <v>7048652898586</v>
      </c>
      <c r="V1595" s="120">
        <f>IFERROR(VLOOKUP(U1595,'2) Order Form'!$V$9:$V$1767,1,FALSE),"Ikke med I order form")</f>
        <v>7048652898586</v>
      </c>
      <c r="W1595" s="173">
        <f>INDEX(ATS!$A:$P,MATCH(ATS!$U1595,ATS!$O:$O,0),1)</f>
        <v>820434</v>
      </c>
      <c r="X1595" s="174" t="str">
        <f>INDEX(ATS!$A:$P,MATCH(ATS!$U1595,ATS!$O:$O,0),2)</f>
        <v>Crossfire Hybrid LS Jersey W</v>
      </c>
      <c r="Y1595" s="175" t="str">
        <f>INDEX(ATS!$A:$P,MATCH(ATS!$U1595,ATS!$O:$O,0),4)</f>
        <v>99901-XS</v>
      </c>
      <c r="AA1595" s="173"/>
    </row>
    <row r="1596" spans="1:27">
      <c r="A1596">
        <v>820468</v>
      </c>
      <c r="B1596" t="s">
        <v>3419</v>
      </c>
      <c r="C1596" t="s">
        <v>3939</v>
      </c>
      <c r="D1596" t="s">
        <v>1032</v>
      </c>
      <c r="E1596" t="s">
        <v>114</v>
      </c>
      <c r="F1596" t="s">
        <v>66</v>
      </c>
      <c r="G1596" t="s">
        <v>111</v>
      </c>
      <c r="H1596">
        <v>73</v>
      </c>
      <c r="I1596">
        <v>73</v>
      </c>
      <c r="J1596">
        <v>73</v>
      </c>
      <c r="K1596">
        <v>73</v>
      </c>
      <c r="L1596">
        <v>73</v>
      </c>
      <c r="N1596" s="171" t="str">
        <f t="shared" si="72"/>
        <v>820468-10001-L</v>
      </c>
      <c r="O1596" s="172" t="str">
        <f>IF(B1596="NET","",IF(B1596="","",IFERROR(VLOOKUP(N1596,EAN!$A:$B,2,FALSE),"MANGLER - MÅ OPPDATERE EAN-FANEN")))</f>
        <v>MANGLER - MÅ OPPDATERE EAN-FANEN</v>
      </c>
      <c r="P1596" s="171">
        <f t="shared" si="73"/>
        <v>73</v>
      </c>
      <c r="Q1596" s="171">
        <f t="shared" si="74"/>
        <v>73</v>
      </c>
      <c r="S1596" s="102" t="str">
        <f>IF(B1596="NET","",IFERROR(VLOOKUP(O1596,'2) Order Form'!$V$9:$V$905,1,FALSE),"Ikke med I order form"))</f>
        <v>Ikke med I order form</v>
      </c>
      <c r="U1596" s="2">
        <v>7048652898579</v>
      </c>
      <c r="V1596" s="120">
        <f>IFERROR(VLOOKUP(U1596,'2) Order Form'!$V$9:$V$1767,1,FALSE),"Ikke med I order form")</f>
        <v>7048652898579</v>
      </c>
      <c r="W1596" s="173">
        <f>INDEX(ATS!$A:$P,MATCH(ATS!$U1596,ATS!$O:$O,0),1)</f>
        <v>820434</v>
      </c>
      <c r="X1596" s="174" t="str">
        <f>INDEX(ATS!$A:$P,MATCH(ATS!$U1596,ATS!$O:$O,0),2)</f>
        <v>Crossfire Hybrid LS Jersey W</v>
      </c>
      <c r="Y1596" s="175" t="str">
        <f>INDEX(ATS!$A:$P,MATCH(ATS!$U1596,ATS!$O:$O,0),4)</f>
        <v>99901-S</v>
      </c>
      <c r="AA1596" s="173"/>
    </row>
    <row r="1597" spans="1:27">
      <c r="A1597">
        <v>820468</v>
      </c>
      <c r="B1597" t="s">
        <v>3419</v>
      </c>
      <c r="C1597" t="s">
        <v>3939</v>
      </c>
      <c r="D1597" t="s">
        <v>1033</v>
      </c>
      <c r="E1597" t="s">
        <v>114</v>
      </c>
      <c r="F1597" t="s">
        <v>67</v>
      </c>
      <c r="G1597" t="s">
        <v>111</v>
      </c>
      <c r="H1597">
        <v>33</v>
      </c>
      <c r="I1597">
        <v>33</v>
      </c>
      <c r="J1597">
        <v>33</v>
      </c>
      <c r="K1597">
        <v>33</v>
      </c>
      <c r="L1597">
        <v>33</v>
      </c>
      <c r="N1597" s="171" t="str">
        <f t="shared" si="72"/>
        <v>820468-10001-XL</v>
      </c>
      <c r="O1597" s="172" t="str">
        <f>IF(B1597="NET","",IF(B1597="","",IFERROR(VLOOKUP(N1597,EAN!$A:$B,2,FALSE),"MANGLER - MÅ OPPDATERE EAN-FANEN")))</f>
        <v>MANGLER - MÅ OPPDATERE EAN-FANEN</v>
      </c>
      <c r="P1597" s="171">
        <f t="shared" si="73"/>
        <v>33</v>
      </c>
      <c r="Q1597" s="171">
        <f t="shared" si="74"/>
        <v>33</v>
      </c>
      <c r="S1597" s="102" t="str">
        <f>IF(B1597="NET","",IFERROR(VLOOKUP(O1597,'2) Order Form'!$V$9:$V$905,1,FALSE),"Ikke med I order form"))</f>
        <v>Ikke med I order form</v>
      </c>
      <c r="U1597" s="2">
        <v>7048652898579</v>
      </c>
      <c r="V1597" s="120">
        <f>IFERROR(VLOOKUP(U1597,'2) Order Form'!$V$9:$V$1767,1,FALSE),"Ikke med I order form")</f>
        <v>7048652898579</v>
      </c>
      <c r="W1597" s="173">
        <f>INDEX(ATS!$A:$P,MATCH(ATS!$U1597,ATS!$O:$O,0),1)</f>
        <v>820434</v>
      </c>
      <c r="X1597" s="174" t="str">
        <f>INDEX(ATS!$A:$P,MATCH(ATS!$U1597,ATS!$O:$O,0),2)</f>
        <v>Crossfire Hybrid LS Jersey W</v>
      </c>
      <c r="Y1597" s="175" t="str">
        <f>INDEX(ATS!$A:$P,MATCH(ATS!$U1597,ATS!$O:$O,0),4)</f>
        <v>99901-S</v>
      </c>
      <c r="AA1597" s="173"/>
    </row>
    <row r="1598" spans="1:27">
      <c r="A1598">
        <v>820468</v>
      </c>
      <c r="B1598" t="s">
        <v>3419</v>
      </c>
      <c r="C1598" t="s">
        <v>3939</v>
      </c>
      <c r="D1598" t="s">
        <v>334</v>
      </c>
      <c r="E1598" t="s">
        <v>2883</v>
      </c>
      <c r="F1598" t="s">
        <v>8</v>
      </c>
      <c r="G1598" t="s">
        <v>111</v>
      </c>
      <c r="H1598">
        <v>25</v>
      </c>
      <c r="I1598">
        <v>25</v>
      </c>
      <c r="J1598">
        <v>25</v>
      </c>
      <c r="K1598">
        <v>25</v>
      </c>
      <c r="L1598">
        <v>25</v>
      </c>
      <c r="N1598" s="171" t="str">
        <f t="shared" si="72"/>
        <v>820468-99901-S</v>
      </c>
      <c r="O1598" s="172" t="str">
        <f>IF(B1598="NET","",IF(B1598="","",IFERROR(VLOOKUP(N1598,EAN!$A:$B,2,FALSE),"MANGLER - MÅ OPPDATERE EAN-FANEN")))</f>
        <v>MANGLER - MÅ OPPDATERE EAN-FANEN</v>
      </c>
      <c r="P1598" s="171">
        <f t="shared" si="73"/>
        <v>25</v>
      </c>
      <c r="Q1598" s="171">
        <f t="shared" si="74"/>
        <v>25</v>
      </c>
      <c r="S1598" s="102" t="str">
        <f>IF(B1598="NET","",IFERROR(VLOOKUP(O1598,'2) Order Form'!$V$9:$V$905,1,FALSE),"Ikke med I order form"))</f>
        <v>Ikke med I order form</v>
      </c>
      <c r="U1598" s="2">
        <v>7048652898562</v>
      </c>
      <c r="V1598" s="120">
        <f>IFERROR(VLOOKUP(U1598,'2) Order Form'!$V$9:$V$1767,1,FALSE),"Ikke med I order form")</f>
        <v>7048652898562</v>
      </c>
      <c r="W1598" s="173">
        <f>INDEX(ATS!$A:$P,MATCH(ATS!$U1598,ATS!$O:$O,0),1)</f>
        <v>820434</v>
      </c>
      <c r="X1598" s="174" t="str">
        <f>INDEX(ATS!$A:$P,MATCH(ATS!$U1598,ATS!$O:$O,0),2)</f>
        <v>Crossfire Hybrid LS Jersey W</v>
      </c>
      <c r="Y1598" s="175" t="str">
        <f>INDEX(ATS!$A:$P,MATCH(ATS!$U1598,ATS!$O:$O,0),4)</f>
        <v>99901-M</v>
      </c>
      <c r="AA1598" s="173"/>
    </row>
    <row r="1599" spans="1:27">
      <c r="A1599">
        <v>820468</v>
      </c>
      <c r="B1599" t="s">
        <v>3419</v>
      </c>
      <c r="C1599" t="s">
        <v>3939</v>
      </c>
      <c r="D1599" t="s">
        <v>335</v>
      </c>
      <c r="E1599" t="s">
        <v>2883</v>
      </c>
      <c r="F1599" t="s">
        <v>7</v>
      </c>
      <c r="G1599" t="s">
        <v>111</v>
      </c>
      <c r="H1599">
        <v>62</v>
      </c>
      <c r="I1599">
        <v>62</v>
      </c>
      <c r="J1599">
        <v>62</v>
      </c>
      <c r="K1599">
        <v>62</v>
      </c>
      <c r="L1599">
        <v>62</v>
      </c>
      <c r="N1599" s="171" t="str">
        <f t="shared" si="72"/>
        <v>820468-99901-M</v>
      </c>
      <c r="O1599" s="172" t="str">
        <f>IF(B1599="NET","",IF(B1599="","",IFERROR(VLOOKUP(N1599,EAN!$A:$B,2,FALSE),"MANGLER - MÅ OPPDATERE EAN-FANEN")))</f>
        <v>MANGLER - MÅ OPPDATERE EAN-FANEN</v>
      </c>
      <c r="P1599" s="171">
        <f t="shared" si="73"/>
        <v>62</v>
      </c>
      <c r="Q1599" s="171">
        <f t="shared" si="74"/>
        <v>62</v>
      </c>
      <c r="S1599" s="102" t="str">
        <f>IF(B1599="NET","",IFERROR(VLOOKUP(O1599,'2) Order Form'!$V$9:$V$905,1,FALSE),"Ikke med I order form"))</f>
        <v>Ikke med I order form</v>
      </c>
      <c r="U1599" s="2">
        <v>7048652898562</v>
      </c>
      <c r="V1599" s="120">
        <f>IFERROR(VLOOKUP(U1599,'2) Order Form'!$V$9:$V$1767,1,FALSE),"Ikke med I order form")</f>
        <v>7048652898562</v>
      </c>
      <c r="W1599" s="173">
        <f>INDEX(ATS!$A:$P,MATCH(ATS!$U1599,ATS!$O:$O,0),1)</f>
        <v>820434</v>
      </c>
      <c r="X1599" s="174" t="str">
        <f>INDEX(ATS!$A:$P,MATCH(ATS!$U1599,ATS!$O:$O,0),2)</f>
        <v>Crossfire Hybrid LS Jersey W</v>
      </c>
      <c r="Y1599" s="175" t="str">
        <f>INDEX(ATS!$A:$P,MATCH(ATS!$U1599,ATS!$O:$O,0),4)</f>
        <v>99901-M</v>
      </c>
      <c r="AA1599" s="173"/>
    </row>
    <row r="1600" spans="1:27">
      <c r="A1600">
        <v>820468</v>
      </c>
      <c r="B1600" t="s">
        <v>3419</v>
      </c>
      <c r="C1600" t="s">
        <v>3939</v>
      </c>
      <c r="D1600" t="s">
        <v>336</v>
      </c>
      <c r="E1600" t="s">
        <v>2883</v>
      </c>
      <c r="F1600" t="s">
        <v>66</v>
      </c>
      <c r="G1600" t="s">
        <v>111</v>
      </c>
      <c r="H1600">
        <v>57</v>
      </c>
      <c r="I1600">
        <v>57</v>
      </c>
      <c r="J1600">
        <v>57</v>
      </c>
      <c r="K1600">
        <v>57</v>
      </c>
      <c r="L1600">
        <v>57</v>
      </c>
      <c r="N1600" s="171" t="str">
        <f t="shared" si="72"/>
        <v>820468-99901-L</v>
      </c>
      <c r="O1600" s="172" t="str">
        <f>IF(B1600="NET","",IF(B1600="","",IFERROR(VLOOKUP(N1600,EAN!$A:$B,2,FALSE),"MANGLER - MÅ OPPDATERE EAN-FANEN")))</f>
        <v>MANGLER - MÅ OPPDATERE EAN-FANEN</v>
      </c>
      <c r="P1600" s="171">
        <f t="shared" si="73"/>
        <v>57</v>
      </c>
      <c r="Q1600" s="171">
        <f t="shared" si="74"/>
        <v>57</v>
      </c>
      <c r="S1600" s="102" t="str">
        <f>IF(B1600="NET","",IFERROR(VLOOKUP(O1600,'2) Order Form'!$V$9:$V$905,1,FALSE),"Ikke med I order form"))</f>
        <v>Ikke med I order form</v>
      </c>
      <c r="U1600" s="2">
        <v>7048652898555</v>
      </c>
      <c r="V1600" s="120">
        <f>IFERROR(VLOOKUP(U1600,'2) Order Form'!$V$9:$V$1767,1,FALSE),"Ikke med I order form")</f>
        <v>7048652898555</v>
      </c>
      <c r="W1600" s="173">
        <f>INDEX(ATS!$A:$P,MATCH(ATS!$U1600,ATS!$O:$O,0),1)</f>
        <v>820434</v>
      </c>
      <c r="X1600" s="174" t="str">
        <f>INDEX(ATS!$A:$P,MATCH(ATS!$U1600,ATS!$O:$O,0),2)</f>
        <v>Crossfire Hybrid LS Jersey W</v>
      </c>
      <c r="Y1600" s="175" t="str">
        <f>INDEX(ATS!$A:$P,MATCH(ATS!$U1600,ATS!$O:$O,0),4)</f>
        <v>99901-L</v>
      </c>
      <c r="AA1600" s="173"/>
    </row>
    <row r="1601" spans="1:27">
      <c r="A1601">
        <v>820468</v>
      </c>
      <c r="B1601" t="s">
        <v>3419</v>
      </c>
      <c r="C1601" t="s">
        <v>3939</v>
      </c>
      <c r="D1601" t="s">
        <v>337</v>
      </c>
      <c r="E1601" t="s">
        <v>2883</v>
      </c>
      <c r="F1601" t="s">
        <v>67</v>
      </c>
      <c r="G1601" t="s">
        <v>111</v>
      </c>
      <c r="H1601">
        <v>26</v>
      </c>
      <c r="I1601">
        <v>26</v>
      </c>
      <c r="J1601">
        <v>26</v>
      </c>
      <c r="K1601">
        <v>26</v>
      </c>
      <c r="L1601">
        <v>26</v>
      </c>
      <c r="N1601" s="171" t="str">
        <f t="shared" si="72"/>
        <v>820468-99901-XL</v>
      </c>
      <c r="O1601" s="172" t="str">
        <f>IF(B1601="NET","",IF(B1601="","",IFERROR(VLOOKUP(N1601,EAN!$A:$B,2,FALSE),"MANGLER - MÅ OPPDATERE EAN-FANEN")))</f>
        <v>MANGLER - MÅ OPPDATERE EAN-FANEN</v>
      </c>
      <c r="P1601" s="171">
        <f t="shared" si="73"/>
        <v>26</v>
      </c>
      <c r="Q1601" s="171">
        <f t="shared" si="74"/>
        <v>26</v>
      </c>
      <c r="S1601" s="102" t="str">
        <f>IF(B1601="NET","",IFERROR(VLOOKUP(O1601,'2) Order Form'!$V$9:$V$905,1,FALSE),"Ikke med I order form"))</f>
        <v>Ikke med I order form</v>
      </c>
      <c r="U1601" s="2">
        <v>7048652898555</v>
      </c>
      <c r="V1601" s="120">
        <f>IFERROR(VLOOKUP(U1601,'2) Order Form'!$V$9:$V$1767,1,FALSE),"Ikke med I order form")</f>
        <v>7048652898555</v>
      </c>
      <c r="W1601" s="173">
        <f>INDEX(ATS!$A:$P,MATCH(ATS!$U1601,ATS!$O:$O,0),1)</f>
        <v>820434</v>
      </c>
      <c r="X1601" s="174" t="str">
        <f>INDEX(ATS!$A:$P,MATCH(ATS!$U1601,ATS!$O:$O,0),2)</f>
        <v>Crossfire Hybrid LS Jersey W</v>
      </c>
      <c r="Y1601" s="175" t="str">
        <f>INDEX(ATS!$A:$P,MATCH(ATS!$U1601,ATS!$O:$O,0),4)</f>
        <v>99901-L</v>
      </c>
      <c r="AA1601" s="173"/>
    </row>
    <row r="1602" spans="1:27">
      <c r="A1602" s="140">
        <v>820473</v>
      </c>
      <c r="B1602" t="s">
        <v>170</v>
      </c>
      <c r="H1602" s="140">
        <v>202341</v>
      </c>
      <c r="I1602" s="140">
        <v>202342</v>
      </c>
      <c r="J1602" s="140">
        <v>202343</v>
      </c>
      <c r="K1602" s="140">
        <v>202344</v>
      </c>
      <c r="L1602" s="140">
        <v>202345</v>
      </c>
      <c r="N1602" s="171" t="str">
        <f t="shared" si="72"/>
        <v>820473-</v>
      </c>
      <c r="O1602" s="172" t="str">
        <f>IF(B1602="NET","",IF(B1602="","",IFERROR(VLOOKUP(N1602,EAN!$A:$B,2,FALSE),"MANGLER - MÅ OPPDATERE EAN-FANEN")))</f>
        <v/>
      </c>
      <c r="P1602" s="171">
        <f t="shared" si="73"/>
        <v>202341</v>
      </c>
      <c r="Q1602" s="171">
        <f t="shared" si="74"/>
        <v>202345</v>
      </c>
      <c r="S1602" s="102" t="str">
        <f>IF(B1602="NET","",IFERROR(VLOOKUP(O1602,'2) Order Form'!$V$9:$V$905,1,FALSE),"Ikke med I order form"))</f>
        <v/>
      </c>
      <c r="U1602" s="2">
        <v>7048652898388</v>
      </c>
      <c r="V1602" s="120">
        <f>IFERROR(VLOOKUP(U1602,'2) Order Form'!$V$9:$V$1767,1,FALSE),"Ikke med I order form")</f>
        <v>7048652898388</v>
      </c>
      <c r="W1602" s="173">
        <f>INDEX(ATS!$A:$P,MATCH(ATS!$U1602,ATS!$O:$O,0),1)</f>
        <v>820441</v>
      </c>
      <c r="X1602" s="174" t="str">
        <f>INDEX(ATS!$A:$P,MATCH(ATS!$U1602,ATS!$O:$O,0),2)</f>
        <v>Crossfire SS Jersey W</v>
      </c>
      <c r="Y1602" s="175" t="str">
        <f>INDEX(ATS!$A:$P,MATCH(ATS!$U1602,ATS!$O:$O,0),4)</f>
        <v>44004-XS</v>
      </c>
      <c r="AA1602" s="173"/>
    </row>
    <row r="1603" spans="1:27">
      <c r="A1603">
        <v>820473</v>
      </c>
      <c r="B1603" t="s">
        <v>3420</v>
      </c>
      <c r="C1603" t="s">
        <v>3939</v>
      </c>
      <c r="D1603" t="s">
        <v>344</v>
      </c>
      <c r="E1603" t="s">
        <v>2883</v>
      </c>
      <c r="F1603" t="s">
        <v>78</v>
      </c>
      <c r="G1603" t="s">
        <v>111</v>
      </c>
      <c r="H1603">
        <v>20</v>
      </c>
      <c r="I1603">
        <v>20</v>
      </c>
      <c r="J1603">
        <v>20</v>
      </c>
      <c r="K1603">
        <v>20</v>
      </c>
      <c r="L1603">
        <v>20</v>
      </c>
      <c r="N1603" s="171" t="str">
        <f t="shared" si="72"/>
        <v>820473-99901-OS</v>
      </c>
      <c r="O1603" s="172" t="str">
        <f>IF(B1603="NET","",IF(B1603="","",IFERROR(VLOOKUP(N1603,EAN!$A:$B,2,FALSE),"MANGLER - MÅ OPPDATERE EAN-FANEN")))</f>
        <v>MANGLER - MÅ OPPDATERE EAN-FANEN</v>
      </c>
      <c r="P1603" s="171">
        <f t="shared" si="73"/>
        <v>20</v>
      </c>
      <c r="Q1603" s="171">
        <f t="shared" si="74"/>
        <v>20</v>
      </c>
      <c r="S1603" s="102" t="str">
        <f>IF(B1603="NET","",IFERROR(VLOOKUP(O1603,'2) Order Form'!$V$9:$V$905,1,FALSE),"Ikke med I order form"))</f>
        <v>Ikke med I order form</v>
      </c>
      <c r="U1603" s="2">
        <v>7048652898388</v>
      </c>
      <c r="V1603" s="120">
        <f>IFERROR(VLOOKUP(U1603,'2) Order Form'!$V$9:$V$1767,1,FALSE),"Ikke med I order form")</f>
        <v>7048652898388</v>
      </c>
      <c r="W1603" s="173">
        <f>INDEX(ATS!$A:$P,MATCH(ATS!$U1603,ATS!$O:$O,0),1)</f>
        <v>820441</v>
      </c>
      <c r="X1603" s="174" t="str">
        <f>INDEX(ATS!$A:$P,MATCH(ATS!$U1603,ATS!$O:$O,0),2)</f>
        <v>Crossfire SS Jersey W</v>
      </c>
      <c r="Y1603" s="175" t="str">
        <f>INDEX(ATS!$A:$P,MATCH(ATS!$U1603,ATS!$O:$O,0),4)</f>
        <v>44004-XS</v>
      </c>
      <c r="AA1603" s="173"/>
    </row>
    <row r="1604" spans="1:27">
      <c r="A1604" s="140">
        <v>820474</v>
      </c>
      <c r="B1604" t="s">
        <v>170</v>
      </c>
      <c r="H1604" s="140">
        <v>202341</v>
      </c>
      <c r="I1604" s="140">
        <v>202342</v>
      </c>
      <c r="J1604" s="140">
        <v>202343</v>
      </c>
      <c r="K1604" s="140">
        <v>202344</v>
      </c>
      <c r="L1604" s="140">
        <v>202345</v>
      </c>
      <c r="N1604" s="171" t="str">
        <f t="shared" ref="N1604:N1667" si="75">CONCATENATE(A1604,"-",D1604)</f>
        <v>820474-</v>
      </c>
      <c r="O1604" s="172" t="str">
        <f>IF(B1604="NET","",IF(B1604="","",IFERROR(VLOOKUP(N1604,EAN!$A:$B,2,FALSE),"MANGLER - MÅ OPPDATERE EAN-FANEN")))</f>
        <v/>
      </c>
      <c r="P1604" s="171">
        <f t="shared" si="73"/>
        <v>202341</v>
      </c>
      <c r="Q1604" s="171">
        <f t="shared" si="74"/>
        <v>202345</v>
      </c>
      <c r="S1604" s="102" t="str">
        <f>IF(B1604="NET","",IFERROR(VLOOKUP(O1604,'2) Order Form'!$V$9:$V$905,1,FALSE),"Ikke med I order form"))</f>
        <v/>
      </c>
      <c r="U1604" s="2">
        <v>7048652898371</v>
      </c>
      <c r="V1604" s="120">
        <f>IFERROR(VLOOKUP(U1604,'2) Order Form'!$V$9:$V$1767,1,FALSE),"Ikke med I order form")</f>
        <v>7048652898371</v>
      </c>
      <c r="W1604" s="173">
        <f>INDEX(ATS!$A:$P,MATCH(ATS!$U1604,ATS!$O:$O,0),1)</f>
        <v>820441</v>
      </c>
      <c r="X1604" s="174" t="str">
        <f>INDEX(ATS!$A:$P,MATCH(ATS!$U1604,ATS!$O:$O,0),2)</f>
        <v>Crossfire SS Jersey W</v>
      </c>
      <c r="Y1604" s="175" t="str">
        <f>INDEX(ATS!$A:$P,MATCH(ATS!$U1604,ATS!$O:$O,0),4)</f>
        <v>44004-S</v>
      </c>
      <c r="AA1604" s="173"/>
    </row>
    <row r="1605" spans="1:27">
      <c r="A1605">
        <v>820474</v>
      </c>
      <c r="B1605" t="s">
        <v>3422</v>
      </c>
      <c r="C1605" t="s">
        <v>3939</v>
      </c>
      <c r="D1605" t="s">
        <v>344</v>
      </c>
      <c r="E1605" t="s">
        <v>2883</v>
      </c>
      <c r="F1605" t="s">
        <v>78</v>
      </c>
      <c r="G1605" t="s">
        <v>111</v>
      </c>
      <c r="H1605">
        <v>45</v>
      </c>
      <c r="I1605">
        <v>45</v>
      </c>
      <c r="J1605">
        <v>45</v>
      </c>
      <c r="K1605">
        <v>45</v>
      </c>
      <c r="L1605">
        <v>45</v>
      </c>
      <c r="N1605" s="171" t="str">
        <f t="shared" si="75"/>
        <v>820474-99901-OS</v>
      </c>
      <c r="O1605" s="172" t="str">
        <f>IF(B1605="NET","",IF(B1605="","",IFERROR(VLOOKUP(N1605,EAN!$A:$B,2,FALSE),"MANGLER - MÅ OPPDATERE EAN-FANEN")))</f>
        <v>MANGLER - MÅ OPPDATERE EAN-FANEN</v>
      </c>
      <c r="P1605" s="171">
        <f t="shared" ref="P1605:P1668" si="76">H1605</f>
        <v>45</v>
      </c>
      <c r="Q1605" s="171">
        <f t="shared" ref="Q1605:Q1668" si="77">L1605</f>
        <v>45</v>
      </c>
      <c r="S1605" s="102" t="str">
        <f>IF(B1605="NET","",IFERROR(VLOOKUP(O1605,'2) Order Form'!$V$9:$V$905,1,FALSE),"Ikke med I order form"))</f>
        <v>Ikke med I order form</v>
      </c>
      <c r="U1605" s="2">
        <v>7048652898371</v>
      </c>
      <c r="V1605" s="120">
        <f>IFERROR(VLOOKUP(U1605,'2) Order Form'!$V$9:$V$1767,1,FALSE),"Ikke med I order form")</f>
        <v>7048652898371</v>
      </c>
      <c r="W1605" s="173">
        <f>INDEX(ATS!$A:$P,MATCH(ATS!$U1605,ATS!$O:$O,0),1)</f>
        <v>820441</v>
      </c>
      <c r="X1605" s="174" t="str">
        <f>INDEX(ATS!$A:$P,MATCH(ATS!$U1605,ATS!$O:$O,0),2)</f>
        <v>Crossfire SS Jersey W</v>
      </c>
      <c r="Y1605" s="175" t="str">
        <f>INDEX(ATS!$A:$P,MATCH(ATS!$U1605,ATS!$O:$O,0),4)</f>
        <v>44004-S</v>
      </c>
      <c r="AA1605" s="173"/>
    </row>
    <row r="1606" spans="1:27">
      <c r="A1606" s="140">
        <v>820475</v>
      </c>
      <c r="B1606" t="s">
        <v>170</v>
      </c>
      <c r="H1606" s="140">
        <v>202341</v>
      </c>
      <c r="I1606" s="140">
        <v>202342</v>
      </c>
      <c r="J1606" s="140">
        <v>202343</v>
      </c>
      <c r="K1606" s="140">
        <v>202344</v>
      </c>
      <c r="L1606" s="140">
        <v>202345</v>
      </c>
      <c r="N1606" s="171" t="str">
        <f t="shared" si="75"/>
        <v>820475-</v>
      </c>
      <c r="O1606" s="172" t="str">
        <f>IF(B1606="NET","",IF(B1606="","",IFERROR(VLOOKUP(N1606,EAN!$A:$B,2,FALSE),"MANGLER - MÅ OPPDATERE EAN-FANEN")))</f>
        <v/>
      </c>
      <c r="P1606" s="171">
        <f t="shared" si="76"/>
        <v>202341</v>
      </c>
      <c r="Q1606" s="171">
        <f t="shared" si="77"/>
        <v>202345</v>
      </c>
      <c r="S1606" s="102" t="str">
        <f>IF(B1606="NET","",IFERROR(VLOOKUP(O1606,'2) Order Form'!$V$9:$V$905,1,FALSE),"Ikke med I order form"))</f>
        <v/>
      </c>
      <c r="U1606" s="2">
        <v>7048652898364</v>
      </c>
      <c r="V1606" s="120">
        <f>IFERROR(VLOOKUP(U1606,'2) Order Form'!$V$9:$V$1767,1,FALSE),"Ikke med I order form")</f>
        <v>7048652898364</v>
      </c>
      <c r="W1606" s="173">
        <f>INDEX(ATS!$A:$P,MATCH(ATS!$U1606,ATS!$O:$O,0),1)</f>
        <v>820441</v>
      </c>
      <c r="X1606" s="174" t="str">
        <f>INDEX(ATS!$A:$P,MATCH(ATS!$U1606,ATS!$O:$O,0),2)</f>
        <v>Crossfire SS Jersey W</v>
      </c>
      <c r="Y1606" s="175" t="str">
        <f>INDEX(ATS!$A:$P,MATCH(ATS!$U1606,ATS!$O:$O,0),4)</f>
        <v>44004-M</v>
      </c>
      <c r="AA1606" s="173"/>
    </row>
    <row r="1607" spans="1:27">
      <c r="A1607">
        <v>820475</v>
      </c>
      <c r="B1607" t="s">
        <v>3423</v>
      </c>
      <c r="C1607" t="s">
        <v>3939</v>
      </c>
      <c r="D1607" t="s">
        <v>3411</v>
      </c>
      <c r="E1607" t="s">
        <v>3412</v>
      </c>
      <c r="F1607" t="s">
        <v>78</v>
      </c>
      <c r="G1607" t="s">
        <v>111</v>
      </c>
      <c r="H1607">
        <v>150</v>
      </c>
      <c r="I1607">
        <v>150</v>
      </c>
      <c r="J1607">
        <v>150</v>
      </c>
      <c r="K1607">
        <v>150</v>
      </c>
      <c r="L1607">
        <v>150</v>
      </c>
      <c r="N1607" s="171" t="str">
        <f t="shared" si="75"/>
        <v>820475-54100-OS</v>
      </c>
      <c r="O1607" s="172" t="str">
        <f>IF(B1607="NET","",IF(B1607="","",IFERROR(VLOOKUP(N1607,EAN!$A:$B,2,FALSE),"MANGLER - MÅ OPPDATERE EAN-FANEN")))</f>
        <v>MANGLER - MÅ OPPDATERE EAN-FANEN</v>
      </c>
      <c r="P1607" s="171">
        <f t="shared" si="76"/>
        <v>150</v>
      </c>
      <c r="Q1607" s="171">
        <f t="shared" si="77"/>
        <v>150</v>
      </c>
      <c r="S1607" s="102" t="str">
        <f>IF(B1607="NET","",IFERROR(VLOOKUP(O1607,'2) Order Form'!$V$9:$V$905,1,FALSE),"Ikke med I order form"))</f>
        <v>Ikke med I order form</v>
      </c>
      <c r="U1607" s="2">
        <v>7048652898364</v>
      </c>
      <c r="V1607" s="120">
        <f>IFERROR(VLOOKUP(U1607,'2) Order Form'!$V$9:$V$1767,1,FALSE),"Ikke med I order form")</f>
        <v>7048652898364</v>
      </c>
      <c r="W1607" s="173">
        <f>INDEX(ATS!$A:$P,MATCH(ATS!$U1607,ATS!$O:$O,0),1)</f>
        <v>820441</v>
      </c>
      <c r="X1607" s="174" t="str">
        <f>INDEX(ATS!$A:$P,MATCH(ATS!$U1607,ATS!$O:$O,0),2)</f>
        <v>Crossfire SS Jersey W</v>
      </c>
      <c r="Y1607" s="175" t="str">
        <f>INDEX(ATS!$A:$P,MATCH(ATS!$U1607,ATS!$O:$O,0),4)</f>
        <v>44004-M</v>
      </c>
      <c r="AA1607" s="173"/>
    </row>
    <row r="1608" spans="1:27">
      <c r="A1608">
        <v>820475</v>
      </c>
      <c r="B1608" t="s">
        <v>3423</v>
      </c>
      <c r="C1608" t="s">
        <v>3939</v>
      </c>
      <c r="D1608" t="s">
        <v>3410</v>
      </c>
      <c r="E1608" t="s">
        <v>2813</v>
      </c>
      <c r="F1608" t="s">
        <v>78</v>
      </c>
      <c r="G1608" t="s">
        <v>214</v>
      </c>
      <c r="H1608">
        <v>537</v>
      </c>
      <c r="I1608">
        <v>537</v>
      </c>
      <c r="J1608">
        <v>537</v>
      </c>
      <c r="K1608">
        <v>537</v>
      </c>
      <c r="L1608">
        <v>537</v>
      </c>
      <c r="N1608" s="171" t="str">
        <f t="shared" si="75"/>
        <v>820475-88302-OS</v>
      </c>
      <c r="O1608" s="172" t="str">
        <f>IF(B1608="NET","",IF(B1608="","",IFERROR(VLOOKUP(N1608,EAN!$A:$B,2,FALSE),"MANGLER - MÅ OPPDATERE EAN-FANEN")))</f>
        <v>MANGLER - MÅ OPPDATERE EAN-FANEN</v>
      </c>
      <c r="P1608" s="171">
        <f t="shared" si="76"/>
        <v>537</v>
      </c>
      <c r="Q1608" s="171">
        <f t="shared" si="77"/>
        <v>537</v>
      </c>
      <c r="S1608" s="102" t="str">
        <f>IF(B1608="NET","",IFERROR(VLOOKUP(O1608,'2) Order Form'!$V$9:$V$905,1,FALSE),"Ikke med I order form"))</f>
        <v>Ikke med I order form</v>
      </c>
      <c r="U1608" s="2">
        <v>7048652898357</v>
      </c>
      <c r="V1608" s="120">
        <f>IFERROR(VLOOKUP(U1608,'2) Order Form'!$V$9:$V$1767,1,FALSE),"Ikke med I order form")</f>
        <v>7048652898357</v>
      </c>
      <c r="W1608" s="173">
        <f>INDEX(ATS!$A:$P,MATCH(ATS!$U1608,ATS!$O:$O,0),1)</f>
        <v>820441</v>
      </c>
      <c r="X1608" s="174" t="str">
        <f>INDEX(ATS!$A:$P,MATCH(ATS!$U1608,ATS!$O:$O,0),2)</f>
        <v>Crossfire SS Jersey W</v>
      </c>
      <c r="Y1608" s="175" t="str">
        <f>INDEX(ATS!$A:$P,MATCH(ATS!$U1608,ATS!$O:$O,0),4)</f>
        <v>44004-L</v>
      </c>
      <c r="AA1608" s="173"/>
    </row>
    <row r="1609" spans="1:27">
      <c r="A1609">
        <v>820475</v>
      </c>
      <c r="B1609" t="s">
        <v>3423</v>
      </c>
      <c r="C1609" t="s">
        <v>3939</v>
      </c>
      <c r="D1609" t="s">
        <v>344</v>
      </c>
      <c r="E1609" t="s">
        <v>2883</v>
      </c>
      <c r="F1609" t="s">
        <v>78</v>
      </c>
      <c r="G1609" t="s">
        <v>111</v>
      </c>
      <c r="H1609">
        <v>867</v>
      </c>
      <c r="I1609">
        <v>867</v>
      </c>
      <c r="J1609">
        <v>867</v>
      </c>
      <c r="K1609">
        <v>867</v>
      </c>
      <c r="L1609">
        <v>867</v>
      </c>
      <c r="N1609" s="171" t="str">
        <f t="shared" si="75"/>
        <v>820475-99901-OS</v>
      </c>
      <c r="O1609" s="172" t="str">
        <f>IF(B1609="NET","",IF(B1609="","",IFERROR(VLOOKUP(N1609,EAN!$A:$B,2,FALSE),"MANGLER - MÅ OPPDATERE EAN-FANEN")))</f>
        <v>MANGLER - MÅ OPPDATERE EAN-FANEN</v>
      </c>
      <c r="P1609" s="171">
        <f t="shared" si="76"/>
        <v>867</v>
      </c>
      <c r="Q1609" s="171">
        <f t="shared" si="77"/>
        <v>867</v>
      </c>
      <c r="S1609" s="102" t="str">
        <f>IF(B1609="NET","",IFERROR(VLOOKUP(O1609,'2) Order Form'!$V$9:$V$905,1,FALSE),"Ikke med I order form"))</f>
        <v>Ikke med I order form</v>
      </c>
      <c r="U1609" s="2">
        <v>7048652898357</v>
      </c>
      <c r="V1609" s="120">
        <f>IFERROR(VLOOKUP(U1609,'2) Order Form'!$V$9:$V$1767,1,FALSE),"Ikke med I order form")</f>
        <v>7048652898357</v>
      </c>
      <c r="W1609" s="173">
        <f>INDEX(ATS!$A:$P,MATCH(ATS!$U1609,ATS!$O:$O,0),1)</f>
        <v>820441</v>
      </c>
      <c r="X1609" s="174" t="str">
        <f>INDEX(ATS!$A:$P,MATCH(ATS!$U1609,ATS!$O:$O,0),2)</f>
        <v>Crossfire SS Jersey W</v>
      </c>
      <c r="Y1609" s="175" t="str">
        <f>INDEX(ATS!$A:$P,MATCH(ATS!$U1609,ATS!$O:$O,0),4)</f>
        <v>44004-L</v>
      </c>
      <c r="AA1609" s="173"/>
    </row>
    <row r="1610" spans="1:27">
      <c r="A1610" s="140">
        <v>820477</v>
      </c>
      <c r="B1610" t="s">
        <v>170</v>
      </c>
      <c r="H1610" s="140">
        <v>202341</v>
      </c>
      <c r="I1610" s="140">
        <v>202342</v>
      </c>
      <c r="J1610" s="140">
        <v>202343</v>
      </c>
      <c r="K1610" s="140">
        <v>202344</v>
      </c>
      <c r="L1610" s="140">
        <v>202345</v>
      </c>
      <c r="N1610" s="171" t="str">
        <f t="shared" si="75"/>
        <v>820477-</v>
      </c>
      <c r="O1610" s="172" t="str">
        <f>IF(B1610="NET","",IF(B1610="","",IFERROR(VLOOKUP(N1610,EAN!$A:$B,2,FALSE),"MANGLER - MÅ OPPDATERE EAN-FANEN")))</f>
        <v/>
      </c>
      <c r="P1610" s="171">
        <f t="shared" si="76"/>
        <v>202341</v>
      </c>
      <c r="Q1610" s="171">
        <f t="shared" si="77"/>
        <v>202345</v>
      </c>
      <c r="S1610" s="102" t="str">
        <f>IF(B1610="NET","",IFERROR(VLOOKUP(O1610,'2) Order Form'!$V$9:$V$905,1,FALSE),"Ikke med I order form"))</f>
        <v/>
      </c>
      <c r="U1610" s="2">
        <v>7048652898425</v>
      </c>
      <c r="V1610" s="120">
        <f>IFERROR(VLOOKUP(U1610,'2) Order Form'!$V$9:$V$1767,1,FALSE),"Ikke med I order form")</f>
        <v>7048652898425</v>
      </c>
      <c r="W1610" s="173">
        <f>INDEX(ATS!$A:$P,MATCH(ATS!$U1610,ATS!$O:$O,0),1)</f>
        <v>820441</v>
      </c>
      <c r="X1610" s="174" t="str">
        <f>INDEX(ATS!$A:$P,MATCH(ATS!$U1610,ATS!$O:$O,0),2)</f>
        <v>Crossfire SS Jersey W</v>
      </c>
      <c r="Y1610" s="175" t="str">
        <f>INDEX(ATS!$A:$P,MATCH(ATS!$U1610,ATS!$O:$O,0),4)</f>
        <v>99901-XS</v>
      </c>
      <c r="AA1610" s="173"/>
    </row>
    <row r="1611" spans="1:27">
      <c r="A1611">
        <v>820477</v>
      </c>
      <c r="B1611" t="s">
        <v>3424</v>
      </c>
      <c r="C1611" t="s">
        <v>3939</v>
      </c>
      <c r="D1611" t="s">
        <v>3421</v>
      </c>
      <c r="E1611" t="s">
        <v>3367</v>
      </c>
      <c r="F1611" t="s">
        <v>78</v>
      </c>
      <c r="G1611" t="s">
        <v>214</v>
      </c>
      <c r="H1611">
        <v>104</v>
      </c>
      <c r="I1611">
        <v>104</v>
      </c>
      <c r="J1611">
        <v>104</v>
      </c>
      <c r="K1611">
        <v>104</v>
      </c>
      <c r="L1611">
        <v>104</v>
      </c>
      <c r="N1611" s="171" t="str">
        <f t="shared" si="75"/>
        <v>820477-76100-OS</v>
      </c>
      <c r="O1611" s="172" t="str">
        <f>IF(B1611="NET","",IF(B1611="","",IFERROR(VLOOKUP(N1611,EAN!$A:$B,2,FALSE),"MANGLER - MÅ OPPDATERE EAN-FANEN")))</f>
        <v>MANGLER - MÅ OPPDATERE EAN-FANEN</v>
      </c>
      <c r="P1611" s="171">
        <f t="shared" si="76"/>
        <v>104</v>
      </c>
      <c r="Q1611" s="171">
        <f t="shared" si="77"/>
        <v>104</v>
      </c>
      <c r="S1611" s="102" t="str">
        <f>IF(B1611="NET","",IFERROR(VLOOKUP(O1611,'2) Order Form'!$V$9:$V$905,1,FALSE),"Ikke med I order form"))</f>
        <v>Ikke med I order form</v>
      </c>
      <c r="U1611" s="2">
        <v>7048652898425</v>
      </c>
      <c r="V1611" s="120">
        <f>IFERROR(VLOOKUP(U1611,'2) Order Form'!$V$9:$V$1767,1,FALSE),"Ikke med I order form")</f>
        <v>7048652898425</v>
      </c>
      <c r="W1611" s="173">
        <f>INDEX(ATS!$A:$P,MATCH(ATS!$U1611,ATS!$O:$O,0),1)</f>
        <v>820441</v>
      </c>
      <c r="X1611" s="174" t="str">
        <f>INDEX(ATS!$A:$P,MATCH(ATS!$U1611,ATS!$O:$O,0),2)</f>
        <v>Crossfire SS Jersey W</v>
      </c>
      <c r="Y1611" s="175" t="str">
        <f>INDEX(ATS!$A:$P,MATCH(ATS!$U1611,ATS!$O:$O,0),4)</f>
        <v>99901-XS</v>
      </c>
      <c r="AA1611" s="173"/>
    </row>
    <row r="1612" spans="1:27">
      <c r="A1612">
        <v>820477</v>
      </c>
      <c r="B1612" t="s">
        <v>3424</v>
      </c>
      <c r="C1612" t="s">
        <v>3939</v>
      </c>
      <c r="D1612" t="s">
        <v>3410</v>
      </c>
      <c r="E1612" t="s">
        <v>2813</v>
      </c>
      <c r="F1612" t="s">
        <v>78</v>
      </c>
      <c r="G1612" t="s">
        <v>214</v>
      </c>
      <c r="H1612">
        <v>416</v>
      </c>
      <c r="I1612">
        <v>416</v>
      </c>
      <c r="J1612">
        <v>416</v>
      </c>
      <c r="K1612">
        <v>416</v>
      </c>
      <c r="L1612">
        <v>416</v>
      </c>
      <c r="N1612" s="171" t="str">
        <f t="shared" si="75"/>
        <v>820477-88302-OS</v>
      </c>
      <c r="O1612" s="172" t="str">
        <f>IF(B1612="NET","",IF(B1612="","",IFERROR(VLOOKUP(N1612,EAN!$A:$B,2,FALSE),"MANGLER - MÅ OPPDATERE EAN-FANEN")))</f>
        <v>MANGLER - MÅ OPPDATERE EAN-FANEN</v>
      </c>
      <c r="P1612" s="171">
        <f t="shared" si="76"/>
        <v>416</v>
      </c>
      <c r="Q1612" s="171">
        <f t="shared" si="77"/>
        <v>416</v>
      </c>
      <c r="S1612" s="102" t="str">
        <f>IF(B1612="NET","",IFERROR(VLOOKUP(O1612,'2) Order Form'!$V$9:$V$905,1,FALSE),"Ikke med I order form"))</f>
        <v>Ikke med I order form</v>
      </c>
      <c r="U1612" s="2">
        <v>7048652898418</v>
      </c>
      <c r="V1612" s="120">
        <f>IFERROR(VLOOKUP(U1612,'2) Order Form'!$V$9:$V$1767,1,FALSE),"Ikke med I order form")</f>
        <v>7048652898418</v>
      </c>
      <c r="W1612" s="173">
        <f>INDEX(ATS!$A:$P,MATCH(ATS!$U1612,ATS!$O:$O,0),1)</f>
        <v>820441</v>
      </c>
      <c r="X1612" s="174" t="str">
        <f>INDEX(ATS!$A:$P,MATCH(ATS!$U1612,ATS!$O:$O,0),2)</f>
        <v>Crossfire SS Jersey W</v>
      </c>
      <c r="Y1612" s="175" t="str">
        <f>INDEX(ATS!$A:$P,MATCH(ATS!$U1612,ATS!$O:$O,0),4)</f>
        <v>99901-S</v>
      </c>
      <c r="AA1612" s="173"/>
    </row>
    <row r="1613" spans="1:27">
      <c r="A1613">
        <v>820477</v>
      </c>
      <c r="B1613" t="s">
        <v>3424</v>
      </c>
      <c r="C1613" t="s">
        <v>3939</v>
      </c>
      <c r="D1613" t="s">
        <v>344</v>
      </c>
      <c r="E1613" t="s">
        <v>2883</v>
      </c>
      <c r="F1613" t="s">
        <v>78</v>
      </c>
      <c r="G1613" t="s">
        <v>111</v>
      </c>
      <c r="H1613">
        <v>414</v>
      </c>
      <c r="I1613">
        <v>414</v>
      </c>
      <c r="J1613">
        <v>414</v>
      </c>
      <c r="K1613">
        <v>414</v>
      </c>
      <c r="L1613">
        <v>414</v>
      </c>
      <c r="N1613" s="171" t="str">
        <f t="shared" si="75"/>
        <v>820477-99901-OS</v>
      </c>
      <c r="O1613" s="172" t="str">
        <f>IF(B1613="NET","",IF(B1613="","",IFERROR(VLOOKUP(N1613,EAN!$A:$B,2,FALSE),"MANGLER - MÅ OPPDATERE EAN-FANEN")))</f>
        <v>MANGLER - MÅ OPPDATERE EAN-FANEN</v>
      </c>
      <c r="P1613" s="171">
        <f t="shared" si="76"/>
        <v>414</v>
      </c>
      <c r="Q1613" s="171">
        <f t="shared" si="77"/>
        <v>414</v>
      </c>
      <c r="S1613" s="102" t="str">
        <f>IF(B1613="NET","",IFERROR(VLOOKUP(O1613,'2) Order Form'!$V$9:$V$905,1,FALSE),"Ikke med I order form"))</f>
        <v>Ikke med I order form</v>
      </c>
      <c r="U1613" s="2">
        <v>7048652898418</v>
      </c>
      <c r="V1613" s="120">
        <f>IFERROR(VLOOKUP(U1613,'2) Order Form'!$V$9:$V$1767,1,FALSE),"Ikke med I order form")</f>
        <v>7048652898418</v>
      </c>
      <c r="W1613" s="173">
        <f>INDEX(ATS!$A:$P,MATCH(ATS!$U1613,ATS!$O:$O,0),1)</f>
        <v>820441</v>
      </c>
      <c r="X1613" s="174" t="str">
        <f>INDEX(ATS!$A:$P,MATCH(ATS!$U1613,ATS!$O:$O,0),2)</f>
        <v>Crossfire SS Jersey W</v>
      </c>
      <c r="Y1613" s="175" t="str">
        <f>INDEX(ATS!$A:$P,MATCH(ATS!$U1613,ATS!$O:$O,0),4)</f>
        <v>99901-S</v>
      </c>
      <c r="AA1613" s="173"/>
    </row>
    <row r="1614" spans="1:27">
      <c r="A1614" s="140">
        <v>820478</v>
      </c>
      <c r="B1614" t="s">
        <v>170</v>
      </c>
      <c r="H1614" s="140">
        <v>202341</v>
      </c>
      <c r="I1614" s="140">
        <v>202342</v>
      </c>
      <c r="J1614" s="140">
        <v>202343</v>
      </c>
      <c r="K1614" s="140">
        <v>202344</v>
      </c>
      <c r="L1614" s="140">
        <v>202345</v>
      </c>
      <c r="N1614" s="171" t="str">
        <f t="shared" si="75"/>
        <v>820478-</v>
      </c>
      <c r="O1614" s="172" t="str">
        <f>IF(B1614="NET","",IF(B1614="","",IFERROR(VLOOKUP(N1614,EAN!$A:$B,2,FALSE),"MANGLER - MÅ OPPDATERE EAN-FANEN")))</f>
        <v/>
      </c>
      <c r="P1614" s="171">
        <f t="shared" si="76"/>
        <v>202341</v>
      </c>
      <c r="Q1614" s="171">
        <f t="shared" si="77"/>
        <v>202345</v>
      </c>
      <c r="S1614" s="102" t="str">
        <f>IF(B1614="NET","",IFERROR(VLOOKUP(O1614,'2) Order Form'!$V$9:$V$905,1,FALSE),"Ikke med I order form"))</f>
        <v/>
      </c>
      <c r="U1614" s="2">
        <v>7048652898401</v>
      </c>
      <c r="V1614" s="120">
        <f>IFERROR(VLOOKUP(U1614,'2) Order Form'!$V$9:$V$1767,1,FALSE),"Ikke med I order form")</f>
        <v>7048652898401</v>
      </c>
      <c r="W1614" s="173">
        <f>INDEX(ATS!$A:$P,MATCH(ATS!$U1614,ATS!$O:$O,0),1)</f>
        <v>820441</v>
      </c>
      <c r="X1614" s="174" t="str">
        <f>INDEX(ATS!$A:$P,MATCH(ATS!$U1614,ATS!$O:$O,0),2)</f>
        <v>Crossfire SS Jersey W</v>
      </c>
      <c r="Y1614" s="175" t="str">
        <f>INDEX(ATS!$A:$P,MATCH(ATS!$U1614,ATS!$O:$O,0),4)</f>
        <v>99901-M</v>
      </c>
      <c r="AA1614" s="173"/>
    </row>
    <row r="1615" spans="1:27">
      <c r="A1615">
        <v>820478</v>
      </c>
      <c r="B1615" t="s">
        <v>3425</v>
      </c>
      <c r="C1615" t="s">
        <v>3939</v>
      </c>
      <c r="D1615" t="s">
        <v>344</v>
      </c>
      <c r="E1615" t="s">
        <v>2883</v>
      </c>
      <c r="F1615" t="s">
        <v>78</v>
      </c>
      <c r="G1615" t="s">
        <v>111</v>
      </c>
      <c r="H1615">
        <v>266</v>
      </c>
      <c r="I1615">
        <v>266</v>
      </c>
      <c r="J1615">
        <v>266</v>
      </c>
      <c r="K1615">
        <v>266</v>
      </c>
      <c r="L1615">
        <v>266</v>
      </c>
      <c r="N1615" s="171" t="str">
        <f t="shared" si="75"/>
        <v>820478-99901-OS</v>
      </c>
      <c r="O1615" s="172" t="str">
        <f>IF(B1615="NET","",IF(B1615="","",IFERROR(VLOOKUP(N1615,EAN!$A:$B,2,FALSE),"MANGLER - MÅ OPPDATERE EAN-FANEN")))</f>
        <v>MANGLER - MÅ OPPDATERE EAN-FANEN</v>
      </c>
      <c r="P1615" s="171">
        <f t="shared" si="76"/>
        <v>266</v>
      </c>
      <c r="Q1615" s="171">
        <f t="shared" si="77"/>
        <v>266</v>
      </c>
      <c r="S1615" s="102" t="str">
        <f>IF(B1615="NET","",IFERROR(VLOOKUP(O1615,'2) Order Form'!$V$9:$V$905,1,FALSE),"Ikke med I order form"))</f>
        <v>Ikke med I order form</v>
      </c>
      <c r="U1615" s="2">
        <v>7048652898401</v>
      </c>
      <c r="V1615" s="120">
        <f>IFERROR(VLOOKUP(U1615,'2) Order Form'!$V$9:$V$1767,1,FALSE),"Ikke med I order form")</f>
        <v>7048652898401</v>
      </c>
      <c r="W1615" s="173">
        <f>INDEX(ATS!$A:$P,MATCH(ATS!$U1615,ATS!$O:$O,0),1)</f>
        <v>820441</v>
      </c>
      <c r="X1615" s="174" t="str">
        <f>INDEX(ATS!$A:$P,MATCH(ATS!$U1615,ATS!$O:$O,0),2)</f>
        <v>Crossfire SS Jersey W</v>
      </c>
      <c r="Y1615" s="175" t="str">
        <f>INDEX(ATS!$A:$P,MATCH(ATS!$U1615,ATS!$O:$O,0),4)</f>
        <v>99901-M</v>
      </c>
      <c r="AA1615" s="173"/>
    </row>
    <row r="1616" spans="1:27">
      <c r="A1616" s="140">
        <v>820485</v>
      </c>
      <c r="B1616" t="s">
        <v>170</v>
      </c>
      <c r="H1616" s="140">
        <v>202341</v>
      </c>
      <c r="I1616" s="140">
        <v>202342</v>
      </c>
      <c r="J1616" s="140">
        <v>202343</v>
      </c>
      <c r="K1616" s="140">
        <v>202344</v>
      </c>
      <c r="L1616" s="140">
        <v>202345</v>
      </c>
      <c r="N1616" s="171" t="str">
        <f t="shared" si="75"/>
        <v>820485-</v>
      </c>
      <c r="O1616" s="172" t="str">
        <f>IF(B1616="NET","",IF(B1616="","",IFERROR(VLOOKUP(N1616,EAN!$A:$B,2,FALSE),"MANGLER - MÅ OPPDATERE EAN-FANEN")))</f>
        <v/>
      </c>
      <c r="P1616" s="171">
        <f t="shared" si="76"/>
        <v>202341</v>
      </c>
      <c r="Q1616" s="171">
        <f t="shared" si="77"/>
        <v>202345</v>
      </c>
      <c r="S1616" s="102" t="str">
        <f>IF(B1616="NET","",IFERROR(VLOOKUP(O1616,'2) Order Form'!$V$9:$V$905,1,FALSE),"Ikke med I order form"))</f>
        <v/>
      </c>
      <c r="U1616" s="2">
        <v>7048652898395</v>
      </c>
      <c r="V1616" s="120">
        <f>IFERROR(VLOOKUP(U1616,'2) Order Form'!$V$9:$V$1767,1,FALSE),"Ikke med I order form")</f>
        <v>7048652898395</v>
      </c>
      <c r="W1616" s="173">
        <f>INDEX(ATS!$A:$P,MATCH(ATS!$U1616,ATS!$O:$O,0),1)</f>
        <v>820441</v>
      </c>
      <c r="X1616" s="174" t="str">
        <f>INDEX(ATS!$A:$P,MATCH(ATS!$U1616,ATS!$O:$O,0),2)</f>
        <v>Crossfire SS Jersey W</v>
      </c>
      <c r="Y1616" s="175" t="str">
        <f>INDEX(ATS!$A:$P,MATCH(ATS!$U1616,ATS!$O:$O,0),4)</f>
        <v>99901-L</v>
      </c>
      <c r="AA1616" s="173"/>
    </row>
    <row r="1617" spans="1:27">
      <c r="A1617">
        <v>820485</v>
      </c>
      <c r="B1617" t="s">
        <v>3426</v>
      </c>
      <c r="C1617" t="s">
        <v>3939</v>
      </c>
      <c r="D1617" t="s">
        <v>3411</v>
      </c>
      <c r="E1617" t="s">
        <v>3412</v>
      </c>
      <c r="F1617" t="s">
        <v>78</v>
      </c>
      <c r="G1617" t="s">
        <v>111</v>
      </c>
      <c r="H1617">
        <v>160</v>
      </c>
      <c r="I1617">
        <v>160</v>
      </c>
      <c r="J1617">
        <v>160</v>
      </c>
      <c r="K1617">
        <v>160</v>
      </c>
      <c r="L1617">
        <v>160</v>
      </c>
      <c r="N1617" s="171" t="str">
        <f t="shared" si="75"/>
        <v>820485-54100-OS</v>
      </c>
      <c r="O1617" s="172" t="str">
        <f>IF(B1617="NET","",IF(B1617="","",IFERROR(VLOOKUP(N1617,EAN!$A:$B,2,FALSE),"MANGLER - MÅ OPPDATERE EAN-FANEN")))</f>
        <v>MANGLER - MÅ OPPDATERE EAN-FANEN</v>
      </c>
      <c r="P1617" s="171">
        <f t="shared" si="76"/>
        <v>160</v>
      </c>
      <c r="Q1617" s="171">
        <f t="shared" si="77"/>
        <v>160</v>
      </c>
      <c r="S1617" s="102" t="str">
        <f>IF(B1617="NET","",IFERROR(VLOOKUP(O1617,'2) Order Form'!$V$9:$V$905,1,FALSE),"Ikke med I order form"))</f>
        <v>Ikke med I order form</v>
      </c>
      <c r="U1617" s="2">
        <v>7048652898395</v>
      </c>
      <c r="V1617" s="120">
        <f>IFERROR(VLOOKUP(U1617,'2) Order Form'!$V$9:$V$1767,1,FALSE),"Ikke med I order form")</f>
        <v>7048652898395</v>
      </c>
      <c r="W1617" s="173">
        <f>INDEX(ATS!$A:$P,MATCH(ATS!$U1617,ATS!$O:$O,0),1)</f>
        <v>820441</v>
      </c>
      <c r="X1617" s="174" t="str">
        <f>INDEX(ATS!$A:$P,MATCH(ATS!$U1617,ATS!$O:$O,0),2)</f>
        <v>Crossfire SS Jersey W</v>
      </c>
      <c r="Y1617" s="175" t="str">
        <f>INDEX(ATS!$A:$P,MATCH(ATS!$U1617,ATS!$O:$O,0),4)</f>
        <v>99901-L</v>
      </c>
      <c r="AA1617" s="173"/>
    </row>
    <row r="1618" spans="1:27">
      <c r="A1618">
        <v>820485</v>
      </c>
      <c r="B1618" t="s">
        <v>3426</v>
      </c>
      <c r="C1618" t="s">
        <v>3939</v>
      </c>
      <c r="D1618" t="s">
        <v>1451</v>
      </c>
      <c r="E1618" t="s">
        <v>2823</v>
      </c>
      <c r="F1618" t="s">
        <v>78</v>
      </c>
      <c r="G1618" t="s">
        <v>111</v>
      </c>
      <c r="H1618">
        <v>192</v>
      </c>
      <c r="I1618">
        <v>192</v>
      </c>
      <c r="J1618">
        <v>192</v>
      </c>
      <c r="K1618">
        <v>192</v>
      </c>
      <c r="L1618">
        <v>192</v>
      </c>
      <c r="N1618" s="171" t="str">
        <f t="shared" si="75"/>
        <v>820485-88300-OS</v>
      </c>
      <c r="O1618" s="172" t="str">
        <f>IF(B1618="NET","",IF(B1618="","",IFERROR(VLOOKUP(N1618,EAN!$A:$B,2,FALSE),"MANGLER - MÅ OPPDATERE EAN-FANEN")))</f>
        <v>MANGLER - MÅ OPPDATERE EAN-FANEN</v>
      </c>
      <c r="P1618" s="171">
        <f t="shared" si="76"/>
        <v>192</v>
      </c>
      <c r="Q1618" s="171">
        <f t="shared" si="77"/>
        <v>192</v>
      </c>
      <c r="S1618" s="102" t="str">
        <f>IF(B1618="NET","",IFERROR(VLOOKUP(O1618,'2) Order Form'!$V$9:$V$905,1,FALSE),"Ikke med I order form"))</f>
        <v>Ikke med I order form</v>
      </c>
      <c r="U1618" s="2">
        <v>7048652897589</v>
      </c>
      <c r="V1618" s="120">
        <f>IFERROR(VLOOKUP(U1618,'2) Order Form'!$V$9:$V$1767,1,FALSE),"Ikke med I order form")</f>
        <v>7048652897589</v>
      </c>
      <c r="W1618" s="173">
        <f>INDEX(ATS!$A:$P,MATCH(ATS!$U1618,ATS!$O:$O,0),1)</f>
        <v>820388</v>
      </c>
      <c r="X1618" s="174" t="str">
        <f>INDEX(ATS!$A:$P,MATCH(ATS!$U1618,ATS!$O:$O,0),2)</f>
        <v>Sweet Hoodie M</v>
      </c>
      <c r="Y1618" s="175" t="str">
        <f>INDEX(ATS!$A:$P,MATCH(ATS!$U1618,ATS!$O:$O,0),4)</f>
        <v>88000-S</v>
      </c>
      <c r="AA1618" s="173"/>
    </row>
    <row r="1619" spans="1:27">
      <c r="A1619">
        <v>820485</v>
      </c>
      <c r="B1619" t="s">
        <v>3426</v>
      </c>
      <c r="C1619" t="s">
        <v>3939</v>
      </c>
      <c r="D1619" t="s">
        <v>344</v>
      </c>
      <c r="E1619" t="s">
        <v>2883</v>
      </c>
      <c r="F1619" t="s">
        <v>78</v>
      </c>
      <c r="G1619" t="s">
        <v>111</v>
      </c>
      <c r="H1619">
        <v>10</v>
      </c>
      <c r="I1619">
        <v>10</v>
      </c>
      <c r="J1619">
        <v>10</v>
      </c>
      <c r="K1619">
        <v>10</v>
      </c>
      <c r="L1619">
        <v>10</v>
      </c>
      <c r="N1619" s="171" t="str">
        <f t="shared" si="75"/>
        <v>820485-99901-OS</v>
      </c>
      <c r="O1619" s="172" t="str">
        <f>IF(B1619="NET","",IF(B1619="","",IFERROR(VLOOKUP(N1619,EAN!$A:$B,2,FALSE),"MANGLER - MÅ OPPDATERE EAN-FANEN")))</f>
        <v>MANGLER - MÅ OPPDATERE EAN-FANEN</v>
      </c>
      <c r="P1619" s="171">
        <f t="shared" si="76"/>
        <v>10</v>
      </c>
      <c r="Q1619" s="171">
        <f t="shared" si="77"/>
        <v>10</v>
      </c>
      <c r="S1619" s="102" t="str">
        <f>IF(B1619="NET","",IFERROR(VLOOKUP(O1619,'2) Order Form'!$V$9:$V$905,1,FALSE),"Ikke med I order form"))</f>
        <v>Ikke med I order form</v>
      </c>
      <c r="U1619" s="2">
        <v>7048652897589</v>
      </c>
      <c r="V1619" s="120">
        <f>IFERROR(VLOOKUP(U1619,'2) Order Form'!$V$9:$V$1767,1,FALSE),"Ikke med I order form")</f>
        <v>7048652897589</v>
      </c>
      <c r="W1619" s="173">
        <f>INDEX(ATS!$A:$P,MATCH(ATS!$U1619,ATS!$O:$O,0),1)</f>
        <v>820388</v>
      </c>
      <c r="X1619" s="174" t="str">
        <f>INDEX(ATS!$A:$P,MATCH(ATS!$U1619,ATS!$O:$O,0),2)</f>
        <v>Sweet Hoodie M</v>
      </c>
      <c r="Y1619" s="175" t="str">
        <f>INDEX(ATS!$A:$P,MATCH(ATS!$U1619,ATS!$O:$O,0),4)</f>
        <v>88000-S</v>
      </c>
      <c r="AA1619" s="173"/>
    </row>
    <row r="1620" spans="1:27">
      <c r="A1620" s="140">
        <v>820494</v>
      </c>
      <c r="B1620" t="s">
        <v>170</v>
      </c>
      <c r="H1620" s="140">
        <v>202341</v>
      </c>
      <c r="I1620" s="140">
        <v>202342</v>
      </c>
      <c r="J1620" s="140">
        <v>202343</v>
      </c>
      <c r="K1620" s="140">
        <v>202344</v>
      </c>
      <c r="L1620" s="140">
        <v>202345</v>
      </c>
      <c r="N1620" s="171" t="str">
        <f t="shared" si="75"/>
        <v>820494-</v>
      </c>
      <c r="O1620" s="172" t="str">
        <f>IF(B1620="NET","",IF(B1620="","",IFERROR(VLOOKUP(N1620,EAN!$A:$B,2,FALSE),"MANGLER - MÅ OPPDATERE EAN-FANEN")))</f>
        <v/>
      </c>
      <c r="P1620" s="171">
        <f t="shared" si="76"/>
        <v>202341</v>
      </c>
      <c r="Q1620" s="171">
        <f t="shared" si="77"/>
        <v>202345</v>
      </c>
      <c r="S1620" s="102" t="str">
        <f>IF(B1620="NET","",IFERROR(VLOOKUP(O1620,'2) Order Form'!$V$9:$V$905,1,FALSE),"Ikke med I order form"))</f>
        <v/>
      </c>
      <c r="U1620" s="2">
        <v>7048652897572</v>
      </c>
      <c r="V1620" s="120">
        <f>IFERROR(VLOOKUP(U1620,'2) Order Form'!$V$9:$V$1767,1,FALSE),"Ikke med I order form")</f>
        <v>7048652897572</v>
      </c>
      <c r="W1620" s="173">
        <f>INDEX(ATS!$A:$P,MATCH(ATS!$U1620,ATS!$O:$O,0),1)</f>
        <v>820388</v>
      </c>
      <c r="X1620" s="174" t="str">
        <f>INDEX(ATS!$A:$P,MATCH(ATS!$U1620,ATS!$O:$O,0),2)</f>
        <v>Sweet Hoodie M</v>
      </c>
      <c r="Y1620" s="175" t="str">
        <f>INDEX(ATS!$A:$P,MATCH(ATS!$U1620,ATS!$O:$O,0),4)</f>
        <v>88000-M</v>
      </c>
      <c r="AA1620" s="173"/>
    </row>
    <row r="1621" spans="1:27">
      <c r="A1621">
        <v>820494</v>
      </c>
      <c r="B1621" t="s">
        <v>3427</v>
      </c>
      <c r="C1621" t="s">
        <v>3939</v>
      </c>
      <c r="D1621" t="s">
        <v>344</v>
      </c>
      <c r="E1621" t="s">
        <v>2883</v>
      </c>
      <c r="F1621" t="s">
        <v>78</v>
      </c>
      <c r="G1621" t="s">
        <v>111</v>
      </c>
      <c r="H1621">
        <v>257</v>
      </c>
      <c r="I1621">
        <v>257</v>
      </c>
      <c r="J1621">
        <v>257</v>
      </c>
      <c r="K1621">
        <v>257</v>
      </c>
      <c r="L1621">
        <v>257</v>
      </c>
      <c r="N1621" s="171" t="str">
        <f t="shared" si="75"/>
        <v>820494-99901-OS</v>
      </c>
      <c r="O1621" s="172" t="str">
        <f>IF(B1621="NET","",IF(B1621="","",IFERROR(VLOOKUP(N1621,EAN!$A:$B,2,FALSE),"MANGLER - MÅ OPPDATERE EAN-FANEN")))</f>
        <v>MANGLER - MÅ OPPDATERE EAN-FANEN</v>
      </c>
      <c r="P1621" s="171">
        <f t="shared" si="76"/>
        <v>257</v>
      </c>
      <c r="Q1621" s="171">
        <f t="shared" si="77"/>
        <v>257</v>
      </c>
      <c r="S1621" s="102" t="str">
        <f>IF(B1621="NET","",IFERROR(VLOOKUP(O1621,'2) Order Form'!$V$9:$V$905,1,FALSE),"Ikke med I order form"))</f>
        <v>Ikke med I order form</v>
      </c>
      <c r="U1621" s="2">
        <v>7048652897572</v>
      </c>
      <c r="V1621" s="120">
        <f>IFERROR(VLOOKUP(U1621,'2) Order Form'!$V$9:$V$1767,1,FALSE),"Ikke med I order form")</f>
        <v>7048652897572</v>
      </c>
      <c r="W1621" s="173">
        <f>INDEX(ATS!$A:$P,MATCH(ATS!$U1621,ATS!$O:$O,0),1)</f>
        <v>820388</v>
      </c>
      <c r="X1621" s="174" t="str">
        <f>INDEX(ATS!$A:$P,MATCH(ATS!$U1621,ATS!$O:$O,0),2)</f>
        <v>Sweet Hoodie M</v>
      </c>
      <c r="Y1621" s="175" t="str">
        <f>INDEX(ATS!$A:$P,MATCH(ATS!$U1621,ATS!$O:$O,0),4)</f>
        <v>88000-M</v>
      </c>
      <c r="AA1621" s="173"/>
    </row>
    <row r="1622" spans="1:27">
      <c r="A1622" s="140">
        <v>820495</v>
      </c>
      <c r="B1622" t="s">
        <v>170</v>
      </c>
      <c r="H1622" s="140">
        <v>202341</v>
      </c>
      <c r="I1622" s="140">
        <v>202342</v>
      </c>
      <c r="J1622" s="140">
        <v>202343</v>
      </c>
      <c r="K1622" s="140">
        <v>202344</v>
      </c>
      <c r="L1622" s="140">
        <v>202345</v>
      </c>
      <c r="N1622" s="171" t="str">
        <f t="shared" si="75"/>
        <v>820495-</v>
      </c>
      <c r="O1622" s="172" t="str">
        <f>IF(B1622="NET","",IF(B1622="","",IFERROR(VLOOKUP(N1622,EAN!$A:$B,2,FALSE),"MANGLER - MÅ OPPDATERE EAN-FANEN")))</f>
        <v/>
      </c>
      <c r="P1622" s="171">
        <f t="shared" si="76"/>
        <v>202341</v>
      </c>
      <c r="Q1622" s="171">
        <f t="shared" si="77"/>
        <v>202345</v>
      </c>
      <c r="S1622" s="102" t="str">
        <f>IF(B1622="NET","",IFERROR(VLOOKUP(O1622,'2) Order Form'!$V$9:$V$905,1,FALSE),"Ikke med I order form"))</f>
        <v/>
      </c>
      <c r="U1622" s="2">
        <v>7048652897565</v>
      </c>
      <c r="V1622" s="120">
        <f>IFERROR(VLOOKUP(U1622,'2) Order Form'!$V$9:$V$1767,1,FALSE),"Ikke med I order form")</f>
        <v>7048652897565</v>
      </c>
      <c r="W1622" s="173">
        <f>INDEX(ATS!$A:$P,MATCH(ATS!$U1622,ATS!$O:$O,0),1)</f>
        <v>820388</v>
      </c>
      <c r="X1622" s="174" t="str">
        <f>INDEX(ATS!$A:$P,MATCH(ATS!$U1622,ATS!$O:$O,0),2)</f>
        <v>Sweet Hoodie M</v>
      </c>
      <c r="Y1622" s="175" t="str">
        <f>INDEX(ATS!$A:$P,MATCH(ATS!$U1622,ATS!$O:$O,0),4)</f>
        <v>88000-L</v>
      </c>
      <c r="AA1622" s="173"/>
    </row>
    <row r="1623" spans="1:27">
      <c r="A1623">
        <v>820495</v>
      </c>
      <c r="B1623" t="s">
        <v>3428</v>
      </c>
      <c r="C1623" t="s">
        <v>3939</v>
      </c>
      <c r="D1623" t="s">
        <v>344</v>
      </c>
      <c r="E1623" t="s">
        <v>2883</v>
      </c>
      <c r="F1623" t="s">
        <v>78</v>
      </c>
      <c r="G1623" t="s">
        <v>111</v>
      </c>
      <c r="H1623">
        <v>466</v>
      </c>
      <c r="I1623">
        <v>466</v>
      </c>
      <c r="J1623">
        <v>466</v>
      </c>
      <c r="K1623">
        <v>466</v>
      </c>
      <c r="L1623">
        <v>466</v>
      </c>
      <c r="N1623" s="171" t="str">
        <f t="shared" si="75"/>
        <v>820495-99901-OS</v>
      </c>
      <c r="O1623" s="172" t="str">
        <f>IF(B1623="NET","",IF(B1623="","",IFERROR(VLOOKUP(N1623,EAN!$A:$B,2,FALSE),"MANGLER - MÅ OPPDATERE EAN-FANEN")))</f>
        <v>MANGLER - MÅ OPPDATERE EAN-FANEN</v>
      </c>
      <c r="P1623" s="171">
        <f t="shared" si="76"/>
        <v>466</v>
      </c>
      <c r="Q1623" s="171">
        <f t="shared" si="77"/>
        <v>466</v>
      </c>
      <c r="S1623" s="102" t="str">
        <f>IF(B1623="NET","",IFERROR(VLOOKUP(O1623,'2) Order Form'!$V$9:$V$905,1,FALSE),"Ikke med I order form"))</f>
        <v>Ikke med I order form</v>
      </c>
      <c r="U1623" s="2">
        <v>7048652897565</v>
      </c>
      <c r="V1623" s="120">
        <f>IFERROR(VLOOKUP(U1623,'2) Order Form'!$V$9:$V$1767,1,FALSE),"Ikke med I order form")</f>
        <v>7048652897565</v>
      </c>
      <c r="W1623" s="173">
        <f>INDEX(ATS!$A:$P,MATCH(ATS!$U1623,ATS!$O:$O,0),1)</f>
        <v>820388</v>
      </c>
      <c r="X1623" s="174" t="str">
        <f>INDEX(ATS!$A:$P,MATCH(ATS!$U1623,ATS!$O:$O,0),2)</f>
        <v>Sweet Hoodie M</v>
      </c>
      <c r="Y1623" s="175" t="str">
        <f>INDEX(ATS!$A:$P,MATCH(ATS!$U1623,ATS!$O:$O,0),4)</f>
        <v>88000-L</v>
      </c>
      <c r="AA1623" s="173"/>
    </row>
    <row r="1624" spans="1:27">
      <c r="A1624" s="140">
        <v>820497</v>
      </c>
      <c r="B1624" t="s">
        <v>170</v>
      </c>
      <c r="H1624" s="140">
        <v>202341</v>
      </c>
      <c r="I1624" s="140">
        <v>202342</v>
      </c>
      <c r="J1624" s="140">
        <v>202343</v>
      </c>
      <c r="K1624" s="140">
        <v>202344</v>
      </c>
      <c r="L1624" s="140">
        <v>202345</v>
      </c>
      <c r="N1624" s="171" t="str">
        <f t="shared" si="75"/>
        <v>820497-</v>
      </c>
      <c r="O1624" s="172" t="str">
        <f>IF(B1624="NET","",IF(B1624="","",IFERROR(VLOOKUP(N1624,EAN!$A:$B,2,FALSE),"MANGLER - MÅ OPPDATERE EAN-FANEN")))</f>
        <v/>
      </c>
      <c r="P1624" s="171">
        <f t="shared" si="76"/>
        <v>202341</v>
      </c>
      <c r="Q1624" s="171">
        <f t="shared" si="77"/>
        <v>202345</v>
      </c>
      <c r="S1624" s="102" t="str">
        <f>IF(B1624="NET","",IFERROR(VLOOKUP(O1624,'2) Order Form'!$V$9:$V$905,1,FALSE),"Ikke med I order form"))</f>
        <v/>
      </c>
      <c r="U1624" s="2">
        <v>7048652897596</v>
      </c>
      <c r="V1624" s="120">
        <f>IFERROR(VLOOKUP(U1624,'2) Order Form'!$V$9:$V$1767,1,FALSE),"Ikke med I order form")</f>
        <v>7048652897596</v>
      </c>
      <c r="W1624" s="173">
        <f>INDEX(ATS!$A:$P,MATCH(ATS!$U1624,ATS!$O:$O,0),1)</f>
        <v>820388</v>
      </c>
      <c r="X1624" s="174" t="str">
        <f>INDEX(ATS!$A:$P,MATCH(ATS!$U1624,ATS!$O:$O,0),2)</f>
        <v>Sweet Hoodie M</v>
      </c>
      <c r="Y1624" s="175" t="str">
        <f>INDEX(ATS!$A:$P,MATCH(ATS!$U1624,ATS!$O:$O,0),4)</f>
        <v>88000-XL</v>
      </c>
      <c r="AA1624" s="173"/>
    </row>
    <row r="1625" spans="1:27">
      <c r="A1625">
        <v>820497</v>
      </c>
      <c r="B1625" t="s">
        <v>4098</v>
      </c>
      <c r="C1625" t="s">
        <v>3939</v>
      </c>
      <c r="D1625" t="s">
        <v>3253</v>
      </c>
      <c r="E1625" t="s">
        <v>3254</v>
      </c>
      <c r="F1625" t="s">
        <v>68</v>
      </c>
      <c r="G1625" t="s">
        <v>111</v>
      </c>
      <c r="H1625">
        <v>0</v>
      </c>
      <c r="I1625">
        <v>0</v>
      </c>
      <c r="J1625">
        <v>0</v>
      </c>
      <c r="K1625">
        <v>0</v>
      </c>
      <c r="L1625">
        <v>0</v>
      </c>
      <c r="N1625" s="171" t="str">
        <f t="shared" si="75"/>
        <v>820497-58000-XS</v>
      </c>
      <c r="O1625" s="172" t="str">
        <f>IF(B1625="NET","",IF(B1625="","",IFERROR(VLOOKUP(N1625,EAN!$A:$B,2,FALSE),"MANGLER - MÅ OPPDATERE EAN-FANEN")))</f>
        <v>MANGLER - MÅ OPPDATERE EAN-FANEN</v>
      </c>
      <c r="P1625" s="171">
        <f t="shared" si="76"/>
        <v>0</v>
      </c>
      <c r="Q1625" s="171">
        <f t="shared" si="77"/>
        <v>0</v>
      </c>
      <c r="S1625" s="102" t="str">
        <f>IF(B1625="NET","",IFERROR(VLOOKUP(O1625,'2) Order Form'!$V$9:$V$905,1,FALSE),"Ikke med I order form"))</f>
        <v>Ikke med I order form</v>
      </c>
      <c r="U1625" s="2">
        <v>7048652897596</v>
      </c>
      <c r="V1625" s="120">
        <f>IFERROR(VLOOKUP(U1625,'2) Order Form'!$V$9:$V$1767,1,FALSE),"Ikke med I order form")</f>
        <v>7048652897596</v>
      </c>
      <c r="W1625" s="173">
        <f>INDEX(ATS!$A:$P,MATCH(ATS!$U1625,ATS!$O:$O,0),1)</f>
        <v>820388</v>
      </c>
      <c r="X1625" s="174" t="str">
        <f>INDEX(ATS!$A:$P,MATCH(ATS!$U1625,ATS!$O:$O,0),2)</f>
        <v>Sweet Hoodie M</v>
      </c>
      <c r="Y1625" s="175" t="str">
        <f>INDEX(ATS!$A:$P,MATCH(ATS!$U1625,ATS!$O:$O,0),4)</f>
        <v>88000-XL</v>
      </c>
      <c r="AA1625" s="173"/>
    </row>
    <row r="1626" spans="1:27">
      <c r="A1626">
        <v>820497</v>
      </c>
      <c r="B1626" t="s">
        <v>4098</v>
      </c>
      <c r="C1626" t="s">
        <v>3939</v>
      </c>
      <c r="D1626" t="s">
        <v>3255</v>
      </c>
      <c r="E1626" t="s">
        <v>3254</v>
      </c>
      <c r="F1626" t="s">
        <v>8</v>
      </c>
      <c r="G1626" t="s">
        <v>111</v>
      </c>
      <c r="H1626">
        <v>0</v>
      </c>
      <c r="I1626">
        <v>0</v>
      </c>
      <c r="J1626">
        <v>0</v>
      </c>
      <c r="K1626">
        <v>0</v>
      </c>
      <c r="L1626">
        <v>0</v>
      </c>
      <c r="N1626" s="171" t="str">
        <f t="shared" si="75"/>
        <v>820497-58000-S</v>
      </c>
      <c r="O1626" s="172" t="str">
        <f>IF(B1626="NET","",IF(B1626="","",IFERROR(VLOOKUP(N1626,EAN!$A:$B,2,FALSE),"MANGLER - MÅ OPPDATERE EAN-FANEN")))</f>
        <v>MANGLER - MÅ OPPDATERE EAN-FANEN</v>
      </c>
      <c r="P1626" s="171">
        <f t="shared" si="76"/>
        <v>0</v>
      </c>
      <c r="Q1626" s="171">
        <f t="shared" si="77"/>
        <v>0</v>
      </c>
      <c r="S1626" s="102" t="str">
        <f>IF(B1626="NET","",IFERROR(VLOOKUP(O1626,'2) Order Form'!$V$9:$V$905,1,FALSE),"Ikke med I order form"))</f>
        <v>Ikke med I order form</v>
      </c>
      <c r="U1626" s="2">
        <v>7048652897626</v>
      </c>
      <c r="V1626" s="120">
        <f>IFERROR(VLOOKUP(U1626,'2) Order Form'!$V$9:$V$1767,1,FALSE),"Ikke med I order form")</f>
        <v>7048652897626</v>
      </c>
      <c r="W1626" s="173">
        <f>INDEX(ATS!$A:$P,MATCH(ATS!$U1626,ATS!$O:$O,0),1)</f>
        <v>820388</v>
      </c>
      <c r="X1626" s="174" t="str">
        <f>INDEX(ATS!$A:$P,MATCH(ATS!$U1626,ATS!$O:$O,0),2)</f>
        <v>Sweet Hoodie M</v>
      </c>
      <c r="Y1626" s="175" t="str">
        <f>INDEX(ATS!$A:$P,MATCH(ATS!$U1626,ATS!$O:$O,0),4)</f>
        <v>99901-S</v>
      </c>
      <c r="AA1626" s="173"/>
    </row>
    <row r="1627" spans="1:27">
      <c r="A1627">
        <v>820497</v>
      </c>
      <c r="B1627" t="s">
        <v>4098</v>
      </c>
      <c r="C1627" t="s">
        <v>3939</v>
      </c>
      <c r="D1627" t="s">
        <v>3256</v>
      </c>
      <c r="E1627" t="s">
        <v>3254</v>
      </c>
      <c r="F1627" t="s">
        <v>7</v>
      </c>
      <c r="G1627" t="s">
        <v>111</v>
      </c>
      <c r="H1627">
        <v>0</v>
      </c>
      <c r="I1627">
        <v>0</v>
      </c>
      <c r="J1627">
        <v>0</v>
      </c>
      <c r="K1627">
        <v>0</v>
      </c>
      <c r="L1627">
        <v>0</v>
      </c>
      <c r="N1627" s="171" t="str">
        <f t="shared" si="75"/>
        <v>820497-58000-M</v>
      </c>
      <c r="O1627" s="172" t="str">
        <f>IF(B1627="NET","",IF(B1627="","",IFERROR(VLOOKUP(N1627,EAN!$A:$B,2,FALSE),"MANGLER - MÅ OPPDATERE EAN-FANEN")))</f>
        <v>MANGLER - MÅ OPPDATERE EAN-FANEN</v>
      </c>
      <c r="P1627" s="171">
        <f t="shared" si="76"/>
        <v>0</v>
      </c>
      <c r="Q1627" s="171">
        <f t="shared" si="77"/>
        <v>0</v>
      </c>
      <c r="S1627" s="102" t="str">
        <f>IF(B1627="NET","",IFERROR(VLOOKUP(O1627,'2) Order Form'!$V$9:$V$905,1,FALSE),"Ikke med I order form"))</f>
        <v>Ikke med I order form</v>
      </c>
      <c r="U1627" s="2">
        <v>7048652897626</v>
      </c>
      <c r="V1627" s="120">
        <f>IFERROR(VLOOKUP(U1627,'2) Order Form'!$V$9:$V$1767,1,FALSE),"Ikke med I order form")</f>
        <v>7048652897626</v>
      </c>
      <c r="W1627" s="173">
        <f>INDEX(ATS!$A:$P,MATCH(ATS!$U1627,ATS!$O:$O,0),1)</f>
        <v>820388</v>
      </c>
      <c r="X1627" s="174" t="str">
        <f>INDEX(ATS!$A:$P,MATCH(ATS!$U1627,ATS!$O:$O,0),2)</f>
        <v>Sweet Hoodie M</v>
      </c>
      <c r="Y1627" s="175" t="str">
        <f>INDEX(ATS!$A:$P,MATCH(ATS!$U1627,ATS!$O:$O,0),4)</f>
        <v>99901-S</v>
      </c>
      <c r="AA1627" s="173"/>
    </row>
    <row r="1628" spans="1:27">
      <c r="A1628">
        <v>820497</v>
      </c>
      <c r="B1628" t="s">
        <v>4098</v>
      </c>
      <c r="C1628" t="s">
        <v>3939</v>
      </c>
      <c r="D1628" t="s">
        <v>3257</v>
      </c>
      <c r="E1628" t="s">
        <v>3254</v>
      </c>
      <c r="F1628" t="s">
        <v>66</v>
      </c>
      <c r="G1628" t="s">
        <v>111</v>
      </c>
      <c r="H1628">
        <v>0</v>
      </c>
      <c r="I1628">
        <v>0</v>
      </c>
      <c r="J1628">
        <v>0</v>
      </c>
      <c r="K1628">
        <v>0</v>
      </c>
      <c r="L1628">
        <v>0</v>
      </c>
      <c r="N1628" s="171" t="str">
        <f t="shared" si="75"/>
        <v>820497-58000-L</v>
      </c>
      <c r="O1628" s="172" t="str">
        <f>IF(B1628="NET","",IF(B1628="","",IFERROR(VLOOKUP(N1628,EAN!$A:$B,2,FALSE),"MANGLER - MÅ OPPDATERE EAN-FANEN")))</f>
        <v>MANGLER - MÅ OPPDATERE EAN-FANEN</v>
      </c>
      <c r="P1628" s="171">
        <f t="shared" si="76"/>
        <v>0</v>
      </c>
      <c r="Q1628" s="171">
        <f t="shared" si="77"/>
        <v>0</v>
      </c>
      <c r="S1628" s="102" t="str">
        <f>IF(B1628="NET","",IFERROR(VLOOKUP(O1628,'2) Order Form'!$V$9:$V$905,1,FALSE),"Ikke med I order form"))</f>
        <v>Ikke med I order form</v>
      </c>
      <c r="U1628" s="2">
        <v>7048652897619</v>
      </c>
      <c r="V1628" s="120">
        <f>IFERROR(VLOOKUP(U1628,'2) Order Form'!$V$9:$V$1767,1,FALSE),"Ikke med I order form")</f>
        <v>7048652897619</v>
      </c>
      <c r="W1628" s="173">
        <f>INDEX(ATS!$A:$P,MATCH(ATS!$U1628,ATS!$O:$O,0),1)</f>
        <v>820388</v>
      </c>
      <c r="X1628" s="174" t="str">
        <f>INDEX(ATS!$A:$P,MATCH(ATS!$U1628,ATS!$O:$O,0),2)</f>
        <v>Sweet Hoodie M</v>
      </c>
      <c r="Y1628" s="175" t="str">
        <f>INDEX(ATS!$A:$P,MATCH(ATS!$U1628,ATS!$O:$O,0),4)</f>
        <v>99901-M</v>
      </c>
      <c r="AA1628" s="173"/>
    </row>
    <row r="1629" spans="1:27">
      <c r="A1629">
        <v>820497</v>
      </c>
      <c r="B1629" t="s">
        <v>4098</v>
      </c>
      <c r="C1629" t="s">
        <v>3939</v>
      </c>
      <c r="D1629" t="s">
        <v>338</v>
      </c>
      <c r="E1629" t="s">
        <v>2883</v>
      </c>
      <c r="F1629" t="s">
        <v>68</v>
      </c>
      <c r="G1629" t="s">
        <v>111</v>
      </c>
      <c r="H1629">
        <v>0</v>
      </c>
      <c r="I1629">
        <v>0</v>
      </c>
      <c r="J1629">
        <v>0</v>
      </c>
      <c r="K1629">
        <v>0</v>
      </c>
      <c r="L1629">
        <v>0</v>
      </c>
      <c r="N1629" s="171" t="str">
        <f t="shared" si="75"/>
        <v>820497-99901-XS</v>
      </c>
      <c r="O1629" s="172" t="str">
        <f>IF(B1629="NET","",IF(B1629="","",IFERROR(VLOOKUP(N1629,EAN!$A:$B,2,FALSE),"MANGLER - MÅ OPPDATERE EAN-FANEN")))</f>
        <v>MANGLER - MÅ OPPDATERE EAN-FANEN</v>
      </c>
      <c r="P1629" s="171">
        <f t="shared" si="76"/>
        <v>0</v>
      </c>
      <c r="Q1629" s="171">
        <f t="shared" si="77"/>
        <v>0</v>
      </c>
      <c r="S1629" s="102" t="str">
        <f>IF(B1629="NET","",IFERROR(VLOOKUP(O1629,'2) Order Form'!$V$9:$V$905,1,FALSE),"Ikke med I order form"))</f>
        <v>Ikke med I order form</v>
      </c>
      <c r="U1629" s="2">
        <v>7048652897619</v>
      </c>
      <c r="V1629" s="120">
        <f>IFERROR(VLOOKUP(U1629,'2) Order Form'!$V$9:$V$1767,1,FALSE),"Ikke med I order form")</f>
        <v>7048652897619</v>
      </c>
      <c r="W1629" s="173">
        <f>INDEX(ATS!$A:$P,MATCH(ATS!$U1629,ATS!$O:$O,0),1)</f>
        <v>820388</v>
      </c>
      <c r="X1629" s="174" t="str">
        <f>INDEX(ATS!$A:$P,MATCH(ATS!$U1629,ATS!$O:$O,0),2)</f>
        <v>Sweet Hoodie M</v>
      </c>
      <c r="Y1629" s="175" t="str">
        <f>INDEX(ATS!$A:$P,MATCH(ATS!$U1629,ATS!$O:$O,0),4)</f>
        <v>99901-M</v>
      </c>
      <c r="AA1629" s="173"/>
    </row>
    <row r="1630" spans="1:27">
      <c r="A1630">
        <v>820497</v>
      </c>
      <c r="B1630" t="s">
        <v>4098</v>
      </c>
      <c r="C1630" t="s">
        <v>3939</v>
      </c>
      <c r="D1630" t="s">
        <v>334</v>
      </c>
      <c r="E1630" t="s">
        <v>2883</v>
      </c>
      <c r="F1630" t="s">
        <v>8</v>
      </c>
      <c r="G1630" t="s">
        <v>111</v>
      </c>
      <c r="H1630">
        <v>0</v>
      </c>
      <c r="I1630">
        <v>0</v>
      </c>
      <c r="J1630">
        <v>0</v>
      </c>
      <c r="K1630">
        <v>0</v>
      </c>
      <c r="L1630">
        <v>0</v>
      </c>
      <c r="N1630" s="171" t="str">
        <f t="shared" si="75"/>
        <v>820497-99901-S</v>
      </c>
      <c r="O1630" s="172" t="str">
        <f>IF(B1630="NET","",IF(B1630="","",IFERROR(VLOOKUP(N1630,EAN!$A:$B,2,FALSE),"MANGLER - MÅ OPPDATERE EAN-FANEN")))</f>
        <v>MANGLER - MÅ OPPDATERE EAN-FANEN</v>
      </c>
      <c r="P1630" s="171">
        <f t="shared" si="76"/>
        <v>0</v>
      </c>
      <c r="Q1630" s="171">
        <f t="shared" si="77"/>
        <v>0</v>
      </c>
      <c r="S1630" s="102" t="str">
        <f>IF(B1630="NET","",IFERROR(VLOOKUP(O1630,'2) Order Form'!$V$9:$V$905,1,FALSE),"Ikke med I order form"))</f>
        <v>Ikke med I order form</v>
      </c>
      <c r="U1630" s="2">
        <v>7048652897602</v>
      </c>
      <c r="V1630" s="120">
        <f>IFERROR(VLOOKUP(U1630,'2) Order Form'!$V$9:$V$1767,1,FALSE),"Ikke med I order form")</f>
        <v>7048652897602</v>
      </c>
      <c r="W1630" s="173">
        <f>INDEX(ATS!$A:$P,MATCH(ATS!$U1630,ATS!$O:$O,0),1)</f>
        <v>820388</v>
      </c>
      <c r="X1630" s="174" t="str">
        <f>INDEX(ATS!$A:$P,MATCH(ATS!$U1630,ATS!$O:$O,0),2)</f>
        <v>Sweet Hoodie M</v>
      </c>
      <c r="Y1630" s="175" t="str">
        <f>INDEX(ATS!$A:$P,MATCH(ATS!$U1630,ATS!$O:$O,0),4)</f>
        <v>99901-L</v>
      </c>
      <c r="AA1630" s="173"/>
    </row>
    <row r="1631" spans="1:27">
      <c r="A1631">
        <v>820497</v>
      </c>
      <c r="B1631" t="s">
        <v>4098</v>
      </c>
      <c r="C1631" t="s">
        <v>3939</v>
      </c>
      <c r="D1631" t="s">
        <v>335</v>
      </c>
      <c r="E1631" t="s">
        <v>2883</v>
      </c>
      <c r="F1631" t="s">
        <v>7</v>
      </c>
      <c r="G1631" t="s">
        <v>111</v>
      </c>
      <c r="H1631">
        <v>0</v>
      </c>
      <c r="I1631">
        <v>0</v>
      </c>
      <c r="J1631">
        <v>0</v>
      </c>
      <c r="K1631">
        <v>0</v>
      </c>
      <c r="L1631">
        <v>0</v>
      </c>
      <c r="N1631" s="171" t="str">
        <f t="shared" si="75"/>
        <v>820497-99901-M</v>
      </c>
      <c r="O1631" s="172" t="str">
        <f>IF(B1631="NET","",IF(B1631="","",IFERROR(VLOOKUP(N1631,EAN!$A:$B,2,FALSE),"MANGLER - MÅ OPPDATERE EAN-FANEN")))</f>
        <v>MANGLER - MÅ OPPDATERE EAN-FANEN</v>
      </c>
      <c r="P1631" s="171">
        <f t="shared" si="76"/>
        <v>0</v>
      </c>
      <c r="Q1631" s="171">
        <f t="shared" si="77"/>
        <v>0</v>
      </c>
      <c r="S1631" s="102" t="str">
        <f>IF(B1631="NET","",IFERROR(VLOOKUP(O1631,'2) Order Form'!$V$9:$V$905,1,FALSE),"Ikke med I order form"))</f>
        <v>Ikke med I order form</v>
      </c>
      <c r="U1631" s="2">
        <v>7048652897602</v>
      </c>
      <c r="V1631" s="120">
        <f>IFERROR(VLOOKUP(U1631,'2) Order Form'!$V$9:$V$1767,1,FALSE),"Ikke med I order form")</f>
        <v>7048652897602</v>
      </c>
      <c r="W1631" s="173">
        <f>INDEX(ATS!$A:$P,MATCH(ATS!$U1631,ATS!$O:$O,0),1)</f>
        <v>820388</v>
      </c>
      <c r="X1631" s="174" t="str">
        <f>INDEX(ATS!$A:$P,MATCH(ATS!$U1631,ATS!$O:$O,0),2)</f>
        <v>Sweet Hoodie M</v>
      </c>
      <c r="Y1631" s="175" t="str">
        <f>INDEX(ATS!$A:$P,MATCH(ATS!$U1631,ATS!$O:$O,0),4)</f>
        <v>99901-L</v>
      </c>
      <c r="AA1631" s="173"/>
    </row>
    <row r="1632" spans="1:27">
      <c r="A1632">
        <v>820497</v>
      </c>
      <c r="B1632" t="s">
        <v>4098</v>
      </c>
      <c r="C1632" t="s">
        <v>3939</v>
      </c>
      <c r="D1632" t="s">
        <v>336</v>
      </c>
      <c r="E1632" t="s">
        <v>2883</v>
      </c>
      <c r="F1632" t="s">
        <v>66</v>
      </c>
      <c r="G1632" t="s">
        <v>111</v>
      </c>
      <c r="H1632">
        <v>0</v>
      </c>
      <c r="I1632">
        <v>0</v>
      </c>
      <c r="J1632">
        <v>0</v>
      </c>
      <c r="K1632">
        <v>0</v>
      </c>
      <c r="L1632">
        <v>0</v>
      </c>
      <c r="N1632" s="171" t="str">
        <f t="shared" si="75"/>
        <v>820497-99901-L</v>
      </c>
      <c r="O1632" s="172" t="str">
        <f>IF(B1632="NET","",IF(B1632="","",IFERROR(VLOOKUP(N1632,EAN!$A:$B,2,FALSE),"MANGLER - MÅ OPPDATERE EAN-FANEN")))</f>
        <v>MANGLER - MÅ OPPDATERE EAN-FANEN</v>
      </c>
      <c r="P1632" s="171">
        <f t="shared" si="76"/>
        <v>0</v>
      </c>
      <c r="Q1632" s="171">
        <f t="shared" si="77"/>
        <v>0</v>
      </c>
      <c r="S1632" s="102" t="str">
        <f>IF(B1632="NET","",IFERROR(VLOOKUP(O1632,'2) Order Form'!$V$9:$V$905,1,FALSE),"Ikke med I order form"))</f>
        <v>Ikke med I order form</v>
      </c>
      <c r="U1632" s="2">
        <v>7048652897633</v>
      </c>
      <c r="V1632" s="120">
        <f>IFERROR(VLOOKUP(U1632,'2) Order Form'!$V$9:$V$1767,1,FALSE),"Ikke med I order form")</f>
        <v>7048652897633</v>
      </c>
      <c r="W1632" s="173">
        <f>INDEX(ATS!$A:$P,MATCH(ATS!$U1632,ATS!$O:$O,0),1)</f>
        <v>820388</v>
      </c>
      <c r="X1632" s="174" t="str">
        <f>INDEX(ATS!$A:$P,MATCH(ATS!$U1632,ATS!$O:$O,0),2)</f>
        <v>Sweet Hoodie M</v>
      </c>
      <c r="Y1632" s="175" t="str">
        <f>INDEX(ATS!$A:$P,MATCH(ATS!$U1632,ATS!$O:$O,0),4)</f>
        <v>99901-XL</v>
      </c>
      <c r="AA1632" s="173"/>
    </row>
    <row r="1633" spans="1:27">
      <c r="A1633" s="140">
        <v>820514</v>
      </c>
      <c r="B1633" t="s">
        <v>170</v>
      </c>
      <c r="H1633" s="140">
        <v>202341</v>
      </c>
      <c r="I1633" s="140">
        <v>202342</v>
      </c>
      <c r="J1633" s="140">
        <v>202343</v>
      </c>
      <c r="K1633" s="140">
        <v>202344</v>
      </c>
      <c r="L1633" s="140">
        <v>202345</v>
      </c>
      <c r="N1633" s="171" t="str">
        <f t="shared" si="75"/>
        <v>820514-</v>
      </c>
      <c r="O1633" s="172" t="str">
        <f>IF(B1633="NET","",IF(B1633="","",IFERROR(VLOOKUP(N1633,EAN!$A:$B,2,FALSE),"MANGLER - MÅ OPPDATERE EAN-FANEN")))</f>
        <v/>
      </c>
      <c r="P1633" s="171">
        <f t="shared" si="76"/>
        <v>202341</v>
      </c>
      <c r="Q1633" s="171">
        <f t="shared" si="77"/>
        <v>202345</v>
      </c>
      <c r="S1633" s="102" t="str">
        <f>IF(B1633="NET","",IFERROR(VLOOKUP(O1633,'2) Order Form'!$V$9:$V$905,1,FALSE),"Ikke med I order form"))</f>
        <v/>
      </c>
      <c r="U1633" s="2">
        <v>7048652897633</v>
      </c>
      <c r="V1633" s="120">
        <f>IFERROR(VLOOKUP(U1633,'2) Order Form'!$V$9:$V$1767,1,FALSE),"Ikke med I order form")</f>
        <v>7048652897633</v>
      </c>
      <c r="W1633" s="173">
        <f>INDEX(ATS!$A:$P,MATCH(ATS!$U1633,ATS!$O:$O,0),1)</f>
        <v>820388</v>
      </c>
      <c r="X1633" s="174" t="str">
        <f>INDEX(ATS!$A:$P,MATCH(ATS!$U1633,ATS!$O:$O,0),2)</f>
        <v>Sweet Hoodie M</v>
      </c>
      <c r="Y1633" s="175" t="str">
        <f>INDEX(ATS!$A:$P,MATCH(ATS!$U1633,ATS!$O:$O,0),4)</f>
        <v>99901-XL</v>
      </c>
      <c r="AA1633" s="173"/>
    </row>
    <row r="1634" spans="1:27">
      <c r="A1634">
        <v>820514</v>
      </c>
      <c r="B1634" t="s">
        <v>3429</v>
      </c>
      <c r="C1634" t="s">
        <v>3939</v>
      </c>
      <c r="D1634" t="s">
        <v>3430</v>
      </c>
      <c r="E1634" t="s">
        <v>2885</v>
      </c>
      <c r="F1634" t="s">
        <v>78</v>
      </c>
      <c r="G1634" t="s">
        <v>111</v>
      </c>
      <c r="H1634">
        <v>262</v>
      </c>
      <c r="I1634">
        <v>262</v>
      </c>
      <c r="J1634">
        <v>262</v>
      </c>
      <c r="K1634">
        <v>262</v>
      </c>
      <c r="L1634">
        <v>262</v>
      </c>
      <c r="N1634" s="171" t="str">
        <f t="shared" si="75"/>
        <v>820514-55505-OS</v>
      </c>
      <c r="O1634" s="172" t="str">
        <f>IF(B1634="NET","",IF(B1634="","",IFERROR(VLOOKUP(N1634,EAN!$A:$B,2,FALSE),"MANGLER - MÅ OPPDATERE EAN-FANEN")))</f>
        <v>MANGLER - MÅ OPPDATERE EAN-FANEN</v>
      </c>
      <c r="P1634" s="171">
        <f t="shared" si="76"/>
        <v>262</v>
      </c>
      <c r="Q1634" s="171">
        <f t="shared" si="77"/>
        <v>262</v>
      </c>
      <c r="S1634" s="102" t="str">
        <f>IF(B1634="NET","",IFERROR(VLOOKUP(O1634,'2) Order Form'!$V$9:$V$905,1,FALSE),"Ikke med I order form"))</f>
        <v>Ikke med I order form</v>
      </c>
      <c r="U1634" s="2">
        <v>7048652897503</v>
      </c>
      <c r="V1634" s="120">
        <f>IFERROR(VLOOKUP(U1634,'2) Order Form'!$V$9:$V$1767,1,FALSE),"Ikke med I order form")</f>
        <v>7048652897503</v>
      </c>
      <c r="W1634" s="173">
        <f>INDEX(ATS!$A:$P,MATCH(ATS!$U1634,ATS!$O:$O,0),1)</f>
        <v>820389</v>
      </c>
      <c r="X1634" s="174" t="str">
        <f>INDEX(ATS!$A:$P,MATCH(ATS!$U1634,ATS!$O:$O,0),2)</f>
        <v>Sweet Crew M</v>
      </c>
      <c r="Y1634" s="175" t="str">
        <f>INDEX(ATS!$A:$P,MATCH(ATS!$U1634,ATS!$O:$O,0),4)</f>
        <v>99901-S</v>
      </c>
      <c r="AA1634" s="173"/>
    </row>
    <row r="1635" spans="1:27">
      <c r="A1635">
        <v>820514</v>
      </c>
      <c r="B1635" t="s">
        <v>3429</v>
      </c>
      <c r="C1635" t="s">
        <v>3939</v>
      </c>
      <c r="D1635" t="s">
        <v>3431</v>
      </c>
      <c r="E1635" t="s">
        <v>3383</v>
      </c>
      <c r="F1635" t="s">
        <v>78</v>
      </c>
      <c r="G1635" t="s">
        <v>214</v>
      </c>
      <c r="H1635">
        <v>240</v>
      </c>
      <c r="I1635">
        <v>240</v>
      </c>
      <c r="J1635">
        <v>240</v>
      </c>
      <c r="K1635">
        <v>240</v>
      </c>
      <c r="L1635">
        <v>240</v>
      </c>
      <c r="N1635" s="171" t="str">
        <f t="shared" si="75"/>
        <v>820514-76000-OS</v>
      </c>
      <c r="O1635" s="172" t="str">
        <f>IF(B1635="NET","",IF(B1635="","",IFERROR(VLOOKUP(N1635,EAN!$A:$B,2,FALSE),"MANGLER - MÅ OPPDATERE EAN-FANEN")))</f>
        <v>MANGLER - MÅ OPPDATERE EAN-FANEN</v>
      </c>
      <c r="P1635" s="171">
        <f t="shared" si="76"/>
        <v>240</v>
      </c>
      <c r="Q1635" s="171">
        <f t="shared" si="77"/>
        <v>240</v>
      </c>
      <c r="S1635" s="102" t="str">
        <f>IF(B1635="NET","",IFERROR(VLOOKUP(O1635,'2) Order Form'!$V$9:$V$905,1,FALSE),"Ikke med I order form"))</f>
        <v>Ikke med I order form</v>
      </c>
      <c r="U1635" s="2">
        <v>7048652897503</v>
      </c>
      <c r="V1635" s="120">
        <f>IFERROR(VLOOKUP(U1635,'2) Order Form'!$V$9:$V$1767,1,FALSE),"Ikke med I order form")</f>
        <v>7048652897503</v>
      </c>
      <c r="W1635" s="173">
        <f>INDEX(ATS!$A:$P,MATCH(ATS!$U1635,ATS!$O:$O,0),1)</f>
        <v>820389</v>
      </c>
      <c r="X1635" s="174" t="str">
        <f>INDEX(ATS!$A:$P,MATCH(ATS!$U1635,ATS!$O:$O,0),2)</f>
        <v>Sweet Crew M</v>
      </c>
      <c r="Y1635" s="175" t="str">
        <f>INDEX(ATS!$A:$P,MATCH(ATS!$U1635,ATS!$O:$O,0),4)</f>
        <v>99901-S</v>
      </c>
      <c r="AA1635" s="173"/>
    </row>
    <row r="1636" spans="1:27">
      <c r="A1636">
        <v>820514</v>
      </c>
      <c r="B1636" t="s">
        <v>3429</v>
      </c>
      <c r="C1636" t="s">
        <v>3939</v>
      </c>
      <c r="D1636" t="s">
        <v>344</v>
      </c>
      <c r="E1636" t="s">
        <v>2883</v>
      </c>
      <c r="F1636" t="s">
        <v>78</v>
      </c>
      <c r="G1636" t="s">
        <v>111</v>
      </c>
      <c r="H1636">
        <v>228</v>
      </c>
      <c r="I1636">
        <v>228</v>
      </c>
      <c r="J1636">
        <v>228</v>
      </c>
      <c r="K1636">
        <v>228</v>
      </c>
      <c r="L1636">
        <v>228</v>
      </c>
      <c r="N1636" s="171" t="str">
        <f t="shared" si="75"/>
        <v>820514-99901-OS</v>
      </c>
      <c r="O1636" s="172" t="str">
        <f>IF(B1636="NET","",IF(B1636="","",IFERROR(VLOOKUP(N1636,EAN!$A:$B,2,FALSE),"MANGLER - MÅ OPPDATERE EAN-FANEN")))</f>
        <v>MANGLER - MÅ OPPDATERE EAN-FANEN</v>
      </c>
      <c r="P1636" s="171">
        <f t="shared" si="76"/>
        <v>228</v>
      </c>
      <c r="Q1636" s="171">
        <f t="shared" si="77"/>
        <v>228</v>
      </c>
      <c r="S1636" s="102" t="str">
        <f>IF(B1636="NET","",IFERROR(VLOOKUP(O1636,'2) Order Form'!$V$9:$V$905,1,FALSE),"Ikke med I order form"))</f>
        <v>Ikke med I order form</v>
      </c>
      <c r="U1636" s="2">
        <v>7048652897497</v>
      </c>
      <c r="V1636" s="120">
        <f>IFERROR(VLOOKUP(U1636,'2) Order Form'!$V$9:$V$1767,1,FALSE),"Ikke med I order form")</f>
        <v>7048652897497</v>
      </c>
      <c r="W1636" s="173">
        <f>INDEX(ATS!$A:$P,MATCH(ATS!$U1636,ATS!$O:$O,0),1)</f>
        <v>820389</v>
      </c>
      <c r="X1636" s="174" t="str">
        <f>INDEX(ATS!$A:$P,MATCH(ATS!$U1636,ATS!$O:$O,0),2)</f>
        <v>Sweet Crew M</v>
      </c>
      <c r="Y1636" s="175" t="str">
        <f>INDEX(ATS!$A:$P,MATCH(ATS!$U1636,ATS!$O:$O,0),4)</f>
        <v>99901-M</v>
      </c>
      <c r="AA1636" s="173"/>
    </row>
    <row r="1637" spans="1:27">
      <c r="A1637" s="140">
        <v>820517</v>
      </c>
      <c r="B1637" t="s">
        <v>170</v>
      </c>
      <c r="H1637" s="140">
        <v>202341</v>
      </c>
      <c r="I1637" s="140">
        <v>202342</v>
      </c>
      <c r="J1637" s="140">
        <v>202343</v>
      </c>
      <c r="K1637" s="140">
        <v>202344</v>
      </c>
      <c r="L1637" s="140">
        <v>202345</v>
      </c>
      <c r="N1637" s="171" t="str">
        <f t="shared" si="75"/>
        <v>820517-</v>
      </c>
      <c r="O1637" s="172" t="str">
        <f>IF(B1637="NET","",IF(B1637="","",IFERROR(VLOOKUP(N1637,EAN!$A:$B,2,FALSE),"MANGLER - MÅ OPPDATERE EAN-FANEN")))</f>
        <v/>
      </c>
      <c r="P1637" s="171">
        <f t="shared" si="76"/>
        <v>202341</v>
      </c>
      <c r="Q1637" s="171">
        <f t="shared" si="77"/>
        <v>202345</v>
      </c>
      <c r="S1637" s="102" t="str">
        <f>IF(B1637="NET","",IFERROR(VLOOKUP(O1637,'2) Order Form'!$V$9:$V$905,1,FALSE),"Ikke med I order form"))</f>
        <v/>
      </c>
      <c r="U1637" s="2">
        <v>7048652897497</v>
      </c>
      <c r="V1637" s="120">
        <f>IFERROR(VLOOKUP(U1637,'2) Order Form'!$V$9:$V$1767,1,FALSE),"Ikke med I order form")</f>
        <v>7048652897497</v>
      </c>
      <c r="W1637" s="173">
        <f>INDEX(ATS!$A:$P,MATCH(ATS!$U1637,ATS!$O:$O,0),1)</f>
        <v>820389</v>
      </c>
      <c r="X1637" s="174" t="str">
        <f>INDEX(ATS!$A:$P,MATCH(ATS!$U1637,ATS!$O:$O,0),2)</f>
        <v>Sweet Crew M</v>
      </c>
      <c r="Y1637" s="175" t="str">
        <f>INDEX(ATS!$A:$P,MATCH(ATS!$U1637,ATS!$O:$O,0),4)</f>
        <v>99901-M</v>
      </c>
      <c r="AA1637" s="173"/>
    </row>
    <row r="1638" spans="1:27">
      <c r="A1638">
        <v>820517</v>
      </c>
      <c r="B1638" t="s">
        <v>200</v>
      </c>
      <c r="C1638" t="s">
        <v>3939</v>
      </c>
      <c r="D1638" t="s">
        <v>127</v>
      </c>
      <c r="E1638" t="s">
        <v>86</v>
      </c>
      <c r="F1638" t="s">
        <v>78</v>
      </c>
      <c r="G1638" t="s">
        <v>111</v>
      </c>
      <c r="H1638">
        <v>258</v>
      </c>
      <c r="I1638">
        <v>258</v>
      </c>
      <c r="J1638">
        <v>258</v>
      </c>
      <c r="K1638">
        <v>258</v>
      </c>
      <c r="L1638">
        <v>258</v>
      </c>
      <c r="N1638" s="171" t="str">
        <f t="shared" si="75"/>
        <v>820517-SEGRY-OS</v>
      </c>
      <c r="O1638" s="172">
        <f>IF(B1638="NET","",IF(B1638="","",IFERROR(VLOOKUP(N1638,EAN!$A:$B,2,FALSE),"MANGLER - MÅ OPPDATERE EAN-FANEN")))</f>
        <v>7048652902764</v>
      </c>
      <c r="P1638" s="171">
        <f t="shared" si="76"/>
        <v>258</v>
      </c>
      <c r="Q1638" s="171">
        <f t="shared" si="77"/>
        <v>258</v>
      </c>
      <c r="S1638" s="102">
        <f>IF(B1638="NET","",IFERROR(VLOOKUP(O1638,'2) Order Form'!$V$9:$V$905,1,FALSE),"Ikke med I order form"))</f>
        <v>7048652902764</v>
      </c>
      <c r="U1638" s="2">
        <v>7048652897480</v>
      </c>
      <c r="V1638" s="120">
        <f>IFERROR(VLOOKUP(U1638,'2) Order Form'!$V$9:$V$1767,1,FALSE),"Ikke med I order form")</f>
        <v>7048652897480</v>
      </c>
      <c r="W1638" s="173">
        <f>INDEX(ATS!$A:$P,MATCH(ATS!$U1638,ATS!$O:$O,0),1)</f>
        <v>820389</v>
      </c>
      <c r="X1638" s="174" t="str">
        <f>INDEX(ATS!$A:$P,MATCH(ATS!$U1638,ATS!$O:$O,0),2)</f>
        <v>Sweet Crew M</v>
      </c>
      <c r="Y1638" s="175" t="str">
        <f>INDEX(ATS!$A:$P,MATCH(ATS!$U1638,ATS!$O:$O,0),4)</f>
        <v>99901-L</v>
      </c>
      <c r="AA1638" s="173"/>
    </row>
    <row r="1639" spans="1:27">
      <c r="A1639" s="140">
        <v>820518</v>
      </c>
      <c r="B1639" t="s">
        <v>170</v>
      </c>
      <c r="H1639" s="140">
        <v>202341</v>
      </c>
      <c r="I1639" s="140">
        <v>202342</v>
      </c>
      <c r="J1639" s="140">
        <v>202343</v>
      </c>
      <c r="K1639" s="140">
        <v>202344</v>
      </c>
      <c r="L1639" s="140">
        <v>202345</v>
      </c>
      <c r="N1639" s="171" t="str">
        <f t="shared" si="75"/>
        <v>820518-</v>
      </c>
      <c r="O1639" s="172" t="str">
        <f>IF(B1639="NET","",IF(B1639="","",IFERROR(VLOOKUP(N1639,EAN!$A:$B,2,FALSE),"MANGLER - MÅ OPPDATERE EAN-FANEN")))</f>
        <v/>
      </c>
      <c r="P1639" s="171">
        <f t="shared" si="76"/>
        <v>202341</v>
      </c>
      <c r="Q1639" s="171">
        <f t="shared" si="77"/>
        <v>202345</v>
      </c>
      <c r="S1639" s="102" t="str">
        <f>IF(B1639="NET","",IFERROR(VLOOKUP(O1639,'2) Order Form'!$V$9:$V$905,1,FALSE),"Ikke med I order form"))</f>
        <v/>
      </c>
      <c r="U1639" s="2">
        <v>7048652897480</v>
      </c>
      <c r="V1639" s="120">
        <f>IFERROR(VLOOKUP(U1639,'2) Order Form'!$V$9:$V$1767,1,FALSE),"Ikke med I order form")</f>
        <v>7048652897480</v>
      </c>
      <c r="W1639" s="173">
        <f>INDEX(ATS!$A:$P,MATCH(ATS!$U1639,ATS!$O:$O,0),1)</f>
        <v>820389</v>
      </c>
      <c r="X1639" s="174" t="str">
        <f>INDEX(ATS!$A:$P,MATCH(ATS!$U1639,ATS!$O:$O,0),2)</f>
        <v>Sweet Crew M</v>
      </c>
      <c r="Y1639" s="175" t="str">
        <f>INDEX(ATS!$A:$P,MATCH(ATS!$U1639,ATS!$O:$O,0),4)</f>
        <v>99901-L</v>
      </c>
      <c r="AA1639" s="173"/>
    </row>
    <row r="1640" spans="1:27">
      <c r="A1640">
        <v>820518</v>
      </c>
      <c r="B1640" t="s">
        <v>3432</v>
      </c>
      <c r="C1640" t="s">
        <v>3939</v>
      </c>
      <c r="D1640" t="s">
        <v>3409</v>
      </c>
      <c r="E1640" t="s">
        <v>3372</v>
      </c>
      <c r="F1640" t="s">
        <v>78</v>
      </c>
      <c r="G1640" t="s">
        <v>111</v>
      </c>
      <c r="H1640">
        <v>158</v>
      </c>
      <c r="I1640">
        <v>158</v>
      </c>
      <c r="J1640">
        <v>158</v>
      </c>
      <c r="K1640">
        <v>158</v>
      </c>
      <c r="L1640">
        <v>158</v>
      </c>
      <c r="N1640" s="171" t="str">
        <f t="shared" si="75"/>
        <v>820518-11003-OS</v>
      </c>
      <c r="O1640" s="172" t="str">
        <f>IF(B1640="NET","",IF(B1640="","",IFERROR(VLOOKUP(N1640,EAN!$A:$B,2,FALSE),"MANGLER - MÅ OPPDATERE EAN-FANEN")))</f>
        <v>MANGLER - MÅ OPPDATERE EAN-FANEN</v>
      </c>
      <c r="P1640" s="171">
        <f t="shared" si="76"/>
        <v>158</v>
      </c>
      <c r="Q1640" s="171">
        <f t="shared" si="77"/>
        <v>158</v>
      </c>
      <c r="S1640" s="102" t="str">
        <f>IF(B1640="NET","",IFERROR(VLOOKUP(O1640,'2) Order Form'!$V$9:$V$905,1,FALSE),"Ikke med I order form"))</f>
        <v>Ikke med I order form</v>
      </c>
      <c r="U1640" s="2">
        <v>7048652897510</v>
      </c>
      <c r="V1640" s="120">
        <f>IFERROR(VLOOKUP(U1640,'2) Order Form'!$V$9:$V$1767,1,FALSE),"Ikke med I order form")</f>
        <v>7048652897510</v>
      </c>
      <c r="W1640" s="173">
        <f>INDEX(ATS!$A:$P,MATCH(ATS!$U1640,ATS!$O:$O,0),1)</f>
        <v>820389</v>
      </c>
      <c r="X1640" s="174" t="str">
        <f>INDEX(ATS!$A:$P,MATCH(ATS!$U1640,ATS!$O:$O,0),2)</f>
        <v>Sweet Crew M</v>
      </c>
      <c r="Y1640" s="175" t="str">
        <f>INDEX(ATS!$A:$P,MATCH(ATS!$U1640,ATS!$O:$O,0),4)</f>
        <v>99901-XL</v>
      </c>
      <c r="AA1640" s="173"/>
    </row>
    <row r="1641" spans="1:27">
      <c r="A1641">
        <v>820518</v>
      </c>
      <c r="B1641" t="s">
        <v>3432</v>
      </c>
      <c r="C1641" t="s">
        <v>3939</v>
      </c>
      <c r="D1641" t="s">
        <v>3410</v>
      </c>
      <c r="E1641" t="s">
        <v>2813</v>
      </c>
      <c r="F1641" t="s">
        <v>78</v>
      </c>
      <c r="G1641" t="s">
        <v>214</v>
      </c>
      <c r="H1641">
        <v>173</v>
      </c>
      <c r="I1641">
        <v>173</v>
      </c>
      <c r="J1641">
        <v>173</v>
      </c>
      <c r="K1641">
        <v>173</v>
      </c>
      <c r="L1641">
        <v>173</v>
      </c>
      <c r="N1641" s="171" t="str">
        <f t="shared" si="75"/>
        <v>820518-88302-OS</v>
      </c>
      <c r="O1641" s="172" t="str">
        <f>IF(B1641="NET","",IF(B1641="","",IFERROR(VLOOKUP(N1641,EAN!$A:$B,2,FALSE),"MANGLER - MÅ OPPDATERE EAN-FANEN")))</f>
        <v>MANGLER - MÅ OPPDATERE EAN-FANEN</v>
      </c>
      <c r="P1641" s="171">
        <f t="shared" si="76"/>
        <v>173</v>
      </c>
      <c r="Q1641" s="171">
        <f t="shared" si="77"/>
        <v>173</v>
      </c>
      <c r="S1641" s="102" t="str">
        <f>IF(B1641="NET","",IFERROR(VLOOKUP(O1641,'2) Order Form'!$V$9:$V$905,1,FALSE),"Ikke med I order form"))</f>
        <v>Ikke med I order form</v>
      </c>
      <c r="U1641" s="2">
        <v>7048652897510</v>
      </c>
      <c r="V1641" s="120">
        <f>IFERROR(VLOOKUP(U1641,'2) Order Form'!$V$9:$V$1767,1,FALSE),"Ikke med I order form")</f>
        <v>7048652897510</v>
      </c>
      <c r="W1641" s="173">
        <f>INDEX(ATS!$A:$P,MATCH(ATS!$U1641,ATS!$O:$O,0),1)</f>
        <v>820389</v>
      </c>
      <c r="X1641" s="174" t="str">
        <f>INDEX(ATS!$A:$P,MATCH(ATS!$U1641,ATS!$O:$O,0),2)</f>
        <v>Sweet Crew M</v>
      </c>
      <c r="Y1641" s="175" t="str">
        <f>INDEX(ATS!$A:$P,MATCH(ATS!$U1641,ATS!$O:$O,0),4)</f>
        <v>99901-XL</v>
      </c>
      <c r="AA1641" s="173"/>
    </row>
    <row r="1642" spans="1:27">
      <c r="A1642">
        <v>820518</v>
      </c>
      <c r="B1642" t="s">
        <v>3432</v>
      </c>
      <c r="C1642" t="s">
        <v>3939</v>
      </c>
      <c r="D1642" t="s">
        <v>344</v>
      </c>
      <c r="E1642" t="s">
        <v>2883</v>
      </c>
      <c r="F1642" t="s">
        <v>78</v>
      </c>
      <c r="G1642" t="s">
        <v>111</v>
      </c>
      <c r="H1642">
        <v>77</v>
      </c>
      <c r="I1642">
        <v>77</v>
      </c>
      <c r="J1642">
        <v>77</v>
      </c>
      <c r="K1642">
        <v>77</v>
      </c>
      <c r="L1642">
        <v>77</v>
      </c>
      <c r="N1642" s="171" t="str">
        <f t="shared" si="75"/>
        <v>820518-99901-OS</v>
      </c>
      <c r="O1642" s="172" t="str">
        <f>IF(B1642="NET","",IF(B1642="","",IFERROR(VLOOKUP(N1642,EAN!$A:$B,2,FALSE),"MANGLER - MÅ OPPDATERE EAN-FANEN")))</f>
        <v>MANGLER - MÅ OPPDATERE EAN-FANEN</v>
      </c>
      <c r="P1642" s="171">
        <f t="shared" si="76"/>
        <v>77</v>
      </c>
      <c r="Q1642" s="171">
        <f t="shared" si="77"/>
        <v>77</v>
      </c>
      <c r="S1642" s="102" t="str">
        <f>IF(B1642="NET","",IFERROR(VLOOKUP(O1642,'2) Order Form'!$V$9:$V$905,1,FALSE),"Ikke med I order form"))</f>
        <v>Ikke med I order form</v>
      </c>
      <c r="U1642" s="2">
        <v>7048652897268</v>
      </c>
      <c r="V1642" s="120">
        <f>IFERROR(VLOOKUP(U1642,'2) Order Form'!$V$9:$V$1767,1,FALSE),"Ikke med I order form")</f>
        <v>7048652897268</v>
      </c>
      <c r="W1642" s="173">
        <f>INDEX(ATS!$A:$P,MATCH(ATS!$U1642,ATS!$O:$O,0),1)</f>
        <v>820352</v>
      </c>
      <c r="X1642" s="174" t="str">
        <f>INDEX(ATS!$A:$P,MATCH(ATS!$U1642,ATS!$O:$O,0),2)</f>
        <v>Sweet Shorts M</v>
      </c>
      <c r="Y1642" s="175" t="str">
        <f>INDEX(ATS!$A:$P,MATCH(ATS!$U1642,ATS!$O:$O,0),4)</f>
        <v>99901-S</v>
      </c>
      <c r="AA1642" s="173"/>
    </row>
    <row r="1643" spans="1:27">
      <c r="A1643" s="140">
        <v>820521</v>
      </c>
      <c r="B1643" t="s">
        <v>170</v>
      </c>
      <c r="H1643" s="140">
        <v>202341</v>
      </c>
      <c r="I1643" s="140">
        <v>202342</v>
      </c>
      <c r="J1643" s="140">
        <v>202343</v>
      </c>
      <c r="K1643" s="140">
        <v>202344</v>
      </c>
      <c r="L1643" s="140">
        <v>202345</v>
      </c>
      <c r="N1643" s="171" t="str">
        <f t="shared" si="75"/>
        <v>820521-</v>
      </c>
      <c r="O1643" s="172" t="str">
        <f>IF(B1643="NET","",IF(B1643="","",IFERROR(VLOOKUP(N1643,EAN!$A:$B,2,FALSE),"MANGLER - MÅ OPPDATERE EAN-FANEN")))</f>
        <v/>
      </c>
      <c r="P1643" s="171">
        <f t="shared" si="76"/>
        <v>202341</v>
      </c>
      <c r="Q1643" s="171">
        <f t="shared" si="77"/>
        <v>202345</v>
      </c>
      <c r="S1643" s="102" t="str">
        <f>IF(B1643="NET","",IFERROR(VLOOKUP(O1643,'2) Order Form'!$V$9:$V$905,1,FALSE),"Ikke med I order form"))</f>
        <v/>
      </c>
      <c r="U1643" s="2">
        <v>7048652897268</v>
      </c>
      <c r="V1643" s="120">
        <f>IFERROR(VLOOKUP(U1643,'2) Order Form'!$V$9:$V$1767,1,FALSE),"Ikke med I order form")</f>
        <v>7048652897268</v>
      </c>
      <c r="W1643" s="173">
        <f>INDEX(ATS!$A:$P,MATCH(ATS!$U1643,ATS!$O:$O,0),1)</f>
        <v>820352</v>
      </c>
      <c r="X1643" s="174" t="str">
        <f>INDEX(ATS!$A:$P,MATCH(ATS!$U1643,ATS!$O:$O,0),2)</f>
        <v>Sweet Shorts M</v>
      </c>
      <c r="Y1643" s="175" t="str">
        <f>INDEX(ATS!$A:$P,MATCH(ATS!$U1643,ATS!$O:$O,0),4)</f>
        <v>99901-S</v>
      </c>
      <c r="AA1643" s="173"/>
    </row>
    <row r="1644" spans="1:27">
      <c r="A1644">
        <v>820521</v>
      </c>
      <c r="B1644" t="s">
        <v>4099</v>
      </c>
      <c r="C1644" t="s">
        <v>3939</v>
      </c>
      <c r="D1644" t="s">
        <v>1423</v>
      </c>
      <c r="E1644" t="s">
        <v>2823</v>
      </c>
      <c r="F1644" t="s">
        <v>8</v>
      </c>
      <c r="G1644" t="s">
        <v>111</v>
      </c>
      <c r="H1644">
        <v>0</v>
      </c>
      <c r="I1644">
        <v>0</v>
      </c>
      <c r="J1644">
        <v>0</v>
      </c>
      <c r="K1644">
        <v>0</v>
      </c>
      <c r="L1644">
        <v>0</v>
      </c>
      <c r="N1644" s="171" t="str">
        <f t="shared" si="75"/>
        <v>820521-88300-S</v>
      </c>
      <c r="O1644" s="172" t="str">
        <f>IF(B1644="NET","",IF(B1644="","",IFERROR(VLOOKUP(N1644,EAN!$A:$B,2,FALSE),"MANGLER - MÅ OPPDATERE EAN-FANEN")))</f>
        <v>MANGLER - MÅ OPPDATERE EAN-FANEN</v>
      </c>
      <c r="P1644" s="171">
        <f t="shared" si="76"/>
        <v>0</v>
      </c>
      <c r="Q1644" s="171">
        <f t="shared" si="77"/>
        <v>0</v>
      </c>
      <c r="S1644" s="102" t="str">
        <f>IF(B1644="NET","",IFERROR(VLOOKUP(O1644,'2) Order Form'!$V$9:$V$905,1,FALSE),"Ikke med I order form"))</f>
        <v>Ikke med I order form</v>
      </c>
      <c r="U1644" s="2">
        <v>7048652897251</v>
      </c>
      <c r="V1644" s="120">
        <f>IFERROR(VLOOKUP(U1644,'2) Order Form'!$V$9:$V$1767,1,FALSE),"Ikke med I order form")</f>
        <v>7048652897251</v>
      </c>
      <c r="W1644" s="173">
        <f>INDEX(ATS!$A:$P,MATCH(ATS!$U1644,ATS!$O:$O,0),1)</f>
        <v>820352</v>
      </c>
      <c r="X1644" s="174" t="str">
        <f>INDEX(ATS!$A:$P,MATCH(ATS!$U1644,ATS!$O:$O,0),2)</f>
        <v>Sweet Shorts M</v>
      </c>
      <c r="Y1644" s="175" t="str">
        <f>INDEX(ATS!$A:$P,MATCH(ATS!$U1644,ATS!$O:$O,0),4)</f>
        <v>99901-M</v>
      </c>
      <c r="AA1644" s="173"/>
    </row>
    <row r="1645" spans="1:27">
      <c r="A1645">
        <v>820521</v>
      </c>
      <c r="B1645" t="s">
        <v>4099</v>
      </c>
      <c r="C1645" t="s">
        <v>3939</v>
      </c>
      <c r="D1645" t="s">
        <v>1424</v>
      </c>
      <c r="E1645" t="s">
        <v>2823</v>
      </c>
      <c r="F1645" t="s">
        <v>7</v>
      </c>
      <c r="G1645" t="s">
        <v>111</v>
      </c>
      <c r="H1645">
        <v>0</v>
      </c>
      <c r="I1645">
        <v>0</v>
      </c>
      <c r="J1645">
        <v>0</v>
      </c>
      <c r="K1645">
        <v>0</v>
      </c>
      <c r="L1645">
        <v>0</v>
      </c>
      <c r="N1645" s="171" t="str">
        <f t="shared" si="75"/>
        <v>820521-88300-M</v>
      </c>
      <c r="O1645" s="172" t="str">
        <f>IF(B1645="NET","",IF(B1645="","",IFERROR(VLOOKUP(N1645,EAN!$A:$B,2,FALSE),"MANGLER - MÅ OPPDATERE EAN-FANEN")))</f>
        <v>MANGLER - MÅ OPPDATERE EAN-FANEN</v>
      </c>
      <c r="P1645" s="171">
        <f t="shared" si="76"/>
        <v>0</v>
      </c>
      <c r="Q1645" s="171">
        <f t="shared" si="77"/>
        <v>0</v>
      </c>
      <c r="S1645" s="102" t="str">
        <f>IF(B1645="NET","",IFERROR(VLOOKUP(O1645,'2) Order Form'!$V$9:$V$905,1,FALSE),"Ikke med I order form"))</f>
        <v>Ikke med I order form</v>
      </c>
      <c r="U1645" s="2">
        <v>7048652897251</v>
      </c>
      <c r="V1645" s="120">
        <f>IFERROR(VLOOKUP(U1645,'2) Order Form'!$V$9:$V$1767,1,FALSE),"Ikke med I order form")</f>
        <v>7048652897251</v>
      </c>
      <c r="W1645" s="173">
        <f>INDEX(ATS!$A:$P,MATCH(ATS!$U1645,ATS!$O:$O,0),1)</f>
        <v>820352</v>
      </c>
      <c r="X1645" s="174" t="str">
        <f>INDEX(ATS!$A:$P,MATCH(ATS!$U1645,ATS!$O:$O,0),2)</f>
        <v>Sweet Shorts M</v>
      </c>
      <c r="Y1645" s="175" t="str">
        <f>INDEX(ATS!$A:$P,MATCH(ATS!$U1645,ATS!$O:$O,0),4)</f>
        <v>99901-M</v>
      </c>
      <c r="AA1645" s="173"/>
    </row>
    <row r="1646" spans="1:27">
      <c r="A1646">
        <v>820521</v>
      </c>
      <c r="B1646" t="s">
        <v>4099</v>
      </c>
      <c r="C1646" t="s">
        <v>3939</v>
      </c>
      <c r="D1646" t="s">
        <v>1425</v>
      </c>
      <c r="E1646" t="s">
        <v>2823</v>
      </c>
      <c r="F1646" t="s">
        <v>66</v>
      </c>
      <c r="G1646" t="s">
        <v>111</v>
      </c>
      <c r="H1646">
        <v>0</v>
      </c>
      <c r="I1646">
        <v>0</v>
      </c>
      <c r="J1646">
        <v>0</v>
      </c>
      <c r="K1646">
        <v>0</v>
      </c>
      <c r="L1646">
        <v>0</v>
      </c>
      <c r="N1646" s="171" t="str">
        <f t="shared" si="75"/>
        <v>820521-88300-L</v>
      </c>
      <c r="O1646" s="172" t="str">
        <f>IF(B1646="NET","",IF(B1646="","",IFERROR(VLOOKUP(N1646,EAN!$A:$B,2,FALSE),"MANGLER - MÅ OPPDATERE EAN-FANEN")))</f>
        <v>MANGLER - MÅ OPPDATERE EAN-FANEN</v>
      </c>
      <c r="P1646" s="171">
        <f t="shared" si="76"/>
        <v>0</v>
      </c>
      <c r="Q1646" s="171">
        <f t="shared" si="77"/>
        <v>0</v>
      </c>
      <c r="S1646" s="102" t="str">
        <f>IF(B1646="NET","",IFERROR(VLOOKUP(O1646,'2) Order Form'!$V$9:$V$905,1,FALSE),"Ikke med I order form"))</f>
        <v>Ikke med I order form</v>
      </c>
      <c r="U1646" s="2">
        <v>7048652897244</v>
      </c>
      <c r="V1646" s="120">
        <f>IFERROR(VLOOKUP(U1646,'2) Order Form'!$V$9:$V$1767,1,FALSE),"Ikke med I order form")</f>
        <v>7048652897244</v>
      </c>
      <c r="W1646" s="173">
        <f>INDEX(ATS!$A:$P,MATCH(ATS!$U1646,ATS!$O:$O,0),1)</f>
        <v>820352</v>
      </c>
      <c r="X1646" s="174" t="str">
        <f>INDEX(ATS!$A:$P,MATCH(ATS!$U1646,ATS!$O:$O,0),2)</f>
        <v>Sweet Shorts M</v>
      </c>
      <c r="Y1646" s="175" t="str">
        <f>INDEX(ATS!$A:$P,MATCH(ATS!$U1646,ATS!$O:$O,0),4)</f>
        <v>99901-L</v>
      </c>
      <c r="AA1646" s="173"/>
    </row>
    <row r="1647" spans="1:27">
      <c r="A1647">
        <v>820521</v>
      </c>
      <c r="B1647" t="s">
        <v>4099</v>
      </c>
      <c r="C1647" t="s">
        <v>3939</v>
      </c>
      <c r="D1647" t="s">
        <v>1426</v>
      </c>
      <c r="E1647" t="s">
        <v>2823</v>
      </c>
      <c r="F1647" t="s">
        <v>67</v>
      </c>
      <c r="G1647" t="s">
        <v>111</v>
      </c>
      <c r="H1647">
        <v>0</v>
      </c>
      <c r="I1647">
        <v>0</v>
      </c>
      <c r="J1647">
        <v>0</v>
      </c>
      <c r="K1647">
        <v>0</v>
      </c>
      <c r="L1647">
        <v>0</v>
      </c>
      <c r="N1647" s="171" t="str">
        <f t="shared" si="75"/>
        <v>820521-88300-XL</v>
      </c>
      <c r="O1647" s="172" t="str">
        <f>IF(B1647="NET","",IF(B1647="","",IFERROR(VLOOKUP(N1647,EAN!$A:$B,2,FALSE),"MANGLER - MÅ OPPDATERE EAN-FANEN")))</f>
        <v>MANGLER - MÅ OPPDATERE EAN-FANEN</v>
      </c>
      <c r="P1647" s="171">
        <f t="shared" si="76"/>
        <v>0</v>
      </c>
      <c r="Q1647" s="171">
        <f t="shared" si="77"/>
        <v>0</v>
      </c>
      <c r="S1647" s="102" t="str">
        <f>IF(B1647="NET","",IFERROR(VLOOKUP(O1647,'2) Order Form'!$V$9:$V$905,1,FALSE),"Ikke med I order form"))</f>
        <v>Ikke med I order form</v>
      </c>
      <c r="U1647" s="2">
        <v>7048652897244</v>
      </c>
      <c r="V1647" s="120">
        <f>IFERROR(VLOOKUP(U1647,'2) Order Form'!$V$9:$V$1767,1,FALSE),"Ikke med I order form")</f>
        <v>7048652897244</v>
      </c>
      <c r="W1647" s="173">
        <f>INDEX(ATS!$A:$P,MATCH(ATS!$U1647,ATS!$O:$O,0),1)</f>
        <v>820352</v>
      </c>
      <c r="X1647" s="174" t="str">
        <f>INDEX(ATS!$A:$P,MATCH(ATS!$U1647,ATS!$O:$O,0),2)</f>
        <v>Sweet Shorts M</v>
      </c>
      <c r="Y1647" s="175" t="str">
        <f>INDEX(ATS!$A:$P,MATCH(ATS!$U1647,ATS!$O:$O,0),4)</f>
        <v>99901-L</v>
      </c>
      <c r="AA1647" s="173"/>
    </row>
    <row r="1648" spans="1:27">
      <c r="A1648">
        <v>820521</v>
      </c>
      <c r="B1648" t="s">
        <v>4099</v>
      </c>
      <c r="C1648" t="s">
        <v>3939</v>
      </c>
      <c r="D1648" t="s">
        <v>334</v>
      </c>
      <c r="E1648" t="s">
        <v>2883</v>
      </c>
      <c r="F1648" t="s">
        <v>8</v>
      </c>
      <c r="G1648" t="s">
        <v>111</v>
      </c>
      <c r="H1648">
        <v>0</v>
      </c>
      <c r="I1648">
        <v>0</v>
      </c>
      <c r="J1648">
        <v>0</v>
      </c>
      <c r="K1648">
        <v>0</v>
      </c>
      <c r="L1648">
        <v>0</v>
      </c>
      <c r="N1648" s="171" t="str">
        <f t="shared" si="75"/>
        <v>820521-99901-S</v>
      </c>
      <c r="O1648" s="172" t="str">
        <f>IF(B1648="NET","",IF(B1648="","",IFERROR(VLOOKUP(N1648,EAN!$A:$B,2,FALSE),"MANGLER - MÅ OPPDATERE EAN-FANEN")))</f>
        <v>MANGLER - MÅ OPPDATERE EAN-FANEN</v>
      </c>
      <c r="P1648" s="171">
        <f t="shared" si="76"/>
        <v>0</v>
      </c>
      <c r="Q1648" s="171">
        <f t="shared" si="77"/>
        <v>0</v>
      </c>
      <c r="S1648" s="102" t="str">
        <f>IF(B1648="NET","",IFERROR(VLOOKUP(O1648,'2) Order Form'!$V$9:$V$905,1,FALSE),"Ikke med I order form"))</f>
        <v>Ikke med I order form</v>
      </c>
      <c r="U1648" s="2">
        <v>7048652897275</v>
      </c>
      <c r="V1648" s="120">
        <f>IFERROR(VLOOKUP(U1648,'2) Order Form'!$V$9:$V$1767,1,FALSE),"Ikke med I order form")</f>
        <v>7048652897275</v>
      </c>
      <c r="W1648" s="173">
        <f>INDEX(ATS!$A:$P,MATCH(ATS!$U1648,ATS!$O:$O,0),1)</f>
        <v>820352</v>
      </c>
      <c r="X1648" s="174" t="str">
        <f>INDEX(ATS!$A:$P,MATCH(ATS!$U1648,ATS!$O:$O,0),2)</f>
        <v>Sweet Shorts M</v>
      </c>
      <c r="Y1648" s="175" t="str">
        <f>INDEX(ATS!$A:$P,MATCH(ATS!$U1648,ATS!$O:$O,0),4)</f>
        <v>99901-XL</v>
      </c>
      <c r="AA1648" s="173"/>
    </row>
    <row r="1649" spans="1:27">
      <c r="A1649">
        <v>820521</v>
      </c>
      <c r="B1649" t="s">
        <v>4099</v>
      </c>
      <c r="C1649" t="s">
        <v>3939</v>
      </c>
      <c r="D1649" t="s">
        <v>335</v>
      </c>
      <c r="E1649" t="s">
        <v>2883</v>
      </c>
      <c r="F1649" t="s">
        <v>7</v>
      </c>
      <c r="G1649" t="s">
        <v>111</v>
      </c>
      <c r="H1649">
        <v>0</v>
      </c>
      <c r="I1649">
        <v>0</v>
      </c>
      <c r="J1649">
        <v>0</v>
      </c>
      <c r="K1649">
        <v>0</v>
      </c>
      <c r="L1649">
        <v>0</v>
      </c>
      <c r="N1649" s="171" t="str">
        <f t="shared" si="75"/>
        <v>820521-99901-M</v>
      </c>
      <c r="O1649" s="172" t="str">
        <f>IF(B1649="NET","",IF(B1649="","",IFERROR(VLOOKUP(N1649,EAN!$A:$B,2,FALSE),"MANGLER - MÅ OPPDATERE EAN-FANEN")))</f>
        <v>MANGLER - MÅ OPPDATERE EAN-FANEN</v>
      </c>
      <c r="P1649" s="171">
        <f t="shared" si="76"/>
        <v>0</v>
      </c>
      <c r="Q1649" s="171">
        <f t="shared" si="77"/>
        <v>0</v>
      </c>
      <c r="S1649" s="102" t="str">
        <f>IF(B1649="NET","",IFERROR(VLOOKUP(O1649,'2) Order Form'!$V$9:$V$905,1,FALSE),"Ikke med I order form"))</f>
        <v>Ikke med I order form</v>
      </c>
      <c r="U1649" s="2">
        <v>7048652897275</v>
      </c>
      <c r="V1649" s="120">
        <f>IFERROR(VLOOKUP(U1649,'2) Order Form'!$V$9:$V$1767,1,FALSE),"Ikke med I order form")</f>
        <v>7048652897275</v>
      </c>
      <c r="W1649" s="173">
        <f>INDEX(ATS!$A:$P,MATCH(ATS!$U1649,ATS!$O:$O,0),1)</f>
        <v>820352</v>
      </c>
      <c r="X1649" s="174" t="str">
        <f>INDEX(ATS!$A:$P,MATCH(ATS!$U1649,ATS!$O:$O,0),2)</f>
        <v>Sweet Shorts M</v>
      </c>
      <c r="Y1649" s="175" t="str">
        <f>INDEX(ATS!$A:$P,MATCH(ATS!$U1649,ATS!$O:$O,0),4)</f>
        <v>99901-XL</v>
      </c>
      <c r="AA1649" s="173"/>
    </row>
    <row r="1650" spans="1:27">
      <c r="A1650">
        <v>820521</v>
      </c>
      <c r="B1650" t="s">
        <v>4099</v>
      </c>
      <c r="C1650" t="s">
        <v>3939</v>
      </c>
      <c r="D1650" t="s">
        <v>336</v>
      </c>
      <c r="E1650" t="s">
        <v>2883</v>
      </c>
      <c r="F1650" t="s">
        <v>66</v>
      </c>
      <c r="G1650" t="s">
        <v>111</v>
      </c>
      <c r="H1650">
        <v>0</v>
      </c>
      <c r="I1650">
        <v>0</v>
      </c>
      <c r="J1650">
        <v>0</v>
      </c>
      <c r="K1650">
        <v>0</v>
      </c>
      <c r="L1650">
        <v>0</v>
      </c>
      <c r="N1650" s="171" t="str">
        <f t="shared" si="75"/>
        <v>820521-99901-L</v>
      </c>
      <c r="O1650" s="172" t="str">
        <f>IF(B1650="NET","",IF(B1650="","",IFERROR(VLOOKUP(N1650,EAN!$A:$B,2,FALSE),"MANGLER - MÅ OPPDATERE EAN-FANEN")))</f>
        <v>MANGLER - MÅ OPPDATERE EAN-FANEN</v>
      </c>
      <c r="P1650" s="171">
        <f t="shared" si="76"/>
        <v>0</v>
      </c>
      <c r="Q1650" s="171">
        <f t="shared" si="77"/>
        <v>0</v>
      </c>
      <c r="S1650" s="102" t="str">
        <f>IF(B1650="NET","",IFERROR(VLOOKUP(O1650,'2) Order Form'!$V$9:$V$905,1,FALSE),"Ikke med I order form"))</f>
        <v>Ikke med I order form</v>
      </c>
      <c r="U1650" s="2">
        <v>7048652897305</v>
      </c>
      <c r="V1650" s="120">
        <f>IFERROR(VLOOKUP(U1650,'2) Order Form'!$V$9:$V$1767,1,FALSE),"Ikke med I order form")</f>
        <v>7048652897305</v>
      </c>
      <c r="W1650" s="173">
        <f>INDEX(ATS!$A:$P,MATCH(ATS!$U1650,ATS!$O:$O,0),1)</f>
        <v>820391</v>
      </c>
      <c r="X1650" s="174" t="str">
        <f>INDEX(ATS!$A:$P,MATCH(ATS!$U1650,ATS!$O:$O,0),2)</f>
        <v>Sweet Tee M</v>
      </c>
      <c r="Y1650" s="175" t="str">
        <f>INDEX(ATS!$A:$P,MATCH(ATS!$U1650,ATS!$O:$O,0),4)</f>
        <v>10001-S</v>
      </c>
      <c r="AA1650" s="173"/>
    </row>
    <row r="1651" spans="1:27">
      <c r="A1651">
        <v>820521</v>
      </c>
      <c r="B1651" t="s">
        <v>4099</v>
      </c>
      <c r="C1651" t="s">
        <v>3939</v>
      </c>
      <c r="D1651" t="s">
        <v>337</v>
      </c>
      <c r="E1651" t="s">
        <v>2883</v>
      </c>
      <c r="F1651" t="s">
        <v>67</v>
      </c>
      <c r="G1651" t="s">
        <v>111</v>
      </c>
      <c r="H1651">
        <v>0</v>
      </c>
      <c r="I1651">
        <v>0</v>
      </c>
      <c r="J1651">
        <v>0</v>
      </c>
      <c r="K1651">
        <v>0</v>
      </c>
      <c r="L1651">
        <v>0</v>
      </c>
      <c r="N1651" s="171" t="str">
        <f t="shared" si="75"/>
        <v>820521-99901-XL</v>
      </c>
      <c r="O1651" s="172" t="str">
        <f>IF(B1651="NET","",IF(B1651="","",IFERROR(VLOOKUP(N1651,EAN!$A:$B,2,FALSE),"MANGLER - MÅ OPPDATERE EAN-FANEN")))</f>
        <v>MANGLER - MÅ OPPDATERE EAN-FANEN</v>
      </c>
      <c r="P1651" s="171">
        <f t="shared" si="76"/>
        <v>0</v>
      </c>
      <c r="Q1651" s="171">
        <f t="shared" si="77"/>
        <v>0</v>
      </c>
      <c r="S1651" s="102" t="str">
        <f>IF(B1651="NET","",IFERROR(VLOOKUP(O1651,'2) Order Form'!$V$9:$V$905,1,FALSE),"Ikke med I order form"))</f>
        <v>Ikke med I order form</v>
      </c>
      <c r="U1651" s="2">
        <v>7048652897305</v>
      </c>
      <c r="V1651" s="120">
        <f>IFERROR(VLOOKUP(U1651,'2) Order Form'!$V$9:$V$1767,1,FALSE),"Ikke med I order form")</f>
        <v>7048652897305</v>
      </c>
      <c r="W1651" s="173">
        <f>INDEX(ATS!$A:$P,MATCH(ATS!$U1651,ATS!$O:$O,0),1)</f>
        <v>820391</v>
      </c>
      <c r="X1651" s="174" t="str">
        <f>INDEX(ATS!$A:$P,MATCH(ATS!$U1651,ATS!$O:$O,0),2)</f>
        <v>Sweet Tee M</v>
      </c>
      <c r="Y1651" s="175" t="str">
        <f>INDEX(ATS!$A:$P,MATCH(ATS!$U1651,ATS!$O:$O,0),4)</f>
        <v>10001-S</v>
      </c>
      <c r="AA1651" s="173"/>
    </row>
    <row r="1652" spans="1:27">
      <c r="A1652" s="140">
        <v>820526</v>
      </c>
      <c r="B1652" t="s">
        <v>170</v>
      </c>
      <c r="H1652" s="140">
        <v>202341</v>
      </c>
      <c r="I1652" s="140">
        <v>202342</v>
      </c>
      <c r="J1652" s="140">
        <v>202343</v>
      </c>
      <c r="K1652" s="140">
        <v>202344</v>
      </c>
      <c r="L1652" s="140">
        <v>202345</v>
      </c>
      <c r="N1652" s="171" t="str">
        <f t="shared" si="75"/>
        <v>820526-</v>
      </c>
      <c r="O1652" s="172" t="str">
        <f>IF(B1652="NET","",IF(B1652="","",IFERROR(VLOOKUP(N1652,EAN!$A:$B,2,FALSE),"MANGLER - MÅ OPPDATERE EAN-FANEN")))</f>
        <v/>
      </c>
      <c r="P1652" s="171">
        <f t="shared" si="76"/>
        <v>202341</v>
      </c>
      <c r="Q1652" s="171">
        <f t="shared" si="77"/>
        <v>202345</v>
      </c>
      <c r="S1652" s="102" t="str">
        <f>IF(B1652="NET","",IFERROR(VLOOKUP(O1652,'2) Order Form'!$V$9:$V$905,1,FALSE),"Ikke med I order form"))</f>
        <v/>
      </c>
      <c r="U1652" s="2">
        <v>7048652897299</v>
      </c>
      <c r="V1652" s="120">
        <f>IFERROR(VLOOKUP(U1652,'2) Order Form'!$V$9:$V$1767,1,FALSE),"Ikke med I order form")</f>
        <v>7048652897299</v>
      </c>
      <c r="W1652" s="173">
        <f>INDEX(ATS!$A:$P,MATCH(ATS!$U1652,ATS!$O:$O,0),1)</f>
        <v>820391</v>
      </c>
      <c r="X1652" s="174" t="str">
        <f>INDEX(ATS!$A:$P,MATCH(ATS!$U1652,ATS!$O:$O,0),2)</f>
        <v>Sweet Tee M</v>
      </c>
      <c r="Y1652" s="175" t="str">
        <f>INDEX(ATS!$A:$P,MATCH(ATS!$U1652,ATS!$O:$O,0),4)</f>
        <v>10001-M</v>
      </c>
      <c r="AA1652" s="173"/>
    </row>
    <row r="1653" spans="1:27">
      <c r="A1653">
        <v>820526</v>
      </c>
      <c r="B1653" t="s">
        <v>4001</v>
      </c>
      <c r="C1653" t="s">
        <v>3939</v>
      </c>
      <c r="D1653" t="s">
        <v>1512</v>
      </c>
      <c r="E1653" t="s">
        <v>2817</v>
      </c>
      <c r="F1653" t="s">
        <v>8</v>
      </c>
      <c r="G1653" t="s">
        <v>111</v>
      </c>
      <c r="H1653">
        <v>0</v>
      </c>
      <c r="I1653">
        <v>0</v>
      </c>
      <c r="J1653">
        <v>0</v>
      </c>
      <c r="K1653">
        <v>0</v>
      </c>
      <c r="L1653">
        <v>0</v>
      </c>
      <c r="N1653" s="171" t="str">
        <f t="shared" si="75"/>
        <v>820526-88000-S</v>
      </c>
      <c r="O1653" s="172" t="str">
        <f>IF(B1653="NET","",IF(B1653="","",IFERROR(VLOOKUP(N1653,EAN!$A:$B,2,FALSE),"MANGLER - MÅ OPPDATERE EAN-FANEN")))</f>
        <v>MANGLER - MÅ OPPDATERE EAN-FANEN</v>
      </c>
      <c r="P1653" s="171">
        <f t="shared" si="76"/>
        <v>0</v>
      </c>
      <c r="Q1653" s="171">
        <f t="shared" si="77"/>
        <v>0</v>
      </c>
      <c r="S1653" s="102" t="str">
        <f>IF(B1653="NET","",IFERROR(VLOOKUP(O1653,'2) Order Form'!$V$9:$V$905,1,FALSE),"Ikke med I order form"))</f>
        <v>Ikke med I order form</v>
      </c>
      <c r="U1653" s="2">
        <v>7048652897299</v>
      </c>
      <c r="V1653" s="120">
        <f>IFERROR(VLOOKUP(U1653,'2) Order Form'!$V$9:$V$1767,1,FALSE),"Ikke med I order form")</f>
        <v>7048652897299</v>
      </c>
      <c r="W1653" s="173">
        <f>INDEX(ATS!$A:$P,MATCH(ATS!$U1653,ATS!$O:$O,0),1)</f>
        <v>820391</v>
      </c>
      <c r="X1653" s="174" t="str">
        <f>INDEX(ATS!$A:$P,MATCH(ATS!$U1653,ATS!$O:$O,0),2)</f>
        <v>Sweet Tee M</v>
      </c>
      <c r="Y1653" s="175" t="str">
        <f>INDEX(ATS!$A:$P,MATCH(ATS!$U1653,ATS!$O:$O,0),4)</f>
        <v>10001-M</v>
      </c>
      <c r="AA1653" s="173"/>
    </row>
    <row r="1654" spans="1:27">
      <c r="A1654">
        <v>820526</v>
      </c>
      <c r="B1654" t="s">
        <v>4001</v>
      </c>
      <c r="C1654" t="s">
        <v>3939</v>
      </c>
      <c r="D1654" t="s">
        <v>1513</v>
      </c>
      <c r="E1654" t="s">
        <v>2817</v>
      </c>
      <c r="F1654" t="s">
        <v>7</v>
      </c>
      <c r="G1654" t="s">
        <v>111</v>
      </c>
      <c r="H1654">
        <v>0</v>
      </c>
      <c r="I1654">
        <v>0</v>
      </c>
      <c r="J1654">
        <v>0</v>
      </c>
      <c r="K1654">
        <v>0</v>
      </c>
      <c r="L1654">
        <v>0</v>
      </c>
      <c r="N1654" s="171" t="str">
        <f t="shared" si="75"/>
        <v>820526-88000-M</v>
      </c>
      <c r="O1654" s="172" t="str">
        <f>IF(B1654="NET","",IF(B1654="","",IFERROR(VLOOKUP(N1654,EAN!$A:$B,2,FALSE),"MANGLER - MÅ OPPDATERE EAN-FANEN")))</f>
        <v>MANGLER - MÅ OPPDATERE EAN-FANEN</v>
      </c>
      <c r="P1654" s="171">
        <f t="shared" si="76"/>
        <v>0</v>
      </c>
      <c r="Q1654" s="171">
        <f t="shared" si="77"/>
        <v>0</v>
      </c>
      <c r="S1654" s="102" t="str">
        <f>IF(B1654="NET","",IFERROR(VLOOKUP(O1654,'2) Order Form'!$V$9:$V$905,1,FALSE),"Ikke med I order form"))</f>
        <v>Ikke med I order form</v>
      </c>
      <c r="U1654" s="2">
        <v>7048652897282</v>
      </c>
      <c r="V1654" s="120">
        <f>IFERROR(VLOOKUP(U1654,'2) Order Form'!$V$9:$V$1767,1,FALSE),"Ikke med I order form")</f>
        <v>7048652897282</v>
      </c>
      <c r="W1654" s="173">
        <f>INDEX(ATS!$A:$P,MATCH(ATS!$U1654,ATS!$O:$O,0),1)</f>
        <v>820391</v>
      </c>
      <c r="X1654" s="174" t="str">
        <f>INDEX(ATS!$A:$P,MATCH(ATS!$U1654,ATS!$O:$O,0),2)</f>
        <v>Sweet Tee M</v>
      </c>
      <c r="Y1654" s="175" t="str">
        <f>INDEX(ATS!$A:$P,MATCH(ATS!$U1654,ATS!$O:$O,0),4)</f>
        <v>10001-L</v>
      </c>
      <c r="AA1654" s="173"/>
    </row>
    <row r="1655" spans="1:27">
      <c r="A1655">
        <v>820526</v>
      </c>
      <c r="B1655" t="s">
        <v>4001</v>
      </c>
      <c r="C1655" t="s">
        <v>3939</v>
      </c>
      <c r="D1655" t="s">
        <v>1514</v>
      </c>
      <c r="E1655" t="s">
        <v>2817</v>
      </c>
      <c r="F1655" t="s">
        <v>66</v>
      </c>
      <c r="G1655" t="s">
        <v>111</v>
      </c>
      <c r="H1655">
        <v>0</v>
      </c>
      <c r="I1655">
        <v>0</v>
      </c>
      <c r="J1655">
        <v>0</v>
      </c>
      <c r="K1655">
        <v>0</v>
      </c>
      <c r="L1655">
        <v>0</v>
      </c>
      <c r="N1655" s="171" t="str">
        <f t="shared" si="75"/>
        <v>820526-88000-L</v>
      </c>
      <c r="O1655" s="172" t="str">
        <f>IF(B1655="NET","",IF(B1655="","",IFERROR(VLOOKUP(N1655,EAN!$A:$B,2,FALSE),"MANGLER - MÅ OPPDATERE EAN-FANEN")))</f>
        <v>MANGLER - MÅ OPPDATERE EAN-FANEN</v>
      </c>
      <c r="P1655" s="171">
        <f t="shared" si="76"/>
        <v>0</v>
      </c>
      <c r="Q1655" s="171">
        <f t="shared" si="77"/>
        <v>0</v>
      </c>
      <c r="S1655" s="102" t="str">
        <f>IF(B1655="NET","",IFERROR(VLOOKUP(O1655,'2) Order Form'!$V$9:$V$905,1,FALSE),"Ikke med I order form"))</f>
        <v>Ikke med I order form</v>
      </c>
      <c r="U1655" s="2">
        <v>7048652897282</v>
      </c>
      <c r="V1655" s="120">
        <f>IFERROR(VLOOKUP(U1655,'2) Order Form'!$V$9:$V$1767,1,FALSE),"Ikke med I order form")</f>
        <v>7048652897282</v>
      </c>
      <c r="W1655" s="173">
        <f>INDEX(ATS!$A:$P,MATCH(ATS!$U1655,ATS!$O:$O,0),1)</f>
        <v>820391</v>
      </c>
      <c r="X1655" s="174" t="str">
        <f>INDEX(ATS!$A:$P,MATCH(ATS!$U1655,ATS!$O:$O,0),2)</f>
        <v>Sweet Tee M</v>
      </c>
      <c r="Y1655" s="175" t="str">
        <f>INDEX(ATS!$A:$P,MATCH(ATS!$U1655,ATS!$O:$O,0),4)</f>
        <v>10001-L</v>
      </c>
      <c r="AA1655" s="173"/>
    </row>
    <row r="1656" spans="1:27">
      <c r="A1656">
        <v>820526</v>
      </c>
      <c r="B1656" t="s">
        <v>4001</v>
      </c>
      <c r="C1656" t="s">
        <v>3939</v>
      </c>
      <c r="D1656" t="s">
        <v>1515</v>
      </c>
      <c r="E1656" t="s">
        <v>2817</v>
      </c>
      <c r="F1656" t="s">
        <v>67</v>
      </c>
      <c r="G1656" t="s">
        <v>111</v>
      </c>
      <c r="H1656">
        <v>0</v>
      </c>
      <c r="I1656">
        <v>0</v>
      </c>
      <c r="J1656">
        <v>0</v>
      </c>
      <c r="K1656">
        <v>0</v>
      </c>
      <c r="L1656">
        <v>0</v>
      </c>
      <c r="N1656" s="171" t="str">
        <f t="shared" si="75"/>
        <v>820526-88000-XL</v>
      </c>
      <c r="O1656" s="172" t="str">
        <f>IF(B1656="NET","",IF(B1656="","",IFERROR(VLOOKUP(N1656,EAN!$A:$B,2,FALSE),"MANGLER - MÅ OPPDATERE EAN-FANEN")))</f>
        <v>MANGLER - MÅ OPPDATERE EAN-FANEN</v>
      </c>
      <c r="P1656" s="171">
        <f t="shared" si="76"/>
        <v>0</v>
      </c>
      <c r="Q1656" s="171">
        <f t="shared" si="77"/>
        <v>0</v>
      </c>
      <c r="S1656" s="102" t="str">
        <f>IF(B1656="NET","",IFERROR(VLOOKUP(O1656,'2) Order Form'!$V$9:$V$905,1,FALSE),"Ikke med I order form"))</f>
        <v>Ikke med I order form</v>
      </c>
      <c r="U1656" s="2">
        <v>7048652897312</v>
      </c>
      <c r="V1656" s="120">
        <f>IFERROR(VLOOKUP(U1656,'2) Order Form'!$V$9:$V$1767,1,FALSE),"Ikke med I order form")</f>
        <v>7048652897312</v>
      </c>
      <c r="W1656" s="173">
        <f>INDEX(ATS!$A:$P,MATCH(ATS!$U1656,ATS!$O:$O,0),1)</f>
        <v>820391</v>
      </c>
      <c r="X1656" s="174" t="str">
        <f>INDEX(ATS!$A:$P,MATCH(ATS!$U1656,ATS!$O:$O,0),2)</f>
        <v>Sweet Tee M</v>
      </c>
      <c r="Y1656" s="175" t="str">
        <f>INDEX(ATS!$A:$P,MATCH(ATS!$U1656,ATS!$O:$O,0),4)</f>
        <v>10001-XL</v>
      </c>
      <c r="AA1656" s="173"/>
    </row>
    <row r="1657" spans="1:27">
      <c r="A1657">
        <v>820526</v>
      </c>
      <c r="B1657" t="s">
        <v>4001</v>
      </c>
      <c r="C1657" t="s">
        <v>3939</v>
      </c>
      <c r="D1657" t="s">
        <v>334</v>
      </c>
      <c r="E1657" t="s">
        <v>2883</v>
      </c>
      <c r="F1657" t="s">
        <v>8</v>
      </c>
      <c r="G1657" t="s">
        <v>111</v>
      </c>
      <c r="H1657">
        <v>0</v>
      </c>
      <c r="I1657">
        <v>0</v>
      </c>
      <c r="J1657">
        <v>0</v>
      </c>
      <c r="K1657">
        <v>0</v>
      </c>
      <c r="L1657">
        <v>0</v>
      </c>
      <c r="N1657" s="171" t="str">
        <f t="shared" si="75"/>
        <v>820526-99901-S</v>
      </c>
      <c r="O1657" s="172" t="str">
        <f>IF(B1657="NET","",IF(B1657="","",IFERROR(VLOOKUP(N1657,EAN!$A:$B,2,FALSE),"MANGLER - MÅ OPPDATERE EAN-FANEN")))</f>
        <v>MANGLER - MÅ OPPDATERE EAN-FANEN</v>
      </c>
      <c r="P1657" s="171">
        <f t="shared" si="76"/>
        <v>0</v>
      </c>
      <c r="Q1657" s="171">
        <f t="shared" si="77"/>
        <v>0</v>
      </c>
      <c r="S1657" s="102" t="str">
        <f>IF(B1657="NET","",IFERROR(VLOOKUP(O1657,'2) Order Form'!$V$9:$V$905,1,FALSE),"Ikke med I order form"))</f>
        <v>Ikke med I order form</v>
      </c>
      <c r="U1657" s="2">
        <v>7048652897312</v>
      </c>
      <c r="V1657" s="120">
        <f>IFERROR(VLOOKUP(U1657,'2) Order Form'!$V$9:$V$1767,1,FALSE),"Ikke med I order form")</f>
        <v>7048652897312</v>
      </c>
      <c r="W1657" s="173">
        <f>INDEX(ATS!$A:$P,MATCH(ATS!$U1657,ATS!$O:$O,0),1)</f>
        <v>820391</v>
      </c>
      <c r="X1657" s="174" t="str">
        <f>INDEX(ATS!$A:$P,MATCH(ATS!$U1657,ATS!$O:$O,0),2)</f>
        <v>Sweet Tee M</v>
      </c>
      <c r="Y1657" s="175" t="str">
        <f>INDEX(ATS!$A:$P,MATCH(ATS!$U1657,ATS!$O:$O,0),4)</f>
        <v>10001-XL</v>
      </c>
      <c r="AA1657" s="173"/>
    </row>
    <row r="1658" spans="1:27">
      <c r="A1658">
        <v>820526</v>
      </c>
      <c r="B1658" t="s">
        <v>4001</v>
      </c>
      <c r="C1658" t="s">
        <v>3939</v>
      </c>
      <c r="D1658" t="s">
        <v>335</v>
      </c>
      <c r="E1658" t="s">
        <v>2883</v>
      </c>
      <c r="F1658" t="s">
        <v>7</v>
      </c>
      <c r="G1658" t="s">
        <v>111</v>
      </c>
      <c r="H1658">
        <v>0</v>
      </c>
      <c r="I1658">
        <v>0</v>
      </c>
      <c r="J1658">
        <v>0</v>
      </c>
      <c r="K1658">
        <v>0</v>
      </c>
      <c r="L1658">
        <v>0</v>
      </c>
      <c r="N1658" s="171" t="str">
        <f t="shared" si="75"/>
        <v>820526-99901-M</v>
      </c>
      <c r="O1658" s="172" t="str">
        <f>IF(B1658="NET","",IF(B1658="","",IFERROR(VLOOKUP(N1658,EAN!$A:$B,2,FALSE),"MANGLER - MÅ OPPDATERE EAN-FANEN")))</f>
        <v>MANGLER - MÅ OPPDATERE EAN-FANEN</v>
      </c>
      <c r="P1658" s="171">
        <f t="shared" si="76"/>
        <v>0</v>
      </c>
      <c r="Q1658" s="171">
        <f t="shared" si="77"/>
        <v>0</v>
      </c>
      <c r="S1658" s="102" t="str">
        <f>IF(B1658="NET","",IFERROR(VLOOKUP(O1658,'2) Order Form'!$V$9:$V$905,1,FALSE),"Ikke med I order form"))</f>
        <v>Ikke med I order form</v>
      </c>
      <c r="U1658" s="2">
        <v>7048652897381</v>
      </c>
      <c r="V1658" s="120">
        <f>IFERROR(VLOOKUP(U1658,'2) Order Form'!$V$9:$V$1767,1,FALSE),"Ikke med I order form")</f>
        <v>7048652897381</v>
      </c>
      <c r="W1658" s="173">
        <f>INDEX(ATS!$A:$P,MATCH(ATS!$U1658,ATS!$O:$O,0),1)</f>
        <v>820391</v>
      </c>
      <c r="X1658" s="174" t="str">
        <f>INDEX(ATS!$A:$P,MATCH(ATS!$U1658,ATS!$O:$O,0),2)</f>
        <v>Sweet Tee M</v>
      </c>
      <c r="Y1658" s="175" t="str">
        <f>INDEX(ATS!$A:$P,MATCH(ATS!$U1658,ATS!$O:$O,0),4)</f>
        <v>78001-S</v>
      </c>
      <c r="AA1658" s="173"/>
    </row>
    <row r="1659" spans="1:27">
      <c r="A1659">
        <v>820526</v>
      </c>
      <c r="B1659" t="s">
        <v>4001</v>
      </c>
      <c r="C1659" t="s">
        <v>3939</v>
      </c>
      <c r="D1659" t="s">
        <v>336</v>
      </c>
      <c r="E1659" t="s">
        <v>2883</v>
      </c>
      <c r="F1659" t="s">
        <v>66</v>
      </c>
      <c r="G1659" t="s">
        <v>111</v>
      </c>
      <c r="H1659">
        <v>0</v>
      </c>
      <c r="I1659">
        <v>0</v>
      </c>
      <c r="J1659">
        <v>0</v>
      </c>
      <c r="K1659">
        <v>0</v>
      </c>
      <c r="L1659">
        <v>0</v>
      </c>
      <c r="N1659" s="171" t="str">
        <f t="shared" si="75"/>
        <v>820526-99901-L</v>
      </c>
      <c r="O1659" s="172" t="str">
        <f>IF(B1659="NET","",IF(B1659="","",IFERROR(VLOOKUP(N1659,EAN!$A:$B,2,FALSE),"MANGLER - MÅ OPPDATERE EAN-FANEN")))</f>
        <v>MANGLER - MÅ OPPDATERE EAN-FANEN</v>
      </c>
      <c r="P1659" s="171">
        <f t="shared" si="76"/>
        <v>0</v>
      </c>
      <c r="Q1659" s="171">
        <f t="shared" si="77"/>
        <v>0</v>
      </c>
      <c r="S1659" s="102" t="str">
        <f>IF(B1659="NET","",IFERROR(VLOOKUP(O1659,'2) Order Form'!$V$9:$V$905,1,FALSE),"Ikke med I order form"))</f>
        <v>Ikke med I order form</v>
      </c>
      <c r="U1659" s="2">
        <v>7048652897381</v>
      </c>
      <c r="V1659" s="120">
        <f>IFERROR(VLOOKUP(U1659,'2) Order Form'!$V$9:$V$1767,1,FALSE),"Ikke med I order form")</f>
        <v>7048652897381</v>
      </c>
      <c r="W1659" s="173">
        <f>INDEX(ATS!$A:$P,MATCH(ATS!$U1659,ATS!$O:$O,0),1)</f>
        <v>820391</v>
      </c>
      <c r="X1659" s="174" t="str">
        <f>INDEX(ATS!$A:$P,MATCH(ATS!$U1659,ATS!$O:$O,0),2)</f>
        <v>Sweet Tee M</v>
      </c>
      <c r="Y1659" s="175" t="str">
        <f>INDEX(ATS!$A:$P,MATCH(ATS!$U1659,ATS!$O:$O,0),4)</f>
        <v>78001-S</v>
      </c>
      <c r="AA1659" s="173"/>
    </row>
    <row r="1660" spans="1:27">
      <c r="A1660">
        <v>820526</v>
      </c>
      <c r="B1660" t="s">
        <v>4001</v>
      </c>
      <c r="C1660" t="s">
        <v>3939</v>
      </c>
      <c r="D1660" t="s">
        <v>337</v>
      </c>
      <c r="E1660" t="s">
        <v>2883</v>
      </c>
      <c r="F1660" t="s">
        <v>67</v>
      </c>
      <c r="G1660" t="s">
        <v>111</v>
      </c>
      <c r="H1660">
        <v>0</v>
      </c>
      <c r="I1660">
        <v>0</v>
      </c>
      <c r="J1660">
        <v>0</v>
      </c>
      <c r="K1660">
        <v>0</v>
      </c>
      <c r="L1660">
        <v>0</v>
      </c>
      <c r="N1660" s="171" t="str">
        <f t="shared" si="75"/>
        <v>820526-99901-XL</v>
      </c>
      <c r="O1660" s="172" t="str">
        <f>IF(B1660="NET","",IF(B1660="","",IFERROR(VLOOKUP(N1660,EAN!$A:$B,2,FALSE),"MANGLER - MÅ OPPDATERE EAN-FANEN")))</f>
        <v>MANGLER - MÅ OPPDATERE EAN-FANEN</v>
      </c>
      <c r="P1660" s="171">
        <f t="shared" si="76"/>
        <v>0</v>
      </c>
      <c r="Q1660" s="171">
        <f t="shared" si="77"/>
        <v>0</v>
      </c>
      <c r="S1660" s="102" t="str">
        <f>IF(B1660="NET","",IFERROR(VLOOKUP(O1660,'2) Order Form'!$V$9:$V$905,1,FALSE),"Ikke med I order form"))</f>
        <v>Ikke med I order form</v>
      </c>
      <c r="U1660" s="2">
        <v>7048652897374</v>
      </c>
      <c r="V1660" s="120">
        <f>IFERROR(VLOOKUP(U1660,'2) Order Form'!$V$9:$V$1767,1,FALSE),"Ikke med I order form")</f>
        <v>7048652897374</v>
      </c>
      <c r="W1660" s="173">
        <f>INDEX(ATS!$A:$P,MATCH(ATS!$U1660,ATS!$O:$O,0),1)</f>
        <v>820391</v>
      </c>
      <c r="X1660" s="174" t="str">
        <f>INDEX(ATS!$A:$P,MATCH(ATS!$U1660,ATS!$O:$O,0),2)</f>
        <v>Sweet Tee M</v>
      </c>
      <c r="Y1660" s="175" t="str">
        <f>INDEX(ATS!$A:$P,MATCH(ATS!$U1660,ATS!$O:$O,0),4)</f>
        <v>78001-M</v>
      </c>
      <c r="AA1660" s="173"/>
    </row>
    <row r="1661" spans="1:27">
      <c r="A1661" s="140">
        <v>820527</v>
      </c>
      <c r="B1661" t="s">
        <v>170</v>
      </c>
      <c r="H1661" s="140">
        <v>202341</v>
      </c>
      <c r="I1661" s="140">
        <v>202342</v>
      </c>
      <c r="J1661" s="140">
        <v>202343</v>
      </c>
      <c r="K1661" s="140">
        <v>202344</v>
      </c>
      <c r="L1661" s="140">
        <v>202345</v>
      </c>
      <c r="N1661" s="171" t="str">
        <f t="shared" si="75"/>
        <v>820527-</v>
      </c>
      <c r="O1661" s="172" t="str">
        <f>IF(B1661="NET","",IF(B1661="","",IFERROR(VLOOKUP(N1661,EAN!$A:$B,2,FALSE),"MANGLER - MÅ OPPDATERE EAN-FANEN")))</f>
        <v/>
      </c>
      <c r="P1661" s="171">
        <f t="shared" si="76"/>
        <v>202341</v>
      </c>
      <c r="Q1661" s="171">
        <f t="shared" si="77"/>
        <v>202345</v>
      </c>
      <c r="S1661" s="102" t="str">
        <f>IF(B1661="NET","",IFERROR(VLOOKUP(O1661,'2) Order Form'!$V$9:$V$905,1,FALSE),"Ikke med I order form"))</f>
        <v/>
      </c>
      <c r="U1661" s="2">
        <v>7048652897374</v>
      </c>
      <c r="V1661" s="120">
        <f>IFERROR(VLOOKUP(U1661,'2) Order Form'!$V$9:$V$1767,1,FALSE),"Ikke med I order form")</f>
        <v>7048652897374</v>
      </c>
      <c r="W1661" s="173">
        <f>INDEX(ATS!$A:$P,MATCH(ATS!$U1661,ATS!$O:$O,0),1)</f>
        <v>820391</v>
      </c>
      <c r="X1661" s="174" t="str">
        <f>INDEX(ATS!$A:$P,MATCH(ATS!$U1661,ATS!$O:$O,0),2)</f>
        <v>Sweet Tee M</v>
      </c>
      <c r="Y1661" s="175" t="str">
        <f>INDEX(ATS!$A:$P,MATCH(ATS!$U1661,ATS!$O:$O,0),4)</f>
        <v>78001-M</v>
      </c>
      <c r="AA1661" s="173"/>
    </row>
    <row r="1662" spans="1:27">
      <c r="A1662">
        <v>820527</v>
      </c>
      <c r="B1662" t="s">
        <v>4002</v>
      </c>
      <c r="C1662" t="s">
        <v>3939</v>
      </c>
      <c r="D1662" t="s">
        <v>3966</v>
      </c>
      <c r="E1662" t="s">
        <v>3967</v>
      </c>
      <c r="F1662" t="s">
        <v>68</v>
      </c>
      <c r="G1662" t="s">
        <v>111</v>
      </c>
      <c r="H1662">
        <v>0</v>
      </c>
      <c r="I1662">
        <v>0</v>
      </c>
      <c r="J1662">
        <v>0</v>
      </c>
      <c r="K1662">
        <v>0</v>
      </c>
      <c r="L1662">
        <v>0</v>
      </c>
      <c r="N1662" s="171" t="str">
        <f t="shared" si="75"/>
        <v>820527-89001-XS</v>
      </c>
      <c r="O1662" s="172" t="str">
        <f>IF(B1662="NET","",IF(B1662="","",IFERROR(VLOOKUP(N1662,EAN!$A:$B,2,FALSE),"MANGLER - MÅ OPPDATERE EAN-FANEN")))</f>
        <v>MANGLER - MÅ OPPDATERE EAN-FANEN</v>
      </c>
      <c r="P1662" s="171">
        <f t="shared" si="76"/>
        <v>0</v>
      </c>
      <c r="Q1662" s="171">
        <f t="shared" si="77"/>
        <v>0</v>
      </c>
      <c r="S1662" s="102" t="str">
        <f>IF(B1662="NET","",IFERROR(VLOOKUP(O1662,'2) Order Form'!$V$9:$V$905,1,FALSE),"Ikke med I order form"))</f>
        <v>Ikke med I order form</v>
      </c>
      <c r="U1662" s="2">
        <v>7048652897367</v>
      </c>
      <c r="V1662" s="120">
        <f>IFERROR(VLOOKUP(U1662,'2) Order Form'!$V$9:$V$1767,1,FALSE),"Ikke med I order form")</f>
        <v>7048652897367</v>
      </c>
      <c r="W1662" s="173">
        <f>INDEX(ATS!$A:$P,MATCH(ATS!$U1662,ATS!$O:$O,0),1)</f>
        <v>820391</v>
      </c>
      <c r="X1662" s="174" t="str">
        <f>INDEX(ATS!$A:$P,MATCH(ATS!$U1662,ATS!$O:$O,0),2)</f>
        <v>Sweet Tee M</v>
      </c>
      <c r="Y1662" s="175" t="str">
        <f>INDEX(ATS!$A:$P,MATCH(ATS!$U1662,ATS!$O:$O,0),4)</f>
        <v>78001-L</v>
      </c>
      <c r="AA1662" s="173"/>
    </row>
    <row r="1663" spans="1:27">
      <c r="A1663">
        <v>820527</v>
      </c>
      <c r="B1663" t="s">
        <v>4002</v>
      </c>
      <c r="C1663" t="s">
        <v>3939</v>
      </c>
      <c r="D1663" t="s">
        <v>3968</v>
      </c>
      <c r="E1663" t="s">
        <v>3967</v>
      </c>
      <c r="F1663" t="s">
        <v>8</v>
      </c>
      <c r="G1663" t="s">
        <v>111</v>
      </c>
      <c r="H1663">
        <v>0</v>
      </c>
      <c r="I1663">
        <v>0</v>
      </c>
      <c r="J1663">
        <v>0</v>
      </c>
      <c r="K1663">
        <v>0</v>
      </c>
      <c r="L1663">
        <v>0</v>
      </c>
      <c r="N1663" s="171" t="str">
        <f t="shared" si="75"/>
        <v>820527-89001-S</v>
      </c>
      <c r="O1663" s="172" t="str">
        <f>IF(B1663="NET","",IF(B1663="","",IFERROR(VLOOKUP(N1663,EAN!$A:$B,2,FALSE),"MANGLER - MÅ OPPDATERE EAN-FANEN")))</f>
        <v>MANGLER - MÅ OPPDATERE EAN-FANEN</v>
      </c>
      <c r="P1663" s="171">
        <f t="shared" si="76"/>
        <v>0</v>
      </c>
      <c r="Q1663" s="171">
        <f t="shared" si="77"/>
        <v>0</v>
      </c>
      <c r="S1663" s="102" t="str">
        <f>IF(B1663="NET","",IFERROR(VLOOKUP(O1663,'2) Order Form'!$V$9:$V$905,1,FALSE),"Ikke med I order form"))</f>
        <v>Ikke med I order form</v>
      </c>
      <c r="U1663" s="2">
        <v>7048652897367</v>
      </c>
      <c r="V1663" s="120">
        <f>IFERROR(VLOOKUP(U1663,'2) Order Form'!$V$9:$V$1767,1,FALSE),"Ikke med I order form")</f>
        <v>7048652897367</v>
      </c>
      <c r="W1663" s="173">
        <f>INDEX(ATS!$A:$P,MATCH(ATS!$U1663,ATS!$O:$O,0),1)</f>
        <v>820391</v>
      </c>
      <c r="X1663" s="174" t="str">
        <f>INDEX(ATS!$A:$P,MATCH(ATS!$U1663,ATS!$O:$O,0),2)</f>
        <v>Sweet Tee M</v>
      </c>
      <c r="Y1663" s="175" t="str">
        <f>INDEX(ATS!$A:$P,MATCH(ATS!$U1663,ATS!$O:$O,0),4)</f>
        <v>78001-L</v>
      </c>
      <c r="AA1663" s="173"/>
    </row>
    <row r="1664" spans="1:27">
      <c r="A1664">
        <v>820527</v>
      </c>
      <c r="B1664" t="s">
        <v>4002</v>
      </c>
      <c r="C1664" t="s">
        <v>3939</v>
      </c>
      <c r="D1664" t="s">
        <v>3969</v>
      </c>
      <c r="E1664" t="s">
        <v>3967</v>
      </c>
      <c r="F1664" t="s">
        <v>7</v>
      </c>
      <c r="G1664" t="s">
        <v>111</v>
      </c>
      <c r="H1664">
        <v>0</v>
      </c>
      <c r="I1664">
        <v>0</v>
      </c>
      <c r="J1664">
        <v>0</v>
      </c>
      <c r="K1664">
        <v>0</v>
      </c>
      <c r="L1664">
        <v>0</v>
      </c>
      <c r="N1664" s="171" t="str">
        <f t="shared" si="75"/>
        <v>820527-89001-M</v>
      </c>
      <c r="O1664" s="172" t="str">
        <f>IF(B1664="NET","",IF(B1664="","",IFERROR(VLOOKUP(N1664,EAN!$A:$B,2,FALSE),"MANGLER - MÅ OPPDATERE EAN-FANEN")))</f>
        <v>MANGLER - MÅ OPPDATERE EAN-FANEN</v>
      </c>
      <c r="P1664" s="171">
        <f t="shared" si="76"/>
        <v>0</v>
      </c>
      <c r="Q1664" s="171">
        <f t="shared" si="77"/>
        <v>0</v>
      </c>
      <c r="S1664" s="102" t="str">
        <f>IF(B1664="NET","",IFERROR(VLOOKUP(O1664,'2) Order Form'!$V$9:$V$905,1,FALSE),"Ikke med I order form"))</f>
        <v>Ikke med I order form</v>
      </c>
      <c r="U1664" s="2">
        <v>7048652897398</v>
      </c>
      <c r="V1664" s="120">
        <f>IFERROR(VLOOKUP(U1664,'2) Order Form'!$V$9:$V$1767,1,FALSE),"Ikke med I order form")</f>
        <v>7048652897398</v>
      </c>
      <c r="W1664" s="173">
        <f>INDEX(ATS!$A:$P,MATCH(ATS!$U1664,ATS!$O:$O,0),1)</f>
        <v>820391</v>
      </c>
      <c r="X1664" s="174" t="str">
        <f>INDEX(ATS!$A:$P,MATCH(ATS!$U1664,ATS!$O:$O,0),2)</f>
        <v>Sweet Tee M</v>
      </c>
      <c r="Y1664" s="175" t="str">
        <f>INDEX(ATS!$A:$P,MATCH(ATS!$U1664,ATS!$O:$O,0),4)</f>
        <v>78001-XL</v>
      </c>
      <c r="AA1664" s="173"/>
    </row>
    <row r="1665" spans="1:27">
      <c r="A1665">
        <v>820527</v>
      </c>
      <c r="B1665" t="s">
        <v>4002</v>
      </c>
      <c r="C1665" t="s">
        <v>3939</v>
      </c>
      <c r="D1665" t="s">
        <v>3970</v>
      </c>
      <c r="E1665" t="s">
        <v>3967</v>
      </c>
      <c r="F1665" t="s">
        <v>66</v>
      </c>
      <c r="G1665" t="s">
        <v>111</v>
      </c>
      <c r="H1665">
        <v>0</v>
      </c>
      <c r="I1665">
        <v>0</v>
      </c>
      <c r="J1665">
        <v>0</v>
      </c>
      <c r="K1665">
        <v>0</v>
      </c>
      <c r="L1665">
        <v>0</v>
      </c>
      <c r="N1665" s="171" t="str">
        <f t="shared" si="75"/>
        <v>820527-89001-L</v>
      </c>
      <c r="O1665" s="172" t="str">
        <f>IF(B1665="NET","",IF(B1665="","",IFERROR(VLOOKUP(N1665,EAN!$A:$B,2,FALSE),"MANGLER - MÅ OPPDATERE EAN-FANEN")))</f>
        <v>MANGLER - MÅ OPPDATERE EAN-FANEN</v>
      </c>
      <c r="P1665" s="171">
        <f t="shared" si="76"/>
        <v>0</v>
      </c>
      <c r="Q1665" s="171">
        <f t="shared" si="77"/>
        <v>0</v>
      </c>
      <c r="S1665" s="102" t="str">
        <f>IF(B1665="NET","",IFERROR(VLOOKUP(O1665,'2) Order Form'!$V$9:$V$905,1,FALSE),"Ikke med I order form"))</f>
        <v>Ikke med I order form</v>
      </c>
      <c r="U1665" s="2">
        <v>7048652897398</v>
      </c>
      <c r="V1665" s="120">
        <f>IFERROR(VLOOKUP(U1665,'2) Order Form'!$V$9:$V$1767,1,FALSE),"Ikke med I order form")</f>
        <v>7048652897398</v>
      </c>
      <c r="W1665" s="173">
        <f>INDEX(ATS!$A:$P,MATCH(ATS!$U1665,ATS!$O:$O,0),1)</f>
        <v>820391</v>
      </c>
      <c r="X1665" s="174" t="str">
        <f>INDEX(ATS!$A:$P,MATCH(ATS!$U1665,ATS!$O:$O,0),2)</f>
        <v>Sweet Tee M</v>
      </c>
      <c r="Y1665" s="175" t="str">
        <f>INDEX(ATS!$A:$P,MATCH(ATS!$U1665,ATS!$O:$O,0),4)</f>
        <v>78001-XL</v>
      </c>
      <c r="AA1665" s="173"/>
    </row>
    <row r="1666" spans="1:27">
      <c r="A1666">
        <v>820527</v>
      </c>
      <c r="B1666" t="s">
        <v>4002</v>
      </c>
      <c r="C1666" t="s">
        <v>3939</v>
      </c>
      <c r="D1666" t="s">
        <v>338</v>
      </c>
      <c r="E1666" t="s">
        <v>2883</v>
      </c>
      <c r="F1666" t="s">
        <v>68</v>
      </c>
      <c r="G1666" t="s">
        <v>111</v>
      </c>
      <c r="H1666">
        <v>0</v>
      </c>
      <c r="I1666">
        <v>0</v>
      </c>
      <c r="J1666">
        <v>0</v>
      </c>
      <c r="K1666">
        <v>0</v>
      </c>
      <c r="L1666">
        <v>0</v>
      </c>
      <c r="N1666" s="171" t="str">
        <f t="shared" si="75"/>
        <v>820527-99901-XS</v>
      </c>
      <c r="O1666" s="172" t="str">
        <f>IF(B1666="NET","",IF(B1666="","",IFERROR(VLOOKUP(N1666,EAN!$A:$B,2,FALSE),"MANGLER - MÅ OPPDATERE EAN-FANEN")))</f>
        <v>MANGLER - MÅ OPPDATERE EAN-FANEN</v>
      </c>
      <c r="P1666" s="171">
        <f t="shared" si="76"/>
        <v>0</v>
      </c>
      <c r="Q1666" s="171">
        <f t="shared" si="77"/>
        <v>0</v>
      </c>
      <c r="S1666" s="102" t="str">
        <f>IF(B1666="NET","",IFERROR(VLOOKUP(O1666,'2) Order Form'!$V$9:$V$905,1,FALSE),"Ikke med I order form"))</f>
        <v>Ikke med I order form</v>
      </c>
      <c r="U1666" s="2">
        <v>7048652897428</v>
      </c>
      <c r="V1666" s="120">
        <f>IFERROR(VLOOKUP(U1666,'2) Order Form'!$V$9:$V$1767,1,FALSE),"Ikke med I order form")</f>
        <v>7048652897428</v>
      </c>
      <c r="W1666" s="173">
        <f>INDEX(ATS!$A:$P,MATCH(ATS!$U1666,ATS!$O:$O,0),1)</f>
        <v>820391</v>
      </c>
      <c r="X1666" s="174" t="str">
        <f>INDEX(ATS!$A:$P,MATCH(ATS!$U1666,ATS!$O:$O,0),2)</f>
        <v>Sweet Tee M</v>
      </c>
      <c r="Y1666" s="175" t="str">
        <f>INDEX(ATS!$A:$P,MATCH(ATS!$U1666,ATS!$O:$O,0),4)</f>
        <v>99901-S</v>
      </c>
      <c r="AA1666" s="173"/>
    </row>
    <row r="1667" spans="1:27">
      <c r="A1667">
        <v>820527</v>
      </c>
      <c r="B1667" t="s">
        <v>4002</v>
      </c>
      <c r="C1667" t="s">
        <v>3939</v>
      </c>
      <c r="D1667" t="s">
        <v>334</v>
      </c>
      <c r="E1667" t="s">
        <v>2883</v>
      </c>
      <c r="F1667" t="s">
        <v>8</v>
      </c>
      <c r="G1667" t="s">
        <v>111</v>
      </c>
      <c r="H1667">
        <v>0</v>
      </c>
      <c r="I1667">
        <v>0</v>
      </c>
      <c r="J1667">
        <v>0</v>
      </c>
      <c r="K1667">
        <v>0</v>
      </c>
      <c r="L1667">
        <v>0</v>
      </c>
      <c r="N1667" s="171" t="str">
        <f t="shared" si="75"/>
        <v>820527-99901-S</v>
      </c>
      <c r="O1667" s="172" t="str">
        <f>IF(B1667="NET","",IF(B1667="","",IFERROR(VLOOKUP(N1667,EAN!$A:$B,2,FALSE),"MANGLER - MÅ OPPDATERE EAN-FANEN")))</f>
        <v>MANGLER - MÅ OPPDATERE EAN-FANEN</v>
      </c>
      <c r="P1667" s="171">
        <f t="shared" si="76"/>
        <v>0</v>
      </c>
      <c r="Q1667" s="171">
        <f t="shared" si="77"/>
        <v>0</v>
      </c>
      <c r="S1667" s="102" t="str">
        <f>IF(B1667="NET","",IFERROR(VLOOKUP(O1667,'2) Order Form'!$V$9:$V$905,1,FALSE),"Ikke med I order form"))</f>
        <v>Ikke med I order form</v>
      </c>
      <c r="U1667" s="2">
        <v>7048652897428</v>
      </c>
      <c r="V1667" s="120">
        <f>IFERROR(VLOOKUP(U1667,'2) Order Form'!$V$9:$V$1767,1,FALSE),"Ikke med I order form")</f>
        <v>7048652897428</v>
      </c>
      <c r="W1667" s="173">
        <f>INDEX(ATS!$A:$P,MATCH(ATS!$U1667,ATS!$O:$O,0),1)</f>
        <v>820391</v>
      </c>
      <c r="X1667" s="174" t="str">
        <f>INDEX(ATS!$A:$P,MATCH(ATS!$U1667,ATS!$O:$O,0),2)</f>
        <v>Sweet Tee M</v>
      </c>
      <c r="Y1667" s="175" t="str">
        <f>INDEX(ATS!$A:$P,MATCH(ATS!$U1667,ATS!$O:$O,0),4)</f>
        <v>99901-S</v>
      </c>
      <c r="AA1667" s="173"/>
    </row>
    <row r="1668" spans="1:27">
      <c r="A1668">
        <v>820527</v>
      </c>
      <c r="B1668" t="s">
        <v>4002</v>
      </c>
      <c r="C1668" t="s">
        <v>3939</v>
      </c>
      <c r="D1668" t="s">
        <v>335</v>
      </c>
      <c r="E1668" t="s">
        <v>2883</v>
      </c>
      <c r="F1668" t="s">
        <v>7</v>
      </c>
      <c r="G1668" t="s">
        <v>111</v>
      </c>
      <c r="H1668">
        <v>0</v>
      </c>
      <c r="I1668">
        <v>0</v>
      </c>
      <c r="J1668">
        <v>0</v>
      </c>
      <c r="K1668">
        <v>0</v>
      </c>
      <c r="L1668">
        <v>0</v>
      </c>
      <c r="N1668" s="171" t="str">
        <f t="shared" ref="N1668:N1731" si="78">CONCATENATE(A1668,"-",D1668)</f>
        <v>820527-99901-M</v>
      </c>
      <c r="O1668" s="172" t="str">
        <f>IF(B1668="NET","",IF(B1668="","",IFERROR(VLOOKUP(N1668,EAN!$A:$B,2,FALSE),"MANGLER - MÅ OPPDATERE EAN-FANEN")))</f>
        <v>MANGLER - MÅ OPPDATERE EAN-FANEN</v>
      </c>
      <c r="P1668" s="171">
        <f t="shared" si="76"/>
        <v>0</v>
      </c>
      <c r="Q1668" s="171">
        <f t="shared" si="77"/>
        <v>0</v>
      </c>
      <c r="S1668" s="102" t="str">
        <f>IF(B1668="NET","",IFERROR(VLOOKUP(O1668,'2) Order Form'!$V$9:$V$905,1,FALSE),"Ikke med I order form"))</f>
        <v>Ikke med I order form</v>
      </c>
      <c r="U1668" s="2">
        <v>7048652897411</v>
      </c>
      <c r="V1668" s="120">
        <f>IFERROR(VLOOKUP(U1668,'2) Order Form'!$V$9:$V$1767,1,FALSE),"Ikke med I order form")</f>
        <v>7048652897411</v>
      </c>
      <c r="W1668" s="173">
        <f>INDEX(ATS!$A:$P,MATCH(ATS!$U1668,ATS!$O:$O,0),1)</f>
        <v>820391</v>
      </c>
      <c r="X1668" s="174" t="str">
        <f>INDEX(ATS!$A:$P,MATCH(ATS!$U1668,ATS!$O:$O,0),2)</f>
        <v>Sweet Tee M</v>
      </c>
      <c r="Y1668" s="175" t="str">
        <f>INDEX(ATS!$A:$P,MATCH(ATS!$U1668,ATS!$O:$O,0),4)</f>
        <v>99901-M</v>
      </c>
      <c r="AA1668" s="173"/>
    </row>
    <row r="1669" spans="1:27">
      <c r="A1669">
        <v>820527</v>
      </c>
      <c r="B1669" t="s">
        <v>4002</v>
      </c>
      <c r="C1669" t="s">
        <v>3939</v>
      </c>
      <c r="D1669" t="s">
        <v>336</v>
      </c>
      <c r="E1669" t="s">
        <v>2883</v>
      </c>
      <c r="F1669" t="s">
        <v>66</v>
      </c>
      <c r="G1669" t="s">
        <v>111</v>
      </c>
      <c r="H1669">
        <v>0</v>
      </c>
      <c r="I1669">
        <v>0</v>
      </c>
      <c r="J1669">
        <v>0</v>
      </c>
      <c r="K1669">
        <v>0</v>
      </c>
      <c r="L1669">
        <v>0</v>
      </c>
      <c r="N1669" s="171" t="str">
        <f t="shared" si="78"/>
        <v>820527-99901-L</v>
      </c>
      <c r="O1669" s="172" t="str">
        <f>IF(B1669="NET","",IF(B1669="","",IFERROR(VLOOKUP(N1669,EAN!$A:$B,2,FALSE),"MANGLER - MÅ OPPDATERE EAN-FANEN")))</f>
        <v>MANGLER - MÅ OPPDATERE EAN-FANEN</v>
      </c>
      <c r="P1669" s="171">
        <f t="shared" ref="P1669:P1732" si="79">H1669</f>
        <v>0</v>
      </c>
      <c r="Q1669" s="171">
        <f t="shared" ref="Q1669:Q1732" si="80">L1669</f>
        <v>0</v>
      </c>
      <c r="S1669" s="102" t="str">
        <f>IF(B1669="NET","",IFERROR(VLOOKUP(O1669,'2) Order Form'!$V$9:$V$905,1,FALSE),"Ikke med I order form"))</f>
        <v>Ikke med I order form</v>
      </c>
      <c r="U1669" s="2">
        <v>7048652897411</v>
      </c>
      <c r="V1669" s="120">
        <f>IFERROR(VLOOKUP(U1669,'2) Order Form'!$V$9:$V$1767,1,FALSE),"Ikke med I order form")</f>
        <v>7048652897411</v>
      </c>
      <c r="W1669" s="173">
        <f>INDEX(ATS!$A:$P,MATCH(ATS!$U1669,ATS!$O:$O,0),1)</f>
        <v>820391</v>
      </c>
      <c r="X1669" s="174" t="str">
        <f>INDEX(ATS!$A:$P,MATCH(ATS!$U1669,ATS!$O:$O,0),2)</f>
        <v>Sweet Tee M</v>
      </c>
      <c r="Y1669" s="175" t="str">
        <f>INDEX(ATS!$A:$P,MATCH(ATS!$U1669,ATS!$O:$O,0),4)</f>
        <v>99901-M</v>
      </c>
      <c r="AA1669" s="173"/>
    </row>
    <row r="1670" spans="1:27">
      <c r="A1670" s="140">
        <v>820530</v>
      </c>
      <c r="B1670" t="s">
        <v>170</v>
      </c>
      <c r="H1670" s="140">
        <v>202341</v>
      </c>
      <c r="I1670" s="140">
        <v>202342</v>
      </c>
      <c r="J1670" s="140">
        <v>202343</v>
      </c>
      <c r="K1670" s="140">
        <v>202344</v>
      </c>
      <c r="L1670" s="140">
        <v>202345</v>
      </c>
      <c r="N1670" s="171" t="str">
        <f t="shared" si="78"/>
        <v>820530-</v>
      </c>
      <c r="O1670" s="172" t="str">
        <f>IF(B1670="NET","",IF(B1670="","",IFERROR(VLOOKUP(N1670,EAN!$A:$B,2,FALSE),"MANGLER - MÅ OPPDATERE EAN-FANEN")))</f>
        <v/>
      </c>
      <c r="P1670" s="171">
        <f t="shared" si="79"/>
        <v>202341</v>
      </c>
      <c r="Q1670" s="171">
        <f t="shared" si="80"/>
        <v>202345</v>
      </c>
      <c r="S1670" s="102" t="str">
        <f>IF(B1670="NET","",IFERROR(VLOOKUP(O1670,'2) Order Form'!$V$9:$V$905,1,FALSE),"Ikke med I order form"))</f>
        <v/>
      </c>
      <c r="U1670" s="2">
        <v>7048652897404</v>
      </c>
      <c r="V1670" s="120">
        <f>IFERROR(VLOOKUP(U1670,'2) Order Form'!$V$9:$V$1767,1,FALSE),"Ikke med I order form")</f>
        <v>7048652897404</v>
      </c>
      <c r="W1670" s="173">
        <f>INDEX(ATS!$A:$P,MATCH(ATS!$U1670,ATS!$O:$O,0),1)</f>
        <v>820391</v>
      </c>
      <c r="X1670" s="174" t="str">
        <f>INDEX(ATS!$A:$P,MATCH(ATS!$U1670,ATS!$O:$O,0),2)</f>
        <v>Sweet Tee M</v>
      </c>
      <c r="Y1670" s="175" t="str">
        <f>INDEX(ATS!$A:$P,MATCH(ATS!$U1670,ATS!$O:$O,0),4)</f>
        <v>99901-L</v>
      </c>
      <c r="AA1670" s="173"/>
    </row>
    <row r="1671" spans="1:27">
      <c r="A1671">
        <v>820530</v>
      </c>
      <c r="B1671" t="s">
        <v>4003</v>
      </c>
      <c r="C1671" t="s">
        <v>3939</v>
      </c>
      <c r="D1671" t="s">
        <v>4004</v>
      </c>
      <c r="E1671" t="s">
        <v>3957</v>
      </c>
      <c r="F1671" t="s">
        <v>68</v>
      </c>
      <c r="G1671" t="s">
        <v>111</v>
      </c>
      <c r="H1671">
        <v>0</v>
      </c>
      <c r="I1671">
        <v>0</v>
      </c>
      <c r="J1671">
        <v>0</v>
      </c>
      <c r="K1671">
        <v>0</v>
      </c>
      <c r="L1671">
        <v>0</v>
      </c>
      <c r="N1671" s="171" t="str">
        <f t="shared" si="78"/>
        <v>820530-21101-XS</v>
      </c>
      <c r="O1671" s="172" t="str">
        <f>IF(B1671="NET","",IF(B1671="","",IFERROR(VLOOKUP(N1671,EAN!$A:$B,2,FALSE),"MANGLER - MÅ OPPDATERE EAN-FANEN")))</f>
        <v>MANGLER - MÅ OPPDATERE EAN-FANEN</v>
      </c>
      <c r="P1671" s="171">
        <f t="shared" si="79"/>
        <v>0</v>
      </c>
      <c r="Q1671" s="171">
        <f t="shared" si="80"/>
        <v>0</v>
      </c>
      <c r="S1671" s="102" t="str">
        <f>IF(B1671="NET","",IFERROR(VLOOKUP(O1671,'2) Order Form'!$V$9:$V$905,1,FALSE),"Ikke med I order form"))</f>
        <v>Ikke med I order form</v>
      </c>
      <c r="U1671" s="2">
        <v>7048652897404</v>
      </c>
      <c r="V1671" s="120">
        <f>IFERROR(VLOOKUP(U1671,'2) Order Form'!$V$9:$V$1767,1,FALSE),"Ikke med I order form")</f>
        <v>7048652897404</v>
      </c>
      <c r="W1671" s="173">
        <f>INDEX(ATS!$A:$P,MATCH(ATS!$U1671,ATS!$O:$O,0),1)</f>
        <v>820391</v>
      </c>
      <c r="X1671" s="174" t="str">
        <f>INDEX(ATS!$A:$P,MATCH(ATS!$U1671,ATS!$O:$O,0),2)</f>
        <v>Sweet Tee M</v>
      </c>
      <c r="Y1671" s="175" t="str">
        <f>INDEX(ATS!$A:$P,MATCH(ATS!$U1671,ATS!$O:$O,0),4)</f>
        <v>99901-L</v>
      </c>
      <c r="AA1671" s="173"/>
    </row>
    <row r="1672" spans="1:27">
      <c r="A1672">
        <v>820530</v>
      </c>
      <c r="B1672" t="s">
        <v>4003</v>
      </c>
      <c r="C1672" t="s">
        <v>3939</v>
      </c>
      <c r="D1672" t="s">
        <v>3956</v>
      </c>
      <c r="E1672" t="s">
        <v>3957</v>
      </c>
      <c r="F1672" t="s">
        <v>8</v>
      </c>
      <c r="G1672" t="s">
        <v>111</v>
      </c>
      <c r="H1672">
        <v>0</v>
      </c>
      <c r="I1672">
        <v>0</v>
      </c>
      <c r="J1672">
        <v>0</v>
      </c>
      <c r="K1672">
        <v>0</v>
      </c>
      <c r="L1672">
        <v>0</v>
      </c>
      <c r="N1672" s="171" t="str">
        <f t="shared" si="78"/>
        <v>820530-21101-S</v>
      </c>
      <c r="O1672" s="172" t="str">
        <f>IF(B1672="NET","",IF(B1672="","",IFERROR(VLOOKUP(N1672,EAN!$A:$B,2,FALSE),"MANGLER - MÅ OPPDATERE EAN-FANEN")))</f>
        <v>MANGLER - MÅ OPPDATERE EAN-FANEN</v>
      </c>
      <c r="P1672" s="171">
        <f t="shared" si="79"/>
        <v>0</v>
      </c>
      <c r="Q1672" s="171">
        <f t="shared" si="80"/>
        <v>0</v>
      </c>
      <c r="S1672" s="102" t="str">
        <f>IF(B1672="NET","",IFERROR(VLOOKUP(O1672,'2) Order Form'!$V$9:$V$905,1,FALSE),"Ikke med I order form"))</f>
        <v>Ikke med I order form</v>
      </c>
      <c r="U1672" s="2">
        <v>7048652897435</v>
      </c>
      <c r="V1672" s="120">
        <f>IFERROR(VLOOKUP(U1672,'2) Order Form'!$V$9:$V$1767,1,FALSE),"Ikke med I order form")</f>
        <v>7048652897435</v>
      </c>
      <c r="W1672" s="173">
        <f>INDEX(ATS!$A:$P,MATCH(ATS!$U1672,ATS!$O:$O,0),1)</f>
        <v>820391</v>
      </c>
      <c r="X1672" s="174" t="str">
        <f>INDEX(ATS!$A:$P,MATCH(ATS!$U1672,ATS!$O:$O,0),2)</f>
        <v>Sweet Tee M</v>
      </c>
      <c r="Y1672" s="175" t="str">
        <f>INDEX(ATS!$A:$P,MATCH(ATS!$U1672,ATS!$O:$O,0),4)</f>
        <v>99901-XL</v>
      </c>
      <c r="AA1672" s="173"/>
    </row>
    <row r="1673" spans="1:27">
      <c r="A1673">
        <v>820530</v>
      </c>
      <c r="B1673" t="s">
        <v>4003</v>
      </c>
      <c r="C1673" t="s">
        <v>3939</v>
      </c>
      <c r="D1673" t="s">
        <v>3958</v>
      </c>
      <c r="E1673" t="s">
        <v>3957</v>
      </c>
      <c r="F1673" t="s">
        <v>7</v>
      </c>
      <c r="G1673" t="s">
        <v>111</v>
      </c>
      <c r="H1673">
        <v>0</v>
      </c>
      <c r="I1673">
        <v>0</v>
      </c>
      <c r="J1673">
        <v>0</v>
      </c>
      <c r="K1673">
        <v>0</v>
      </c>
      <c r="L1673">
        <v>0</v>
      </c>
      <c r="N1673" s="171" t="str">
        <f t="shared" si="78"/>
        <v>820530-21101-M</v>
      </c>
      <c r="O1673" s="172" t="str">
        <f>IF(B1673="NET","",IF(B1673="","",IFERROR(VLOOKUP(N1673,EAN!$A:$B,2,FALSE),"MANGLER - MÅ OPPDATERE EAN-FANEN")))</f>
        <v>MANGLER - MÅ OPPDATERE EAN-FANEN</v>
      </c>
      <c r="P1673" s="171">
        <f t="shared" si="79"/>
        <v>0</v>
      </c>
      <c r="Q1673" s="171">
        <f t="shared" si="80"/>
        <v>0</v>
      </c>
      <c r="S1673" s="102" t="str">
        <f>IF(B1673="NET","",IFERROR(VLOOKUP(O1673,'2) Order Form'!$V$9:$V$905,1,FALSE),"Ikke med I order form"))</f>
        <v>Ikke med I order form</v>
      </c>
      <c r="U1673" s="2">
        <v>7048652897435</v>
      </c>
      <c r="V1673" s="120">
        <f>IFERROR(VLOOKUP(U1673,'2) Order Form'!$V$9:$V$1767,1,FALSE),"Ikke med I order form")</f>
        <v>7048652897435</v>
      </c>
      <c r="W1673" s="173">
        <f>INDEX(ATS!$A:$P,MATCH(ATS!$U1673,ATS!$O:$O,0),1)</f>
        <v>820391</v>
      </c>
      <c r="X1673" s="174" t="str">
        <f>INDEX(ATS!$A:$P,MATCH(ATS!$U1673,ATS!$O:$O,0),2)</f>
        <v>Sweet Tee M</v>
      </c>
      <c r="Y1673" s="175" t="str">
        <f>INDEX(ATS!$A:$P,MATCH(ATS!$U1673,ATS!$O:$O,0),4)</f>
        <v>99901-XL</v>
      </c>
      <c r="AA1673" s="173"/>
    </row>
    <row r="1674" spans="1:27">
      <c r="A1674">
        <v>820530</v>
      </c>
      <c r="B1674" t="s">
        <v>4003</v>
      </c>
      <c r="C1674" t="s">
        <v>3939</v>
      </c>
      <c r="D1674" t="s">
        <v>3959</v>
      </c>
      <c r="E1674" t="s">
        <v>3957</v>
      </c>
      <c r="F1674" t="s">
        <v>66</v>
      </c>
      <c r="G1674" t="s">
        <v>111</v>
      </c>
      <c r="H1674">
        <v>0</v>
      </c>
      <c r="I1674">
        <v>0</v>
      </c>
      <c r="J1674">
        <v>0</v>
      </c>
      <c r="K1674">
        <v>0</v>
      </c>
      <c r="L1674">
        <v>0</v>
      </c>
      <c r="N1674" s="171" t="str">
        <f t="shared" si="78"/>
        <v>820530-21101-L</v>
      </c>
      <c r="O1674" s="172" t="str">
        <f>IF(B1674="NET","",IF(B1674="","",IFERROR(VLOOKUP(N1674,EAN!$A:$B,2,FALSE),"MANGLER - MÅ OPPDATERE EAN-FANEN")))</f>
        <v>MANGLER - MÅ OPPDATERE EAN-FANEN</v>
      </c>
      <c r="P1674" s="171">
        <f t="shared" si="79"/>
        <v>0</v>
      </c>
      <c r="Q1674" s="171">
        <f t="shared" si="80"/>
        <v>0</v>
      </c>
      <c r="S1674" s="102" t="str">
        <f>IF(B1674="NET","",IFERROR(VLOOKUP(O1674,'2) Order Form'!$V$9:$V$905,1,FALSE),"Ikke med I order form"))</f>
        <v>Ikke med I order form</v>
      </c>
      <c r="U1674" s="2">
        <v>7048652898302</v>
      </c>
      <c r="V1674" s="120">
        <f>IFERROR(VLOOKUP(U1674,'2) Order Form'!$V$9:$V$1767,1,FALSE),"Ikke med I order form")</f>
        <v>7048652898302</v>
      </c>
      <c r="W1674" s="173">
        <f>INDEX(ATS!$A:$P,MATCH(ATS!$U1674,ATS!$O:$O,0),1)</f>
        <v>820395</v>
      </c>
      <c r="X1674" s="174" t="str">
        <f>INDEX(ATS!$A:$P,MATCH(ATS!$U1674,ATS!$O:$O,0),2)</f>
        <v>Sweet Hoodie W</v>
      </c>
      <c r="Y1674" s="175" t="str">
        <f>INDEX(ATS!$A:$P,MATCH(ATS!$U1674,ATS!$O:$O,0),4)</f>
        <v>88000-XS</v>
      </c>
      <c r="AA1674" s="173"/>
    </row>
    <row r="1675" spans="1:27">
      <c r="A1675">
        <v>820530</v>
      </c>
      <c r="B1675" t="s">
        <v>4003</v>
      </c>
      <c r="C1675" t="s">
        <v>3939</v>
      </c>
      <c r="D1675" t="s">
        <v>3960</v>
      </c>
      <c r="E1675" t="s">
        <v>3957</v>
      </c>
      <c r="F1675" t="s">
        <v>67</v>
      </c>
      <c r="G1675" t="s">
        <v>111</v>
      </c>
      <c r="H1675">
        <v>0</v>
      </c>
      <c r="I1675">
        <v>0</v>
      </c>
      <c r="J1675">
        <v>0</v>
      </c>
      <c r="K1675">
        <v>0</v>
      </c>
      <c r="L1675">
        <v>0</v>
      </c>
      <c r="N1675" s="171" t="str">
        <f t="shared" si="78"/>
        <v>820530-21101-XL</v>
      </c>
      <c r="O1675" s="172" t="str">
        <f>IF(B1675="NET","",IF(B1675="","",IFERROR(VLOOKUP(N1675,EAN!$A:$B,2,FALSE),"MANGLER - MÅ OPPDATERE EAN-FANEN")))</f>
        <v>MANGLER - MÅ OPPDATERE EAN-FANEN</v>
      </c>
      <c r="P1675" s="171">
        <f t="shared" si="79"/>
        <v>0</v>
      </c>
      <c r="Q1675" s="171">
        <f t="shared" si="80"/>
        <v>0</v>
      </c>
      <c r="S1675" s="102" t="str">
        <f>IF(B1675="NET","",IFERROR(VLOOKUP(O1675,'2) Order Form'!$V$9:$V$905,1,FALSE),"Ikke med I order form"))</f>
        <v>Ikke med I order form</v>
      </c>
      <c r="U1675" s="2">
        <v>7048652898302</v>
      </c>
      <c r="V1675" s="120">
        <f>IFERROR(VLOOKUP(U1675,'2) Order Form'!$V$9:$V$1767,1,FALSE),"Ikke med I order form")</f>
        <v>7048652898302</v>
      </c>
      <c r="W1675" s="173">
        <f>INDEX(ATS!$A:$P,MATCH(ATS!$U1675,ATS!$O:$O,0),1)</f>
        <v>820395</v>
      </c>
      <c r="X1675" s="174" t="str">
        <f>INDEX(ATS!$A:$P,MATCH(ATS!$U1675,ATS!$O:$O,0),2)</f>
        <v>Sweet Hoodie W</v>
      </c>
      <c r="Y1675" s="175" t="str">
        <f>INDEX(ATS!$A:$P,MATCH(ATS!$U1675,ATS!$O:$O,0),4)</f>
        <v>88000-XS</v>
      </c>
      <c r="AA1675" s="173"/>
    </row>
    <row r="1676" spans="1:27">
      <c r="A1676">
        <v>820530</v>
      </c>
      <c r="B1676" t="s">
        <v>4003</v>
      </c>
      <c r="C1676" t="s">
        <v>3939</v>
      </c>
      <c r="D1676" t="s">
        <v>1531</v>
      </c>
      <c r="E1676" t="s">
        <v>2811</v>
      </c>
      <c r="F1676" t="s">
        <v>68</v>
      </c>
      <c r="G1676" t="s">
        <v>111</v>
      </c>
      <c r="H1676">
        <v>0</v>
      </c>
      <c r="I1676">
        <v>0</v>
      </c>
      <c r="J1676">
        <v>0</v>
      </c>
      <c r="K1676">
        <v>0</v>
      </c>
      <c r="L1676">
        <v>0</v>
      </c>
      <c r="N1676" s="171" t="str">
        <f t="shared" si="78"/>
        <v>820530-58001-XS</v>
      </c>
      <c r="O1676" s="172" t="str">
        <f>IF(B1676="NET","",IF(B1676="","",IFERROR(VLOOKUP(N1676,EAN!$A:$B,2,FALSE),"MANGLER - MÅ OPPDATERE EAN-FANEN")))</f>
        <v>MANGLER - MÅ OPPDATERE EAN-FANEN</v>
      </c>
      <c r="P1676" s="171">
        <f t="shared" si="79"/>
        <v>0</v>
      </c>
      <c r="Q1676" s="171">
        <f t="shared" si="80"/>
        <v>0</v>
      </c>
      <c r="S1676" s="102" t="str">
        <f>IF(B1676="NET","",IFERROR(VLOOKUP(O1676,'2) Order Form'!$V$9:$V$905,1,FALSE),"Ikke med I order form"))</f>
        <v>Ikke med I order form</v>
      </c>
      <c r="U1676" s="2">
        <v>7048652898296</v>
      </c>
      <c r="V1676" s="120">
        <f>IFERROR(VLOOKUP(U1676,'2) Order Form'!$V$9:$V$1767,1,FALSE),"Ikke med I order form")</f>
        <v>7048652898296</v>
      </c>
      <c r="W1676" s="173">
        <f>INDEX(ATS!$A:$P,MATCH(ATS!$U1676,ATS!$O:$O,0),1)</f>
        <v>820395</v>
      </c>
      <c r="X1676" s="174" t="str">
        <f>INDEX(ATS!$A:$P,MATCH(ATS!$U1676,ATS!$O:$O,0),2)</f>
        <v>Sweet Hoodie W</v>
      </c>
      <c r="Y1676" s="175" t="str">
        <f>INDEX(ATS!$A:$P,MATCH(ATS!$U1676,ATS!$O:$O,0),4)</f>
        <v>88000-S</v>
      </c>
      <c r="AA1676" s="173"/>
    </row>
    <row r="1677" spans="1:27">
      <c r="A1677">
        <v>820530</v>
      </c>
      <c r="B1677" t="s">
        <v>4003</v>
      </c>
      <c r="C1677" t="s">
        <v>3939</v>
      </c>
      <c r="D1677" t="s">
        <v>1527</v>
      </c>
      <c r="E1677" t="s">
        <v>2811</v>
      </c>
      <c r="F1677" t="s">
        <v>8</v>
      </c>
      <c r="G1677" t="s">
        <v>111</v>
      </c>
      <c r="H1677">
        <v>0</v>
      </c>
      <c r="I1677">
        <v>0</v>
      </c>
      <c r="J1677">
        <v>0</v>
      </c>
      <c r="K1677">
        <v>0</v>
      </c>
      <c r="L1677">
        <v>0</v>
      </c>
      <c r="N1677" s="171" t="str">
        <f t="shared" si="78"/>
        <v>820530-58001-S</v>
      </c>
      <c r="O1677" s="172" t="str">
        <f>IF(B1677="NET","",IF(B1677="","",IFERROR(VLOOKUP(N1677,EAN!$A:$B,2,FALSE),"MANGLER - MÅ OPPDATERE EAN-FANEN")))</f>
        <v>MANGLER - MÅ OPPDATERE EAN-FANEN</v>
      </c>
      <c r="P1677" s="171">
        <f t="shared" si="79"/>
        <v>0</v>
      </c>
      <c r="Q1677" s="171">
        <f t="shared" si="80"/>
        <v>0</v>
      </c>
      <c r="S1677" s="102" t="str">
        <f>IF(B1677="NET","",IFERROR(VLOOKUP(O1677,'2) Order Form'!$V$9:$V$905,1,FALSE),"Ikke med I order form"))</f>
        <v>Ikke med I order form</v>
      </c>
      <c r="U1677" s="2">
        <v>7048652898296</v>
      </c>
      <c r="V1677" s="120">
        <f>IFERROR(VLOOKUP(U1677,'2) Order Form'!$V$9:$V$1767,1,FALSE),"Ikke med I order form")</f>
        <v>7048652898296</v>
      </c>
      <c r="W1677" s="173">
        <f>INDEX(ATS!$A:$P,MATCH(ATS!$U1677,ATS!$O:$O,0),1)</f>
        <v>820395</v>
      </c>
      <c r="X1677" s="174" t="str">
        <f>INDEX(ATS!$A:$P,MATCH(ATS!$U1677,ATS!$O:$O,0),2)</f>
        <v>Sweet Hoodie W</v>
      </c>
      <c r="Y1677" s="175" t="str">
        <f>INDEX(ATS!$A:$P,MATCH(ATS!$U1677,ATS!$O:$O,0),4)</f>
        <v>88000-S</v>
      </c>
      <c r="AA1677" s="173"/>
    </row>
    <row r="1678" spans="1:27">
      <c r="A1678">
        <v>820530</v>
      </c>
      <c r="B1678" t="s">
        <v>4003</v>
      </c>
      <c r="C1678" t="s">
        <v>3939</v>
      </c>
      <c r="D1678" t="s">
        <v>1528</v>
      </c>
      <c r="E1678" t="s">
        <v>2811</v>
      </c>
      <c r="F1678" t="s">
        <v>7</v>
      </c>
      <c r="G1678" t="s">
        <v>111</v>
      </c>
      <c r="H1678">
        <v>0</v>
      </c>
      <c r="I1678">
        <v>0</v>
      </c>
      <c r="J1678">
        <v>0</v>
      </c>
      <c r="K1678">
        <v>0</v>
      </c>
      <c r="L1678">
        <v>0</v>
      </c>
      <c r="N1678" s="171" t="str">
        <f t="shared" si="78"/>
        <v>820530-58001-M</v>
      </c>
      <c r="O1678" s="172" t="str">
        <f>IF(B1678="NET","",IF(B1678="","",IFERROR(VLOOKUP(N1678,EAN!$A:$B,2,FALSE),"MANGLER - MÅ OPPDATERE EAN-FANEN")))</f>
        <v>MANGLER - MÅ OPPDATERE EAN-FANEN</v>
      </c>
      <c r="P1678" s="171">
        <f t="shared" si="79"/>
        <v>0</v>
      </c>
      <c r="Q1678" s="171">
        <f t="shared" si="80"/>
        <v>0</v>
      </c>
      <c r="S1678" s="102" t="str">
        <f>IF(B1678="NET","",IFERROR(VLOOKUP(O1678,'2) Order Form'!$V$9:$V$905,1,FALSE),"Ikke med I order form"))</f>
        <v>Ikke med I order form</v>
      </c>
      <c r="U1678" s="2">
        <v>7048652898289</v>
      </c>
      <c r="V1678" s="120">
        <f>IFERROR(VLOOKUP(U1678,'2) Order Form'!$V$9:$V$1767,1,FALSE),"Ikke med I order form")</f>
        <v>7048652898289</v>
      </c>
      <c r="W1678" s="173">
        <f>INDEX(ATS!$A:$P,MATCH(ATS!$U1678,ATS!$O:$O,0),1)</f>
        <v>820395</v>
      </c>
      <c r="X1678" s="174" t="str">
        <f>INDEX(ATS!$A:$P,MATCH(ATS!$U1678,ATS!$O:$O,0),2)</f>
        <v>Sweet Hoodie W</v>
      </c>
      <c r="Y1678" s="175" t="str">
        <f>INDEX(ATS!$A:$P,MATCH(ATS!$U1678,ATS!$O:$O,0),4)</f>
        <v>88000-M</v>
      </c>
      <c r="AA1678" s="173"/>
    </row>
    <row r="1679" spans="1:27">
      <c r="A1679">
        <v>820530</v>
      </c>
      <c r="B1679" t="s">
        <v>4003</v>
      </c>
      <c r="C1679" t="s">
        <v>3939</v>
      </c>
      <c r="D1679" t="s">
        <v>1529</v>
      </c>
      <c r="E1679" t="s">
        <v>2811</v>
      </c>
      <c r="F1679" t="s">
        <v>66</v>
      </c>
      <c r="G1679" t="s">
        <v>111</v>
      </c>
      <c r="H1679">
        <v>0</v>
      </c>
      <c r="I1679">
        <v>0</v>
      </c>
      <c r="J1679">
        <v>0</v>
      </c>
      <c r="K1679">
        <v>0</v>
      </c>
      <c r="L1679">
        <v>0</v>
      </c>
      <c r="N1679" s="171" t="str">
        <f t="shared" si="78"/>
        <v>820530-58001-L</v>
      </c>
      <c r="O1679" s="172" t="str">
        <f>IF(B1679="NET","",IF(B1679="","",IFERROR(VLOOKUP(N1679,EAN!$A:$B,2,FALSE),"MANGLER - MÅ OPPDATERE EAN-FANEN")))</f>
        <v>MANGLER - MÅ OPPDATERE EAN-FANEN</v>
      </c>
      <c r="P1679" s="171">
        <f t="shared" si="79"/>
        <v>0</v>
      </c>
      <c r="Q1679" s="171">
        <f t="shared" si="80"/>
        <v>0</v>
      </c>
      <c r="S1679" s="102" t="str">
        <f>IF(B1679="NET","",IFERROR(VLOOKUP(O1679,'2) Order Form'!$V$9:$V$905,1,FALSE),"Ikke med I order form"))</f>
        <v>Ikke med I order form</v>
      </c>
      <c r="U1679" s="2">
        <v>7048652898289</v>
      </c>
      <c r="V1679" s="120">
        <f>IFERROR(VLOOKUP(U1679,'2) Order Form'!$V$9:$V$1767,1,FALSE),"Ikke med I order form")</f>
        <v>7048652898289</v>
      </c>
      <c r="W1679" s="173">
        <f>INDEX(ATS!$A:$P,MATCH(ATS!$U1679,ATS!$O:$O,0),1)</f>
        <v>820395</v>
      </c>
      <c r="X1679" s="174" t="str">
        <f>INDEX(ATS!$A:$P,MATCH(ATS!$U1679,ATS!$O:$O,0),2)</f>
        <v>Sweet Hoodie W</v>
      </c>
      <c r="Y1679" s="175" t="str">
        <f>INDEX(ATS!$A:$P,MATCH(ATS!$U1679,ATS!$O:$O,0),4)</f>
        <v>88000-M</v>
      </c>
      <c r="AA1679" s="173"/>
    </row>
    <row r="1680" spans="1:27">
      <c r="A1680">
        <v>820530</v>
      </c>
      <c r="B1680" t="s">
        <v>4003</v>
      </c>
      <c r="C1680" t="s">
        <v>3939</v>
      </c>
      <c r="D1680" t="s">
        <v>1530</v>
      </c>
      <c r="E1680" t="s">
        <v>2811</v>
      </c>
      <c r="F1680" t="s">
        <v>67</v>
      </c>
      <c r="G1680" t="s">
        <v>111</v>
      </c>
      <c r="H1680">
        <v>0</v>
      </c>
      <c r="I1680">
        <v>0</v>
      </c>
      <c r="J1680">
        <v>0</v>
      </c>
      <c r="K1680">
        <v>0</v>
      </c>
      <c r="L1680">
        <v>0</v>
      </c>
      <c r="N1680" s="171" t="str">
        <f t="shared" si="78"/>
        <v>820530-58001-XL</v>
      </c>
      <c r="O1680" s="172" t="str">
        <f>IF(B1680="NET","",IF(B1680="","",IFERROR(VLOOKUP(N1680,EAN!$A:$B,2,FALSE),"MANGLER - MÅ OPPDATERE EAN-FANEN")))</f>
        <v>MANGLER - MÅ OPPDATERE EAN-FANEN</v>
      </c>
      <c r="P1680" s="171">
        <f t="shared" si="79"/>
        <v>0</v>
      </c>
      <c r="Q1680" s="171">
        <f t="shared" si="80"/>
        <v>0</v>
      </c>
      <c r="S1680" s="102" t="str">
        <f>IF(B1680="NET","",IFERROR(VLOOKUP(O1680,'2) Order Form'!$V$9:$V$905,1,FALSE),"Ikke med I order form"))</f>
        <v>Ikke med I order form</v>
      </c>
      <c r="U1680" s="2">
        <v>7048652898272</v>
      </c>
      <c r="V1680" s="120">
        <f>IFERROR(VLOOKUP(U1680,'2) Order Form'!$V$9:$V$1767,1,FALSE),"Ikke med I order form")</f>
        <v>7048652898272</v>
      </c>
      <c r="W1680" s="173">
        <f>INDEX(ATS!$A:$P,MATCH(ATS!$U1680,ATS!$O:$O,0),1)</f>
        <v>820395</v>
      </c>
      <c r="X1680" s="174" t="str">
        <f>INDEX(ATS!$A:$P,MATCH(ATS!$U1680,ATS!$O:$O,0),2)</f>
        <v>Sweet Hoodie W</v>
      </c>
      <c r="Y1680" s="175" t="str">
        <f>INDEX(ATS!$A:$P,MATCH(ATS!$U1680,ATS!$O:$O,0),4)</f>
        <v>88000-L</v>
      </c>
      <c r="AA1680" s="173"/>
    </row>
    <row r="1681" spans="1:27">
      <c r="A1681">
        <v>820530</v>
      </c>
      <c r="B1681" t="s">
        <v>4003</v>
      </c>
      <c r="C1681" t="s">
        <v>3939</v>
      </c>
      <c r="D1681" t="s">
        <v>338</v>
      </c>
      <c r="E1681" t="s">
        <v>2883</v>
      </c>
      <c r="F1681" t="s">
        <v>68</v>
      </c>
      <c r="G1681" t="s">
        <v>111</v>
      </c>
      <c r="H1681">
        <v>0</v>
      </c>
      <c r="I1681">
        <v>0</v>
      </c>
      <c r="J1681">
        <v>0</v>
      </c>
      <c r="K1681">
        <v>0</v>
      </c>
      <c r="L1681">
        <v>0</v>
      </c>
      <c r="N1681" s="171" t="str">
        <f t="shared" si="78"/>
        <v>820530-99901-XS</v>
      </c>
      <c r="O1681" s="172" t="str">
        <f>IF(B1681="NET","",IF(B1681="","",IFERROR(VLOOKUP(N1681,EAN!$A:$B,2,FALSE),"MANGLER - MÅ OPPDATERE EAN-FANEN")))</f>
        <v>MANGLER - MÅ OPPDATERE EAN-FANEN</v>
      </c>
      <c r="P1681" s="171">
        <f t="shared" si="79"/>
        <v>0</v>
      </c>
      <c r="Q1681" s="171">
        <f t="shared" si="80"/>
        <v>0</v>
      </c>
      <c r="S1681" s="102" t="str">
        <f>IF(B1681="NET","",IFERROR(VLOOKUP(O1681,'2) Order Form'!$V$9:$V$905,1,FALSE),"Ikke med I order form"))</f>
        <v>Ikke med I order form</v>
      </c>
      <c r="U1681" s="2">
        <v>7048652898272</v>
      </c>
      <c r="V1681" s="120">
        <f>IFERROR(VLOOKUP(U1681,'2) Order Form'!$V$9:$V$1767,1,FALSE),"Ikke med I order form")</f>
        <v>7048652898272</v>
      </c>
      <c r="W1681" s="173">
        <f>INDEX(ATS!$A:$P,MATCH(ATS!$U1681,ATS!$O:$O,0),1)</f>
        <v>820395</v>
      </c>
      <c r="X1681" s="174" t="str">
        <f>INDEX(ATS!$A:$P,MATCH(ATS!$U1681,ATS!$O:$O,0),2)</f>
        <v>Sweet Hoodie W</v>
      </c>
      <c r="Y1681" s="175" t="str">
        <f>INDEX(ATS!$A:$P,MATCH(ATS!$U1681,ATS!$O:$O,0),4)</f>
        <v>88000-L</v>
      </c>
      <c r="AA1681" s="173"/>
    </row>
    <row r="1682" spans="1:27">
      <c r="A1682">
        <v>820530</v>
      </c>
      <c r="B1682" t="s">
        <v>4003</v>
      </c>
      <c r="C1682" t="s">
        <v>3939</v>
      </c>
      <c r="D1682" t="s">
        <v>334</v>
      </c>
      <c r="E1682" t="s">
        <v>2883</v>
      </c>
      <c r="F1682" t="s">
        <v>8</v>
      </c>
      <c r="G1682" t="s">
        <v>111</v>
      </c>
      <c r="H1682">
        <v>0</v>
      </c>
      <c r="I1682">
        <v>0</v>
      </c>
      <c r="J1682">
        <v>0</v>
      </c>
      <c r="K1682">
        <v>0</v>
      </c>
      <c r="L1682">
        <v>0</v>
      </c>
      <c r="N1682" s="171" t="str">
        <f t="shared" si="78"/>
        <v>820530-99901-S</v>
      </c>
      <c r="O1682" s="172" t="str">
        <f>IF(B1682="NET","",IF(B1682="","",IFERROR(VLOOKUP(N1682,EAN!$A:$B,2,FALSE),"MANGLER - MÅ OPPDATERE EAN-FANEN")))</f>
        <v>MANGLER - MÅ OPPDATERE EAN-FANEN</v>
      </c>
      <c r="P1682" s="171">
        <f t="shared" si="79"/>
        <v>0</v>
      </c>
      <c r="Q1682" s="171">
        <f t="shared" si="80"/>
        <v>0</v>
      </c>
      <c r="S1682" s="102" t="str">
        <f>IF(B1682="NET","",IFERROR(VLOOKUP(O1682,'2) Order Form'!$V$9:$V$905,1,FALSE),"Ikke med I order form"))</f>
        <v>Ikke med I order form</v>
      </c>
      <c r="U1682" s="2">
        <v>7048652898180</v>
      </c>
      <c r="V1682" s="120">
        <f>IFERROR(VLOOKUP(U1682,'2) Order Form'!$V$9:$V$1767,1,FALSE),"Ikke med I order form")</f>
        <v>7048652898180</v>
      </c>
      <c r="W1682" s="173">
        <f>INDEX(ATS!$A:$P,MATCH(ATS!$U1682,ATS!$O:$O,0),1)</f>
        <v>820396</v>
      </c>
      <c r="X1682" s="174" t="str">
        <f>INDEX(ATS!$A:$P,MATCH(ATS!$U1682,ATS!$O:$O,0),2)</f>
        <v>Sweet Crew W</v>
      </c>
      <c r="Y1682" s="175" t="str">
        <f>INDEX(ATS!$A:$P,MATCH(ATS!$U1682,ATS!$O:$O,0),4)</f>
        <v>88000-XS</v>
      </c>
      <c r="AA1682" s="173"/>
    </row>
    <row r="1683" spans="1:27">
      <c r="A1683">
        <v>820530</v>
      </c>
      <c r="B1683" t="s">
        <v>4003</v>
      </c>
      <c r="C1683" t="s">
        <v>3939</v>
      </c>
      <c r="D1683" t="s">
        <v>335</v>
      </c>
      <c r="E1683" t="s">
        <v>2883</v>
      </c>
      <c r="F1683" t="s">
        <v>7</v>
      </c>
      <c r="G1683" t="s">
        <v>111</v>
      </c>
      <c r="H1683">
        <v>0</v>
      </c>
      <c r="I1683">
        <v>0</v>
      </c>
      <c r="J1683">
        <v>0</v>
      </c>
      <c r="K1683">
        <v>0</v>
      </c>
      <c r="L1683">
        <v>0</v>
      </c>
      <c r="N1683" s="171" t="str">
        <f t="shared" si="78"/>
        <v>820530-99901-M</v>
      </c>
      <c r="O1683" s="172" t="str">
        <f>IF(B1683="NET","",IF(B1683="","",IFERROR(VLOOKUP(N1683,EAN!$A:$B,2,FALSE),"MANGLER - MÅ OPPDATERE EAN-FANEN")))</f>
        <v>MANGLER - MÅ OPPDATERE EAN-FANEN</v>
      </c>
      <c r="P1683" s="171">
        <f t="shared" si="79"/>
        <v>0</v>
      </c>
      <c r="Q1683" s="171">
        <f t="shared" si="80"/>
        <v>0</v>
      </c>
      <c r="S1683" s="102" t="str">
        <f>IF(B1683="NET","",IFERROR(VLOOKUP(O1683,'2) Order Form'!$V$9:$V$905,1,FALSE),"Ikke med I order form"))</f>
        <v>Ikke med I order form</v>
      </c>
      <c r="U1683" s="2">
        <v>7048652898180</v>
      </c>
      <c r="V1683" s="120">
        <f>IFERROR(VLOOKUP(U1683,'2) Order Form'!$V$9:$V$1767,1,FALSE),"Ikke med I order form")</f>
        <v>7048652898180</v>
      </c>
      <c r="W1683" s="173">
        <f>INDEX(ATS!$A:$P,MATCH(ATS!$U1683,ATS!$O:$O,0),1)</f>
        <v>820396</v>
      </c>
      <c r="X1683" s="174" t="str">
        <f>INDEX(ATS!$A:$P,MATCH(ATS!$U1683,ATS!$O:$O,0),2)</f>
        <v>Sweet Crew W</v>
      </c>
      <c r="Y1683" s="175" t="str">
        <f>INDEX(ATS!$A:$P,MATCH(ATS!$U1683,ATS!$O:$O,0),4)</f>
        <v>88000-XS</v>
      </c>
      <c r="AA1683" s="173"/>
    </row>
    <row r="1684" spans="1:27">
      <c r="A1684">
        <v>820530</v>
      </c>
      <c r="B1684" t="s">
        <v>4003</v>
      </c>
      <c r="C1684" t="s">
        <v>3939</v>
      </c>
      <c r="D1684" t="s">
        <v>336</v>
      </c>
      <c r="E1684" t="s">
        <v>2883</v>
      </c>
      <c r="F1684" t="s">
        <v>66</v>
      </c>
      <c r="G1684" t="s">
        <v>111</v>
      </c>
      <c r="H1684">
        <v>0</v>
      </c>
      <c r="I1684">
        <v>0</v>
      </c>
      <c r="J1684">
        <v>0</v>
      </c>
      <c r="K1684">
        <v>0</v>
      </c>
      <c r="L1684">
        <v>0</v>
      </c>
      <c r="N1684" s="171" t="str">
        <f t="shared" si="78"/>
        <v>820530-99901-L</v>
      </c>
      <c r="O1684" s="172" t="str">
        <f>IF(B1684="NET","",IF(B1684="","",IFERROR(VLOOKUP(N1684,EAN!$A:$B,2,FALSE),"MANGLER - MÅ OPPDATERE EAN-FANEN")))</f>
        <v>MANGLER - MÅ OPPDATERE EAN-FANEN</v>
      </c>
      <c r="P1684" s="171">
        <f t="shared" si="79"/>
        <v>0</v>
      </c>
      <c r="Q1684" s="171">
        <f t="shared" si="80"/>
        <v>0</v>
      </c>
      <c r="S1684" s="102" t="str">
        <f>IF(B1684="NET","",IFERROR(VLOOKUP(O1684,'2) Order Form'!$V$9:$V$905,1,FALSE),"Ikke med I order form"))</f>
        <v>Ikke med I order form</v>
      </c>
      <c r="U1684" s="2">
        <v>7048652898173</v>
      </c>
      <c r="V1684" s="120">
        <f>IFERROR(VLOOKUP(U1684,'2) Order Form'!$V$9:$V$1767,1,FALSE),"Ikke med I order form")</f>
        <v>7048652898173</v>
      </c>
      <c r="W1684" s="173">
        <f>INDEX(ATS!$A:$P,MATCH(ATS!$U1684,ATS!$O:$O,0),1)</f>
        <v>820396</v>
      </c>
      <c r="X1684" s="174" t="str">
        <f>INDEX(ATS!$A:$P,MATCH(ATS!$U1684,ATS!$O:$O,0),2)</f>
        <v>Sweet Crew W</v>
      </c>
      <c r="Y1684" s="175" t="str">
        <f>INDEX(ATS!$A:$P,MATCH(ATS!$U1684,ATS!$O:$O,0),4)</f>
        <v>88000-S</v>
      </c>
      <c r="AA1684" s="173"/>
    </row>
    <row r="1685" spans="1:27">
      <c r="A1685">
        <v>820530</v>
      </c>
      <c r="B1685" t="s">
        <v>4003</v>
      </c>
      <c r="C1685" t="s">
        <v>3939</v>
      </c>
      <c r="D1685" t="s">
        <v>337</v>
      </c>
      <c r="E1685" t="s">
        <v>2883</v>
      </c>
      <c r="F1685" t="s">
        <v>67</v>
      </c>
      <c r="G1685" t="s">
        <v>111</v>
      </c>
      <c r="H1685">
        <v>0</v>
      </c>
      <c r="I1685">
        <v>0</v>
      </c>
      <c r="J1685">
        <v>0</v>
      </c>
      <c r="K1685">
        <v>0</v>
      </c>
      <c r="L1685">
        <v>0</v>
      </c>
      <c r="N1685" s="171" t="str">
        <f t="shared" si="78"/>
        <v>820530-99901-XL</v>
      </c>
      <c r="O1685" s="172" t="str">
        <f>IF(B1685="NET","",IF(B1685="","",IFERROR(VLOOKUP(N1685,EAN!$A:$B,2,FALSE),"MANGLER - MÅ OPPDATERE EAN-FANEN")))</f>
        <v>MANGLER - MÅ OPPDATERE EAN-FANEN</v>
      </c>
      <c r="P1685" s="171">
        <f t="shared" si="79"/>
        <v>0</v>
      </c>
      <c r="Q1685" s="171">
        <f t="shared" si="80"/>
        <v>0</v>
      </c>
      <c r="S1685" s="102" t="str">
        <f>IF(B1685="NET","",IFERROR(VLOOKUP(O1685,'2) Order Form'!$V$9:$V$905,1,FALSE),"Ikke med I order form"))</f>
        <v>Ikke med I order form</v>
      </c>
      <c r="U1685" s="2">
        <v>7048652898173</v>
      </c>
      <c r="V1685" s="120">
        <f>IFERROR(VLOOKUP(U1685,'2) Order Form'!$V$9:$V$1767,1,FALSE),"Ikke med I order form")</f>
        <v>7048652898173</v>
      </c>
      <c r="W1685" s="173">
        <f>INDEX(ATS!$A:$P,MATCH(ATS!$U1685,ATS!$O:$O,0),1)</f>
        <v>820396</v>
      </c>
      <c r="X1685" s="174" t="str">
        <f>INDEX(ATS!$A:$P,MATCH(ATS!$U1685,ATS!$O:$O,0),2)</f>
        <v>Sweet Crew W</v>
      </c>
      <c r="Y1685" s="175" t="str">
        <f>INDEX(ATS!$A:$P,MATCH(ATS!$U1685,ATS!$O:$O,0),4)</f>
        <v>88000-S</v>
      </c>
      <c r="AA1685" s="173"/>
    </row>
    <row r="1686" spans="1:27">
      <c r="A1686" s="140">
        <v>820535</v>
      </c>
      <c r="B1686" t="s">
        <v>170</v>
      </c>
      <c r="H1686" s="140">
        <v>202341</v>
      </c>
      <c r="I1686" s="140">
        <v>202342</v>
      </c>
      <c r="J1686" s="140">
        <v>202343</v>
      </c>
      <c r="K1686" s="140">
        <v>202344</v>
      </c>
      <c r="L1686" s="140">
        <v>202345</v>
      </c>
      <c r="N1686" s="171" t="str">
        <f t="shared" si="78"/>
        <v>820535-</v>
      </c>
      <c r="O1686" s="172" t="str">
        <f>IF(B1686="NET","",IF(B1686="","",IFERROR(VLOOKUP(N1686,EAN!$A:$B,2,FALSE),"MANGLER - MÅ OPPDATERE EAN-FANEN")))</f>
        <v/>
      </c>
      <c r="P1686" s="171">
        <f t="shared" si="79"/>
        <v>202341</v>
      </c>
      <c r="Q1686" s="171">
        <f t="shared" si="80"/>
        <v>202345</v>
      </c>
      <c r="S1686" s="102" t="str">
        <f>IF(B1686="NET","",IFERROR(VLOOKUP(O1686,'2) Order Form'!$V$9:$V$905,1,FALSE),"Ikke med I order form"))</f>
        <v/>
      </c>
      <c r="U1686" s="2">
        <v>7048652898166</v>
      </c>
      <c r="V1686" s="120">
        <f>IFERROR(VLOOKUP(U1686,'2) Order Form'!$V$9:$V$1767,1,FALSE),"Ikke med I order form")</f>
        <v>7048652898166</v>
      </c>
      <c r="W1686" s="173">
        <f>INDEX(ATS!$A:$P,MATCH(ATS!$U1686,ATS!$O:$O,0),1)</f>
        <v>820396</v>
      </c>
      <c r="X1686" s="174" t="str">
        <f>INDEX(ATS!$A:$P,MATCH(ATS!$U1686,ATS!$O:$O,0),2)</f>
        <v>Sweet Crew W</v>
      </c>
      <c r="Y1686" s="175" t="str">
        <f>INDEX(ATS!$A:$P,MATCH(ATS!$U1686,ATS!$O:$O,0),4)</f>
        <v>88000-M</v>
      </c>
      <c r="AA1686" s="173"/>
    </row>
    <row r="1687" spans="1:27">
      <c r="A1687">
        <v>820535</v>
      </c>
      <c r="B1687" t="s">
        <v>4005</v>
      </c>
      <c r="C1687" t="s">
        <v>3939</v>
      </c>
      <c r="D1687" t="s">
        <v>3956</v>
      </c>
      <c r="E1687" t="s">
        <v>3957</v>
      </c>
      <c r="F1687" t="s">
        <v>8</v>
      </c>
      <c r="G1687" t="s">
        <v>111</v>
      </c>
      <c r="H1687">
        <v>0</v>
      </c>
      <c r="I1687">
        <v>0</v>
      </c>
      <c r="J1687">
        <v>0</v>
      </c>
      <c r="K1687">
        <v>0</v>
      </c>
      <c r="L1687">
        <v>0</v>
      </c>
      <c r="N1687" s="171" t="str">
        <f t="shared" si="78"/>
        <v>820535-21101-S</v>
      </c>
      <c r="O1687" s="172" t="str">
        <f>IF(B1687="NET","",IF(B1687="","",IFERROR(VLOOKUP(N1687,EAN!$A:$B,2,FALSE),"MANGLER - MÅ OPPDATERE EAN-FANEN")))</f>
        <v>MANGLER - MÅ OPPDATERE EAN-FANEN</v>
      </c>
      <c r="P1687" s="171">
        <f t="shared" si="79"/>
        <v>0</v>
      </c>
      <c r="Q1687" s="171">
        <f t="shared" si="80"/>
        <v>0</v>
      </c>
      <c r="S1687" s="102" t="str">
        <f>IF(B1687="NET","",IFERROR(VLOOKUP(O1687,'2) Order Form'!$V$9:$V$905,1,FALSE),"Ikke med I order form"))</f>
        <v>Ikke med I order form</v>
      </c>
      <c r="U1687" s="2">
        <v>7048652898166</v>
      </c>
      <c r="V1687" s="120">
        <f>IFERROR(VLOOKUP(U1687,'2) Order Form'!$V$9:$V$1767,1,FALSE),"Ikke med I order form")</f>
        <v>7048652898166</v>
      </c>
      <c r="W1687" s="173">
        <f>INDEX(ATS!$A:$P,MATCH(ATS!$U1687,ATS!$O:$O,0),1)</f>
        <v>820396</v>
      </c>
      <c r="X1687" s="174" t="str">
        <f>INDEX(ATS!$A:$P,MATCH(ATS!$U1687,ATS!$O:$O,0),2)</f>
        <v>Sweet Crew W</v>
      </c>
      <c r="Y1687" s="175" t="str">
        <f>INDEX(ATS!$A:$P,MATCH(ATS!$U1687,ATS!$O:$O,0),4)</f>
        <v>88000-M</v>
      </c>
      <c r="AA1687" s="173"/>
    </row>
    <row r="1688" spans="1:27">
      <c r="A1688">
        <v>820535</v>
      </c>
      <c r="B1688" t="s">
        <v>4005</v>
      </c>
      <c r="C1688" t="s">
        <v>3939</v>
      </c>
      <c r="D1688" t="s">
        <v>3958</v>
      </c>
      <c r="E1688" t="s">
        <v>3957</v>
      </c>
      <c r="F1688" t="s">
        <v>7</v>
      </c>
      <c r="G1688" t="s">
        <v>111</v>
      </c>
      <c r="H1688">
        <v>0</v>
      </c>
      <c r="I1688">
        <v>0</v>
      </c>
      <c r="J1688">
        <v>0</v>
      </c>
      <c r="K1688">
        <v>0</v>
      </c>
      <c r="L1688">
        <v>0</v>
      </c>
      <c r="N1688" s="171" t="str">
        <f t="shared" si="78"/>
        <v>820535-21101-M</v>
      </c>
      <c r="O1688" s="172" t="str">
        <f>IF(B1688="NET","",IF(B1688="","",IFERROR(VLOOKUP(N1688,EAN!$A:$B,2,FALSE),"MANGLER - MÅ OPPDATERE EAN-FANEN")))</f>
        <v>MANGLER - MÅ OPPDATERE EAN-FANEN</v>
      </c>
      <c r="P1688" s="171">
        <f t="shared" si="79"/>
        <v>0</v>
      </c>
      <c r="Q1688" s="171">
        <f t="shared" si="80"/>
        <v>0</v>
      </c>
      <c r="S1688" s="102" t="str">
        <f>IF(B1688="NET","",IFERROR(VLOOKUP(O1688,'2) Order Form'!$V$9:$V$905,1,FALSE),"Ikke med I order form"))</f>
        <v>Ikke med I order form</v>
      </c>
      <c r="U1688" s="2">
        <v>7048652898159</v>
      </c>
      <c r="V1688" s="120">
        <f>IFERROR(VLOOKUP(U1688,'2) Order Form'!$V$9:$V$1767,1,FALSE),"Ikke med I order form")</f>
        <v>7048652898159</v>
      </c>
      <c r="W1688" s="173">
        <f>INDEX(ATS!$A:$P,MATCH(ATS!$U1688,ATS!$O:$O,0),1)</f>
        <v>820396</v>
      </c>
      <c r="X1688" s="174" t="str">
        <f>INDEX(ATS!$A:$P,MATCH(ATS!$U1688,ATS!$O:$O,0),2)</f>
        <v>Sweet Crew W</v>
      </c>
      <c r="Y1688" s="175" t="str">
        <f>INDEX(ATS!$A:$P,MATCH(ATS!$U1688,ATS!$O:$O,0),4)</f>
        <v>88000-L</v>
      </c>
      <c r="AA1688" s="173"/>
    </row>
    <row r="1689" spans="1:27">
      <c r="A1689">
        <v>820535</v>
      </c>
      <c r="B1689" t="s">
        <v>4005</v>
      </c>
      <c r="C1689" t="s">
        <v>3939</v>
      </c>
      <c r="D1689" t="s">
        <v>3959</v>
      </c>
      <c r="E1689" t="s">
        <v>3957</v>
      </c>
      <c r="F1689" t="s">
        <v>66</v>
      </c>
      <c r="G1689" t="s">
        <v>111</v>
      </c>
      <c r="H1689">
        <v>0</v>
      </c>
      <c r="I1689">
        <v>0</v>
      </c>
      <c r="J1689">
        <v>0</v>
      </c>
      <c r="K1689">
        <v>0</v>
      </c>
      <c r="L1689">
        <v>0</v>
      </c>
      <c r="N1689" s="171" t="str">
        <f t="shared" si="78"/>
        <v>820535-21101-L</v>
      </c>
      <c r="O1689" s="172" t="str">
        <f>IF(B1689="NET","",IF(B1689="","",IFERROR(VLOOKUP(N1689,EAN!$A:$B,2,FALSE),"MANGLER - MÅ OPPDATERE EAN-FANEN")))</f>
        <v>MANGLER - MÅ OPPDATERE EAN-FANEN</v>
      </c>
      <c r="P1689" s="171">
        <f t="shared" si="79"/>
        <v>0</v>
      </c>
      <c r="Q1689" s="171">
        <f t="shared" si="80"/>
        <v>0</v>
      </c>
      <c r="S1689" s="102" t="str">
        <f>IF(B1689="NET","",IFERROR(VLOOKUP(O1689,'2) Order Form'!$V$9:$V$905,1,FALSE),"Ikke med I order form"))</f>
        <v>Ikke med I order form</v>
      </c>
      <c r="U1689" s="2">
        <v>7048652898159</v>
      </c>
      <c r="V1689" s="120">
        <f>IFERROR(VLOOKUP(U1689,'2) Order Form'!$V$9:$V$1767,1,FALSE),"Ikke med I order form")</f>
        <v>7048652898159</v>
      </c>
      <c r="W1689" s="173">
        <f>INDEX(ATS!$A:$P,MATCH(ATS!$U1689,ATS!$O:$O,0),1)</f>
        <v>820396</v>
      </c>
      <c r="X1689" s="174" t="str">
        <f>INDEX(ATS!$A:$P,MATCH(ATS!$U1689,ATS!$O:$O,0),2)</f>
        <v>Sweet Crew W</v>
      </c>
      <c r="Y1689" s="175" t="str">
        <f>INDEX(ATS!$A:$P,MATCH(ATS!$U1689,ATS!$O:$O,0),4)</f>
        <v>88000-L</v>
      </c>
      <c r="AA1689" s="173"/>
    </row>
    <row r="1690" spans="1:27">
      <c r="A1690">
        <v>820535</v>
      </c>
      <c r="B1690" t="s">
        <v>4005</v>
      </c>
      <c r="C1690" t="s">
        <v>3939</v>
      </c>
      <c r="D1690" t="s">
        <v>3960</v>
      </c>
      <c r="E1690" t="s">
        <v>3957</v>
      </c>
      <c r="F1690" t="s">
        <v>67</v>
      </c>
      <c r="G1690" t="s">
        <v>111</v>
      </c>
      <c r="H1690">
        <v>0</v>
      </c>
      <c r="I1690">
        <v>0</v>
      </c>
      <c r="J1690">
        <v>0</v>
      </c>
      <c r="K1690">
        <v>0</v>
      </c>
      <c r="L1690">
        <v>0</v>
      </c>
      <c r="N1690" s="171" t="str">
        <f t="shared" si="78"/>
        <v>820535-21101-XL</v>
      </c>
      <c r="O1690" s="172" t="str">
        <f>IF(B1690="NET","",IF(B1690="","",IFERROR(VLOOKUP(N1690,EAN!$A:$B,2,FALSE),"MANGLER - MÅ OPPDATERE EAN-FANEN")))</f>
        <v>MANGLER - MÅ OPPDATERE EAN-FANEN</v>
      </c>
      <c r="P1690" s="171">
        <f t="shared" si="79"/>
        <v>0</v>
      </c>
      <c r="Q1690" s="171">
        <f t="shared" si="80"/>
        <v>0</v>
      </c>
      <c r="S1690" s="102" t="str">
        <f>IF(B1690="NET","",IFERROR(VLOOKUP(O1690,'2) Order Form'!$V$9:$V$905,1,FALSE),"Ikke med I order form"))</f>
        <v>Ikke med I order form</v>
      </c>
      <c r="U1690" s="2">
        <v>7048652897992</v>
      </c>
      <c r="V1690" s="120">
        <f>IFERROR(VLOOKUP(U1690,'2) Order Form'!$V$9:$V$1767,1,FALSE),"Ikke med I order form")</f>
        <v>7048652897992</v>
      </c>
      <c r="W1690" s="173">
        <f>INDEX(ATS!$A:$P,MATCH(ATS!$U1690,ATS!$O:$O,0),1)</f>
        <v>820397</v>
      </c>
      <c r="X1690" s="174" t="str">
        <f>INDEX(ATS!$A:$P,MATCH(ATS!$U1690,ATS!$O:$O,0),2)</f>
        <v>Sweet Tee W</v>
      </c>
      <c r="Y1690" s="175" t="str">
        <f>INDEX(ATS!$A:$P,MATCH(ATS!$U1690,ATS!$O:$O,0),4)</f>
        <v>10001-XS</v>
      </c>
      <c r="AA1690" s="173"/>
    </row>
    <row r="1691" spans="1:27">
      <c r="A1691">
        <v>820535</v>
      </c>
      <c r="B1691" t="s">
        <v>4005</v>
      </c>
      <c r="C1691" t="s">
        <v>3939</v>
      </c>
      <c r="D1691" t="s">
        <v>334</v>
      </c>
      <c r="E1691" t="s">
        <v>2883</v>
      </c>
      <c r="F1691" t="s">
        <v>8</v>
      </c>
      <c r="G1691" t="s">
        <v>111</v>
      </c>
      <c r="H1691">
        <v>0</v>
      </c>
      <c r="I1691">
        <v>0</v>
      </c>
      <c r="J1691">
        <v>0</v>
      </c>
      <c r="K1691">
        <v>0</v>
      </c>
      <c r="L1691">
        <v>0</v>
      </c>
      <c r="N1691" s="171" t="str">
        <f t="shared" si="78"/>
        <v>820535-99901-S</v>
      </c>
      <c r="O1691" s="172" t="str">
        <f>IF(B1691="NET","",IF(B1691="","",IFERROR(VLOOKUP(N1691,EAN!$A:$B,2,FALSE),"MANGLER - MÅ OPPDATERE EAN-FANEN")))</f>
        <v>MANGLER - MÅ OPPDATERE EAN-FANEN</v>
      </c>
      <c r="P1691" s="171">
        <f t="shared" si="79"/>
        <v>0</v>
      </c>
      <c r="Q1691" s="171">
        <f t="shared" si="80"/>
        <v>0</v>
      </c>
      <c r="S1691" s="102" t="str">
        <f>IF(B1691="NET","",IFERROR(VLOOKUP(O1691,'2) Order Form'!$V$9:$V$905,1,FALSE),"Ikke med I order form"))</f>
        <v>Ikke med I order form</v>
      </c>
      <c r="U1691" s="2">
        <v>7048652897992</v>
      </c>
      <c r="V1691" s="120">
        <f>IFERROR(VLOOKUP(U1691,'2) Order Form'!$V$9:$V$1767,1,FALSE),"Ikke med I order form")</f>
        <v>7048652897992</v>
      </c>
      <c r="W1691" s="173">
        <f>INDEX(ATS!$A:$P,MATCH(ATS!$U1691,ATS!$O:$O,0),1)</f>
        <v>820397</v>
      </c>
      <c r="X1691" s="174" t="str">
        <f>INDEX(ATS!$A:$P,MATCH(ATS!$U1691,ATS!$O:$O,0),2)</f>
        <v>Sweet Tee W</v>
      </c>
      <c r="Y1691" s="175" t="str">
        <f>INDEX(ATS!$A:$P,MATCH(ATS!$U1691,ATS!$O:$O,0),4)</f>
        <v>10001-XS</v>
      </c>
      <c r="AA1691" s="173"/>
    </row>
    <row r="1692" spans="1:27">
      <c r="A1692">
        <v>820535</v>
      </c>
      <c r="B1692" t="s">
        <v>4005</v>
      </c>
      <c r="C1692" t="s">
        <v>3939</v>
      </c>
      <c r="D1692" t="s">
        <v>335</v>
      </c>
      <c r="E1692" t="s">
        <v>2883</v>
      </c>
      <c r="F1692" t="s">
        <v>7</v>
      </c>
      <c r="G1692" t="s">
        <v>111</v>
      </c>
      <c r="H1692">
        <v>0</v>
      </c>
      <c r="I1692">
        <v>0</v>
      </c>
      <c r="J1692">
        <v>0</v>
      </c>
      <c r="K1692">
        <v>0</v>
      </c>
      <c r="L1692">
        <v>0</v>
      </c>
      <c r="N1692" s="171" t="str">
        <f t="shared" si="78"/>
        <v>820535-99901-M</v>
      </c>
      <c r="O1692" s="172" t="str">
        <f>IF(B1692="NET","",IF(B1692="","",IFERROR(VLOOKUP(N1692,EAN!$A:$B,2,FALSE),"MANGLER - MÅ OPPDATERE EAN-FANEN")))</f>
        <v>MANGLER - MÅ OPPDATERE EAN-FANEN</v>
      </c>
      <c r="P1692" s="171">
        <f t="shared" si="79"/>
        <v>0</v>
      </c>
      <c r="Q1692" s="171">
        <f t="shared" si="80"/>
        <v>0</v>
      </c>
      <c r="S1692" s="102" t="str">
        <f>IF(B1692="NET","",IFERROR(VLOOKUP(O1692,'2) Order Form'!$V$9:$V$905,1,FALSE),"Ikke med I order form"))</f>
        <v>Ikke med I order form</v>
      </c>
      <c r="U1692" s="2">
        <v>7048652898005</v>
      </c>
      <c r="V1692" s="120" t="str">
        <f>IFERROR(VLOOKUP(U1692,'2) Order Form'!$V$9:$V$1767,1,FALSE),"Ikke med I order form")</f>
        <v>Ikke med I order form</v>
      </c>
      <c r="W1692" s="173" t="e">
        <f>INDEX(ATS!$A:$P,MATCH(ATS!$U1692,ATS!$O:$O,0),1)</f>
        <v>#N/A</v>
      </c>
      <c r="X1692" s="174" t="e">
        <f>INDEX(ATS!$A:$P,MATCH(ATS!$U1692,ATS!$O:$O,0),2)</f>
        <v>#N/A</v>
      </c>
      <c r="Y1692" s="175" t="e">
        <f>INDEX(ATS!$A:$P,MATCH(ATS!$U1692,ATS!$O:$O,0),4)</f>
        <v>#N/A</v>
      </c>
      <c r="AA1692" s="173"/>
    </row>
    <row r="1693" spans="1:27">
      <c r="A1693">
        <v>820535</v>
      </c>
      <c r="B1693" t="s">
        <v>4005</v>
      </c>
      <c r="C1693" t="s">
        <v>3939</v>
      </c>
      <c r="D1693" t="s">
        <v>336</v>
      </c>
      <c r="E1693" t="s">
        <v>2883</v>
      </c>
      <c r="F1693" t="s">
        <v>66</v>
      </c>
      <c r="G1693" t="s">
        <v>111</v>
      </c>
      <c r="H1693">
        <v>0</v>
      </c>
      <c r="I1693">
        <v>0</v>
      </c>
      <c r="J1693">
        <v>0</v>
      </c>
      <c r="K1693">
        <v>0</v>
      </c>
      <c r="L1693">
        <v>0</v>
      </c>
      <c r="N1693" s="171" t="str">
        <f t="shared" si="78"/>
        <v>820535-99901-L</v>
      </c>
      <c r="O1693" s="172" t="str">
        <f>IF(B1693="NET","",IF(B1693="","",IFERROR(VLOOKUP(N1693,EAN!$A:$B,2,FALSE),"MANGLER - MÅ OPPDATERE EAN-FANEN")))</f>
        <v>MANGLER - MÅ OPPDATERE EAN-FANEN</v>
      </c>
      <c r="P1693" s="171">
        <f t="shared" si="79"/>
        <v>0</v>
      </c>
      <c r="Q1693" s="171">
        <f t="shared" si="80"/>
        <v>0</v>
      </c>
      <c r="S1693" s="102" t="str">
        <f>IF(B1693="NET","",IFERROR(VLOOKUP(O1693,'2) Order Form'!$V$9:$V$905,1,FALSE),"Ikke med I order form"))</f>
        <v>Ikke med I order form</v>
      </c>
      <c r="U1693" s="2">
        <v>7048652897985</v>
      </c>
      <c r="V1693" s="120">
        <f>IFERROR(VLOOKUP(U1693,'2) Order Form'!$V$9:$V$1767,1,FALSE),"Ikke med I order form")</f>
        <v>7048652897985</v>
      </c>
      <c r="W1693" s="173">
        <f>INDEX(ATS!$A:$P,MATCH(ATS!$U1693,ATS!$O:$O,0),1)</f>
        <v>820397</v>
      </c>
      <c r="X1693" s="174" t="str">
        <f>INDEX(ATS!$A:$P,MATCH(ATS!$U1693,ATS!$O:$O,0),2)</f>
        <v>Sweet Tee W</v>
      </c>
      <c r="Y1693" s="175" t="str">
        <f>INDEX(ATS!$A:$P,MATCH(ATS!$U1693,ATS!$O:$O,0),4)</f>
        <v>10001-S</v>
      </c>
      <c r="AA1693" s="173"/>
    </row>
    <row r="1694" spans="1:27">
      <c r="A1694">
        <v>820535</v>
      </c>
      <c r="B1694" t="s">
        <v>4005</v>
      </c>
      <c r="C1694" t="s">
        <v>3939</v>
      </c>
      <c r="D1694" t="s">
        <v>337</v>
      </c>
      <c r="E1694" t="s">
        <v>2883</v>
      </c>
      <c r="F1694" t="s">
        <v>67</v>
      </c>
      <c r="G1694" t="s">
        <v>111</v>
      </c>
      <c r="H1694">
        <v>0</v>
      </c>
      <c r="I1694">
        <v>0</v>
      </c>
      <c r="J1694">
        <v>0</v>
      </c>
      <c r="K1694">
        <v>0</v>
      </c>
      <c r="L1694">
        <v>0</v>
      </c>
      <c r="N1694" s="171" t="str">
        <f t="shared" si="78"/>
        <v>820535-99901-XL</v>
      </c>
      <c r="O1694" s="172" t="str">
        <f>IF(B1694="NET","",IF(B1694="","",IFERROR(VLOOKUP(N1694,EAN!$A:$B,2,FALSE),"MANGLER - MÅ OPPDATERE EAN-FANEN")))</f>
        <v>MANGLER - MÅ OPPDATERE EAN-FANEN</v>
      </c>
      <c r="P1694" s="171">
        <f t="shared" si="79"/>
        <v>0</v>
      </c>
      <c r="Q1694" s="171">
        <f t="shared" si="80"/>
        <v>0</v>
      </c>
      <c r="S1694" s="102" t="str">
        <f>IF(B1694="NET","",IFERROR(VLOOKUP(O1694,'2) Order Form'!$V$9:$V$905,1,FALSE),"Ikke med I order form"))</f>
        <v>Ikke med I order form</v>
      </c>
      <c r="U1694" s="2">
        <v>7048652897985</v>
      </c>
      <c r="V1694" s="120">
        <f>IFERROR(VLOOKUP(U1694,'2) Order Form'!$V$9:$V$1767,1,FALSE),"Ikke med I order form")</f>
        <v>7048652897985</v>
      </c>
      <c r="W1694" s="173">
        <f>INDEX(ATS!$A:$P,MATCH(ATS!$U1694,ATS!$O:$O,0),1)</f>
        <v>820397</v>
      </c>
      <c r="X1694" s="174" t="str">
        <f>INDEX(ATS!$A:$P,MATCH(ATS!$U1694,ATS!$O:$O,0),2)</f>
        <v>Sweet Tee W</v>
      </c>
      <c r="Y1694" s="175" t="str">
        <f>INDEX(ATS!$A:$P,MATCH(ATS!$U1694,ATS!$O:$O,0),4)</f>
        <v>10001-S</v>
      </c>
      <c r="AA1694" s="173"/>
    </row>
    <row r="1695" spans="1:27">
      <c r="A1695" s="140">
        <v>820536</v>
      </c>
      <c r="B1695" t="s">
        <v>170</v>
      </c>
      <c r="H1695" s="140">
        <v>202341</v>
      </c>
      <c r="I1695" s="140">
        <v>202342</v>
      </c>
      <c r="J1695" s="140">
        <v>202343</v>
      </c>
      <c r="K1695" s="140">
        <v>202344</v>
      </c>
      <c r="L1695" s="140">
        <v>202345</v>
      </c>
      <c r="N1695" s="171" t="str">
        <f t="shared" si="78"/>
        <v>820536-</v>
      </c>
      <c r="O1695" s="172" t="str">
        <f>IF(B1695="NET","",IF(B1695="","",IFERROR(VLOOKUP(N1695,EAN!$A:$B,2,FALSE),"MANGLER - MÅ OPPDATERE EAN-FANEN")))</f>
        <v/>
      </c>
      <c r="P1695" s="171">
        <f t="shared" si="79"/>
        <v>202341</v>
      </c>
      <c r="Q1695" s="171">
        <f t="shared" si="80"/>
        <v>202345</v>
      </c>
      <c r="S1695" s="102" t="str">
        <f>IF(B1695="NET","",IFERROR(VLOOKUP(O1695,'2) Order Form'!$V$9:$V$905,1,FALSE),"Ikke med I order form"))</f>
        <v/>
      </c>
      <c r="U1695" s="2">
        <v>7048652897978</v>
      </c>
      <c r="V1695" s="120">
        <f>IFERROR(VLOOKUP(U1695,'2) Order Form'!$V$9:$V$1767,1,FALSE),"Ikke med I order form")</f>
        <v>7048652897978</v>
      </c>
      <c r="W1695" s="173">
        <f>INDEX(ATS!$A:$P,MATCH(ATS!$U1695,ATS!$O:$O,0),1)</f>
        <v>820397</v>
      </c>
      <c r="X1695" s="174" t="str">
        <f>INDEX(ATS!$A:$P,MATCH(ATS!$U1695,ATS!$O:$O,0),2)</f>
        <v>Sweet Tee W</v>
      </c>
      <c r="Y1695" s="175" t="str">
        <f>INDEX(ATS!$A:$P,MATCH(ATS!$U1695,ATS!$O:$O,0),4)</f>
        <v>10001-M</v>
      </c>
      <c r="AA1695" s="173"/>
    </row>
    <row r="1696" spans="1:27">
      <c r="A1696">
        <v>820536</v>
      </c>
      <c r="B1696" t="s">
        <v>4006</v>
      </c>
      <c r="C1696" t="s">
        <v>3939</v>
      </c>
      <c r="D1696" t="s">
        <v>4004</v>
      </c>
      <c r="E1696" t="s">
        <v>3957</v>
      </c>
      <c r="F1696" t="s">
        <v>68</v>
      </c>
      <c r="G1696" t="s">
        <v>111</v>
      </c>
      <c r="H1696">
        <v>0</v>
      </c>
      <c r="I1696">
        <v>0</v>
      </c>
      <c r="J1696">
        <v>0</v>
      </c>
      <c r="K1696">
        <v>0</v>
      </c>
      <c r="L1696">
        <v>0</v>
      </c>
      <c r="N1696" s="171" t="str">
        <f t="shared" si="78"/>
        <v>820536-21101-XS</v>
      </c>
      <c r="O1696" s="172" t="str">
        <f>IF(B1696="NET","",IF(B1696="","",IFERROR(VLOOKUP(N1696,EAN!$A:$B,2,FALSE),"MANGLER - MÅ OPPDATERE EAN-FANEN")))</f>
        <v>MANGLER - MÅ OPPDATERE EAN-FANEN</v>
      </c>
      <c r="P1696" s="171">
        <f t="shared" si="79"/>
        <v>0</v>
      </c>
      <c r="Q1696" s="171">
        <f t="shared" si="80"/>
        <v>0</v>
      </c>
      <c r="S1696" s="102" t="str">
        <f>IF(B1696="NET","",IFERROR(VLOOKUP(O1696,'2) Order Form'!$V$9:$V$905,1,FALSE),"Ikke med I order form"))</f>
        <v>Ikke med I order form</v>
      </c>
      <c r="U1696" s="2">
        <v>7048652897978</v>
      </c>
      <c r="V1696" s="120">
        <f>IFERROR(VLOOKUP(U1696,'2) Order Form'!$V$9:$V$1767,1,FALSE),"Ikke med I order form")</f>
        <v>7048652897978</v>
      </c>
      <c r="W1696" s="173">
        <f>INDEX(ATS!$A:$P,MATCH(ATS!$U1696,ATS!$O:$O,0),1)</f>
        <v>820397</v>
      </c>
      <c r="X1696" s="174" t="str">
        <f>INDEX(ATS!$A:$P,MATCH(ATS!$U1696,ATS!$O:$O,0),2)</f>
        <v>Sweet Tee W</v>
      </c>
      <c r="Y1696" s="175" t="str">
        <f>INDEX(ATS!$A:$P,MATCH(ATS!$U1696,ATS!$O:$O,0),4)</f>
        <v>10001-M</v>
      </c>
      <c r="AA1696" s="173"/>
    </row>
    <row r="1697" spans="1:27">
      <c r="A1697">
        <v>820536</v>
      </c>
      <c r="B1697" t="s">
        <v>4006</v>
      </c>
      <c r="C1697" t="s">
        <v>3939</v>
      </c>
      <c r="D1697" t="s">
        <v>3956</v>
      </c>
      <c r="E1697" t="s">
        <v>3957</v>
      </c>
      <c r="F1697" t="s">
        <v>8</v>
      </c>
      <c r="G1697" t="s">
        <v>111</v>
      </c>
      <c r="H1697">
        <v>0</v>
      </c>
      <c r="I1697">
        <v>0</v>
      </c>
      <c r="J1697">
        <v>0</v>
      </c>
      <c r="K1697">
        <v>0</v>
      </c>
      <c r="L1697">
        <v>0</v>
      </c>
      <c r="N1697" s="171" t="str">
        <f t="shared" si="78"/>
        <v>820536-21101-S</v>
      </c>
      <c r="O1697" s="172" t="str">
        <f>IF(B1697="NET","",IF(B1697="","",IFERROR(VLOOKUP(N1697,EAN!$A:$B,2,FALSE),"MANGLER - MÅ OPPDATERE EAN-FANEN")))</f>
        <v>MANGLER - MÅ OPPDATERE EAN-FANEN</v>
      </c>
      <c r="P1697" s="171">
        <f t="shared" si="79"/>
        <v>0</v>
      </c>
      <c r="Q1697" s="171">
        <f t="shared" si="80"/>
        <v>0</v>
      </c>
      <c r="S1697" s="102" t="str">
        <f>IF(B1697="NET","",IFERROR(VLOOKUP(O1697,'2) Order Form'!$V$9:$V$905,1,FALSE),"Ikke med I order form"))</f>
        <v>Ikke med I order form</v>
      </c>
      <c r="U1697" s="2">
        <v>7048652897961</v>
      </c>
      <c r="V1697" s="120">
        <f>IFERROR(VLOOKUP(U1697,'2) Order Form'!$V$9:$V$1767,1,FALSE),"Ikke med I order form")</f>
        <v>7048652897961</v>
      </c>
      <c r="W1697" s="173">
        <f>INDEX(ATS!$A:$P,MATCH(ATS!$U1697,ATS!$O:$O,0),1)</f>
        <v>820397</v>
      </c>
      <c r="X1697" s="174" t="str">
        <f>INDEX(ATS!$A:$P,MATCH(ATS!$U1697,ATS!$O:$O,0),2)</f>
        <v>Sweet Tee W</v>
      </c>
      <c r="Y1697" s="175" t="str">
        <f>INDEX(ATS!$A:$P,MATCH(ATS!$U1697,ATS!$O:$O,0),4)</f>
        <v>10001-L</v>
      </c>
      <c r="AA1697" s="173"/>
    </row>
    <row r="1698" spans="1:27">
      <c r="A1698">
        <v>820536</v>
      </c>
      <c r="B1698" t="s">
        <v>4006</v>
      </c>
      <c r="C1698" t="s">
        <v>3939</v>
      </c>
      <c r="D1698" t="s">
        <v>3958</v>
      </c>
      <c r="E1698" t="s">
        <v>3957</v>
      </c>
      <c r="F1698" t="s">
        <v>7</v>
      </c>
      <c r="G1698" t="s">
        <v>111</v>
      </c>
      <c r="H1698">
        <v>0</v>
      </c>
      <c r="I1698">
        <v>0</v>
      </c>
      <c r="J1698">
        <v>0</v>
      </c>
      <c r="K1698">
        <v>0</v>
      </c>
      <c r="L1698">
        <v>0</v>
      </c>
      <c r="N1698" s="171" t="str">
        <f t="shared" si="78"/>
        <v>820536-21101-M</v>
      </c>
      <c r="O1698" s="172" t="str">
        <f>IF(B1698="NET","",IF(B1698="","",IFERROR(VLOOKUP(N1698,EAN!$A:$B,2,FALSE),"MANGLER - MÅ OPPDATERE EAN-FANEN")))</f>
        <v>MANGLER - MÅ OPPDATERE EAN-FANEN</v>
      </c>
      <c r="P1698" s="171">
        <f t="shared" si="79"/>
        <v>0</v>
      </c>
      <c r="Q1698" s="171">
        <f t="shared" si="80"/>
        <v>0</v>
      </c>
      <c r="S1698" s="102" t="str">
        <f>IF(B1698="NET","",IFERROR(VLOOKUP(O1698,'2) Order Form'!$V$9:$V$905,1,FALSE),"Ikke med I order form"))</f>
        <v>Ikke med I order form</v>
      </c>
      <c r="U1698" s="2">
        <v>7048652897961</v>
      </c>
      <c r="V1698" s="120">
        <f>IFERROR(VLOOKUP(U1698,'2) Order Form'!$V$9:$V$1767,1,FALSE),"Ikke med I order form")</f>
        <v>7048652897961</v>
      </c>
      <c r="W1698" s="173">
        <f>INDEX(ATS!$A:$P,MATCH(ATS!$U1698,ATS!$O:$O,0),1)</f>
        <v>820397</v>
      </c>
      <c r="X1698" s="174" t="str">
        <f>INDEX(ATS!$A:$P,MATCH(ATS!$U1698,ATS!$O:$O,0),2)</f>
        <v>Sweet Tee W</v>
      </c>
      <c r="Y1698" s="175" t="str">
        <f>INDEX(ATS!$A:$P,MATCH(ATS!$U1698,ATS!$O:$O,0),4)</f>
        <v>10001-L</v>
      </c>
      <c r="AA1698" s="173"/>
    </row>
    <row r="1699" spans="1:27">
      <c r="A1699">
        <v>820536</v>
      </c>
      <c r="B1699" t="s">
        <v>4006</v>
      </c>
      <c r="C1699" t="s">
        <v>3939</v>
      </c>
      <c r="D1699" t="s">
        <v>3959</v>
      </c>
      <c r="E1699" t="s">
        <v>3957</v>
      </c>
      <c r="F1699" t="s">
        <v>66</v>
      </c>
      <c r="G1699" t="s">
        <v>111</v>
      </c>
      <c r="H1699">
        <v>0</v>
      </c>
      <c r="I1699">
        <v>0</v>
      </c>
      <c r="J1699">
        <v>0</v>
      </c>
      <c r="K1699">
        <v>0</v>
      </c>
      <c r="L1699">
        <v>0</v>
      </c>
      <c r="N1699" s="171" t="str">
        <f t="shared" si="78"/>
        <v>820536-21101-L</v>
      </c>
      <c r="O1699" s="172" t="str">
        <f>IF(B1699="NET","",IF(B1699="","",IFERROR(VLOOKUP(N1699,EAN!$A:$B,2,FALSE),"MANGLER - MÅ OPPDATERE EAN-FANEN")))</f>
        <v>MANGLER - MÅ OPPDATERE EAN-FANEN</v>
      </c>
      <c r="P1699" s="171">
        <f t="shared" si="79"/>
        <v>0</v>
      </c>
      <c r="Q1699" s="171">
        <f t="shared" si="80"/>
        <v>0</v>
      </c>
      <c r="S1699" s="102" t="str">
        <f>IF(B1699="NET","",IFERROR(VLOOKUP(O1699,'2) Order Form'!$V$9:$V$905,1,FALSE),"Ikke med I order form"))</f>
        <v>Ikke med I order form</v>
      </c>
      <c r="U1699" s="2">
        <v>7048652898098</v>
      </c>
      <c r="V1699" s="120">
        <f>IFERROR(VLOOKUP(U1699,'2) Order Form'!$V$9:$V$1767,1,FALSE),"Ikke med I order form")</f>
        <v>7048652898098</v>
      </c>
      <c r="W1699" s="173">
        <f>INDEX(ATS!$A:$P,MATCH(ATS!$U1699,ATS!$O:$O,0),1)</f>
        <v>820397</v>
      </c>
      <c r="X1699" s="174" t="str">
        <f>INDEX(ATS!$A:$P,MATCH(ATS!$U1699,ATS!$O:$O,0),2)</f>
        <v>Sweet Tee W</v>
      </c>
      <c r="Y1699" s="175" t="str">
        <f>INDEX(ATS!$A:$P,MATCH(ATS!$U1699,ATS!$O:$O,0),4)</f>
        <v>88302-XS</v>
      </c>
      <c r="AA1699" s="173"/>
    </row>
    <row r="1700" spans="1:27">
      <c r="A1700">
        <v>820536</v>
      </c>
      <c r="B1700" t="s">
        <v>4006</v>
      </c>
      <c r="C1700" t="s">
        <v>3939</v>
      </c>
      <c r="D1700" t="s">
        <v>338</v>
      </c>
      <c r="E1700" t="s">
        <v>2883</v>
      </c>
      <c r="F1700" t="s">
        <v>68</v>
      </c>
      <c r="G1700" t="s">
        <v>111</v>
      </c>
      <c r="H1700">
        <v>0</v>
      </c>
      <c r="I1700">
        <v>0</v>
      </c>
      <c r="J1700">
        <v>0</v>
      </c>
      <c r="K1700">
        <v>0</v>
      </c>
      <c r="L1700">
        <v>0</v>
      </c>
      <c r="N1700" s="171" t="str">
        <f t="shared" si="78"/>
        <v>820536-99901-XS</v>
      </c>
      <c r="O1700" s="172" t="str">
        <f>IF(B1700="NET","",IF(B1700="","",IFERROR(VLOOKUP(N1700,EAN!$A:$B,2,FALSE),"MANGLER - MÅ OPPDATERE EAN-FANEN")))</f>
        <v>MANGLER - MÅ OPPDATERE EAN-FANEN</v>
      </c>
      <c r="P1700" s="171">
        <f t="shared" si="79"/>
        <v>0</v>
      </c>
      <c r="Q1700" s="171">
        <f t="shared" si="80"/>
        <v>0</v>
      </c>
      <c r="S1700" s="102" t="str">
        <f>IF(B1700="NET","",IFERROR(VLOOKUP(O1700,'2) Order Form'!$V$9:$V$905,1,FALSE),"Ikke med I order form"))</f>
        <v>Ikke med I order form</v>
      </c>
      <c r="U1700" s="2">
        <v>7048652898098</v>
      </c>
      <c r="V1700" s="120">
        <f>IFERROR(VLOOKUP(U1700,'2) Order Form'!$V$9:$V$1767,1,FALSE),"Ikke med I order form")</f>
        <v>7048652898098</v>
      </c>
      <c r="W1700" s="173">
        <f>INDEX(ATS!$A:$P,MATCH(ATS!$U1700,ATS!$O:$O,0),1)</f>
        <v>820397</v>
      </c>
      <c r="X1700" s="174" t="str">
        <f>INDEX(ATS!$A:$P,MATCH(ATS!$U1700,ATS!$O:$O,0),2)</f>
        <v>Sweet Tee W</v>
      </c>
      <c r="Y1700" s="175" t="str">
        <f>INDEX(ATS!$A:$P,MATCH(ATS!$U1700,ATS!$O:$O,0),4)</f>
        <v>88302-XS</v>
      </c>
      <c r="AA1700" s="173"/>
    </row>
    <row r="1701" spans="1:27">
      <c r="A1701">
        <v>820536</v>
      </c>
      <c r="B1701" t="s">
        <v>4006</v>
      </c>
      <c r="C1701" t="s">
        <v>3939</v>
      </c>
      <c r="D1701" t="s">
        <v>334</v>
      </c>
      <c r="E1701" t="s">
        <v>2883</v>
      </c>
      <c r="F1701" t="s">
        <v>8</v>
      </c>
      <c r="G1701" t="s">
        <v>111</v>
      </c>
      <c r="H1701">
        <v>0</v>
      </c>
      <c r="I1701">
        <v>0</v>
      </c>
      <c r="J1701">
        <v>0</v>
      </c>
      <c r="K1701">
        <v>0</v>
      </c>
      <c r="L1701">
        <v>0</v>
      </c>
      <c r="N1701" s="171" t="str">
        <f t="shared" si="78"/>
        <v>820536-99901-S</v>
      </c>
      <c r="O1701" s="172" t="str">
        <f>IF(B1701="NET","",IF(B1701="","",IFERROR(VLOOKUP(N1701,EAN!$A:$B,2,FALSE),"MANGLER - MÅ OPPDATERE EAN-FANEN")))</f>
        <v>MANGLER - MÅ OPPDATERE EAN-FANEN</v>
      </c>
      <c r="P1701" s="171">
        <f t="shared" si="79"/>
        <v>0</v>
      </c>
      <c r="Q1701" s="171">
        <f t="shared" si="80"/>
        <v>0</v>
      </c>
      <c r="S1701" s="102" t="str">
        <f>IF(B1701="NET","",IFERROR(VLOOKUP(O1701,'2) Order Form'!$V$9:$V$905,1,FALSE),"Ikke med I order form"))</f>
        <v>Ikke med I order form</v>
      </c>
      <c r="U1701" s="2">
        <v>7048652898104</v>
      </c>
      <c r="V1701" s="120" t="str">
        <f>IFERROR(VLOOKUP(U1701,'2) Order Form'!$V$9:$V$1767,1,FALSE),"Ikke med I order form")</f>
        <v>Ikke med I order form</v>
      </c>
      <c r="W1701" s="173" t="e">
        <f>INDEX(ATS!$A:$P,MATCH(ATS!$U1701,ATS!$O:$O,0),1)</f>
        <v>#N/A</v>
      </c>
      <c r="X1701" s="174" t="e">
        <f>INDEX(ATS!$A:$P,MATCH(ATS!$U1701,ATS!$O:$O,0),2)</f>
        <v>#N/A</v>
      </c>
      <c r="Y1701" s="175" t="e">
        <f>INDEX(ATS!$A:$P,MATCH(ATS!$U1701,ATS!$O:$O,0),4)</f>
        <v>#N/A</v>
      </c>
      <c r="AA1701" s="173"/>
    </row>
    <row r="1702" spans="1:27">
      <c r="A1702">
        <v>820536</v>
      </c>
      <c r="B1702" t="s">
        <v>4006</v>
      </c>
      <c r="C1702" t="s">
        <v>3939</v>
      </c>
      <c r="D1702" t="s">
        <v>335</v>
      </c>
      <c r="E1702" t="s">
        <v>2883</v>
      </c>
      <c r="F1702" t="s">
        <v>7</v>
      </c>
      <c r="G1702" t="s">
        <v>111</v>
      </c>
      <c r="H1702">
        <v>0</v>
      </c>
      <c r="I1702">
        <v>0</v>
      </c>
      <c r="J1702">
        <v>0</v>
      </c>
      <c r="K1702">
        <v>0</v>
      </c>
      <c r="L1702">
        <v>0</v>
      </c>
      <c r="N1702" s="171" t="str">
        <f t="shared" si="78"/>
        <v>820536-99901-M</v>
      </c>
      <c r="O1702" s="172" t="str">
        <f>IF(B1702="NET","",IF(B1702="","",IFERROR(VLOOKUP(N1702,EAN!$A:$B,2,FALSE),"MANGLER - MÅ OPPDATERE EAN-FANEN")))</f>
        <v>MANGLER - MÅ OPPDATERE EAN-FANEN</v>
      </c>
      <c r="P1702" s="171">
        <f t="shared" si="79"/>
        <v>0</v>
      </c>
      <c r="Q1702" s="171">
        <f t="shared" si="80"/>
        <v>0</v>
      </c>
      <c r="S1702" s="102" t="str">
        <f>IF(B1702="NET","",IFERROR(VLOOKUP(O1702,'2) Order Form'!$V$9:$V$905,1,FALSE),"Ikke med I order form"))</f>
        <v>Ikke med I order form</v>
      </c>
      <c r="U1702" s="2">
        <v>7048652898081</v>
      </c>
      <c r="V1702" s="120">
        <f>IFERROR(VLOOKUP(U1702,'2) Order Form'!$V$9:$V$1767,1,FALSE),"Ikke med I order form")</f>
        <v>7048652898081</v>
      </c>
      <c r="W1702" s="173">
        <f>INDEX(ATS!$A:$P,MATCH(ATS!$U1702,ATS!$O:$O,0),1)</f>
        <v>820397</v>
      </c>
      <c r="X1702" s="174" t="str">
        <f>INDEX(ATS!$A:$P,MATCH(ATS!$U1702,ATS!$O:$O,0),2)</f>
        <v>Sweet Tee W</v>
      </c>
      <c r="Y1702" s="175" t="str">
        <f>INDEX(ATS!$A:$P,MATCH(ATS!$U1702,ATS!$O:$O,0),4)</f>
        <v>88302-S</v>
      </c>
      <c r="AA1702" s="173"/>
    </row>
    <row r="1703" spans="1:27">
      <c r="A1703">
        <v>820536</v>
      </c>
      <c r="B1703" t="s">
        <v>4006</v>
      </c>
      <c r="C1703" t="s">
        <v>3939</v>
      </c>
      <c r="D1703" t="s">
        <v>336</v>
      </c>
      <c r="E1703" t="s">
        <v>2883</v>
      </c>
      <c r="F1703" t="s">
        <v>66</v>
      </c>
      <c r="G1703" t="s">
        <v>111</v>
      </c>
      <c r="H1703">
        <v>0</v>
      </c>
      <c r="I1703">
        <v>0</v>
      </c>
      <c r="J1703">
        <v>0</v>
      </c>
      <c r="K1703">
        <v>0</v>
      </c>
      <c r="L1703">
        <v>0</v>
      </c>
      <c r="N1703" s="171" t="str">
        <f t="shared" si="78"/>
        <v>820536-99901-L</v>
      </c>
      <c r="O1703" s="172" t="str">
        <f>IF(B1703="NET","",IF(B1703="","",IFERROR(VLOOKUP(N1703,EAN!$A:$B,2,FALSE),"MANGLER - MÅ OPPDATERE EAN-FANEN")))</f>
        <v>MANGLER - MÅ OPPDATERE EAN-FANEN</v>
      </c>
      <c r="P1703" s="171">
        <f t="shared" si="79"/>
        <v>0</v>
      </c>
      <c r="Q1703" s="171">
        <f t="shared" si="80"/>
        <v>0</v>
      </c>
      <c r="S1703" s="102" t="str">
        <f>IF(B1703="NET","",IFERROR(VLOOKUP(O1703,'2) Order Form'!$V$9:$V$905,1,FALSE),"Ikke med I order form"))</f>
        <v>Ikke med I order form</v>
      </c>
      <c r="U1703" s="2">
        <v>7048652898081</v>
      </c>
      <c r="V1703" s="120">
        <f>IFERROR(VLOOKUP(U1703,'2) Order Form'!$V$9:$V$1767,1,FALSE),"Ikke med I order form")</f>
        <v>7048652898081</v>
      </c>
      <c r="W1703" s="173">
        <f>INDEX(ATS!$A:$P,MATCH(ATS!$U1703,ATS!$O:$O,0),1)</f>
        <v>820397</v>
      </c>
      <c r="X1703" s="174" t="str">
        <f>INDEX(ATS!$A:$P,MATCH(ATS!$U1703,ATS!$O:$O,0),2)</f>
        <v>Sweet Tee W</v>
      </c>
      <c r="Y1703" s="175" t="str">
        <f>INDEX(ATS!$A:$P,MATCH(ATS!$U1703,ATS!$O:$O,0),4)</f>
        <v>88302-S</v>
      </c>
      <c r="AA1703" s="173"/>
    </row>
    <row r="1704" spans="1:27">
      <c r="A1704" s="140">
        <v>820537</v>
      </c>
      <c r="B1704" t="s">
        <v>170</v>
      </c>
      <c r="H1704" s="140">
        <v>202341</v>
      </c>
      <c r="I1704" s="140">
        <v>202342</v>
      </c>
      <c r="J1704" s="140">
        <v>202343</v>
      </c>
      <c r="K1704" s="140">
        <v>202344</v>
      </c>
      <c r="L1704" s="140">
        <v>202345</v>
      </c>
      <c r="N1704" s="171" t="str">
        <f t="shared" si="78"/>
        <v>820537-</v>
      </c>
      <c r="O1704" s="172" t="str">
        <f>IF(B1704="NET","",IF(B1704="","",IFERROR(VLOOKUP(N1704,EAN!$A:$B,2,FALSE),"MANGLER - MÅ OPPDATERE EAN-FANEN")))</f>
        <v/>
      </c>
      <c r="P1704" s="171">
        <f t="shared" si="79"/>
        <v>202341</v>
      </c>
      <c r="Q1704" s="171">
        <f t="shared" si="80"/>
        <v>202345</v>
      </c>
      <c r="S1704" s="102" t="str">
        <f>IF(B1704="NET","",IFERROR(VLOOKUP(O1704,'2) Order Form'!$V$9:$V$905,1,FALSE),"Ikke med I order form"))</f>
        <v/>
      </c>
      <c r="U1704" s="2">
        <v>7048652898074</v>
      </c>
      <c r="V1704" s="120">
        <f>IFERROR(VLOOKUP(U1704,'2) Order Form'!$V$9:$V$1767,1,FALSE),"Ikke med I order form")</f>
        <v>7048652898074</v>
      </c>
      <c r="W1704" s="173">
        <f>INDEX(ATS!$A:$P,MATCH(ATS!$U1704,ATS!$O:$O,0),1)</f>
        <v>820397</v>
      </c>
      <c r="X1704" s="174" t="str">
        <f>INDEX(ATS!$A:$P,MATCH(ATS!$U1704,ATS!$O:$O,0),2)</f>
        <v>Sweet Tee W</v>
      </c>
      <c r="Y1704" s="175" t="str">
        <f>INDEX(ATS!$A:$P,MATCH(ATS!$U1704,ATS!$O:$O,0),4)</f>
        <v>88302-M</v>
      </c>
      <c r="AA1704" s="173"/>
    </row>
    <row r="1705" spans="1:27">
      <c r="A1705">
        <v>820537</v>
      </c>
      <c r="B1705" t="s">
        <v>4007</v>
      </c>
      <c r="C1705" t="s">
        <v>3939</v>
      </c>
      <c r="D1705" t="s">
        <v>3951</v>
      </c>
      <c r="E1705" t="s">
        <v>3952</v>
      </c>
      <c r="F1705" t="s">
        <v>8</v>
      </c>
      <c r="G1705" t="s">
        <v>111</v>
      </c>
      <c r="H1705">
        <v>0</v>
      </c>
      <c r="I1705">
        <v>0</v>
      </c>
      <c r="J1705">
        <v>0</v>
      </c>
      <c r="K1705">
        <v>0</v>
      </c>
      <c r="L1705">
        <v>0</v>
      </c>
      <c r="N1705" s="171" t="str">
        <f t="shared" si="78"/>
        <v>820537-77102-S</v>
      </c>
      <c r="O1705" s="172" t="str">
        <f>IF(B1705="NET","",IF(B1705="","",IFERROR(VLOOKUP(N1705,EAN!$A:$B,2,FALSE),"MANGLER - MÅ OPPDATERE EAN-FANEN")))</f>
        <v>MANGLER - MÅ OPPDATERE EAN-FANEN</v>
      </c>
      <c r="P1705" s="171">
        <f t="shared" si="79"/>
        <v>0</v>
      </c>
      <c r="Q1705" s="171">
        <f t="shared" si="80"/>
        <v>0</v>
      </c>
      <c r="S1705" s="102" t="str">
        <f>IF(B1705="NET","",IFERROR(VLOOKUP(O1705,'2) Order Form'!$V$9:$V$905,1,FALSE),"Ikke med I order form"))</f>
        <v>Ikke med I order form</v>
      </c>
      <c r="U1705" s="2">
        <v>7048652898074</v>
      </c>
      <c r="V1705" s="120">
        <f>IFERROR(VLOOKUP(U1705,'2) Order Form'!$V$9:$V$1767,1,FALSE),"Ikke med I order form")</f>
        <v>7048652898074</v>
      </c>
      <c r="W1705" s="173">
        <f>INDEX(ATS!$A:$P,MATCH(ATS!$U1705,ATS!$O:$O,0),1)</f>
        <v>820397</v>
      </c>
      <c r="X1705" s="174" t="str">
        <f>INDEX(ATS!$A:$P,MATCH(ATS!$U1705,ATS!$O:$O,0),2)</f>
        <v>Sweet Tee W</v>
      </c>
      <c r="Y1705" s="175" t="str">
        <f>INDEX(ATS!$A:$P,MATCH(ATS!$U1705,ATS!$O:$O,0),4)</f>
        <v>88302-M</v>
      </c>
      <c r="AA1705" s="173"/>
    </row>
    <row r="1706" spans="1:27">
      <c r="A1706">
        <v>820537</v>
      </c>
      <c r="B1706" t="s">
        <v>4007</v>
      </c>
      <c r="C1706" t="s">
        <v>3939</v>
      </c>
      <c r="D1706" t="s">
        <v>3953</v>
      </c>
      <c r="E1706" t="s">
        <v>3952</v>
      </c>
      <c r="F1706" t="s">
        <v>7</v>
      </c>
      <c r="G1706" t="s">
        <v>111</v>
      </c>
      <c r="H1706">
        <v>0</v>
      </c>
      <c r="I1706">
        <v>0</v>
      </c>
      <c r="J1706">
        <v>0</v>
      </c>
      <c r="K1706">
        <v>0</v>
      </c>
      <c r="L1706">
        <v>0</v>
      </c>
      <c r="N1706" s="171" t="str">
        <f t="shared" si="78"/>
        <v>820537-77102-M</v>
      </c>
      <c r="O1706" s="172" t="str">
        <f>IF(B1706="NET","",IF(B1706="","",IFERROR(VLOOKUP(N1706,EAN!$A:$B,2,FALSE),"MANGLER - MÅ OPPDATERE EAN-FANEN")))</f>
        <v>MANGLER - MÅ OPPDATERE EAN-FANEN</v>
      </c>
      <c r="P1706" s="171">
        <f t="shared" si="79"/>
        <v>0</v>
      </c>
      <c r="Q1706" s="171">
        <f t="shared" si="80"/>
        <v>0</v>
      </c>
      <c r="S1706" s="102" t="str">
        <f>IF(B1706="NET","",IFERROR(VLOOKUP(O1706,'2) Order Form'!$V$9:$V$905,1,FALSE),"Ikke med I order form"))</f>
        <v>Ikke med I order form</v>
      </c>
      <c r="U1706" s="2">
        <v>7048652898067</v>
      </c>
      <c r="V1706" s="120">
        <f>IFERROR(VLOOKUP(U1706,'2) Order Form'!$V$9:$V$1767,1,FALSE),"Ikke med I order form")</f>
        <v>7048652898067</v>
      </c>
      <c r="W1706" s="173">
        <f>INDEX(ATS!$A:$P,MATCH(ATS!$U1706,ATS!$O:$O,0),1)</f>
        <v>820397</v>
      </c>
      <c r="X1706" s="174" t="str">
        <f>INDEX(ATS!$A:$P,MATCH(ATS!$U1706,ATS!$O:$O,0),2)</f>
        <v>Sweet Tee W</v>
      </c>
      <c r="Y1706" s="175" t="str">
        <f>INDEX(ATS!$A:$P,MATCH(ATS!$U1706,ATS!$O:$O,0),4)</f>
        <v>88302-L</v>
      </c>
      <c r="AA1706" s="173"/>
    </row>
    <row r="1707" spans="1:27">
      <c r="A1707">
        <v>820537</v>
      </c>
      <c r="B1707" t="s">
        <v>4007</v>
      </c>
      <c r="C1707" t="s">
        <v>3939</v>
      </c>
      <c r="D1707" t="s">
        <v>3954</v>
      </c>
      <c r="E1707" t="s">
        <v>3952</v>
      </c>
      <c r="F1707" t="s">
        <v>66</v>
      </c>
      <c r="G1707" t="s">
        <v>111</v>
      </c>
      <c r="H1707">
        <v>0</v>
      </c>
      <c r="I1707">
        <v>0</v>
      </c>
      <c r="J1707">
        <v>0</v>
      </c>
      <c r="K1707">
        <v>0</v>
      </c>
      <c r="L1707">
        <v>0</v>
      </c>
      <c r="N1707" s="171" t="str">
        <f t="shared" si="78"/>
        <v>820537-77102-L</v>
      </c>
      <c r="O1707" s="172" t="str">
        <f>IF(B1707="NET","",IF(B1707="","",IFERROR(VLOOKUP(N1707,EAN!$A:$B,2,FALSE),"MANGLER - MÅ OPPDATERE EAN-FANEN")))</f>
        <v>MANGLER - MÅ OPPDATERE EAN-FANEN</v>
      </c>
      <c r="P1707" s="171">
        <f t="shared" si="79"/>
        <v>0</v>
      </c>
      <c r="Q1707" s="171">
        <f t="shared" si="80"/>
        <v>0</v>
      </c>
      <c r="S1707" s="102" t="str">
        <f>IF(B1707="NET","",IFERROR(VLOOKUP(O1707,'2) Order Form'!$V$9:$V$905,1,FALSE),"Ikke med I order form"))</f>
        <v>Ikke med I order form</v>
      </c>
      <c r="U1707" s="2">
        <v>7048652898067</v>
      </c>
      <c r="V1707" s="120">
        <f>IFERROR(VLOOKUP(U1707,'2) Order Form'!$V$9:$V$1767,1,FALSE),"Ikke med I order form")</f>
        <v>7048652898067</v>
      </c>
      <c r="W1707" s="173">
        <f>INDEX(ATS!$A:$P,MATCH(ATS!$U1707,ATS!$O:$O,0),1)</f>
        <v>820397</v>
      </c>
      <c r="X1707" s="174" t="str">
        <f>INDEX(ATS!$A:$P,MATCH(ATS!$U1707,ATS!$O:$O,0),2)</f>
        <v>Sweet Tee W</v>
      </c>
      <c r="Y1707" s="175" t="str">
        <f>INDEX(ATS!$A:$P,MATCH(ATS!$U1707,ATS!$O:$O,0),4)</f>
        <v>88302-L</v>
      </c>
      <c r="AA1707" s="173"/>
    </row>
    <row r="1708" spans="1:27">
      <c r="A1708">
        <v>820537</v>
      </c>
      <c r="B1708" t="s">
        <v>4007</v>
      </c>
      <c r="C1708" t="s">
        <v>3939</v>
      </c>
      <c r="D1708" t="s">
        <v>3955</v>
      </c>
      <c r="E1708" t="s">
        <v>3952</v>
      </c>
      <c r="F1708" t="s">
        <v>67</v>
      </c>
      <c r="G1708" t="s">
        <v>111</v>
      </c>
      <c r="H1708">
        <v>0</v>
      </c>
      <c r="I1708">
        <v>0</v>
      </c>
      <c r="J1708">
        <v>0</v>
      </c>
      <c r="K1708">
        <v>0</v>
      </c>
      <c r="L1708">
        <v>0</v>
      </c>
      <c r="N1708" s="171" t="str">
        <f t="shared" si="78"/>
        <v>820537-77102-XL</v>
      </c>
      <c r="O1708" s="172" t="str">
        <f>IF(B1708="NET","",IF(B1708="","",IFERROR(VLOOKUP(N1708,EAN!$A:$B,2,FALSE),"MANGLER - MÅ OPPDATERE EAN-FANEN")))</f>
        <v>MANGLER - MÅ OPPDATERE EAN-FANEN</v>
      </c>
      <c r="P1708" s="171">
        <f t="shared" si="79"/>
        <v>0</v>
      </c>
      <c r="Q1708" s="171">
        <f t="shared" si="80"/>
        <v>0</v>
      </c>
      <c r="S1708" s="102" t="str">
        <f>IF(B1708="NET","",IFERROR(VLOOKUP(O1708,'2) Order Form'!$V$9:$V$905,1,FALSE),"Ikke med I order form"))</f>
        <v>Ikke med I order form</v>
      </c>
      <c r="U1708" s="2">
        <v>7048652900821</v>
      </c>
      <c r="V1708" s="120">
        <f>IFERROR(VLOOKUP(U1708,'2) Order Form'!$V$9:$V$1767,1,FALSE),"Ikke med I order form")</f>
        <v>7048652900821</v>
      </c>
      <c r="W1708" s="173">
        <f>INDEX(ATS!$A:$P,MATCH(ATS!$U1708,ATS!$O:$O,0),1)</f>
        <v>820403</v>
      </c>
      <c r="X1708" s="174" t="str">
        <f>INDEX(ATS!$A:$P,MATCH(ATS!$U1708,ATS!$O:$O,0),2)</f>
        <v>Sweet Tee Jr</v>
      </c>
      <c r="Y1708" s="175" t="str">
        <f>INDEX(ATS!$A:$P,MATCH(ATS!$U1708,ATS!$O:$O,0),4)</f>
        <v>78001-128</v>
      </c>
      <c r="AA1708" s="173"/>
    </row>
    <row r="1709" spans="1:27">
      <c r="A1709">
        <v>820537</v>
      </c>
      <c r="B1709" t="s">
        <v>4007</v>
      </c>
      <c r="C1709" t="s">
        <v>3939</v>
      </c>
      <c r="D1709" t="s">
        <v>3981</v>
      </c>
      <c r="E1709" t="s">
        <v>3982</v>
      </c>
      <c r="F1709" t="s">
        <v>8</v>
      </c>
      <c r="G1709" t="s">
        <v>111</v>
      </c>
      <c r="H1709">
        <v>0</v>
      </c>
      <c r="I1709">
        <v>0</v>
      </c>
      <c r="J1709">
        <v>0</v>
      </c>
      <c r="K1709">
        <v>0</v>
      </c>
      <c r="L1709">
        <v>0</v>
      </c>
      <c r="N1709" s="171" t="str">
        <f t="shared" si="78"/>
        <v>820537-88101-S</v>
      </c>
      <c r="O1709" s="172" t="str">
        <f>IF(B1709="NET","",IF(B1709="","",IFERROR(VLOOKUP(N1709,EAN!$A:$B,2,FALSE),"MANGLER - MÅ OPPDATERE EAN-FANEN")))</f>
        <v>MANGLER - MÅ OPPDATERE EAN-FANEN</v>
      </c>
      <c r="P1709" s="171">
        <f t="shared" si="79"/>
        <v>0</v>
      </c>
      <c r="Q1709" s="171">
        <f t="shared" si="80"/>
        <v>0</v>
      </c>
      <c r="S1709" s="102" t="str">
        <f>IF(B1709="NET","",IFERROR(VLOOKUP(O1709,'2) Order Form'!$V$9:$V$905,1,FALSE),"Ikke med I order form"))</f>
        <v>Ikke med I order form</v>
      </c>
      <c r="U1709" s="2">
        <v>7048652900821</v>
      </c>
      <c r="V1709" s="120">
        <f>IFERROR(VLOOKUP(U1709,'2) Order Form'!$V$9:$V$1767,1,FALSE),"Ikke med I order form")</f>
        <v>7048652900821</v>
      </c>
      <c r="W1709" s="173">
        <f>INDEX(ATS!$A:$P,MATCH(ATS!$U1709,ATS!$O:$O,0),1)</f>
        <v>820403</v>
      </c>
      <c r="X1709" s="174" t="str">
        <f>INDEX(ATS!$A:$P,MATCH(ATS!$U1709,ATS!$O:$O,0),2)</f>
        <v>Sweet Tee Jr</v>
      </c>
      <c r="Y1709" s="175" t="str">
        <f>INDEX(ATS!$A:$P,MATCH(ATS!$U1709,ATS!$O:$O,0),4)</f>
        <v>78001-128</v>
      </c>
      <c r="AA1709" s="173"/>
    </row>
    <row r="1710" spans="1:27">
      <c r="A1710">
        <v>820537</v>
      </c>
      <c r="B1710" t="s">
        <v>4007</v>
      </c>
      <c r="C1710" t="s">
        <v>3939</v>
      </c>
      <c r="D1710" t="s">
        <v>3983</v>
      </c>
      <c r="E1710" t="s">
        <v>3982</v>
      </c>
      <c r="F1710" t="s">
        <v>7</v>
      </c>
      <c r="G1710" t="s">
        <v>111</v>
      </c>
      <c r="H1710">
        <v>0</v>
      </c>
      <c r="I1710">
        <v>0</v>
      </c>
      <c r="J1710">
        <v>0</v>
      </c>
      <c r="K1710">
        <v>0</v>
      </c>
      <c r="L1710">
        <v>0</v>
      </c>
      <c r="N1710" s="171" t="str">
        <f t="shared" si="78"/>
        <v>820537-88101-M</v>
      </c>
      <c r="O1710" s="172" t="str">
        <f>IF(B1710="NET","",IF(B1710="","",IFERROR(VLOOKUP(N1710,EAN!$A:$B,2,FALSE),"MANGLER - MÅ OPPDATERE EAN-FANEN")))</f>
        <v>MANGLER - MÅ OPPDATERE EAN-FANEN</v>
      </c>
      <c r="P1710" s="171">
        <f t="shared" si="79"/>
        <v>0</v>
      </c>
      <c r="Q1710" s="171">
        <f t="shared" si="80"/>
        <v>0</v>
      </c>
      <c r="S1710" s="102" t="str">
        <f>IF(B1710="NET","",IFERROR(VLOOKUP(O1710,'2) Order Form'!$V$9:$V$905,1,FALSE),"Ikke med I order form"))</f>
        <v>Ikke med I order form</v>
      </c>
      <c r="U1710" s="2">
        <v>7048652900838</v>
      </c>
      <c r="V1710" s="120">
        <f>IFERROR(VLOOKUP(U1710,'2) Order Form'!$V$9:$V$1767,1,FALSE),"Ikke med I order form")</f>
        <v>7048652900838</v>
      </c>
      <c r="W1710" s="173">
        <f>INDEX(ATS!$A:$P,MATCH(ATS!$U1710,ATS!$O:$O,0),1)</f>
        <v>820403</v>
      </c>
      <c r="X1710" s="174" t="str">
        <f>INDEX(ATS!$A:$P,MATCH(ATS!$U1710,ATS!$O:$O,0),2)</f>
        <v>Sweet Tee Jr</v>
      </c>
      <c r="Y1710" s="175" t="str">
        <f>INDEX(ATS!$A:$P,MATCH(ATS!$U1710,ATS!$O:$O,0),4)</f>
        <v>78001-140</v>
      </c>
      <c r="AA1710" s="173"/>
    </row>
    <row r="1711" spans="1:27">
      <c r="A1711">
        <v>820537</v>
      </c>
      <c r="B1711" t="s">
        <v>4007</v>
      </c>
      <c r="C1711" t="s">
        <v>3939</v>
      </c>
      <c r="D1711" t="s">
        <v>3984</v>
      </c>
      <c r="E1711" t="s">
        <v>3982</v>
      </c>
      <c r="F1711" t="s">
        <v>66</v>
      </c>
      <c r="G1711" t="s">
        <v>111</v>
      </c>
      <c r="H1711">
        <v>0</v>
      </c>
      <c r="I1711">
        <v>0</v>
      </c>
      <c r="J1711">
        <v>0</v>
      </c>
      <c r="K1711">
        <v>0</v>
      </c>
      <c r="L1711">
        <v>0</v>
      </c>
      <c r="N1711" s="171" t="str">
        <f t="shared" si="78"/>
        <v>820537-88101-L</v>
      </c>
      <c r="O1711" s="172" t="str">
        <f>IF(B1711="NET","",IF(B1711="","",IFERROR(VLOOKUP(N1711,EAN!$A:$B,2,FALSE),"MANGLER - MÅ OPPDATERE EAN-FANEN")))</f>
        <v>MANGLER - MÅ OPPDATERE EAN-FANEN</v>
      </c>
      <c r="P1711" s="171">
        <f t="shared" si="79"/>
        <v>0</v>
      </c>
      <c r="Q1711" s="171">
        <f t="shared" si="80"/>
        <v>0</v>
      </c>
      <c r="S1711" s="102" t="str">
        <f>IF(B1711="NET","",IFERROR(VLOOKUP(O1711,'2) Order Form'!$V$9:$V$905,1,FALSE),"Ikke med I order form"))</f>
        <v>Ikke med I order form</v>
      </c>
      <c r="U1711" s="2">
        <v>7048652900838</v>
      </c>
      <c r="V1711" s="120">
        <f>IFERROR(VLOOKUP(U1711,'2) Order Form'!$V$9:$V$1767,1,FALSE),"Ikke med I order form")</f>
        <v>7048652900838</v>
      </c>
      <c r="W1711" s="173">
        <f>INDEX(ATS!$A:$P,MATCH(ATS!$U1711,ATS!$O:$O,0),1)</f>
        <v>820403</v>
      </c>
      <c r="X1711" s="174" t="str">
        <f>INDEX(ATS!$A:$P,MATCH(ATS!$U1711,ATS!$O:$O,0),2)</f>
        <v>Sweet Tee Jr</v>
      </c>
      <c r="Y1711" s="175" t="str">
        <f>INDEX(ATS!$A:$P,MATCH(ATS!$U1711,ATS!$O:$O,0),4)</f>
        <v>78001-140</v>
      </c>
      <c r="AA1711" s="173"/>
    </row>
    <row r="1712" spans="1:27">
      <c r="A1712">
        <v>820537</v>
      </c>
      <c r="B1712" t="s">
        <v>4007</v>
      </c>
      <c r="C1712" t="s">
        <v>3939</v>
      </c>
      <c r="D1712" t="s">
        <v>3985</v>
      </c>
      <c r="E1712" t="s">
        <v>3982</v>
      </c>
      <c r="F1712" t="s">
        <v>67</v>
      </c>
      <c r="G1712" t="s">
        <v>111</v>
      </c>
      <c r="H1712">
        <v>0</v>
      </c>
      <c r="I1712">
        <v>0</v>
      </c>
      <c r="J1712">
        <v>0</v>
      </c>
      <c r="K1712">
        <v>0</v>
      </c>
      <c r="L1712">
        <v>0</v>
      </c>
      <c r="N1712" s="171" t="str">
        <f t="shared" si="78"/>
        <v>820537-88101-XL</v>
      </c>
      <c r="O1712" s="172" t="str">
        <f>IF(B1712="NET","",IF(B1712="","",IFERROR(VLOOKUP(N1712,EAN!$A:$B,2,FALSE),"MANGLER - MÅ OPPDATERE EAN-FANEN")))</f>
        <v>MANGLER - MÅ OPPDATERE EAN-FANEN</v>
      </c>
      <c r="P1712" s="171">
        <f t="shared" si="79"/>
        <v>0</v>
      </c>
      <c r="Q1712" s="171">
        <f t="shared" si="80"/>
        <v>0</v>
      </c>
      <c r="S1712" s="102" t="str">
        <f>IF(B1712="NET","",IFERROR(VLOOKUP(O1712,'2) Order Form'!$V$9:$V$905,1,FALSE),"Ikke med I order form"))</f>
        <v>Ikke med I order form</v>
      </c>
      <c r="U1712" s="2">
        <v>7048652900845</v>
      </c>
      <c r="V1712" s="120">
        <f>IFERROR(VLOOKUP(U1712,'2) Order Form'!$V$9:$V$1767,1,FALSE),"Ikke med I order form")</f>
        <v>7048652900845</v>
      </c>
      <c r="W1712" s="173">
        <f>INDEX(ATS!$A:$P,MATCH(ATS!$U1712,ATS!$O:$O,0),1)</f>
        <v>820403</v>
      </c>
      <c r="X1712" s="174" t="str">
        <f>INDEX(ATS!$A:$P,MATCH(ATS!$U1712,ATS!$O:$O,0),2)</f>
        <v>Sweet Tee Jr</v>
      </c>
      <c r="Y1712" s="175" t="str">
        <f>INDEX(ATS!$A:$P,MATCH(ATS!$U1712,ATS!$O:$O,0),4)</f>
        <v>78001-152</v>
      </c>
      <c r="AA1712" s="173"/>
    </row>
    <row r="1713" spans="1:27">
      <c r="A1713">
        <v>820537</v>
      </c>
      <c r="B1713" t="s">
        <v>4007</v>
      </c>
      <c r="C1713" t="s">
        <v>3939</v>
      </c>
      <c r="D1713" t="s">
        <v>334</v>
      </c>
      <c r="E1713" t="s">
        <v>2883</v>
      </c>
      <c r="F1713" t="s">
        <v>8</v>
      </c>
      <c r="G1713" t="s">
        <v>111</v>
      </c>
      <c r="H1713">
        <v>0</v>
      </c>
      <c r="I1713">
        <v>0</v>
      </c>
      <c r="J1713">
        <v>0</v>
      </c>
      <c r="K1713">
        <v>0</v>
      </c>
      <c r="L1713">
        <v>0</v>
      </c>
      <c r="N1713" s="171" t="str">
        <f t="shared" si="78"/>
        <v>820537-99901-S</v>
      </c>
      <c r="O1713" s="172" t="str">
        <f>IF(B1713="NET","",IF(B1713="","",IFERROR(VLOOKUP(N1713,EAN!$A:$B,2,FALSE),"MANGLER - MÅ OPPDATERE EAN-FANEN")))</f>
        <v>MANGLER - MÅ OPPDATERE EAN-FANEN</v>
      </c>
      <c r="P1713" s="171">
        <f t="shared" si="79"/>
        <v>0</v>
      </c>
      <c r="Q1713" s="171">
        <f t="shared" si="80"/>
        <v>0</v>
      </c>
      <c r="S1713" s="102" t="str">
        <f>IF(B1713="NET","",IFERROR(VLOOKUP(O1713,'2) Order Form'!$V$9:$V$905,1,FALSE),"Ikke med I order form"))</f>
        <v>Ikke med I order form</v>
      </c>
      <c r="U1713" s="2">
        <v>7048652900845</v>
      </c>
      <c r="V1713" s="120">
        <f>IFERROR(VLOOKUP(U1713,'2) Order Form'!$V$9:$V$1767,1,FALSE),"Ikke med I order form")</f>
        <v>7048652900845</v>
      </c>
      <c r="W1713" s="173">
        <f>INDEX(ATS!$A:$P,MATCH(ATS!$U1713,ATS!$O:$O,0),1)</f>
        <v>820403</v>
      </c>
      <c r="X1713" s="174" t="str">
        <f>INDEX(ATS!$A:$P,MATCH(ATS!$U1713,ATS!$O:$O,0),2)</f>
        <v>Sweet Tee Jr</v>
      </c>
      <c r="Y1713" s="175" t="str">
        <f>INDEX(ATS!$A:$P,MATCH(ATS!$U1713,ATS!$O:$O,0),4)</f>
        <v>78001-152</v>
      </c>
      <c r="AA1713" s="173"/>
    </row>
    <row r="1714" spans="1:27">
      <c r="A1714">
        <v>820537</v>
      </c>
      <c r="B1714" t="s">
        <v>4007</v>
      </c>
      <c r="C1714" t="s">
        <v>3939</v>
      </c>
      <c r="D1714" t="s">
        <v>335</v>
      </c>
      <c r="E1714" t="s">
        <v>2883</v>
      </c>
      <c r="F1714" t="s">
        <v>7</v>
      </c>
      <c r="G1714" t="s">
        <v>111</v>
      </c>
      <c r="H1714">
        <v>0</v>
      </c>
      <c r="I1714">
        <v>0</v>
      </c>
      <c r="J1714">
        <v>0</v>
      </c>
      <c r="K1714">
        <v>0</v>
      </c>
      <c r="L1714">
        <v>0</v>
      </c>
      <c r="N1714" s="171" t="str">
        <f t="shared" si="78"/>
        <v>820537-99901-M</v>
      </c>
      <c r="O1714" s="172" t="str">
        <f>IF(B1714="NET","",IF(B1714="","",IFERROR(VLOOKUP(N1714,EAN!$A:$B,2,FALSE),"MANGLER - MÅ OPPDATERE EAN-FANEN")))</f>
        <v>MANGLER - MÅ OPPDATERE EAN-FANEN</v>
      </c>
      <c r="P1714" s="171">
        <f t="shared" si="79"/>
        <v>0</v>
      </c>
      <c r="Q1714" s="171">
        <f t="shared" si="80"/>
        <v>0</v>
      </c>
      <c r="S1714" s="102" t="str">
        <f>IF(B1714="NET","",IFERROR(VLOOKUP(O1714,'2) Order Form'!$V$9:$V$905,1,FALSE),"Ikke med I order form"))</f>
        <v>Ikke med I order form</v>
      </c>
      <c r="U1714" s="2">
        <v>7048652912275</v>
      </c>
      <c r="V1714" s="120">
        <f>IFERROR(VLOOKUP(U1714,'2) Order Form'!$V$9:$V$1767,1,FALSE),"Ikke med I order form")</f>
        <v>7048652912275</v>
      </c>
      <c r="W1714" s="173">
        <f>INDEX(ATS!$A:$P,MATCH(ATS!$U1714,ATS!$O:$O,0),1)</f>
        <v>820403</v>
      </c>
      <c r="X1714" s="174" t="str">
        <f>INDEX(ATS!$A:$P,MATCH(ATS!$U1714,ATS!$O:$O,0),2)</f>
        <v>Sweet Tee Jr</v>
      </c>
      <c r="Y1714" s="175" t="str">
        <f>INDEX(ATS!$A:$P,MATCH(ATS!$U1714,ATS!$O:$O,0),4)</f>
        <v>78001-164</v>
      </c>
      <c r="AA1714" s="173"/>
    </row>
    <row r="1715" spans="1:27">
      <c r="A1715">
        <v>820537</v>
      </c>
      <c r="B1715" t="s">
        <v>4007</v>
      </c>
      <c r="C1715" t="s">
        <v>3939</v>
      </c>
      <c r="D1715" t="s">
        <v>336</v>
      </c>
      <c r="E1715" t="s">
        <v>2883</v>
      </c>
      <c r="F1715" t="s">
        <v>66</v>
      </c>
      <c r="G1715" t="s">
        <v>111</v>
      </c>
      <c r="H1715">
        <v>0</v>
      </c>
      <c r="I1715">
        <v>0</v>
      </c>
      <c r="J1715">
        <v>0</v>
      </c>
      <c r="K1715">
        <v>0</v>
      </c>
      <c r="L1715">
        <v>0</v>
      </c>
      <c r="N1715" s="171" t="str">
        <f t="shared" si="78"/>
        <v>820537-99901-L</v>
      </c>
      <c r="O1715" s="172" t="str">
        <f>IF(B1715="NET","",IF(B1715="","",IFERROR(VLOOKUP(N1715,EAN!$A:$B,2,FALSE),"MANGLER - MÅ OPPDATERE EAN-FANEN")))</f>
        <v>MANGLER - MÅ OPPDATERE EAN-FANEN</v>
      </c>
      <c r="P1715" s="171">
        <f t="shared" si="79"/>
        <v>0</v>
      </c>
      <c r="Q1715" s="171">
        <f t="shared" si="80"/>
        <v>0</v>
      </c>
      <c r="S1715" s="102" t="str">
        <f>IF(B1715="NET","",IFERROR(VLOOKUP(O1715,'2) Order Form'!$V$9:$V$905,1,FALSE),"Ikke med I order form"))</f>
        <v>Ikke med I order form</v>
      </c>
      <c r="U1715" s="2">
        <v>7048652912275</v>
      </c>
      <c r="V1715" s="120">
        <f>IFERROR(VLOOKUP(U1715,'2) Order Form'!$V$9:$V$1767,1,FALSE),"Ikke med I order form")</f>
        <v>7048652912275</v>
      </c>
      <c r="W1715" s="173">
        <f>INDEX(ATS!$A:$P,MATCH(ATS!$U1715,ATS!$O:$O,0),1)</f>
        <v>820403</v>
      </c>
      <c r="X1715" s="174" t="str">
        <f>INDEX(ATS!$A:$P,MATCH(ATS!$U1715,ATS!$O:$O,0),2)</f>
        <v>Sweet Tee Jr</v>
      </c>
      <c r="Y1715" s="175" t="str">
        <f>INDEX(ATS!$A:$P,MATCH(ATS!$U1715,ATS!$O:$O,0),4)</f>
        <v>78001-164</v>
      </c>
      <c r="AA1715" s="173"/>
    </row>
    <row r="1716" spans="1:27">
      <c r="A1716">
        <v>820537</v>
      </c>
      <c r="B1716" t="s">
        <v>4007</v>
      </c>
      <c r="C1716" t="s">
        <v>3939</v>
      </c>
      <c r="D1716" t="s">
        <v>337</v>
      </c>
      <c r="E1716" t="s">
        <v>2883</v>
      </c>
      <c r="F1716" t="s">
        <v>67</v>
      </c>
      <c r="G1716" t="s">
        <v>111</v>
      </c>
      <c r="H1716">
        <v>0</v>
      </c>
      <c r="I1716">
        <v>0</v>
      </c>
      <c r="J1716">
        <v>0</v>
      </c>
      <c r="K1716">
        <v>0</v>
      </c>
      <c r="L1716">
        <v>0</v>
      </c>
      <c r="N1716" s="171" t="str">
        <f t="shared" si="78"/>
        <v>820537-99901-XL</v>
      </c>
      <c r="O1716" s="172" t="str">
        <f>IF(B1716="NET","",IF(B1716="","",IFERROR(VLOOKUP(N1716,EAN!$A:$B,2,FALSE),"MANGLER - MÅ OPPDATERE EAN-FANEN")))</f>
        <v>MANGLER - MÅ OPPDATERE EAN-FANEN</v>
      </c>
      <c r="P1716" s="171">
        <f t="shared" si="79"/>
        <v>0</v>
      </c>
      <c r="Q1716" s="171">
        <f t="shared" si="80"/>
        <v>0</v>
      </c>
      <c r="S1716" s="102" t="str">
        <f>IF(B1716="NET","",IFERROR(VLOOKUP(O1716,'2) Order Form'!$V$9:$V$905,1,FALSE),"Ikke med I order form"))</f>
        <v>Ikke med I order form</v>
      </c>
      <c r="U1716" s="2">
        <v>7048652900852</v>
      </c>
      <c r="V1716" s="120">
        <f>IFERROR(VLOOKUP(U1716,'2) Order Form'!$V$9:$V$1767,1,FALSE),"Ikke med I order form")</f>
        <v>7048652900852</v>
      </c>
      <c r="W1716" s="173">
        <f>INDEX(ATS!$A:$P,MATCH(ATS!$U1716,ATS!$O:$O,0),1)</f>
        <v>820403</v>
      </c>
      <c r="X1716" s="174" t="str">
        <f>INDEX(ATS!$A:$P,MATCH(ATS!$U1716,ATS!$O:$O,0),2)</f>
        <v>Sweet Tee Jr</v>
      </c>
      <c r="Y1716" s="175" t="str">
        <f>INDEX(ATS!$A:$P,MATCH(ATS!$U1716,ATS!$O:$O,0),4)</f>
        <v>88300-128</v>
      </c>
      <c r="AA1716" s="173"/>
    </row>
    <row r="1717" spans="1:27">
      <c r="A1717" s="140">
        <v>820538</v>
      </c>
      <c r="B1717" t="s">
        <v>170</v>
      </c>
      <c r="H1717" s="140">
        <v>202341</v>
      </c>
      <c r="I1717" s="140">
        <v>202342</v>
      </c>
      <c r="J1717" s="140">
        <v>202343</v>
      </c>
      <c r="K1717" s="140">
        <v>202344</v>
      </c>
      <c r="L1717" s="140">
        <v>202345</v>
      </c>
      <c r="N1717" s="171" t="str">
        <f t="shared" si="78"/>
        <v>820538-</v>
      </c>
      <c r="O1717" s="172" t="str">
        <f>IF(B1717="NET","",IF(B1717="","",IFERROR(VLOOKUP(N1717,EAN!$A:$B,2,FALSE),"MANGLER - MÅ OPPDATERE EAN-FANEN")))</f>
        <v/>
      </c>
      <c r="P1717" s="171">
        <f t="shared" si="79"/>
        <v>202341</v>
      </c>
      <c r="Q1717" s="171">
        <f t="shared" si="80"/>
        <v>202345</v>
      </c>
      <c r="S1717" s="102" t="str">
        <f>IF(B1717="NET","",IFERROR(VLOOKUP(O1717,'2) Order Form'!$V$9:$V$905,1,FALSE),"Ikke med I order form"))</f>
        <v/>
      </c>
      <c r="U1717" s="2">
        <v>7048652900852</v>
      </c>
      <c r="V1717" s="120">
        <f>IFERROR(VLOOKUP(U1717,'2) Order Form'!$V$9:$V$1767,1,FALSE),"Ikke med I order form")</f>
        <v>7048652900852</v>
      </c>
      <c r="W1717" s="173">
        <f>INDEX(ATS!$A:$P,MATCH(ATS!$U1717,ATS!$O:$O,0),1)</f>
        <v>820403</v>
      </c>
      <c r="X1717" s="174" t="str">
        <f>INDEX(ATS!$A:$P,MATCH(ATS!$U1717,ATS!$O:$O,0),2)</f>
        <v>Sweet Tee Jr</v>
      </c>
      <c r="Y1717" s="175" t="str">
        <f>INDEX(ATS!$A:$P,MATCH(ATS!$U1717,ATS!$O:$O,0),4)</f>
        <v>88300-128</v>
      </c>
      <c r="AA1717" s="173"/>
    </row>
    <row r="1718" spans="1:27">
      <c r="A1718">
        <v>820538</v>
      </c>
      <c r="B1718" t="s">
        <v>4008</v>
      </c>
      <c r="C1718" t="s">
        <v>3939</v>
      </c>
      <c r="D1718" t="s">
        <v>1531</v>
      </c>
      <c r="E1718" t="s">
        <v>2811</v>
      </c>
      <c r="F1718" t="s">
        <v>68</v>
      </c>
      <c r="G1718" t="s">
        <v>111</v>
      </c>
      <c r="H1718">
        <v>0</v>
      </c>
      <c r="I1718">
        <v>0</v>
      </c>
      <c r="J1718">
        <v>0</v>
      </c>
      <c r="K1718">
        <v>0</v>
      </c>
      <c r="L1718">
        <v>0</v>
      </c>
      <c r="N1718" s="171" t="str">
        <f t="shared" si="78"/>
        <v>820538-58001-XS</v>
      </c>
      <c r="O1718" s="172" t="str">
        <f>IF(B1718="NET","",IF(B1718="","",IFERROR(VLOOKUP(N1718,EAN!$A:$B,2,FALSE),"MANGLER - MÅ OPPDATERE EAN-FANEN")))</f>
        <v>MANGLER - MÅ OPPDATERE EAN-FANEN</v>
      </c>
      <c r="P1718" s="171">
        <f t="shared" si="79"/>
        <v>0</v>
      </c>
      <c r="Q1718" s="171">
        <f t="shared" si="80"/>
        <v>0</v>
      </c>
      <c r="S1718" s="102" t="str">
        <f>IF(B1718="NET","",IFERROR(VLOOKUP(O1718,'2) Order Form'!$V$9:$V$905,1,FALSE),"Ikke med I order form"))</f>
        <v>Ikke med I order form</v>
      </c>
      <c r="U1718" s="2">
        <v>7048652900869</v>
      </c>
      <c r="V1718" s="120">
        <f>IFERROR(VLOOKUP(U1718,'2) Order Form'!$V$9:$V$1767,1,FALSE),"Ikke med I order form")</f>
        <v>7048652900869</v>
      </c>
      <c r="W1718" s="173">
        <f>INDEX(ATS!$A:$P,MATCH(ATS!$U1718,ATS!$O:$O,0),1)</f>
        <v>820403</v>
      </c>
      <c r="X1718" s="174" t="str">
        <f>INDEX(ATS!$A:$P,MATCH(ATS!$U1718,ATS!$O:$O,0),2)</f>
        <v>Sweet Tee Jr</v>
      </c>
      <c r="Y1718" s="175" t="str">
        <f>INDEX(ATS!$A:$P,MATCH(ATS!$U1718,ATS!$O:$O,0),4)</f>
        <v>88300-140</v>
      </c>
      <c r="AA1718" s="173"/>
    </row>
    <row r="1719" spans="1:27">
      <c r="A1719">
        <v>820538</v>
      </c>
      <c r="B1719" t="s">
        <v>4008</v>
      </c>
      <c r="C1719" t="s">
        <v>3939</v>
      </c>
      <c r="D1719" t="s">
        <v>1527</v>
      </c>
      <c r="E1719" t="s">
        <v>2811</v>
      </c>
      <c r="F1719" t="s">
        <v>8</v>
      </c>
      <c r="G1719" t="s">
        <v>111</v>
      </c>
      <c r="H1719">
        <v>0</v>
      </c>
      <c r="I1719">
        <v>0</v>
      </c>
      <c r="J1719">
        <v>0</v>
      </c>
      <c r="K1719">
        <v>0</v>
      </c>
      <c r="L1719">
        <v>0</v>
      </c>
      <c r="N1719" s="171" t="str">
        <f t="shared" si="78"/>
        <v>820538-58001-S</v>
      </c>
      <c r="O1719" s="172" t="str">
        <f>IF(B1719="NET","",IF(B1719="","",IFERROR(VLOOKUP(N1719,EAN!$A:$B,2,FALSE),"MANGLER - MÅ OPPDATERE EAN-FANEN")))</f>
        <v>MANGLER - MÅ OPPDATERE EAN-FANEN</v>
      </c>
      <c r="P1719" s="171">
        <f t="shared" si="79"/>
        <v>0</v>
      </c>
      <c r="Q1719" s="171">
        <f t="shared" si="80"/>
        <v>0</v>
      </c>
      <c r="S1719" s="102" t="str">
        <f>IF(B1719="NET","",IFERROR(VLOOKUP(O1719,'2) Order Form'!$V$9:$V$905,1,FALSE),"Ikke med I order form"))</f>
        <v>Ikke med I order form</v>
      </c>
      <c r="U1719" s="2">
        <v>7048652900869</v>
      </c>
      <c r="V1719" s="120">
        <f>IFERROR(VLOOKUP(U1719,'2) Order Form'!$V$9:$V$1767,1,FALSE),"Ikke med I order form")</f>
        <v>7048652900869</v>
      </c>
      <c r="W1719" s="173">
        <f>INDEX(ATS!$A:$P,MATCH(ATS!$U1719,ATS!$O:$O,0),1)</f>
        <v>820403</v>
      </c>
      <c r="X1719" s="174" t="str">
        <f>INDEX(ATS!$A:$P,MATCH(ATS!$U1719,ATS!$O:$O,0),2)</f>
        <v>Sweet Tee Jr</v>
      </c>
      <c r="Y1719" s="175" t="str">
        <f>INDEX(ATS!$A:$P,MATCH(ATS!$U1719,ATS!$O:$O,0),4)</f>
        <v>88300-140</v>
      </c>
      <c r="AA1719" s="173"/>
    </row>
    <row r="1720" spans="1:27">
      <c r="A1720">
        <v>820538</v>
      </c>
      <c r="B1720" t="s">
        <v>4008</v>
      </c>
      <c r="C1720" t="s">
        <v>3939</v>
      </c>
      <c r="D1720" t="s">
        <v>1528</v>
      </c>
      <c r="E1720" t="s">
        <v>2811</v>
      </c>
      <c r="F1720" t="s">
        <v>7</v>
      </c>
      <c r="G1720" t="s">
        <v>111</v>
      </c>
      <c r="H1720">
        <v>0</v>
      </c>
      <c r="I1720">
        <v>0</v>
      </c>
      <c r="J1720">
        <v>0</v>
      </c>
      <c r="K1720">
        <v>0</v>
      </c>
      <c r="L1720">
        <v>0</v>
      </c>
      <c r="N1720" s="171" t="str">
        <f t="shared" si="78"/>
        <v>820538-58001-M</v>
      </c>
      <c r="O1720" s="172" t="str">
        <f>IF(B1720="NET","",IF(B1720="","",IFERROR(VLOOKUP(N1720,EAN!$A:$B,2,FALSE),"MANGLER - MÅ OPPDATERE EAN-FANEN")))</f>
        <v>MANGLER - MÅ OPPDATERE EAN-FANEN</v>
      </c>
      <c r="P1720" s="171">
        <f t="shared" si="79"/>
        <v>0</v>
      </c>
      <c r="Q1720" s="171">
        <f t="shared" si="80"/>
        <v>0</v>
      </c>
      <c r="S1720" s="102" t="str">
        <f>IF(B1720="NET","",IFERROR(VLOOKUP(O1720,'2) Order Form'!$V$9:$V$905,1,FALSE),"Ikke med I order form"))</f>
        <v>Ikke med I order form</v>
      </c>
      <c r="U1720" s="2">
        <v>7048652900876</v>
      </c>
      <c r="V1720" s="120">
        <f>IFERROR(VLOOKUP(U1720,'2) Order Form'!$V$9:$V$1767,1,FALSE),"Ikke med I order form")</f>
        <v>7048652900876</v>
      </c>
      <c r="W1720" s="173">
        <f>INDEX(ATS!$A:$P,MATCH(ATS!$U1720,ATS!$O:$O,0),1)</f>
        <v>820403</v>
      </c>
      <c r="X1720" s="174" t="str">
        <f>INDEX(ATS!$A:$P,MATCH(ATS!$U1720,ATS!$O:$O,0),2)</f>
        <v>Sweet Tee Jr</v>
      </c>
      <c r="Y1720" s="175" t="str">
        <f>INDEX(ATS!$A:$P,MATCH(ATS!$U1720,ATS!$O:$O,0),4)</f>
        <v>88300-152</v>
      </c>
      <c r="AA1720" s="173"/>
    </row>
    <row r="1721" spans="1:27">
      <c r="A1721">
        <v>820538</v>
      </c>
      <c r="B1721" t="s">
        <v>4008</v>
      </c>
      <c r="C1721" t="s">
        <v>3939</v>
      </c>
      <c r="D1721" t="s">
        <v>1529</v>
      </c>
      <c r="E1721" t="s">
        <v>2811</v>
      </c>
      <c r="F1721" t="s">
        <v>66</v>
      </c>
      <c r="G1721" t="s">
        <v>111</v>
      </c>
      <c r="H1721">
        <v>0</v>
      </c>
      <c r="I1721">
        <v>0</v>
      </c>
      <c r="J1721">
        <v>0</v>
      </c>
      <c r="K1721">
        <v>0</v>
      </c>
      <c r="L1721">
        <v>0</v>
      </c>
      <c r="N1721" s="171" t="str">
        <f t="shared" si="78"/>
        <v>820538-58001-L</v>
      </c>
      <c r="O1721" s="172" t="str">
        <f>IF(B1721="NET","",IF(B1721="","",IFERROR(VLOOKUP(N1721,EAN!$A:$B,2,FALSE),"MANGLER - MÅ OPPDATERE EAN-FANEN")))</f>
        <v>MANGLER - MÅ OPPDATERE EAN-FANEN</v>
      </c>
      <c r="P1721" s="171">
        <f t="shared" si="79"/>
        <v>0</v>
      </c>
      <c r="Q1721" s="171">
        <f t="shared" si="80"/>
        <v>0</v>
      </c>
      <c r="S1721" s="102" t="str">
        <f>IF(B1721="NET","",IFERROR(VLOOKUP(O1721,'2) Order Form'!$V$9:$V$905,1,FALSE),"Ikke med I order form"))</f>
        <v>Ikke med I order form</v>
      </c>
      <c r="U1721" s="2">
        <v>7048652900876</v>
      </c>
      <c r="V1721" s="120">
        <f>IFERROR(VLOOKUP(U1721,'2) Order Form'!$V$9:$V$1767,1,FALSE),"Ikke med I order form")</f>
        <v>7048652900876</v>
      </c>
      <c r="W1721" s="173">
        <f>INDEX(ATS!$A:$P,MATCH(ATS!$U1721,ATS!$O:$O,0),1)</f>
        <v>820403</v>
      </c>
      <c r="X1721" s="174" t="str">
        <f>INDEX(ATS!$A:$P,MATCH(ATS!$U1721,ATS!$O:$O,0),2)</f>
        <v>Sweet Tee Jr</v>
      </c>
      <c r="Y1721" s="175" t="str">
        <f>INDEX(ATS!$A:$P,MATCH(ATS!$U1721,ATS!$O:$O,0),4)</f>
        <v>88300-152</v>
      </c>
      <c r="AA1721" s="173"/>
    </row>
    <row r="1722" spans="1:27">
      <c r="A1722">
        <v>820538</v>
      </c>
      <c r="B1722" t="s">
        <v>4008</v>
      </c>
      <c r="C1722" t="s">
        <v>3939</v>
      </c>
      <c r="D1722" t="s">
        <v>338</v>
      </c>
      <c r="E1722" t="s">
        <v>2883</v>
      </c>
      <c r="F1722" t="s">
        <v>68</v>
      </c>
      <c r="G1722" t="s">
        <v>111</v>
      </c>
      <c r="H1722">
        <v>0</v>
      </c>
      <c r="I1722">
        <v>0</v>
      </c>
      <c r="J1722">
        <v>0</v>
      </c>
      <c r="K1722">
        <v>0</v>
      </c>
      <c r="L1722">
        <v>0</v>
      </c>
      <c r="N1722" s="171" t="str">
        <f t="shared" si="78"/>
        <v>820538-99901-XS</v>
      </c>
      <c r="O1722" s="172" t="str">
        <f>IF(B1722="NET","",IF(B1722="","",IFERROR(VLOOKUP(N1722,EAN!$A:$B,2,FALSE),"MANGLER - MÅ OPPDATERE EAN-FANEN")))</f>
        <v>MANGLER - MÅ OPPDATERE EAN-FANEN</v>
      </c>
      <c r="P1722" s="171">
        <f t="shared" si="79"/>
        <v>0</v>
      </c>
      <c r="Q1722" s="171">
        <f t="shared" si="80"/>
        <v>0</v>
      </c>
      <c r="S1722" s="102" t="str">
        <f>IF(B1722="NET","",IFERROR(VLOOKUP(O1722,'2) Order Form'!$V$9:$V$905,1,FALSE),"Ikke med I order form"))</f>
        <v>Ikke med I order form</v>
      </c>
      <c r="U1722" s="2">
        <v>7048652912282</v>
      </c>
      <c r="V1722" s="120">
        <f>IFERROR(VLOOKUP(U1722,'2) Order Form'!$V$9:$V$1767,1,FALSE),"Ikke med I order form")</f>
        <v>7048652912282</v>
      </c>
      <c r="W1722" s="173">
        <f>INDEX(ATS!$A:$P,MATCH(ATS!$U1722,ATS!$O:$O,0),1)</f>
        <v>820403</v>
      </c>
      <c r="X1722" s="174" t="str">
        <f>INDEX(ATS!$A:$P,MATCH(ATS!$U1722,ATS!$O:$O,0),2)</f>
        <v>Sweet Tee Jr</v>
      </c>
      <c r="Y1722" s="175" t="str">
        <f>INDEX(ATS!$A:$P,MATCH(ATS!$U1722,ATS!$O:$O,0),4)</f>
        <v>88300-164</v>
      </c>
      <c r="AA1722" s="173"/>
    </row>
    <row r="1723" spans="1:27">
      <c r="A1723">
        <v>820538</v>
      </c>
      <c r="B1723" t="s">
        <v>4008</v>
      </c>
      <c r="C1723" t="s">
        <v>3939</v>
      </c>
      <c r="D1723" t="s">
        <v>334</v>
      </c>
      <c r="E1723" t="s">
        <v>2883</v>
      </c>
      <c r="F1723" t="s">
        <v>8</v>
      </c>
      <c r="G1723" t="s">
        <v>111</v>
      </c>
      <c r="H1723">
        <v>0</v>
      </c>
      <c r="I1723">
        <v>0</v>
      </c>
      <c r="J1723">
        <v>0</v>
      </c>
      <c r="K1723">
        <v>0</v>
      </c>
      <c r="L1723">
        <v>0</v>
      </c>
      <c r="N1723" s="171" t="str">
        <f t="shared" si="78"/>
        <v>820538-99901-S</v>
      </c>
      <c r="O1723" s="172" t="str">
        <f>IF(B1723="NET","",IF(B1723="","",IFERROR(VLOOKUP(N1723,EAN!$A:$B,2,FALSE),"MANGLER - MÅ OPPDATERE EAN-FANEN")))</f>
        <v>MANGLER - MÅ OPPDATERE EAN-FANEN</v>
      </c>
      <c r="P1723" s="171">
        <f t="shared" si="79"/>
        <v>0</v>
      </c>
      <c r="Q1723" s="171">
        <f t="shared" si="80"/>
        <v>0</v>
      </c>
      <c r="S1723" s="102" t="str">
        <f>IF(B1723="NET","",IFERROR(VLOOKUP(O1723,'2) Order Form'!$V$9:$V$905,1,FALSE),"Ikke med I order form"))</f>
        <v>Ikke med I order form</v>
      </c>
      <c r="U1723" s="2">
        <v>7048652912282</v>
      </c>
      <c r="V1723" s="120">
        <f>IFERROR(VLOOKUP(U1723,'2) Order Form'!$V$9:$V$1767,1,FALSE),"Ikke med I order form")</f>
        <v>7048652912282</v>
      </c>
      <c r="W1723" s="173">
        <f>INDEX(ATS!$A:$P,MATCH(ATS!$U1723,ATS!$O:$O,0),1)</f>
        <v>820403</v>
      </c>
      <c r="X1723" s="174" t="str">
        <f>INDEX(ATS!$A:$P,MATCH(ATS!$U1723,ATS!$O:$O,0),2)</f>
        <v>Sweet Tee Jr</v>
      </c>
      <c r="Y1723" s="175" t="str">
        <f>INDEX(ATS!$A:$P,MATCH(ATS!$U1723,ATS!$O:$O,0),4)</f>
        <v>88300-164</v>
      </c>
      <c r="AA1723" s="173"/>
    </row>
    <row r="1724" spans="1:27">
      <c r="A1724">
        <v>820538</v>
      </c>
      <c r="B1724" t="s">
        <v>4008</v>
      </c>
      <c r="C1724" t="s">
        <v>3939</v>
      </c>
      <c r="D1724" t="s">
        <v>335</v>
      </c>
      <c r="E1724" t="s">
        <v>2883</v>
      </c>
      <c r="F1724" t="s">
        <v>7</v>
      </c>
      <c r="G1724" t="s">
        <v>111</v>
      </c>
      <c r="H1724">
        <v>0</v>
      </c>
      <c r="I1724">
        <v>0</v>
      </c>
      <c r="J1724">
        <v>0</v>
      </c>
      <c r="K1724">
        <v>0</v>
      </c>
      <c r="L1724">
        <v>0</v>
      </c>
      <c r="N1724" s="171" t="str">
        <f t="shared" si="78"/>
        <v>820538-99901-M</v>
      </c>
      <c r="O1724" s="172" t="str">
        <f>IF(B1724="NET","",IF(B1724="","",IFERROR(VLOOKUP(N1724,EAN!$A:$B,2,FALSE),"MANGLER - MÅ OPPDATERE EAN-FANEN")))</f>
        <v>MANGLER - MÅ OPPDATERE EAN-FANEN</v>
      </c>
      <c r="P1724" s="171">
        <f t="shared" si="79"/>
        <v>0</v>
      </c>
      <c r="Q1724" s="171">
        <f t="shared" si="80"/>
        <v>0</v>
      </c>
      <c r="S1724" s="102" t="str">
        <f>IF(B1724="NET","",IFERROR(VLOOKUP(O1724,'2) Order Form'!$V$9:$V$905,1,FALSE),"Ikke med I order form"))</f>
        <v>Ikke med I order form</v>
      </c>
      <c r="U1724" s="2">
        <v>7048652902603</v>
      </c>
      <c r="V1724" s="120">
        <f>IFERROR(VLOOKUP(U1724,'2) Order Form'!$V$9:$V$1767,1,FALSE),"Ikke med I order form")</f>
        <v>7048652902603</v>
      </c>
      <c r="W1724" s="173">
        <f>INDEX(ATS!$A:$P,MATCH(ATS!$U1724,ATS!$O:$O,0),1)</f>
        <v>820415</v>
      </c>
      <c r="X1724" s="174" t="str">
        <f>INDEX(ATS!$A:$P,MATCH(ATS!$U1724,ATS!$O:$O,0),2)</f>
        <v>Sweet Casual Socks</v>
      </c>
      <c r="Y1724" s="175" t="str">
        <f>INDEX(ATS!$A:$P,MATCH(ATS!$U1724,ATS!$O:$O,0),4)</f>
        <v>10001-3537</v>
      </c>
      <c r="AA1724" s="173"/>
    </row>
    <row r="1725" spans="1:27">
      <c r="A1725">
        <v>820538</v>
      </c>
      <c r="B1725" t="s">
        <v>4008</v>
      </c>
      <c r="C1725" t="s">
        <v>3939</v>
      </c>
      <c r="D1725" t="s">
        <v>336</v>
      </c>
      <c r="E1725" t="s">
        <v>2883</v>
      </c>
      <c r="F1725" t="s">
        <v>66</v>
      </c>
      <c r="G1725" t="s">
        <v>111</v>
      </c>
      <c r="H1725">
        <v>0</v>
      </c>
      <c r="I1725">
        <v>0</v>
      </c>
      <c r="J1725">
        <v>0</v>
      </c>
      <c r="K1725">
        <v>0</v>
      </c>
      <c r="L1725">
        <v>0</v>
      </c>
      <c r="N1725" s="171" t="str">
        <f t="shared" si="78"/>
        <v>820538-99901-L</v>
      </c>
      <c r="O1725" s="172" t="str">
        <f>IF(B1725="NET","",IF(B1725="","",IFERROR(VLOOKUP(N1725,EAN!$A:$B,2,FALSE),"MANGLER - MÅ OPPDATERE EAN-FANEN")))</f>
        <v>MANGLER - MÅ OPPDATERE EAN-FANEN</v>
      </c>
      <c r="P1725" s="171">
        <f t="shared" si="79"/>
        <v>0</v>
      </c>
      <c r="Q1725" s="171">
        <f t="shared" si="80"/>
        <v>0</v>
      </c>
      <c r="S1725" s="102" t="str">
        <f>IF(B1725="NET","",IFERROR(VLOOKUP(O1725,'2) Order Form'!$V$9:$V$905,1,FALSE),"Ikke med I order form"))</f>
        <v>Ikke med I order form</v>
      </c>
      <c r="U1725" s="2">
        <v>7048652902603</v>
      </c>
      <c r="V1725" s="120">
        <f>IFERROR(VLOOKUP(U1725,'2) Order Form'!$V$9:$V$1767,1,FALSE),"Ikke med I order form")</f>
        <v>7048652902603</v>
      </c>
      <c r="W1725" s="173">
        <f>INDEX(ATS!$A:$P,MATCH(ATS!$U1725,ATS!$O:$O,0),1)</f>
        <v>820415</v>
      </c>
      <c r="X1725" s="174" t="str">
        <f>INDEX(ATS!$A:$P,MATCH(ATS!$U1725,ATS!$O:$O,0),2)</f>
        <v>Sweet Casual Socks</v>
      </c>
      <c r="Y1725" s="175" t="str">
        <f>INDEX(ATS!$A:$P,MATCH(ATS!$U1725,ATS!$O:$O,0),4)</f>
        <v>10001-3537</v>
      </c>
      <c r="AA1725" s="173"/>
    </row>
    <row r="1726" spans="1:27">
      <c r="A1726" s="140">
        <v>820539</v>
      </c>
      <c r="B1726" t="s">
        <v>170</v>
      </c>
      <c r="H1726" s="140">
        <v>202341</v>
      </c>
      <c r="I1726" s="140">
        <v>202342</v>
      </c>
      <c r="J1726" s="140">
        <v>202343</v>
      </c>
      <c r="K1726" s="140">
        <v>202344</v>
      </c>
      <c r="L1726" s="140">
        <v>202345</v>
      </c>
      <c r="N1726" s="171" t="str">
        <f t="shared" si="78"/>
        <v>820539-</v>
      </c>
      <c r="O1726" s="172" t="str">
        <f>IF(B1726="NET","",IF(B1726="","",IFERROR(VLOOKUP(N1726,EAN!$A:$B,2,FALSE),"MANGLER - MÅ OPPDATERE EAN-FANEN")))</f>
        <v/>
      </c>
      <c r="P1726" s="171">
        <f t="shared" si="79"/>
        <v>202341</v>
      </c>
      <c r="Q1726" s="171">
        <f t="shared" si="80"/>
        <v>202345</v>
      </c>
      <c r="S1726" s="102" t="str">
        <f>IF(B1726="NET","",IFERROR(VLOOKUP(O1726,'2) Order Form'!$V$9:$V$905,1,FALSE),"Ikke med I order form"))</f>
        <v/>
      </c>
      <c r="U1726" s="2">
        <v>7048652902610</v>
      </c>
      <c r="V1726" s="120">
        <f>IFERROR(VLOOKUP(U1726,'2) Order Form'!$V$9:$V$1767,1,FALSE),"Ikke med I order form")</f>
        <v>7048652902610</v>
      </c>
      <c r="W1726" s="173">
        <f>INDEX(ATS!$A:$P,MATCH(ATS!$U1726,ATS!$O:$O,0),1)</f>
        <v>820415</v>
      </c>
      <c r="X1726" s="174" t="str">
        <f>INDEX(ATS!$A:$P,MATCH(ATS!$U1726,ATS!$O:$O,0),2)</f>
        <v>Sweet Casual Socks</v>
      </c>
      <c r="Y1726" s="175" t="str">
        <f>INDEX(ATS!$A:$P,MATCH(ATS!$U1726,ATS!$O:$O,0),4)</f>
        <v>10001-3840</v>
      </c>
      <c r="AA1726" s="173"/>
    </row>
    <row r="1727" spans="1:27">
      <c r="A1727">
        <v>820539</v>
      </c>
      <c r="B1727" t="s">
        <v>4009</v>
      </c>
      <c r="C1727" t="s">
        <v>3939</v>
      </c>
      <c r="D1727" t="s">
        <v>3956</v>
      </c>
      <c r="E1727" t="s">
        <v>3957</v>
      </c>
      <c r="F1727" t="s">
        <v>8</v>
      </c>
      <c r="G1727" t="s">
        <v>111</v>
      </c>
      <c r="H1727">
        <v>0</v>
      </c>
      <c r="I1727">
        <v>0</v>
      </c>
      <c r="J1727">
        <v>0</v>
      </c>
      <c r="K1727">
        <v>0</v>
      </c>
      <c r="L1727">
        <v>0</v>
      </c>
      <c r="N1727" s="171" t="str">
        <f t="shared" si="78"/>
        <v>820539-21101-S</v>
      </c>
      <c r="O1727" s="172" t="str">
        <f>IF(B1727="NET","",IF(B1727="","",IFERROR(VLOOKUP(N1727,EAN!$A:$B,2,FALSE),"MANGLER - MÅ OPPDATERE EAN-FANEN")))</f>
        <v>MANGLER - MÅ OPPDATERE EAN-FANEN</v>
      </c>
      <c r="P1727" s="171">
        <f t="shared" si="79"/>
        <v>0</v>
      </c>
      <c r="Q1727" s="171">
        <f t="shared" si="80"/>
        <v>0</v>
      </c>
      <c r="S1727" s="102" t="str">
        <f>IF(B1727="NET","",IFERROR(VLOOKUP(O1727,'2) Order Form'!$V$9:$V$905,1,FALSE),"Ikke med I order form"))</f>
        <v>Ikke med I order form</v>
      </c>
      <c r="U1727" s="2">
        <v>7048652902610</v>
      </c>
      <c r="V1727" s="120">
        <f>IFERROR(VLOOKUP(U1727,'2) Order Form'!$V$9:$V$1767,1,FALSE),"Ikke med I order form")</f>
        <v>7048652902610</v>
      </c>
      <c r="W1727" s="173">
        <f>INDEX(ATS!$A:$P,MATCH(ATS!$U1727,ATS!$O:$O,0),1)</f>
        <v>820415</v>
      </c>
      <c r="X1727" s="174" t="str">
        <f>INDEX(ATS!$A:$P,MATCH(ATS!$U1727,ATS!$O:$O,0),2)</f>
        <v>Sweet Casual Socks</v>
      </c>
      <c r="Y1727" s="175" t="str">
        <f>INDEX(ATS!$A:$P,MATCH(ATS!$U1727,ATS!$O:$O,0),4)</f>
        <v>10001-3840</v>
      </c>
      <c r="AA1727" s="173"/>
    </row>
    <row r="1728" spans="1:27">
      <c r="A1728">
        <v>820539</v>
      </c>
      <c r="B1728" t="s">
        <v>4009</v>
      </c>
      <c r="C1728" t="s">
        <v>3939</v>
      </c>
      <c r="D1728" t="s">
        <v>3958</v>
      </c>
      <c r="E1728" t="s">
        <v>3957</v>
      </c>
      <c r="F1728" t="s">
        <v>7</v>
      </c>
      <c r="G1728" t="s">
        <v>111</v>
      </c>
      <c r="H1728">
        <v>0</v>
      </c>
      <c r="I1728">
        <v>0</v>
      </c>
      <c r="J1728">
        <v>0</v>
      </c>
      <c r="K1728">
        <v>0</v>
      </c>
      <c r="L1728">
        <v>0</v>
      </c>
      <c r="N1728" s="171" t="str">
        <f t="shared" si="78"/>
        <v>820539-21101-M</v>
      </c>
      <c r="O1728" s="172" t="str">
        <f>IF(B1728="NET","",IF(B1728="","",IFERROR(VLOOKUP(N1728,EAN!$A:$B,2,FALSE),"MANGLER - MÅ OPPDATERE EAN-FANEN")))</f>
        <v>MANGLER - MÅ OPPDATERE EAN-FANEN</v>
      </c>
      <c r="P1728" s="171">
        <f t="shared" si="79"/>
        <v>0</v>
      </c>
      <c r="Q1728" s="171">
        <f t="shared" si="80"/>
        <v>0</v>
      </c>
      <c r="S1728" s="102" t="str">
        <f>IF(B1728="NET","",IFERROR(VLOOKUP(O1728,'2) Order Form'!$V$9:$V$905,1,FALSE),"Ikke med I order form"))</f>
        <v>Ikke med I order form</v>
      </c>
      <c r="U1728" s="2">
        <v>7048652902627</v>
      </c>
      <c r="V1728" s="120">
        <f>IFERROR(VLOOKUP(U1728,'2) Order Form'!$V$9:$V$1767,1,FALSE),"Ikke med I order form")</f>
        <v>7048652902627</v>
      </c>
      <c r="W1728" s="173">
        <f>INDEX(ATS!$A:$P,MATCH(ATS!$U1728,ATS!$O:$O,0),1)</f>
        <v>820415</v>
      </c>
      <c r="X1728" s="174" t="str">
        <f>INDEX(ATS!$A:$P,MATCH(ATS!$U1728,ATS!$O:$O,0),2)</f>
        <v>Sweet Casual Socks</v>
      </c>
      <c r="Y1728" s="175" t="str">
        <f>INDEX(ATS!$A:$P,MATCH(ATS!$U1728,ATS!$O:$O,0),4)</f>
        <v>10001-4143</v>
      </c>
      <c r="AA1728" s="173"/>
    </row>
    <row r="1729" spans="1:27">
      <c r="A1729">
        <v>820539</v>
      </c>
      <c r="B1729" t="s">
        <v>4009</v>
      </c>
      <c r="C1729" t="s">
        <v>3939</v>
      </c>
      <c r="D1729" t="s">
        <v>3959</v>
      </c>
      <c r="E1729" t="s">
        <v>3957</v>
      </c>
      <c r="F1729" t="s">
        <v>66</v>
      </c>
      <c r="G1729" t="s">
        <v>111</v>
      </c>
      <c r="H1729">
        <v>0</v>
      </c>
      <c r="I1729">
        <v>0</v>
      </c>
      <c r="J1729">
        <v>0</v>
      </c>
      <c r="K1729">
        <v>0</v>
      </c>
      <c r="L1729">
        <v>0</v>
      </c>
      <c r="N1729" s="171" t="str">
        <f t="shared" si="78"/>
        <v>820539-21101-L</v>
      </c>
      <c r="O1729" s="172" t="str">
        <f>IF(B1729="NET","",IF(B1729="","",IFERROR(VLOOKUP(N1729,EAN!$A:$B,2,FALSE),"MANGLER - MÅ OPPDATERE EAN-FANEN")))</f>
        <v>MANGLER - MÅ OPPDATERE EAN-FANEN</v>
      </c>
      <c r="P1729" s="171">
        <f t="shared" si="79"/>
        <v>0</v>
      </c>
      <c r="Q1729" s="171">
        <f t="shared" si="80"/>
        <v>0</v>
      </c>
      <c r="S1729" s="102" t="str">
        <f>IF(B1729="NET","",IFERROR(VLOOKUP(O1729,'2) Order Form'!$V$9:$V$905,1,FALSE),"Ikke med I order form"))</f>
        <v>Ikke med I order form</v>
      </c>
      <c r="U1729" s="2">
        <v>7048652902627</v>
      </c>
      <c r="V1729" s="120">
        <f>IFERROR(VLOOKUP(U1729,'2) Order Form'!$V$9:$V$1767,1,FALSE),"Ikke med I order form")</f>
        <v>7048652902627</v>
      </c>
      <c r="W1729" s="173">
        <f>INDEX(ATS!$A:$P,MATCH(ATS!$U1729,ATS!$O:$O,0),1)</f>
        <v>820415</v>
      </c>
      <c r="X1729" s="174" t="str">
        <f>INDEX(ATS!$A:$P,MATCH(ATS!$U1729,ATS!$O:$O,0),2)</f>
        <v>Sweet Casual Socks</v>
      </c>
      <c r="Y1729" s="175" t="str">
        <f>INDEX(ATS!$A:$P,MATCH(ATS!$U1729,ATS!$O:$O,0),4)</f>
        <v>10001-4143</v>
      </c>
      <c r="AA1729" s="173"/>
    </row>
    <row r="1730" spans="1:27">
      <c r="A1730">
        <v>820539</v>
      </c>
      <c r="B1730" t="s">
        <v>4009</v>
      </c>
      <c r="C1730" t="s">
        <v>3939</v>
      </c>
      <c r="D1730" t="s">
        <v>3960</v>
      </c>
      <c r="E1730" t="s">
        <v>3957</v>
      </c>
      <c r="F1730" t="s">
        <v>67</v>
      </c>
      <c r="G1730" t="s">
        <v>111</v>
      </c>
      <c r="H1730">
        <v>0</v>
      </c>
      <c r="I1730">
        <v>0</v>
      </c>
      <c r="J1730">
        <v>0</v>
      </c>
      <c r="K1730">
        <v>0</v>
      </c>
      <c r="L1730">
        <v>0</v>
      </c>
      <c r="N1730" s="171" t="str">
        <f t="shared" si="78"/>
        <v>820539-21101-XL</v>
      </c>
      <c r="O1730" s="172" t="str">
        <f>IF(B1730="NET","",IF(B1730="","",IFERROR(VLOOKUP(N1730,EAN!$A:$B,2,FALSE),"MANGLER - MÅ OPPDATERE EAN-FANEN")))</f>
        <v>MANGLER - MÅ OPPDATERE EAN-FANEN</v>
      </c>
      <c r="P1730" s="171">
        <f t="shared" si="79"/>
        <v>0</v>
      </c>
      <c r="Q1730" s="171">
        <f t="shared" si="80"/>
        <v>0</v>
      </c>
      <c r="S1730" s="102" t="str">
        <f>IF(B1730="NET","",IFERROR(VLOOKUP(O1730,'2) Order Form'!$V$9:$V$905,1,FALSE),"Ikke med I order form"))</f>
        <v>Ikke med I order form</v>
      </c>
      <c r="U1730" s="2">
        <v>7048652902634</v>
      </c>
      <c r="V1730" s="120">
        <f>IFERROR(VLOOKUP(U1730,'2) Order Form'!$V$9:$V$1767,1,FALSE),"Ikke med I order form")</f>
        <v>7048652902634</v>
      </c>
      <c r="W1730" s="173">
        <f>INDEX(ATS!$A:$P,MATCH(ATS!$U1730,ATS!$O:$O,0),1)</f>
        <v>820415</v>
      </c>
      <c r="X1730" s="174" t="str">
        <f>INDEX(ATS!$A:$P,MATCH(ATS!$U1730,ATS!$O:$O,0),2)</f>
        <v>Sweet Casual Socks</v>
      </c>
      <c r="Y1730" s="175" t="str">
        <f>INDEX(ATS!$A:$P,MATCH(ATS!$U1730,ATS!$O:$O,0),4)</f>
        <v>10001-4446</v>
      </c>
      <c r="AA1730" s="173"/>
    </row>
    <row r="1731" spans="1:27">
      <c r="A1731">
        <v>820539</v>
      </c>
      <c r="B1731" t="s">
        <v>4009</v>
      </c>
      <c r="C1731" t="s">
        <v>3939</v>
      </c>
      <c r="D1731" t="s">
        <v>1512</v>
      </c>
      <c r="E1731" t="s">
        <v>2817</v>
      </c>
      <c r="F1731" t="s">
        <v>8</v>
      </c>
      <c r="G1731" t="s">
        <v>111</v>
      </c>
      <c r="H1731">
        <v>0</v>
      </c>
      <c r="I1731">
        <v>0</v>
      </c>
      <c r="J1731">
        <v>0</v>
      </c>
      <c r="K1731">
        <v>0</v>
      </c>
      <c r="L1731">
        <v>0</v>
      </c>
      <c r="N1731" s="171" t="str">
        <f t="shared" si="78"/>
        <v>820539-88000-S</v>
      </c>
      <c r="O1731" s="172" t="str">
        <f>IF(B1731="NET","",IF(B1731="","",IFERROR(VLOOKUP(N1731,EAN!$A:$B,2,FALSE),"MANGLER - MÅ OPPDATERE EAN-FANEN")))</f>
        <v>MANGLER - MÅ OPPDATERE EAN-FANEN</v>
      </c>
      <c r="P1731" s="171">
        <f t="shared" si="79"/>
        <v>0</v>
      </c>
      <c r="Q1731" s="171">
        <f t="shared" si="80"/>
        <v>0</v>
      </c>
      <c r="S1731" s="102" t="str">
        <f>IF(B1731="NET","",IFERROR(VLOOKUP(O1731,'2) Order Form'!$V$9:$V$905,1,FALSE),"Ikke med I order form"))</f>
        <v>Ikke med I order form</v>
      </c>
      <c r="U1731" s="2">
        <v>7048652902634</v>
      </c>
      <c r="V1731" s="120">
        <f>IFERROR(VLOOKUP(U1731,'2) Order Form'!$V$9:$V$1767,1,FALSE),"Ikke med I order form")</f>
        <v>7048652902634</v>
      </c>
      <c r="W1731" s="173">
        <f>INDEX(ATS!$A:$P,MATCH(ATS!$U1731,ATS!$O:$O,0),1)</f>
        <v>820415</v>
      </c>
      <c r="X1731" s="174" t="str">
        <f>INDEX(ATS!$A:$P,MATCH(ATS!$U1731,ATS!$O:$O,0),2)</f>
        <v>Sweet Casual Socks</v>
      </c>
      <c r="Y1731" s="175" t="str">
        <f>INDEX(ATS!$A:$P,MATCH(ATS!$U1731,ATS!$O:$O,0),4)</f>
        <v>10001-4446</v>
      </c>
      <c r="AA1731" s="173"/>
    </row>
    <row r="1732" spans="1:27">
      <c r="A1732">
        <v>820539</v>
      </c>
      <c r="B1732" t="s">
        <v>4009</v>
      </c>
      <c r="C1732" t="s">
        <v>3939</v>
      </c>
      <c r="D1732" t="s">
        <v>1513</v>
      </c>
      <c r="E1732" t="s">
        <v>2817</v>
      </c>
      <c r="F1732" t="s">
        <v>7</v>
      </c>
      <c r="G1732" t="s">
        <v>111</v>
      </c>
      <c r="H1732">
        <v>0</v>
      </c>
      <c r="I1732">
        <v>0</v>
      </c>
      <c r="J1732">
        <v>0</v>
      </c>
      <c r="K1732">
        <v>0</v>
      </c>
      <c r="L1732">
        <v>0</v>
      </c>
      <c r="N1732" s="171" t="str">
        <f t="shared" ref="N1732:N1795" si="81">CONCATENATE(A1732,"-",D1732)</f>
        <v>820539-88000-M</v>
      </c>
      <c r="O1732" s="172" t="str">
        <f>IF(B1732="NET","",IF(B1732="","",IFERROR(VLOOKUP(N1732,EAN!$A:$B,2,FALSE),"MANGLER - MÅ OPPDATERE EAN-FANEN")))</f>
        <v>MANGLER - MÅ OPPDATERE EAN-FANEN</v>
      </c>
      <c r="P1732" s="171">
        <f t="shared" si="79"/>
        <v>0</v>
      </c>
      <c r="Q1732" s="171">
        <f t="shared" si="80"/>
        <v>0</v>
      </c>
      <c r="S1732" s="102" t="str">
        <f>IF(B1732="NET","",IFERROR(VLOOKUP(O1732,'2) Order Form'!$V$9:$V$905,1,FALSE),"Ikke med I order form"))</f>
        <v>Ikke med I order form</v>
      </c>
      <c r="U1732" s="2">
        <v>7048652902641</v>
      </c>
      <c r="V1732" s="120" t="str">
        <f>IFERROR(VLOOKUP(U1732,'2) Order Form'!$V$9:$V$1767,1,FALSE),"Ikke med I order form")</f>
        <v>Ikke med I order form</v>
      </c>
      <c r="W1732" s="173" t="e">
        <f>INDEX(ATS!$A:$P,MATCH(ATS!$U1732,ATS!$O:$O,0),1)</f>
        <v>#N/A</v>
      </c>
      <c r="X1732" s="174" t="e">
        <f>INDEX(ATS!$A:$P,MATCH(ATS!$U1732,ATS!$O:$O,0),2)</f>
        <v>#N/A</v>
      </c>
      <c r="Y1732" s="175" t="e">
        <f>INDEX(ATS!$A:$P,MATCH(ATS!$U1732,ATS!$O:$O,0),4)</f>
        <v>#N/A</v>
      </c>
      <c r="AA1732" s="173"/>
    </row>
    <row r="1733" spans="1:27">
      <c r="A1733">
        <v>820539</v>
      </c>
      <c r="B1733" t="s">
        <v>4009</v>
      </c>
      <c r="C1733" t="s">
        <v>3939</v>
      </c>
      <c r="D1733" t="s">
        <v>1514</v>
      </c>
      <c r="E1733" t="s">
        <v>2817</v>
      </c>
      <c r="F1733" t="s">
        <v>66</v>
      </c>
      <c r="G1733" t="s">
        <v>111</v>
      </c>
      <c r="H1733">
        <v>0</v>
      </c>
      <c r="I1733">
        <v>0</v>
      </c>
      <c r="J1733">
        <v>0</v>
      </c>
      <c r="K1733">
        <v>0</v>
      </c>
      <c r="L1733">
        <v>0</v>
      </c>
      <c r="N1733" s="171" t="str">
        <f t="shared" si="81"/>
        <v>820539-88000-L</v>
      </c>
      <c r="O1733" s="172" t="str">
        <f>IF(B1733="NET","",IF(B1733="","",IFERROR(VLOOKUP(N1733,EAN!$A:$B,2,FALSE),"MANGLER - MÅ OPPDATERE EAN-FANEN")))</f>
        <v>MANGLER - MÅ OPPDATERE EAN-FANEN</v>
      </c>
      <c r="P1733" s="171">
        <f t="shared" ref="P1733:P1796" si="82">H1733</f>
        <v>0</v>
      </c>
      <c r="Q1733" s="171">
        <f t="shared" ref="Q1733:Q1796" si="83">L1733</f>
        <v>0</v>
      </c>
      <c r="S1733" s="102" t="str">
        <f>IF(B1733="NET","",IFERROR(VLOOKUP(O1733,'2) Order Form'!$V$9:$V$905,1,FALSE),"Ikke med I order form"))</f>
        <v>Ikke med I order form</v>
      </c>
      <c r="U1733" s="2">
        <v>7048652902641</v>
      </c>
      <c r="V1733" s="120" t="str">
        <f>IFERROR(VLOOKUP(U1733,'2) Order Form'!$V$9:$V$1767,1,FALSE),"Ikke med I order form")</f>
        <v>Ikke med I order form</v>
      </c>
      <c r="W1733" s="173" t="e">
        <f>INDEX(ATS!$A:$P,MATCH(ATS!$U1733,ATS!$O:$O,0),1)</f>
        <v>#N/A</v>
      </c>
      <c r="X1733" s="174" t="e">
        <f>INDEX(ATS!$A:$P,MATCH(ATS!$U1733,ATS!$O:$O,0),2)</f>
        <v>#N/A</v>
      </c>
      <c r="Y1733" s="175" t="e">
        <f>INDEX(ATS!$A:$P,MATCH(ATS!$U1733,ATS!$O:$O,0),4)</f>
        <v>#N/A</v>
      </c>
      <c r="AA1733" s="173"/>
    </row>
    <row r="1734" spans="1:27">
      <c r="A1734">
        <v>820539</v>
      </c>
      <c r="B1734" t="s">
        <v>4009</v>
      </c>
      <c r="C1734" t="s">
        <v>3939</v>
      </c>
      <c r="D1734" t="s">
        <v>1515</v>
      </c>
      <c r="E1734" t="s">
        <v>2817</v>
      </c>
      <c r="F1734" t="s">
        <v>67</v>
      </c>
      <c r="G1734" t="s">
        <v>111</v>
      </c>
      <c r="H1734">
        <v>0</v>
      </c>
      <c r="I1734">
        <v>0</v>
      </c>
      <c r="J1734">
        <v>0</v>
      </c>
      <c r="K1734">
        <v>0</v>
      </c>
      <c r="L1734">
        <v>0</v>
      </c>
      <c r="N1734" s="171" t="str">
        <f t="shared" si="81"/>
        <v>820539-88000-XL</v>
      </c>
      <c r="O1734" s="172" t="str">
        <f>IF(B1734="NET","",IF(B1734="","",IFERROR(VLOOKUP(N1734,EAN!$A:$B,2,FALSE),"MANGLER - MÅ OPPDATERE EAN-FANEN")))</f>
        <v>MANGLER - MÅ OPPDATERE EAN-FANEN</v>
      </c>
      <c r="P1734" s="171">
        <f t="shared" si="82"/>
        <v>0</v>
      </c>
      <c r="Q1734" s="171">
        <f t="shared" si="83"/>
        <v>0</v>
      </c>
      <c r="S1734" s="102" t="str">
        <f>IF(B1734="NET","",IFERROR(VLOOKUP(O1734,'2) Order Form'!$V$9:$V$905,1,FALSE),"Ikke med I order form"))</f>
        <v>Ikke med I order form</v>
      </c>
      <c r="U1734" s="2">
        <v>7048652902658</v>
      </c>
      <c r="V1734" s="120" t="str">
        <f>IFERROR(VLOOKUP(U1734,'2) Order Form'!$V$9:$V$1767,1,FALSE),"Ikke med I order form")</f>
        <v>Ikke med I order form</v>
      </c>
      <c r="W1734" s="173" t="e">
        <f>INDEX(ATS!$A:$P,MATCH(ATS!$U1734,ATS!$O:$O,0),1)</f>
        <v>#N/A</v>
      </c>
      <c r="X1734" s="174" t="e">
        <f>INDEX(ATS!$A:$P,MATCH(ATS!$U1734,ATS!$O:$O,0),2)</f>
        <v>#N/A</v>
      </c>
      <c r="Y1734" s="175" t="e">
        <f>INDEX(ATS!$A:$P,MATCH(ATS!$U1734,ATS!$O:$O,0),4)</f>
        <v>#N/A</v>
      </c>
      <c r="AA1734" s="173"/>
    </row>
    <row r="1735" spans="1:27">
      <c r="A1735">
        <v>820539</v>
      </c>
      <c r="B1735" t="s">
        <v>4009</v>
      </c>
      <c r="C1735" t="s">
        <v>3939</v>
      </c>
      <c r="D1735" t="s">
        <v>334</v>
      </c>
      <c r="E1735" t="s">
        <v>2883</v>
      </c>
      <c r="F1735" t="s">
        <v>8</v>
      </c>
      <c r="G1735" t="s">
        <v>111</v>
      </c>
      <c r="H1735">
        <v>0</v>
      </c>
      <c r="I1735">
        <v>0</v>
      </c>
      <c r="J1735">
        <v>0</v>
      </c>
      <c r="K1735">
        <v>0</v>
      </c>
      <c r="L1735">
        <v>0</v>
      </c>
      <c r="N1735" s="171" t="str">
        <f t="shared" si="81"/>
        <v>820539-99901-S</v>
      </c>
      <c r="O1735" s="172" t="str">
        <f>IF(B1735="NET","",IF(B1735="","",IFERROR(VLOOKUP(N1735,EAN!$A:$B,2,FALSE),"MANGLER - MÅ OPPDATERE EAN-FANEN")))</f>
        <v>MANGLER - MÅ OPPDATERE EAN-FANEN</v>
      </c>
      <c r="P1735" s="171">
        <f t="shared" si="82"/>
        <v>0</v>
      </c>
      <c r="Q1735" s="171">
        <f t="shared" si="83"/>
        <v>0</v>
      </c>
      <c r="S1735" s="102" t="str">
        <f>IF(B1735="NET","",IFERROR(VLOOKUP(O1735,'2) Order Form'!$V$9:$V$905,1,FALSE),"Ikke med I order form"))</f>
        <v>Ikke med I order form</v>
      </c>
      <c r="U1735" s="2">
        <v>7048652902658</v>
      </c>
      <c r="V1735" s="120" t="str">
        <f>IFERROR(VLOOKUP(U1735,'2) Order Form'!$V$9:$V$1767,1,FALSE),"Ikke med I order form")</f>
        <v>Ikke med I order form</v>
      </c>
      <c r="W1735" s="173" t="e">
        <f>INDEX(ATS!$A:$P,MATCH(ATS!$U1735,ATS!$O:$O,0),1)</f>
        <v>#N/A</v>
      </c>
      <c r="X1735" s="174" t="e">
        <f>INDEX(ATS!$A:$P,MATCH(ATS!$U1735,ATS!$O:$O,0),2)</f>
        <v>#N/A</v>
      </c>
      <c r="Y1735" s="175" t="e">
        <f>INDEX(ATS!$A:$P,MATCH(ATS!$U1735,ATS!$O:$O,0),4)</f>
        <v>#N/A</v>
      </c>
      <c r="AA1735" s="173"/>
    </row>
    <row r="1736" spans="1:27">
      <c r="A1736">
        <v>820539</v>
      </c>
      <c r="B1736" t="s">
        <v>4009</v>
      </c>
      <c r="C1736" t="s">
        <v>3939</v>
      </c>
      <c r="D1736" t="s">
        <v>335</v>
      </c>
      <c r="E1736" t="s">
        <v>2883</v>
      </c>
      <c r="F1736" t="s">
        <v>7</v>
      </c>
      <c r="G1736" t="s">
        <v>111</v>
      </c>
      <c r="H1736">
        <v>0</v>
      </c>
      <c r="I1736">
        <v>0</v>
      </c>
      <c r="J1736">
        <v>0</v>
      </c>
      <c r="K1736">
        <v>0</v>
      </c>
      <c r="L1736">
        <v>0</v>
      </c>
      <c r="N1736" s="171" t="str">
        <f t="shared" si="81"/>
        <v>820539-99901-M</v>
      </c>
      <c r="O1736" s="172" t="str">
        <f>IF(B1736="NET","",IF(B1736="","",IFERROR(VLOOKUP(N1736,EAN!$A:$B,2,FALSE),"MANGLER - MÅ OPPDATERE EAN-FANEN")))</f>
        <v>MANGLER - MÅ OPPDATERE EAN-FANEN</v>
      </c>
      <c r="P1736" s="171">
        <f t="shared" si="82"/>
        <v>0</v>
      </c>
      <c r="Q1736" s="171">
        <f t="shared" si="83"/>
        <v>0</v>
      </c>
      <c r="S1736" s="102" t="str">
        <f>IF(B1736="NET","",IFERROR(VLOOKUP(O1736,'2) Order Form'!$V$9:$V$905,1,FALSE),"Ikke med I order form"))</f>
        <v>Ikke med I order form</v>
      </c>
      <c r="U1736" s="2">
        <v>7048652902665</v>
      </c>
      <c r="V1736" s="120" t="str">
        <f>IFERROR(VLOOKUP(U1736,'2) Order Form'!$V$9:$V$1767,1,FALSE),"Ikke med I order form")</f>
        <v>Ikke med I order form</v>
      </c>
      <c r="W1736" s="173" t="e">
        <f>INDEX(ATS!$A:$P,MATCH(ATS!$U1736,ATS!$O:$O,0),1)</f>
        <v>#N/A</v>
      </c>
      <c r="X1736" s="174" t="e">
        <f>INDEX(ATS!$A:$P,MATCH(ATS!$U1736,ATS!$O:$O,0),2)</f>
        <v>#N/A</v>
      </c>
      <c r="Y1736" s="175" t="e">
        <f>INDEX(ATS!$A:$P,MATCH(ATS!$U1736,ATS!$O:$O,0),4)</f>
        <v>#N/A</v>
      </c>
      <c r="AA1736" s="173"/>
    </row>
    <row r="1737" spans="1:27">
      <c r="A1737">
        <v>820539</v>
      </c>
      <c r="B1737" t="s">
        <v>4009</v>
      </c>
      <c r="C1737" t="s">
        <v>3939</v>
      </c>
      <c r="D1737" t="s">
        <v>336</v>
      </c>
      <c r="E1737" t="s">
        <v>2883</v>
      </c>
      <c r="F1737" t="s">
        <v>66</v>
      </c>
      <c r="G1737" t="s">
        <v>111</v>
      </c>
      <c r="H1737">
        <v>0</v>
      </c>
      <c r="I1737">
        <v>0</v>
      </c>
      <c r="J1737">
        <v>0</v>
      </c>
      <c r="K1737">
        <v>0</v>
      </c>
      <c r="L1737">
        <v>0</v>
      </c>
      <c r="N1737" s="171" t="str">
        <f t="shared" si="81"/>
        <v>820539-99901-L</v>
      </c>
      <c r="O1737" s="172" t="str">
        <f>IF(B1737="NET","",IF(B1737="","",IFERROR(VLOOKUP(N1737,EAN!$A:$B,2,FALSE),"MANGLER - MÅ OPPDATERE EAN-FANEN")))</f>
        <v>MANGLER - MÅ OPPDATERE EAN-FANEN</v>
      </c>
      <c r="P1737" s="171">
        <f t="shared" si="82"/>
        <v>0</v>
      </c>
      <c r="Q1737" s="171">
        <f t="shared" si="83"/>
        <v>0</v>
      </c>
      <c r="S1737" s="102" t="str">
        <f>IF(B1737="NET","",IFERROR(VLOOKUP(O1737,'2) Order Form'!$V$9:$V$905,1,FALSE),"Ikke med I order form"))</f>
        <v>Ikke med I order form</v>
      </c>
      <c r="U1737" s="2">
        <v>7048652902665</v>
      </c>
      <c r="V1737" s="120" t="str">
        <f>IFERROR(VLOOKUP(U1737,'2) Order Form'!$V$9:$V$1767,1,FALSE),"Ikke med I order form")</f>
        <v>Ikke med I order form</v>
      </c>
      <c r="W1737" s="173" t="e">
        <f>INDEX(ATS!$A:$P,MATCH(ATS!$U1737,ATS!$O:$O,0),1)</f>
        <v>#N/A</v>
      </c>
      <c r="X1737" s="174" t="e">
        <f>INDEX(ATS!$A:$P,MATCH(ATS!$U1737,ATS!$O:$O,0),2)</f>
        <v>#N/A</v>
      </c>
      <c r="Y1737" s="175" t="e">
        <f>INDEX(ATS!$A:$P,MATCH(ATS!$U1737,ATS!$O:$O,0),4)</f>
        <v>#N/A</v>
      </c>
      <c r="AA1737" s="173"/>
    </row>
    <row r="1738" spans="1:27">
      <c r="A1738">
        <v>820539</v>
      </c>
      <c r="B1738" t="s">
        <v>4009</v>
      </c>
      <c r="C1738" t="s">
        <v>3939</v>
      </c>
      <c r="D1738" t="s">
        <v>337</v>
      </c>
      <c r="E1738" t="s">
        <v>2883</v>
      </c>
      <c r="F1738" t="s">
        <v>67</v>
      </c>
      <c r="G1738" t="s">
        <v>111</v>
      </c>
      <c r="H1738">
        <v>0</v>
      </c>
      <c r="I1738">
        <v>0</v>
      </c>
      <c r="J1738">
        <v>0</v>
      </c>
      <c r="K1738">
        <v>0</v>
      </c>
      <c r="L1738">
        <v>0</v>
      </c>
      <c r="N1738" s="171" t="str">
        <f t="shared" si="81"/>
        <v>820539-99901-XL</v>
      </c>
      <c r="O1738" s="172" t="str">
        <f>IF(B1738="NET","",IF(B1738="","",IFERROR(VLOOKUP(N1738,EAN!$A:$B,2,FALSE),"MANGLER - MÅ OPPDATERE EAN-FANEN")))</f>
        <v>MANGLER - MÅ OPPDATERE EAN-FANEN</v>
      </c>
      <c r="P1738" s="171">
        <f t="shared" si="82"/>
        <v>0</v>
      </c>
      <c r="Q1738" s="171">
        <f t="shared" si="83"/>
        <v>0</v>
      </c>
      <c r="S1738" s="102" t="str">
        <f>IF(B1738="NET","",IFERROR(VLOOKUP(O1738,'2) Order Form'!$V$9:$V$905,1,FALSE),"Ikke med I order form"))</f>
        <v>Ikke med I order form</v>
      </c>
      <c r="U1738" s="2">
        <v>7048652902672</v>
      </c>
      <c r="V1738" s="120" t="str">
        <f>IFERROR(VLOOKUP(U1738,'2) Order Form'!$V$9:$V$1767,1,FALSE),"Ikke med I order form")</f>
        <v>Ikke med I order form</v>
      </c>
      <c r="W1738" s="173" t="e">
        <f>INDEX(ATS!$A:$P,MATCH(ATS!$U1738,ATS!$O:$O,0),1)</f>
        <v>#N/A</v>
      </c>
      <c r="X1738" s="174" t="e">
        <f>INDEX(ATS!$A:$P,MATCH(ATS!$U1738,ATS!$O:$O,0),2)</f>
        <v>#N/A</v>
      </c>
      <c r="Y1738" s="175" t="e">
        <f>INDEX(ATS!$A:$P,MATCH(ATS!$U1738,ATS!$O:$O,0),4)</f>
        <v>#N/A</v>
      </c>
      <c r="AA1738" s="173"/>
    </row>
    <row r="1739" spans="1:27">
      <c r="A1739" s="140">
        <v>820546</v>
      </c>
      <c r="B1739" t="s">
        <v>170</v>
      </c>
      <c r="H1739" s="140">
        <v>202341</v>
      </c>
      <c r="I1739" s="140">
        <v>202342</v>
      </c>
      <c r="J1739" s="140">
        <v>202343</v>
      </c>
      <c r="K1739" s="140">
        <v>202344</v>
      </c>
      <c r="L1739" s="140">
        <v>202345</v>
      </c>
      <c r="N1739" s="171" t="str">
        <f t="shared" si="81"/>
        <v>820546-</v>
      </c>
      <c r="O1739" s="172" t="str">
        <f>IF(B1739="NET","",IF(B1739="","",IFERROR(VLOOKUP(N1739,EAN!$A:$B,2,FALSE),"MANGLER - MÅ OPPDATERE EAN-FANEN")))</f>
        <v/>
      </c>
      <c r="P1739" s="171">
        <f t="shared" si="82"/>
        <v>202341</v>
      </c>
      <c r="Q1739" s="171">
        <f t="shared" si="83"/>
        <v>202345</v>
      </c>
      <c r="S1739" s="102" t="str">
        <f>IF(B1739="NET","",IFERROR(VLOOKUP(O1739,'2) Order Form'!$V$9:$V$905,1,FALSE),"Ikke med I order form"))</f>
        <v/>
      </c>
      <c r="U1739" s="2">
        <v>7048652902672</v>
      </c>
      <c r="V1739" s="120" t="str">
        <f>IFERROR(VLOOKUP(U1739,'2) Order Form'!$V$9:$V$1767,1,FALSE),"Ikke med I order form")</f>
        <v>Ikke med I order form</v>
      </c>
      <c r="W1739" s="173" t="e">
        <f>INDEX(ATS!$A:$P,MATCH(ATS!$U1739,ATS!$O:$O,0),1)</f>
        <v>#N/A</v>
      </c>
      <c r="X1739" s="174" t="e">
        <f>INDEX(ATS!$A:$P,MATCH(ATS!$U1739,ATS!$O:$O,0),2)</f>
        <v>#N/A</v>
      </c>
      <c r="Y1739" s="175" t="e">
        <f>INDEX(ATS!$A:$P,MATCH(ATS!$U1739,ATS!$O:$O,0),4)</f>
        <v>#N/A</v>
      </c>
      <c r="AA1739" s="173"/>
    </row>
    <row r="1740" spans="1:27">
      <c r="A1740">
        <v>820546</v>
      </c>
      <c r="B1740" t="s">
        <v>4010</v>
      </c>
      <c r="C1740" t="s">
        <v>3939</v>
      </c>
      <c r="D1740" t="s">
        <v>1030</v>
      </c>
      <c r="E1740" t="s">
        <v>114</v>
      </c>
      <c r="F1740" t="s">
        <v>8</v>
      </c>
      <c r="G1740" t="s">
        <v>111</v>
      </c>
      <c r="H1740">
        <v>0</v>
      </c>
      <c r="I1740">
        <v>0</v>
      </c>
      <c r="J1740">
        <v>0</v>
      </c>
      <c r="K1740">
        <v>0</v>
      </c>
      <c r="L1740">
        <v>0</v>
      </c>
      <c r="N1740" s="171" t="str">
        <f t="shared" si="81"/>
        <v>820546-10001-S</v>
      </c>
      <c r="O1740" s="172" t="str">
        <f>IF(B1740="NET","",IF(B1740="","",IFERROR(VLOOKUP(N1740,EAN!$A:$B,2,FALSE),"MANGLER - MÅ OPPDATERE EAN-FANEN")))</f>
        <v>MANGLER - MÅ OPPDATERE EAN-FANEN</v>
      </c>
      <c r="P1740" s="171">
        <f t="shared" si="82"/>
        <v>0</v>
      </c>
      <c r="Q1740" s="171">
        <f t="shared" si="83"/>
        <v>0</v>
      </c>
      <c r="S1740" s="102" t="str">
        <f>IF(B1740="NET","",IFERROR(VLOOKUP(O1740,'2) Order Form'!$V$9:$V$905,1,FALSE),"Ikke med I order form"))</f>
        <v>Ikke med I order form</v>
      </c>
      <c r="U1740" s="2">
        <v>7048652902689</v>
      </c>
      <c r="V1740" s="120">
        <f>IFERROR(VLOOKUP(U1740,'2) Order Form'!$V$9:$V$1767,1,FALSE),"Ikke med I order form")</f>
        <v>7048652902689</v>
      </c>
      <c r="W1740" s="173">
        <f>INDEX(ATS!$A:$P,MATCH(ATS!$U1740,ATS!$O:$O,0),1)</f>
        <v>820415</v>
      </c>
      <c r="X1740" s="174" t="str">
        <f>INDEX(ATS!$A:$P,MATCH(ATS!$U1740,ATS!$O:$O,0),2)</f>
        <v>Sweet Casual Socks</v>
      </c>
      <c r="Y1740" s="175" t="str">
        <f>INDEX(ATS!$A:$P,MATCH(ATS!$U1740,ATS!$O:$O,0),4)</f>
        <v>99901-3537</v>
      </c>
      <c r="AA1740" s="173"/>
    </row>
    <row r="1741" spans="1:27">
      <c r="A1741">
        <v>820546</v>
      </c>
      <c r="B1741" t="s">
        <v>4010</v>
      </c>
      <c r="C1741" t="s">
        <v>3939</v>
      </c>
      <c r="D1741" t="s">
        <v>1031</v>
      </c>
      <c r="E1741" t="s">
        <v>114</v>
      </c>
      <c r="F1741" t="s">
        <v>7</v>
      </c>
      <c r="G1741" t="s">
        <v>111</v>
      </c>
      <c r="H1741">
        <v>0</v>
      </c>
      <c r="I1741">
        <v>0</v>
      </c>
      <c r="J1741">
        <v>0</v>
      </c>
      <c r="K1741">
        <v>0</v>
      </c>
      <c r="L1741">
        <v>0</v>
      </c>
      <c r="N1741" s="171" t="str">
        <f t="shared" si="81"/>
        <v>820546-10001-M</v>
      </c>
      <c r="O1741" s="172" t="str">
        <f>IF(B1741="NET","",IF(B1741="","",IFERROR(VLOOKUP(N1741,EAN!$A:$B,2,FALSE),"MANGLER - MÅ OPPDATERE EAN-FANEN")))</f>
        <v>MANGLER - MÅ OPPDATERE EAN-FANEN</v>
      </c>
      <c r="P1741" s="171">
        <f t="shared" si="82"/>
        <v>0</v>
      </c>
      <c r="Q1741" s="171">
        <f t="shared" si="83"/>
        <v>0</v>
      </c>
      <c r="S1741" s="102" t="str">
        <f>IF(B1741="NET","",IFERROR(VLOOKUP(O1741,'2) Order Form'!$V$9:$V$905,1,FALSE),"Ikke med I order form"))</f>
        <v>Ikke med I order form</v>
      </c>
      <c r="U1741" s="2">
        <v>7048652902689</v>
      </c>
      <c r="V1741" s="120">
        <f>IFERROR(VLOOKUP(U1741,'2) Order Form'!$V$9:$V$1767,1,FALSE),"Ikke med I order form")</f>
        <v>7048652902689</v>
      </c>
      <c r="W1741" s="173">
        <f>INDEX(ATS!$A:$P,MATCH(ATS!$U1741,ATS!$O:$O,0),1)</f>
        <v>820415</v>
      </c>
      <c r="X1741" s="174" t="str">
        <f>INDEX(ATS!$A:$P,MATCH(ATS!$U1741,ATS!$O:$O,0),2)</f>
        <v>Sweet Casual Socks</v>
      </c>
      <c r="Y1741" s="175" t="str">
        <f>INDEX(ATS!$A:$P,MATCH(ATS!$U1741,ATS!$O:$O,0),4)</f>
        <v>99901-3537</v>
      </c>
      <c r="AA1741" s="173"/>
    </row>
    <row r="1742" spans="1:27">
      <c r="A1742">
        <v>820546</v>
      </c>
      <c r="B1742" t="s">
        <v>4010</v>
      </c>
      <c r="C1742" t="s">
        <v>3939</v>
      </c>
      <c r="D1742" t="s">
        <v>1032</v>
      </c>
      <c r="E1742" t="s">
        <v>114</v>
      </c>
      <c r="F1742" t="s">
        <v>66</v>
      </c>
      <c r="G1742" t="s">
        <v>111</v>
      </c>
      <c r="H1742">
        <v>0</v>
      </c>
      <c r="I1742">
        <v>0</v>
      </c>
      <c r="J1742">
        <v>0</v>
      </c>
      <c r="K1742">
        <v>0</v>
      </c>
      <c r="L1742">
        <v>0</v>
      </c>
      <c r="N1742" s="171" t="str">
        <f t="shared" si="81"/>
        <v>820546-10001-L</v>
      </c>
      <c r="O1742" s="172" t="str">
        <f>IF(B1742="NET","",IF(B1742="","",IFERROR(VLOOKUP(N1742,EAN!$A:$B,2,FALSE),"MANGLER - MÅ OPPDATERE EAN-FANEN")))</f>
        <v>MANGLER - MÅ OPPDATERE EAN-FANEN</v>
      </c>
      <c r="P1742" s="171">
        <f t="shared" si="82"/>
        <v>0</v>
      </c>
      <c r="Q1742" s="171">
        <f t="shared" si="83"/>
        <v>0</v>
      </c>
      <c r="S1742" s="102" t="str">
        <f>IF(B1742="NET","",IFERROR(VLOOKUP(O1742,'2) Order Form'!$V$9:$V$905,1,FALSE),"Ikke med I order form"))</f>
        <v>Ikke med I order form</v>
      </c>
      <c r="U1742" s="2">
        <v>7048652902696</v>
      </c>
      <c r="V1742" s="120">
        <f>IFERROR(VLOOKUP(U1742,'2) Order Form'!$V$9:$V$1767,1,FALSE),"Ikke med I order form")</f>
        <v>7048652902696</v>
      </c>
      <c r="W1742" s="173">
        <f>INDEX(ATS!$A:$P,MATCH(ATS!$U1742,ATS!$O:$O,0),1)</f>
        <v>820415</v>
      </c>
      <c r="X1742" s="174" t="str">
        <f>INDEX(ATS!$A:$P,MATCH(ATS!$U1742,ATS!$O:$O,0),2)</f>
        <v>Sweet Casual Socks</v>
      </c>
      <c r="Y1742" s="175" t="str">
        <f>INDEX(ATS!$A:$P,MATCH(ATS!$U1742,ATS!$O:$O,0),4)</f>
        <v>99901-3840</v>
      </c>
      <c r="AA1742" s="173"/>
    </row>
    <row r="1743" spans="1:27">
      <c r="A1743">
        <v>820546</v>
      </c>
      <c r="B1743" t="s">
        <v>4010</v>
      </c>
      <c r="C1743" t="s">
        <v>3939</v>
      </c>
      <c r="D1743" t="s">
        <v>1033</v>
      </c>
      <c r="E1743" t="s">
        <v>114</v>
      </c>
      <c r="F1743" t="s">
        <v>67</v>
      </c>
      <c r="G1743" t="s">
        <v>111</v>
      </c>
      <c r="H1743">
        <v>0</v>
      </c>
      <c r="I1743">
        <v>0</v>
      </c>
      <c r="J1743">
        <v>0</v>
      </c>
      <c r="K1743">
        <v>0</v>
      </c>
      <c r="L1743">
        <v>0</v>
      </c>
      <c r="N1743" s="171" t="str">
        <f t="shared" si="81"/>
        <v>820546-10001-XL</v>
      </c>
      <c r="O1743" s="172" t="str">
        <f>IF(B1743="NET","",IF(B1743="","",IFERROR(VLOOKUP(N1743,EAN!$A:$B,2,FALSE),"MANGLER - MÅ OPPDATERE EAN-FANEN")))</f>
        <v>MANGLER - MÅ OPPDATERE EAN-FANEN</v>
      </c>
      <c r="P1743" s="171">
        <f t="shared" si="82"/>
        <v>0</v>
      </c>
      <c r="Q1743" s="171">
        <f t="shared" si="83"/>
        <v>0</v>
      </c>
      <c r="S1743" s="102" t="str">
        <f>IF(B1743="NET","",IFERROR(VLOOKUP(O1743,'2) Order Form'!$V$9:$V$905,1,FALSE),"Ikke med I order form"))</f>
        <v>Ikke med I order form</v>
      </c>
      <c r="U1743" s="2">
        <v>7048652902696</v>
      </c>
      <c r="V1743" s="120">
        <f>IFERROR(VLOOKUP(U1743,'2) Order Form'!$V$9:$V$1767,1,FALSE),"Ikke med I order form")</f>
        <v>7048652902696</v>
      </c>
      <c r="W1743" s="173">
        <f>INDEX(ATS!$A:$P,MATCH(ATS!$U1743,ATS!$O:$O,0),1)</f>
        <v>820415</v>
      </c>
      <c r="X1743" s="174" t="str">
        <f>INDEX(ATS!$A:$P,MATCH(ATS!$U1743,ATS!$O:$O,0),2)</f>
        <v>Sweet Casual Socks</v>
      </c>
      <c r="Y1743" s="175" t="str">
        <f>INDEX(ATS!$A:$P,MATCH(ATS!$U1743,ATS!$O:$O,0),4)</f>
        <v>99901-3840</v>
      </c>
      <c r="AA1743" s="173"/>
    </row>
    <row r="1744" spans="1:27">
      <c r="A1744">
        <v>820546</v>
      </c>
      <c r="B1744" t="s">
        <v>4010</v>
      </c>
      <c r="C1744" t="s">
        <v>3939</v>
      </c>
      <c r="D1744" t="s">
        <v>334</v>
      </c>
      <c r="E1744" t="s">
        <v>2883</v>
      </c>
      <c r="F1744" t="s">
        <v>8</v>
      </c>
      <c r="G1744" t="s">
        <v>111</v>
      </c>
      <c r="H1744">
        <v>0</v>
      </c>
      <c r="I1744">
        <v>0</v>
      </c>
      <c r="J1744">
        <v>0</v>
      </c>
      <c r="K1744">
        <v>0</v>
      </c>
      <c r="L1744">
        <v>0</v>
      </c>
      <c r="N1744" s="171" t="str">
        <f t="shared" si="81"/>
        <v>820546-99901-S</v>
      </c>
      <c r="O1744" s="172" t="str">
        <f>IF(B1744="NET","",IF(B1744="","",IFERROR(VLOOKUP(N1744,EAN!$A:$B,2,FALSE),"MANGLER - MÅ OPPDATERE EAN-FANEN")))</f>
        <v>MANGLER - MÅ OPPDATERE EAN-FANEN</v>
      </c>
      <c r="P1744" s="171">
        <f t="shared" si="82"/>
        <v>0</v>
      </c>
      <c r="Q1744" s="171">
        <f t="shared" si="83"/>
        <v>0</v>
      </c>
      <c r="S1744" s="102" t="str">
        <f>IF(B1744="NET","",IFERROR(VLOOKUP(O1744,'2) Order Form'!$V$9:$V$905,1,FALSE),"Ikke med I order form"))</f>
        <v>Ikke med I order form</v>
      </c>
      <c r="U1744" s="2">
        <v>7048652902702</v>
      </c>
      <c r="V1744" s="120">
        <f>IFERROR(VLOOKUP(U1744,'2) Order Form'!$V$9:$V$1767,1,FALSE),"Ikke med I order form")</f>
        <v>7048652902702</v>
      </c>
      <c r="W1744" s="173">
        <f>INDEX(ATS!$A:$P,MATCH(ATS!$U1744,ATS!$O:$O,0),1)</f>
        <v>820415</v>
      </c>
      <c r="X1744" s="174" t="str">
        <f>INDEX(ATS!$A:$P,MATCH(ATS!$U1744,ATS!$O:$O,0),2)</f>
        <v>Sweet Casual Socks</v>
      </c>
      <c r="Y1744" s="175" t="str">
        <f>INDEX(ATS!$A:$P,MATCH(ATS!$U1744,ATS!$O:$O,0),4)</f>
        <v>99901-4143</v>
      </c>
      <c r="AA1744" s="173"/>
    </row>
    <row r="1745" spans="1:27">
      <c r="A1745">
        <v>820546</v>
      </c>
      <c r="B1745" t="s">
        <v>4010</v>
      </c>
      <c r="C1745" t="s">
        <v>3939</v>
      </c>
      <c r="D1745" t="s">
        <v>335</v>
      </c>
      <c r="E1745" t="s">
        <v>2883</v>
      </c>
      <c r="F1745" t="s">
        <v>7</v>
      </c>
      <c r="G1745" t="s">
        <v>111</v>
      </c>
      <c r="H1745">
        <v>0</v>
      </c>
      <c r="I1745">
        <v>0</v>
      </c>
      <c r="J1745">
        <v>0</v>
      </c>
      <c r="K1745">
        <v>0</v>
      </c>
      <c r="L1745">
        <v>0</v>
      </c>
      <c r="N1745" s="171" t="str">
        <f t="shared" si="81"/>
        <v>820546-99901-M</v>
      </c>
      <c r="O1745" s="172" t="str">
        <f>IF(B1745="NET","",IF(B1745="","",IFERROR(VLOOKUP(N1745,EAN!$A:$B,2,FALSE),"MANGLER - MÅ OPPDATERE EAN-FANEN")))</f>
        <v>MANGLER - MÅ OPPDATERE EAN-FANEN</v>
      </c>
      <c r="P1745" s="171">
        <f t="shared" si="82"/>
        <v>0</v>
      </c>
      <c r="Q1745" s="171">
        <f t="shared" si="83"/>
        <v>0</v>
      </c>
      <c r="S1745" s="102" t="str">
        <f>IF(B1745="NET","",IFERROR(VLOOKUP(O1745,'2) Order Form'!$V$9:$V$905,1,FALSE),"Ikke med I order form"))</f>
        <v>Ikke med I order form</v>
      </c>
      <c r="U1745" s="2">
        <v>7048652902702</v>
      </c>
      <c r="V1745" s="120">
        <f>IFERROR(VLOOKUP(U1745,'2) Order Form'!$V$9:$V$1767,1,FALSE),"Ikke med I order form")</f>
        <v>7048652902702</v>
      </c>
      <c r="W1745" s="173">
        <f>INDEX(ATS!$A:$P,MATCH(ATS!$U1745,ATS!$O:$O,0),1)</f>
        <v>820415</v>
      </c>
      <c r="X1745" s="174" t="str">
        <f>INDEX(ATS!$A:$P,MATCH(ATS!$U1745,ATS!$O:$O,0),2)</f>
        <v>Sweet Casual Socks</v>
      </c>
      <c r="Y1745" s="175" t="str">
        <f>INDEX(ATS!$A:$P,MATCH(ATS!$U1745,ATS!$O:$O,0),4)</f>
        <v>99901-4143</v>
      </c>
      <c r="AA1745" s="173"/>
    </row>
    <row r="1746" spans="1:27">
      <c r="A1746">
        <v>820546</v>
      </c>
      <c r="B1746" t="s">
        <v>4010</v>
      </c>
      <c r="C1746" t="s">
        <v>3939</v>
      </c>
      <c r="D1746" t="s">
        <v>336</v>
      </c>
      <c r="E1746" t="s">
        <v>2883</v>
      </c>
      <c r="F1746" t="s">
        <v>66</v>
      </c>
      <c r="G1746" t="s">
        <v>111</v>
      </c>
      <c r="H1746">
        <v>0</v>
      </c>
      <c r="I1746">
        <v>0</v>
      </c>
      <c r="J1746">
        <v>0</v>
      </c>
      <c r="K1746">
        <v>0</v>
      </c>
      <c r="L1746">
        <v>0</v>
      </c>
      <c r="N1746" s="171" t="str">
        <f t="shared" si="81"/>
        <v>820546-99901-L</v>
      </c>
      <c r="O1746" s="172" t="str">
        <f>IF(B1746="NET","",IF(B1746="","",IFERROR(VLOOKUP(N1746,EAN!$A:$B,2,FALSE),"MANGLER - MÅ OPPDATERE EAN-FANEN")))</f>
        <v>MANGLER - MÅ OPPDATERE EAN-FANEN</v>
      </c>
      <c r="P1746" s="171">
        <f t="shared" si="82"/>
        <v>0</v>
      </c>
      <c r="Q1746" s="171">
        <f t="shared" si="83"/>
        <v>0</v>
      </c>
      <c r="S1746" s="102" t="str">
        <f>IF(B1746="NET","",IFERROR(VLOOKUP(O1746,'2) Order Form'!$V$9:$V$905,1,FALSE),"Ikke med I order form"))</f>
        <v>Ikke med I order form</v>
      </c>
      <c r="U1746" s="2">
        <v>7048652902719</v>
      </c>
      <c r="V1746" s="120">
        <f>IFERROR(VLOOKUP(U1746,'2) Order Form'!$V$9:$V$1767,1,FALSE),"Ikke med I order form")</f>
        <v>7048652902719</v>
      </c>
      <c r="W1746" s="173">
        <f>INDEX(ATS!$A:$P,MATCH(ATS!$U1746,ATS!$O:$O,0),1)</f>
        <v>820415</v>
      </c>
      <c r="X1746" s="174" t="str">
        <f>INDEX(ATS!$A:$P,MATCH(ATS!$U1746,ATS!$O:$O,0),2)</f>
        <v>Sweet Casual Socks</v>
      </c>
      <c r="Y1746" s="175" t="str">
        <f>INDEX(ATS!$A:$P,MATCH(ATS!$U1746,ATS!$O:$O,0),4)</f>
        <v>99901-4446</v>
      </c>
      <c r="AA1746" s="173"/>
    </row>
    <row r="1747" spans="1:27">
      <c r="A1747">
        <v>820546</v>
      </c>
      <c r="B1747" t="s">
        <v>4010</v>
      </c>
      <c r="C1747" t="s">
        <v>3939</v>
      </c>
      <c r="D1747" t="s">
        <v>337</v>
      </c>
      <c r="E1747" t="s">
        <v>2883</v>
      </c>
      <c r="F1747" t="s">
        <v>67</v>
      </c>
      <c r="G1747" t="s">
        <v>111</v>
      </c>
      <c r="H1747">
        <v>0</v>
      </c>
      <c r="I1747">
        <v>0</v>
      </c>
      <c r="J1747">
        <v>0</v>
      </c>
      <c r="K1747">
        <v>0</v>
      </c>
      <c r="L1747">
        <v>0</v>
      </c>
      <c r="N1747" s="171" t="str">
        <f t="shared" si="81"/>
        <v>820546-99901-XL</v>
      </c>
      <c r="O1747" s="172" t="str">
        <f>IF(B1747="NET","",IF(B1747="","",IFERROR(VLOOKUP(N1747,EAN!$A:$B,2,FALSE),"MANGLER - MÅ OPPDATERE EAN-FANEN")))</f>
        <v>MANGLER - MÅ OPPDATERE EAN-FANEN</v>
      </c>
      <c r="P1747" s="171">
        <f t="shared" si="82"/>
        <v>0</v>
      </c>
      <c r="Q1747" s="171">
        <f t="shared" si="83"/>
        <v>0</v>
      </c>
      <c r="S1747" s="102" t="str">
        <f>IF(B1747="NET","",IFERROR(VLOOKUP(O1747,'2) Order Form'!$V$9:$V$905,1,FALSE),"Ikke med I order form"))</f>
        <v>Ikke med I order form</v>
      </c>
      <c r="U1747" s="2">
        <v>7048652902719</v>
      </c>
      <c r="V1747" s="120">
        <f>IFERROR(VLOOKUP(U1747,'2) Order Form'!$V$9:$V$1767,1,FALSE),"Ikke med I order form")</f>
        <v>7048652902719</v>
      </c>
      <c r="W1747" s="173">
        <f>INDEX(ATS!$A:$P,MATCH(ATS!$U1747,ATS!$O:$O,0),1)</f>
        <v>820415</v>
      </c>
      <c r="X1747" s="174" t="str">
        <f>INDEX(ATS!$A:$P,MATCH(ATS!$U1747,ATS!$O:$O,0),2)</f>
        <v>Sweet Casual Socks</v>
      </c>
      <c r="Y1747" s="175" t="str">
        <f>INDEX(ATS!$A:$P,MATCH(ATS!$U1747,ATS!$O:$O,0),4)</f>
        <v>99901-4446</v>
      </c>
      <c r="AA1747" s="173"/>
    </row>
    <row r="1748" spans="1:27">
      <c r="A1748" s="140">
        <v>820547</v>
      </c>
      <c r="B1748" t="s">
        <v>170</v>
      </c>
      <c r="H1748" s="140">
        <v>202341</v>
      </c>
      <c r="I1748" s="140">
        <v>202342</v>
      </c>
      <c r="J1748" s="140">
        <v>202343</v>
      </c>
      <c r="K1748" s="140">
        <v>202344</v>
      </c>
      <c r="L1748" s="140">
        <v>202345</v>
      </c>
      <c r="N1748" s="171" t="str">
        <f t="shared" si="81"/>
        <v>820547-</v>
      </c>
      <c r="O1748" s="172" t="str">
        <f>IF(B1748="NET","",IF(B1748="","",IFERROR(VLOOKUP(N1748,EAN!$A:$B,2,FALSE),"MANGLER - MÅ OPPDATERE EAN-FANEN")))</f>
        <v/>
      </c>
      <c r="P1748" s="171">
        <f t="shared" si="82"/>
        <v>202341</v>
      </c>
      <c r="Q1748" s="171">
        <f t="shared" si="83"/>
        <v>202345</v>
      </c>
      <c r="S1748" s="102" t="str">
        <f>IF(B1748="NET","",IFERROR(VLOOKUP(O1748,'2) Order Form'!$V$9:$V$905,1,FALSE),"Ikke med I order form"))</f>
        <v/>
      </c>
      <c r="U1748" s="2">
        <v>7048652902764</v>
      </c>
      <c r="V1748" s="120">
        <f>IFERROR(VLOOKUP(U1748,'2) Order Form'!$V$9:$V$1767,1,FALSE),"Ikke med I order form")</f>
        <v>7048652902764</v>
      </c>
      <c r="W1748" s="173">
        <f>INDEX(ATS!$A:$P,MATCH(ATS!$U1748,ATS!$O:$O,0),1)</f>
        <v>820517</v>
      </c>
      <c r="X1748" s="174" t="str">
        <f>INDEX(ATS!$A:$P,MATCH(ATS!$U1748,ATS!$O:$O,0),2)</f>
        <v>Corporate Trucker Cap</v>
      </c>
      <c r="Y1748" s="175" t="str">
        <f>INDEX(ATS!$A:$P,MATCH(ATS!$U1748,ATS!$O:$O,0),4)</f>
        <v>SEGRY-OS</v>
      </c>
      <c r="AA1748" s="173"/>
    </row>
    <row r="1749" spans="1:27">
      <c r="A1749">
        <v>820547</v>
      </c>
      <c r="B1749" t="s">
        <v>4011</v>
      </c>
      <c r="C1749" t="s">
        <v>3939</v>
      </c>
      <c r="D1749" t="s">
        <v>334</v>
      </c>
      <c r="E1749" t="s">
        <v>2883</v>
      </c>
      <c r="F1749" t="s">
        <v>8</v>
      </c>
      <c r="G1749" t="s">
        <v>111</v>
      </c>
      <c r="H1749">
        <v>0</v>
      </c>
      <c r="I1749">
        <v>0</v>
      </c>
      <c r="J1749">
        <v>0</v>
      </c>
      <c r="K1749">
        <v>0</v>
      </c>
      <c r="L1749">
        <v>0</v>
      </c>
      <c r="N1749" s="171" t="str">
        <f t="shared" si="81"/>
        <v>820547-99901-S</v>
      </c>
      <c r="O1749" s="172" t="str">
        <f>IF(B1749="NET","",IF(B1749="","",IFERROR(VLOOKUP(N1749,EAN!$A:$B,2,FALSE),"MANGLER - MÅ OPPDATERE EAN-FANEN")))</f>
        <v>MANGLER - MÅ OPPDATERE EAN-FANEN</v>
      </c>
      <c r="P1749" s="171">
        <f t="shared" si="82"/>
        <v>0</v>
      </c>
      <c r="Q1749" s="171">
        <f t="shared" si="83"/>
        <v>0</v>
      </c>
      <c r="S1749" s="102" t="str">
        <f>IF(B1749="NET","",IFERROR(VLOOKUP(O1749,'2) Order Form'!$V$9:$V$905,1,FALSE),"Ikke med I order form"))</f>
        <v>Ikke med I order form</v>
      </c>
      <c r="U1749" s="2">
        <v>7048652902764</v>
      </c>
      <c r="V1749" s="120">
        <f>IFERROR(VLOOKUP(U1749,'2) Order Form'!$V$9:$V$1767,1,FALSE),"Ikke med I order form")</f>
        <v>7048652902764</v>
      </c>
      <c r="W1749" s="173">
        <f>INDEX(ATS!$A:$P,MATCH(ATS!$U1749,ATS!$O:$O,0),1)</f>
        <v>820517</v>
      </c>
      <c r="X1749" s="174" t="str">
        <f>INDEX(ATS!$A:$P,MATCH(ATS!$U1749,ATS!$O:$O,0),2)</f>
        <v>Corporate Trucker Cap</v>
      </c>
      <c r="Y1749" s="175" t="str">
        <f>INDEX(ATS!$A:$P,MATCH(ATS!$U1749,ATS!$O:$O,0),4)</f>
        <v>SEGRY-OS</v>
      </c>
      <c r="AA1749" s="173"/>
    </row>
    <row r="1750" spans="1:27">
      <c r="A1750">
        <v>820547</v>
      </c>
      <c r="B1750" t="s">
        <v>4011</v>
      </c>
      <c r="C1750" t="s">
        <v>3939</v>
      </c>
      <c r="D1750" t="s">
        <v>335</v>
      </c>
      <c r="E1750" t="s">
        <v>2883</v>
      </c>
      <c r="F1750" t="s">
        <v>7</v>
      </c>
      <c r="G1750" t="s">
        <v>111</v>
      </c>
      <c r="H1750">
        <v>0</v>
      </c>
      <c r="I1750">
        <v>0</v>
      </c>
      <c r="J1750">
        <v>0</v>
      </c>
      <c r="K1750">
        <v>0</v>
      </c>
      <c r="L1750">
        <v>0</v>
      </c>
      <c r="N1750" s="171" t="str">
        <f t="shared" si="81"/>
        <v>820547-99901-M</v>
      </c>
      <c r="O1750" s="172" t="str">
        <f>IF(B1750="NET","",IF(B1750="","",IFERROR(VLOOKUP(N1750,EAN!$A:$B,2,FALSE),"MANGLER - MÅ OPPDATERE EAN-FANEN")))</f>
        <v>MANGLER - MÅ OPPDATERE EAN-FANEN</v>
      </c>
      <c r="P1750" s="171">
        <f t="shared" si="82"/>
        <v>0</v>
      </c>
      <c r="Q1750" s="171">
        <f t="shared" si="83"/>
        <v>0</v>
      </c>
      <c r="S1750" s="102" t="str">
        <f>IF(B1750="NET","",IFERROR(VLOOKUP(O1750,'2) Order Form'!$V$9:$V$905,1,FALSE),"Ikke med I order form"))</f>
        <v>Ikke med I order form</v>
      </c>
      <c r="U1750" s="2">
        <v>7048652813817</v>
      </c>
      <c r="V1750" s="120">
        <f>IFERROR(VLOOKUP(U1750,'2) Order Form'!$V$9:$V$1767,1,FALSE),"Ikke med I order form")</f>
        <v>7048652813817</v>
      </c>
      <c r="W1750" s="173">
        <f>INDEX(ATS!$A:$P,MATCH(ATS!$U1750,ATS!$O:$O,0),1)</f>
        <v>820340</v>
      </c>
      <c r="X1750" s="174" t="str">
        <f>INDEX(ATS!$A:$P,MATCH(ATS!$U1750,ATS!$O:$O,0),2)</f>
        <v>Sweet Cap</v>
      </c>
      <c r="Y1750" s="175" t="str">
        <f>INDEX(ATS!$A:$P,MATCH(ATS!$U1750,ATS!$O:$O,0),4)</f>
        <v>99901-OS</v>
      </c>
      <c r="AA1750" s="173"/>
    </row>
    <row r="1751" spans="1:27">
      <c r="A1751">
        <v>820547</v>
      </c>
      <c r="B1751" t="s">
        <v>4011</v>
      </c>
      <c r="C1751" t="s">
        <v>3939</v>
      </c>
      <c r="D1751" t="s">
        <v>336</v>
      </c>
      <c r="E1751" t="s">
        <v>2883</v>
      </c>
      <c r="F1751" t="s">
        <v>66</v>
      </c>
      <c r="G1751" t="s">
        <v>111</v>
      </c>
      <c r="H1751">
        <v>0</v>
      </c>
      <c r="I1751">
        <v>0</v>
      </c>
      <c r="J1751">
        <v>0</v>
      </c>
      <c r="K1751">
        <v>0</v>
      </c>
      <c r="L1751">
        <v>0</v>
      </c>
      <c r="N1751" s="171" t="str">
        <f t="shared" si="81"/>
        <v>820547-99901-L</v>
      </c>
      <c r="O1751" s="172" t="str">
        <f>IF(B1751="NET","",IF(B1751="","",IFERROR(VLOOKUP(N1751,EAN!$A:$B,2,FALSE),"MANGLER - MÅ OPPDATERE EAN-FANEN")))</f>
        <v>MANGLER - MÅ OPPDATERE EAN-FANEN</v>
      </c>
      <c r="P1751" s="171">
        <f t="shared" si="82"/>
        <v>0</v>
      </c>
      <c r="Q1751" s="171">
        <f t="shared" si="83"/>
        <v>0</v>
      </c>
      <c r="S1751" s="102" t="str">
        <f>IF(B1751="NET","",IFERROR(VLOOKUP(O1751,'2) Order Form'!$V$9:$V$905,1,FALSE),"Ikke med I order form"))</f>
        <v>Ikke med I order form</v>
      </c>
      <c r="U1751" s="2">
        <v>7048652813817</v>
      </c>
      <c r="V1751" s="120">
        <f>IFERROR(VLOOKUP(U1751,'2) Order Form'!$V$9:$V$1767,1,FALSE),"Ikke med I order form")</f>
        <v>7048652813817</v>
      </c>
      <c r="W1751" s="173">
        <f>INDEX(ATS!$A:$P,MATCH(ATS!$U1751,ATS!$O:$O,0),1)</f>
        <v>820340</v>
      </c>
      <c r="X1751" s="174" t="str">
        <f>INDEX(ATS!$A:$P,MATCH(ATS!$U1751,ATS!$O:$O,0),2)</f>
        <v>Sweet Cap</v>
      </c>
      <c r="Y1751" s="175" t="str">
        <f>INDEX(ATS!$A:$P,MATCH(ATS!$U1751,ATS!$O:$O,0),4)</f>
        <v>99901-OS</v>
      </c>
      <c r="AA1751" s="173"/>
    </row>
    <row r="1752" spans="1:27">
      <c r="A1752">
        <v>820547</v>
      </c>
      <c r="B1752" t="s">
        <v>4011</v>
      </c>
      <c r="C1752" t="s">
        <v>3939</v>
      </c>
      <c r="D1752" t="s">
        <v>337</v>
      </c>
      <c r="E1752" t="s">
        <v>2883</v>
      </c>
      <c r="F1752" t="s">
        <v>67</v>
      </c>
      <c r="G1752" t="s">
        <v>111</v>
      </c>
      <c r="H1752">
        <v>0</v>
      </c>
      <c r="I1752">
        <v>0</v>
      </c>
      <c r="J1752">
        <v>0</v>
      </c>
      <c r="K1752">
        <v>0</v>
      </c>
      <c r="L1752">
        <v>0</v>
      </c>
      <c r="N1752" s="171" t="str">
        <f t="shared" si="81"/>
        <v>820547-99901-XL</v>
      </c>
      <c r="O1752" s="172" t="str">
        <f>IF(B1752="NET","",IF(B1752="","",IFERROR(VLOOKUP(N1752,EAN!$A:$B,2,FALSE),"MANGLER - MÅ OPPDATERE EAN-FANEN")))</f>
        <v>MANGLER - MÅ OPPDATERE EAN-FANEN</v>
      </c>
      <c r="P1752" s="171">
        <f t="shared" si="82"/>
        <v>0</v>
      </c>
      <c r="Q1752" s="171">
        <f t="shared" si="83"/>
        <v>0</v>
      </c>
      <c r="S1752" s="102" t="str">
        <f>IF(B1752="NET","",IFERROR(VLOOKUP(O1752,'2) Order Form'!$V$9:$V$905,1,FALSE),"Ikke med I order form"))</f>
        <v>Ikke med I order form</v>
      </c>
      <c r="U1752" s="2">
        <v>7048652813817</v>
      </c>
      <c r="V1752" s="120">
        <f>IFERROR(VLOOKUP(U1752,'2) Order Form'!$V$9:$V$1767,1,FALSE),"Ikke med I order form")</f>
        <v>7048652813817</v>
      </c>
      <c r="W1752" s="173">
        <f>INDEX(ATS!$A:$P,MATCH(ATS!$U1752,ATS!$O:$O,0),1)</f>
        <v>820340</v>
      </c>
      <c r="X1752" s="174" t="str">
        <f>INDEX(ATS!$A:$P,MATCH(ATS!$U1752,ATS!$O:$O,0),2)</f>
        <v>Sweet Cap</v>
      </c>
      <c r="Y1752" s="175" t="str">
        <f>INDEX(ATS!$A:$P,MATCH(ATS!$U1752,ATS!$O:$O,0),4)</f>
        <v>99901-OS</v>
      </c>
      <c r="AA1752" s="173"/>
    </row>
    <row r="1753" spans="1:27">
      <c r="A1753" s="140">
        <v>820548</v>
      </c>
      <c r="B1753" t="s">
        <v>170</v>
      </c>
      <c r="H1753" s="140">
        <v>202341</v>
      </c>
      <c r="I1753" s="140">
        <v>202342</v>
      </c>
      <c r="J1753" s="140">
        <v>202343</v>
      </c>
      <c r="K1753" s="140">
        <v>202344</v>
      </c>
      <c r="L1753" s="140">
        <v>202345</v>
      </c>
      <c r="N1753" s="171" t="str">
        <f t="shared" si="81"/>
        <v>820548-</v>
      </c>
      <c r="O1753" s="172" t="str">
        <f>IF(B1753="NET","",IF(B1753="","",IFERROR(VLOOKUP(N1753,EAN!$A:$B,2,FALSE),"MANGLER - MÅ OPPDATERE EAN-FANEN")))</f>
        <v/>
      </c>
      <c r="P1753" s="171">
        <f t="shared" si="82"/>
        <v>202341</v>
      </c>
      <c r="Q1753" s="171">
        <f t="shared" si="83"/>
        <v>202345</v>
      </c>
      <c r="S1753" s="102" t="str">
        <f>IF(B1753="NET","",IFERROR(VLOOKUP(O1753,'2) Order Form'!$V$9:$V$905,1,FALSE),"Ikke med I order form"))</f>
        <v/>
      </c>
      <c r="U1753" s="2">
        <v>7048652900074</v>
      </c>
      <c r="V1753" s="120">
        <f>IFERROR(VLOOKUP(U1753,'2) Order Form'!$V$9:$V$1767,1,FALSE),"Ikke med I order form")</f>
        <v>7048652900074</v>
      </c>
      <c r="W1753" s="173">
        <f>INDEX(ATS!$A:$P,MATCH(ATS!$U1753,ATS!$O:$O,0),1)</f>
        <v>820340</v>
      </c>
      <c r="X1753" s="174" t="str">
        <f>INDEX(ATS!$A:$P,MATCH(ATS!$U1753,ATS!$O:$O,0),2)</f>
        <v>Sweet Cap</v>
      </c>
      <c r="Y1753" s="175" t="str">
        <f>INDEX(ATS!$A:$P,MATCH(ATS!$U1753,ATS!$O:$O,0),4)</f>
        <v>88300-OS</v>
      </c>
      <c r="AA1753" s="173"/>
    </row>
    <row r="1754" spans="1:27">
      <c r="A1754">
        <v>820548</v>
      </c>
      <c r="B1754" t="s">
        <v>4012</v>
      </c>
      <c r="C1754" t="s">
        <v>3939</v>
      </c>
      <c r="D1754" t="s">
        <v>338</v>
      </c>
      <c r="E1754" t="s">
        <v>2883</v>
      </c>
      <c r="F1754" t="s">
        <v>68</v>
      </c>
      <c r="G1754" t="s">
        <v>111</v>
      </c>
      <c r="H1754">
        <v>0</v>
      </c>
      <c r="I1754">
        <v>0</v>
      </c>
      <c r="J1754">
        <v>0</v>
      </c>
      <c r="K1754">
        <v>0</v>
      </c>
      <c r="L1754">
        <v>0</v>
      </c>
      <c r="N1754" s="171" t="str">
        <f t="shared" si="81"/>
        <v>820548-99901-XS</v>
      </c>
      <c r="O1754" s="172" t="str">
        <f>IF(B1754="NET","",IF(B1754="","",IFERROR(VLOOKUP(N1754,EAN!$A:$B,2,FALSE),"MANGLER - MÅ OPPDATERE EAN-FANEN")))</f>
        <v>MANGLER - MÅ OPPDATERE EAN-FANEN</v>
      </c>
      <c r="P1754" s="171">
        <f t="shared" si="82"/>
        <v>0</v>
      </c>
      <c r="Q1754" s="171">
        <f t="shared" si="83"/>
        <v>0</v>
      </c>
      <c r="S1754" s="102" t="str">
        <f>IF(B1754="NET","",IFERROR(VLOOKUP(O1754,'2) Order Form'!$V$9:$V$905,1,FALSE),"Ikke med I order form"))</f>
        <v>Ikke med I order form</v>
      </c>
      <c r="U1754" s="2">
        <v>7048652900074</v>
      </c>
      <c r="V1754" s="120">
        <f>IFERROR(VLOOKUP(U1754,'2) Order Form'!$V$9:$V$1767,1,FALSE),"Ikke med I order form")</f>
        <v>7048652900074</v>
      </c>
      <c r="W1754" s="173">
        <f>INDEX(ATS!$A:$P,MATCH(ATS!$U1754,ATS!$O:$O,0),1)</f>
        <v>820340</v>
      </c>
      <c r="X1754" s="174" t="str">
        <f>INDEX(ATS!$A:$P,MATCH(ATS!$U1754,ATS!$O:$O,0),2)</f>
        <v>Sweet Cap</v>
      </c>
      <c r="Y1754" s="175" t="str">
        <f>INDEX(ATS!$A:$P,MATCH(ATS!$U1754,ATS!$O:$O,0),4)</f>
        <v>88300-OS</v>
      </c>
      <c r="AA1754" s="173"/>
    </row>
    <row r="1755" spans="1:27">
      <c r="A1755">
        <v>820548</v>
      </c>
      <c r="B1755" t="s">
        <v>4012</v>
      </c>
      <c r="C1755" t="s">
        <v>3939</v>
      </c>
      <c r="D1755" t="s">
        <v>334</v>
      </c>
      <c r="E1755" t="s">
        <v>2883</v>
      </c>
      <c r="F1755" t="s">
        <v>8</v>
      </c>
      <c r="G1755" t="s">
        <v>111</v>
      </c>
      <c r="H1755">
        <v>0</v>
      </c>
      <c r="I1755">
        <v>0</v>
      </c>
      <c r="J1755">
        <v>0</v>
      </c>
      <c r="K1755">
        <v>0</v>
      </c>
      <c r="L1755">
        <v>0</v>
      </c>
      <c r="N1755" s="171" t="str">
        <f t="shared" si="81"/>
        <v>820548-99901-S</v>
      </c>
      <c r="O1755" s="172" t="str">
        <f>IF(B1755="NET","",IF(B1755="","",IFERROR(VLOOKUP(N1755,EAN!$A:$B,2,FALSE),"MANGLER - MÅ OPPDATERE EAN-FANEN")))</f>
        <v>MANGLER - MÅ OPPDATERE EAN-FANEN</v>
      </c>
      <c r="P1755" s="171">
        <f t="shared" si="82"/>
        <v>0</v>
      </c>
      <c r="Q1755" s="171">
        <f t="shared" si="83"/>
        <v>0</v>
      </c>
      <c r="S1755" s="102" t="str">
        <f>IF(B1755="NET","",IFERROR(VLOOKUP(O1755,'2) Order Form'!$V$9:$V$905,1,FALSE),"Ikke med I order form"))</f>
        <v>Ikke med I order form</v>
      </c>
      <c r="U1755" s="2">
        <v>7048652813824</v>
      </c>
      <c r="V1755" s="120">
        <f>IFERROR(VLOOKUP(U1755,'2) Order Form'!$V$9:$V$1767,1,FALSE),"Ikke med I order form")</f>
        <v>7048652813824</v>
      </c>
      <c r="W1755" s="173">
        <f>INDEX(ATS!$A:$P,MATCH(ATS!$U1755,ATS!$O:$O,0),1)</f>
        <v>820341</v>
      </c>
      <c r="X1755" s="174" t="str">
        <f>INDEX(ATS!$A:$P,MATCH(ATS!$U1755,ATS!$O:$O,0),2)</f>
        <v>Chaser Cap</v>
      </c>
      <c r="Y1755" s="175" t="str">
        <f>INDEX(ATS!$A:$P,MATCH(ATS!$U1755,ATS!$O:$O,0),4)</f>
        <v>99901-OS</v>
      </c>
      <c r="AA1755" s="173"/>
    </row>
    <row r="1756" spans="1:27">
      <c r="A1756">
        <v>820548</v>
      </c>
      <c r="B1756" t="s">
        <v>4012</v>
      </c>
      <c r="C1756" t="s">
        <v>3939</v>
      </c>
      <c r="D1756" t="s">
        <v>335</v>
      </c>
      <c r="E1756" t="s">
        <v>2883</v>
      </c>
      <c r="F1756" t="s">
        <v>7</v>
      </c>
      <c r="G1756" t="s">
        <v>111</v>
      </c>
      <c r="H1756">
        <v>0</v>
      </c>
      <c r="I1756">
        <v>0</v>
      </c>
      <c r="J1756">
        <v>0</v>
      </c>
      <c r="K1756">
        <v>0</v>
      </c>
      <c r="L1756">
        <v>0</v>
      </c>
      <c r="N1756" s="171" t="str">
        <f t="shared" si="81"/>
        <v>820548-99901-M</v>
      </c>
      <c r="O1756" s="172" t="str">
        <f>IF(B1756="NET","",IF(B1756="","",IFERROR(VLOOKUP(N1756,EAN!$A:$B,2,FALSE),"MANGLER - MÅ OPPDATERE EAN-FANEN")))</f>
        <v>MANGLER - MÅ OPPDATERE EAN-FANEN</v>
      </c>
      <c r="P1756" s="171">
        <f t="shared" si="82"/>
        <v>0</v>
      </c>
      <c r="Q1756" s="171">
        <f t="shared" si="83"/>
        <v>0</v>
      </c>
      <c r="S1756" s="102" t="str">
        <f>IF(B1756="NET","",IFERROR(VLOOKUP(O1756,'2) Order Form'!$V$9:$V$905,1,FALSE),"Ikke med I order form"))</f>
        <v>Ikke med I order form</v>
      </c>
      <c r="U1756" s="2">
        <v>7048652813824</v>
      </c>
      <c r="V1756" s="120">
        <f>IFERROR(VLOOKUP(U1756,'2) Order Form'!$V$9:$V$1767,1,FALSE),"Ikke med I order form")</f>
        <v>7048652813824</v>
      </c>
      <c r="W1756" s="173">
        <f>INDEX(ATS!$A:$P,MATCH(ATS!$U1756,ATS!$O:$O,0),1)</f>
        <v>820341</v>
      </c>
      <c r="X1756" s="174" t="str">
        <f>INDEX(ATS!$A:$P,MATCH(ATS!$U1756,ATS!$O:$O,0),2)</f>
        <v>Chaser Cap</v>
      </c>
      <c r="Y1756" s="175" t="str">
        <f>INDEX(ATS!$A:$P,MATCH(ATS!$U1756,ATS!$O:$O,0),4)</f>
        <v>99901-OS</v>
      </c>
      <c r="AA1756" s="173"/>
    </row>
    <row r="1757" spans="1:27">
      <c r="A1757">
        <v>820548</v>
      </c>
      <c r="B1757" t="s">
        <v>4012</v>
      </c>
      <c r="C1757" t="s">
        <v>3939</v>
      </c>
      <c r="D1757" t="s">
        <v>336</v>
      </c>
      <c r="E1757" t="s">
        <v>2883</v>
      </c>
      <c r="F1757" t="s">
        <v>66</v>
      </c>
      <c r="G1757" t="s">
        <v>111</v>
      </c>
      <c r="H1757">
        <v>0</v>
      </c>
      <c r="I1757">
        <v>0</v>
      </c>
      <c r="J1757">
        <v>0</v>
      </c>
      <c r="K1757">
        <v>0</v>
      </c>
      <c r="L1757">
        <v>0</v>
      </c>
      <c r="N1757" s="171" t="str">
        <f t="shared" si="81"/>
        <v>820548-99901-L</v>
      </c>
      <c r="O1757" s="172" t="str">
        <f>IF(B1757="NET","",IF(B1757="","",IFERROR(VLOOKUP(N1757,EAN!$A:$B,2,FALSE),"MANGLER - MÅ OPPDATERE EAN-FANEN")))</f>
        <v>MANGLER - MÅ OPPDATERE EAN-FANEN</v>
      </c>
      <c r="P1757" s="171">
        <f t="shared" si="82"/>
        <v>0</v>
      </c>
      <c r="Q1757" s="171">
        <f t="shared" si="83"/>
        <v>0</v>
      </c>
      <c r="S1757" s="102" t="str">
        <f>IF(B1757="NET","",IFERROR(VLOOKUP(O1757,'2) Order Form'!$V$9:$V$905,1,FALSE),"Ikke med I order form"))</f>
        <v>Ikke med I order form</v>
      </c>
      <c r="U1757" s="2">
        <v>7048652813824</v>
      </c>
      <c r="V1757" s="120">
        <f>IFERROR(VLOOKUP(U1757,'2) Order Form'!$V$9:$V$1767,1,FALSE),"Ikke med I order form")</f>
        <v>7048652813824</v>
      </c>
      <c r="W1757" s="173">
        <f>INDEX(ATS!$A:$P,MATCH(ATS!$U1757,ATS!$O:$O,0),1)</f>
        <v>820341</v>
      </c>
      <c r="X1757" s="174" t="str">
        <f>INDEX(ATS!$A:$P,MATCH(ATS!$U1757,ATS!$O:$O,0),2)</f>
        <v>Chaser Cap</v>
      </c>
      <c r="Y1757" s="175" t="str">
        <f>INDEX(ATS!$A:$P,MATCH(ATS!$U1757,ATS!$O:$O,0),4)</f>
        <v>99901-OS</v>
      </c>
      <c r="AA1757" s="173"/>
    </row>
    <row r="1758" spans="1:27">
      <c r="A1758" s="140">
        <v>820549</v>
      </c>
      <c r="B1758" t="s">
        <v>170</v>
      </c>
      <c r="H1758" s="140">
        <v>202341</v>
      </c>
      <c r="I1758" s="140">
        <v>202342</v>
      </c>
      <c r="J1758" s="140">
        <v>202343</v>
      </c>
      <c r="K1758" s="140">
        <v>202344</v>
      </c>
      <c r="L1758" s="140">
        <v>202345</v>
      </c>
      <c r="N1758" s="171" t="str">
        <f t="shared" si="81"/>
        <v>820549-</v>
      </c>
      <c r="O1758" s="172" t="str">
        <f>IF(B1758="NET","",IF(B1758="","",IFERROR(VLOOKUP(N1758,EAN!$A:$B,2,FALSE),"MANGLER - MÅ OPPDATERE EAN-FANEN")))</f>
        <v/>
      </c>
      <c r="P1758" s="171">
        <f t="shared" si="82"/>
        <v>202341</v>
      </c>
      <c r="Q1758" s="171">
        <f t="shared" si="83"/>
        <v>202345</v>
      </c>
      <c r="S1758" s="102" t="str">
        <f>IF(B1758="NET","",IFERROR(VLOOKUP(O1758,'2) Order Form'!$V$9:$V$905,1,FALSE),"Ikke med I order form"))</f>
        <v/>
      </c>
      <c r="U1758" s="2">
        <v>7048652900081</v>
      </c>
      <c r="V1758" s="120">
        <f>IFERROR(VLOOKUP(U1758,'2) Order Form'!$V$9:$V$1767,1,FALSE),"Ikke med I order form")</f>
        <v>7048652900081</v>
      </c>
      <c r="W1758" s="173">
        <f>INDEX(ATS!$A:$P,MATCH(ATS!$U1758,ATS!$O:$O,0),1)</f>
        <v>820341</v>
      </c>
      <c r="X1758" s="174" t="str">
        <f>INDEX(ATS!$A:$P,MATCH(ATS!$U1758,ATS!$O:$O,0),2)</f>
        <v>Chaser Cap</v>
      </c>
      <c r="Y1758" s="175" t="str">
        <f>INDEX(ATS!$A:$P,MATCH(ATS!$U1758,ATS!$O:$O,0),4)</f>
        <v>88300-OS</v>
      </c>
      <c r="AA1758" s="173"/>
    </row>
    <row r="1759" spans="1:27">
      <c r="A1759">
        <v>820549</v>
      </c>
      <c r="B1759" t="s">
        <v>4013</v>
      </c>
      <c r="C1759" t="s">
        <v>3939</v>
      </c>
      <c r="D1759" t="s">
        <v>338</v>
      </c>
      <c r="E1759" t="s">
        <v>2883</v>
      </c>
      <c r="F1759" t="s">
        <v>68</v>
      </c>
      <c r="G1759" t="s">
        <v>111</v>
      </c>
      <c r="H1759">
        <v>0</v>
      </c>
      <c r="I1759">
        <v>0</v>
      </c>
      <c r="J1759">
        <v>0</v>
      </c>
      <c r="K1759">
        <v>0</v>
      </c>
      <c r="L1759">
        <v>0</v>
      </c>
      <c r="N1759" s="171" t="str">
        <f t="shared" si="81"/>
        <v>820549-99901-XS</v>
      </c>
      <c r="O1759" s="172" t="str">
        <f>IF(B1759="NET","",IF(B1759="","",IFERROR(VLOOKUP(N1759,EAN!$A:$B,2,FALSE),"MANGLER - MÅ OPPDATERE EAN-FANEN")))</f>
        <v>MANGLER - MÅ OPPDATERE EAN-FANEN</v>
      </c>
      <c r="P1759" s="171">
        <f t="shared" si="82"/>
        <v>0</v>
      </c>
      <c r="Q1759" s="171">
        <f t="shared" si="83"/>
        <v>0</v>
      </c>
      <c r="S1759" s="102" t="str">
        <f>IF(B1759="NET","",IFERROR(VLOOKUP(O1759,'2) Order Form'!$V$9:$V$905,1,FALSE),"Ikke med I order form"))</f>
        <v>Ikke med I order form</v>
      </c>
      <c r="U1759" s="2">
        <v>7048652900081</v>
      </c>
      <c r="V1759" s="120">
        <f>IFERROR(VLOOKUP(U1759,'2) Order Form'!$V$9:$V$1767,1,FALSE),"Ikke med I order form")</f>
        <v>7048652900081</v>
      </c>
      <c r="W1759" s="173">
        <f>INDEX(ATS!$A:$P,MATCH(ATS!$U1759,ATS!$O:$O,0),1)</f>
        <v>820341</v>
      </c>
      <c r="X1759" s="174" t="str">
        <f>INDEX(ATS!$A:$P,MATCH(ATS!$U1759,ATS!$O:$O,0),2)</f>
        <v>Chaser Cap</v>
      </c>
      <c r="Y1759" s="175" t="str">
        <f>INDEX(ATS!$A:$P,MATCH(ATS!$U1759,ATS!$O:$O,0),4)</f>
        <v>88300-OS</v>
      </c>
      <c r="AA1759" s="173"/>
    </row>
    <row r="1760" spans="1:27">
      <c r="A1760">
        <v>820549</v>
      </c>
      <c r="B1760" t="s">
        <v>4013</v>
      </c>
      <c r="C1760" t="s">
        <v>3939</v>
      </c>
      <c r="D1760" t="s">
        <v>334</v>
      </c>
      <c r="E1760" t="s">
        <v>2883</v>
      </c>
      <c r="F1760" t="s">
        <v>8</v>
      </c>
      <c r="G1760" t="s">
        <v>111</v>
      </c>
      <c r="H1760">
        <v>0</v>
      </c>
      <c r="I1760">
        <v>0</v>
      </c>
      <c r="J1760">
        <v>0</v>
      </c>
      <c r="K1760">
        <v>0</v>
      </c>
      <c r="L1760">
        <v>0</v>
      </c>
      <c r="N1760" s="171" t="str">
        <f t="shared" si="81"/>
        <v>820549-99901-S</v>
      </c>
      <c r="O1760" s="172" t="str">
        <f>IF(B1760="NET","",IF(B1760="","",IFERROR(VLOOKUP(N1760,EAN!$A:$B,2,FALSE),"MANGLER - MÅ OPPDATERE EAN-FANEN")))</f>
        <v>MANGLER - MÅ OPPDATERE EAN-FANEN</v>
      </c>
      <c r="P1760" s="171">
        <f t="shared" si="82"/>
        <v>0</v>
      </c>
      <c r="Q1760" s="171">
        <f t="shared" si="83"/>
        <v>0</v>
      </c>
      <c r="S1760" s="102" t="str">
        <f>IF(B1760="NET","",IFERROR(VLOOKUP(O1760,'2) Order Form'!$V$9:$V$905,1,FALSE),"Ikke med I order form"))</f>
        <v>Ikke med I order form</v>
      </c>
      <c r="U1760" s="2">
        <v>7048652193841</v>
      </c>
      <c r="V1760" s="120">
        <f>IFERROR(VLOOKUP(U1760,'2) Order Form'!$V$9:$V$1767,1,FALSE),"Ikke med I order form")</f>
        <v>7048652193841</v>
      </c>
      <c r="W1760" s="173">
        <f>INDEX(ATS!$A:$P,MATCH(ATS!$U1760,ATS!$O:$O,0),1)</f>
        <v>827036</v>
      </c>
      <c r="X1760" s="174" t="str">
        <f>INDEX(ATS!$A:$P,MATCH(ATS!$U1760,ATS!$O:$O,0),2)</f>
        <v>Sweet Tube</v>
      </c>
      <c r="Y1760" s="175" t="str">
        <f>INDEX(ATS!$A:$P,MATCH(ATS!$U1760,ATS!$O:$O,0),4)</f>
        <v>BLACK-OS</v>
      </c>
      <c r="AA1760" s="173"/>
    </row>
    <row r="1761" spans="1:27">
      <c r="A1761">
        <v>820549</v>
      </c>
      <c r="B1761" t="s">
        <v>4013</v>
      </c>
      <c r="C1761" t="s">
        <v>3939</v>
      </c>
      <c r="D1761" t="s">
        <v>335</v>
      </c>
      <c r="E1761" t="s">
        <v>2883</v>
      </c>
      <c r="F1761" t="s">
        <v>7</v>
      </c>
      <c r="G1761" t="s">
        <v>111</v>
      </c>
      <c r="H1761">
        <v>0</v>
      </c>
      <c r="I1761">
        <v>0</v>
      </c>
      <c r="J1761">
        <v>0</v>
      </c>
      <c r="K1761">
        <v>0</v>
      </c>
      <c r="L1761">
        <v>0</v>
      </c>
      <c r="N1761" s="171" t="str">
        <f t="shared" si="81"/>
        <v>820549-99901-M</v>
      </c>
      <c r="O1761" s="172" t="str">
        <f>IF(B1761="NET","",IF(B1761="","",IFERROR(VLOOKUP(N1761,EAN!$A:$B,2,FALSE),"MANGLER - MÅ OPPDATERE EAN-FANEN")))</f>
        <v>MANGLER - MÅ OPPDATERE EAN-FANEN</v>
      </c>
      <c r="P1761" s="171">
        <f t="shared" si="82"/>
        <v>0</v>
      </c>
      <c r="Q1761" s="171">
        <f t="shared" si="83"/>
        <v>0</v>
      </c>
      <c r="S1761" s="102" t="str">
        <f>IF(B1761="NET","",IFERROR(VLOOKUP(O1761,'2) Order Form'!$V$9:$V$905,1,FALSE),"Ikke med I order form"))</f>
        <v>Ikke med I order form</v>
      </c>
      <c r="U1761" s="2">
        <v>7048652193841</v>
      </c>
      <c r="V1761" s="120">
        <f>IFERROR(VLOOKUP(U1761,'2) Order Form'!$V$9:$V$1767,1,FALSE),"Ikke med I order form")</f>
        <v>7048652193841</v>
      </c>
      <c r="W1761" s="173">
        <f>INDEX(ATS!$A:$P,MATCH(ATS!$U1761,ATS!$O:$O,0),1)</f>
        <v>827036</v>
      </c>
      <c r="X1761" s="174" t="str">
        <f>INDEX(ATS!$A:$P,MATCH(ATS!$U1761,ATS!$O:$O,0),2)</f>
        <v>Sweet Tube</v>
      </c>
      <c r="Y1761" s="175" t="str">
        <f>INDEX(ATS!$A:$P,MATCH(ATS!$U1761,ATS!$O:$O,0),4)</f>
        <v>BLACK-OS</v>
      </c>
      <c r="AA1761" s="173"/>
    </row>
    <row r="1762" spans="1:27">
      <c r="A1762">
        <v>820549</v>
      </c>
      <c r="B1762" t="s">
        <v>4013</v>
      </c>
      <c r="C1762" t="s">
        <v>3939</v>
      </c>
      <c r="D1762" t="s">
        <v>336</v>
      </c>
      <c r="E1762" t="s">
        <v>2883</v>
      </c>
      <c r="F1762" t="s">
        <v>66</v>
      </c>
      <c r="G1762" t="s">
        <v>111</v>
      </c>
      <c r="H1762">
        <v>0</v>
      </c>
      <c r="I1762">
        <v>0</v>
      </c>
      <c r="J1762">
        <v>0</v>
      </c>
      <c r="K1762">
        <v>0</v>
      </c>
      <c r="L1762">
        <v>0</v>
      </c>
      <c r="N1762" s="171" t="str">
        <f t="shared" si="81"/>
        <v>820549-99901-L</v>
      </c>
      <c r="O1762" s="172" t="str">
        <f>IF(B1762="NET","",IF(B1762="","",IFERROR(VLOOKUP(N1762,EAN!$A:$B,2,FALSE),"MANGLER - MÅ OPPDATERE EAN-FANEN")))</f>
        <v>MANGLER - MÅ OPPDATERE EAN-FANEN</v>
      </c>
      <c r="P1762" s="171">
        <f t="shared" si="82"/>
        <v>0</v>
      </c>
      <c r="Q1762" s="171">
        <f t="shared" si="83"/>
        <v>0</v>
      </c>
      <c r="S1762" s="102" t="str">
        <f>IF(B1762="NET","",IFERROR(VLOOKUP(O1762,'2) Order Form'!$V$9:$V$905,1,FALSE),"Ikke med I order form"))</f>
        <v>Ikke med I order form</v>
      </c>
      <c r="U1762" s="118"/>
      <c r="V1762" s="120"/>
      <c r="W1762" s="173"/>
      <c r="X1762" s="174"/>
      <c r="Y1762" s="175"/>
      <c r="AA1762" s="173"/>
    </row>
    <row r="1763" spans="1:27">
      <c r="A1763" s="140">
        <v>827036</v>
      </c>
      <c r="B1763" t="s">
        <v>170</v>
      </c>
      <c r="H1763" s="140">
        <v>202341</v>
      </c>
      <c r="I1763" s="140">
        <v>202342</v>
      </c>
      <c r="J1763" s="140">
        <v>202343</v>
      </c>
      <c r="K1763" s="140">
        <v>202344</v>
      </c>
      <c r="L1763" s="140">
        <v>202345</v>
      </c>
      <c r="N1763" s="171" t="str">
        <f t="shared" si="81"/>
        <v>827036-</v>
      </c>
      <c r="O1763" s="172" t="str">
        <f>IF(B1763="NET","",IF(B1763="","",IFERROR(VLOOKUP(N1763,EAN!$A:$B,2,FALSE),"MANGLER - MÅ OPPDATERE EAN-FANEN")))</f>
        <v/>
      </c>
      <c r="P1763" s="171">
        <f t="shared" si="82"/>
        <v>202341</v>
      </c>
      <c r="Q1763" s="171">
        <f t="shared" si="83"/>
        <v>202345</v>
      </c>
      <c r="S1763" s="102" t="str">
        <f>IF(B1763="NET","",IFERROR(VLOOKUP(O1763,'2) Order Form'!$V$9:$V$905,1,FALSE),"Ikke med I order form"))</f>
        <v/>
      </c>
      <c r="U1763" s="118"/>
      <c r="V1763" s="120"/>
      <c r="W1763" s="173"/>
      <c r="X1763" s="174"/>
      <c r="Y1763" s="175"/>
      <c r="AA1763" s="173"/>
    </row>
    <row r="1764" spans="1:27">
      <c r="A1764">
        <v>827036</v>
      </c>
      <c r="B1764" t="s">
        <v>958</v>
      </c>
      <c r="C1764" t="s">
        <v>3939</v>
      </c>
      <c r="D1764" t="s">
        <v>344</v>
      </c>
      <c r="E1764" t="s">
        <v>2883</v>
      </c>
      <c r="F1764" t="s">
        <v>78</v>
      </c>
      <c r="G1764" t="s">
        <v>111</v>
      </c>
      <c r="H1764">
        <v>0</v>
      </c>
      <c r="I1764">
        <v>0</v>
      </c>
      <c r="J1764">
        <v>0</v>
      </c>
      <c r="K1764">
        <v>0</v>
      </c>
      <c r="L1764">
        <v>0</v>
      </c>
      <c r="N1764" s="171" t="str">
        <f t="shared" si="81"/>
        <v>827036-99901-OS</v>
      </c>
      <c r="O1764" s="172">
        <f>IF(B1764="NET","",IF(B1764="","",IFERROR(VLOOKUP(N1764,EAN!$A:$B,2,FALSE),"MANGLER - MÅ OPPDATERE EAN-FANEN")))</f>
        <v>7048652900098</v>
      </c>
      <c r="P1764" s="171">
        <f t="shared" si="82"/>
        <v>0</v>
      </c>
      <c r="Q1764" s="171">
        <f t="shared" si="83"/>
        <v>0</v>
      </c>
      <c r="S1764" s="102" t="str">
        <f>IF(B1764="NET","",IFERROR(VLOOKUP(O1764,'2) Order Form'!$V$9:$V$905,1,FALSE),"Ikke med I order form"))</f>
        <v>Ikke med I order form</v>
      </c>
      <c r="U1764" s="118"/>
      <c r="V1764" s="120"/>
      <c r="W1764" s="173"/>
      <c r="X1764" s="174"/>
      <c r="Y1764" s="175"/>
      <c r="AA1764" s="173"/>
    </row>
    <row r="1765" spans="1:27">
      <c r="A1765">
        <v>827036</v>
      </c>
      <c r="B1765" t="s">
        <v>958</v>
      </c>
      <c r="C1765" t="s">
        <v>3939</v>
      </c>
      <c r="D1765" t="s">
        <v>121</v>
      </c>
      <c r="E1765" t="s">
        <v>87</v>
      </c>
      <c r="F1765" t="s">
        <v>78</v>
      </c>
      <c r="G1765" t="s">
        <v>214</v>
      </c>
      <c r="H1765">
        <v>18</v>
      </c>
      <c r="I1765">
        <v>18</v>
      </c>
      <c r="J1765">
        <v>18</v>
      </c>
      <c r="K1765">
        <v>18</v>
      </c>
      <c r="L1765">
        <v>18</v>
      </c>
      <c r="N1765" s="171" t="str">
        <f t="shared" si="81"/>
        <v>827036-BLACK-OS</v>
      </c>
      <c r="O1765" s="172">
        <f>IF(B1765="NET","",IF(B1765="","",IFERROR(VLOOKUP(N1765,EAN!$A:$B,2,FALSE),"MANGLER - MÅ OPPDATERE EAN-FANEN")))</f>
        <v>7048652193841</v>
      </c>
      <c r="P1765" s="171">
        <f t="shared" si="82"/>
        <v>18</v>
      </c>
      <c r="Q1765" s="171">
        <f t="shared" si="83"/>
        <v>18</v>
      </c>
      <c r="S1765" s="102">
        <f>IF(B1765="NET","",IFERROR(VLOOKUP(O1765,'2) Order Form'!$V$9:$V$905,1,FALSE),"Ikke med I order form"))</f>
        <v>7048652193841</v>
      </c>
      <c r="U1765" s="118"/>
      <c r="V1765" s="120"/>
      <c r="W1765" s="173"/>
      <c r="X1765" s="174"/>
      <c r="Y1765" s="175"/>
      <c r="AA1765" s="173"/>
    </row>
    <row r="1766" spans="1:27">
      <c r="A1766">
        <v>827036</v>
      </c>
      <c r="B1766" t="s">
        <v>958</v>
      </c>
      <c r="C1766" t="s">
        <v>3939</v>
      </c>
      <c r="D1766" t="s">
        <v>312</v>
      </c>
      <c r="E1766" t="s">
        <v>931</v>
      </c>
      <c r="F1766" t="s">
        <v>78</v>
      </c>
      <c r="G1766" t="s">
        <v>214</v>
      </c>
      <c r="H1766">
        <v>0</v>
      </c>
      <c r="I1766">
        <v>0</v>
      </c>
      <c r="J1766">
        <v>0</v>
      </c>
      <c r="K1766">
        <v>0</v>
      </c>
      <c r="L1766">
        <v>0</v>
      </c>
      <c r="N1766" s="171" t="str">
        <f t="shared" si="81"/>
        <v>827036-EHRED-OS</v>
      </c>
      <c r="O1766" s="172">
        <f>IF(B1766="NET","",IF(B1766="","",IFERROR(VLOOKUP(N1766,EAN!$A:$B,2,FALSE),"MANGLER - MÅ OPPDATERE EAN-FANEN")))</f>
        <v>7048652281012</v>
      </c>
      <c r="P1766" s="171">
        <f t="shared" si="82"/>
        <v>0</v>
      </c>
      <c r="Q1766" s="171">
        <f t="shared" si="83"/>
        <v>0</v>
      </c>
      <c r="S1766" s="102" t="str">
        <f>IF(B1766="NET","",IFERROR(VLOOKUP(O1766,'2) Order Form'!$V$9:$V$905,1,FALSE),"Ikke med I order form"))</f>
        <v>Ikke med I order form</v>
      </c>
      <c r="U1766" s="118"/>
      <c r="V1766" s="120"/>
      <c r="W1766" s="173"/>
      <c r="X1766" s="174"/>
      <c r="Y1766" s="175"/>
      <c r="AA1766" s="173"/>
    </row>
    <row r="1767" spans="1:27">
      <c r="A1767">
        <v>827036</v>
      </c>
      <c r="B1767" t="s">
        <v>958</v>
      </c>
      <c r="C1767" t="s">
        <v>3939</v>
      </c>
      <c r="D1767" t="s">
        <v>443</v>
      </c>
      <c r="E1767" t="s">
        <v>957</v>
      </c>
      <c r="F1767" t="s">
        <v>78</v>
      </c>
      <c r="G1767" t="s">
        <v>214</v>
      </c>
      <c r="H1767">
        <v>0</v>
      </c>
      <c r="I1767">
        <v>0</v>
      </c>
      <c r="J1767">
        <v>0</v>
      </c>
      <c r="K1767">
        <v>0</v>
      </c>
      <c r="L1767">
        <v>0</v>
      </c>
      <c r="N1767" s="171" t="str">
        <f t="shared" si="81"/>
        <v>827036-LTGRY-OS</v>
      </c>
      <c r="O1767" s="172">
        <f>IF(B1767="NET","",IF(B1767="","",IFERROR(VLOOKUP(N1767,EAN!$A:$B,2,FALSE),"MANGLER - MÅ OPPDATERE EAN-FANEN")))</f>
        <v>7048652193858</v>
      </c>
      <c r="P1767" s="171">
        <f t="shared" si="82"/>
        <v>0</v>
      </c>
      <c r="Q1767" s="171">
        <f t="shared" si="83"/>
        <v>0</v>
      </c>
      <c r="S1767" s="102" t="str">
        <f>IF(B1767="NET","",IFERROR(VLOOKUP(O1767,'2) Order Form'!$V$9:$V$905,1,FALSE),"Ikke med I order form"))</f>
        <v>Ikke med I order form</v>
      </c>
      <c r="U1767" s="118"/>
      <c r="V1767" s="120"/>
      <c r="W1767" s="173"/>
      <c r="X1767" s="174"/>
      <c r="Y1767" s="175"/>
      <c r="AA1767" s="173"/>
    </row>
    <row r="1768" spans="1:27">
      <c r="A1768" s="140">
        <v>828161</v>
      </c>
      <c r="B1768" t="s">
        <v>170</v>
      </c>
      <c r="H1768" s="140">
        <v>202341</v>
      </c>
      <c r="I1768" s="140">
        <v>202342</v>
      </c>
      <c r="J1768" s="140">
        <v>202343</v>
      </c>
      <c r="K1768" s="140">
        <v>202344</v>
      </c>
      <c r="L1768" s="140">
        <v>202345</v>
      </c>
      <c r="N1768" s="171" t="str">
        <f t="shared" si="81"/>
        <v>828161-</v>
      </c>
      <c r="O1768" s="172" t="str">
        <f>IF(B1768="NET","",IF(B1768="","",IFERROR(VLOOKUP(N1768,EAN!$A:$B,2,FALSE),"MANGLER - MÅ OPPDATERE EAN-FANEN")))</f>
        <v/>
      </c>
      <c r="P1768" s="171">
        <f t="shared" si="82"/>
        <v>202341</v>
      </c>
      <c r="Q1768" s="171">
        <f t="shared" si="83"/>
        <v>202345</v>
      </c>
      <c r="S1768" s="102" t="str">
        <f>IF(B1768="NET","",IFERROR(VLOOKUP(O1768,'2) Order Form'!$V$9:$V$905,1,FALSE),"Ikke med I order form"))</f>
        <v/>
      </c>
      <c r="U1768" s="118"/>
      <c r="V1768" s="120"/>
      <c r="W1768" s="173"/>
      <c r="X1768" s="174"/>
      <c r="Y1768" s="175"/>
      <c r="AA1768" s="173"/>
    </row>
    <row r="1769" spans="1:27">
      <c r="A1769">
        <v>828161</v>
      </c>
      <c r="B1769" t="s">
        <v>978</v>
      </c>
      <c r="C1769" t="s">
        <v>3939</v>
      </c>
      <c r="D1769" t="s">
        <v>1034</v>
      </c>
      <c r="E1769" t="s">
        <v>2886</v>
      </c>
      <c r="F1769" t="s">
        <v>8</v>
      </c>
      <c r="G1769" t="s">
        <v>214</v>
      </c>
      <c r="H1769">
        <v>3</v>
      </c>
      <c r="I1769">
        <v>3</v>
      </c>
      <c r="J1769">
        <v>3</v>
      </c>
      <c r="K1769">
        <v>3</v>
      </c>
      <c r="L1769">
        <v>3</v>
      </c>
      <c r="N1769" s="171" t="str">
        <f t="shared" si="81"/>
        <v>828161-55504-S</v>
      </c>
      <c r="O1769" s="172">
        <f>IF(B1769="NET","",IF(B1769="","",IFERROR(VLOOKUP(N1769,EAN!$A:$B,2,FALSE),"MANGLER - MÅ OPPDATERE EAN-FANEN")))</f>
        <v>7048652765727</v>
      </c>
      <c r="P1769" s="171">
        <f t="shared" si="82"/>
        <v>3</v>
      </c>
      <c r="Q1769" s="171">
        <f t="shared" si="83"/>
        <v>3</v>
      </c>
      <c r="S1769" s="102">
        <f>IF(B1769="NET","",IFERROR(VLOOKUP(O1769,'2) Order Form'!$V$9:$V$905,1,FALSE),"Ikke med I order form"))</f>
        <v>7048652765727</v>
      </c>
      <c r="U1769" s="118"/>
      <c r="V1769" s="120"/>
      <c r="W1769" s="173"/>
      <c r="X1769" s="174"/>
      <c r="Y1769" s="175"/>
      <c r="AA1769" s="173"/>
    </row>
    <row r="1770" spans="1:27">
      <c r="A1770">
        <v>828161</v>
      </c>
      <c r="B1770" t="s">
        <v>978</v>
      </c>
      <c r="C1770" t="s">
        <v>3939</v>
      </c>
      <c r="D1770" t="s">
        <v>1035</v>
      </c>
      <c r="E1770" t="s">
        <v>2886</v>
      </c>
      <c r="F1770" t="s">
        <v>7</v>
      </c>
      <c r="G1770" t="s">
        <v>214</v>
      </c>
      <c r="H1770">
        <v>6</v>
      </c>
      <c r="I1770">
        <v>6</v>
      </c>
      <c r="J1770">
        <v>6</v>
      </c>
      <c r="K1770">
        <v>6</v>
      </c>
      <c r="L1770">
        <v>6</v>
      </c>
      <c r="N1770" s="171" t="str">
        <f t="shared" si="81"/>
        <v>828161-55504-M</v>
      </c>
      <c r="O1770" s="172">
        <f>IF(B1770="NET","",IF(B1770="","",IFERROR(VLOOKUP(N1770,EAN!$A:$B,2,FALSE),"MANGLER - MÅ OPPDATERE EAN-FANEN")))</f>
        <v>7048652765710</v>
      </c>
      <c r="P1770" s="171">
        <f t="shared" si="82"/>
        <v>6</v>
      </c>
      <c r="Q1770" s="171">
        <f t="shared" si="83"/>
        <v>6</v>
      </c>
      <c r="S1770" s="102">
        <f>IF(B1770="NET","",IFERROR(VLOOKUP(O1770,'2) Order Form'!$V$9:$V$905,1,FALSE),"Ikke med I order form"))</f>
        <v>7048652765710</v>
      </c>
      <c r="U1770" s="118"/>
      <c r="V1770" s="120"/>
      <c r="W1770" s="173"/>
      <c r="X1770" s="174"/>
      <c r="Y1770" s="175"/>
      <c r="AA1770" s="173"/>
    </row>
    <row r="1771" spans="1:27">
      <c r="A1771">
        <v>828161</v>
      </c>
      <c r="B1771" t="s">
        <v>978</v>
      </c>
      <c r="C1771" t="s">
        <v>3939</v>
      </c>
      <c r="D1771" t="s">
        <v>1036</v>
      </c>
      <c r="E1771" t="s">
        <v>2886</v>
      </c>
      <c r="F1771" t="s">
        <v>66</v>
      </c>
      <c r="G1771" t="s">
        <v>214</v>
      </c>
      <c r="H1771">
        <v>8</v>
      </c>
      <c r="I1771">
        <v>8</v>
      </c>
      <c r="J1771">
        <v>8</v>
      </c>
      <c r="K1771">
        <v>8</v>
      </c>
      <c r="L1771">
        <v>8</v>
      </c>
      <c r="N1771" s="171" t="str">
        <f t="shared" si="81"/>
        <v>828161-55504-L</v>
      </c>
      <c r="O1771" s="172">
        <f>IF(B1771="NET","",IF(B1771="","",IFERROR(VLOOKUP(N1771,EAN!$A:$B,2,FALSE),"MANGLER - MÅ OPPDATERE EAN-FANEN")))</f>
        <v>7048652765703</v>
      </c>
      <c r="P1771" s="171">
        <f t="shared" si="82"/>
        <v>8</v>
      </c>
      <c r="Q1771" s="171">
        <f t="shared" si="83"/>
        <v>8</v>
      </c>
      <c r="S1771" s="102">
        <f>IF(B1771="NET","",IFERROR(VLOOKUP(O1771,'2) Order Form'!$V$9:$V$905,1,FALSE),"Ikke med I order form"))</f>
        <v>7048652765703</v>
      </c>
      <c r="U1771" s="118"/>
      <c r="V1771" s="120"/>
      <c r="W1771" s="173"/>
      <c r="X1771" s="174"/>
      <c r="Y1771" s="175"/>
      <c r="AA1771" s="173"/>
    </row>
    <row r="1772" spans="1:27">
      <c r="A1772">
        <v>828161</v>
      </c>
      <c r="B1772" t="s">
        <v>978</v>
      </c>
      <c r="C1772" t="s">
        <v>3939</v>
      </c>
      <c r="D1772" t="s">
        <v>1037</v>
      </c>
      <c r="E1772" t="s">
        <v>2886</v>
      </c>
      <c r="F1772" t="s">
        <v>67</v>
      </c>
      <c r="G1772" t="s">
        <v>214</v>
      </c>
      <c r="H1772">
        <v>6</v>
      </c>
      <c r="I1772">
        <v>6</v>
      </c>
      <c r="J1772">
        <v>6</v>
      </c>
      <c r="K1772">
        <v>6</v>
      </c>
      <c r="L1772">
        <v>6</v>
      </c>
      <c r="N1772" s="171" t="str">
        <f t="shared" si="81"/>
        <v>828161-55504-XL</v>
      </c>
      <c r="O1772" s="172">
        <f>IF(B1772="NET","",IF(B1772="","",IFERROR(VLOOKUP(N1772,EAN!$A:$B,2,FALSE),"MANGLER - MÅ OPPDATERE EAN-FANEN")))</f>
        <v>7048652765734</v>
      </c>
      <c r="P1772" s="171">
        <f t="shared" si="82"/>
        <v>6</v>
      </c>
      <c r="Q1772" s="171">
        <f t="shared" si="83"/>
        <v>6</v>
      </c>
      <c r="S1772" s="102">
        <f>IF(B1772="NET","",IFERROR(VLOOKUP(O1772,'2) Order Form'!$V$9:$V$905,1,FALSE),"Ikke med I order form"))</f>
        <v>7048652765734</v>
      </c>
      <c r="U1772" s="118"/>
      <c r="V1772" s="120"/>
      <c r="W1772" s="173"/>
      <c r="X1772" s="174"/>
      <c r="Y1772" s="175"/>
      <c r="AA1772" s="173"/>
    </row>
    <row r="1773" spans="1:27">
      <c r="A1773">
        <v>828161</v>
      </c>
      <c r="B1773" t="s">
        <v>978</v>
      </c>
      <c r="C1773" t="s">
        <v>3939</v>
      </c>
      <c r="D1773" t="s">
        <v>3951</v>
      </c>
      <c r="E1773" t="s">
        <v>3952</v>
      </c>
      <c r="F1773" t="s">
        <v>8</v>
      </c>
      <c r="G1773" t="s">
        <v>111</v>
      </c>
      <c r="H1773">
        <v>0</v>
      </c>
      <c r="I1773">
        <v>0</v>
      </c>
      <c r="J1773">
        <v>0</v>
      </c>
      <c r="K1773">
        <v>0</v>
      </c>
      <c r="L1773">
        <v>0</v>
      </c>
      <c r="N1773" s="171" t="str">
        <f t="shared" si="81"/>
        <v>828161-77102-S</v>
      </c>
      <c r="O1773" s="172" t="str">
        <f>IF(B1773="NET","",IF(B1773="","",IFERROR(VLOOKUP(N1773,EAN!$A:$B,2,FALSE),"MANGLER - MÅ OPPDATERE EAN-FANEN")))</f>
        <v>MANGLER - MÅ OPPDATERE EAN-FANEN</v>
      </c>
      <c r="P1773" s="171">
        <f t="shared" si="82"/>
        <v>0</v>
      </c>
      <c r="Q1773" s="171">
        <f t="shared" si="83"/>
        <v>0</v>
      </c>
      <c r="S1773" s="102" t="str">
        <f>IF(B1773="NET","",IFERROR(VLOOKUP(O1773,'2) Order Form'!$V$9:$V$905,1,FALSE),"Ikke med I order form"))</f>
        <v>Ikke med I order form</v>
      </c>
      <c r="U1773" s="118"/>
      <c r="V1773" s="120"/>
      <c r="W1773" s="173"/>
      <c r="X1773" s="174"/>
      <c r="Y1773" s="175"/>
      <c r="AA1773" s="173"/>
    </row>
    <row r="1774" spans="1:27">
      <c r="A1774">
        <v>828161</v>
      </c>
      <c r="B1774" t="s">
        <v>978</v>
      </c>
      <c r="C1774" t="s">
        <v>3939</v>
      </c>
      <c r="D1774" t="s">
        <v>3953</v>
      </c>
      <c r="E1774" t="s">
        <v>3952</v>
      </c>
      <c r="F1774" t="s">
        <v>7</v>
      </c>
      <c r="G1774" t="s">
        <v>111</v>
      </c>
      <c r="H1774">
        <v>0</v>
      </c>
      <c r="I1774">
        <v>0</v>
      </c>
      <c r="J1774">
        <v>0</v>
      </c>
      <c r="K1774">
        <v>0</v>
      </c>
      <c r="L1774">
        <v>0</v>
      </c>
      <c r="N1774" s="171" t="str">
        <f t="shared" si="81"/>
        <v>828161-77102-M</v>
      </c>
      <c r="O1774" s="172" t="str">
        <f>IF(B1774="NET","",IF(B1774="","",IFERROR(VLOOKUP(N1774,EAN!$A:$B,2,FALSE),"MANGLER - MÅ OPPDATERE EAN-FANEN")))</f>
        <v>MANGLER - MÅ OPPDATERE EAN-FANEN</v>
      </c>
      <c r="P1774" s="171">
        <f t="shared" si="82"/>
        <v>0</v>
      </c>
      <c r="Q1774" s="171">
        <f t="shared" si="83"/>
        <v>0</v>
      </c>
      <c r="S1774" s="102" t="str">
        <f>IF(B1774="NET","",IFERROR(VLOOKUP(O1774,'2) Order Form'!$V$9:$V$905,1,FALSE),"Ikke med I order form"))</f>
        <v>Ikke med I order form</v>
      </c>
      <c r="U1774" s="118"/>
      <c r="V1774" s="120"/>
      <c r="W1774" s="173"/>
      <c r="X1774" s="174"/>
      <c r="Y1774" s="175"/>
      <c r="AA1774" s="173"/>
    </row>
    <row r="1775" spans="1:27">
      <c r="A1775">
        <v>828161</v>
      </c>
      <c r="B1775" t="s">
        <v>978</v>
      </c>
      <c r="C1775" t="s">
        <v>3939</v>
      </c>
      <c r="D1775" t="s">
        <v>3954</v>
      </c>
      <c r="E1775" t="s">
        <v>3952</v>
      </c>
      <c r="F1775" t="s">
        <v>66</v>
      </c>
      <c r="G1775" t="s">
        <v>111</v>
      </c>
      <c r="H1775">
        <v>0</v>
      </c>
      <c r="I1775">
        <v>0</v>
      </c>
      <c r="J1775">
        <v>0</v>
      </c>
      <c r="K1775">
        <v>0</v>
      </c>
      <c r="L1775">
        <v>0</v>
      </c>
      <c r="N1775" s="171" t="str">
        <f t="shared" si="81"/>
        <v>828161-77102-L</v>
      </c>
      <c r="O1775" s="172" t="str">
        <f>IF(B1775="NET","",IF(B1775="","",IFERROR(VLOOKUP(N1775,EAN!$A:$B,2,FALSE),"MANGLER - MÅ OPPDATERE EAN-FANEN")))</f>
        <v>MANGLER - MÅ OPPDATERE EAN-FANEN</v>
      </c>
      <c r="P1775" s="171">
        <f t="shared" si="82"/>
        <v>0</v>
      </c>
      <c r="Q1775" s="171">
        <f t="shared" si="83"/>
        <v>0</v>
      </c>
      <c r="S1775" s="102" t="str">
        <f>IF(B1775="NET","",IFERROR(VLOOKUP(O1775,'2) Order Form'!$V$9:$V$905,1,FALSE),"Ikke med I order form"))</f>
        <v>Ikke med I order form</v>
      </c>
      <c r="U1775" s="118"/>
      <c r="V1775" s="120"/>
      <c r="W1775" s="173"/>
      <c r="X1775" s="174"/>
      <c r="Y1775" s="175"/>
      <c r="AA1775" s="173"/>
    </row>
    <row r="1776" spans="1:27">
      <c r="A1776">
        <v>828161</v>
      </c>
      <c r="B1776" t="s">
        <v>978</v>
      </c>
      <c r="C1776" t="s">
        <v>3939</v>
      </c>
      <c r="D1776" t="s">
        <v>3955</v>
      </c>
      <c r="E1776" t="s">
        <v>3952</v>
      </c>
      <c r="F1776" t="s">
        <v>67</v>
      </c>
      <c r="G1776" t="s">
        <v>111</v>
      </c>
      <c r="H1776">
        <v>0</v>
      </c>
      <c r="I1776">
        <v>0</v>
      </c>
      <c r="J1776">
        <v>0</v>
      </c>
      <c r="K1776">
        <v>0</v>
      </c>
      <c r="L1776">
        <v>0</v>
      </c>
      <c r="N1776" s="171" t="str">
        <f t="shared" si="81"/>
        <v>828161-77102-XL</v>
      </c>
      <c r="O1776" s="172" t="str">
        <f>IF(B1776="NET","",IF(B1776="","",IFERROR(VLOOKUP(N1776,EAN!$A:$B,2,FALSE),"MANGLER - MÅ OPPDATERE EAN-FANEN")))</f>
        <v>MANGLER - MÅ OPPDATERE EAN-FANEN</v>
      </c>
      <c r="P1776" s="171">
        <f t="shared" si="82"/>
        <v>0</v>
      </c>
      <c r="Q1776" s="171">
        <f t="shared" si="83"/>
        <v>0</v>
      </c>
      <c r="S1776" s="102" t="str">
        <f>IF(B1776="NET","",IFERROR(VLOOKUP(O1776,'2) Order Form'!$V$9:$V$905,1,FALSE),"Ikke med I order form"))</f>
        <v>Ikke med I order form</v>
      </c>
      <c r="U1776" s="118"/>
      <c r="V1776" s="120"/>
      <c r="W1776" s="173"/>
      <c r="X1776" s="174"/>
      <c r="Y1776" s="175"/>
      <c r="AA1776" s="173"/>
    </row>
    <row r="1777" spans="1:27">
      <c r="A1777">
        <v>828161</v>
      </c>
      <c r="B1777" t="s">
        <v>978</v>
      </c>
      <c r="C1777" t="s">
        <v>3939</v>
      </c>
      <c r="D1777" t="s">
        <v>339</v>
      </c>
      <c r="E1777" t="s">
        <v>340</v>
      </c>
      <c r="F1777" t="s">
        <v>8</v>
      </c>
      <c r="G1777" t="s">
        <v>214</v>
      </c>
      <c r="H1777">
        <v>16</v>
      </c>
      <c r="I1777">
        <v>16</v>
      </c>
      <c r="J1777">
        <v>16</v>
      </c>
      <c r="K1777">
        <v>16</v>
      </c>
      <c r="L1777">
        <v>16</v>
      </c>
      <c r="N1777" s="171" t="str">
        <f t="shared" si="81"/>
        <v>828161-88002-S</v>
      </c>
      <c r="O1777" s="172">
        <f>IF(B1777="NET","",IF(B1777="","",IFERROR(VLOOKUP(N1777,EAN!$A:$B,2,FALSE),"MANGLER - MÅ OPPDATERE EAN-FANEN")))</f>
        <v>7048652765765</v>
      </c>
      <c r="P1777" s="171">
        <f t="shared" si="82"/>
        <v>16</v>
      </c>
      <c r="Q1777" s="171">
        <f t="shared" si="83"/>
        <v>16</v>
      </c>
      <c r="S1777" s="102" t="str">
        <f>IF(B1777="NET","",IFERROR(VLOOKUP(O1777,'2) Order Form'!$V$9:$V$905,1,FALSE),"Ikke med I order form"))</f>
        <v>Ikke med I order form</v>
      </c>
      <c r="U1777" s="118"/>
      <c r="V1777" s="120"/>
      <c r="W1777" s="173"/>
      <c r="X1777" s="174"/>
      <c r="Y1777" s="175"/>
      <c r="AA1777" s="173"/>
    </row>
    <row r="1778" spans="1:27">
      <c r="A1778">
        <v>828161</v>
      </c>
      <c r="B1778" t="s">
        <v>978</v>
      </c>
      <c r="C1778" t="s">
        <v>3939</v>
      </c>
      <c r="D1778" t="s">
        <v>341</v>
      </c>
      <c r="E1778" t="s">
        <v>340</v>
      </c>
      <c r="F1778" t="s">
        <v>7</v>
      </c>
      <c r="G1778" t="s">
        <v>214</v>
      </c>
      <c r="H1778">
        <v>71</v>
      </c>
      <c r="I1778">
        <v>71</v>
      </c>
      <c r="J1778">
        <v>71</v>
      </c>
      <c r="K1778">
        <v>71</v>
      </c>
      <c r="L1778">
        <v>71</v>
      </c>
      <c r="N1778" s="171" t="str">
        <f t="shared" si="81"/>
        <v>828161-88002-M</v>
      </c>
      <c r="O1778" s="172">
        <f>IF(B1778="NET","",IF(B1778="","",IFERROR(VLOOKUP(N1778,EAN!$A:$B,2,FALSE),"MANGLER - MÅ OPPDATERE EAN-FANEN")))</f>
        <v>7048652765758</v>
      </c>
      <c r="P1778" s="171">
        <f t="shared" si="82"/>
        <v>71</v>
      </c>
      <c r="Q1778" s="171">
        <f t="shared" si="83"/>
        <v>71</v>
      </c>
      <c r="S1778" s="102" t="str">
        <f>IF(B1778="NET","",IFERROR(VLOOKUP(O1778,'2) Order Form'!$V$9:$V$905,1,FALSE),"Ikke med I order form"))</f>
        <v>Ikke med I order form</v>
      </c>
      <c r="U1778" s="118"/>
      <c r="V1778" s="120"/>
      <c r="W1778" s="173"/>
      <c r="X1778" s="174"/>
      <c r="Y1778" s="175"/>
      <c r="AA1778" s="173"/>
    </row>
    <row r="1779" spans="1:27">
      <c r="A1779">
        <v>828161</v>
      </c>
      <c r="B1779" t="s">
        <v>978</v>
      </c>
      <c r="C1779" t="s">
        <v>3939</v>
      </c>
      <c r="D1779" t="s">
        <v>342</v>
      </c>
      <c r="E1779" t="s">
        <v>340</v>
      </c>
      <c r="F1779" t="s">
        <v>66</v>
      </c>
      <c r="G1779" t="s">
        <v>214</v>
      </c>
      <c r="H1779">
        <v>21</v>
      </c>
      <c r="I1779">
        <v>21</v>
      </c>
      <c r="J1779">
        <v>21</v>
      </c>
      <c r="K1779">
        <v>21</v>
      </c>
      <c r="L1779">
        <v>21</v>
      </c>
      <c r="N1779" s="171" t="str">
        <f t="shared" si="81"/>
        <v>828161-88002-L</v>
      </c>
      <c r="O1779" s="172">
        <f>IF(B1779="NET","",IF(B1779="","",IFERROR(VLOOKUP(N1779,EAN!$A:$B,2,FALSE),"MANGLER - MÅ OPPDATERE EAN-FANEN")))</f>
        <v>7048652765741</v>
      </c>
      <c r="P1779" s="171">
        <f t="shared" si="82"/>
        <v>21</v>
      </c>
      <c r="Q1779" s="171">
        <f t="shared" si="83"/>
        <v>21</v>
      </c>
      <c r="S1779" s="102" t="str">
        <f>IF(B1779="NET","",IFERROR(VLOOKUP(O1779,'2) Order Form'!$V$9:$V$905,1,FALSE),"Ikke med I order form"))</f>
        <v>Ikke med I order form</v>
      </c>
      <c r="U1779" s="118"/>
      <c r="V1779" s="120"/>
      <c r="W1779" s="173"/>
      <c r="X1779" s="174"/>
      <c r="Y1779" s="175"/>
      <c r="AA1779" s="173"/>
    </row>
    <row r="1780" spans="1:27">
      <c r="A1780">
        <v>828161</v>
      </c>
      <c r="B1780" t="s">
        <v>978</v>
      </c>
      <c r="C1780" t="s">
        <v>3939</v>
      </c>
      <c r="D1780" t="s">
        <v>343</v>
      </c>
      <c r="E1780" t="s">
        <v>340</v>
      </c>
      <c r="F1780" t="s">
        <v>67</v>
      </c>
      <c r="G1780" t="s">
        <v>214</v>
      </c>
      <c r="H1780">
        <v>18</v>
      </c>
      <c r="I1780">
        <v>18</v>
      </c>
      <c r="J1780">
        <v>18</v>
      </c>
      <c r="K1780">
        <v>18</v>
      </c>
      <c r="L1780">
        <v>18</v>
      </c>
      <c r="N1780" s="171" t="str">
        <f t="shared" si="81"/>
        <v>828161-88002-XL</v>
      </c>
      <c r="O1780" s="172">
        <f>IF(B1780="NET","",IF(B1780="","",IFERROR(VLOOKUP(N1780,EAN!$A:$B,2,FALSE),"MANGLER - MÅ OPPDATERE EAN-FANEN")))</f>
        <v>7048652765772</v>
      </c>
      <c r="P1780" s="171">
        <f t="shared" si="82"/>
        <v>18</v>
      </c>
      <c r="Q1780" s="171">
        <f t="shared" si="83"/>
        <v>18</v>
      </c>
      <c r="S1780" s="102" t="str">
        <f>IF(B1780="NET","",IFERROR(VLOOKUP(O1780,'2) Order Form'!$V$9:$V$905,1,FALSE),"Ikke med I order form"))</f>
        <v>Ikke med I order form</v>
      </c>
      <c r="U1780" s="118"/>
      <c r="V1780" s="120"/>
      <c r="W1780" s="173"/>
      <c r="X1780" s="174"/>
      <c r="Y1780" s="175"/>
      <c r="AA1780" s="173"/>
    </row>
    <row r="1781" spans="1:27">
      <c r="A1781">
        <v>828161</v>
      </c>
      <c r="B1781" t="s">
        <v>978</v>
      </c>
      <c r="C1781" t="s">
        <v>3939</v>
      </c>
      <c r="D1781" t="s">
        <v>122</v>
      </c>
      <c r="E1781" t="s">
        <v>87</v>
      </c>
      <c r="F1781" t="s">
        <v>8</v>
      </c>
      <c r="G1781" t="s">
        <v>111</v>
      </c>
      <c r="H1781">
        <v>102</v>
      </c>
      <c r="I1781">
        <v>102</v>
      </c>
      <c r="J1781">
        <v>102</v>
      </c>
      <c r="K1781">
        <v>102</v>
      </c>
      <c r="L1781">
        <v>102</v>
      </c>
      <c r="N1781" s="171" t="str">
        <f t="shared" si="81"/>
        <v>828161-BLACK-S</v>
      </c>
      <c r="O1781" s="172">
        <f>IF(B1781="NET","",IF(B1781="","",IFERROR(VLOOKUP(N1781,EAN!$A:$B,2,FALSE),"MANGLER - MÅ OPPDATERE EAN-FANEN")))</f>
        <v>7048652537157</v>
      </c>
      <c r="P1781" s="171">
        <f t="shared" si="82"/>
        <v>102</v>
      </c>
      <c r="Q1781" s="171">
        <f t="shared" si="83"/>
        <v>102</v>
      </c>
      <c r="S1781" s="102">
        <f>IF(B1781="NET","",IFERROR(VLOOKUP(O1781,'2) Order Form'!$V$9:$V$905,1,FALSE),"Ikke med I order form"))</f>
        <v>7048652537157</v>
      </c>
      <c r="U1781" s="118"/>
      <c r="V1781" s="120"/>
      <c r="W1781" s="173"/>
      <c r="X1781" s="174"/>
      <c r="Y1781" s="175"/>
      <c r="AA1781" s="173"/>
    </row>
    <row r="1782" spans="1:27">
      <c r="A1782">
        <v>828161</v>
      </c>
      <c r="B1782" t="s">
        <v>978</v>
      </c>
      <c r="C1782" t="s">
        <v>3939</v>
      </c>
      <c r="D1782" t="s">
        <v>123</v>
      </c>
      <c r="E1782" t="s">
        <v>87</v>
      </c>
      <c r="F1782" t="s">
        <v>7</v>
      </c>
      <c r="G1782" t="s">
        <v>111</v>
      </c>
      <c r="H1782">
        <v>378</v>
      </c>
      <c r="I1782">
        <v>378</v>
      </c>
      <c r="J1782">
        <v>378</v>
      </c>
      <c r="K1782">
        <v>378</v>
      </c>
      <c r="L1782">
        <v>378</v>
      </c>
      <c r="N1782" s="171" t="str">
        <f t="shared" si="81"/>
        <v>828161-BLACK-M</v>
      </c>
      <c r="O1782" s="172">
        <f>IF(B1782="NET","",IF(B1782="","",IFERROR(VLOOKUP(N1782,EAN!$A:$B,2,FALSE),"MANGLER - MÅ OPPDATERE EAN-FANEN")))</f>
        <v>7048652537140</v>
      </c>
      <c r="P1782" s="171">
        <f t="shared" si="82"/>
        <v>378</v>
      </c>
      <c r="Q1782" s="171">
        <f t="shared" si="83"/>
        <v>378</v>
      </c>
      <c r="S1782" s="102">
        <f>IF(B1782="NET","",IFERROR(VLOOKUP(O1782,'2) Order Form'!$V$9:$V$905,1,FALSE),"Ikke med I order form"))</f>
        <v>7048652537140</v>
      </c>
      <c r="U1782" s="118"/>
      <c r="V1782" s="120"/>
      <c r="W1782" s="173"/>
      <c r="X1782" s="174"/>
      <c r="Y1782" s="175"/>
      <c r="AA1782" s="173"/>
    </row>
    <row r="1783" spans="1:27">
      <c r="A1783">
        <v>828161</v>
      </c>
      <c r="B1783" t="s">
        <v>978</v>
      </c>
      <c r="C1783" t="s">
        <v>3939</v>
      </c>
      <c r="D1783" t="s">
        <v>124</v>
      </c>
      <c r="E1783" t="s">
        <v>87</v>
      </c>
      <c r="F1783" t="s">
        <v>66</v>
      </c>
      <c r="G1783" t="s">
        <v>111</v>
      </c>
      <c r="H1783">
        <v>395</v>
      </c>
      <c r="I1783">
        <v>395</v>
      </c>
      <c r="J1783">
        <v>395</v>
      </c>
      <c r="K1783">
        <v>395</v>
      </c>
      <c r="L1783">
        <v>395</v>
      </c>
      <c r="N1783" s="171" t="str">
        <f t="shared" si="81"/>
        <v>828161-BLACK-L</v>
      </c>
      <c r="O1783" s="172">
        <f>IF(B1783="NET","",IF(B1783="","",IFERROR(VLOOKUP(N1783,EAN!$A:$B,2,FALSE),"MANGLER - MÅ OPPDATERE EAN-FANEN")))</f>
        <v>7048652537133</v>
      </c>
      <c r="P1783" s="171">
        <f t="shared" si="82"/>
        <v>395</v>
      </c>
      <c r="Q1783" s="171">
        <f t="shared" si="83"/>
        <v>395</v>
      </c>
      <c r="S1783" s="102">
        <f>IF(B1783="NET","",IFERROR(VLOOKUP(O1783,'2) Order Form'!$V$9:$V$905,1,FALSE),"Ikke med I order form"))</f>
        <v>7048652537133</v>
      </c>
      <c r="U1783" s="118"/>
      <c r="V1783" s="120"/>
      <c r="W1783" s="173"/>
      <c r="X1783" s="174"/>
      <c r="Y1783" s="175"/>
      <c r="AA1783" s="173"/>
    </row>
    <row r="1784" spans="1:27">
      <c r="A1784">
        <v>828161</v>
      </c>
      <c r="B1784" t="s">
        <v>978</v>
      </c>
      <c r="C1784" t="s">
        <v>3939</v>
      </c>
      <c r="D1784" t="s">
        <v>125</v>
      </c>
      <c r="E1784" t="s">
        <v>87</v>
      </c>
      <c r="F1784" t="s">
        <v>67</v>
      </c>
      <c r="G1784" t="s">
        <v>111</v>
      </c>
      <c r="H1784">
        <v>163</v>
      </c>
      <c r="I1784">
        <v>163</v>
      </c>
      <c r="J1784">
        <v>163</v>
      </c>
      <c r="K1784">
        <v>163</v>
      </c>
      <c r="L1784">
        <v>163</v>
      </c>
      <c r="N1784" s="171" t="str">
        <f t="shared" si="81"/>
        <v>828161-BLACK-XL</v>
      </c>
      <c r="O1784" s="172">
        <f>IF(B1784="NET","",IF(B1784="","",IFERROR(VLOOKUP(N1784,EAN!$A:$B,2,FALSE),"MANGLER - MÅ OPPDATERE EAN-FANEN")))</f>
        <v>7048652537164</v>
      </c>
      <c r="P1784" s="171">
        <f t="shared" si="82"/>
        <v>163</v>
      </c>
      <c r="Q1784" s="171">
        <f t="shared" si="83"/>
        <v>163</v>
      </c>
      <c r="S1784" s="102">
        <f>IF(B1784="NET","",IFERROR(VLOOKUP(O1784,'2) Order Form'!$V$9:$V$905,1,FALSE),"Ikke med I order form"))</f>
        <v>7048652537164</v>
      </c>
      <c r="U1784" s="118"/>
      <c r="V1784" s="120"/>
      <c r="W1784" s="173"/>
      <c r="X1784" s="174"/>
      <c r="Y1784" s="175"/>
      <c r="AA1784" s="173"/>
    </row>
    <row r="1785" spans="1:27">
      <c r="A1785">
        <v>828161</v>
      </c>
      <c r="B1785" t="s">
        <v>978</v>
      </c>
      <c r="C1785" t="s">
        <v>3939</v>
      </c>
      <c r="D1785" t="s">
        <v>148</v>
      </c>
      <c r="E1785" t="s">
        <v>143</v>
      </c>
      <c r="F1785" t="s">
        <v>8</v>
      </c>
      <c r="G1785" t="s">
        <v>214</v>
      </c>
      <c r="H1785">
        <v>2</v>
      </c>
      <c r="I1785">
        <v>2</v>
      </c>
      <c r="J1785">
        <v>2</v>
      </c>
      <c r="K1785">
        <v>2</v>
      </c>
      <c r="L1785">
        <v>2</v>
      </c>
      <c r="N1785" s="171" t="str">
        <f t="shared" si="81"/>
        <v>828161-FOGRN-S</v>
      </c>
      <c r="O1785" s="172">
        <f>IF(B1785="NET","",IF(B1785="","",IFERROR(VLOOKUP(N1785,EAN!$A:$B,2,FALSE),"MANGLER - MÅ OPPDATERE EAN-FANEN")))</f>
        <v>7048652537232</v>
      </c>
      <c r="P1785" s="171">
        <f t="shared" si="82"/>
        <v>2</v>
      </c>
      <c r="Q1785" s="171">
        <f t="shared" si="83"/>
        <v>2</v>
      </c>
      <c r="S1785" s="102" t="str">
        <f>IF(B1785="NET","",IFERROR(VLOOKUP(O1785,'2) Order Form'!$V$9:$V$905,1,FALSE),"Ikke med I order form"))</f>
        <v>Ikke med I order form</v>
      </c>
      <c r="U1785" s="118"/>
      <c r="V1785" s="120"/>
      <c r="W1785" s="173"/>
      <c r="X1785" s="174"/>
      <c r="Y1785" s="175"/>
      <c r="AA1785" s="173"/>
    </row>
    <row r="1786" spans="1:27">
      <c r="A1786">
        <v>828161</v>
      </c>
      <c r="B1786" t="s">
        <v>978</v>
      </c>
      <c r="C1786" t="s">
        <v>3939</v>
      </c>
      <c r="D1786" t="s">
        <v>149</v>
      </c>
      <c r="E1786" t="s">
        <v>143</v>
      </c>
      <c r="F1786" t="s">
        <v>7</v>
      </c>
      <c r="G1786" t="s">
        <v>214</v>
      </c>
      <c r="H1786">
        <v>3</v>
      </c>
      <c r="I1786">
        <v>3</v>
      </c>
      <c r="J1786">
        <v>3</v>
      </c>
      <c r="K1786">
        <v>3</v>
      </c>
      <c r="L1786">
        <v>3</v>
      </c>
      <c r="N1786" s="171" t="str">
        <f t="shared" si="81"/>
        <v>828161-FOGRN-M</v>
      </c>
      <c r="O1786" s="172">
        <f>IF(B1786="NET","",IF(B1786="","",IFERROR(VLOOKUP(N1786,EAN!$A:$B,2,FALSE),"MANGLER - MÅ OPPDATERE EAN-FANEN")))</f>
        <v>7048652537225</v>
      </c>
      <c r="P1786" s="171">
        <f t="shared" si="82"/>
        <v>3</v>
      </c>
      <c r="Q1786" s="171">
        <f t="shared" si="83"/>
        <v>3</v>
      </c>
      <c r="S1786" s="102" t="str">
        <f>IF(B1786="NET","",IFERROR(VLOOKUP(O1786,'2) Order Form'!$V$9:$V$905,1,FALSE),"Ikke med I order form"))</f>
        <v>Ikke med I order form</v>
      </c>
      <c r="U1786" s="118"/>
      <c r="V1786" s="120"/>
      <c r="W1786" s="173"/>
      <c r="X1786" s="174"/>
      <c r="Y1786" s="175"/>
      <c r="AA1786" s="173"/>
    </row>
    <row r="1787" spans="1:27">
      <c r="A1787">
        <v>828161</v>
      </c>
      <c r="B1787" t="s">
        <v>978</v>
      </c>
      <c r="C1787" t="s">
        <v>3939</v>
      </c>
      <c r="D1787" t="s">
        <v>150</v>
      </c>
      <c r="E1787" t="s">
        <v>143</v>
      </c>
      <c r="F1787" t="s">
        <v>66</v>
      </c>
      <c r="G1787" t="s">
        <v>214</v>
      </c>
      <c r="H1787">
        <v>0</v>
      </c>
      <c r="I1787">
        <v>0</v>
      </c>
      <c r="J1787">
        <v>0</v>
      </c>
      <c r="K1787">
        <v>0</v>
      </c>
      <c r="L1787">
        <v>0</v>
      </c>
      <c r="N1787" s="171" t="str">
        <f t="shared" si="81"/>
        <v>828161-FOGRN-L</v>
      </c>
      <c r="O1787" s="172">
        <f>IF(B1787="NET","",IF(B1787="","",IFERROR(VLOOKUP(N1787,EAN!$A:$B,2,FALSE),"MANGLER - MÅ OPPDATERE EAN-FANEN")))</f>
        <v>7048652537218</v>
      </c>
      <c r="P1787" s="171">
        <f t="shared" si="82"/>
        <v>0</v>
      </c>
      <c r="Q1787" s="171">
        <f t="shared" si="83"/>
        <v>0</v>
      </c>
      <c r="S1787" s="102" t="str">
        <f>IF(B1787="NET","",IFERROR(VLOOKUP(O1787,'2) Order Form'!$V$9:$V$905,1,FALSE),"Ikke med I order form"))</f>
        <v>Ikke med I order form</v>
      </c>
      <c r="U1787" s="118"/>
      <c r="V1787" s="120"/>
      <c r="W1787" s="173"/>
      <c r="X1787" s="174"/>
      <c r="Y1787" s="175"/>
      <c r="AA1787" s="173"/>
    </row>
    <row r="1788" spans="1:27">
      <c r="A1788">
        <v>828161</v>
      </c>
      <c r="B1788" t="s">
        <v>978</v>
      </c>
      <c r="C1788" t="s">
        <v>3939</v>
      </c>
      <c r="D1788" t="s">
        <v>151</v>
      </c>
      <c r="E1788" t="s">
        <v>143</v>
      </c>
      <c r="F1788" t="s">
        <v>67</v>
      </c>
      <c r="G1788" t="s">
        <v>214</v>
      </c>
      <c r="H1788">
        <v>3</v>
      </c>
      <c r="I1788">
        <v>3</v>
      </c>
      <c r="J1788">
        <v>3</v>
      </c>
      <c r="K1788">
        <v>3</v>
      </c>
      <c r="L1788">
        <v>3</v>
      </c>
      <c r="N1788" s="171" t="str">
        <f t="shared" si="81"/>
        <v>828161-FOGRN-XL</v>
      </c>
      <c r="O1788" s="172">
        <f>IF(B1788="NET","",IF(B1788="","",IFERROR(VLOOKUP(N1788,EAN!$A:$B,2,FALSE),"MANGLER - MÅ OPPDATERE EAN-FANEN")))</f>
        <v>7048652537249</v>
      </c>
      <c r="P1788" s="171">
        <f t="shared" si="82"/>
        <v>3</v>
      </c>
      <c r="Q1788" s="171">
        <f t="shared" si="83"/>
        <v>3</v>
      </c>
      <c r="S1788" s="102" t="str">
        <f>IF(B1788="NET","",IFERROR(VLOOKUP(O1788,'2) Order Form'!$V$9:$V$905,1,FALSE),"Ikke med I order form"))</f>
        <v>Ikke med I order form</v>
      </c>
      <c r="U1788" s="118"/>
      <c r="V1788" s="120"/>
      <c r="W1788" s="173"/>
      <c r="X1788" s="174"/>
      <c r="Y1788" s="175"/>
      <c r="AA1788" s="173"/>
    </row>
    <row r="1789" spans="1:27">
      <c r="A1789" s="140">
        <v>828162</v>
      </c>
      <c r="B1789" t="s">
        <v>170</v>
      </c>
      <c r="H1789" s="140">
        <v>202341</v>
      </c>
      <c r="I1789" s="140">
        <v>202342</v>
      </c>
      <c r="J1789" s="140">
        <v>202343</v>
      </c>
      <c r="K1789" s="140">
        <v>202344</v>
      </c>
      <c r="L1789" s="140">
        <v>202345</v>
      </c>
      <c r="N1789" s="171" t="str">
        <f t="shared" si="81"/>
        <v>828162-</v>
      </c>
      <c r="O1789" s="172" t="str">
        <f>IF(B1789="NET","",IF(B1789="","",IFERROR(VLOOKUP(N1789,EAN!$A:$B,2,FALSE),"MANGLER - MÅ OPPDATERE EAN-FANEN")))</f>
        <v/>
      </c>
      <c r="P1789" s="171">
        <f t="shared" si="82"/>
        <v>202341</v>
      </c>
      <c r="Q1789" s="171">
        <f t="shared" si="83"/>
        <v>202345</v>
      </c>
      <c r="S1789" s="102" t="str">
        <f>IF(B1789="NET","",IFERROR(VLOOKUP(O1789,'2) Order Form'!$V$9:$V$905,1,FALSE),"Ikke med I order form"))</f>
        <v/>
      </c>
      <c r="U1789" s="118"/>
      <c r="V1789" s="120"/>
      <c r="W1789" s="173"/>
      <c r="X1789" s="174"/>
      <c r="Y1789" s="175"/>
      <c r="AA1789" s="173"/>
    </row>
    <row r="1790" spans="1:27">
      <c r="A1790">
        <v>828162</v>
      </c>
      <c r="B1790" t="s">
        <v>979</v>
      </c>
      <c r="C1790" t="s">
        <v>3939</v>
      </c>
      <c r="D1790" t="s">
        <v>1026</v>
      </c>
      <c r="E1790" t="s">
        <v>2888</v>
      </c>
      <c r="F1790" t="s">
        <v>68</v>
      </c>
      <c r="G1790" t="s">
        <v>214</v>
      </c>
      <c r="H1790">
        <v>0</v>
      </c>
      <c r="I1790">
        <v>0</v>
      </c>
      <c r="J1790">
        <v>0</v>
      </c>
      <c r="K1790">
        <v>0</v>
      </c>
      <c r="L1790">
        <v>0</v>
      </c>
      <c r="N1790" s="171" t="str">
        <f t="shared" si="81"/>
        <v>828162-56002-XS</v>
      </c>
      <c r="O1790" s="172">
        <f>IF(B1790="NET","",IF(B1790="","",IFERROR(VLOOKUP(N1790,EAN!$A:$B,2,FALSE),"MANGLER - MÅ OPPDATERE EAN-FANEN")))</f>
        <v>7048652765819</v>
      </c>
      <c r="P1790" s="171">
        <f t="shared" si="82"/>
        <v>0</v>
      </c>
      <c r="Q1790" s="171">
        <f t="shared" si="83"/>
        <v>0</v>
      </c>
      <c r="S1790" s="102" t="str">
        <f>IF(B1790="NET","",IFERROR(VLOOKUP(O1790,'2) Order Form'!$V$9:$V$905,1,FALSE),"Ikke med I order form"))</f>
        <v>Ikke med I order form</v>
      </c>
      <c r="U1790" s="118"/>
      <c r="V1790" s="120"/>
      <c r="W1790" s="173"/>
      <c r="X1790" s="174"/>
      <c r="Y1790" s="175"/>
      <c r="AA1790" s="173"/>
    </row>
    <row r="1791" spans="1:27">
      <c r="A1791">
        <v>828162</v>
      </c>
      <c r="B1791" t="s">
        <v>979</v>
      </c>
      <c r="C1791" t="s">
        <v>3939</v>
      </c>
      <c r="D1791" t="s">
        <v>1027</v>
      </c>
      <c r="E1791" t="s">
        <v>2888</v>
      </c>
      <c r="F1791" t="s">
        <v>8</v>
      </c>
      <c r="G1791" t="s">
        <v>214</v>
      </c>
      <c r="H1791">
        <v>4</v>
      </c>
      <c r="I1791">
        <v>4</v>
      </c>
      <c r="J1791">
        <v>4</v>
      </c>
      <c r="K1791">
        <v>4</v>
      </c>
      <c r="L1791">
        <v>4</v>
      </c>
      <c r="N1791" s="171" t="str">
        <f t="shared" si="81"/>
        <v>828162-56002-S</v>
      </c>
      <c r="O1791" s="172">
        <f>IF(B1791="NET","",IF(B1791="","",IFERROR(VLOOKUP(N1791,EAN!$A:$B,2,FALSE),"MANGLER - MÅ OPPDATERE EAN-FANEN")))</f>
        <v>7048652765802</v>
      </c>
      <c r="P1791" s="171">
        <f t="shared" si="82"/>
        <v>4</v>
      </c>
      <c r="Q1791" s="171">
        <f t="shared" si="83"/>
        <v>4</v>
      </c>
      <c r="S1791" s="102" t="str">
        <f>IF(B1791="NET","",IFERROR(VLOOKUP(O1791,'2) Order Form'!$V$9:$V$905,1,FALSE),"Ikke med I order form"))</f>
        <v>Ikke med I order form</v>
      </c>
      <c r="U1791" s="118"/>
      <c r="V1791" s="120"/>
      <c r="W1791" s="173"/>
      <c r="X1791" s="174"/>
      <c r="Y1791" s="175"/>
      <c r="AA1791" s="173"/>
    </row>
    <row r="1792" spans="1:27">
      <c r="A1792">
        <v>828162</v>
      </c>
      <c r="B1792" t="s">
        <v>979</v>
      </c>
      <c r="C1792" t="s">
        <v>3939</v>
      </c>
      <c r="D1792" t="s">
        <v>1028</v>
      </c>
      <c r="E1792" t="s">
        <v>2888</v>
      </c>
      <c r="F1792" t="s">
        <v>7</v>
      </c>
      <c r="G1792" t="s">
        <v>214</v>
      </c>
      <c r="H1792">
        <v>0</v>
      </c>
      <c r="I1792">
        <v>0</v>
      </c>
      <c r="J1792">
        <v>0</v>
      </c>
      <c r="K1792">
        <v>0</v>
      </c>
      <c r="L1792">
        <v>0</v>
      </c>
      <c r="N1792" s="171" t="str">
        <f t="shared" si="81"/>
        <v>828162-56002-M</v>
      </c>
      <c r="O1792" s="172">
        <f>IF(B1792="NET","",IF(B1792="","",IFERROR(VLOOKUP(N1792,EAN!$A:$B,2,FALSE),"MANGLER - MÅ OPPDATERE EAN-FANEN")))</f>
        <v>7048652765796</v>
      </c>
      <c r="P1792" s="171">
        <f t="shared" si="82"/>
        <v>0</v>
      </c>
      <c r="Q1792" s="171">
        <f t="shared" si="83"/>
        <v>0</v>
      </c>
      <c r="S1792" s="102" t="str">
        <f>IF(B1792="NET","",IFERROR(VLOOKUP(O1792,'2) Order Form'!$V$9:$V$905,1,FALSE),"Ikke med I order form"))</f>
        <v>Ikke med I order form</v>
      </c>
      <c r="U1792" s="118"/>
      <c r="V1792" s="120"/>
      <c r="W1792" s="173"/>
      <c r="X1792" s="174"/>
      <c r="Y1792" s="175"/>
      <c r="AA1792" s="173"/>
    </row>
    <row r="1793" spans="1:27">
      <c r="A1793">
        <v>828162</v>
      </c>
      <c r="B1793" t="s">
        <v>979</v>
      </c>
      <c r="C1793" t="s">
        <v>3939</v>
      </c>
      <c r="D1793" t="s">
        <v>1029</v>
      </c>
      <c r="E1793" t="s">
        <v>2888</v>
      </c>
      <c r="F1793" t="s">
        <v>66</v>
      </c>
      <c r="G1793" t="s">
        <v>214</v>
      </c>
      <c r="H1793">
        <v>0</v>
      </c>
      <c r="I1793">
        <v>0</v>
      </c>
      <c r="J1793">
        <v>0</v>
      </c>
      <c r="K1793">
        <v>0</v>
      </c>
      <c r="L1793">
        <v>0</v>
      </c>
      <c r="N1793" s="171" t="str">
        <f t="shared" si="81"/>
        <v>828162-56002-L</v>
      </c>
      <c r="O1793" s="172">
        <f>IF(B1793="NET","",IF(B1793="","",IFERROR(VLOOKUP(N1793,EAN!$A:$B,2,FALSE),"MANGLER - MÅ OPPDATERE EAN-FANEN")))</f>
        <v>7048652765789</v>
      </c>
      <c r="P1793" s="171">
        <f t="shared" si="82"/>
        <v>0</v>
      </c>
      <c r="Q1793" s="171">
        <f t="shared" si="83"/>
        <v>0</v>
      </c>
      <c r="S1793" s="102" t="str">
        <f>IF(B1793="NET","",IFERROR(VLOOKUP(O1793,'2) Order Form'!$V$9:$V$905,1,FALSE),"Ikke med I order form"))</f>
        <v>Ikke med I order form</v>
      </c>
      <c r="U1793" s="118"/>
      <c r="V1793" s="120"/>
      <c r="W1793" s="173"/>
      <c r="X1793" s="174"/>
      <c r="Y1793" s="175"/>
      <c r="AA1793" s="173"/>
    </row>
    <row r="1794" spans="1:27">
      <c r="A1794">
        <v>828162</v>
      </c>
      <c r="B1794" t="s">
        <v>979</v>
      </c>
      <c r="C1794" t="s">
        <v>3939</v>
      </c>
      <c r="D1794" t="s">
        <v>3961</v>
      </c>
      <c r="E1794" t="s">
        <v>3962</v>
      </c>
      <c r="F1794" t="s">
        <v>68</v>
      </c>
      <c r="G1794" t="s">
        <v>111</v>
      </c>
      <c r="H1794">
        <v>0</v>
      </c>
      <c r="I1794">
        <v>0</v>
      </c>
      <c r="J1794">
        <v>0</v>
      </c>
      <c r="K1794">
        <v>0</v>
      </c>
      <c r="L1794">
        <v>0</v>
      </c>
      <c r="N1794" s="171" t="str">
        <f t="shared" si="81"/>
        <v>828162-56003-XS</v>
      </c>
      <c r="O1794" s="172" t="str">
        <f>IF(B1794="NET","",IF(B1794="","",IFERROR(VLOOKUP(N1794,EAN!$A:$B,2,FALSE),"MANGLER - MÅ OPPDATERE EAN-FANEN")))</f>
        <v>MANGLER - MÅ OPPDATERE EAN-FANEN</v>
      </c>
      <c r="P1794" s="171">
        <f t="shared" si="82"/>
        <v>0</v>
      </c>
      <c r="Q1794" s="171">
        <f t="shared" si="83"/>
        <v>0</v>
      </c>
      <c r="S1794" s="102" t="str">
        <f>IF(B1794="NET","",IFERROR(VLOOKUP(O1794,'2) Order Form'!$V$9:$V$905,1,FALSE),"Ikke med I order form"))</f>
        <v>Ikke med I order form</v>
      </c>
      <c r="U1794" s="118"/>
      <c r="V1794" s="120"/>
      <c r="W1794" s="173"/>
      <c r="X1794" s="174"/>
      <c r="Y1794" s="175"/>
      <c r="AA1794" s="173"/>
    </row>
    <row r="1795" spans="1:27">
      <c r="A1795">
        <v>828162</v>
      </c>
      <c r="B1795" t="s">
        <v>979</v>
      </c>
      <c r="C1795" t="s">
        <v>3939</v>
      </c>
      <c r="D1795" t="s">
        <v>3963</v>
      </c>
      <c r="E1795" t="s">
        <v>3962</v>
      </c>
      <c r="F1795" t="s">
        <v>8</v>
      </c>
      <c r="G1795" t="s">
        <v>111</v>
      </c>
      <c r="H1795">
        <v>0</v>
      </c>
      <c r="I1795">
        <v>0</v>
      </c>
      <c r="J1795">
        <v>0</v>
      </c>
      <c r="K1795">
        <v>0</v>
      </c>
      <c r="L1795">
        <v>0</v>
      </c>
      <c r="N1795" s="171" t="str">
        <f t="shared" si="81"/>
        <v>828162-56003-S</v>
      </c>
      <c r="O1795" s="172" t="str">
        <f>IF(B1795="NET","",IF(B1795="","",IFERROR(VLOOKUP(N1795,EAN!$A:$B,2,FALSE),"MANGLER - MÅ OPPDATERE EAN-FANEN")))</f>
        <v>MANGLER - MÅ OPPDATERE EAN-FANEN</v>
      </c>
      <c r="P1795" s="171">
        <f t="shared" si="82"/>
        <v>0</v>
      </c>
      <c r="Q1795" s="171">
        <f t="shared" si="83"/>
        <v>0</v>
      </c>
      <c r="S1795" s="102" t="str">
        <f>IF(B1795="NET","",IFERROR(VLOOKUP(O1795,'2) Order Form'!$V$9:$V$905,1,FALSE),"Ikke med I order form"))</f>
        <v>Ikke med I order form</v>
      </c>
      <c r="U1795" s="118"/>
      <c r="V1795" s="120"/>
      <c r="W1795" s="173"/>
      <c r="X1795" s="174"/>
      <c r="Y1795" s="175"/>
      <c r="AA1795" s="173"/>
    </row>
    <row r="1796" spans="1:27">
      <c r="A1796">
        <v>828162</v>
      </c>
      <c r="B1796" t="s">
        <v>979</v>
      </c>
      <c r="C1796" t="s">
        <v>3939</v>
      </c>
      <c r="D1796" t="s">
        <v>3964</v>
      </c>
      <c r="E1796" t="s">
        <v>3962</v>
      </c>
      <c r="F1796" t="s">
        <v>7</v>
      </c>
      <c r="G1796" t="s">
        <v>111</v>
      </c>
      <c r="H1796">
        <v>0</v>
      </c>
      <c r="I1796">
        <v>0</v>
      </c>
      <c r="J1796">
        <v>0</v>
      </c>
      <c r="K1796">
        <v>0</v>
      </c>
      <c r="L1796">
        <v>0</v>
      </c>
      <c r="N1796" s="171" t="str">
        <f t="shared" ref="N1796:N1859" si="84">CONCATENATE(A1796,"-",D1796)</f>
        <v>828162-56003-M</v>
      </c>
      <c r="O1796" s="172" t="str">
        <f>IF(B1796="NET","",IF(B1796="","",IFERROR(VLOOKUP(N1796,EAN!$A:$B,2,FALSE),"MANGLER - MÅ OPPDATERE EAN-FANEN")))</f>
        <v>MANGLER - MÅ OPPDATERE EAN-FANEN</v>
      </c>
      <c r="P1796" s="171">
        <f t="shared" si="82"/>
        <v>0</v>
      </c>
      <c r="Q1796" s="171">
        <f t="shared" si="83"/>
        <v>0</v>
      </c>
      <c r="S1796" s="102" t="str">
        <f>IF(B1796="NET","",IFERROR(VLOOKUP(O1796,'2) Order Form'!$V$9:$V$905,1,FALSE),"Ikke med I order form"))</f>
        <v>Ikke med I order form</v>
      </c>
      <c r="U1796" s="118"/>
      <c r="V1796" s="120"/>
      <c r="W1796" s="173"/>
      <c r="X1796" s="174"/>
      <c r="Y1796" s="175"/>
      <c r="AA1796" s="173"/>
    </row>
    <row r="1797" spans="1:27">
      <c r="A1797">
        <v>828162</v>
      </c>
      <c r="B1797" t="s">
        <v>979</v>
      </c>
      <c r="C1797" t="s">
        <v>3939</v>
      </c>
      <c r="D1797" t="s">
        <v>3965</v>
      </c>
      <c r="E1797" t="s">
        <v>3962</v>
      </c>
      <c r="F1797" t="s">
        <v>66</v>
      </c>
      <c r="G1797" t="s">
        <v>111</v>
      </c>
      <c r="H1797">
        <v>0</v>
      </c>
      <c r="I1797">
        <v>0</v>
      </c>
      <c r="J1797">
        <v>0</v>
      </c>
      <c r="K1797">
        <v>0</v>
      </c>
      <c r="L1797">
        <v>0</v>
      </c>
      <c r="N1797" s="171" t="str">
        <f t="shared" si="84"/>
        <v>828162-56003-L</v>
      </c>
      <c r="O1797" s="172" t="str">
        <f>IF(B1797="NET","",IF(B1797="","",IFERROR(VLOOKUP(N1797,EAN!$A:$B,2,FALSE),"MANGLER - MÅ OPPDATERE EAN-FANEN")))</f>
        <v>MANGLER - MÅ OPPDATERE EAN-FANEN</v>
      </c>
      <c r="P1797" s="171">
        <f t="shared" ref="P1797:P1860" si="85">H1797</f>
        <v>0</v>
      </c>
      <c r="Q1797" s="171">
        <f t="shared" ref="Q1797:Q1860" si="86">L1797</f>
        <v>0</v>
      </c>
      <c r="S1797" s="102" t="str">
        <f>IF(B1797="NET","",IFERROR(VLOOKUP(O1797,'2) Order Form'!$V$9:$V$905,1,FALSE),"Ikke med I order form"))</f>
        <v>Ikke med I order form</v>
      </c>
      <c r="U1797" s="118"/>
      <c r="V1797" s="120"/>
      <c r="W1797" s="173"/>
      <c r="X1797" s="174"/>
      <c r="Y1797" s="175"/>
      <c r="AA1797" s="173"/>
    </row>
    <row r="1798" spans="1:27">
      <c r="A1798">
        <v>828162</v>
      </c>
      <c r="B1798" t="s">
        <v>979</v>
      </c>
      <c r="C1798" t="s">
        <v>3939</v>
      </c>
      <c r="D1798" t="s">
        <v>338</v>
      </c>
      <c r="E1798" t="s">
        <v>2883</v>
      </c>
      <c r="F1798" t="s">
        <v>68</v>
      </c>
      <c r="G1798" t="s">
        <v>111</v>
      </c>
      <c r="H1798">
        <v>0</v>
      </c>
      <c r="I1798">
        <v>0</v>
      </c>
      <c r="J1798">
        <v>0</v>
      </c>
      <c r="K1798">
        <v>0</v>
      </c>
      <c r="L1798">
        <v>0</v>
      </c>
      <c r="N1798" s="171" t="str">
        <f t="shared" si="84"/>
        <v>828162-99901-XS</v>
      </c>
      <c r="O1798" s="172">
        <f>IF(B1798="NET","",IF(B1798="","",IFERROR(VLOOKUP(N1798,EAN!$A:$B,2,FALSE),"MANGLER - MÅ OPPDATERE EAN-FANEN")))</f>
        <v>7048652898746</v>
      </c>
      <c r="P1798" s="171">
        <f t="shared" si="85"/>
        <v>0</v>
      </c>
      <c r="Q1798" s="171">
        <f t="shared" si="86"/>
        <v>0</v>
      </c>
      <c r="S1798" s="102">
        <f>IF(B1798="NET","",IFERROR(VLOOKUP(O1798,'2) Order Form'!$V$9:$V$905,1,FALSE),"Ikke med I order form"))</f>
        <v>7048652898746</v>
      </c>
      <c r="U1798" s="118"/>
      <c r="V1798" s="120"/>
      <c r="W1798" s="173"/>
      <c r="X1798" s="174"/>
      <c r="Y1798" s="175"/>
      <c r="AA1798" s="173"/>
    </row>
    <row r="1799" spans="1:27">
      <c r="A1799">
        <v>828162</v>
      </c>
      <c r="B1799" t="s">
        <v>979</v>
      </c>
      <c r="C1799" t="s">
        <v>3939</v>
      </c>
      <c r="D1799" t="s">
        <v>334</v>
      </c>
      <c r="E1799" t="s">
        <v>2883</v>
      </c>
      <c r="F1799" t="s">
        <v>8</v>
      </c>
      <c r="G1799" t="s">
        <v>111</v>
      </c>
      <c r="H1799">
        <v>61</v>
      </c>
      <c r="I1799">
        <v>61</v>
      </c>
      <c r="J1799">
        <v>61</v>
      </c>
      <c r="K1799">
        <v>61</v>
      </c>
      <c r="L1799">
        <v>61</v>
      </c>
      <c r="N1799" s="171" t="str">
        <f t="shared" si="84"/>
        <v>828162-99901-S</v>
      </c>
      <c r="O1799" s="172">
        <f>IF(B1799="NET","",IF(B1799="","",IFERROR(VLOOKUP(N1799,EAN!$A:$B,2,FALSE),"MANGLER - MÅ OPPDATERE EAN-FANEN")))</f>
        <v>7048652898739</v>
      </c>
      <c r="P1799" s="171">
        <f t="shared" si="85"/>
        <v>61</v>
      </c>
      <c r="Q1799" s="171">
        <f t="shared" si="86"/>
        <v>61</v>
      </c>
      <c r="S1799" s="102">
        <f>IF(B1799="NET","",IFERROR(VLOOKUP(O1799,'2) Order Form'!$V$9:$V$905,1,FALSE),"Ikke med I order form"))</f>
        <v>7048652898739</v>
      </c>
      <c r="U1799" s="118"/>
      <c r="V1799" s="120"/>
      <c r="W1799" s="173"/>
      <c r="X1799" s="174"/>
      <c r="Y1799" s="175"/>
      <c r="AA1799" s="173"/>
    </row>
    <row r="1800" spans="1:27">
      <c r="A1800">
        <v>828162</v>
      </c>
      <c r="B1800" t="s">
        <v>979</v>
      </c>
      <c r="C1800" t="s">
        <v>3939</v>
      </c>
      <c r="D1800" t="s">
        <v>335</v>
      </c>
      <c r="E1800" t="s">
        <v>2883</v>
      </c>
      <c r="F1800" t="s">
        <v>7</v>
      </c>
      <c r="G1800" t="s">
        <v>111</v>
      </c>
      <c r="H1800">
        <v>157</v>
      </c>
      <c r="I1800">
        <v>157</v>
      </c>
      <c r="J1800">
        <v>157</v>
      </c>
      <c r="K1800">
        <v>157</v>
      </c>
      <c r="L1800">
        <v>157</v>
      </c>
      <c r="N1800" s="171" t="str">
        <f t="shared" si="84"/>
        <v>828162-99901-M</v>
      </c>
      <c r="O1800" s="172">
        <f>IF(B1800="NET","",IF(B1800="","",IFERROR(VLOOKUP(N1800,EAN!$A:$B,2,FALSE),"MANGLER - MÅ OPPDATERE EAN-FANEN")))</f>
        <v>7048652898722</v>
      </c>
      <c r="P1800" s="171">
        <f t="shared" si="85"/>
        <v>157</v>
      </c>
      <c r="Q1800" s="171">
        <f t="shared" si="86"/>
        <v>157</v>
      </c>
      <c r="S1800" s="102">
        <f>IF(B1800="NET","",IFERROR(VLOOKUP(O1800,'2) Order Form'!$V$9:$V$905,1,FALSE),"Ikke med I order form"))</f>
        <v>7048652898722</v>
      </c>
      <c r="U1800" s="118"/>
      <c r="V1800" s="120"/>
      <c r="W1800" s="173"/>
      <c r="X1800" s="174"/>
      <c r="Y1800" s="175"/>
      <c r="AA1800" s="173"/>
    </row>
    <row r="1801" spans="1:27">
      <c r="A1801">
        <v>828162</v>
      </c>
      <c r="B1801" t="s">
        <v>979</v>
      </c>
      <c r="C1801" t="s">
        <v>3939</v>
      </c>
      <c r="D1801" t="s">
        <v>336</v>
      </c>
      <c r="E1801" t="s">
        <v>2883</v>
      </c>
      <c r="F1801" t="s">
        <v>66</v>
      </c>
      <c r="G1801" t="s">
        <v>111</v>
      </c>
      <c r="H1801">
        <v>87</v>
      </c>
      <c r="I1801">
        <v>87</v>
      </c>
      <c r="J1801">
        <v>87</v>
      </c>
      <c r="K1801">
        <v>87</v>
      </c>
      <c r="L1801">
        <v>87</v>
      </c>
      <c r="N1801" s="171" t="str">
        <f t="shared" si="84"/>
        <v>828162-99901-L</v>
      </c>
      <c r="O1801" s="172">
        <f>IF(B1801="NET","",IF(B1801="","",IFERROR(VLOOKUP(N1801,EAN!$A:$B,2,FALSE),"MANGLER - MÅ OPPDATERE EAN-FANEN")))</f>
        <v>7048652898715</v>
      </c>
      <c r="P1801" s="171">
        <f t="shared" si="85"/>
        <v>87</v>
      </c>
      <c r="Q1801" s="171">
        <f t="shared" si="86"/>
        <v>87</v>
      </c>
      <c r="S1801" s="102">
        <f>IF(B1801="NET","",IFERROR(VLOOKUP(O1801,'2) Order Form'!$V$9:$V$905,1,FALSE),"Ikke med I order form"))</f>
        <v>7048652898715</v>
      </c>
      <c r="U1801" s="118"/>
      <c r="V1801" s="120"/>
      <c r="W1801" s="173"/>
      <c r="X1801" s="174"/>
      <c r="Y1801" s="175"/>
      <c r="AA1801" s="173"/>
    </row>
    <row r="1802" spans="1:27">
      <c r="A1802">
        <v>828162</v>
      </c>
      <c r="B1802" t="s">
        <v>979</v>
      </c>
      <c r="C1802" t="s">
        <v>3939</v>
      </c>
      <c r="D1802" t="s">
        <v>444</v>
      </c>
      <c r="E1802" t="s">
        <v>86</v>
      </c>
      <c r="F1802" t="s">
        <v>68</v>
      </c>
      <c r="G1802" t="s">
        <v>214</v>
      </c>
      <c r="H1802">
        <v>52</v>
      </c>
      <c r="I1802">
        <v>52</v>
      </c>
      <c r="J1802">
        <v>52</v>
      </c>
      <c r="K1802">
        <v>52</v>
      </c>
      <c r="L1802">
        <v>52</v>
      </c>
      <c r="N1802" s="171" t="str">
        <f t="shared" si="84"/>
        <v>828162-SEGRY-XS</v>
      </c>
      <c r="O1802" s="172">
        <f>IF(B1802="NET","",IF(B1802="","",IFERROR(VLOOKUP(N1802,EAN!$A:$B,2,FALSE),"MANGLER - MÅ OPPDATERE EAN-FANEN")))</f>
        <v>7048652537126</v>
      </c>
      <c r="P1802" s="171">
        <f t="shared" si="85"/>
        <v>52</v>
      </c>
      <c r="Q1802" s="171">
        <f t="shared" si="86"/>
        <v>52</v>
      </c>
      <c r="S1802" s="102" t="str">
        <f>IF(B1802="NET","",IFERROR(VLOOKUP(O1802,'2) Order Form'!$V$9:$V$905,1,FALSE),"Ikke med I order form"))</f>
        <v>Ikke med I order form</v>
      </c>
      <c r="U1802" s="118"/>
      <c r="V1802" s="120"/>
      <c r="W1802" s="173"/>
      <c r="X1802" s="174"/>
      <c r="Y1802" s="175"/>
      <c r="AA1802" s="173"/>
    </row>
    <row r="1803" spans="1:27">
      <c r="A1803">
        <v>828162</v>
      </c>
      <c r="B1803" t="s">
        <v>979</v>
      </c>
      <c r="C1803" t="s">
        <v>3939</v>
      </c>
      <c r="D1803" t="s">
        <v>128</v>
      </c>
      <c r="E1803" t="s">
        <v>86</v>
      </c>
      <c r="F1803" t="s">
        <v>8</v>
      </c>
      <c r="G1803" t="s">
        <v>214</v>
      </c>
      <c r="H1803">
        <v>125</v>
      </c>
      <c r="I1803">
        <v>125</v>
      </c>
      <c r="J1803">
        <v>125</v>
      </c>
      <c r="K1803">
        <v>125</v>
      </c>
      <c r="L1803">
        <v>125</v>
      </c>
      <c r="N1803" s="171" t="str">
        <f t="shared" si="84"/>
        <v>828162-SEGRY-S</v>
      </c>
      <c r="O1803" s="172">
        <f>IF(B1803="NET","",IF(B1803="","",IFERROR(VLOOKUP(N1803,EAN!$A:$B,2,FALSE),"MANGLER - MÅ OPPDATERE EAN-FANEN")))</f>
        <v>7048652537119</v>
      </c>
      <c r="P1803" s="171">
        <f t="shared" si="85"/>
        <v>125</v>
      </c>
      <c r="Q1803" s="171">
        <f t="shared" si="86"/>
        <v>125</v>
      </c>
      <c r="S1803" s="102" t="str">
        <f>IF(B1803="NET","",IFERROR(VLOOKUP(O1803,'2) Order Form'!$V$9:$V$905,1,FALSE),"Ikke med I order form"))</f>
        <v>Ikke med I order form</v>
      </c>
      <c r="U1803" s="118"/>
      <c r="V1803" s="120"/>
      <c r="W1803" s="173"/>
      <c r="X1803" s="174"/>
      <c r="Y1803" s="175"/>
      <c r="AA1803" s="173"/>
    </row>
    <row r="1804" spans="1:27">
      <c r="A1804">
        <v>828162</v>
      </c>
      <c r="B1804" t="s">
        <v>979</v>
      </c>
      <c r="C1804" t="s">
        <v>3939</v>
      </c>
      <c r="D1804" t="s">
        <v>129</v>
      </c>
      <c r="E1804" t="s">
        <v>86</v>
      </c>
      <c r="F1804" t="s">
        <v>7</v>
      </c>
      <c r="G1804" t="s">
        <v>214</v>
      </c>
      <c r="H1804">
        <v>214</v>
      </c>
      <c r="I1804">
        <v>214</v>
      </c>
      <c r="J1804">
        <v>214</v>
      </c>
      <c r="K1804">
        <v>214</v>
      </c>
      <c r="L1804">
        <v>214</v>
      </c>
      <c r="N1804" s="171" t="str">
        <f t="shared" si="84"/>
        <v>828162-SEGRY-M</v>
      </c>
      <c r="O1804" s="172">
        <f>IF(B1804="NET","",IF(B1804="","",IFERROR(VLOOKUP(N1804,EAN!$A:$B,2,FALSE),"MANGLER - MÅ OPPDATERE EAN-FANEN")))</f>
        <v>7048652537102</v>
      </c>
      <c r="P1804" s="171">
        <f t="shared" si="85"/>
        <v>214</v>
      </c>
      <c r="Q1804" s="171">
        <f t="shared" si="86"/>
        <v>214</v>
      </c>
      <c r="S1804" s="102" t="str">
        <f>IF(B1804="NET","",IFERROR(VLOOKUP(O1804,'2) Order Form'!$V$9:$V$905,1,FALSE),"Ikke med I order form"))</f>
        <v>Ikke med I order form</v>
      </c>
      <c r="U1804" s="118"/>
      <c r="V1804" s="120"/>
      <c r="W1804" s="173"/>
      <c r="X1804" s="174"/>
      <c r="Y1804" s="175"/>
      <c r="AA1804" s="173"/>
    </row>
    <row r="1805" spans="1:27">
      <c r="A1805">
        <v>828162</v>
      </c>
      <c r="B1805" t="s">
        <v>979</v>
      </c>
      <c r="C1805" t="s">
        <v>3939</v>
      </c>
      <c r="D1805" t="s">
        <v>130</v>
      </c>
      <c r="E1805" t="s">
        <v>86</v>
      </c>
      <c r="F1805" t="s">
        <v>66</v>
      </c>
      <c r="G1805" t="s">
        <v>214</v>
      </c>
      <c r="H1805">
        <v>204</v>
      </c>
      <c r="I1805">
        <v>204</v>
      </c>
      <c r="J1805">
        <v>204</v>
      </c>
      <c r="K1805">
        <v>204</v>
      </c>
      <c r="L1805">
        <v>204</v>
      </c>
      <c r="N1805" s="171" t="str">
        <f t="shared" si="84"/>
        <v>828162-SEGRY-L</v>
      </c>
      <c r="O1805" s="172">
        <f>IF(B1805="NET","",IF(B1805="","",IFERROR(VLOOKUP(N1805,EAN!$A:$B,2,FALSE),"MANGLER - MÅ OPPDATERE EAN-FANEN")))</f>
        <v>7048652537096</v>
      </c>
      <c r="P1805" s="171">
        <f t="shared" si="85"/>
        <v>204</v>
      </c>
      <c r="Q1805" s="171">
        <f t="shared" si="86"/>
        <v>204</v>
      </c>
      <c r="S1805" s="102" t="str">
        <f>IF(B1805="NET","",IFERROR(VLOOKUP(O1805,'2) Order Form'!$V$9:$V$905,1,FALSE),"Ikke med I order form"))</f>
        <v>Ikke med I order form</v>
      </c>
      <c r="U1805" s="118"/>
      <c r="V1805" s="120"/>
      <c r="W1805" s="173"/>
      <c r="X1805" s="174"/>
      <c r="Y1805" s="175"/>
      <c r="AA1805" s="173"/>
    </row>
    <row r="1806" spans="1:27">
      <c r="A1806" s="140">
        <v>828178</v>
      </c>
      <c r="B1806" t="s">
        <v>170</v>
      </c>
      <c r="H1806" s="140">
        <v>202341</v>
      </c>
      <c r="I1806" s="140">
        <v>202342</v>
      </c>
      <c r="J1806" s="140">
        <v>202343</v>
      </c>
      <c r="K1806" s="140">
        <v>202344</v>
      </c>
      <c r="L1806" s="140">
        <v>202345</v>
      </c>
      <c r="N1806" s="171" t="str">
        <f t="shared" si="84"/>
        <v>828178-</v>
      </c>
      <c r="O1806" s="172" t="str">
        <f>IF(B1806="NET","",IF(B1806="","",IFERROR(VLOOKUP(N1806,EAN!$A:$B,2,FALSE),"MANGLER - MÅ OPPDATERE EAN-FANEN")))</f>
        <v/>
      </c>
      <c r="P1806" s="171">
        <f t="shared" si="85"/>
        <v>202341</v>
      </c>
      <c r="Q1806" s="171">
        <f t="shared" si="86"/>
        <v>202345</v>
      </c>
      <c r="S1806" s="102" t="str">
        <f>IF(B1806="NET","",IFERROR(VLOOKUP(O1806,'2) Order Form'!$V$9:$V$905,1,FALSE),"Ikke med I order form"))</f>
        <v/>
      </c>
      <c r="U1806" s="118"/>
      <c r="V1806" s="120"/>
      <c r="W1806" s="173"/>
      <c r="X1806" s="174"/>
      <c r="Y1806" s="175"/>
      <c r="AA1806" s="173"/>
    </row>
    <row r="1807" spans="1:27">
      <c r="A1807">
        <v>828178</v>
      </c>
      <c r="B1807" t="s">
        <v>3433</v>
      </c>
      <c r="C1807" t="s">
        <v>3939</v>
      </c>
      <c r="D1807" t="s">
        <v>3434</v>
      </c>
      <c r="E1807" t="s">
        <v>3180</v>
      </c>
      <c r="F1807" t="s">
        <v>8</v>
      </c>
      <c r="G1807" t="s">
        <v>214</v>
      </c>
      <c r="H1807">
        <v>0</v>
      </c>
      <c r="I1807">
        <v>0</v>
      </c>
      <c r="J1807">
        <v>0</v>
      </c>
      <c r="K1807">
        <v>0</v>
      </c>
      <c r="L1807">
        <v>0</v>
      </c>
      <c r="N1807" s="171" t="str">
        <f t="shared" si="84"/>
        <v>828178-11001-S</v>
      </c>
      <c r="O1807" s="172" t="str">
        <f>IF(B1807="NET","",IF(B1807="","",IFERROR(VLOOKUP(N1807,EAN!$A:$B,2,FALSE),"MANGLER - MÅ OPPDATERE EAN-FANEN")))</f>
        <v>MANGLER - MÅ OPPDATERE EAN-FANEN</v>
      </c>
      <c r="P1807" s="171">
        <f t="shared" si="85"/>
        <v>0</v>
      </c>
      <c r="Q1807" s="171">
        <f t="shared" si="86"/>
        <v>0</v>
      </c>
      <c r="S1807" s="102" t="str">
        <f>IF(B1807="NET","",IFERROR(VLOOKUP(O1807,'2) Order Form'!$V$9:$V$905,1,FALSE),"Ikke med I order form"))</f>
        <v>Ikke med I order form</v>
      </c>
      <c r="U1807" s="118"/>
      <c r="V1807" s="120"/>
      <c r="W1807" s="173"/>
      <c r="X1807" s="174"/>
      <c r="Y1807" s="175"/>
      <c r="AA1807" s="173"/>
    </row>
    <row r="1808" spans="1:27">
      <c r="A1808">
        <v>828178</v>
      </c>
      <c r="B1808" t="s">
        <v>3433</v>
      </c>
      <c r="C1808" t="s">
        <v>3939</v>
      </c>
      <c r="D1808" t="s">
        <v>3435</v>
      </c>
      <c r="E1808" t="s">
        <v>3180</v>
      </c>
      <c r="F1808" t="s">
        <v>7</v>
      </c>
      <c r="G1808" t="s">
        <v>214</v>
      </c>
      <c r="H1808">
        <v>0</v>
      </c>
      <c r="I1808">
        <v>0</v>
      </c>
      <c r="J1808">
        <v>0</v>
      </c>
      <c r="K1808">
        <v>0</v>
      </c>
      <c r="L1808">
        <v>0</v>
      </c>
      <c r="N1808" s="171" t="str">
        <f t="shared" si="84"/>
        <v>828178-11001-M</v>
      </c>
      <c r="O1808" s="172" t="str">
        <f>IF(B1808="NET","",IF(B1808="","",IFERROR(VLOOKUP(N1808,EAN!$A:$B,2,FALSE),"MANGLER - MÅ OPPDATERE EAN-FANEN")))</f>
        <v>MANGLER - MÅ OPPDATERE EAN-FANEN</v>
      </c>
      <c r="P1808" s="171">
        <f t="shared" si="85"/>
        <v>0</v>
      </c>
      <c r="Q1808" s="171">
        <f t="shared" si="86"/>
        <v>0</v>
      </c>
      <c r="S1808" s="102" t="str">
        <f>IF(B1808="NET","",IFERROR(VLOOKUP(O1808,'2) Order Form'!$V$9:$V$905,1,FALSE),"Ikke med I order form"))</f>
        <v>Ikke med I order form</v>
      </c>
      <c r="U1808" s="118"/>
      <c r="V1808" s="120"/>
      <c r="W1808" s="173"/>
      <c r="X1808" s="174"/>
      <c r="Y1808" s="175"/>
      <c r="AA1808" s="173"/>
    </row>
    <row r="1809" spans="1:27">
      <c r="A1809">
        <v>828178</v>
      </c>
      <c r="B1809" t="s">
        <v>3433</v>
      </c>
      <c r="C1809" t="s">
        <v>3939</v>
      </c>
      <c r="D1809" t="s">
        <v>3436</v>
      </c>
      <c r="E1809" t="s">
        <v>3180</v>
      </c>
      <c r="F1809" t="s">
        <v>66</v>
      </c>
      <c r="G1809" t="s">
        <v>214</v>
      </c>
      <c r="H1809">
        <v>0</v>
      </c>
      <c r="I1809">
        <v>0</v>
      </c>
      <c r="J1809">
        <v>0</v>
      </c>
      <c r="K1809">
        <v>0</v>
      </c>
      <c r="L1809">
        <v>0</v>
      </c>
      <c r="N1809" s="171" t="str">
        <f t="shared" si="84"/>
        <v>828178-11001-L</v>
      </c>
      <c r="O1809" s="172" t="str">
        <f>IF(B1809="NET","",IF(B1809="","",IFERROR(VLOOKUP(N1809,EAN!$A:$B,2,FALSE),"MANGLER - MÅ OPPDATERE EAN-FANEN")))</f>
        <v>MANGLER - MÅ OPPDATERE EAN-FANEN</v>
      </c>
      <c r="P1809" s="171">
        <f t="shared" si="85"/>
        <v>0</v>
      </c>
      <c r="Q1809" s="171">
        <f t="shared" si="86"/>
        <v>0</v>
      </c>
      <c r="S1809" s="102" t="str">
        <f>IF(B1809="NET","",IFERROR(VLOOKUP(O1809,'2) Order Form'!$V$9:$V$905,1,FALSE),"Ikke med I order form"))</f>
        <v>Ikke med I order form</v>
      </c>
      <c r="U1809" s="118"/>
      <c r="V1809" s="120"/>
      <c r="W1809" s="173"/>
      <c r="X1809" s="174"/>
      <c r="Y1809" s="175"/>
      <c r="AA1809" s="173"/>
    </row>
    <row r="1810" spans="1:27">
      <c r="A1810">
        <v>828178</v>
      </c>
      <c r="B1810" t="s">
        <v>3433</v>
      </c>
      <c r="C1810" t="s">
        <v>3939</v>
      </c>
      <c r="D1810" t="s">
        <v>3437</v>
      </c>
      <c r="E1810" t="s">
        <v>3180</v>
      </c>
      <c r="F1810" t="s">
        <v>67</v>
      </c>
      <c r="G1810" t="s">
        <v>214</v>
      </c>
      <c r="H1810">
        <v>0</v>
      </c>
      <c r="I1810">
        <v>0</v>
      </c>
      <c r="J1810">
        <v>0</v>
      </c>
      <c r="K1810">
        <v>0</v>
      </c>
      <c r="L1810">
        <v>0</v>
      </c>
      <c r="N1810" s="171" t="str">
        <f t="shared" si="84"/>
        <v>828178-11001-XL</v>
      </c>
      <c r="O1810" s="172" t="str">
        <f>IF(B1810="NET","",IF(B1810="","",IFERROR(VLOOKUP(N1810,EAN!$A:$B,2,FALSE),"MANGLER - MÅ OPPDATERE EAN-FANEN")))</f>
        <v>MANGLER - MÅ OPPDATERE EAN-FANEN</v>
      </c>
      <c r="P1810" s="171">
        <f t="shared" si="85"/>
        <v>0</v>
      </c>
      <c r="Q1810" s="171">
        <f t="shared" si="86"/>
        <v>0</v>
      </c>
      <c r="S1810" s="102" t="str">
        <f>IF(B1810="NET","",IFERROR(VLOOKUP(O1810,'2) Order Form'!$V$9:$V$905,1,FALSE),"Ikke med I order form"))</f>
        <v>Ikke med I order form</v>
      </c>
      <c r="U1810" s="118"/>
      <c r="V1810" s="120"/>
      <c r="W1810" s="173"/>
      <c r="X1810" s="174"/>
      <c r="Y1810" s="175"/>
      <c r="AA1810" s="173"/>
    </row>
    <row r="1811" spans="1:27">
      <c r="A1811">
        <v>828178</v>
      </c>
      <c r="B1811" t="s">
        <v>3433</v>
      </c>
      <c r="C1811" t="s">
        <v>3939</v>
      </c>
      <c r="D1811" t="s">
        <v>4100</v>
      </c>
      <c r="E1811" t="s">
        <v>3412</v>
      </c>
      <c r="F1811" t="s">
        <v>8</v>
      </c>
      <c r="G1811" t="s">
        <v>111</v>
      </c>
      <c r="H1811">
        <v>0</v>
      </c>
      <c r="I1811">
        <v>0</v>
      </c>
      <c r="J1811">
        <v>0</v>
      </c>
      <c r="K1811">
        <v>0</v>
      </c>
      <c r="L1811">
        <v>0</v>
      </c>
      <c r="N1811" s="171" t="str">
        <f t="shared" si="84"/>
        <v>828178-54100-S</v>
      </c>
      <c r="O1811" s="172" t="str">
        <f>IF(B1811="NET","",IF(B1811="","",IFERROR(VLOOKUP(N1811,EAN!$A:$B,2,FALSE),"MANGLER - MÅ OPPDATERE EAN-FANEN")))</f>
        <v>MANGLER - MÅ OPPDATERE EAN-FANEN</v>
      </c>
      <c r="P1811" s="171">
        <f t="shared" si="85"/>
        <v>0</v>
      </c>
      <c r="Q1811" s="171">
        <f t="shared" si="86"/>
        <v>0</v>
      </c>
      <c r="S1811" s="102" t="str">
        <f>IF(B1811="NET","",IFERROR(VLOOKUP(O1811,'2) Order Form'!$V$9:$V$905,1,FALSE),"Ikke med I order form"))</f>
        <v>Ikke med I order form</v>
      </c>
      <c r="U1811" s="118"/>
      <c r="V1811" s="120"/>
      <c r="W1811" s="173"/>
      <c r="X1811" s="174"/>
      <c r="Y1811" s="175"/>
      <c r="AA1811" s="173"/>
    </row>
    <row r="1812" spans="1:27">
      <c r="A1812">
        <v>828178</v>
      </c>
      <c r="B1812" t="s">
        <v>3433</v>
      </c>
      <c r="C1812" t="s">
        <v>3939</v>
      </c>
      <c r="D1812" t="s">
        <v>4101</v>
      </c>
      <c r="E1812" t="s">
        <v>3412</v>
      </c>
      <c r="F1812" t="s">
        <v>7</v>
      </c>
      <c r="G1812" t="s">
        <v>111</v>
      </c>
      <c r="H1812">
        <v>0</v>
      </c>
      <c r="I1812">
        <v>0</v>
      </c>
      <c r="J1812">
        <v>0</v>
      </c>
      <c r="K1812">
        <v>0</v>
      </c>
      <c r="L1812">
        <v>0</v>
      </c>
      <c r="N1812" s="171" t="str">
        <f t="shared" si="84"/>
        <v>828178-54100-M</v>
      </c>
      <c r="O1812" s="172" t="str">
        <f>IF(B1812="NET","",IF(B1812="","",IFERROR(VLOOKUP(N1812,EAN!$A:$B,2,FALSE),"MANGLER - MÅ OPPDATERE EAN-FANEN")))</f>
        <v>MANGLER - MÅ OPPDATERE EAN-FANEN</v>
      </c>
      <c r="P1812" s="171">
        <f t="shared" si="85"/>
        <v>0</v>
      </c>
      <c r="Q1812" s="171">
        <f t="shared" si="86"/>
        <v>0</v>
      </c>
      <c r="S1812" s="102" t="str">
        <f>IF(B1812="NET","",IFERROR(VLOOKUP(O1812,'2) Order Form'!$V$9:$V$905,1,FALSE),"Ikke med I order form"))</f>
        <v>Ikke med I order form</v>
      </c>
      <c r="U1812" s="118"/>
      <c r="V1812" s="120"/>
      <c r="W1812" s="173"/>
      <c r="X1812" s="174"/>
      <c r="Y1812" s="175"/>
      <c r="AA1812" s="173"/>
    </row>
    <row r="1813" spans="1:27">
      <c r="A1813">
        <v>828178</v>
      </c>
      <c r="B1813" t="s">
        <v>3433</v>
      </c>
      <c r="C1813" t="s">
        <v>3939</v>
      </c>
      <c r="D1813" t="s">
        <v>4102</v>
      </c>
      <c r="E1813" t="s">
        <v>3412</v>
      </c>
      <c r="F1813" t="s">
        <v>66</v>
      </c>
      <c r="G1813" t="s">
        <v>111</v>
      </c>
      <c r="H1813">
        <v>0</v>
      </c>
      <c r="I1813">
        <v>0</v>
      </c>
      <c r="J1813">
        <v>0</v>
      </c>
      <c r="K1813">
        <v>0</v>
      </c>
      <c r="L1813">
        <v>0</v>
      </c>
      <c r="N1813" s="171" t="str">
        <f t="shared" si="84"/>
        <v>828178-54100-L</v>
      </c>
      <c r="O1813" s="172" t="str">
        <f>IF(B1813="NET","",IF(B1813="","",IFERROR(VLOOKUP(N1813,EAN!$A:$B,2,FALSE),"MANGLER - MÅ OPPDATERE EAN-FANEN")))</f>
        <v>MANGLER - MÅ OPPDATERE EAN-FANEN</v>
      </c>
      <c r="P1813" s="171">
        <f t="shared" si="85"/>
        <v>0</v>
      </c>
      <c r="Q1813" s="171">
        <f t="shared" si="86"/>
        <v>0</v>
      </c>
      <c r="S1813" s="102" t="str">
        <f>IF(B1813="NET","",IFERROR(VLOOKUP(O1813,'2) Order Form'!$V$9:$V$905,1,FALSE),"Ikke med I order form"))</f>
        <v>Ikke med I order form</v>
      </c>
      <c r="U1813" s="118"/>
      <c r="V1813" s="120"/>
      <c r="W1813" s="173"/>
      <c r="X1813" s="174"/>
      <c r="Y1813" s="175"/>
      <c r="AA1813" s="173"/>
    </row>
    <row r="1814" spans="1:27">
      <c r="A1814">
        <v>828178</v>
      </c>
      <c r="B1814" t="s">
        <v>3433</v>
      </c>
      <c r="C1814" t="s">
        <v>3939</v>
      </c>
      <c r="D1814" t="s">
        <v>4103</v>
      </c>
      <c r="E1814" t="s">
        <v>3412</v>
      </c>
      <c r="F1814" t="s">
        <v>67</v>
      </c>
      <c r="G1814" t="s">
        <v>111</v>
      </c>
      <c r="H1814">
        <v>0</v>
      </c>
      <c r="I1814">
        <v>0</v>
      </c>
      <c r="J1814">
        <v>0</v>
      </c>
      <c r="K1814">
        <v>0</v>
      </c>
      <c r="L1814">
        <v>0</v>
      </c>
      <c r="N1814" s="171" t="str">
        <f t="shared" si="84"/>
        <v>828178-54100-XL</v>
      </c>
      <c r="O1814" s="172" t="str">
        <f>IF(B1814="NET","",IF(B1814="","",IFERROR(VLOOKUP(N1814,EAN!$A:$B,2,FALSE),"MANGLER - MÅ OPPDATERE EAN-FANEN")))</f>
        <v>MANGLER - MÅ OPPDATERE EAN-FANEN</v>
      </c>
      <c r="P1814" s="171">
        <f t="shared" si="85"/>
        <v>0</v>
      </c>
      <c r="Q1814" s="171">
        <f t="shared" si="86"/>
        <v>0</v>
      </c>
      <c r="S1814" s="102" t="str">
        <f>IF(B1814="NET","",IFERROR(VLOOKUP(O1814,'2) Order Form'!$V$9:$V$905,1,FALSE),"Ikke med I order form"))</f>
        <v>Ikke med I order form</v>
      </c>
      <c r="U1814" s="118"/>
      <c r="V1814" s="120"/>
      <c r="W1814" s="173"/>
      <c r="X1814" s="174"/>
      <c r="Y1814" s="175"/>
      <c r="AA1814" s="173"/>
    </row>
    <row r="1815" spans="1:27">
      <c r="A1815">
        <v>828178</v>
      </c>
      <c r="B1815" t="s">
        <v>3433</v>
      </c>
      <c r="C1815" t="s">
        <v>3939</v>
      </c>
      <c r="D1815" t="s">
        <v>1417</v>
      </c>
      <c r="E1815" t="s">
        <v>2885</v>
      </c>
      <c r="F1815" t="s">
        <v>8</v>
      </c>
      <c r="G1815" t="s">
        <v>214</v>
      </c>
      <c r="H1815">
        <v>0</v>
      </c>
      <c r="I1815">
        <v>0</v>
      </c>
      <c r="J1815">
        <v>0</v>
      </c>
      <c r="K1815">
        <v>0</v>
      </c>
      <c r="L1815">
        <v>0</v>
      </c>
      <c r="N1815" s="171" t="str">
        <f t="shared" si="84"/>
        <v>828178-55505-S</v>
      </c>
      <c r="O1815" s="172" t="str">
        <f>IF(B1815="NET","",IF(B1815="","",IFERROR(VLOOKUP(N1815,EAN!$A:$B,2,FALSE),"MANGLER - MÅ OPPDATERE EAN-FANEN")))</f>
        <v>MANGLER - MÅ OPPDATERE EAN-FANEN</v>
      </c>
      <c r="P1815" s="171">
        <f t="shared" si="85"/>
        <v>0</v>
      </c>
      <c r="Q1815" s="171">
        <f t="shared" si="86"/>
        <v>0</v>
      </c>
      <c r="S1815" s="102" t="str">
        <f>IF(B1815="NET","",IFERROR(VLOOKUP(O1815,'2) Order Form'!$V$9:$V$905,1,FALSE),"Ikke med I order form"))</f>
        <v>Ikke med I order form</v>
      </c>
      <c r="U1815" s="118"/>
      <c r="V1815" s="120"/>
      <c r="W1815" s="173"/>
      <c r="X1815" s="174"/>
      <c r="Y1815" s="175"/>
      <c r="AA1815" s="173"/>
    </row>
    <row r="1816" spans="1:27">
      <c r="A1816">
        <v>828178</v>
      </c>
      <c r="B1816" t="s">
        <v>3433</v>
      </c>
      <c r="C1816" t="s">
        <v>3939</v>
      </c>
      <c r="D1816" t="s">
        <v>1418</v>
      </c>
      <c r="E1816" t="s">
        <v>2885</v>
      </c>
      <c r="F1816" t="s">
        <v>7</v>
      </c>
      <c r="G1816" t="s">
        <v>214</v>
      </c>
      <c r="H1816">
        <v>0</v>
      </c>
      <c r="I1816">
        <v>0</v>
      </c>
      <c r="J1816">
        <v>0</v>
      </c>
      <c r="K1816">
        <v>0</v>
      </c>
      <c r="L1816">
        <v>0</v>
      </c>
      <c r="N1816" s="171" t="str">
        <f t="shared" si="84"/>
        <v>828178-55505-M</v>
      </c>
      <c r="O1816" s="172" t="str">
        <f>IF(B1816="NET","",IF(B1816="","",IFERROR(VLOOKUP(N1816,EAN!$A:$B,2,FALSE),"MANGLER - MÅ OPPDATERE EAN-FANEN")))</f>
        <v>MANGLER - MÅ OPPDATERE EAN-FANEN</v>
      </c>
      <c r="P1816" s="171">
        <f t="shared" si="85"/>
        <v>0</v>
      </c>
      <c r="Q1816" s="171">
        <f t="shared" si="86"/>
        <v>0</v>
      </c>
      <c r="S1816" s="102" t="str">
        <f>IF(B1816="NET","",IFERROR(VLOOKUP(O1816,'2) Order Form'!$V$9:$V$905,1,FALSE),"Ikke med I order form"))</f>
        <v>Ikke med I order form</v>
      </c>
      <c r="U1816" s="118"/>
      <c r="V1816" s="120"/>
      <c r="W1816" s="173"/>
      <c r="X1816" s="174"/>
      <c r="Y1816" s="175"/>
      <c r="AA1816" s="173"/>
    </row>
    <row r="1817" spans="1:27">
      <c r="A1817">
        <v>828178</v>
      </c>
      <c r="B1817" t="s">
        <v>3433</v>
      </c>
      <c r="C1817" t="s">
        <v>3939</v>
      </c>
      <c r="D1817" t="s">
        <v>1419</v>
      </c>
      <c r="E1817" t="s">
        <v>2885</v>
      </c>
      <c r="F1817" t="s">
        <v>66</v>
      </c>
      <c r="G1817" t="s">
        <v>214</v>
      </c>
      <c r="H1817">
        <v>0</v>
      </c>
      <c r="I1817">
        <v>0</v>
      </c>
      <c r="J1817">
        <v>0</v>
      </c>
      <c r="K1817">
        <v>0</v>
      </c>
      <c r="L1817">
        <v>0</v>
      </c>
      <c r="N1817" s="171" t="str">
        <f t="shared" si="84"/>
        <v>828178-55505-L</v>
      </c>
      <c r="O1817" s="172" t="str">
        <f>IF(B1817="NET","",IF(B1817="","",IFERROR(VLOOKUP(N1817,EAN!$A:$B,2,FALSE),"MANGLER - MÅ OPPDATERE EAN-FANEN")))</f>
        <v>MANGLER - MÅ OPPDATERE EAN-FANEN</v>
      </c>
      <c r="P1817" s="171">
        <f t="shared" si="85"/>
        <v>0</v>
      </c>
      <c r="Q1817" s="171">
        <f t="shared" si="86"/>
        <v>0</v>
      </c>
      <c r="S1817" s="102" t="str">
        <f>IF(B1817="NET","",IFERROR(VLOOKUP(O1817,'2) Order Form'!$V$9:$V$905,1,FALSE),"Ikke med I order form"))</f>
        <v>Ikke med I order form</v>
      </c>
      <c r="U1817" s="118"/>
      <c r="V1817" s="120"/>
      <c r="W1817" s="173"/>
      <c r="X1817" s="174"/>
      <c r="Y1817" s="175"/>
      <c r="AA1817" s="173"/>
    </row>
    <row r="1818" spans="1:27">
      <c r="A1818">
        <v>828178</v>
      </c>
      <c r="B1818" t="s">
        <v>3433</v>
      </c>
      <c r="C1818" t="s">
        <v>3939</v>
      </c>
      <c r="D1818" t="s">
        <v>1420</v>
      </c>
      <c r="E1818" t="s">
        <v>2885</v>
      </c>
      <c r="F1818" t="s">
        <v>67</v>
      </c>
      <c r="G1818" t="s">
        <v>214</v>
      </c>
      <c r="H1818">
        <v>0</v>
      </c>
      <c r="I1818">
        <v>0</v>
      </c>
      <c r="J1818">
        <v>0</v>
      </c>
      <c r="K1818">
        <v>0</v>
      </c>
      <c r="L1818">
        <v>0</v>
      </c>
      <c r="N1818" s="171" t="str">
        <f t="shared" si="84"/>
        <v>828178-55505-XL</v>
      </c>
      <c r="O1818" s="172" t="str">
        <f>IF(B1818="NET","",IF(B1818="","",IFERROR(VLOOKUP(N1818,EAN!$A:$B,2,FALSE),"MANGLER - MÅ OPPDATERE EAN-FANEN")))</f>
        <v>MANGLER - MÅ OPPDATERE EAN-FANEN</v>
      </c>
      <c r="P1818" s="171">
        <f t="shared" si="85"/>
        <v>0</v>
      </c>
      <c r="Q1818" s="171">
        <f t="shared" si="86"/>
        <v>0</v>
      </c>
      <c r="S1818" s="102" t="str">
        <f>IF(B1818="NET","",IFERROR(VLOOKUP(O1818,'2) Order Form'!$V$9:$V$905,1,FALSE),"Ikke med I order form"))</f>
        <v>Ikke med I order form</v>
      </c>
      <c r="U1818" s="118"/>
      <c r="V1818" s="120"/>
      <c r="W1818" s="173"/>
      <c r="X1818" s="174"/>
      <c r="Y1818" s="175"/>
      <c r="AA1818" s="173"/>
    </row>
    <row r="1819" spans="1:27">
      <c r="A1819">
        <v>828178</v>
      </c>
      <c r="B1819" t="s">
        <v>3433</v>
      </c>
      <c r="C1819" t="s">
        <v>3939</v>
      </c>
      <c r="D1819" t="s">
        <v>334</v>
      </c>
      <c r="E1819" t="s">
        <v>2883</v>
      </c>
      <c r="F1819" t="s">
        <v>8</v>
      </c>
      <c r="G1819" t="s">
        <v>111</v>
      </c>
      <c r="H1819">
        <v>0</v>
      </c>
      <c r="I1819">
        <v>0</v>
      </c>
      <c r="J1819">
        <v>0</v>
      </c>
      <c r="K1819">
        <v>0</v>
      </c>
      <c r="L1819">
        <v>0</v>
      </c>
      <c r="N1819" s="171" t="str">
        <f t="shared" si="84"/>
        <v>828178-99901-S</v>
      </c>
      <c r="O1819" s="172" t="str">
        <f>IF(B1819="NET","",IF(B1819="","",IFERROR(VLOOKUP(N1819,EAN!$A:$B,2,FALSE),"MANGLER - MÅ OPPDATERE EAN-FANEN")))</f>
        <v>MANGLER - MÅ OPPDATERE EAN-FANEN</v>
      </c>
      <c r="P1819" s="171">
        <f t="shared" si="85"/>
        <v>0</v>
      </c>
      <c r="Q1819" s="171">
        <f t="shared" si="86"/>
        <v>0</v>
      </c>
      <c r="S1819" s="102" t="str">
        <f>IF(B1819="NET","",IFERROR(VLOOKUP(O1819,'2) Order Form'!$V$9:$V$905,1,FALSE),"Ikke med I order form"))</f>
        <v>Ikke med I order form</v>
      </c>
      <c r="U1819" s="118"/>
      <c r="V1819" s="120"/>
      <c r="W1819" s="173"/>
      <c r="X1819" s="174"/>
      <c r="Y1819" s="175"/>
      <c r="AA1819" s="173"/>
    </row>
    <row r="1820" spans="1:27">
      <c r="A1820">
        <v>828178</v>
      </c>
      <c r="B1820" t="s">
        <v>3433</v>
      </c>
      <c r="C1820" t="s">
        <v>3939</v>
      </c>
      <c r="D1820" t="s">
        <v>335</v>
      </c>
      <c r="E1820" t="s">
        <v>2883</v>
      </c>
      <c r="F1820" t="s">
        <v>7</v>
      </c>
      <c r="G1820" t="s">
        <v>111</v>
      </c>
      <c r="H1820">
        <v>0</v>
      </c>
      <c r="I1820">
        <v>0</v>
      </c>
      <c r="J1820">
        <v>0</v>
      </c>
      <c r="K1820">
        <v>0</v>
      </c>
      <c r="L1820">
        <v>0</v>
      </c>
      <c r="N1820" s="171" t="str">
        <f t="shared" si="84"/>
        <v>828178-99901-M</v>
      </c>
      <c r="O1820" s="172" t="str">
        <f>IF(B1820="NET","",IF(B1820="","",IFERROR(VLOOKUP(N1820,EAN!$A:$B,2,FALSE),"MANGLER - MÅ OPPDATERE EAN-FANEN")))</f>
        <v>MANGLER - MÅ OPPDATERE EAN-FANEN</v>
      </c>
      <c r="P1820" s="171">
        <f t="shared" si="85"/>
        <v>0</v>
      </c>
      <c r="Q1820" s="171">
        <f t="shared" si="86"/>
        <v>0</v>
      </c>
      <c r="S1820" s="102" t="str">
        <f>IF(B1820="NET","",IFERROR(VLOOKUP(O1820,'2) Order Form'!$V$9:$V$905,1,FALSE),"Ikke med I order form"))</f>
        <v>Ikke med I order form</v>
      </c>
      <c r="U1820" s="118"/>
      <c r="V1820" s="120"/>
      <c r="W1820" s="173"/>
      <c r="X1820" s="174"/>
      <c r="Y1820" s="175"/>
      <c r="AA1820" s="173"/>
    </row>
    <row r="1821" spans="1:27">
      <c r="A1821">
        <v>828178</v>
      </c>
      <c r="B1821" t="s">
        <v>3433</v>
      </c>
      <c r="C1821" t="s">
        <v>3939</v>
      </c>
      <c r="D1821" t="s">
        <v>336</v>
      </c>
      <c r="E1821" t="s">
        <v>2883</v>
      </c>
      <c r="F1821" t="s">
        <v>66</v>
      </c>
      <c r="G1821" t="s">
        <v>111</v>
      </c>
      <c r="H1821">
        <v>1</v>
      </c>
      <c r="I1821">
        <v>1</v>
      </c>
      <c r="J1821">
        <v>1</v>
      </c>
      <c r="K1821">
        <v>1</v>
      </c>
      <c r="L1821">
        <v>1</v>
      </c>
      <c r="N1821" s="171" t="str">
        <f t="shared" si="84"/>
        <v>828178-99901-L</v>
      </c>
      <c r="O1821" s="172" t="str">
        <f>IF(B1821="NET","",IF(B1821="","",IFERROR(VLOOKUP(N1821,EAN!$A:$B,2,FALSE),"MANGLER - MÅ OPPDATERE EAN-FANEN")))</f>
        <v>MANGLER - MÅ OPPDATERE EAN-FANEN</v>
      </c>
      <c r="P1821" s="171">
        <f t="shared" si="85"/>
        <v>1</v>
      </c>
      <c r="Q1821" s="171">
        <f t="shared" si="86"/>
        <v>1</v>
      </c>
      <c r="S1821" s="102" t="str">
        <f>IF(B1821="NET","",IFERROR(VLOOKUP(O1821,'2) Order Form'!$V$9:$V$905,1,FALSE),"Ikke med I order form"))</f>
        <v>Ikke med I order form</v>
      </c>
      <c r="U1821" s="118"/>
      <c r="V1821" s="120"/>
      <c r="W1821" s="173"/>
      <c r="X1821" s="174"/>
      <c r="Y1821" s="175"/>
      <c r="AA1821" s="173"/>
    </row>
    <row r="1822" spans="1:27">
      <c r="A1822">
        <v>828178</v>
      </c>
      <c r="B1822" t="s">
        <v>3433</v>
      </c>
      <c r="C1822" t="s">
        <v>3939</v>
      </c>
      <c r="D1822" t="s">
        <v>337</v>
      </c>
      <c r="E1822" t="s">
        <v>2883</v>
      </c>
      <c r="F1822" t="s">
        <v>67</v>
      </c>
      <c r="G1822" t="s">
        <v>111</v>
      </c>
      <c r="H1822">
        <v>0</v>
      </c>
      <c r="I1822">
        <v>0</v>
      </c>
      <c r="J1822">
        <v>0</v>
      </c>
      <c r="K1822">
        <v>0</v>
      </c>
      <c r="L1822">
        <v>0</v>
      </c>
      <c r="N1822" s="171" t="str">
        <f t="shared" si="84"/>
        <v>828178-99901-XL</v>
      </c>
      <c r="O1822" s="172" t="str">
        <f>IF(B1822="NET","",IF(B1822="","",IFERROR(VLOOKUP(N1822,EAN!$A:$B,2,FALSE),"MANGLER - MÅ OPPDATERE EAN-FANEN")))</f>
        <v>MANGLER - MÅ OPPDATERE EAN-FANEN</v>
      </c>
      <c r="P1822" s="171">
        <f t="shared" si="85"/>
        <v>0</v>
      </c>
      <c r="Q1822" s="171">
        <f t="shared" si="86"/>
        <v>0</v>
      </c>
      <c r="S1822" s="102" t="str">
        <f>IF(B1822="NET","",IFERROR(VLOOKUP(O1822,'2) Order Form'!$V$9:$V$905,1,FALSE),"Ikke med I order form"))</f>
        <v>Ikke med I order form</v>
      </c>
      <c r="U1822" s="118"/>
      <c r="V1822" s="120"/>
      <c r="W1822" s="173"/>
      <c r="X1822" s="174"/>
      <c r="Y1822" s="175"/>
      <c r="AA1822" s="173"/>
    </row>
    <row r="1823" spans="1:27">
      <c r="A1823" s="140">
        <v>828179</v>
      </c>
      <c r="B1823" t="s">
        <v>170</v>
      </c>
      <c r="H1823" s="140">
        <v>202341</v>
      </c>
      <c r="I1823" s="140">
        <v>202342</v>
      </c>
      <c r="J1823" s="140">
        <v>202343</v>
      </c>
      <c r="K1823" s="140">
        <v>202344</v>
      </c>
      <c r="L1823" s="140">
        <v>202345</v>
      </c>
      <c r="N1823" s="171" t="str">
        <f t="shared" si="84"/>
        <v>828179-</v>
      </c>
      <c r="O1823" s="172" t="str">
        <f>IF(B1823="NET","",IF(B1823="","",IFERROR(VLOOKUP(N1823,EAN!$A:$B,2,FALSE),"MANGLER - MÅ OPPDATERE EAN-FANEN")))</f>
        <v/>
      </c>
      <c r="P1823" s="171">
        <f t="shared" si="85"/>
        <v>202341</v>
      </c>
      <c r="Q1823" s="171">
        <f t="shared" si="86"/>
        <v>202345</v>
      </c>
      <c r="S1823" s="102" t="str">
        <f>IF(B1823="NET","",IFERROR(VLOOKUP(O1823,'2) Order Form'!$V$9:$V$905,1,FALSE),"Ikke med I order form"))</f>
        <v/>
      </c>
      <c r="U1823" s="118"/>
      <c r="V1823" s="120"/>
      <c r="W1823" s="173"/>
      <c r="X1823" s="174"/>
      <c r="Y1823" s="175"/>
      <c r="AA1823" s="173"/>
    </row>
    <row r="1824" spans="1:27">
      <c r="A1824">
        <v>828179</v>
      </c>
      <c r="B1824" t="s">
        <v>3438</v>
      </c>
      <c r="C1824" t="s">
        <v>3939</v>
      </c>
      <c r="D1824" t="s">
        <v>3439</v>
      </c>
      <c r="E1824" t="s">
        <v>3180</v>
      </c>
      <c r="F1824" t="s">
        <v>68</v>
      </c>
      <c r="G1824" t="s">
        <v>214</v>
      </c>
      <c r="H1824">
        <v>0</v>
      </c>
      <c r="I1824">
        <v>0</v>
      </c>
      <c r="J1824">
        <v>0</v>
      </c>
      <c r="K1824">
        <v>0</v>
      </c>
      <c r="L1824">
        <v>0</v>
      </c>
      <c r="N1824" s="171" t="str">
        <f t="shared" si="84"/>
        <v>828179-11001-XS</v>
      </c>
      <c r="O1824" s="172" t="str">
        <f>IF(B1824="NET","",IF(B1824="","",IFERROR(VLOOKUP(N1824,EAN!$A:$B,2,FALSE),"MANGLER - MÅ OPPDATERE EAN-FANEN")))</f>
        <v>MANGLER - MÅ OPPDATERE EAN-FANEN</v>
      </c>
      <c r="P1824" s="171">
        <f t="shared" si="85"/>
        <v>0</v>
      </c>
      <c r="Q1824" s="171">
        <f t="shared" si="86"/>
        <v>0</v>
      </c>
      <c r="S1824" s="102" t="str">
        <f>IF(B1824="NET","",IFERROR(VLOOKUP(O1824,'2) Order Form'!$V$9:$V$905,1,FALSE),"Ikke med I order form"))</f>
        <v>Ikke med I order form</v>
      </c>
      <c r="U1824" s="118"/>
      <c r="V1824" s="176"/>
      <c r="W1824" s="120"/>
      <c r="AA1824" s="173"/>
    </row>
    <row r="1825" spans="1:27">
      <c r="A1825">
        <v>828179</v>
      </c>
      <c r="B1825" t="s">
        <v>3438</v>
      </c>
      <c r="C1825" t="s">
        <v>3939</v>
      </c>
      <c r="D1825" t="s">
        <v>3434</v>
      </c>
      <c r="E1825" t="s">
        <v>3180</v>
      </c>
      <c r="F1825" t="s">
        <v>8</v>
      </c>
      <c r="G1825" t="s">
        <v>214</v>
      </c>
      <c r="H1825">
        <v>0</v>
      </c>
      <c r="I1825">
        <v>0</v>
      </c>
      <c r="J1825">
        <v>0</v>
      </c>
      <c r="K1825">
        <v>0</v>
      </c>
      <c r="L1825">
        <v>0</v>
      </c>
      <c r="N1825" s="171" t="str">
        <f t="shared" si="84"/>
        <v>828179-11001-S</v>
      </c>
      <c r="O1825" s="172" t="str">
        <f>IF(B1825="NET","",IF(B1825="","",IFERROR(VLOOKUP(N1825,EAN!$A:$B,2,FALSE),"MANGLER - MÅ OPPDATERE EAN-FANEN")))</f>
        <v>MANGLER - MÅ OPPDATERE EAN-FANEN</v>
      </c>
      <c r="P1825" s="171">
        <f t="shared" si="85"/>
        <v>0</v>
      </c>
      <c r="Q1825" s="171">
        <f t="shared" si="86"/>
        <v>0</v>
      </c>
      <c r="S1825" s="102" t="str">
        <f>IF(B1825="NET","",IFERROR(VLOOKUP(O1825,'2) Order Form'!$V$9:$V$905,1,FALSE),"Ikke med I order form"))</f>
        <v>Ikke med I order form</v>
      </c>
      <c r="U1825" s="118"/>
      <c r="V1825" s="176"/>
      <c r="W1825" s="120"/>
      <c r="AA1825" s="173"/>
    </row>
    <row r="1826" spans="1:27">
      <c r="A1826">
        <v>828179</v>
      </c>
      <c r="B1826" t="s">
        <v>3438</v>
      </c>
      <c r="C1826" t="s">
        <v>3939</v>
      </c>
      <c r="D1826" t="s">
        <v>3435</v>
      </c>
      <c r="E1826" t="s">
        <v>3180</v>
      </c>
      <c r="F1826" t="s">
        <v>7</v>
      </c>
      <c r="G1826" t="s">
        <v>214</v>
      </c>
      <c r="H1826">
        <v>0</v>
      </c>
      <c r="I1826">
        <v>0</v>
      </c>
      <c r="J1826">
        <v>0</v>
      </c>
      <c r="K1826">
        <v>0</v>
      </c>
      <c r="L1826">
        <v>0</v>
      </c>
      <c r="N1826" s="171" t="str">
        <f t="shared" si="84"/>
        <v>828179-11001-M</v>
      </c>
      <c r="O1826" s="172" t="str">
        <f>IF(B1826="NET","",IF(B1826="","",IFERROR(VLOOKUP(N1826,EAN!$A:$B,2,FALSE),"MANGLER - MÅ OPPDATERE EAN-FANEN")))</f>
        <v>MANGLER - MÅ OPPDATERE EAN-FANEN</v>
      </c>
      <c r="P1826" s="171">
        <f t="shared" si="85"/>
        <v>0</v>
      </c>
      <c r="Q1826" s="171">
        <f t="shared" si="86"/>
        <v>0</v>
      </c>
      <c r="S1826" s="102" t="str">
        <f>IF(B1826="NET","",IFERROR(VLOOKUP(O1826,'2) Order Form'!$V$9:$V$905,1,FALSE),"Ikke med I order form"))</f>
        <v>Ikke med I order form</v>
      </c>
      <c r="U1826" s="118"/>
      <c r="V1826" s="176"/>
      <c r="W1826" s="120"/>
      <c r="AA1826" s="173"/>
    </row>
    <row r="1827" spans="1:27">
      <c r="A1827">
        <v>828179</v>
      </c>
      <c r="B1827" t="s">
        <v>3438</v>
      </c>
      <c r="C1827" t="s">
        <v>3939</v>
      </c>
      <c r="D1827" t="s">
        <v>3436</v>
      </c>
      <c r="E1827" t="s">
        <v>3180</v>
      </c>
      <c r="F1827" t="s">
        <v>66</v>
      </c>
      <c r="G1827" t="s">
        <v>214</v>
      </c>
      <c r="H1827">
        <v>1</v>
      </c>
      <c r="I1827">
        <v>1</v>
      </c>
      <c r="J1827">
        <v>1</v>
      </c>
      <c r="K1827">
        <v>1</v>
      </c>
      <c r="L1827">
        <v>1</v>
      </c>
      <c r="N1827" s="171" t="str">
        <f t="shared" si="84"/>
        <v>828179-11001-L</v>
      </c>
      <c r="O1827" s="172" t="str">
        <f>IF(B1827="NET","",IF(B1827="","",IFERROR(VLOOKUP(N1827,EAN!$A:$B,2,FALSE),"MANGLER - MÅ OPPDATERE EAN-FANEN")))</f>
        <v>MANGLER - MÅ OPPDATERE EAN-FANEN</v>
      </c>
      <c r="P1827" s="171">
        <f t="shared" si="85"/>
        <v>1</v>
      </c>
      <c r="Q1827" s="171">
        <f t="shared" si="86"/>
        <v>1</v>
      </c>
      <c r="S1827" s="102" t="str">
        <f>IF(B1827="NET","",IFERROR(VLOOKUP(O1827,'2) Order Form'!$V$9:$V$905,1,FALSE),"Ikke med I order form"))</f>
        <v>Ikke med I order form</v>
      </c>
      <c r="U1827" s="118"/>
      <c r="V1827" s="176"/>
      <c r="W1827" s="120"/>
      <c r="AA1827" s="173"/>
    </row>
    <row r="1828" spans="1:27">
      <c r="A1828">
        <v>828179</v>
      </c>
      <c r="B1828" t="s">
        <v>3438</v>
      </c>
      <c r="C1828" t="s">
        <v>3939</v>
      </c>
      <c r="D1828" t="s">
        <v>4104</v>
      </c>
      <c r="E1828" t="s">
        <v>3412</v>
      </c>
      <c r="F1828" t="s">
        <v>68</v>
      </c>
      <c r="G1828" t="s">
        <v>111</v>
      </c>
      <c r="H1828">
        <v>0</v>
      </c>
      <c r="I1828">
        <v>0</v>
      </c>
      <c r="J1828">
        <v>0</v>
      </c>
      <c r="K1828">
        <v>0</v>
      </c>
      <c r="L1828">
        <v>0</v>
      </c>
      <c r="N1828" s="171" t="str">
        <f t="shared" si="84"/>
        <v>828179-54100-XS</v>
      </c>
      <c r="O1828" s="172" t="str">
        <f>IF(B1828="NET","",IF(B1828="","",IFERROR(VLOOKUP(N1828,EAN!$A:$B,2,FALSE),"MANGLER - MÅ OPPDATERE EAN-FANEN")))</f>
        <v>MANGLER - MÅ OPPDATERE EAN-FANEN</v>
      </c>
      <c r="P1828" s="171">
        <f t="shared" si="85"/>
        <v>0</v>
      </c>
      <c r="Q1828" s="171">
        <f t="shared" si="86"/>
        <v>0</v>
      </c>
      <c r="S1828" s="102" t="str">
        <f>IF(B1828="NET","",IFERROR(VLOOKUP(O1828,'2) Order Form'!$V$9:$V$905,1,FALSE),"Ikke med I order form"))</f>
        <v>Ikke med I order form</v>
      </c>
      <c r="U1828" s="118"/>
      <c r="V1828" s="176"/>
      <c r="W1828" s="120"/>
      <c r="AA1828" s="173"/>
    </row>
    <row r="1829" spans="1:27">
      <c r="A1829">
        <v>828179</v>
      </c>
      <c r="B1829" t="s">
        <v>3438</v>
      </c>
      <c r="C1829" t="s">
        <v>3939</v>
      </c>
      <c r="D1829" t="s">
        <v>4100</v>
      </c>
      <c r="E1829" t="s">
        <v>3412</v>
      </c>
      <c r="F1829" t="s">
        <v>8</v>
      </c>
      <c r="G1829" t="s">
        <v>111</v>
      </c>
      <c r="H1829">
        <v>0</v>
      </c>
      <c r="I1829">
        <v>0</v>
      </c>
      <c r="J1829">
        <v>0</v>
      </c>
      <c r="K1829">
        <v>0</v>
      </c>
      <c r="L1829">
        <v>0</v>
      </c>
      <c r="N1829" s="171" t="str">
        <f t="shared" si="84"/>
        <v>828179-54100-S</v>
      </c>
      <c r="O1829" s="172" t="str">
        <f>IF(B1829="NET","",IF(B1829="","",IFERROR(VLOOKUP(N1829,EAN!$A:$B,2,FALSE),"MANGLER - MÅ OPPDATERE EAN-FANEN")))</f>
        <v>MANGLER - MÅ OPPDATERE EAN-FANEN</v>
      </c>
      <c r="P1829" s="171">
        <f t="shared" si="85"/>
        <v>0</v>
      </c>
      <c r="Q1829" s="171">
        <f t="shared" si="86"/>
        <v>0</v>
      </c>
      <c r="S1829" s="102" t="str">
        <f>IF(B1829="NET","",IFERROR(VLOOKUP(O1829,'2) Order Form'!$V$9:$V$905,1,FALSE),"Ikke med I order form"))</f>
        <v>Ikke med I order form</v>
      </c>
      <c r="U1829" s="118"/>
      <c r="V1829" s="176"/>
      <c r="W1829" s="120"/>
      <c r="AA1829" s="173"/>
    </row>
    <row r="1830" spans="1:27">
      <c r="A1830">
        <v>828179</v>
      </c>
      <c r="B1830" t="s">
        <v>3438</v>
      </c>
      <c r="C1830" t="s">
        <v>3939</v>
      </c>
      <c r="D1830" t="s">
        <v>4101</v>
      </c>
      <c r="E1830" t="s">
        <v>3412</v>
      </c>
      <c r="F1830" t="s">
        <v>7</v>
      </c>
      <c r="G1830" t="s">
        <v>111</v>
      </c>
      <c r="H1830">
        <v>0</v>
      </c>
      <c r="I1830">
        <v>0</v>
      </c>
      <c r="J1830">
        <v>0</v>
      </c>
      <c r="K1830">
        <v>0</v>
      </c>
      <c r="L1830">
        <v>0</v>
      </c>
      <c r="N1830" s="171" t="str">
        <f t="shared" si="84"/>
        <v>828179-54100-M</v>
      </c>
      <c r="O1830" s="172" t="str">
        <f>IF(B1830="NET","",IF(B1830="","",IFERROR(VLOOKUP(N1830,EAN!$A:$B,2,FALSE),"MANGLER - MÅ OPPDATERE EAN-FANEN")))</f>
        <v>MANGLER - MÅ OPPDATERE EAN-FANEN</v>
      </c>
      <c r="P1830" s="171">
        <f t="shared" si="85"/>
        <v>0</v>
      </c>
      <c r="Q1830" s="171">
        <f t="shared" si="86"/>
        <v>0</v>
      </c>
      <c r="S1830" s="102" t="str">
        <f>IF(B1830="NET","",IFERROR(VLOOKUP(O1830,'2) Order Form'!$V$9:$V$905,1,FALSE),"Ikke med I order form"))</f>
        <v>Ikke med I order form</v>
      </c>
      <c r="U1830" s="118"/>
      <c r="V1830" s="176"/>
      <c r="W1830" s="120"/>
      <c r="AA1830" s="173"/>
    </row>
    <row r="1831" spans="1:27">
      <c r="A1831">
        <v>828179</v>
      </c>
      <c r="B1831" t="s">
        <v>3438</v>
      </c>
      <c r="C1831" t="s">
        <v>3939</v>
      </c>
      <c r="D1831" t="s">
        <v>4102</v>
      </c>
      <c r="E1831" t="s">
        <v>3412</v>
      </c>
      <c r="F1831" t="s">
        <v>66</v>
      </c>
      <c r="G1831" t="s">
        <v>111</v>
      </c>
      <c r="H1831">
        <v>0</v>
      </c>
      <c r="I1831">
        <v>0</v>
      </c>
      <c r="J1831">
        <v>0</v>
      </c>
      <c r="K1831">
        <v>0</v>
      </c>
      <c r="L1831">
        <v>0</v>
      </c>
      <c r="N1831" s="171" t="str">
        <f t="shared" si="84"/>
        <v>828179-54100-L</v>
      </c>
      <c r="O1831" s="172" t="str">
        <f>IF(B1831="NET","",IF(B1831="","",IFERROR(VLOOKUP(N1831,EAN!$A:$B,2,FALSE),"MANGLER - MÅ OPPDATERE EAN-FANEN")))</f>
        <v>MANGLER - MÅ OPPDATERE EAN-FANEN</v>
      </c>
      <c r="P1831" s="171">
        <f t="shared" si="85"/>
        <v>0</v>
      </c>
      <c r="Q1831" s="171">
        <f t="shared" si="86"/>
        <v>0</v>
      </c>
      <c r="S1831" s="102" t="str">
        <f>IF(B1831="NET","",IFERROR(VLOOKUP(O1831,'2) Order Form'!$V$9:$V$905,1,FALSE),"Ikke med I order form"))</f>
        <v>Ikke med I order form</v>
      </c>
      <c r="U1831" s="118"/>
      <c r="V1831" s="176"/>
      <c r="W1831" s="120"/>
      <c r="AA1831" s="173"/>
    </row>
    <row r="1832" spans="1:27">
      <c r="A1832">
        <v>828179</v>
      </c>
      <c r="B1832" t="s">
        <v>3438</v>
      </c>
      <c r="C1832" t="s">
        <v>3939</v>
      </c>
      <c r="D1832" t="s">
        <v>3280</v>
      </c>
      <c r="E1832" t="s">
        <v>2885</v>
      </c>
      <c r="F1832" t="s">
        <v>68</v>
      </c>
      <c r="G1832" t="s">
        <v>111</v>
      </c>
      <c r="H1832">
        <v>18</v>
      </c>
      <c r="I1832">
        <v>18</v>
      </c>
      <c r="J1832">
        <v>18</v>
      </c>
      <c r="K1832">
        <v>18</v>
      </c>
      <c r="L1832">
        <v>18</v>
      </c>
      <c r="N1832" s="171" t="str">
        <f t="shared" si="84"/>
        <v>828179-55505-XS</v>
      </c>
      <c r="O1832" s="172" t="str">
        <f>IF(B1832="NET","",IF(B1832="","",IFERROR(VLOOKUP(N1832,EAN!$A:$B,2,FALSE),"MANGLER - MÅ OPPDATERE EAN-FANEN")))</f>
        <v>MANGLER - MÅ OPPDATERE EAN-FANEN</v>
      </c>
      <c r="P1832" s="171">
        <f t="shared" si="85"/>
        <v>18</v>
      </c>
      <c r="Q1832" s="171">
        <f t="shared" si="86"/>
        <v>18</v>
      </c>
      <c r="S1832" s="102" t="str">
        <f>IF(B1832="NET","",IFERROR(VLOOKUP(O1832,'2) Order Form'!$V$9:$V$905,1,FALSE),"Ikke med I order form"))</f>
        <v>Ikke med I order form</v>
      </c>
      <c r="U1832" s="118"/>
      <c r="V1832" s="176"/>
      <c r="W1832" s="120"/>
      <c r="AA1832" s="173"/>
    </row>
    <row r="1833" spans="1:27">
      <c r="A1833">
        <v>828179</v>
      </c>
      <c r="B1833" t="s">
        <v>3438</v>
      </c>
      <c r="C1833" t="s">
        <v>3939</v>
      </c>
      <c r="D1833" t="s">
        <v>1417</v>
      </c>
      <c r="E1833" t="s">
        <v>2885</v>
      </c>
      <c r="F1833" t="s">
        <v>8</v>
      </c>
      <c r="G1833" t="s">
        <v>111</v>
      </c>
      <c r="H1833">
        <v>51</v>
      </c>
      <c r="I1833">
        <v>51</v>
      </c>
      <c r="J1833">
        <v>51</v>
      </c>
      <c r="K1833">
        <v>51</v>
      </c>
      <c r="L1833">
        <v>51</v>
      </c>
      <c r="N1833" s="171" t="str">
        <f t="shared" si="84"/>
        <v>828179-55505-S</v>
      </c>
      <c r="O1833" s="172" t="str">
        <f>IF(B1833="NET","",IF(B1833="","",IFERROR(VLOOKUP(N1833,EAN!$A:$B,2,FALSE),"MANGLER - MÅ OPPDATERE EAN-FANEN")))</f>
        <v>MANGLER - MÅ OPPDATERE EAN-FANEN</v>
      </c>
      <c r="P1833" s="171">
        <f t="shared" si="85"/>
        <v>51</v>
      </c>
      <c r="Q1833" s="171">
        <f t="shared" si="86"/>
        <v>51</v>
      </c>
      <c r="S1833" s="102" t="str">
        <f>IF(B1833="NET","",IFERROR(VLOOKUP(O1833,'2) Order Form'!$V$9:$V$905,1,FALSE),"Ikke med I order form"))</f>
        <v>Ikke med I order form</v>
      </c>
      <c r="U1833" s="118"/>
      <c r="V1833" s="176"/>
      <c r="W1833" s="120"/>
      <c r="AA1833" s="173"/>
    </row>
    <row r="1834" spans="1:27">
      <c r="A1834">
        <v>828179</v>
      </c>
      <c r="B1834" t="s">
        <v>3438</v>
      </c>
      <c r="C1834" t="s">
        <v>3939</v>
      </c>
      <c r="D1834" t="s">
        <v>1418</v>
      </c>
      <c r="E1834" t="s">
        <v>2885</v>
      </c>
      <c r="F1834" t="s">
        <v>7</v>
      </c>
      <c r="G1834" t="s">
        <v>111</v>
      </c>
      <c r="H1834">
        <v>50</v>
      </c>
      <c r="I1834">
        <v>50</v>
      </c>
      <c r="J1834">
        <v>50</v>
      </c>
      <c r="K1834">
        <v>50</v>
      </c>
      <c r="L1834">
        <v>50</v>
      </c>
      <c r="N1834" s="171" t="str">
        <f t="shared" si="84"/>
        <v>828179-55505-M</v>
      </c>
      <c r="O1834" s="172" t="str">
        <f>IF(B1834="NET","",IF(B1834="","",IFERROR(VLOOKUP(N1834,EAN!$A:$B,2,FALSE),"MANGLER - MÅ OPPDATERE EAN-FANEN")))</f>
        <v>MANGLER - MÅ OPPDATERE EAN-FANEN</v>
      </c>
      <c r="P1834" s="171">
        <f t="shared" si="85"/>
        <v>50</v>
      </c>
      <c r="Q1834" s="171">
        <f t="shared" si="86"/>
        <v>50</v>
      </c>
      <c r="S1834" s="102" t="str">
        <f>IF(B1834="NET","",IFERROR(VLOOKUP(O1834,'2) Order Form'!$V$9:$V$905,1,FALSE),"Ikke med I order form"))</f>
        <v>Ikke med I order form</v>
      </c>
      <c r="U1834" s="118"/>
      <c r="V1834" s="176"/>
      <c r="W1834" s="120"/>
      <c r="AA1834" s="173"/>
    </row>
    <row r="1835" spans="1:27">
      <c r="A1835">
        <v>828179</v>
      </c>
      <c r="B1835" t="s">
        <v>3438</v>
      </c>
      <c r="C1835" t="s">
        <v>3939</v>
      </c>
      <c r="D1835" t="s">
        <v>1419</v>
      </c>
      <c r="E1835" t="s">
        <v>2885</v>
      </c>
      <c r="F1835" t="s">
        <v>66</v>
      </c>
      <c r="G1835" t="s">
        <v>111</v>
      </c>
      <c r="H1835">
        <v>29</v>
      </c>
      <c r="I1835">
        <v>29</v>
      </c>
      <c r="J1835">
        <v>29</v>
      </c>
      <c r="K1835">
        <v>29</v>
      </c>
      <c r="L1835">
        <v>29</v>
      </c>
      <c r="N1835" s="171" t="str">
        <f t="shared" si="84"/>
        <v>828179-55505-L</v>
      </c>
      <c r="O1835" s="172" t="str">
        <f>IF(B1835="NET","",IF(B1835="","",IFERROR(VLOOKUP(N1835,EAN!$A:$B,2,FALSE),"MANGLER - MÅ OPPDATERE EAN-FANEN")))</f>
        <v>MANGLER - MÅ OPPDATERE EAN-FANEN</v>
      </c>
      <c r="P1835" s="171">
        <f t="shared" si="85"/>
        <v>29</v>
      </c>
      <c r="Q1835" s="171">
        <f t="shared" si="86"/>
        <v>29</v>
      </c>
      <c r="S1835" s="102" t="str">
        <f>IF(B1835="NET","",IFERROR(VLOOKUP(O1835,'2) Order Form'!$V$9:$V$905,1,FALSE),"Ikke med I order form"))</f>
        <v>Ikke med I order form</v>
      </c>
      <c r="U1835" s="118"/>
      <c r="V1835" s="176"/>
      <c r="W1835" s="120"/>
      <c r="AA1835" s="173"/>
    </row>
    <row r="1836" spans="1:27">
      <c r="A1836" s="140">
        <v>828180</v>
      </c>
      <c r="B1836" t="s">
        <v>170</v>
      </c>
      <c r="H1836" s="140">
        <v>202341</v>
      </c>
      <c r="I1836" s="140">
        <v>202342</v>
      </c>
      <c r="J1836" s="140">
        <v>202343</v>
      </c>
      <c r="K1836" s="140">
        <v>202344</v>
      </c>
      <c r="L1836" s="140">
        <v>202345</v>
      </c>
      <c r="N1836" s="171" t="str">
        <f t="shared" si="84"/>
        <v>828180-</v>
      </c>
      <c r="O1836" s="172" t="str">
        <f>IF(B1836="NET","",IF(B1836="","",IFERROR(VLOOKUP(N1836,EAN!$A:$B,2,FALSE),"MANGLER - MÅ OPPDATERE EAN-FANEN")))</f>
        <v/>
      </c>
      <c r="P1836" s="171">
        <f t="shared" si="85"/>
        <v>202341</v>
      </c>
      <c r="Q1836" s="171">
        <f t="shared" si="86"/>
        <v>202345</v>
      </c>
      <c r="S1836" s="102" t="str">
        <f>IF(B1836="NET","",IFERROR(VLOOKUP(O1836,'2) Order Form'!$V$9:$V$905,1,FALSE),"Ikke med I order form"))</f>
        <v/>
      </c>
      <c r="U1836" s="118"/>
      <c r="V1836" s="176"/>
      <c r="W1836" s="120"/>
      <c r="AA1836" s="173"/>
    </row>
    <row r="1837" spans="1:27">
      <c r="A1837">
        <v>828180</v>
      </c>
      <c r="B1837" t="s">
        <v>3440</v>
      </c>
      <c r="C1837" t="s">
        <v>3939</v>
      </c>
      <c r="D1837" t="s">
        <v>334</v>
      </c>
      <c r="E1837" t="s">
        <v>2883</v>
      </c>
      <c r="F1837" t="s">
        <v>8</v>
      </c>
      <c r="G1837" t="s">
        <v>111</v>
      </c>
      <c r="H1837">
        <v>0</v>
      </c>
      <c r="I1837">
        <v>0</v>
      </c>
      <c r="J1837">
        <v>0</v>
      </c>
      <c r="K1837">
        <v>0</v>
      </c>
      <c r="L1837">
        <v>0</v>
      </c>
      <c r="N1837" s="171" t="str">
        <f t="shared" si="84"/>
        <v>828180-99901-S</v>
      </c>
      <c r="O1837" s="172" t="str">
        <f>IF(B1837="NET","",IF(B1837="","",IFERROR(VLOOKUP(N1837,EAN!$A:$B,2,FALSE),"MANGLER - MÅ OPPDATERE EAN-FANEN")))</f>
        <v>MANGLER - MÅ OPPDATERE EAN-FANEN</v>
      </c>
      <c r="P1837" s="171">
        <f t="shared" si="85"/>
        <v>0</v>
      </c>
      <c r="Q1837" s="171">
        <f t="shared" si="86"/>
        <v>0</v>
      </c>
      <c r="S1837" s="102" t="str">
        <f>IF(B1837="NET","",IFERROR(VLOOKUP(O1837,'2) Order Form'!$V$9:$V$905,1,FALSE),"Ikke med I order form"))</f>
        <v>Ikke med I order form</v>
      </c>
      <c r="U1837" s="118"/>
      <c r="V1837" s="176"/>
      <c r="W1837" s="120"/>
      <c r="AA1837" s="173"/>
    </row>
    <row r="1838" spans="1:27">
      <c r="A1838">
        <v>828180</v>
      </c>
      <c r="B1838" t="s">
        <v>3440</v>
      </c>
      <c r="C1838" t="s">
        <v>3939</v>
      </c>
      <c r="D1838" t="s">
        <v>335</v>
      </c>
      <c r="E1838" t="s">
        <v>2883</v>
      </c>
      <c r="F1838" t="s">
        <v>7</v>
      </c>
      <c r="G1838" t="s">
        <v>111</v>
      </c>
      <c r="H1838">
        <v>0</v>
      </c>
      <c r="I1838">
        <v>0</v>
      </c>
      <c r="J1838">
        <v>0</v>
      </c>
      <c r="K1838">
        <v>0</v>
      </c>
      <c r="L1838">
        <v>0</v>
      </c>
      <c r="N1838" s="171" t="str">
        <f t="shared" si="84"/>
        <v>828180-99901-M</v>
      </c>
      <c r="O1838" s="172" t="str">
        <f>IF(B1838="NET","",IF(B1838="","",IFERROR(VLOOKUP(N1838,EAN!$A:$B,2,FALSE),"MANGLER - MÅ OPPDATERE EAN-FANEN")))</f>
        <v>MANGLER - MÅ OPPDATERE EAN-FANEN</v>
      </c>
      <c r="P1838" s="171">
        <f t="shared" si="85"/>
        <v>0</v>
      </c>
      <c r="Q1838" s="171">
        <f t="shared" si="86"/>
        <v>0</v>
      </c>
      <c r="S1838" s="102" t="str">
        <f>IF(B1838="NET","",IFERROR(VLOOKUP(O1838,'2) Order Form'!$V$9:$V$905,1,FALSE),"Ikke med I order form"))</f>
        <v>Ikke med I order form</v>
      </c>
      <c r="U1838" s="118"/>
      <c r="V1838" s="176"/>
      <c r="W1838" s="120"/>
      <c r="AA1838" s="173"/>
    </row>
    <row r="1839" spans="1:27">
      <c r="A1839">
        <v>828180</v>
      </c>
      <c r="B1839" t="s">
        <v>3440</v>
      </c>
      <c r="C1839" t="s">
        <v>3939</v>
      </c>
      <c r="D1839" t="s">
        <v>336</v>
      </c>
      <c r="E1839" t="s">
        <v>2883</v>
      </c>
      <c r="F1839" t="s">
        <v>66</v>
      </c>
      <c r="G1839" t="s">
        <v>111</v>
      </c>
      <c r="H1839">
        <v>0</v>
      </c>
      <c r="I1839">
        <v>0</v>
      </c>
      <c r="J1839">
        <v>0</v>
      </c>
      <c r="K1839">
        <v>0</v>
      </c>
      <c r="L1839">
        <v>0</v>
      </c>
      <c r="N1839" s="171" t="str">
        <f t="shared" si="84"/>
        <v>828180-99901-L</v>
      </c>
      <c r="O1839" s="172" t="str">
        <f>IF(B1839="NET","",IF(B1839="","",IFERROR(VLOOKUP(N1839,EAN!$A:$B,2,FALSE),"MANGLER - MÅ OPPDATERE EAN-FANEN")))</f>
        <v>MANGLER - MÅ OPPDATERE EAN-FANEN</v>
      </c>
      <c r="P1839" s="171">
        <f t="shared" si="85"/>
        <v>0</v>
      </c>
      <c r="Q1839" s="171">
        <f t="shared" si="86"/>
        <v>0</v>
      </c>
      <c r="S1839" s="102" t="str">
        <f>IF(B1839="NET","",IFERROR(VLOOKUP(O1839,'2) Order Form'!$V$9:$V$905,1,FALSE),"Ikke med I order form"))</f>
        <v>Ikke med I order form</v>
      </c>
      <c r="U1839" s="118"/>
      <c r="V1839" s="176"/>
      <c r="W1839" s="120"/>
      <c r="AA1839" s="173"/>
    </row>
    <row r="1840" spans="1:27">
      <c r="A1840">
        <v>828180</v>
      </c>
      <c r="B1840" t="s">
        <v>3440</v>
      </c>
      <c r="C1840" t="s">
        <v>3939</v>
      </c>
      <c r="D1840" t="s">
        <v>337</v>
      </c>
      <c r="E1840" t="s">
        <v>2883</v>
      </c>
      <c r="F1840" t="s">
        <v>67</v>
      </c>
      <c r="G1840" t="s">
        <v>111</v>
      </c>
      <c r="H1840">
        <v>0</v>
      </c>
      <c r="I1840">
        <v>0</v>
      </c>
      <c r="J1840">
        <v>0</v>
      </c>
      <c r="K1840">
        <v>0</v>
      </c>
      <c r="L1840">
        <v>0</v>
      </c>
      <c r="N1840" s="171" t="str">
        <f t="shared" si="84"/>
        <v>828180-99901-XL</v>
      </c>
      <c r="O1840" s="172" t="str">
        <f>IF(B1840="NET","",IF(B1840="","",IFERROR(VLOOKUP(N1840,EAN!$A:$B,2,FALSE),"MANGLER - MÅ OPPDATERE EAN-FANEN")))</f>
        <v>MANGLER - MÅ OPPDATERE EAN-FANEN</v>
      </c>
      <c r="P1840" s="171">
        <f t="shared" si="85"/>
        <v>0</v>
      </c>
      <c r="Q1840" s="171">
        <f t="shared" si="86"/>
        <v>0</v>
      </c>
      <c r="S1840" s="102" t="str">
        <f>IF(B1840="NET","",IFERROR(VLOOKUP(O1840,'2) Order Form'!$V$9:$V$905,1,FALSE),"Ikke med I order form"))</f>
        <v>Ikke med I order form</v>
      </c>
      <c r="U1840" s="118"/>
      <c r="V1840" s="176"/>
      <c r="W1840" s="120"/>
      <c r="AA1840" s="173"/>
    </row>
    <row r="1841" spans="1:27">
      <c r="A1841" s="140">
        <v>828181</v>
      </c>
      <c r="B1841" t="s">
        <v>170</v>
      </c>
      <c r="H1841" s="140">
        <v>202341</v>
      </c>
      <c r="I1841" s="140">
        <v>202342</v>
      </c>
      <c r="J1841" s="140">
        <v>202343</v>
      </c>
      <c r="K1841" s="140">
        <v>202344</v>
      </c>
      <c r="L1841" s="140">
        <v>202345</v>
      </c>
      <c r="N1841" s="171" t="str">
        <f t="shared" si="84"/>
        <v>828181-</v>
      </c>
      <c r="O1841" s="172" t="str">
        <f>IF(B1841="NET","",IF(B1841="","",IFERROR(VLOOKUP(N1841,EAN!$A:$B,2,FALSE),"MANGLER - MÅ OPPDATERE EAN-FANEN")))</f>
        <v/>
      </c>
      <c r="P1841" s="171">
        <f t="shared" si="85"/>
        <v>202341</v>
      </c>
      <c r="Q1841" s="171">
        <f t="shared" si="86"/>
        <v>202345</v>
      </c>
      <c r="S1841" s="102" t="str">
        <f>IF(B1841="NET","",IFERROR(VLOOKUP(O1841,'2) Order Form'!$V$9:$V$905,1,FALSE),"Ikke med I order form"))</f>
        <v/>
      </c>
      <c r="U1841" s="118"/>
      <c r="V1841" s="176"/>
      <c r="W1841" s="120"/>
      <c r="AA1841" s="173"/>
    </row>
    <row r="1842" spans="1:27">
      <c r="A1842">
        <v>828181</v>
      </c>
      <c r="B1842" t="s">
        <v>3441</v>
      </c>
      <c r="C1842" t="s">
        <v>3939</v>
      </c>
      <c r="D1842" t="s">
        <v>338</v>
      </c>
      <c r="E1842" t="s">
        <v>2883</v>
      </c>
      <c r="F1842" t="s">
        <v>68</v>
      </c>
      <c r="G1842" t="s">
        <v>111</v>
      </c>
      <c r="H1842">
        <v>26</v>
      </c>
      <c r="I1842">
        <v>26</v>
      </c>
      <c r="J1842">
        <v>26</v>
      </c>
      <c r="K1842">
        <v>26</v>
      </c>
      <c r="L1842">
        <v>26</v>
      </c>
      <c r="N1842" s="171" t="str">
        <f t="shared" si="84"/>
        <v>828181-99901-XS</v>
      </c>
      <c r="O1842" s="172" t="str">
        <f>IF(B1842="NET","",IF(B1842="","",IFERROR(VLOOKUP(N1842,EAN!$A:$B,2,FALSE),"MANGLER - MÅ OPPDATERE EAN-FANEN")))</f>
        <v>MANGLER - MÅ OPPDATERE EAN-FANEN</v>
      </c>
      <c r="P1842" s="171">
        <f t="shared" si="85"/>
        <v>26</v>
      </c>
      <c r="Q1842" s="171">
        <f t="shared" si="86"/>
        <v>26</v>
      </c>
      <c r="S1842" s="102" t="str">
        <f>IF(B1842="NET","",IFERROR(VLOOKUP(O1842,'2) Order Form'!$V$9:$V$905,1,FALSE),"Ikke med I order form"))</f>
        <v>Ikke med I order form</v>
      </c>
      <c r="U1842" s="118"/>
      <c r="V1842" s="176"/>
      <c r="W1842" s="120"/>
      <c r="AA1842" s="173"/>
    </row>
    <row r="1843" spans="1:27">
      <c r="A1843">
        <v>828181</v>
      </c>
      <c r="B1843" t="s">
        <v>3441</v>
      </c>
      <c r="C1843" t="s">
        <v>3939</v>
      </c>
      <c r="D1843" t="s">
        <v>334</v>
      </c>
      <c r="E1843" t="s">
        <v>2883</v>
      </c>
      <c r="F1843" t="s">
        <v>8</v>
      </c>
      <c r="G1843" t="s">
        <v>111</v>
      </c>
      <c r="H1843">
        <v>33</v>
      </c>
      <c r="I1843">
        <v>33</v>
      </c>
      <c r="J1843">
        <v>33</v>
      </c>
      <c r="K1843">
        <v>33</v>
      </c>
      <c r="L1843">
        <v>33</v>
      </c>
      <c r="N1843" s="171" t="str">
        <f t="shared" si="84"/>
        <v>828181-99901-S</v>
      </c>
      <c r="O1843" s="172" t="str">
        <f>IF(B1843="NET","",IF(B1843="","",IFERROR(VLOOKUP(N1843,EAN!$A:$B,2,FALSE),"MANGLER - MÅ OPPDATERE EAN-FANEN")))</f>
        <v>MANGLER - MÅ OPPDATERE EAN-FANEN</v>
      </c>
      <c r="P1843" s="171">
        <f t="shared" si="85"/>
        <v>33</v>
      </c>
      <c r="Q1843" s="171">
        <f t="shared" si="86"/>
        <v>33</v>
      </c>
      <c r="S1843" s="102" t="str">
        <f>IF(B1843="NET","",IFERROR(VLOOKUP(O1843,'2) Order Form'!$V$9:$V$905,1,FALSE),"Ikke med I order form"))</f>
        <v>Ikke med I order form</v>
      </c>
      <c r="U1843" s="118"/>
      <c r="V1843" s="176"/>
      <c r="W1843" s="120"/>
      <c r="AA1843" s="173"/>
    </row>
    <row r="1844" spans="1:27">
      <c r="A1844">
        <v>828181</v>
      </c>
      <c r="B1844" t="s">
        <v>3441</v>
      </c>
      <c r="C1844" t="s">
        <v>3939</v>
      </c>
      <c r="D1844" t="s">
        <v>335</v>
      </c>
      <c r="E1844" t="s">
        <v>2883</v>
      </c>
      <c r="F1844" t="s">
        <v>7</v>
      </c>
      <c r="G1844" t="s">
        <v>111</v>
      </c>
      <c r="H1844">
        <v>29</v>
      </c>
      <c r="I1844">
        <v>29</v>
      </c>
      <c r="J1844">
        <v>29</v>
      </c>
      <c r="K1844">
        <v>29</v>
      </c>
      <c r="L1844">
        <v>29</v>
      </c>
      <c r="N1844" s="171" t="str">
        <f t="shared" si="84"/>
        <v>828181-99901-M</v>
      </c>
      <c r="O1844" s="172" t="str">
        <f>IF(B1844="NET","",IF(B1844="","",IFERROR(VLOOKUP(N1844,EAN!$A:$B,2,FALSE),"MANGLER - MÅ OPPDATERE EAN-FANEN")))</f>
        <v>MANGLER - MÅ OPPDATERE EAN-FANEN</v>
      </c>
      <c r="P1844" s="171">
        <f t="shared" si="85"/>
        <v>29</v>
      </c>
      <c r="Q1844" s="171">
        <f t="shared" si="86"/>
        <v>29</v>
      </c>
      <c r="S1844" s="102" t="str">
        <f>IF(B1844="NET","",IFERROR(VLOOKUP(O1844,'2) Order Form'!$V$9:$V$905,1,FALSE),"Ikke med I order form"))</f>
        <v>Ikke med I order form</v>
      </c>
      <c r="U1844" s="118"/>
      <c r="V1844" s="176"/>
      <c r="W1844" s="120"/>
      <c r="AA1844" s="173"/>
    </row>
    <row r="1845" spans="1:27">
      <c r="A1845">
        <v>828181</v>
      </c>
      <c r="B1845" t="s">
        <v>3441</v>
      </c>
      <c r="C1845" t="s">
        <v>3939</v>
      </c>
      <c r="D1845" t="s">
        <v>336</v>
      </c>
      <c r="E1845" t="s">
        <v>2883</v>
      </c>
      <c r="F1845" t="s">
        <v>66</v>
      </c>
      <c r="G1845" t="s">
        <v>111</v>
      </c>
      <c r="H1845">
        <v>32</v>
      </c>
      <c r="I1845">
        <v>32</v>
      </c>
      <c r="J1845">
        <v>32</v>
      </c>
      <c r="K1845">
        <v>32</v>
      </c>
      <c r="L1845">
        <v>32</v>
      </c>
      <c r="N1845" s="171" t="str">
        <f t="shared" si="84"/>
        <v>828181-99901-L</v>
      </c>
      <c r="O1845" s="172" t="str">
        <f>IF(B1845="NET","",IF(B1845="","",IFERROR(VLOOKUP(N1845,EAN!$A:$B,2,FALSE),"MANGLER - MÅ OPPDATERE EAN-FANEN")))</f>
        <v>MANGLER - MÅ OPPDATERE EAN-FANEN</v>
      </c>
      <c r="P1845" s="171">
        <f t="shared" si="85"/>
        <v>32</v>
      </c>
      <c r="Q1845" s="171">
        <f t="shared" si="86"/>
        <v>32</v>
      </c>
      <c r="S1845" s="102" t="str">
        <f>IF(B1845="NET","",IFERROR(VLOOKUP(O1845,'2) Order Form'!$V$9:$V$905,1,FALSE),"Ikke med I order form"))</f>
        <v>Ikke med I order form</v>
      </c>
      <c r="U1845" s="118"/>
      <c r="V1845" s="176"/>
      <c r="W1845" s="120"/>
      <c r="AA1845" s="173"/>
    </row>
    <row r="1846" spans="1:27">
      <c r="A1846" s="140">
        <v>828182</v>
      </c>
      <c r="B1846" t="s">
        <v>170</v>
      </c>
      <c r="H1846" s="140">
        <v>202341</v>
      </c>
      <c r="I1846" s="140">
        <v>202342</v>
      </c>
      <c r="J1846" s="140">
        <v>202343</v>
      </c>
      <c r="K1846" s="140">
        <v>202344</v>
      </c>
      <c r="L1846" s="140">
        <v>202345</v>
      </c>
      <c r="N1846" s="171" t="str">
        <f t="shared" si="84"/>
        <v>828182-</v>
      </c>
      <c r="O1846" s="172" t="str">
        <f>IF(B1846="NET","",IF(B1846="","",IFERROR(VLOOKUP(N1846,EAN!$A:$B,2,FALSE),"MANGLER - MÅ OPPDATERE EAN-FANEN")))</f>
        <v/>
      </c>
      <c r="P1846" s="171">
        <f t="shared" si="85"/>
        <v>202341</v>
      </c>
      <c r="Q1846" s="171">
        <f t="shared" si="86"/>
        <v>202345</v>
      </c>
      <c r="S1846" s="102" t="str">
        <f>IF(B1846="NET","",IFERROR(VLOOKUP(O1846,'2) Order Form'!$V$9:$V$905,1,FALSE),"Ikke med I order form"))</f>
        <v/>
      </c>
      <c r="U1846" s="118"/>
      <c r="V1846" s="176"/>
      <c r="W1846" s="120"/>
      <c r="AA1846" s="173"/>
    </row>
    <row r="1847" spans="1:27">
      <c r="A1847">
        <v>828182</v>
      </c>
      <c r="B1847" t="s">
        <v>3442</v>
      </c>
      <c r="C1847" t="s">
        <v>3939</v>
      </c>
      <c r="D1847" t="s">
        <v>3434</v>
      </c>
      <c r="E1847" t="s">
        <v>3180</v>
      </c>
      <c r="F1847" t="s">
        <v>8</v>
      </c>
      <c r="G1847" t="s">
        <v>214</v>
      </c>
      <c r="H1847">
        <v>0</v>
      </c>
      <c r="I1847">
        <v>0</v>
      </c>
      <c r="J1847">
        <v>0</v>
      </c>
      <c r="K1847">
        <v>0</v>
      </c>
      <c r="L1847">
        <v>0</v>
      </c>
      <c r="N1847" s="171" t="str">
        <f t="shared" si="84"/>
        <v>828182-11001-S</v>
      </c>
      <c r="O1847" s="172" t="str">
        <f>IF(B1847="NET","",IF(B1847="","",IFERROR(VLOOKUP(N1847,EAN!$A:$B,2,FALSE),"MANGLER - MÅ OPPDATERE EAN-FANEN")))</f>
        <v>MANGLER - MÅ OPPDATERE EAN-FANEN</v>
      </c>
      <c r="P1847" s="171">
        <f t="shared" si="85"/>
        <v>0</v>
      </c>
      <c r="Q1847" s="171">
        <f t="shared" si="86"/>
        <v>0</v>
      </c>
      <c r="S1847" s="102" t="str">
        <f>IF(B1847="NET","",IFERROR(VLOOKUP(O1847,'2) Order Form'!$V$9:$V$905,1,FALSE),"Ikke med I order form"))</f>
        <v>Ikke med I order form</v>
      </c>
      <c r="U1847" s="118"/>
      <c r="V1847" s="176"/>
      <c r="W1847" s="120"/>
      <c r="AA1847" s="173"/>
    </row>
    <row r="1848" spans="1:27">
      <c r="A1848">
        <v>828182</v>
      </c>
      <c r="B1848" t="s">
        <v>3442</v>
      </c>
      <c r="C1848" t="s">
        <v>3939</v>
      </c>
      <c r="D1848" t="s">
        <v>3435</v>
      </c>
      <c r="E1848" t="s">
        <v>3180</v>
      </c>
      <c r="F1848" t="s">
        <v>7</v>
      </c>
      <c r="G1848" t="s">
        <v>214</v>
      </c>
      <c r="H1848">
        <v>0</v>
      </c>
      <c r="I1848">
        <v>0</v>
      </c>
      <c r="J1848">
        <v>0</v>
      </c>
      <c r="K1848">
        <v>0</v>
      </c>
      <c r="L1848">
        <v>0</v>
      </c>
      <c r="N1848" s="171" t="str">
        <f t="shared" si="84"/>
        <v>828182-11001-M</v>
      </c>
      <c r="O1848" s="172" t="str">
        <f>IF(B1848="NET","",IF(B1848="","",IFERROR(VLOOKUP(N1848,EAN!$A:$B,2,FALSE),"MANGLER - MÅ OPPDATERE EAN-FANEN")))</f>
        <v>MANGLER - MÅ OPPDATERE EAN-FANEN</v>
      </c>
      <c r="P1848" s="171">
        <f t="shared" si="85"/>
        <v>0</v>
      </c>
      <c r="Q1848" s="171">
        <f t="shared" si="86"/>
        <v>0</v>
      </c>
      <c r="S1848" s="102" t="str">
        <f>IF(B1848="NET","",IFERROR(VLOOKUP(O1848,'2) Order Form'!$V$9:$V$905,1,FALSE),"Ikke med I order form"))</f>
        <v>Ikke med I order form</v>
      </c>
      <c r="U1848" s="118"/>
      <c r="V1848" s="176"/>
      <c r="W1848" s="120"/>
      <c r="AA1848" s="173"/>
    </row>
    <row r="1849" spans="1:27">
      <c r="A1849">
        <v>828182</v>
      </c>
      <c r="B1849" t="s">
        <v>3442</v>
      </c>
      <c r="C1849" t="s">
        <v>3939</v>
      </c>
      <c r="D1849" t="s">
        <v>3436</v>
      </c>
      <c r="E1849" t="s">
        <v>3180</v>
      </c>
      <c r="F1849" t="s">
        <v>66</v>
      </c>
      <c r="G1849" t="s">
        <v>214</v>
      </c>
      <c r="H1849">
        <v>0</v>
      </c>
      <c r="I1849">
        <v>0</v>
      </c>
      <c r="J1849">
        <v>0</v>
      </c>
      <c r="K1849">
        <v>0</v>
      </c>
      <c r="L1849">
        <v>0</v>
      </c>
      <c r="N1849" s="171" t="str">
        <f t="shared" si="84"/>
        <v>828182-11001-L</v>
      </c>
      <c r="O1849" s="172" t="str">
        <f>IF(B1849="NET","",IF(B1849="","",IFERROR(VLOOKUP(N1849,EAN!$A:$B,2,FALSE),"MANGLER - MÅ OPPDATERE EAN-FANEN")))</f>
        <v>MANGLER - MÅ OPPDATERE EAN-FANEN</v>
      </c>
      <c r="P1849" s="171">
        <f t="shared" si="85"/>
        <v>0</v>
      </c>
      <c r="Q1849" s="171">
        <f t="shared" si="86"/>
        <v>0</v>
      </c>
      <c r="S1849" s="102" t="str">
        <f>IF(B1849="NET","",IFERROR(VLOOKUP(O1849,'2) Order Form'!$V$9:$V$905,1,FALSE),"Ikke med I order form"))</f>
        <v>Ikke med I order form</v>
      </c>
      <c r="U1849" s="118"/>
      <c r="V1849" s="176"/>
      <c r="W1849" s="120"/>
      <c r="AA1849" s="173"/>
    </row>
    <row r="1850" spans="1:27">
      <c r="A1850">
        <v>828182</v>
      </c>
      <c r="B1850" t="s">
        <v>3442</v>
      </c>
      <c r="C1850" t="s">
        <v>3939</v>
      </c>
      <c r="D1850" t="s">
        <v>3437</v>
      </c>
      <c r="E1850" t="s">
        <v>3180</v>
      </c>
      <c r="F1850" t="s">
        <v>67</v>
      </c>
      <c r="G1850" t="s">
        <v>214</v>
      </c>
      <c r="H1850">
        <v>0</v>
      </c>
      <c r="I1850">
        <v>0</v>
      </c>
      <c r="J1850">
        <v>0</v>
      </c>
      <c r="K1850">
        <v>0</v>
      </c>
      <c r="L1850">
        <v>0</v>
      </c>
      <c r="N1850" s="171" t="str">
        <f t="shared" si="84"/>
        <v>828182-11001-XL</v>
      </c>
      <c r="O1850" s="172" t="str">
        <f>IF(B1850="NET","",IF(B1850="","",IFERROR(VLOOKUP(N1850,EAN!$A:$B,2,FALSE),"MANGLER - MÅ OPPDATERE EAN-FANEN")))</f>
        <v>MANGLER - MÅ OPPDATERE EAN-FANEN</v>
      </c>
      <c r="P1850" s="171">
        <f t="shared" si="85"/>
        <v>0</v>
      </c>
      <c r="Q1850" s="171">
        <f t="shared" si="86"/>
        <v>0</v>
      </c>
      <c r="S1850" s="102" t="str">
        <f>IF(B1850="NET","",IFERROR(VLOOKUP(O1850,'2) Order Form'!$V$9:$V$905,1,FALSE),"Ikke med I order form"))</f>
        <v>Ikke med I order form</v>
      </c>
      <c r="U1850" s="118"/>
      <c r="V1850" s="176"/>
      <c r="W1850" s="120"/>
      <c r="AA1850" s="173"/>
    </row>
    <row r="1851" spans="1:27">
      <c r="A1851">
        <v>828182</v>
      </c>
      <c r="B1851" t="s">
        <v>3442</v>
      </c>
      <c r="C1851" t="s">
        <v>3939</v>
      </c>
      <c r="D1851" t="s">
        <v>1435</v>
      </c>
      <c r="E1851" t="s">
        <v>1422</v>
      </c>
      <c r="F1851" t="s">
        <v>8</v>
      </c>
      <c r="G1851" t="s">
        <v>214</v>
      </c>
      <c r="H1851">
        <v>29</v>
      </c>
      <c r="I1851">
        <v>29</v>
      </c>
      <c r="J1851">
        <v>29</v>
      </c>
      <c r="K1851">
        <v>29</v>
      </c>
      <c r="L1851">
        <v>29</v>
      </c>
      <c r="N1851" s="171" t="str">
        <f t="shared" si="84"/>
        <v>828182-44002-S</v>
      </c>
      <c r="O1851" s="172" t="str">
        <f>IF(B1851="NET","",IF(B1851="","",IFERROR(VLOOKUP(N1851,EAN!$A:$B,2,FALSE),"MANGLER - MÅ OPPDATERE EAN-FANEN")))</f>
        <v>MANGLER - MÅ OPPDATERE EAN-FANEN</v>
      </c>
      <c r="P1851" s="171">
        <f t="shared" si="85"/>
        <v>29</v>
      </c>
      <c r="Q1851" s="171">
        <f t="shared" si="86"/>
        <v>29</v>
      </c>
      <c r="S1851" s="102" t="str">
        <f>IF(B1851="NET","",IFERROR(VLOOKUP(O1851,'2) Order Form'!$V$9:$V$905,1,FALSE),"Ikke med I order form"))</f>
        <v>Ikke med I order form</v>
      </c>
      <c r="U1851" s="118"/>
      <c r="V1851" s="176"/>
      <c r="W1851" s="120"/>
      <c r="AA1851" s="173"/>
    </row>
    <row r="1852" spans="1:27">
      <c r="A1852">
        <v>828182</v>
      </c>
      <c r="B1852" t="s">
        <v>3442</v>
      </c>
      <c r="C1852" t="s">
        <v>3939</v>
      </c>
      <c r="D1852" t="s">
        <v>1436</v>
      </c>
      <c r="E1852" t="s">
        <v>1422</v>
      </c>
      <c r="F1852" t="s">
        <v>7</v>
      </c>
      <c r="G1852" t="s">
        <v>214</v>
      </c>
      <c r="H1852">
        <v>49</v>
      </c>
      <c r="I1852">
        <v>49</v>
      </c>
      <c r="J1852">
        <v>49</v>
      </c>
      <c r="K1852">
        <v>49</v>
      </c>
      <c r="L1852">
        <v>49</v>
      </c>
      <c r="N1852" s="171" t="str">
        <f t="shared" si="84"/>
        <v>828182-44002-M</v>
      </c>
      <c r="O1852" s="172" t="str">
        <f>IF(B1852="NET","",IF(B1852="","",IFERROR(VLOOKUP(N1852,EAN!$A:$B,2,FALSE),"MANGLER - MÅ OPPDATERE EAN-FANEN")))</f>
        <v>MANGLER - MÅ OPPDATERE EAN-FANEN</v>
      </c>
      <c r="P1852" s="171">
        <f t="shared" si="85"/>
        <v>49</v>
      </c>
      <c r="Q1852" s="171">
        <f t="shared" si="86"/>
        <v>49</v>
      </c>
      <c r="S1852" s="102" t="str">
        <f>IF(B1852="NET","",IFERROR(VLOOKUP(O1852,'2) Order Form'!$V$9:$V$905,1,FALSE),"Ikke med I order form"))</f>
        <v>Ikke med I order form</v>
      </c>
      <c r="U1852" s="118"/>
      <c r="V1852" s="176"/>
      <c r="W1852" s="120"/>
      <c r="AA1852" s="173"/>
    </row>
    <row r="1853" spans="1:27">
      <c r="A1853">
        <v>828182</v>
      </c>
      <c r="B1853" t="s">
        <v>3442</v>
      </c>
      <c r="C1853" t="s">
        <v>3939</v>
      </c>
      <c r="D1853" t="s">
        <v>1437</v>
      </c>
      <c r="E1853" t="s">
        <v>1422</v>
      </c>
      <c r="F1853" t="s">
        <v>66</v>
      </c>
      <c r="G1853" t="s">
        <v>214</v>
      </c>
      <c r="H1853">
        <v>51</v>
      </c>
      <c r="I1853">
        <v>51</v>
      </c>
      <c r="J1853">
        <v>51</v>
      </c>
      <c r="K1853">
        <v>51</v>
      </c>
      <c r="L1853">
        <v>51</v>
      </c>
      <c r="N1853" s="171" t="str">
        <f t="shared" si="84"/>
        <v>828182-44002-L</v>
      </c>
      <c r="O1853" s="172" t="str">
        <f>IF(B1853="NET","",IF(B1853="","",IFERROR(VLOOKUP(N1853,EAN!$A:$B,2,FALSE),"MANGLER - MÅ OPPDATERE EAN-FANEN")))</f>
        <v>MANGLER - MÅ OPPDATERE EAN-FANEN</v>
      </c>
      <c r="P1853" s="171">
        <f t="shared" si="85"/>
        <v>51</v>
      </c>
      <c r="Q1853" s="171">
        <f t="shared" si="86"/>
        <v>51</v>
      </c>
      <c r="S1853" s="102" t="str">
        <f>IF(B1853="NET","",IFERROR(VLOOKUP(O1853,'2) Order Form'!$V$9:$V$905,1,FALSE),"Ikke med I order form"))</f>
        <v>Ikke med I order form</v>
      </c>
      <c r="U1853" s="118"/>
      <c r="V1853" s="176"/>
      <c r="W1853" s="120"/>
      <c r="AA1853" s="173"/>
    </row>
    <row r="1854" spans="1:27">
      <c r="A1854">
        <v>828182</v>
      </c>
      <c r="B1854" t="s">
        <v>3442</v>
      </c>
      <c r="C1854" t="s">
        <v>3939</v>
      </c>
      <c r="D1854" t="s">
        <v>1438</v>
      </c>
      <c r="E1854" t="s">
        <v>1422</v>
      </c>
      <c r="F1854" t="s">
        <v>67</v>
      </c>
      <c r="G1854" t="s">
        <v>214</v>
      </c>
      <c r="H1854">
        <v>42</v>
      </c>
      <c r="I1854">
        <v>42</v>
      </c>
      <c r="J1854">
        <v>42</v>
      </c>
      <c r="K1854">
        <v>42</v>
      </c>
      <c r="L1854">
        <v>42</v>
      </c>
      <c r="N1854" s="171" t="str">
        <f t="shared" si="84"/>
        <v>828182-44002-XL</v>
      </c>
      <c r="O1854" s="172" t="str">
        <f>IF(B1854="NET","",IF(B1854="","",IFERROR(VLOOKUP(N1854,EAN!$A:$B,2,FALSE),"MANGLER - MÅ OPPDATERE EAN-FANEN")))</f>
        <v>MANGLER - MÅ OPPDATERE EAN-FANEN</v>
      </c>
      <c r="P1854" s="171">
        <f t="shared" si="85"/>
        <v>42</v>
      </c>
      <c r="Q1854" s="171">
        <f t="shared" si="86"/>
        <v>42</v>
      </c>
      <c r="S1854" s="102" t="str">
        <f>IF(B1854="NET","",IFERROR(VLOOKUP(O1854,'2) Order Form'!$V$9:$V$905,1,FALSE),"Ikke med I order form"))</f>
        <v>Ikke med I order form</v>
      </c>
      <c r="U1854" s="118"/>
      <c r="V1854" s="176"/>
      <c r="W1854" s="120"/>
      <c r="AA1854" s="173"/>
    </row>
    <row r="1855" spans="1:27">
      <c r="A1855">
        <v>828182</v>
      </c>
      <c r="B1855" t="s">
        <v>3442</v>
      </c>
      <c r="C1855" t="s">
        <v>3939</v>
      </c>
      <c r="D1855" t="s">
        <v>334</v>
      </c>
      <c r="E1855" t="s">
        <v>2883</v>
      </c>
      <c r="F1855" t="s">
        <v>8</v>
      </c>
      <c r="G1855" t="s">
        <v>111</v>
      </c>
      <c r="H1855">
        <v>86</v>
      </c>
      <c r="I1855">
        <v>86</v>
      </c>
      <c r="J1855">
        <v>86</v>
      </c>
      <c r="K1855">
        <v>86</v>
      </c>
      <c r="L1855">
        <v>86</v>
      </c>
      <c r="N1855" s="171" t="str">
        <f t="shared" si="84"/>
        <v>828182-99901-S</v>
      </c>
      <c r="O1855" s="172" t="str">
        <f>IF(B1855="NET","",IF(B1855="","",IFERROR(VLOOKUP(N1855,EAN!$A:$B,2,FALSE),"MANGLER - MÅ OPPDATERE EAN-FANEN")))</f>
        <v>MANGLER - MÅ OPPDATERE EAN-FANEN</v>
      </c>
      <c r="P1855" s="171">
        <f t="shared" si="85"/>
        <v>86</v>
      </c>
      <c r="Q1855" s="171">
        <f t="shared" si="86"/>
        <v>86</v>
      </c>
      <c r="S1855" s="102" t="str">
        <f>IF(B1855="NET","",IFERROR(VLOOKUP(O1855,'2) Order Form'!$V$9:$V$905,1,FALSE),"Ikke med I order form"))</f>
        <v>Ikke med I order form</v>
      </c>
      <c r="U1855" s="118"/>
      <c r="V1855" s="176"/>
      <c r="W1855" s="120"/>
      <c r="AA1855" s="173"/>
    </row>
    <row r="1856" spans="1:27">
      <c r="A1856">
        <v>828182</v>
      </c>
      <c r="B1856" t="s">
        <v>3442</v>
      </c>
      <c r="C1856" t="s">
        <v>3939</v>
      </c>
      <c r="D1856" t="s">
        <v>335</v>
      </c>
      <c r="E1856" t="s">
        <v>2883</v>
      </c>
      <c r="F1856" t="s">
        <v>7</v>
      </c>
      <c r="G1856" t="s">
        <v>111</v>
      </c>
      <c r="H1856">
        <v>173</v>
      </c>
      <c r="I1856">
        <v>173</v>
      </c>
      <c r="J1856">
        <v>173</v>
      </c>
      <c r="K1856">
        <v>173</v>
      </c>
      <c r="L1856">
        <v>173</v>
      </c>
      <c r="N1856" s="171" t="str">
        <f t="shared" si="84"/>
        <v>828182-99901-M</v>
      </c>
      <c r="O1856" s="172" t="str">
        <f>IF(B1856="NET","",IF(B1856="","",IFERROR(VLOOKUP(N1856,EAN!$A:$B,2,FALSE),"MANGLER - MÅ OPPDATERE EAN-FANEN")))</f>
        <v>MANGLER - MÅ OPPDATERE EAN-FANEN</v>
      </c>
      <c r="P1856" s="171">
        <f t="shared" si="85"/>
        <v>173</v>
      </c>
      <c r="Q1856" s="171">
        <f t="shared" si="86"/>
        <v>173</v>
      </c>
      <c r="S1856" s="102" t="str">
        <f>IF(B1856="NET","",IFERROR(VLOOKUP(O1856,'2) Order Form'!$V$9:$V$905,1,FALSE),"Ikke med I order form"))</f>
        <v>Ikke med I order form</v>
      </c>
      <c r="U1856" s="118"/>
      <c r="V1856" s="176"/>
      <c r="W1856" s="120"/>
      <c r="AA1856" s="173"/>
    </row>
    <row r="1857" spans="1:27">
      <c r="A1857">
        <v>828182</v>
      </c>
      <c r="B1857" t="s">
        <v>3442</v>
      </c>
      <c r="C1857" t="s">
        <v>3939</v>
      </c>
      <c r="D1857" t="s">
        <v>336</v>
      </c>
      <c r="E1857" t="s">
        <v>2883</v>
      </c>
      <c r="F1857" t="s">
        <v>66</v>
      </c>
      <c r="G1857" t="s">
        <v>111</v>
      </c>
      <c r="H1857">
        <v>163</v>
      </c>
      <c r="I1857">
        <v>163</v>
      </c>
      <c r="J1857">
        <v>163</v>
      </c>
      <c r="K1857">
        <v>163</v>
      </c>
      <c r="L1857">
        <v>163</v>
      </c>
      <c r="N1857" s="171" t="str">
        <f t="shared" si="84"/>
        <v>828182-99901-L</v>
      </c>
      <c r="O1857" s="172" t="str">
        <f>IF(B1857="NET","",IF(B1857="","",IFERROR(VLOOKUP(N1857,EAN!$A:$B,2,FALSE),"MANGLER - MÅ OPPDATERE EAN-FANEN")))</f>
        <v>MANGLER - MÅ OPPDATERE EAN-FANEN</v>
      </c>
      <c r="P1857" s="171">
        <f t="shared" si="85"/>
        <v>163</v>
      </c>
      <c r="Q1857" s="171">
        <f t="shared" si="86"/>
        <v>163</v>
      </c>
      <c r="S1857" s="102" t="str">
        <f>IF(B1857="NET","",IFERROR(VLOOKUP(O1857,'2) Order Form'!$V$9:$V$905,1,FALSE),"Ikke med I order form"))</f>
        <v>Ikke med I order form</v>
      </c>
      <c r="U1857" s="118"/>
      <c r="V1857" s="176"/>
      <c r="W1857" s="120"/>
      <c r="AA1857" s="173"/>
    </row>
    <row r="1858" spans="1:27">
      <c r="A1858">
        <v>828182</v>
      </c>
      <c r="B1858" t="s">
        <v>3442</v>
      </c>
      <c r="C1858" t="s">
        <v>3939</v>
      </c>
      <c r="D1858" t="s">
        <v>337</v>
      </c>
      <c r="E1858" t="s">
        <v>2883</v>
      </c>
      <c r="F1858" t="s">
        <v>67</v>
      </c>
      <c r="G1858" t="s">
        <v>111</v>
      </c>
      <c r="H1858">
        <v>93</v>
      </c>
      <c r="I1858">
        <v>93</v>
      </c>
      <c r="J1858">
        <v>93</v>
      </c>
      <c r="K1858">
        <v>93</v>
      </c>
      <c r="L1858">
        <v>93</v>
      </c>
      <c r="N1858" s="171" t="str">
        <f t="shared" si="84"/>
        <v>828182-99901-XL</v>
      </c>
      <c r="O1858" s="172" t="str">
        <f>IF(B1858="NET","",IF(B1858="","",IFERROR(VLOOKUP(N1858,EAN!$A:$B,2,FALSE),"MANGLER - MÅ OPPDATERE EAN-FANEN")))</f>
        <v>MANGLER - MÅ OPPDATERE EAN-FANEN</v>
      </c>
      <c r="P1858" s="171">
        <f t="shared" si="85"/>
        <v>93</v>
      </c>
      <c r="Q1858" s="171">
        <f t="shared" si="86"/>
        <v>93</v>
      </c>
      <c r="S1858" s="102" t="str">
        <f>IF(B1858="NET","",IFERROR(VLOOKUP(O1858,'2) Order Form'!$V$9:$V$905,1,FALSE),"Ikke med I order form"))</f>
        <v>Ikke med I order form</v>
      </c>
      <c r="U1858" s="118"/>
      <c r="V1858" s="176"/>
      <c r="W1858" s="120"/>
      <c r="AA1858" s="173"/>
    </row>
    <row r="1859" spans="1:27">
      <c r="A1859" s="140">
        <v>828183</v>
      </c>
      <c r="B1859" t="s">
        <v>170</v>
      </c>
      <c r="H1859" s="140">
        <v>202341</v>
      </c>
      <c r="I1859" s="140">
        <v>202342</v>
      </c>
      <c r="J1859" s="140">
        <v>202343</v>
      </c>
      <c r="K1859" s="140">
        <v>202344</v>
      </c>
      <c r="L1859" s="140">
        <v>202345</v>
      </c>
      <c r="N1859" s="171" t="str">
        <f t="shared" si="84"/>
        <v>828183-</v>
      </c>
      <c r="O1859" s="172" t="str">
        <f>IF(B1859="NET","",IF(B1859="","",IFERROR(VLOOKUP(N1859,EAN!$A:$B,2,FALSE),"MANGLER - MÅ OPPDATERE EAN-FANEN")))</f>
        <v/>
      </c>
      <c r="P1859" s="171">
        <f t="shared" si="85"/>
        <v>202341</v>
      </c>
      <c r="Q1859" s="171">
        <f t="shared" si="86"/>
        <v>202345</v>
      </c>
      <c r="S1859" s="102" t="str">
        <f>IF(B1859="NET","",IFERROR(VLOOKUP(O1859,'2) Order Form'!$V$9:$V$905,1,FALSE),"Ikke med I order form"))</f>
        <v/>
      </c>
      <c r="U1859" s="118"/>
      <c r="V1859" s="176"/>
      <c r="W1859" s="120"/>
      <c r="AA1859" s="173"/>
    </row>
    <row r="1860" spans="1:27">
      <c r="A1860">
        <v>828183</v>
      </c>
      <c r="B1860" t="s">
        <v>3443</v>
      </c>
      <c r="C1860" t="s">
        <v>3939</v>
      </c>
      <c r="D1860" t="s">
        <v>3439</v>
      </c>
      <c r="E1860" t="s">
        <v>3180</v>
      </c>
      <c r="F1860" t="s">
        <v>68</v>
      </c>
      <c r="G1860" t="s">
        <v>214</v>
      </c>
      <c r="H1860">
        <v>11</v>
      </c>
      <c r="I1860">
        <v>11</v>
      </c>
      <c r="J1860">
        <v>11</v>
      </c>
      <c r="K1860">
        <v>11</v>
      </c>
      <c r="L1860">
        <v>11</v>
      </c>
      <c r="N1860" s="171" t="str">
        <f t="shared" ref="N1860:N1923" si="87">CONCATENATE(A1860,"-",D1860)</f>
        <v>828183-11001-XS</v>
      </c>
      <c r="O1860" s="172" t="str">
        <f>IF(B1860="NET","",IF(B1860="","",IFERROR(VLOOKUP(N1860,EAN!$A:$B,2,FALSE),"MANGLER - MÅ OPPDATERE EAN-FANEN")))</f>
        <v>MANGLER - MÅ OPPDATERE EAN-FANEN</v>
      </c>
      <c r="P1860" s="171">
        <f t="shared" si="85"/>
        <v>11</v>
      </c>
      <c r="Q1860" s="171">
        <f t="shared" si="86"/>
        <v>11</v>
      </c>
      <c r="S1860" s="102" t="str">
        <f>IF(B1860="NET","",IFERROR(VLOOKUP(O1860,'2) Order Form'!$V$9:$V$905,1,FALSE),"Ikke med I order form"))</f>
        <v>Ikke med I order form</v>
      </c>
      <c r="U1860" s="118"/>
      <c r="V1860" s="176"/>
      <c r="W1860" s="120"/>
      <c r="AA1860" s="173"/>
    </row>
    <row r="1861" spans="1:27">
      <c r="A1861">
        <v>828183</v>
      </c>
      <c r="B1861" t="s">
        <v>3443</v>
      </c>
      <c r="C1861" t="s">
        <v>3939</v>
      </c>
      <c r="D1861" t="s">
        <v>3434</v>
      </c>
      <c r="E1861" t="s">
        <v>3180</v>
      </c>
      <c r="F1861" t="s">
        <v>8</v>
      </c>
      <c r="G1861" t="s">
        <v>214</v>
      </c>
      <c r="H1861">
        <v>8</v>
      </c>
      <c r="I1861">
        <v>8</v>
      </c>
      <c r="J1861">
        <v>8</v>
      </c>
      <c r="K1861">
        <v>8</v>
      </c>
      <c r="L1861">
        <v>8</v>
      </c>
      <c r="N1861" s="171" t="str">
        <f t="shared" si="87"/>
        <v>828183-11001-S</v>
      </c>
      <c r="O1861" s="172" t="str">
        <f>IF(B1861="NET","",IF(B1861="","",IFERROR(VLOOKUP(N1861,EAN!$A:$B,2,FALSE),"MANGLER - MÅ OPPDATERE EAN-FANEN")))</f>
        <v>MANGLER - MÅ OPPDATERE EAN-FANEN</v>
      </c>
      <c r="P1861" s="171">
        <f t="shared" ref="P1861:P1924" si="88">H1861</f>
        <v>8</v>
      </c>
      <c r="Q1861" s="171">
        <f t="shared" ref="Q1861:Q1924" si="89">L1861</f>
        <v>8</v>
      </c>
      <c r="S1861" s="102" t="str">
        <f>IF(B1861="NET","",IFERROR(VLOOKUP(O1861,'2) Order Form'!$V$9:$V$905,1,FALSE),"Ikke med I order form"))</f>
        <v>Ikke med I order form</v>
      </c>
      <c r="U1861" s="118"/>
      <c r="V1861" s="176"/>
      <c r="W1861" s="120"/>
      <c r="AA1861" s="173"/>
    </row>
    <row r="1862" spans="1:27">
      <c r="A1862">
        <v>828183</v>
      </c>
      <c r="B1862" t="s">
        <v>3443</v>
      </c>
      <c r="C1862" t="s">
        <v>3939</v>
      </c>
      <c r="D1862" t="s">
        <v>3435</v>
      </c>
      <c r="E1862" t="s">
        <v>3180</v>
      </c>
      <c r="F1862" t="s">
        <v>7</v>
      </c>
      <c r="G1862" t="s">
        <v>214</v>
      </c>
      <c r="H1862">
        <v>9</v>
      </c>
      <c r="I1862">
        <v>9</v>
      </c>
      <c r="J1862">
        <v>9</v>
      </c>
      <c r="K1862">
        <v>9</v>
      </c>
      <c r="L1862">
        <v>9</v>
      </c>
      <c r="N1862" s="171" t="str">
        <f t="shared" si="87"/>
        <v>828183-11001-M</v>
      </c>
      <c r="O1862" s="172" t="str">
        <f>IF(B1862="NET","",IF(B1862="","",IFERROR(VLOOKUP(N1862,EAN!$A:$B,2,FALSE),"MANGLER - MÅ OPPDATERE EAN-FANEN")))</f>
        <v>MANGLER - MÅ OPPDATERE EAN-FANEN</v>
      </c>
      <c r="P1862" s="171">
        <f t="shared" si="88"/>
        <v>9</v>
      </c>
      <c r="Q1862" s="171">
        <f t="shared" si="89"/>
        <v>9</v>
      </c>
      <c r="S1862" s="102" t="str">
        <f>IF(B1862="NET","",IFERROR(VLOOKUP(O1862,'2) Order Form'!$V$9:$V$905,1,FALSE),"Ikke med I order form"))</f>
        <v>Ikke med I order form</v>
      </c>
      <c r="U1862" s="118"/>
      <c r="V1862" s="176"/>
      <c r="W1862" s="120"/>
      <c r="AA1862" s="173"/>
    </row>
    <row r="1863" spans="1:27">
      <c r="A1863">
        <v>828183</v>
      </c>
      <c r="B1863" t="s">
        <v>3443</v>
      </c>
      <c r="C1863" t="s">
        <v>3939</v>
      </c>
      <c r="D1863" t="s">
        <v>3436</v>
      </c>
      <c r="E1863" t="s">
        <v>3180</v>
      </c>
      <c r="F1863" t="s">
        <v>66</v>
      </c>
      <c r="G1863" t="s">
        <v>214</v>
      </c>
      <c r="H1863">
        <v>44</v>
      </c>
      <c r="I1863">
        <v>44</v>
      </c>
      <c r="J1863">
        <v>44</v>
      </c>
      <c r="K1863">
        <v>44</v>
      </c>
      <c r="L1863">
        <v>44</v>
      </c>
      <c r="N1863" s="171" t="str">
        <f t="shared" si="87"/>
        <v>828183-11001-L</v>
      </c>
      <c r="O1863" s="172" t="str">
        <f>IF(B1863="NET","",IF(B1863="","",IFERROR(VLOOKUP(N1863,EAN!$A:$B,2,FALSE),"MANGLER - MÅ OPPDATERE EAN-FANEN")))</f>
        <v>MANGLER - MÅ OPPDATERE EAN-FANEN</v>
      </c>
      <c r="P1863" s="171">
        <f t="shared" si="88"/>
        <v>44</v>
      </c>
      <c r="Q1863" s="171">
        <f t="shared" si="89"/>
        <v>44</v>
      </c>
      <c r="S1863" s="102" t="str">
        <f>IF(B1863="NET","",IFERROR(VLOOKUP(O1863,'2) Order Form'!$V$9:$V$905,1,FALSE),"Ikke med I order form"))</f>
        <v>Ikke med I order form</v>
      </c>
      <c r="U1863" s="118"/>
      <c r="V1863" s="176"/>
      <c r="W1863" s="120"/>
      <c r="AA1863" s="173"/>
    </row>
    <row r="1864" spans="1:27">
      <c r="A1864">
        <v>828183</v>
      </c>
      <c r="B1864" t="s">
        <v>3443</v>
      </c>
      <c r="C1864" t="s">
        <v>3939</v>
      </c>
      <c r="D1864" t="s">
        <v>1439</v>
      </c>
      <c r="E1864" t="s">
        <v>1422</v>
      </c>
      <c r="F1864" t="s">
        <v>68</v>
      </c>
      <c r="G1864" t="s">
        <v>214</v>
      </c>
      <c r="H1864">
        <v>33</v>
      </c>
      <c r="I1864">
        <v>33</v>
      </c>
      <c r="J1864">
        <v>33</v>
      </c>
      <c r="K1864">
        <v>33</v>
      </c>
      <c r="L1864">
        <v>33</v>
      </c>
      <c r="N1864" s="171" t="str">
        <f t="shared" si="87"/>
        <v>828183-44002-XS</v>
      </c>
      <c r="O1864" s="172" t="str">
        <f>IF(B1864="NET","",IF(B1864="","",IFERROR(VLOOKUP(N1864,EAN!$A:$B,2,FALSE),"MANGLER - MÅ OPPDATERE EAN-FANEN")))</f>
        <v>MANGLER - MÅ OPPDATERE EAN-FANEN</v>
      </c>
      <c r="P1864" s="171">
        <f t="shared" si="88"/>
        <v>33</v>
      </c>
      <c r="Q1864" s="171">
        <f t="shared" si="89"/>
        <v>33</v>
      </c>
      <c r="S1864" s="102" t="str">
        <f>IF(B1864="NET","",IFERROR(VLOOKUP(O1864,'2) Order Form'!$V$9:$V$905,1,FALSE),"Ikke med I order form"))</f>
        <v>Ikke med I order form</v>
      </c>
      <c r="U1864" s="118"/>
      <c r="V1864" s="176"/>
      <c r="W1864" s="120"/>
      <c r="AA1864" s="173"/>
    </row>
    <row r="1865" spans="1:27">
      <c r="A1865">
        <v>828183</v>
      </c>
      <c r="B1865" t="s">
        <v>3443</v>
      </c>
      <c r="C1865" t="s">
        <v>3939</v>
      </c>
      <c r="D1865" t="s">
        <v>1435</v>
      </c>
      <c r="E1865" t="s">
        <v>1422</v>
      </c>
      <c r="F1865" t="s">
        <v>8</v>
      </c>
      <c r="G1865" t="s">
        <v>214</v>
      </c>
      <c r="H1865">
        <v>42</v>
      </c>
      <c r="I1865">
        <v>42</v>
      </c>
      <c r="J1865">
        <v>42</v>
      </c>
      <c r="K1865">
        <v>42</v>
      </c>
      <c r="L1865">
        <v>42</v>
      </c>
      <c r="N1865" s="171" t="str">
        <f t="shared" si="87"/>
        <v>828183-44002-S</v>
      </c>
      <c r="O1865" s="172" t="str">
        <f>IF(B1865="NET","",IF(B1865="","",IFERROR(VLOOKUP(N1865,EAN!$A:$B,2,FALSE),"MANGLER - MÅ OPPDATERE EAN-FANEN")))</f>
        <v>MANGLER - MÅ OPPDATERE EAN-FANEN</v>
      </c>
      <c r="P1865" s="171">
        <f t="shared" si="88"/>
        <v>42</v>
      </c>
      <c r="Q1865" s="171">
        <f t="shared" si="89"/>
        <v>42</v>
      </c>
      <c r="S1865" s="102" t="str">
        <f>IF(B1865="NET","",IFERROR(VLOOKUP(O1865,'2) Order Form'!$V$9:$V$905,1,FALSE),"Ikke med I order form"))</f>
        <v>Ikke med I order form</v>
      </c>
      <c r="U1865" s="118"/>
      <c r="V1865" s="176"/>
      <c r="W1865" s="120"/>
      <c r="AA1865" s="173"/>
    </row>
    <row r="1866" spans="1:27">
      <c r="A1866">
        <v>828183</v>
      </c>
      <c r="B1866" t="s">
        <v>3443</v>
      </c>
      <c r="C1866" t="s">
        <v>3939</v>
      </c>
      <c r="D1866" t="s">
        <v>1436</v>
      </c>
      <c r="E1866" t="s">
        <v>1422</v>
      </c>
      <c r="F1866" t="s">
        <v>7</v>
      </c>
      <c r="G1866" t="s">
        <v>214</v>
      </c>
      <c r="H1866">
        <v>36</v>
      </c>
      <c r="I1866">
        <v>36</v>
      </c>
      <c r="J1866">
        <v>36</v>
      </c>
      <c r="K1866">
        <v>36</v>
      </c>
      <c r="L1866">
        <v>36</v>
      </c>
      <c r="N1866" s="171" t="str">
        <f t="shared" si="87"/>
        <v>828183-44002-M</v>
      </c>
      <c r="O1866" s="172" t="str">
        <f>IF(B1866="NET","",IF(B1866="","",IFERROR(VLOOKUP(N1866,EAN!$A:$B,2,FALSE),"MANGLER - MÅ OPPDATERE EAN-FANEN")))</f>
        <v>MANGLER - MÅ OPPDATERE EAN-FANEN</v>
      </c>
      <c r="P1866" s="171">
        <f t="shared" si="88"/>
        <v>36</v>
      </c>
      <c r="Q1866" s="171">
        <f t="shared" si="89"/>
        <v>36</v>
      </c>
      <c r="S1866" s="102" t="str">
        <f>IF(B1866="NET","",IFERROR(VLOOKUP(O1866,'2) Order Form'!$V$9:$V$905,1,FALSE),"Ikke med I order form"))</f>
        <v>Ikke med I order form</v>
      </c>
      <c r="U1866" s="118"/>
      <c r="V1866" s="176"/>
      <c r="W1866" s="120"/>
      <c r="AA1866" s="173"/>
    </row>
    <row r="1867" spans="1:27">
      <c r="A1867">
        <v>828183</v>
      </c>
      <c r="B1867" t="s">
        <v>3443</v>
      </c>
      <c r="C1867" t="s">
        <v>3939</v>
      </c>
      <c r="D1867" t="s">
        <v>1437</v>
      </c>
      <c r="E1867" t="s">
        <v>1422</v>
      </c>
      <c r="F1867" t="s">
        <v>66</v>
      </c>
      <c r="G1867" t="s">
        <v>214</v>
      </c>
      <c r="H1867">
        <v>22</v>
      </c>
      <c r="I1867">
        <v>22</v>
      </c>
      <c r="J1867">
        <v>22</v>
      </c>
      <c r="K1867">
        <v>22</v>
      </c>
      <c r="L1867">
        <v>22</v>
      </c>
      <c r="N1867" s="171" t="str">
        <f t="shared" si="87"/>
        <v>828183-44002-L</v>
      </c>
      <c r="O1867" s="172" t="str">
        <f>IF(B1867="NET","",IF(B1867="","",IFERROR(VLOOKUP(N1867,EAN!$A:$B,2,FALSE),"MANGLER - MÅ OPPDATERE EAN-FANEN")))</f>
        <v>MANGLER - MÅ OPPDATERE EAN-FANEN</v>
      </c>
      <c r="P1867" s="171">
        <f t="shared" si="88"/>
        <v>22</v>
      </c>
      <c r="Q1867" s="171">
        <f t="shared" si="89"/>
        <v>22</v>
      </c>
      <c r="S1867" s="102" t="str">
        <f>IF(B1867="NET","",IFERROR(VLOOKUP(O1867,'2) Order Form'!$V$9:$V$905,1,FALSE),"Ikke med I order form"))</f>
        <v>Ikke med I order form</v>
      </c>
      <c r="U1867" s="118"/>
      <c r="V1867" s="176"/>
      <c r="W1867" s="120"/>
      <c r="AA1867" s="173"/>
    </row>
    <row r="1868" spans="1:27">
      <c r="A1868">
        <v>828183</v>
      </c>
      <c r="B1868" t="s">
        <v>3443</v>
      </c>
      <c r="C1868" t="s">
        <v>3939</v>
      </c>
      <c r="D1868" t="s">
        <v>1440</v>
      </c>
      <c r="E1868" t="s">
        <v>2887</v>
      </c>
      <c r="F1868" t="s">
        <v>68</v>
      </c>
      <c r="G1868" t="s">
        <v>111</v>
      </c>
      <c r="H1868">
        <v>100</v>
      </c>
      <c r="I1868">
        <v>100</v>
      </c>
      <c r="J1868">
        <v>100</v>
      </c>
      <c r="K1868">
        <v>100</v>
      </c>
      <c r="L1868">
        <v>100</v>
      </c>
      <c r="N1868" s="171" t="str">
        <f t="shared" si="87"/>
        <v>828183-56000-XS</v>
      </c>
      <c r="O1868" s="172" t="str">
        <f>IF(B1868="NET","",IF(B1868="","",IFERROR(VLOOKUP(N1868,EAN!$A:$B,2,FALSE),"MANGLER - MÅ OPPDATERE EAN-FANEN")))</f>
        <v>MANGLER - MÅ OPPDATERE EAN-FANEN</v>
      </c>
      <c r="P1868" s="171">
        <f t="shared" si="88"/>
        <v>100</v>
      </c>
      <c r="Q1868" s="171">
        <f t="shared" si="89"/>
        <v>100</v>
      </c>
      <c r="S1868" s="102" t="str">
        <f>IF(B1868="NET","",IFERROR(VLOOKUP(O1868,'2) Order Form'!$V$9:$V$905,1,FALSE),"Ikke med I order form"))</f>
        <v>Ikke med I order form</v>
      </c>
      <c r="U1868" s="118"/>
      <c r="V1868" s="176"/>
      <c r="W1868" s="120"/>
      <c r="AA1868" s="173"/>
    </row>
    <row r="1869" spans="1:27">
      <c r="A1869">
        <v>828183</v>
      </c>
      <c r="B1869" t="s">
        <v>3443</v>
      </c>
      <c r="C1869" t="s">
        <v>3939</v>
      </c>
      <c r="D1869" t="s">
        <v>1441</v>
      </c>
      <c r="E1869" t="s">
        <v>2887</v>
      </c>
      <c r="F1869" t="s">
        <v>8</v>
      </c>
      <c r="G1869" t="s">
        <v>111</v>
      </c>
      <c r="H1869">
        <v>195</v>
      </c>
      <c r="I1869">
        <v>195</v>
      </c>
      <c r="J1869">
        <v>195</v>
      </c>
      <c r="K1869">
        <v>195</v>
      </c>
      <c r="L1869">
        <v>195</v>
      </c>
      <c r="N1869" s="171" t="str">
        <f t="shared" si="87"/>
        <v>828183-56000-S</v>
      </c>
      <c r="O1869" s="172" t="str">
        <f>IF(B1869="NET","",IF(B1869="","",IFERROR(VLOOKUP(N1869,EAN!$A:$B,2,FALSE),"MANGLER - MÅ OPPDATERE EAN-FANEN")))</f>
        <v>MANGLER - MÅ OPPDATERE EAN-FANEN</v>
      </c>
      <c r="P1869" s="171">
        <f t="shared" si="88"/>
        <v>195</v>
      </c>
      <c r="Q1869" s="171">
        <f t="shared" si="89"/>
        <v>195</v>
      </c>
      <c r="S1869" s="102" t="str">
        <f>IF(B1869="NET","",IFERROR(VLOOKUP(O1869,'2) Order Form'!$V$9:$V$905,1,FALSE),"Ikke med I order form"))</f>
        <v>Ikke med I order form</v>
      </c>
      <c r="U1869" s="118"/>
      <c r="V1869" s="176"/>
      <c r="W1869" s="120"/>
      <c r="AA1869" s="173"/>
    </row>
    <row r="1870" spans="1:27">
      <c r="A1870">
        <v>828183</v>
      </c>
      <c r="B1870" t="s">
        <v>3443</v>
      </c>
      <c r="C1870" t="s">
        <v>3939</v>
      </c>
      <c r="D1870" t="s">
        <v>1442</v>
      </c>
      <c r="E1870" t="s">
        <v>2887</v>
      </c>
      <c r="F1870" t="s">
        <v>7</v>
      </c>
      <c r="G1870" t="s">
        <v>111</v>
      </c>
      <c r="H1870">
        <v>209</v>
      </c>
      <c r="I1870">
        <v>209</v>
      </c>
      <c r="J1870">
        <v>209</v>
      </c>
      <c r="K1870">
        <v>209</v>
      </c>
      <c r="L1870">
        <v>209</v>
      </c>
      <c r="N1870" s="171" t="str">
        <f t="shared" si="87"/>
        <v>828183-56000-M</v>
      </c>
      <c r="O1870" s="172" t="str">
        <f>IF(B1870="NET","",IF(B1870="","",IFERROR(VLOOKUP(N1870,EAN!$A:$B,2,FALSE),"MANGLER - MÅ OPPDATERE EAN-FANEN")))</f>
        <v>MANGLER - MÅ OPPDATERE EAN-FANEN</v>
      </c>
      <c r="P1870" s="171">
        <f t="shared" si="88"/>
        <v>209</v>
      </c>
      <c r="Q1870" s="171">
        <f t="shared" si="89"/>
        <v>209</v>
      </c>
      <c r="S1870" s="102" t="str">
        <f>IF(B1870="NET","",IFERROR(VLOOKUP(O1870,'2) Order Form'!$V$9:$V$905,1,FALSE),"Ikke med I order form"))</f>
        <v>Ikke med I order form</v>
      </c>
      <c r="U1870" s="118"/>
      <c r="V1870" s="176"/>
      <c r="W1870" s="120"/>
      <c r="AA1870" s="173"/>
    </row>
    <row r="1871" spans="1:27">
      <c r="A1871">
        <v>828183</v>
      </c>
      <c r="B1871" t="s">
        <v>3443</v>
      </c>
      <c r="C1871" t="s">
        <v>3939</v>
      </c>
      <c r="D1871" t="s">
        <v>1443</v>
      </c>
      <c r="E1871" t="s">
        <v>2887</v>
      </c>
      <c r="F1871" t="s">
        <v>66</v>
      </c>
      <c r="G1871" t="s">
        <v>111</v>
      </c>
      <c r="H1871">
        <v>133</v>
      </c>
      <c r="I1871">
        <v>133</v>
      </c>
      <c r="J1871">
        <v>133</v>
      </c>
      <c r="K1871">
        <v>133</v>
      </c>
      <c r="L1871">
        <v>133</v>
      </c>
      <c r="N1871" s="171" t="str">
        <f t="shared" si="87"/>
        <v>828183-56000-L</v>
      </c>
      <c r="O1871" s="172" t="str">
        <f>IF(B1871="NET","",IF(B1871="","",IFERROR(VLOOKUP(N1871,EAN!$A:$B,2,FALSE),"MANGLER - MÅ OPPDATERE EAN-FANEN")))</f>
        <v>MANGLER - MÅ OPPDATERE EAN-FANEN</v>
      </c>
      <c r="P1871" s="171">
        <f t="shared" si="88"/>
        <v>133</v>
      </c>
      <c r="Q1871" s="171">
        <f t="shared" si="89"/>
        <v>133</v>
      </c>
      <c r="S1871" s="102" t="str">
        <f>IF(B1871="NET","",IFERROR(VLOOKUP(O1871,'2) Order Form'!$V$9:$V$905,1,FALSE),"Ikke med I order form"))</f>
        <v>Ikke med I order form</v>
      </c>
      <c r="U1871" s="118"/>
      <c r="V1871" s="176"/>
      <c r="W1871" s="120"/>
      <c r="AA1871" s="173"/>
    </row>
    <row r="1872" spans="1:27">
      <c r="A1872" s="140">
        <v>828196</v>
      </c>
      <c r="B1872" t="s">
        <v>170</v>
      </c>
      <c r="H1872" s="140">
        <v>202341</v>
      </c>
      <c r="I1872" s="140">
        <v>202342</v>
      </c>
      <c r="J1872" s="140">
        <v>202343</v>
      </c>
      <c r="K1872" s="140">
        <v>202344</v>
      </c>
      <c r="L1872" s="140">
        <v>202345</v>
      </c>
      <c r="N1872" s="171" t="str">
        <f t="shared" si="87"/>
        <v>828196-</v>
      </c>
      <c r="O1872" s="172" t="str">
        <f>IF(B1872="NET","",IF(B1872="","",IFERROR(VLOOKUP(N1872,EAN!$A:$B,2,FALSE),"MANGLER - MÅ OPPDATERE EAN-FANEN")))</f>
        <v/>
      </c>
      <c r="P1872" s="171">
        <f t="shared" si="88"/>
        <v>202341</v>
      </c>
      <c r="Q1872" s="171">
        <f t="shared" si="89"/>
        <v>202345</v>
      </c>
      <c r="S1872" s="102" t="str">
        <f>IF(B1872="NET","",IFERROR(VLOOKUP(O1872,'2) Order Form'!$V$9:$V$905,1,FALSE),"Ikke med I order form"))</f>
        <v/>
      </c>
      <c r="U1872" s="118"/>
      <c r="V1872" s="176"/>
      <c r="W1872" s="120"/>
      <c r="AA1872" s="173"/>
    </row>
    <row r="1873" spans="1:27">
      <c r="A1873">
        <v>828196</v>
      </c>
      <c r="B1873" t="s">
        <v>3444</v>
      </c>
      <c r="C1873" t="s">
        <v>3939</v>
      </c>
      <c r="D1873" t="s">
        <v>344</v>
      </c>
      <c r="E1873" t="s">
        <v>2883</v>
      </c>
      <c r="F1873" t="s">
        <v>78</v>
      </c>
      <c r="G1873" t="s">
        <v>214</v>
      </c>
      <c r="H1873">
        <v>0</v>
      </c>
      <c r="I1873">
        <v>0</v>
      </c>
      <c r="J1873">
        <v>0</v>
      </c>
      <c r="K1873">
        <v>0</v>
      </c>
      <c r="L1873">
        <v>0</v>
      </c>
      <c r="N1873" s="171" t="str">
        <f t="shared" si="87"/>
        <v>828196-99901-OS</v>
      </c>
      <c r="O1873" s="172" t="str">
        <f>IF(B1873="NET","",IF(B1873="","",IFERROR(VLOOKUP(N1873,EAN!$A:$B,2,FALSE),"MANGLER - MÅ OPPDATERE EAN-FANEN")))</f>
        <v>MANGLER - MÅ OPPDATERE EAN-FANEN</v>
      </c>
      <c r="P1873" s="171">
        <f t="shared" si="88"/>
        <v>0</v>
      </c>
      <c r="Q1873" s="171">
        <f t="shared" si="89"/>
        <v>0</v>
      </c>
      <c r="S1873" s="102" t="str">
        <f>IF(B1873="NET","",IFERROR(VLOOKUP(O1873,'2) Order Form'!$V$9:$V$905,1,FALSE),"Ikke med I order form"))</f>
        <v>Ikke med I order form</v>
      </c>
      <c r="U1873" s="118"/>
      <c r="V1873" s="176"/>
      <c r="W1873" s="120"/>
      <c r="AA1873" s="173"/>
    </row>
    <row r="1874" spans="1:27">
      <c r="A1874">
        <v>828196</v>
      </c>
      <c r="B1874" t="s">
        <v>3444</v>
      </c>
      <c r="C1874" t="s">
        <v>3939</v>
      </c>
      <c r="D1874" t="s">
        <v>121</v>
      </c>
      <c r="E1874" t="s">
        <v>87</v>
      </c>
      <c r="F1874" t="s">
        <v>78</v>
      </c>
      <c r="G1874" t="s">
        <v>111</v>
      </c>
      <c r="H1874">
        <v>0</v>
      </c>
      <c r="I1874">
        <v>0</v>
      </c>
      <c r="J1874">
        <v>0</v>
      </c>
      <c r="K1874">
        <v>0</v>
      </c>
      <c r="L1874">
        <v>0</v>
      </c>
      <c r="N1874" s="171" t="str">
        <f t="shared" si="87"/>
        <v>828196-BLACK-OS</v>
      </c>
      <c r="O1874" s="172" t="str">
        <f>IF(B1874="NET","",IF(B1874="","",IFERROR(VLOOKUP(N1874,EAN!$A:$B,2,FALSE),"MANGLER - MÅ OPPDATERE EAN-FANEN")))</f>
        <v>MANGLER - MÅ OPPDATERE EAN-FANEN</v>
      </c>
      <c r="P1874" s="171">
        <f t="shared" si="88"/>
        <v>0</v>
      </c>
      <c r="Q1874" s="171">
        <f t="shared" si="89"/>
        <v>0</v>
      </c>
      <c r="S1874" s="102" t="str">
        <f>IF(B1874="NET","",IFERROR(VLOOKUP(O1874,'2) Order Form'!$V$9:$V$905,1,FALSE),"Ikke med I order form"))</f>
        <v>Ikke med I order form</v>
      </c>
      <c r="U1874" s="118"/>
      <c r="V1874" s="176"/>
      <c r="W1874" s="120"/>
      <c r="AA1874" s="173"/>
    </row>
    <row r="1875" spans="1:27">
      <c r="A1875" s="140">
        <v>835000</v>
      </c>
      <c r="B1875" t="s">
        <v>170</v>
      </c>
      <c r="H1875" s="140">
        <v>202341</v>
      </c>
      <c r="I1875" s="140">
        <v>202342</v>
      </c>
      <c r="J1875" s="140">
        <v>202343</v>
      </c>
      <c r="K1875" s="140">
        <v>202344</v>
      </c>
      <c r="L1875" s="140">
        <v>202345</v>
      </c>
      <c r="N1875" s="171" t="str">
        <f t="shared" si="87"/>
        <v>835000-</v>
      </c>
      <c r="O1875" s="172" t="str">
        <f>IF(B1875="NET","",IF(B1875="","",IFERROR(VLOOKUP(N1875,EAN!$A:$B,2,FALSE),"MANGLER - MÅ OPPDATERE EAN-FANEN")))</f>
        <v/>
      </c>
      <c r="P1875" s="171">
        <f t="shared" si="88"/>
        <v>202341</v>
      </c>
      <c r="Q1875" s="171">
        <f t="shared" si="89"/>
        <v>202345</v>
      </c>
      <c r="S1875" s="102" t="str">
        <f>IF(B1875="NET","",IFERROR(VLOOKUP(O1875,'2) Order Form'!$V$9:$V$905,1,FALSE),"Ikke med I order form"))</f>
        <v/>
      </c>
      <c r="U1875" s="118"/>
      <c r="V1875" s="176"/>
      <c r="W1875" s="120"/>
      <c r="AA1875" s="173"/>
    </row>
    <row r="1876" spans="1:27">
      <c r="A1876">
        <v>835000</v>
      </c>
      <c r="B1876" t="s">
        <v>3445</v>
      </c>
      <c r="C1876" t="s">
        <v>3939</v>
      </c>
      <c r="D1876" t="s">
        <v>169</v>
      </c>
      <c r="E1876" t="s">
        <v>166</v>
      </c>
      <c r="F1876" t="s">
        <v>8</v>
      </c>
      <c r="G1876" t="s">
        <v>111</v>
      </c>
      <c r="H1876">
        <v>22</v>
      </c>
      <c r="I1876">
        <v>22</v>
      </c>
      <c r="J1876">
        <v>22</v>
      </c>
      <c r="K1876">
        <v>22</v>
      </c>
      <c r="L1876">
        <v>22</v>
      </c>
      <c r="N1876" s="171" t="str">
        <f t="shared" si="87"/>
        <v>835000-TEBLK-S</v>
      </c>
      <c r="O1876" s="172" t="str">
        <f>IF(B1876="NET","",IF(B1876="","",IFERROR(VLOOKUP(N1876,EAN!$A:$B,2,FALSE),"MANGLER - MÅ OPPDATERE EAN-FANEN")))</f>
        <v>MANGLER - MÅ OPPDATERE EAN-FANEN</v>
      </c>
      <c r="P1876" s="171">
        <f t="shared" si="88"/>
        <v>22</v>
      </c>
      <c r="Q1876" s="171">
        <f t="shared" si="89"/>
        <v>22</v>
      </c>
      <c r="S1876" s="102" t="str">
        <f>IF(B1876="NET","",IFERROR(VLOOKUP(O1876,'2) Order Form'!$V$9:$V$905,1,FALSE),"Ikke med I order form"))</f>
        <v>Ikke med I order form</v>
      </c>
      <c r="U1876" s="118"/>
      <c r="V1876" s="176"/>
      <c r="W1876" s="120"/>
      <c r="AA1876" s="173"/>
    </row>
    <row r="1877" spans="1:27">
      <c r="A1877">
        <v>835000</v>
      </c>
      <c r="B1877" t="s">
        <v>3445</v>
      </c>
      <c r="C1877" t="s">
        <v>3939</v>
      </c>
      <c r="D1877" t="s">
        <v>167</v>
      </c>
      <c r="E1877" t="s">
        <v>166</v>
      </c>
      <c r="F1877" t="s">
        <v>7</v>
      </c>
      <c r="G1877" t="s">
        <v>111</v>
      </c>
      <c r="H1877">
        <v>51</v>
      </c>
      <c r="I1877">
        <v>51</v>
      </c>
      <c r="J1877">
        <v>51</v>
      </c>
      <c r="K1877">
        <v>51</v>
      </c>
      <c r="L1877">
        <v>51</v>
      </c>
      <c r="N1877" s="171" t="str">
        <f t="shared" si="87"/>
        <v>835000-TEBLK-M</v>
      </c>
      <c r="O1877" s="172" t="str">
        <f>IF(B1877="NET","",IF(B1877="","",IFERROR(VLOOKUP(N1877,EAN!$A:$B,2,FALSE),"MANGLER - MÅ OPPDATERE EAN-FANEN")))</f>
        <v>MANGLER - MÅ OPPDATERE EAN-FANEN</v>
      </c>
      <c r="P1877" s="171">
        <f t="shared" si="88"/>
        <v>51</v>
      </c>
      <c r="Q1877" s="171">
        <f t="shared" si="89"/>
        <v>51</v>
      </c>
      <c r="S1877" s="102" t="str">
        <f>IF(B1877="NET","",IFERROR(VLOOKUP(O1877,'2) Order Form'!$V$9:$V$905,1,FALSE),"Ikke med I order form"))</f>
        <v>Ikke med I order form</v>
      </c>
      <c r="U1877" s="118"/>
      <c r="V1877" s="176"/>
      <c r="W1877" s="120"/>
      <c r="AA1877" s="173"/>
    </row>
    <row r="1878" spans="1:27">
      <c r="A1878">
        <v>835000</v>
      </c>
      <c r="B1878" t="s">
        <v>3445</v>
      </c>
      <c r="C1878" t="s">
        <v>3939</v>
      </c>
      <c r="D1878" t="s">
        <v>168</v>
      </c>
      <c r="E1878" t="s">
        <v>166</v>
      </c>
      <c r="F1878" t="s">
        <v>66</v>
      </c>
      <c r="G1878" t="s">
        <v>111</v>
      </c>
      <c r="H1878">
        <v>48</v>
      </c>
      <c r="I1878">
        <v>48</v>
      </c>
      <c r="J1878">
        <v>48</v>
      </c>
      <c r="K1878">
        <v>48</v>
      </c>
      <c r="L1878">
        <v>48</v>
      </c>
      <c r="N1878" s="171" t="str">
        <f t="shared" si="87"/>
        <v>835000-TEBLK-L</v>
      </c>
      <c r="O1878" s="172" t="str">
        <f>IF(B1878="NET","",IF(B1878="","",IFERROR(VLOOKUP(N1878,EAN!$A:$B,2,FALSE),"MANGLER - MÅ OPPDATERE EAN-FANEN")))</f>
        <v>MANGLER - MÅ OPPDATERE EAN-FANEN</v>
      </c>
      <c r="P1878" s="171">
        <f t="shared" si="88"/>
        <v>48</v>
      </c>
      <c r="Q1878" s="171">
        <f t="shared" si="89"/>
        <v>48</v>
      </c>
      <c r="S1878" s="102" t="str">
        <f>IF(B1878="NET","",IFERROR(VLOOKUP(O1878,'2) Order Form'!$V$9:$V$905,1,FALSE),"Ikke med I order form"))</f>
        <v>Ikke med I order form</v>
      </c>
      <c r="U1878" s="118"/>
      <c r="V1878" s="176"/>
      <c r="W1878" s="120"/>
      <c r="AA1878" s="173"/>
    </row>
    <row r="1879" spans="1:27">
      <c r="A1879">
        <v>835000</v>
      </c>
      <c r="B1879" t="s">
        <v>3445</v>
      </c>
      <c r="C1879" t="s">
        <v>3939</v>
      </c>
      <c r="D1879" t="s">
        <v>3446</v>
      </c>
      <c r="E1879" t="s">
        <v>166</v>
      </c>
      <c r="F1879" t="s">
        <v>67</v>
      </c>
      <c r="G1879" t="s">
        <v>111</v>
      </c>
      <c r="H1879">
        <v>20</v>
      </c>
      <c r="I1879">
        <v>20</v>
      </c>
      <c r="J1879">
        <v>20</v>
      </c>
      <c r="K1879">
        <v>20</v>
      </c>
      <c r="L1879">
        <v>20</v>
      </c>
      <c r="N1879" s="171" t="str">
        <f t="shared" si="87"/>
        <v>835000-TEBLK-XL</v>
      </c>
      <c r="O1879" s="172" t="str">
        <f>IF(B1879="NET","",IF(B1879="","",IFERROR(VLOOKUP(N1879,EAN!$A:$B,2,FALSE),"MANGLER - MÅ OPPDATERE EAN-FANEN")))</f>
        <v>MANGLER - MÅ OPPDATERE EAN-FANEN</v>
      </c>
      <c r="P1879" s="171">
        <f t="shared" si="88"/>
        <v>20</v>
      </c>
      <c r="Q1879" s="171">
        <f t="shared" si="89"/>
        <v>20</v>
      </c>
      <c r="S1879" s="102" t="str">
        <f>IF(B1879="NET","",IFERROR(VLOOKUP(O1879,'2) Order Form'!$V$9:$V$905,1,FALSE),"Ikke med I order form"))</f>
        <v>Ikke med I order form</v>
      </c>
      <c r="U1879" s="118"/>
      <c r="V1879" s="176"/>
      <c r="W1879" s="120"/>
      <c r="AA1879" s="173"/>
    </row>
    <row r="1880" spans="1:27">
      <c r="A1880" s="140">
        <v>835001</v>
      </c>
      <c r="B1880" t="s">
        <v>170</v>
      </c>
      <c r="H1880" s="140">
        <v>202341</v>
      </c>
      <c r="I1880" s="140">
        <v>202342</v>
      </c>
      <c r="J1880" s="140">
        <v>202343</v>
      </c>
      <c r="K1880" s="140">
        <v>202344</v>
      </c>
      <c r="L1880" s="140">
        <v>202345</v>
      </c>
      <c r="N1880" s="171" t="str">
        <f t="shared" si="87"/>
        <v>835001-</v>
      </c>
      <c r="O1880" s="172" t="str">
        <f>IF(B1880="NET","",IF(B1880="","",IFERROR(VLOOKUP(N1880,EAN!$A:$B,2,FALSE),"MANGLER - MÅ OPPDATERE EAN-FANEN")))</f>
        <v/>
      </c>
      <c r="P1880" s="171">
        <f t="shared" si="88"/>
        <v>202341</v>
      </c>
      <c r="Q1880" s="171">
        <f t="shared" si="89"/>
        <v>202345</v>
      </c>
      <c r="S1880" s="102" t="str">
        <f>IF(B1880="NET","",IFERROR(VLOOKUP(O1880,'2) Order Form'!$V$9:$V$905,1,FALSE),"Ikke med I order form"))</f>
        <v/>
      </c>
      <c r="U1880" s="118"/>
      <c r="V1880" s="176"/>
      <c r="W1880" s="120"/>
      <c r="AA1880" s="173"/>
    </row>
    <row r="1881" spans="1:27">
      <c r="A1881">
        <v>835001</v>
      </c>
      <c r="B1881" t="s">
        <v>3447</v>
      </c>
      <c r="C1881" t="s">
        <v>3939</v>
      </c>
      <c r="D1881" t="s">
        <v>3448</v>
      </c>
      <c r="E1881" t="s">
        <v>3449</v>
      </c>
      <c r="F1881" t="s">
        <v>8</v>
      </c>
      <c r="G1881" t="s">
        <v>111</v>
      </c>
      <c r="H1881">
        <v>45</v>
      </c>
      <c r="I1881">
        <v>45</v>
      </c>
      <c r="J1881">
        <v>45</v>
      </c>
      <c r="K1881">
        <v>45</v>
      </c>
      <c r="L1881">
        <v>45</v>
      </c>
      <c r="N1881" s="171" t="str">
        <f t="shared" si="87"/>
        <v>835001-TBSWT-S</v>
      </c>
      <c r="O1881" s="172" t="str">
        <f>IF(B1881="NET","",IF(B1881="","",IFERROR(VLOOKUP(N1881,EAN!$A:$B,2,FALSE),"MANGLER - MÅ OPPDATERE EAN-FANEN")))</f>
        <v>MANGLER - MÅ OPPDATERE EAN-FANEN</v>
      </c>
      <c r="P1881" s="171">
        <f t="shared" si="88"/>
        <v>45</v>
      </c>
      <c r="Q1881" s="171">
        <f t="shared" si="89"/>
        <v>45</v>
      </c>
      <c r="S1881" s="102" t="str">
        <f>IF(B1881="NET","",IFERROR(VLOOKUP(O1881,'2) Order Form'!$V$9:$V$905,1,FALSE),"Ikke med I order form"))</f>
        <v>Ikke med I order form</v>
      </c>
      <c r="U1881" s="118"/>
      <c r="V1881" s="176"/>
      <c r="W1881" s="120"/>
      <c r="AA1881" s="173"/>
    </row>
    <row r="1882" spans="1:27">
      <c r="A1882">
        <v>835001</v>
      </c>
      <c r="B1882" t="s">
        <v>3447</v>
      </c>
      <c r="C1882" t="s">
        <v>3939</v>
      </c>
      <c r="D1882" t="s">
        <v>3450</v>
      </c>
      <c r="E1882" t="s">
        <v>3449</v>
      </c>
      <c r="F1882" t="s">
        <v>7</v>
      </c>
      <c r="G1882" t="s">
        <v>111</v>
      </c>
      <c r="H1882">
        <v>49</v>
      </c>
      <c r="I1882">
        <v>49</v>
      </c>
      <c r="J1882">
        <v>49</v>
      </c>
      <c r="K1882">
        <v>49</v>
      </c>
      <c r="L1882">
        <v>49</v>
      </c>
      <c r="N1882" s="171" t="str">
        <f t="shared" si="87"/>
        <v>835001-TBSWT-M</v>
      </c>
      <c r="O1882" s="172" t="str">
        <f>IF(B1882="NET","",IF(B1882="","",IFERROR(VLOOKUP(N1882,EAN!$A:$B,2,FALSE),"MANGLER - MÅ OPPDATERE EAN-FANEN")))</f>
        <v>MANGLER - MÅ OPPDATERE EAN-FANEN</v>
      </c>
      <c r="P1882" s="171">
        <f t="shared" si="88"/>
        <v>49</v>
      </c>
      <c r="Q1882" s="171">
        <f t="shared" si="89"/>
        <v>49</v>
      </c>
      <c r="S1882" s="102" t="str">
        <f>IF(B1882="NET","",IFERROR(VLOOKUP(O1882,'2) Order Form'!$V$9:$V$905,1,FALSE),"Ikke med I order form"))</f>
        <v>Ikke med I order form</v>
      </c>
      <c r="U1882" s="118"/>
      <c r="V1882" s="176"/>
      <c r="W1882" s="120"/>
      <c r="AA1882" s="173"/>
    </row>
    <row r="1883" spans="1:27">
      <c r="A1883">
        <v>835001</v>
      </c>
      <c r="B1883" t="s">
        <v>3447</v>
      </c>
      <c r="C1883" t="s">
        <v>3939</v>
      </c>
      <c r="D1883" t="s">
        <v>3451</v>
      </c>
      <c r="E1883" t="s">
        <v>3449</v>
      </c>
      <c r="F1883" t="s">
        <v>66</v>
      </c>
      <c r="G1883" t="s">
        <v>111</v>
      </c>
      <c r="H1883">
        <v>64</v>
      </c>
      <c r="I1883">
        <v>64</v>
      </c>
      <c r="J1883">
        <v>64</v>
      </c>
      <c r="K1883">
        <v>64</v>
      </c>
      <c r="L1883">
        <v>64</v>
      </c>
      <c r="N1883" s="171" t="str">
        <f t="shared" si="87"/>
        <v>835001-TBSWT-L</v>
      </c>
      <c r="O1883" s="172" t="str">
        <f>IF(B1883="NET","",IF(B1883="","",IFERROR(VLOOKUP(N1883,EAN!$A:$B,2,FALSE),"MANGLER - MÅ OPPDATERE EAN-FANEN")))</f>
        <v>MANGLER - MÅ OPPDATERE EAN-FANEN</v>
      </c>
      <c r="P1883" s="171">
        <f t="shared" si="88"/>
        <v>64</v>
      </c>
      <c r="Q1883" s="171">
        <f t="shared" si="89"/>
        <v>64</v>
      </c>
      <c r="S1883" s="102" t="str">
        <f>IF(B1883="NET","",IFERROR(VLOOKUP(O1883,'2) Order Form'!$V$9:$V$905,1,FALSE),"Ikke med I order form"))</f>
        <v>Ikke med I order form</v>
      </c>
      <c r="U1883" s="118"/>
      <c r="V1883" s="176"/>
      <c r="W1883" s="120"/>
      <c r="AA1883" s="173"/>
    </row>
    <row r="1884" spans="1:27">
      <c r="A1884">
        <v>835001</v>
      </c>
      <c r="B1884" t="s">
        <v>3447</v>
      </c>
      <c r="C1884" t="s">
        <v>3939</v>
      </c>
      <c r="D1884" t="s">
        <v>169</v>
      </c>
      <c r="E1884" t="s">
        <v>166</v>
      </c>
      <c r="F1884" t="s">
        <v>8</v>
      </c>
      <c r="G1884" t="s">
        <v>214</v>
      </c>
      <c r="H1884">
        <v>0</v>
      </c>
      <c r="I1884">
        <v>0</v>
      </c>
      <c r="J1884">
        <v>0</v>
      </c>
      <c r="K1884">
        <v>0</v>
      </c>
      <c r="L1884">
        <v>0</v>
      </c>
      <c r="N1884" s="171" t="str">
        <f t="shared" si="87"/>
        <v>835001-TEBLK-S</v>
      </c>
      <c r="O1884" s="172" t="str">
        <f>IF(B1884="NET","",IF(B1884="","",IFERROR(VLOOKUP(N1884,EAN!$A:$B,2,FALSE),"MANGLER - MÅ OPPDATERE EAN-FANEN")))</f>
        <v>MANGLER - MÅ OPPDATERE EAN-FANEN</v>
      </c>
      <c r="P1884" s="171">
        <f t="shared" si="88"/>
        <v>0</v>
      </c>
      <c r="Q1884" s="171">
        <f t="shared" si="89"/>
        <v>0</v>
      </c>
      <c r="S1884" s="102" t="str">
        <f>IF(B1884="NET","",IFERROR(VLOOKUP(O1884,'2) Order Form'!$V$9:$V$905,1,FALSE),"Ikke med I order form"))</f>
        <v>Ikke med I order form</v>
      </c>
      <c r="U1884" s="118"/>
      <c r="V1884" s="176"/>
      <c r="W1884" s="120"/>
      <c r="AA1884" s="173"/>
    </row>
    <row r="1885" spans="1:27">
      <c r="A1885">
        <v>835001</v>
      </c>
      <c r="B1885" t="s">
        <v>3447</v>
      </c>
      <c r="C1885" t="s">
        <v>3939</v>
      </c>
      <c r="D1885" t="s">
        <v>167</v>
      </c>
      <c r="E1885" t="s">
        <v>166</v>
      </c>
      <c r="F1885" t="s">
        <v>7</v>
      </c>
      <c r="G1885" t="s">
        <v>214</v>
      </c>
      <c r="H1885">
        <v>0</v>
      </c>
      <c r="I1885">
        <v>0</v>
      </c>
      <c r="J1885">
        <v>0</v>
      </c>
      <c r="K1885">
        <v>0</v>
      </c>
      <c r="L1885">
        <v>0</v>
      </c>
      <c r="N1885" s="171" t="str">
        <f t="shared" si="87"/>
        <v>835001-TEBLK-M</v>
      </c>
      <c r="O1885" s="172" t="str">
        <f>IF(B1885="NET","",IF(B1885="","",IFERROR(VLOOKUP(N1885,EAN!$A:$B,2,FALSE),"MANGLER - MÅ OPPDATERE EAN-FANEN")))</f>
        <v>MANGLER - MÅ OPPDATERE EAN-FANEN</v>
      </c>
      <c r="P1885" s="171">
        <f t="shared" si="88"/>
        <v>0</v>
      </c>
      <c r="Q1885" s="171">
        <f t="shared" si="89"/>
        <v>0</v>
      </c>
      <c r="S1885" s="102" t="str">
        <f>IF(B1885="NET","",IFERROR(VLOOKUP(O1885,'2) Order Form'!$V$9:$V$905,1,FALSE),"Ikke med I order form"))</f>
        <v>Ikke med I order form</v>
      </c>
      <c r="U1885" s="118"/>
      <c r="V1885" s="176"/>
      <c r="W1885" s="120"/>
      <c r="AA1885" s="173"/>
    </row>
    <row r="1886" spans="1:27">
      <c r="A1886" s="140">
        <v>835002</v>
      </c>
      <c r="B1886" t="s">
        <v>170</v>
      </c>
      <c r="H1886" s="140">
        <v>202341</v>
      </c>
      <c r="I1886" s="140">
        <v>202342</v>
      </c>
      <c r="J1886" s="140">
        <v>202343</v>
      </c>
      <c r="K1886" s="140">
        <v>202344</v>
      </c>
      <c r="L1886" s="140">
        <v>202345</v>
      </c>
      <c r="N1886" s="171" t="str">
        <f t="shared" si="87"/>
        <v>835002-</v>
      </c>
      <c r="O1886" s="172" t="str">
        <f>IF(B1886="NET","",IF(B1886="","",IFERROR(VLOOKUP(N1886,EAN!$A:$B,2,FALSE),"MANGLER - MÅ OPPDATERE EAN-FANEN")))</f>
        <v/>
      </c>
      <c r="P1886" s="171">
        <f t="shared" si="88"/>
        <v>202341</v>
      </c>
      <c r="Q1886" s="171">
        <f t="shared" si="89"/>
        <v>202345</v>
      </c>
      <c r="S1886" s="102" t="str">
        <f>IF(B1886="NET","",IFERROR(VLOOKUP(O1886,'2) Order Form'!$V$9:$V$905,1,FALSE),"Ikke med I order form"))</f>
        <v/>
      </c>
      <c r="U1886" s="118"/>
      <c r="V1886" s="176"/>
      <c r="W1886" s="120"/>
      <c r="AA1886" s="173"/>
    </row>
    <row r="1887" spans="1:27">
      <c r="A1887">
        <v>835002</v>
      </c>
      <c r="B1887" t="s">
        <v>3452</v>
      </c>
      <c r="C1887" t="s">
        <v>3939</v>
      </c>
      <c r="D1887" t="s">
        <v>3453</v>
      </c>
      <c r="E1887" t="s">
        <v>3454</v>
      </c>
      <c r="F1887" t="s">
        <v>68</v>
      </c>
      <c r="G1887" t="s">
        <v>214</v>
      </c>
      <c r="H1887">
        <v>0</v>
      </c>
      <c r="I1887">
        <v>0</v>
      </c>
      <c r="J1887">
        <v>0</v>
      </c>
      <c r="K1887">
        <v>0</v>
      </c>
      <c r="L1887">
        <v>0</v>
      </c>
      <c r="N1887" s="171" t="str">
        <f t="shared" si="87"/>
        <v>835002-FHBLU-XS</v>
      </c>
      <c r="O1887" s="172" t="str">
        <f>IF(B1887="NET","",IF(B1887="","",IFERROR(VLOOKUP(N1887,EAN!$A:$B,2,FALSE),"MANGLER - MÅ OPPDATERE EAN-FANEN")))</f>
        <v>MANGLER - MÅ OPPDATERE EAN-FANEN</v>
      </c>
      <c r="P1887" s="171">
        <f t="shared" si="88"/>
        <v>0</v>
      </c>
      <c r="Q1887" s="171">
        <f t="shared" si="89"/>
        <v>0</v>
      </c>
      <c r="S1887" s="102" t="str">
        <f>IF(B1887="NET","",IFERROR(VLOOKUP(O1887,'2) Order Form'!$V$9:$V$905,1,FALSE),"Ikke med I order form"))</f>
        <v>Ikke med I order form</v>
      </c>
      <c r="U1887" s="118"/>
      <c r="V1887" s="176"/>
      <c r="W1887" s="120"/>
      <c r="AA1887" s="173"/>
    </row>
    <row r="1888" spans="1:27">
      <c r="A1888">
        <v>835002</v>
      </c>
      <c r="B1888" t="s">
        <v>3452</v>
      </c>
      <c r="C1888" t="s">
        <v>3939</v>
      </c>
      <c r="D1888" t="s">
        <v>3455</v>
      </c>
      <c r="E1888" t="s">
        <v>3454</v>
      </c>
      <c r="F1888" t="s">
        <v>8</v>
      </c>
      <c r="G1888" t="s">
        <v>214</v>
      </c>
      <c r="H1888">
        <v>0</v>
      </c>
      <c r="I1888">
        <v>0</v>
      </c>
      <c r="J1888">
        <v>0</v>
      </c>
      <c r="K1888">
        <v>0</v>
      </c>
      <c r="L1888">
        <v>0</v>
      </c>
      <c r="N1888" s="171" t="str">
        <f t="shared" si="87"/>
        <v>835002-FHBLU-S</v>
      </c>
      <c r="O1888" s="172" t="str">
        <f>IF(B1888="NET","",IF(B1888="","",IFERROR(VLOOKUP(N1888,EAN!$A:$B,2,FALSE),"MANGLER - MÅ OPPDATERE EAN-FANEN")))</f>
        <v>MANGLER - MÅ OPPDATERE EAN-FANEN</v>
      </c>
      <c r="P1888" s="171">
        <f t="shared" si="88"/>
        <v>0</v>
      </c>
      <c r="Q1888" s="171">
        <f t="shared" si="89"/>
        <v>0</v>
      </c>
      <c r="S1888" s="102" t="str">
        <f>IF(B1888="NET","",IFERROR(VLOOKUP(O1888,'2) Order Form'!$V$9:$V$905,1,FALSE),"Ikke med I order form"))</f>
        <v>Ikke med I order form</v>
      </c>
      <c r="U1888" s="118"/>
      <c r="V1888" s="176"/>
      <c r="W1888" s="120"/>
      <c r="AA1888" s="173"/>
    </row>
    <row r="1889" spans="1:27">
      <c r="A1889">
        <v>835002</v>
      </c>
      <c r="B1889" t="s">
        <v>3452</v>
      </c>
      <c r="C1889" t="s">
        <v>3939</v>
      </c>
      <c r="D1889" t="s">
        <v>3456</v>
      </c>
      <c r="E1889" t="s">
        <v>3225</v>
      </c>
      <c r="F1889" t="s">
        <v>68</v>
      </c>
      <c r="G1889" t="s">
        <v>214</v>
      </c>
      <c r="H1889">
        <v>274</v>
      </c>
      <c r="I1889">
        <v>274</v>
      </c>
      <c r="J1889">
        <v>274</v>
      </c>
      <c r="K1889">
        <v>274</v>
      </c>
      <c r="L1889">
        <v>274</v>
      </c>
      <c r="N1889" s="171" t="str">
        <f t="shared" si="87"/>
        <v>835002-RURED-XS</v>
      </c>
      <c r="O1889" s="172" t="str">
        <f>IF(B1889="NET","",IF(B1889="","",IFERROR(VLOOKUP(N1889,EAN!$A:$B,2,FALSE),"MANGLER - MÅ OPPDATERE EAN-FANEN")))</f>
        <v>MANGLER - MÅ OPPDATERE EAN-FANEN</v>
      </c>
      <c r="P1889" s="171">
        <f t="shared" si="88"/>
        <v>274</v>
      </c>
      <c r="Q1889" s="171">
        <f t="shared" si="89"/>
        <v>274</v>
      </c>
      <c r="S1889" s="102" t="str">
        <f>IF(B1889="NET","",IFERROR(VLOOKUP(O1889,'2) Order Form'!$V$9:$V$905,1,FALSE),"Ikke med I order form"))</f>
        <v>Ikke med I order form</v>
      </c>
      <c r="U1889" s="118"/>
      <c r="V1889" s="176"/>
      <c r="W1889" s="120"/>
      <c r="AA1889" s="173"/>
    </row>
    <row r="1890" spans="1:27">
      <c r="A1890">
        <v>835002</v>
      </c>
      <c r="B1890" t="s">
        <v>3452</v>
      </c>
      <c r="C1890" t="s">
        <v>3939</v>
      </c>
      <c r="D1890" t="s">
        <v>3457</v>
      </c>
      <c r="E1890" t="s">
        <v>3225</v>
      </c>
      <c r="F1890" t="s">
        <v>8</v>
      </c>
      <c r="G1890" t="s">
        <v>214</v>
      </c>
      <c r="H1890">
        <v>448</v>
      </c>
      <c r="I1890">
        <v>448</v>
      </c>
      <c r="J1890">
        <v>448</v>
      </c>
      <c r="K1890">
        <v>448</v>
      </c>
      <c r="L1890">
        <v>448</v>
      </c>
      <c r="N1890" s="171" t="str">
        <f t="shared" si="87"/>
        <v>835002-RURED-S</v>
      </c>
      <c r="O1890" s="172" t="str">
        <f>IF(B1890="NET","",IF(B1890="","",IFERROR(VLOOKUP(N1890,EAN!$A:$B,2,FALSE),"MANGLER - MÅ OPPDATERE EAN-FANEN")))</f>
        <v>MANGLER - MÅ OPPDATERE EAN-FANEN</v>
      </c>
      <c r="P1890" s="171">
        <f t="shared" si="88"/>
        <v>448</v>
      </c>
      <c r="Q1890" s="171">
        <f t="shared" si="89"/>
        <v>448</v>
      </c>
      <c r="S1890" s="102" t="str">
        <f>IF(B1890="NET","",IFERROR(VLOOKUP(O1890,'2) Order Form'!$V$9:$V$905,1,FALSE),"Ikke med I order form"))</f>
        <v>Ikke med I order form</v>
      </c>
      <c r="U1890" s="118"/>
      <c r="V1890" s="176"/>
      <c r="W1890" s="120"/>
      <c r="AA1890" s="173"/>
    </row>
    <row r="1891" spans="1:27">
      <c r="A1891">
        <v>835002</v>
      </c>
      <c r="B1891" t="s">
        <v>3452</v>
      </c>
      <c r="C1891" t="s">
        <v>3939</v>
      </c>
      <c r="D1891" t="s">
        <v>3458</v>
      </c>
      <c r="E1891" t="s">
        <v>166</v>
      </c>
      <c r="F1891" t="s">
        <v>68</v>
      </c>
      <c r="G1891" t="s">
        <v>111</v>
      </c>
      <c r="H1891">
        <v>98</v>
      </c>
      <c r="I1891">
        <v>98</v>
      </c>
      <c r="J1891">
        <v>98</v>
      </c>
      <c r="K1891">
        <v>98</v>
      </c>
      <c r="L1891">
        <v>98</v>
      </c>
      <c r="N1891" s="171" t="str">
        <f t="shared" si="87"/>
        <v>835002-TEBLK-XS</v>
      </c>
      <c r="O1891" s="172" t="str">
        <f>IF(B1891="NET","",IF(B1891="","",IFERROR(VLOOKUP(N1891,EAN!$A:$B,2,FALSE),"MANGLER - MÅ OPPDATERE EAN-FANEN")))</f>
        <v>MANGLER - MÅ OPPDATERE EAN-FANEN</v>
      </c>
      <c r="P1891" s="171">
        <f t="shared" si="88"/>
        <v>98</v>
      </c>
      <c r="Q1891" s="171">
        <f t="shared" si="89"/>
        <v>98</v>
      </c>
      <c r="S1891" s="102" t="str">
        <f>IF(B1891="NET","",IFERROR(VLOOKUP(O1891,'2) Order Form'!$V$9:$V$905,1,FALSE),"Ikke med I order form"))</f>
        <v>Ikke med I order form</v>
      </c>
      <c r="U1891" s="118"/>
      <c r="V1891" s="176"/>
      <c r="W1891" s="120"/>
      <c r="AA1891" s="173"/>
    </row>
    <row r="1892" spans="1:27">
      <c r="A1892">
        <v>835002</v>
      </c>
      <c r="B1892" t="s">
        <v>3452</v>
      </c>
      <c r="C1892" t="s">
        <v>3939</v>
      </c>
      <c r="D1892" t="s">
        <v>169</v>
      </c>
      <c r="E1892" t="s">
        <v>166</v>
      </c>
      <c r="F1892" t="s">
        <v>8</v>
      </c>
      <c r="G1892" t="s">
        <v>111</v>
      </c>
      <c r="H1892">
        <v>294</v>
      </c>
      <c r="I1892">
        <v>294</v>
      </c>
      <c r="J1892">
        <v>294</v>
      </c>
      <c r="K1892">
        <v>294</v>
      </c>
      <c r="L1892">
        <v>294</v>
      </c>
      <c r="N1892" s="171" t="str">
        <f t="shared" si="87"/>
        <v>835002-TEBLK-S</v>
      </c>
      <c r="O1892" s="172" t="str">
        <f>IF(B1892="NET","",IF(B1892="","",IFERROR(VLOOKUP(N1892,EAN!$A:$B,2,FALSE),"MANGLER - MÅ OPPDATERE EAN-FANEN")))</f>
        <v>MANGLER - MÅ OPPDATERE EAN-FANEN</v>
      </c>
      <c r="P1892" s="171">
        <f t="shared" si="88"/>
        <v>294</v>
      </c>
      <c r="Q1892" s="171">
        <f t="shared" si="89"/>
        <v>294</v>
      </c>
      <c r="S1892" s="102" t="str">
        <f>IF(B1892="NET","",IFERROR(VLOOKUP(O1892,'2) Order Form'!$V$9:$V$905,1,FALSE),"Ikke med I order form"))</f>
        <v>Ikke med I order form</v>
      </c>
      <c r="U1892" s="118"/>
      <c r="V1892" s="176"/>
      <c r="W1892" s="120"/>
      <c r="AA1892" s="173"/>
    </row>
    <row r="1893" spans="1:27">
      <c r="A1893" s="140">
        <v>835003</v>
      </c>
      <c r="B1893" t="s">
        <v>170</v>
      </c>
      <c r="H1893" s="140">
        <v>202341</v>
      </c>
      <c r="I1893" s="140">
        <v>202342</v>
      </c>
      <c r="J1893" s="140">
        <v>202343</v>
      </c>
      <c r="K1893" s="140">
        <v>202344</v>
      </c>
      <c r="L1893" s="140">
        <v>202345</v>
      </c>
      <c r="N1893" s="171" t="str">
        <f t="shared" si="87"/>
        <v>835003-</v>
      </c>
      <c r="O1893" s="172" t="str">
        <f>IF(B1893="NET","",IF(B1893="","",IFERROR(VLOOKUP(N1893,EAN!$A:$B,2,FALSE),"MANGLER - MÅ OPPDATERE EAN-FANEN")))</f>
        <v/>
      </c>
      <c r="P1893" s="171">
        <f t="shared" si="88"/>
        <v>202341</v>
      </c>
      <c r="Q1893" s="171">
        <f t="shared" si="89"/>
        <v>202345</v>
      </c>
      <c r="S1893" s="102" t="str">
        <f>IF(B1893="NET","",IFERROR(VLOOKUP(O1893,'2) Order Form'!$V$9:$V$905,1,FALSE),"Ikke med I order form"))</f>
        <v/>
      </c>
      <c r="U1893" s="118"/>
      <c r="V1893" s="176"/>
      <c r="W1893" s="120"/>
      <c r="AA1893" s="173"/>
    </row>
    <row r="1894" spans="1:27">
      <c r="A1894">
        <v>835003</v>
      </c>
      <c r="B1894" t="s">
        <v>3459</v>
      </c>
      <c r="C1894" t="s">
        <v>3939</v>
      </c>
      <c r="D1894" t="s">
        <v>3450</v>
      </c>
      <c r="E1894" t="s">
        <v>3449</v>
      </c>
      <c r="F1894" t="s">
        <v>7</v>
      </c>
      <c r="G1894" t="s">
        <v>111</v>
      </c>
      <c r="H1894">
        <v>15</v>
      </c>
      <c r="I1894">
        <v>15</v>
      </c>
      <c r="J1894">
        <v>15</v>
      </c>
      <c r="K1894">
        <v>15</v>
      </c>
      <c r="L1894">
        <v>15</v>
      </c>
      <c r="N1894" s="171" t="str">
        <f t="shared" si="87"/>
        <v>835003-TBSWT-M</v>
      </c>
      <c r="O1894" s="172" t="str">
        <f>IF(B1894="NET","",IF(B1894="","",IFERROR(VLOOKUP(N1894,EAN!$A:$B,2,FALSE),"MANGLER - MÅ OPPDATERE EAN-FANEN")))</f>
        <v>MANGLER - MÅ OPPDATERE EAN-FANEN</v>
      </c>
      <c r="P1894" s="171">
        <f t="shared" si="88"/>
        <v>15</v>
      </c>
      <c r="Q1894" s="171">
        <f t="shared" si="89"/>
        <v>15</v>
      </c>
      <c r="S1894" s="102" t="str">
        <f>IF(B1894="NET","",IFERROR(VLOOKUP(O1894,'2) Order Form'!$V$9:$V$905,1,FALSE),"Ikke med I order form"))</f>
        <v>Ikke med I order form</v>
      </c>
      <c r="U1894" s="118"/>
      <c r="V1894" s="176"/>
      <c r="W1894" s="120"/>
      <c r="AA1894" s="173"/>
    </row>
    <row r="1895" spans="1:27">
      <c r="A1895">
        <v>835003</v>
      </c>
      <c r="B1895" t="s">
        <v>3459</v>
      </c>
      <c r="C1895" t="s">
        <v>3939</v>
      </c>
      <c r="D1895" t="s">
        <v>3451</v>
      </c>
      <c r="E1895" t="s">
        <v>3449</v>
      </c>
      <c r="F1895" t="s">
        <v>66</v>
      </c>
      <c r="G1895" t="s">
        <v>111</v>
      </c>
      <c r="H1895">
        <v>22</v>
      </c>
      <c r="I1895">
        <v>22</v>
      </c>
      <c r="J1895">
        <v>22</v>
      </c>
      <c r="K1895">
        <v>22</v>
      </c>
      <c r="L1895">
        <v>22</v>
      </c>
      <c r="N1895" s="171" t="str">
        <f t="shared" si="87"/>
        <v>835003-TBSWT-L</v>
      </c>
      <c r="O1895" s="172" t="str">
        <f>IF(B1895="NET","",IF(B1895="","",IFERROR(VLOOKUP(N1895,EAN!$A:$B,2,FALSE),"MANGLER - MÅ OPPDATERE EAN-FANEN")))</f>
        <v>MANGLER - MÅ OPPDATERE EAN-FANEN</v>
      </c>
      <c r="P1895" s="171">
        <f t="shared" si="88"/>
        <v>22</v>
      </c>
      <c r="Q1895" s="171">
        <f t="shared" si="89"/>
        <v>22</v>
      </c>
      <c r="S1895" s="102" t="str">
        <f>IF(B1895="NET","",IFERROR(VLOOKUP(O1895,'2) Order Form'!$V$9:$V$905,1,FALSE),"Ikke med I order form"))</f>
        <v>Ikke med I order form</v>
      </c>
      <c r="U1895" s="118"/>
      <c r="V1895" s="176"/>
      <c r="W1895" s="120"/>
      <c r="AA1895" s="173"/>
    </row>
    <row r="1896" spans="1:27">
      <c r="A1896">
        <v>835003</v>
      </c>
      <c r="B1896" t="s">
        <v>3459</v>
      </c>
      <c r="C1896" t="s">
        <v>3939</v>
      </c>
      <c r="D1896" t="s">
        <v>3460</v>
      </c>
      <c r="E1896" t="s">
        <v>3449</v>
      </c>
      <c r="F1896" t="s">
        <v>67</v>
      </c>
      <c r="G1896" t="s">
        <v>111</v>
      </c>
      <c r="H1896">
        <v>126</v>
      </c>
      <c r="I1896">
        <v>126</v>
      </c>
      <c r="J1896">
        <v>126</v>
      </c>
      <c r="K1896">
        <v>126</v>
      </c>
      <c r="L1896">
        <v>126</v>
      </c>
      <c r="N1896" s="171" t="str">
        <f t="shared" si="87"/>
        <v>835003-TBSWT-XL</v>
      </c>
      <c r="O1896" s="172" t="str">
        <f>IF(B1896="NET","",IF(B1896="","",IFERROR(VLOOKUP(N1896,EAN!$A:$B,2,FALSE),"MANGLER - MÅ OPPDATERE EAN-FANEN")))</f>
        <v>MANGLER - MÅ OPPDATERE EAN-FANEN</v>
      </c>
      <c r="P1896" s="171">
        <f t="shared" si="88"/>
        <v>126</v>
      </c>
      <c r="Q1896" s="171">
        <f t="shared" si="89"/>
        <v>126</v>
      </c>
      <c r="S1896" s="102" t="str">
        <f>IF(B1896="NET","",IFERROR(VLOOKUP(O1896,'2) Order Form'!$V$9:$V$905,1,FALSE),"Ikke med I order form"))</f>
        <v>Ikke med I order form</v>
      </c>
      <c r="U1896" s="118"/>
      <c r="V1896" s="176"/>
      <c r="W1896" s="120"/>
      <c r="AA1896" s="173"/>
    </row>
    <row r="1897" spans="1:27">
      <c r="A1897" s="140">
        <v>835004</v>
      </c>
      <c r="B1897" t="s">
        <v>170</v>
      </c>
      <c r="H1897" s="140">
        <v>202341</v>
      </c>
      <c r="I1897" s="140">
        <v>202342</v>
      </c>
      <c r="J1897" s="140">
        <v>202343</v>
      </c>
      <c r="K1897" s="140">
        <v>202344</v>
      </c>
      <c r="L1897" s="140">
        <v>202345</v>
      </c>
      <c r="N1897" s="171" t="str">
        <f t="shared" si="87"/>
        <v>835004-</v>
      </c>
      <c r="O1897" s="172" t="str">
        <f>IF(B1897="NET","",IF(B1897="","",IFERROR(VLOOKUP(N1897,EAN!$A:$B,2,FALSE),"MANGLER - MÅ OPPDATERE EAN-FANEN")))</f>
        <v/>
      </c>
      <c r="P1897" s="171">
        <f t="shared" si="88"/>
        <v>202341</v>
      </c>
      <c r="Q1897" s="171">
        <f t="shared" si="89"/>
        <v>202345</v>
      </c>
      <c r="S1897" s="102" t="str">
        <f>IF(B1897="NET","",IFERROR(VLOOKUP(O1897,'2) Order Form'!$V$9:$V$905,1,FALSE),"Ikke med I order form"))</f>
        <v/>
      </c>
      <c r="U1897" s="118"/>
      <c r="V1897" s="176"/>
      <c r="W1897" s="120"/>
      <c r="AA1897" s="173"/>
    </row>
    <row r="1898" spans="1:27">
      <c r="A1898">
        <v>835004</v>
      </c>
      <c r="B1898" t="s">
        <v>3461</v>
      </c>
      <c r="C1898" t="s">
        <v>3939</v>
      </c>
      <c r="D1898" t="s">
        <v>3462</v>
      </c>
      <c r="E1898" t="s">
        <v>3449</v>
      </c>
      <c r="F1898" t="s">
        <v>68</v>
      </c>
      <c r="G1898" t="s">
        <v>111</v>
      </c>
      <c r="H1898">
        <v>106</v>
      </c>
      <c r="I1898">
        <v>106</v>
      </c>
      <c r="J1898">
        <v>106</v>
      </c>
      <c r="K1898">
        <v>106</v>
      </c>
      <c r="L1898">
        <v>106</v>
      </c>
      <c r="N1898" s="171" t="str">
        <f t="shared" si="87"/>
        <v>835004-TBSWT-XS</v>
      </c>
      <c r="O1898" s="172" t="str">
        <f>IF(B1898="NET","",IF(B1898="","",IFERROR(VLOOKUP(N1898,EAN!$A:$B,2,FALSE),"MANGLER - MÅ OPPDATERE EAN-FANEN")))</f>
        <v>MANGLER - MÅ OPPDATERE EAN-FANEN</v>
      </c>
      <c r="P1898" s="171">
        <f t="shared" si="88"/>
        <v>106</v>
      </c>
      <c r="Q1898" s="171">
        <f t="shared" si="89"/>
        <v>106</v>
      </c>
      <c r="S1898" s="102" t="str">
        <f>IF(B1898="NET","",IFERROR(VLOOKUP(O1898,'2) Order Form'!$V$9:$V$905,1,FALSE),"Ikke med I order form"))</f>
        <v>Ikke med I order form</v>
      </c>
      <c r="U1898" s="118"/>
      <c r="V1898" s="176"/>
      <c r="W1898" s="120"/>
      <c r="AA1898" s="173"/>
    </row>
    <row r="1899" spans="1:27">
      <c r="A1899">
        <v>835004</v>
      </c>
      <c r="B1899" t="s">
        <v>3461</v>
      </c>
      <c r="C1899" t="s">
        <v>3939</v>
      </c>
      <c r="D1899" t="s">
        <v>3448</v>
      </c>
      <c r="E1899" t="s">
        <v>3449</v>
      </c>
      <c r="F1899" t="s">
        <v>8</v>
      </c>
      <c r="G1899" t="s">
        <v>111</v>
      </c>
      <c r="H1899">
        <v>132</v>
      </c>
      <c r="I1899">
        <v>132</v>
      </c>
      <c r="J1899">
        <v>132</v>
      </c>
      <c r="K1899">
        <v>132</v>
      </c>
      <c r="L1899">
        <v>132</v>
      </c>
      <c r="N1899" s="171" t="str">
        <f t="shared" si="87"/>
        <v>835004-TBSWT-S</v>
      </c>
      <c r="O1899" s="172" t="str">
        <f>IF(B1899="NET","",IF(B1899="","",IFERROR(VLOOKUP(N1899,EAN!$A:$B,2,FALSE),"MANGLER - MÅ OPPDATERE EAN-FANEN")))</f>
        <v>MANGLER - MÅ OPPDATERE EAN-FANEN</v>
      </c>
      <c r="P1899" s="171">
        <f t="shared" si="88"/>
        <v>132</v>
      </c>
      <c r="Q1899" s="171">
        <f t="shared" si="89"/>
        <v>132</v>
      </c>
      <c r="S1899" s="102" t="str">
        <f>IF(B1899="NET","",IFERROR(VLOOKUP(O1899,'2) Order Form'!$V$9:$V$905,1,FALSE),"Ikke med I order form"))</f>
        <v>Ikke med I order form</v>
      </c>
      <c r="U1899" s="118"/>
      <c r="V1899" s="176"/>
      <c r="W1899" s="120"/>
      <c r="AA1899" s="173"/>
    </row>
    <row r="1900" spans="1:27">
      <c r="A1900" s="140">
        <v>835006</v>
      </c>
      <c r="B1900" t="s">
        <v>170</v>
      </c>
      <c r="H1900" s="140">
        <v>202341</v>
      </c>
      <c r="I1900" s="140">
        <v>202342</v>
      </c>
      <c r="J1900" s="140">
        <v>202343</v>
      </c>
      <c r="K1900" s="140">
        <v>202344</v>
      </c>
      <c r="L1900" s="140">
        <v>202345</v>
      </c>
      <c r="N1900" s="171" t="str">
        <f t="shared" si="87"/>
        <v>835006-</v>
      </c>
      <c r="O1900" s="172" t="str">
        <f>IF(B1900="NET","",IF(B1900="","",IFERROR(VLOOKUP(N1900,EAN!$A:$B,2,FALSE),"MANGLER - MÅ OPPDATERE EAN-FANEN")))</f>
        <v/>
      </c>
      <c r="P1900" s="171">
        <f t="shared" si="88"/>
        <v>202341</v>
      </c>
      <c r="Q1900" s="171">
        <f t="shared" si="89"/>
        <v>202345</v>
      </c>
      <c r="S1900" s="102" t="str">
        <f>IF(B1900="NET","",IFERROR(VLOOKUP(O1900,'2) Order Form'!$V$9:$V$905,1,FALSE),"Ikke med I order form"))</f>
        <v/>
      </c>
      <c r="U1900" s="118"/>
      <c r="V1900" s="176"/>
      <c r="W1900" s="120"/>
      <c r="AA1900" s="173"/>
    </row>
    <row r="1901" spans="1:27">
      <c r="A1901">
        <v>835006</v>
      </c>
      <c r="B1901" t="s">
        <v>3463</v>
      </c>
      <c r="C1901" t="s">
        <v>3939</v>
      </c>
      <c r="D1901" t="s">
        <v>169</v>
      </c>
      <c r="E1901" t="s">
        <v>166</v>
      </c>
      <c r="F1901" t="s">
        <v>8</v>
      </c>
      <c r="G1901" t="s">
        <v>111</v>
      </c>
      <c r="H1901">
        <v>15</v>
      </c>
      <c r="I1901">
        <v>15</v>
      </c>
      <c r="J1901">
        <v>15</v>
      </c>
      <c r="K1901">
        <v>15</v>
      </c>
      <c r="L1901">
        <v>15</v>
      </c>
      <c r="N1901" s="171" t="str">
        <f t="shared" si="87"/>
        <v>835006-TEBLK-S</v>
      </c>
      <c r="O1901" s="172" t="str">
        <f>IF(B1901="NET","",IF(B1901="","",IFERROR(VLOOKUP(N1901,EAN!$A:$B,2,FALSE),"MANGLER - MÅ OPPDATERE EAN-FANEN")))</f>
        <v>MANGLER - MÅ OPPDATERE EAN-FANEN</v>
      </c>
      <c r="P1901" s="171">
        <f t="shared" si="88"/>
        <v>15</v>
      </c>
      <c r="Q1901" s="171">
        <f t="shared" si="89"/>
        <v>15</v>
      </c>
      <c r="S1901" s="102" t="str">
        <f>IF(B1901="NET","",IFERROR(VLOOKUP(O1901,'2) Order Form'!$V$9:$V$905,1,FALSE),"Ikke med I order form"))</f>
        <v>Ikke med I order form</v>
      </c>
      <c r="U1901" s="118"/>
      <c r="V1901" s="176"/>
      <c r="W1901" s="120"/>
      <c r="AA1901" s="173"/>
    </row>
    <row r="1902" spans="1:27">
      <c r="A1902">
        <v>835006</v>
      </c>
      <c r="B1902" t="s">
        <v>3463</v>
      </c>
      <c r="C1902" t="s">
        <v>3939</v>
      </c>
      <c r="D1902" t="s">
        <v>167</v>
      </c>
      <c r="E1902" t="s">
        <v>166</v>
      </c>
      <c r="F1902" t="s">
        <v>7</v>
      </c>
      <c r="G1902" t="s">
        <v>111</v>
      </c>
      <c r="H1902">
        <v>156</v>
      </c>
      <c r="I1902">
        <v>156</v>
      </c>
      <c r="J1902">
        <v>156</v>
      </c>
      <c r="K1902">
        <v>156</v>
      </c>
      <c r="L1902">
        <v>156</v>
      </c>
      <c r="N1902" s="171" t="str">
        <f t="shared" si="87"/>
        <v>835006-TEBLK-M</v>
      </c>
      <c r="O1902" s="172" t="str">
        <f>IF(B1902="NET","",IF(B1902="","",IFERROR(VLOOKUP(N1902,EAN!$A:$B,2,FALSE),"MANGLER - MÅ OPPDATERE EAN-FANEN")))</f>
        <v>MANGLER - MÅ OPPDATERE EAN-FANEN</v>
      </c>
      <c r="P1902" s="171">
        <f t="shared" si="88"/>
        <v>156</v>
      </c>
      <c r="Q1902" s="171">
        <f t="shared" si="89"/>
        <v>156</v>
      </c>
      <c r="S1902" s="102" t="str">
        <f>IF(B1902="NET","",IFERROR(VLOOKUP(O1902,'2) Order Form'!$V$9:$V$905,1,FALSE),"Ikke med I order form"))</f>
        <v>Ikke med I order form</v>
      </c>
      <c r="U1902" s="118"/>
      <c r="V1902" s="176"/>
      <c r="W1902" s="120"/>
      <c r="AA1902" s="173"/>
    </row>
    <row r="1903" spans="1:27">
      <c r="A1903">
        <v>835006</v>
      </c>
      <c r="B1903" t="s">
        <v>3463</v>
      </c>
      <c r="C1903" t="s">
        <v>3939</v>
      </c>
      <c r="D1903" t="s">
        <v>168</v>
      </c>
      <c r="E1903" t="s">
        <v>166</v>
      </c>
      <c r="F1903" t="s">
        <v>66</v>
      </c>
      <c r="G1903" t="s">
        <v>111</v>
      </c>
      <c r="H1903">
        <v>201</v>
      </c>
      <c r="I1903">
        <v>201</v>
      </c>
      <c r="J1903">
        <v>201</v>
      </c>
      <c r="K1903">
        <v>201</v>
      </c>
      <c r="L1903">
        <v>201</v>
      </c>
      <c r="N1903" s="171" t="str">
        <f t="shared" si="87"/>
        <v>835006-TEBLK-L</v>
      </c>
      <c r="O1903" s="172" t="str">
        <f>IF(B1903="NET","",IF(B1903="","",IFERROR(VLOOKUP(N1903,EAN!$A:$B,2,FALSE),"MANGLER - MÅ OPPDATERE EAN-FANEN")))</f>
        <v>MANGLER - MÅ OPPDATERE EAN-FANEN</v>
      </c>
      <c r="P1903" s="171">
        <f t="shared" si="88"/>
        <v>201</v>
      </c>
      <c r="Q1903" s="171">
        <f t="shared" si="89"/>
        <v>201</v>
      </c>
      <c r="S1903" s="102" t="str">
        <f>IF(B1903="NET","",IFERROR(VLOOKUP(O1903,'2) Order Form'!$V$9:$V$905,1,FALSE),"Ikke med I order form"))</f>
        <v>Ikke med I order form</v>
      </c>
      <c r="U1903" s="118"/>
      <c r="V1903" s="176"/>
      <c r="W1903" s="120"/>
      <c r="AA1903" s="173"/>
    </row>
    <row r="1904" spans="1:27">
      <c r="A1904">
        <v>835006</v>
      </c>
      <c r="B1904" t="s">
        <v>3463</v>
      </c>
      <c r="C1904" t="s">
        <v>3939</v>
      </c>
      <c r="D1904" t="s">
        <v>3446</v>
      </c>
      <c r="E1904" t="s">
        <v>166</v>
      </c>
      <c r="F1904" t="s">
        <v>67</v>
      </c>
      <c r="G1904" t="s">
        <v>111</v>
      </c>
      <c r="H1904">
        <v>38</v>
      </c>
      <c r="I1904">
        <v>38</v>
      </c>
      <c r="J1904">
        <v>38</v>
      </c>
      <c r="K1904">
        <v>38</v>
      </c>
      <c r="L1904">
        <v>38</v>
      </c>
      <c r="N1904" s="171" t="str">
        <f t="shared" si="87"/>
        <v>835006-TEBLK-XL</v>
      </c>
      <c r="O1904" s="172" t="str">
        <f>IF(B1904="NET","",IF(B1904="","",IFERROR(VLOOKUP(N1904,EAN!$A:$B,2,FALSE),"MANGLER - MÅ OPPDATERE EAN-FANEN")))</f>
        <v>MANGLER - MÅ OPPDATERE EAN-FANEN</v>
      </c>
      <c r="P1904" s="171">
        <f t="shared" si="88"/>
        <v>38</v>
      </c>
      <c r="Q1904" s="171">
        <f t="shared" si="89"/>
        <v>38</v>
      </c>
      <c r="S1904" s="102" t="str">
        <f>IF(B1904="NET","",IFERROR(VLOOKUP(O1904,'2) Order Form'!$V$9:$V$905,1,FALSE),"Ikke med I order form"))</f>
        <v>Ikke med I order form</v>
      </c>
      <c r="U1904" s="118"/>
      <c r="V1904" s="176"/>
      <c r="W1904" s="120"/>
      <c r="AA1904" s="173"/>
    </row>
    <row r="1905" spans="1:27">
      <c r="A1905" s="140">
        <v>835010</v>
      </c>
      <c r="B1905" t="s">
        <v>170</v>
      </c>
      <c r="H1905" s="140">
        <v>202341</v>
      </c>
      <c r="I1905" s="140">
        <v>202342</v>
      </c>
      <c r="J1905" s="140">
        <v>202343</v>
      </c>
      <c r="K1905" s="140">
        <v>202344</v>
      </c>
      <c r="L1905" s="140">
        <v>202345</v>
      </c>
      <c r="N1905" s="171" t="str">
        <f t="shared" si="87"/>
        <v>835010-</v>
      </c>
      <c r="O1905" s="172" t="str">
        <f>IF(B1905="NET","",IF(B1905="","",IFERROR(VLOOKUP(N1905,EAN!$A:$B,2,FALSE),"MANGLER - MÅ OPPDATERE EAN-FANEN")))</f>
        <v/>
      </c>
      <c r="P1905" s="171">
        <f t="shared" si="88"/>
        <v>202341</v>
      </c>
      <c r="Q1905" s="171">
        <f t="shared" si="89"/>
        <v>202345</v>
      </c>
      <c r="S1905" s="102" t="str">
        <f>IF(B1905="NET","",IFERROR(VLOOKUP(O1905,'2) Order Form'!$V$9:$V$905,1,FALSE),"Ikke med I order form"))</f>
        <v/>
      </c>
      <c r="U1905" s="118"/>
      <c r="V1905" s="176"/>
      <c r="W1905" s="120"/>
      <c r="AA1905" s="173"/>
    </row>
    <row r="1906" spans="1:27">
      <c r="A1906">
        <v>835010</v>
      </c>
      <c r="B1906" t="s">
        <v>981</v>
      </c>
      <c r="C1906" t="s">
        <v>3939</v>
      </c>
      <c r="D1906" t="s">
        <v>123</v>
      </c>
      <c r="E1906" t="s">
        <v>87</v>
      </c>
      <c r="F1906" t="s">
        <v>7</v>
      </c>
      <c r="G1906" t="s">
        <v>111</v>
      </c>
      <c r="H1906">
        <v>31</v>
      </c>
      <c r="I1906">
        <v>31</v>
      </c>
      <c r="J1906">
        <v>31</v>
      </c>
      <c r="K1906">
        <v>31</v>
      </c>
      <c r="L1906">
        <v>31</v>
      </c>
      <c r="N1906" s="171" t="str">
        <f t="shared" si="87"/>
        <v>835010-BLACK-M</v>
      </c>
      <c r="O1906" s="172">
        <f>IF(B1906="NET","",IF(B1906="","",IFERROR(VLOOKUP(N1906,EAN!$A:$B,2,FALSE),"MANGLER - MÅ OPPDATERE EAN-FANEN")))</f>
        <v>7048652327277</v>
      </c>
      <c r="P1906" s="171">
        <f t="shared" si="88"/>
        <v>31</v>
      </c>
      <c r="Q1906" s="171">
        <f t="shared" si="89"/>
        <v>31</v>
      </c>
      <c r="S1906" s="102">
        <f>IF(B1906="NET","",IFERROR(VLOOKUP(O1906,'2) Order Form'!$V$9:$V$905,1,FALSE),"Ikke med I order form"))</f>
        <v>7048652327277</v>
      </c>
      <c r="U1906" s="118"/>
      <c r="V1906" s="176"/>
      <c r="W1906" s="120"/>
      <c r="AA1906" s="173"/>
    </row>
    <row r="1907" spans="1:27">
      <c r="A1907">
        <v>835010</v>
      </c>
      <c r="B1907" t="s">
        <v>981</v>
      </c>
      <c r="C1907" t="s">
        <v>3939</v>
      </c>
      <c r="D1907" t="s">
        <v>124</v>
      </c>
      <c r="E1907" t="s">
        <v>87</v>
      </c>
      <c r="F1907" t="s">
        <v>66</v>
      </c>
      <c r="G1907" t="s">
        <v>111</v>
      </c>
      <c r="H1907">
        <v>28</v>
      </c>
      <c r="I1907">
        <v>28</v>
      </c>
      <c r="J1907">
        <v>28</v>
      </c>
      <c r="K1907">
        <v>28</v>
      </c>
      <c r="L1907">
        <v>28</v>
      </c>
      <c r="N1907" s="171" t="str">
        <f t="shared" si="87"/>
        <v>835010-BLACK-L</v>
      </c>
      <c r="O1907" s="172">
        <f>IF(B1907="NET","",IF(B1907="","",IFERROR(VLOOKUP(N1907,EAN!$A:$B,2,FALSE),"MANGLER - MÅ OPPDATERE EAN-FANEN")))</f>
        <v>7048652327260</v>
      </c>
      <c r="P1907" s="171">
        <f t="shared" si="88"/>
        <v>28</v>
      </c>
      <c r="Q1907" s="171">
        <f t="shared" si="89"/>
        <v>28</v>
      </c>
      <c r="S1907" s="102">
        <f>IF(B1907="NET","",IFERROR(VLOOKUP(O1907,'2) Order Form'!$V$9:$V$905,1,FALSE),"Ikke med I order form"))</f>
        <v>7048652327260</v>
      </c>
      <c r="U1907" s="118"/>
      <c r="V1907" s="176"/>
      <c r="W1907" s="120"/>
      <c r="AA1907" s="173"/>
    </row>
    <row r="1908" spans="1:27">
      <c r="A1908">
        <v>835010</v>
      </c>
      <c r="B1908" t="s">
        <v>981</v>
      </c>
      <c r="C1908" t="s">
        <v>3939</v>
      </c>
      <c r="D1908" t="s">
        <v>125</v>
      </c>
      <c r="E1908" t="s">
        <v>87</v>
      </c>
      <c r="F1908" t="s">
        <v>67</v>
      </c>
      <c r="G1908" t="s">
        <v>111</v>
      </c>
      <c r="H1908">
        <v>13</v>
      </c>
      <c r="I1908">
        <v>13</v>
      </c>
      <c r="J1908">
        <v>13</v>
      </c>
      <c r="K1908">
        <v>13</v>
      </c>
      <c r="L1908">
        <v>13</v>
      </c>
      <c r="N1908" s="171" t="str">
        <f t="shared" si="87"/>
        <v>835010-BLACK-XL</v>
      </c>
      <c r="O1908" s="172">
        <f>IF(B1908="NET","",IF(B1908="","",IFERROR(VLOOKUP(N1908,EAN!$A:$B,2,FALSE),"MANGLER - MÅ OPPDATERE EAN-FANEN")))</f>
        <v>7048652327284</v>
      </c>
      <c r="P1908" s="171">
        <f t="shared" si="88"/>
        <v>13</v>
      </c>
      <c r="Q1908" s="171">
        <f t="shared" si="89"/>
        <v>13</v>
      </c>
      <c r="S1908" s="102">
        <f>IF(B1908="NET","",IFERROR(VLOOKUP(O1908,'2) Order Form'!$V$9:$V$905,1,FALSE),"Ikke med I order form"))</f>
        <v>7048652327284</v>
      </c>
      <c r="U1908" s="118"/>
      <c r="V1908" s="176"/>
      <c r="W1908" s="120"/>
      <c r="AA1908" s="173"/>
    </row>
    <row r="1909" spans="1:27">
      <c r="A1909" s="140">
        <v>835017</v>
      </c>
      <c r="B1909" t="s">
        <v>170</v>
      </c>
      <c r="H1909" s="140">
        <v>202341</v>
      </c>
      <c r="I1909" s="140">
        <v>202342</v>
      </c>
      <c r="J1909" s="140">
        <v>202343</v>
      </c>
      <c r="K1909" s="140">
        <v>202344</v>
      </c>
      <c r="L1909" s="140">
        <v>202345</v>
      </c>
      <c r="N1909" s="171" t="str">
        <f t="shared" si="87"/>
        <v>835017-</v>
      </c>
      <c r="O1909" s="172" t="str">
        <f>IF(B1909="NET","",IF(B1909="","",IFERROR(VLOOKUP(N1909,EAN!$A:$B,2,FALSE),"MANGLER - MÅ OPPDATERE EAN-FANEN")))</f>
        <v/>
      </c>
      <c r="P1909" s="171">
        <f t="shared" si="88"/>
        <v>202341</v>
      </c>
      <c r="Q1909" s="171">
        <f t="shared" si="89"/>
        <v>202345</v>
      </c>
      <c r="S1909" s="102" t="str">
        <f>IF(B1909="NET","",IFERROR(VLOOKUP(O1909,'2) Order Form'!$V$9:$V$905,1,FALSE),"Ikke med I order form"))</f>
        <v/>
      </c>
      <c r="U1909" s="118"/>
      <c r="V1909" s="176"/>
      <c r="W1909" s="120"/>
      <c r="AA1909" s="173"/>
    </row>
    <row r="1910" spans="1:27">
      <c r="A1910">
        <v>835017</v>
      </c>
      <c r="B1910" t="s">
        <v>3464</v>
      </c>
      <c r="C1910" t="s">
        <v>3939</v>
      </c>
      <c r="D1910" t="s">
        <v>3465</v>
      </c>
      <c r="E1910" t="s">
        <v>229</v>
      </c>
      <c r="F1910" t="s">
        <v>78</v>
      </c>
      <c r="G1910" t="s">
        <v>111</v>
      </c>
      <c r="H1910">
        <v>63</v>
      </c>
      <c r="I1910">
        <v>63</v>
      </c>
      <c r="J1910">
        <v>63</v>
      </c>
      <c r="K1910">
        <v>63</v>
      </c>
      <c r="L1910">
        <v>63</v>
      </c>
      <c r="N1910" s="171" t="str">
        <f t="shared" si="87"/>
        <v>835017-060101-OS</v>
      </c>
      <c r="O1910" s="172" t="str">
        <f>IF(B1910="NET","",IF(B1910="","",IFERROR(VLOOKUP(N1910,EAN!$A:$B,2,FALSE),"MANGLER - MÅ OPPDATERE EAN-FANEN")))</f>
        <v>MANGLER - MÅ OPPDATERE EAN-FANEN</v>
      </c>
      <c r="P1910" s="171">
        <f t="shared" si="88"/>
        <v>63</v>
      </c>
      <c r="Q1910" s="171">
        <f t="shared" si="89"/>
        <v>63</v>
      </c>
      <c r="S1910" s="102" t="str">
        <f>IF(B1910="NET","",IFERROR(VLOOKUP(O1910,'2) Order Form'!$V$9:$V$905,1,FALSE),"Ikke med I order form"))</f>
        <v>Ikke med I order form</v>
      </c>
      <c r="U1910" s="118"/>
      <c r="V1910" s="176"/>
      <c r="W1910" s="120"/>
      <c r="AA1910" s="173"/>
    </row>
    <row r="1911" spans="1:27">
      <c r="A1911">
        <v>835017</v>
      </c>
      <c r="B1911" t="s">
        <v>3464</v>
      </c>
      <c r="C1911" t="s">
        <v>3939</v>
      </c>
      <c r="D1911" t="s">
        <v>3466</v>
      </c>
      <c r="E1911" t="s">
        <v>3467</v>
      </c>
      <c r="F1911" t="s">
        <v>78</v>
      </c>
      <c r="G1911" t="s">
        <v>111</v>
      </c>
      <c r="H1911">
        <v>119</v>
      </c>
      <c r="I1911">
        <v>119</v>
      </c>
      <c r="J1911">
        <v>119</v>
      </c>
      <c r="K1911">
        <v>119</v>
      </c>
      <c r="L1911">
        <v>119</v>
      </c>
      <c r="N1911" s="171" t="str">
        <f t="shared" si="87"/>
        <v>835017-150101-OS</v>
      </c>
      <c r="O1911" s="172" t="str">
        <f>IF(B1911="NET","",IF(B1911="","",IFERROR(VLOOKUP(N1911,EAN!$A:$B,2,FALSE),"MANGLER - MÅ OPPDATERE EAN-FANEN")))</f>
        <v>MANGLER - MÅ OPPDATERE EAN-FANEN</v>
      </c>
      <c r="P1911" s="171">
        <f t="shared" si="88"/>
        <v>119</v>
      </c>
      <c r="Q1911" s="171">
        <f t="shared" si="89"/>
        <v>119</v>
      </c>
      <c r="S1911" s="102" t="str">
        <f>IF(B1911="NET","",IFERROR(VLOOKUP(O1911,'2) Order Form'!$V$9:$V$905,1,FALSE),"Ikke med I order form"))</f>
        <v>Ikke med I order form</v>
      </c>
      <c r="U1911" s="118"/>
      <c r="V1911" s="176"/>
      <c r="W1911" s="120"/>
      <c r="AA1911" s="173"/>
    </row>
    <row r="1912" spans="1:27">
      <c r="A1912">
        <v>835017</v>
      </c>
      <c r="B1912" t="s">
        <v>3464</v>
      </c>
      <c r="C1912" t="s">
        <v>3939</v>
      </c>
      <c r="D1912" t="s">
        <v>3468</v>
      </c>
      <c r="E1912" t="s">
        <v>3469</v>
      </c>
      <c r="F1912" t="s">
        <v>78</v>
      </c>
      <c r="G1912" t="s">
        <v>214</v>
      </c>
      <c r="H1912">
        <v>19</v>
      </c>
      <c r="I1912">
        <v>19</v>
      </c>
      <c r="J1912">
        <v>19</v>
      </c>
      <c r="K1912">
        <v>19</v>
      </c>
      <c r="L1912">
        <v>19</v>
      </c>
      <c r="N1912" s="171" t="str">
        <f t="shared" si="87"/>
        <v>835017-160101-OS</v>
      </c>
      <c r="O1912" s="172" t="str">
        <f>IF(B1912="NET","",IF(B1912="","",IFERROR(VLOOKUP(N1912,EAN!$A:$B,2,FALSE),"MANGLER - MÅ OPPDATERE EAN-FANEN")))</f>
        <v>MANGLER - MÅ OPPDATERE EAN-FANEN</v>
      </c>
      <c r="P1912" s="171">
        <f t="shared" si="88"/>
        <v>19</v>
      </c>
      <c r="Q1912" s="171">
        <f t="shared" si="89"/>
        <v>19</v>
      </c>
      <c r="S1912" s="102" t="str">
        <f>IF(B1912="NET","",IFERROR(VLOOKUP(O1912,'2) Order Form'!$V$9:$V$905,1,FALSE),"Ikke med I order form"))</f>
        <v>Ikke med I order form</v>
      </c>
      <c r="U1912" s="118"/>
      <c r="V1912" s="176"/>
      <c r="W1912" s="120"/>
      <c r="AA1912" s="173"/>
    </row>
    <row r="1913" spans="1:27">
      <c r="A1913">
        <v>835017</v>
      </c>
      <c r="B1913" t="s">
        <v>3464</v>
      </c>
      <c r="C1913" t="s">
        <v>3939</v>
      </c>
      <c r="D1913" t="s">
        <v>3470</v>
      </c>
      <c r="E1913" t="s">
        <v>3471</v>
      </c>
      <c r="F1913" t="s">
        <v>78</v>
      </c>
      <c r="G1913" t="s">
        <v>111</v>
      </c>
      <c r="H1913">
        <v>90</v>
      </c>
      <c r="I1913">
        <v>90</v>
      </c>
      <c r="J1913">
        <v>90</v>
      </c>
      <c r="K1913">
        <v>90</v>
      </c>
      <c r="L1913">
        <v>90</v>
      </c>
      <c r="N1913" s="171" t="str">
        <f t="shared" si="87"/>
        <v>835017-180101-OS</v>
      </c>
      <c r="O1913" s="172" t="str">
        <f>IF(B1913="NET","",IF(B1913="","",IFERROR(VLOOKUP(N1913,EAN!$A:$B,2,FALSE),"MANGLER - MÅ OPPDATERE EAN-FANEN")))</f>
        <v>MANGLER - MÅ OPPDATERE EAN-FANEN</v>
      </c>
      <c r="P1913" s="171">
        <f t="shared" si="88"/>
        <v>90</v>
      </c>
      <c r="Q1913" s="171">
        <f t="shared" si="89"/>
        <v>90</v>
      </c>
      <c r="S1913" s="102" t="str">
        <f>IF(B1913="NET","",IFERROR(VLOOKUP(O1913,'2) Order Form'!$V$9:$V$905,1,FALSE),"Ikke med I order form"))</f>
        <v>Ikke med I order form</v>
      </c>
      <c r="U1913" s="118"/>
      <c r="V1913" s="176"/>
      <c r="W1913" s="120"/>
      <c r="AA1913" s="173"/>
    </row>
    <row r="1914" spans="1:27">
      <c r="A1914">
        <v>835017</v>
      </c>
      <c r="B1914" t="s">
        <v>3464</v>
      </c>
      <c r="C1914" t="s">
        <v>3939</v>
      </c>
      <c r="D1914" t="s">
        <v>3472</v>
      </c>
      <c r="E1914" t="s">
        <v>3473</v>
      </c>
      <c r="F1914" t="s">
        <v>78</v>
      </c>
      <c r="G1914" t="s">
        <v>214</v>
      </c>
      <c r="H1914">
        <v>35</v>
      </c>
      <c r="I1914">
        <v>35</v>
      </c>
      <c r="J1914">
        <v>35</v>
      </c>
      <c r="K1914">
        <v>35</v>
      </c>
      <c r="L1914">
        <v>35</v>
      </c>
      <c r="N1914" s="171" t="str">
        <f t="shared" si="87"/>
        <v>835017-206755-OS</v>
      </c>
      <c r="O1914" s="172" t="str">
        <f>IF(B1914="NET","",IF(B1914="","",IFERROR(VLOOKUP(N1914,EAN!$A:$B,2,FALSE),"MANGLER - MÅ OPPDATERE EAN-FANEN")))</f>
        <v>MANGLER - MÅ OPPDATERE EAN-FANEN</v>
      </c>
      <c r="P1914" s="171">
        <f t="shared" si="88"/>
        <v>35</v>
      </c>
      <c r="Q1914" s="171">
        <f t="shared" si="89"/>
        <v>35</v>
      </c>
      <c r="S1914" s="102" t="str">
        <f>IF(B1914="NET","",IFERROR(VLOOKUP(O1914,'2) Order Form'!$V$9:$V$905,1,FALSE),"Ikke med I order form"))</f>
        <v>Ikke med I order form</v>
      </c>
      <c r="U1914" s="118"/>
      <c r="V1914" s="176"/>
      <c r="W1914" s="120"/>
      <c r="AA1914" s="173"/>
    </row>
    <row r="1915" spans="1:27">
      <c r="A1915" s="140">
        <v>835018</v>
      </c>
      <c r="B1915" t="s">
        <v>170</v>
      </c>
      <c r="H1915" s="140">
        <v>202341</v>
      </c>
      <c r="I1915" s="140">
        <v>202342</v>
      </c>
      <c r="J1915" s="140">
        <v>202343</v>
      </c>
      <c r="K1915" s="140">
        <v>202344</v>
      </c>
      <c r="L1915" s="140">
        <v>202345</v>
      </c>
      <c r="N1915" s="171" t="str">
        <f t="shared" si="87"/>
        <v>835018-</v>
      </c>
      <c r="O1915" s="172" t="str">
        <f>IF(B1915="NET","",IF(B1915="","",IFERROR(VLOOKUP(N1915,EAN!$A:$B,2,FALSE),"MANGLER - MÅ OPPDATERE EAN-FANEN")))</f>
        <v/>
      </c>
      <c r="P1915" s="171">
        <f t="shared" si="88"/>
        <v>202341</v>
      </c>
      <c r="Q1915" s="171">
        <f t="shared" si="89"/>
        <v>202345</v>
      </c>
      <c r="S1915" s="102" t="str">
        <f>IF(B1915="NET","",IFERROR(VLOOKUP(O1915,'2) Order Form'!$V$9:$V$905,1,FALSE),"Ikke med I order form"))</f>
        <v/>
      </c>
      <c r="U1915" s="118"/>
      <c r="V1915" s="176"/>
      <c r="W1915" s="120"/>
      <c r="AA1915" s="173"/>
    </row>
    <row r="1916" spans="1:27">
      <c r="A1916">
        <v>835018</v>
      </c>
      <c r="B1916" t="s">
        <v>3474</v>
      </c>
      <c r="C1916" t="s">
        <v>3939</v>
      </c>
      <c r="D1916" t="s">
        <v>3475</v>
      </c>
      <c r="E1916" t="s">
        <v>3476</v>
      </c>
      <c r="F1916" t="s">
        <v>78</v>
      </c>
      <c r="G1916" t="s">
        <v>111</v>
      </c>
      <c r="H1916">
        <v>154</v>
      </c>
      <c r="I1916">
        <v>154</v>
      </c>
      <c r="J1916">
        <v>154</v>
      </c>
      <c r="K1916">
        <v>154</v>
      </c>
      <c r="L1916">
        <v>154</v>
      </c>
      <c r="N1916" s="171" t="str">
        <f t="shared" si="87"/>
        <v>835018-093152-OS</v>
      </c>
      <c r="O1916" s="172" t="str">
        <f>IF(B1916="NET","",IF(B1916="","",IFERROR(VLOOKUP(N1916,EAN!$A:$B,2,FALSE),"MANGLER - MÅ OPPDATERE EAN-FANEN")))</f>
        <v>MANGLER - MÅ OPPDATERE EAN-FANEN</v>
      </c>
      <c r="P1916" s="171">
        <f t="shared" si="88"/>
        <v>154</v>
      </c>
      <c r="Q1916" s="171">
        <f t="shared" si="89"/>
        <v>154</v>
      </c>
      <c r="S1916" s="102" t="str">
        <f>IF(B1916="NET","",IFERROR(VLOOKUP(O1916,'2) Order Form'!$V$9:$V$905,1,FALSE),"Ikke med I order form"))</f>
        <v>Ikke med I order form</v>
      </c>
      <c r="U1916" s="118"/>
      <c r="V1916" s="176"/>
      <c r="W1916" s="120"/>
      <c r="AA1916" s="173"/>
    </row>
    <row r="1917" spans="1:27">
      <c r="A1917">
        <v>835018</v>
      </c>
      <c r="B1917" t="s">
        <v>3474</v>
      </c>
      <c r="C1917" t="s">
        <v>3939</v>
      </c>
      <c r="D1917" t="s">
        <v>3477</v>
      </c>
      <c r="E1917" t="s">
        <v>3478</v>
      </c>
      <c r="F1917" t="s">
        <v>78</v>
      </c>
      <c r="G1917" t="s">
        <v>214</v>
      </c>
      <c r="H1917">
        <v>82</v>
      </c>
      <c r="I1917">
        <v>82</v>
      </c>
      <c r="J1917">
        <v>82</v>
      </c>
      <c r="K1917">
        <v>82</v>
      </c>
      <c r="L1917">
        <v>82</v>
      </c>
      <c r="N1917" s="171" t="str">
        <f t="shared" si="87"/>
        <v>835018-098270-OS</v>
      </c>
      <c r="O1917" s="172" t="str">
        <f>IF(B1917="NET","",IF(B1917="","",IFERROR(VLOOKUP(N1917,EAN!$A:$B,2,FALSE),"MANGLER - MÅ OPPDATERE EAN-FANEN")))</f>
        <v>MANGLER - MÅ OPPDATERE EAN-FANEN</v>
      </c>
      <c r="P1917" s="171">
        <f t="shared" si="88"/>
        <v>82</v>
      </c>
      <c r="Q1917" s="171">
        <f t="shared" si="89"/>
        <v>82</v>
      </c>
      <c r="S1917" s="102" t="str">
        <f>IF(B1917="NET","",IFERROR(VLOOKUP(O1917,'2) Order Form'!$V$9:$V$905,1,FALSE),"Ikke med I order form"))</f>
        <v>Ikke med I order form</v>
      </c>
      <c r="U1917" s="118"/>
      <c r="V1917" s="176"/>
      <c r="W1917" s="120"/>
      <c r="AA1917" s="173"/>
    </row>
    <row r="1918" spans="1:27">
      <c r="A1918">
        <v>835018</v>
      </c>
      <c r="B1918" t="s">
        <v>3474</v>
      </c>
      <c r="C1918" t="s">
        <v>3939</v>
      </c>
      <c r="D1918" t="s">
        <v>3755</v>
      </c>
      <c r="E1918" t="s">
        <v>3756</v>
      </c>
      <c r="F1918" t="s">
        <v>78</v>
      </c>
      <c r="G1918" t="s">
        <v>111</v>
      </c>
      <c r="H1918">
        <v>0</v>
      </c>
      <c r="I1918">
        <v>0</v>
      </c>
      <c r="J1918">
        <v>0</v>
      </c>
      <c r="K1918">
        <v>0</v>
      </c>
      <c r="L1918">
        <v>0</v>
      </c>
      <c r="N1918" s="171" t="str">
        <f t="shared" si="87"/>
        <v>835018-110101-OS</v>
      </c>
      <c r="O1918" s="172" t="str">
        <f>IF(B1918="NET","",IF(B1918="","",IFERROR(VLOOKUP(N1918,EAN!$A:$B,2,FALSE),"MANGLER - MÅ OPPDATERE EAN-FANEN")))</f>
        <v>MANGLER - MÅ OPPDATERE EAN-FANEN</v>
      </c>
      <c r="P1918" s="171">
        <f t="shared" si="88"/>
        <v>0</v>
      </c>
      <c r="Q1918" s="171">
        <f t="shared" si="89"/>
        <v>0</v>
      </c>
      <c r="S1918" s="102" t="str">
        <f>IF(B1918="NET","",IFERROR(VLOOKUP(O1918,'2) Order Form'!$V$9:$V$905,1,FALSE),"Ikke med I order form"))</f>
        <v>Ikke med I order form</v>
      </c>
      <c r="U1918" s="118"/>
      <c r="V1918" s="176"/>
      <c r="W1918" s="120"/>
      <c r="AA1918" s="173"/>
    </row>
    <row r="1919" spans="1:27">
      <c r="A1919">
        <v>835018</v>
      </c>
      <c r="B1919" t="s">
        <v>3474</v>
      </c>
      <c r="C1919" t="s">
        <v>3939</v>
      </c>
      <c r="D1919" t="s">
        <v>3479</v>
      </c>
      <c r="E1919" t="s">
        <v>3480</v>
      </c>
      <c r="F1919" t="s">
        <v>78</v>
      </c>
      <c r="G1919" t="s">
        <v>111</v>
      </c>
      <c r="H1919">
        <v>121</v>
      </c>
      <c r="I1919">
        <v>121</v>
      </c>
      <c r="J1919">
        <v>121</v>
      </c>
      <c r="K1919">
        <v>121</v>
      </c>
      <c r="L1919">
        <v>121</v>
      </c>
      <c r="N1919" s="171" t="str">
        <f t="shared" si="87"/>
        <v>835018-121003-OS</v>
      </c>
      <c r="O1919" s="172" t="str">
        <f>IF(B1919="NET","",IF(B1919="","",IFERROR(VLOOKUP(N1919,EAN!$A:$B,2,FALSE),"MANGLER - MÅ OPPDATERE EAN-FANEN")))</f>
        <v>MANGLER - MÅ OPPDATERE EAN-FANEN</v>
      </c>
      <c r="P1919" s="171">
        <f t="shared" si="88"/>
        <v>121</v>
      </c>
      <c r="Q1919" s="171">
        <f t="shared" si="89"/>
        <v>121</v>
      </c>
      <c r="S1919" s="102" t="str">
        <f>IF(B1919="NET","",IFERROR(VLOOKUP(O1919,'2) Order Form'!$V$9:$V$905,1,FALSE),"Ikke med I order form"))</f>
        <v>Ikke med I order form</v>
      </c>
      <c r="U1919" s="118"/>
      <c r="V1919" s="176"/>
      <c r="W1919" s="120"/>
      <c r="AA1919" s="173"/>
    </row>
    <row r="1920" spans="1:27">
      <c r="A1920">
        <v>835018</v>
      </c>
      <c r="B1920" t="s">
        <v>3474</v>
      </c>
      <c r="C1920" t="s">
        <v>3939</v>
      </c>
      <c r="D1920" t="s">
        <v>3481</v>
      </c>
      <c r="E1920" t="s">
        <v>3482</v>
      </c>
      <c r="F1920" t="s">
        <v>78</v>
      </c>
      <c r="G1920" t="s">
        <v>214</v>
      </c>
      <c r="H1920">
        <v>130</v>
      </c>
      <c r="I1920">
        <v>130</v>
      </c>
      <c r="J1920">
        <v>130</v>
      </c>
      <c r="K1920">
        <v>130</v>
      </c>
      <c r="L1920">
        <v>130</v>
      </c>
      <c r="N1920" s="171" t="str">
        <f t="shared" si="87"/>
        <v>835018-127850-OS</v>
      </c>
      <c r="O1920" s="172" t="str">
        <f>IF(B1920="NET","",IF(B1920="","",IFERROR(VLOOKUP(N1920,EAN!$A:$B,2,FALSE),"MANGLER - MÅ OPPDATERE EAN-FANEN")))</f>
        <v>MANGLER - MÅ OPPDATERE EAN-FANEN</v>
      </c>
      <c r="P1920" s="171">
        <f t="shared" si="88"/>
        <v>130</v>
      </c>
      <c r="Q1920" s="171">
        <f t="shared" si="89"/>
        <v>130</v>
      </c>
      <c r="S1920" s="102" t="str">
        <f>IF(B1920="NET","",IFERROR(VLOOKUP(O1920,'2) Order Form'!$V$9:$V$905,1,FALSE),"Ikke med I order form"))</f>
        <v>Ikke med I order form</v>
      </c>
      <c r="U1920" s="118"/>
      <c r="V1920" s="176"/>
      <c r="W1920" s="120"/>
      <c r="AA1920" s="173"/>
    </row>
    <row r="1921" spans="1:27">
      <c r="A1921">
        <v>835018</v>
      </c>
      <c r="B1921" t="s">
        <v>3474</v>
      </c>
      <c r="C1921" t="s">
        <v>3939</v>
      </c>
      <c r="D1921" t="s">
        <v>3483</v>
      </c>
      <c r="E1921" t="s">
        <v>3484</v>
      </c>
      <c r="F1921" t="s">
        <v>78</v>
      </c>
      <c r="G1921" t="s">
        <v>214</v>
      </c>
      <c r="H1921">
        <v>0</v>
      </c>
      <c r="I1921">
        <v>0</v>
      </c>
      <c r="J1921">
        <v>0</v>
      </c>
      <c r="K1921">
        <v>0</v>
      </c>
      <c r="L1921">
        <v>0</v>
      </c>
      <c r="N1921" s="171" t="str">
        <f t="shared" si="87"/>
        <v>835018-140101-OS</v>
      </c>
      <c r="O1921" s="172" t="str">
        <f>IF(B1921="NET","",IF(B1921="","",IFERROR(VLOOKUP(N1921,EAN!$A:$B,2,FALSE),"MANGLER - MÅ OPPDATERE EAN-FANEN")))</f>
        <v>MANGLER - MÅ OPPDATERE EAN-FANEN</v>
      </c>
      <c r="P1921" s="171">
        <f t="shared" si="88"/>
        <v>0</v>
      </c>
      <c r="Q1921" s="171">
        <f t="shared" si="89"/>
        <v>0</v>
      </c>
      <c r="S1921" s="102" t="str">
        <f>IF(B1921="NET","",IFERROR(VLOOKUP(O1921,'2) Order Form'!$V$9:$V$905,1,FALSE),"Ikke med I order form"))</f>
        <v>Ikke med I order form</v>
      </c>
      <c r="U1921" s="118"/>
      <c r="V1921" s="176"/>
      <c r="W1921" s="120"/>
      <c r="AA1921" s="173"/>
    </row>
    <row r="1922" spans="1:27">
      <c r="A1922" s="140">
        <v>835019</v>
      </c>
      <c r="B1922" t="s">
        <v>170</v>
      </c>
      <c r="H1922" s="140">
        <v>202341</v>
      </c>
      <c r="I1922" s="140">
        <v>202342</v>
      </c>
      <c r="J1922" s="140">
        <v>202343</v>
      </c>
      <c r="K1922" s="140">
        <v>202344</v>
      </c>
      <c r="L1922" s="140">
        <v>202345</v>
      </c>
      <c r="N1922" s="171" t="str">
        <f t="shared" si="87"/>
        <v>835019-</v>
      </c>
      <c r="O1922" s="172" t="str">
        <f>IF(B1922="NET","",IF(B1922="","",IFERROR(VLOOKUP(N1922,EAN!$A:$B,2,FALSE),"MANGLER - MÅ OPPDATERE EAN-FANEN")))</f>
        <v/>
      </c>
      <c r="P1922" s="171">
        <f t="shared" si="88"/>
        <v>202341</v>
      </c>
      <c r="Q1922" s="171">
        <f t="shared" si="89"/>
        <v>202345</v>
      </c>
      <c r="S1922" s="102" t="str">
        <f>IF(B1922="NET","",IFERROR(VLOOKUP(O1922,'2) Order Form'!$V$9:$V$905,1,FALSE),"Ikke med I order form"))</f>
        <v/>
      </c>
      <c r="U1922" s="118"/>
      <c r="V1922" s="176"/>
      <c r="W1922" s="120"/>
      <c r="AA1922" s="173"/>
    </row>
    <row r="1923" spans="1:27">
      <c r="A1923">
        <v>835019</v>
      </c>
      <c r="B1923" t="s">
        <v>3485</v>
      </c>
      <c r="C1923" t="s">
        <v>3939</v>
      </c>
      <c r="D1923" t="s">
        <v>230</v>
      </c>
      <c r="E1923" t="s">
        <v>107</v>
      </c>
      <c r="F1923" t="s">
        <v>78</v>
      </c>
      <c r="G1923" t="s">
        <v>111</v>
      </c>
      <c r="H1923">
        <v>16</v>
      </c>
      <c r="I1923">
        <v>16</v>
      </c>
      <c r="J1923">
        <v>16</v>
      </c>
      <c r="K1923">
        <v>16</v>
      </c>
      <c r="L1923">
        <v>16</v>
      </c>
      <c r="N1923" s="171" t="str">
        <f t="shared" si="87"/>
        <v>835019-060000-OS</v>
      </c>
      <c r="O1923" s="172" t="str">
        <f>IF(B1923="NET","",IF(B1923="","",IFERROR(VLOOKUP(N1923,EAN!$A:$B,2,FALSE),"MANGLER - MÅ OPPDATERE EAN-FANEN")))</f>
        <v>MANGLER - MÅ OPPDATERE EAN-FANEN</v>
      </c>
      <c r="P1923" s="171">
        <f t="shared" si="88"/>
        <v>16</v>
      </c>
      <c r="Q1923" s="171">
        <f t="shared" si="89"/>
        <v>16</v>
      </c>
      <c r="S1923" s="102" t="str">
        <f>IF(B1923="NET","",IFERROR(VLOOKUP(O1923,'2) Order Form'!$V$9:$V$905,1,FALSE),"Ikke med I order form"))</f>
        <v>Ikke med I order form</v>
      </c>
      <c r="U1923" s="118"/>
      <c r="V1923" s="176"/>
      <c r="W1923" s="120"/>
      <c r="AA1923" s="173"/>
    </row>
    <row r="1924" spans="1:27">
      <c r="A1924">
        <v>835019</v>
      </c>
      <c r="B1924" t="s">
        <v>3485</v>
      </c>
      <c r="C1924" t="s">
        <v>3939</v>
      </c>
      <c r="D1924" t="s">
        <v>232</v>
      </c>
      <c r="E1924" t="s">
        <v>233</v>
      </c>
      <c r="F1924" t="s">
        <v>78</v>
      </c>
      <c r="G1924" t="s">
        <v>111</v>
      </c>
      <c r="H1924">
        <v>8</v>
      </c>
      <c r="I1924">
        <v>8</v>
      </c>
      <c r="J1924">
        <v>8</v>
      </c>
      <c r="K1924">
        <v>8</v>
      </c>
      <c r="L1924">
        <v>8</v>
      </c>
      <c r="N1924" s="171" t="str">
        <f t="shared" ref="N1924:N1987" si="90">CONCATENATE(A1924,"-",D1924)</f>
        <v>835019-150000-OS</v>
      </c>
      <c r="O1924" s="172" t="str">
        <f>IF(B1924="NET","",IF(B1924="","",IFERROR(VLOOKUP(N1924,EAN!$A:$B,2,FALSE),"MANGLER - MÅ OPPDATERE EAN-FANEN")))</f>
        <v>MANGLER - MÅ OPPDATERE EAN-FANEN</v>
      </c>
      <c r="P1924" s="171">
        <f t="shared" si="88"/>
        <v>8</v>
      </c>
      <c r="Q1924" s="171">
        <f t="shared" si="89"/>
        <v>8</v>
      </c>
      <c r="S1924" s="102" t="str">
        <f>IF(B1924="NET","",IFERROR(VLOOKUP(O1924,'2) Order Form'!$V$9:$V$905,1,FALSE),"Ikke med I order form"))</f>
        <v>Ikke med I order form</v>
      </c>
      <c r="U1924" s="118"/>
      <c r="V1924" s="176"/>
      <c r="W1924" s="120"/>
      <c r="AA1924" s="173"/>
    </row>
    <row r="1925" spans="1:27">
      <c r="A1925">
        <v>835019</v>
      </c>
      <c r="B1925" t="s">
        <v>3485</v>
      </c>
      <c r="C1925" t="s">
        <v>3939</v>
      </c>
      <c r="D1925" t="s">
        <v>234</v>
      </c>
      <c r="E1925" t="s">
        <v>235</v>
      </c>
      <c r="F1925" t="s">
        <v>78</v>
      </c>
      <c r="G1925" t="s">
        <v>111</v>
      </c>
      <c r="H1925">
        <v>17</v>
      </c>
      <c r="I1925">
        <v>17</v>
      </c>
      <c r="J1925">
        <v>17</v>
      </c>
      <c r="K1925">
        <v>17</v>
      </c>
      <c r="L1925">
        <v>17</v>
      </c>
      <c r="N1925" s="171" t="str">
        <f t="shared" si="90"/>
        <v>835019-160000-OS</v>
      </c>
      <c r="O1925" s="172" t="str">
        <f>IF(B1925="NET","",IF(B1925="","",IFERROR(VLOOKUP(N1925,EAN!$A:$B,2,FALSE),"MANGLER - MÅ OPPDATERE EAN-FANEN")))</f>
        <v>MANGLER - MÅ OPPDATERE EAN-FANEN</v>
      </c>
      <c r="P1925" s="171">
        <f t="shared" ref="P1925:P1988" si="91">H1925</f>
        <v>17</v>
      </c>
      <c r="Q1925" s="171">
        <f t="shared" ref="Q1925:Q1988" si="92">L1925</f>
        <v>17</v>
      </c>
      <c r="S1925" s="102" t="str">
        <f>IF(B1925="NET","",IFERROR(VLOOKUP(O1925,'2) Order Form'!$V$9:$V$905,1,FALSE),"Ikke med I order form"))</f>
        <v>Ikke med I order form</v>
      </c>
      <c r="U1925" s="118"/>
      <c r="V1925" s="176"/>
      <c r="W1925" s="120"/>
      <c r="AA1925" s="173"/>
    </row>
    <row r="1926" spans="1:27">
      <c r="A1926">
        <v>835019</v>
      </c>
      <c r="B1926" t="s">
        <v>3485</v>
      </c>
      <c r="C1926" t="s">
        <v>3939</v>
      </c>
      <c r="D1926" t="s">
        <v>238</v>
      </c>
      <c r="E1926" t="s">
        <v>239</v>
      </c>
      <c r="F1926" t="s">
        <v>78</v>
      </c>
      <c r="G1926" t="s">
        <v>111</v>
      </c>
      <c r="H1926">
        <v>15</v>
      </c>
      <c r="I1926">
        <v>15</v>
      </c>
      <c r="J1926">
        <v>15</v>
      </c>
      <c r="K1926">
        <v>15</v>
      </c>
      <c r="L1926">
        <v>15</v>
      </c>
      <c r="N1926" s="171" t="str">
        <f t="shared" si="90"/>
        <v>835019-180000-OS</v>
      </c>
      <c r="O1926" s="172" t="str">
        <f>IF(B1926="NET","",IF(B1926="","",IFERROR(VLOOKUP(N1926,EAN!$A:$B,2,FALSE),"MANGLER - MÅ OPPDATERE EAN-FANEN")))</f>
        <v>MANGLER - MÅ OPPDATERE EAN-FANEN</v>
      </c>
      <c r="P1926" s="171">
        <f t="shared" si="91"/>
        <v>15</v>
      </c>
      <c r="Q1926" s="171">
        <f t="shared" si="92"/>
        <v>15</v>
      </c>
      <c r="S1926" s="102" t="str">
        <f>IF(B1926="NET","",IFERROR(VLOOKUP(O1926,'2) Order Form'!$V$9:$V$905,1,FALSE),"Ikke med I order form"))</f>
        <v>Ikke med I order form</v>
      </c>
      <c r="U1926" s="118"/>
      <c r="V1926" s="176"/>
      <c r="W1926" s="120"/>
      <c r="AA1926" s="173"/>
    </row>
    <row r="1927" spans="1:27">
      <c r="A1927" s="140">
        <v>835021</v>
      </c>
      <c r="B1927" t="s">
        <v>170</v>
      </c>
      <c r="H1927" s="140">
        <v>202341</v>
      </c>
      <c r="I1927" s="140">
        <v>202342</v>
      </c>
      <c r="J1927" s="140">
        <v>202343</v>
      </c>
      <c r="K1927" s="140">
        <v>202344</v>
      </c>
      <c r="L1927" s="140">
        <v>202345</v>
      </c>
      <c r="N1927" s="171" t="str">
        <f t="shared" si="90"/>
        <v>835021-</v>
      </c>
      <c r="O1927" s="172" t="str">
        <f>IF(B1927="NET","",IF(B1927="","",IFERROR(VLOOKUP(N1927,EAN!$A:$B,2,FALSE),"MANGLER - MÅ OPPDATERE EAN-FANEN")))</f>
        <v/>
      </c>
      <c r="P1927" s="171">
        <f t="shared" si="91"/>
        <v>202341</v>
      </c>
      <c r="Q1927" s="171">
        <f t="shared" si="92"/>
        <v>202345</v>
      </c>
      <c r="S1927" s="102" t="str">
        <f>IF(B1927="NET","",IFERROR(VLOOKUP(O1927,'2) Order Form'!$V$9:$V$905,1,FALSE),"Ikke med I order form"))</f>
        <v/>
      </c>
      <c r="U1927" s="118"/>
      <c r="V1927" s="176"/>
      <c r="W1927" s="120"/>
      <c r="AA1927" s="173"/>
    </row>
    <row r="1928" spans="1:27">
      <c r="A1928">
        <v>835021</v>
      </c>
      <c r="B1928" t="s">
        <v>3486</v>
      </c>
      <c r="C1928" t="s">
        <v>3939</v>
      </c>
      <c r="D1928" t="s">
        <v>3487</v>
      </c>
      <c r="E1928" t="s">
        <v>3488</v>
      </c>
      <c r="F1928" t="s">
        <v>78</v>
      </c>
      <c r="G1928" t="s">
        <v>111</v>
      </c>
      <c r="H1928">
        <v>24</v>
      </c>
      <c r="I1928">
        <v>24</v>
      </c>
      <c r="J1928">
        <v>24</v>
      </c>
      <c r="K1928">
        <v>24</v>
      </c>
      <c r="L1928">
        <v>24</v>
      </c>
      <c r="N1928" s="171" t="str">
        <f t="shared" si="90"/>
        <v>835021-090000-OS</v>
      </c>
      <c r="O1928" s="172" t="str">
        <f>IF(B1928="NET","",IF(B1928="","",IFERROR(VLOOKUP(N1928,EAN!$A:$B,2,FALSE),"MANGLER - MÅ OPPDATERE EAN-FANEN")))</f>
        <v>MANGLER - MÅ OPPDATERE EAN-FANEN</v>
      </c>
      <c r="P1928" s="171">
        <f t="shared" si="91"/>
        <v>24</v>
      </c>
      <c r="Q1928" s="171">
        <f t="shared" si="92"/>
        <v>24</v>
      </c>
      <c r="S1928" s="102" t="str">
        <f>IF(B1928="NET","",IFERROR(VLOOKUP(O1928,'2) Order Form'!$V$9:$V$905,1,FALSE),"Ikke med I order form"))</f>
        <v>Ikke med I order form</v>
      </c>
      <c r="U1928" s="118"/>
      <c r="V1928" s="176"/>
      <c r="W1928" s="120"/>
      <c r="AA1928" s="173"/>
    </row>
    <row r="1929" spans="1:27">
      <c r="A1929">
        <v>835021</v>
      </c>
      <c r="B1929" t="s">
        <v>3486</v>
      </c>
      <c r="C1929" t="s">
        <v>3939</v>
      </c>
      <c r="D1929" t="s">
        <v>3489</v>
      </c>
      <c r="E1929" t="s">
        <v>3490</v>
      </c>
      <c r="F1929" t="s">
        <v>78</v>
      </c>
      <c r="G1929" t="s">
        <v>111</v>
      </c>
      <c r="H1929">
        <v>18</v>
      </c>
      <c r="I1929">
        <v>18</v>
      </c>
      <c r="J1929">
        <v>18</v>
      </c>
      <c r="K1929">
        <v>18</v>
      </c>
      <c r="L1929">
        <v>18</v>
      </c>
      <c r="N1929" s="171" t="str">
        <f t="shared" si="90"/>
        <v>835021-120000-OS</v>
      </c>
      <c r="O1929" s="172" t="str">
        <f>IF(B1929="NET","",IF(B1929="","",IFERROR(VLOOKUP(N1929,EAN!$A:$B,2,FALSE),"MANGLER - MÅ OPPDATERE EAN-FANEN")))</f>
        <v>MANGLER - MÅ OPPDATERE EAN-FANEN</v>
      </c>
      <c r="P1929" s="171">
        <f t="shared" si="91"/>
        <v>18</v>
      </c>
      <c r="Q1929" s="171">
        <f t="shared" si="92"/>
        <v>18</v>
      </c>
      <c r="S1929" s="102" t="str">
        <f>IF(B1929="NET","",IFERROR(VLOOKUP(O1929,'2) Order Form'!$V$9:$V$905,1,FALSE),"Ikke med I order form"))</f>
        <v>Ikke med I order form</v>
      </c>
      <c r="U1929" s="118"/>
      <c r="V1929" s="176"/>
      <c r="W1929" s="120"/>
      <c r="AA1929" s="173"/>
    </row>
    <row r="1930" spans="1:27">
      <c r="A1930">
        <v>835021</v>
      </c>
      <c r="B1930" t="s">
        <v>3486</v>
      </c>
      <c r="C1930" t="s">
        <v>3939</v>
      </c>
      <c r="D1930" t="s">
        <v>3491</v>
      </c>
      <c r="E1930" t="s">
        <v>3492</v>
      </c>
      <c r="F1930" t="s">
        <v>78</v>
      </c>
      <c r="G1930" t="s">
        <v>111</v>
      </c>
      <c r="H1930">
        <v>18</v>
      </c>
      <c r="I1930">
        <v>18</v>
      </c>
      <c r="J1930">
        <v>18</v>
      </c>
      <c r="K1930">
        <v>18</v>
      </c>
      <c r="L1930">
        <v>18</v>
      </c>
      <c r="N1930" s="171" t="str">
        <f t="shared" si="90"/>
        <v>835021-140000-OS</v>
      </c>
      <c r="O1930" s="172" t="str">
        <f>IF(B1930="NET","",IF(B1930="","",IFERROR(VLOOKUP(N1930,EAN!$A:$B,2,FALSE),"MANGLER - MÅ OPPDATERE EAN-FANEN")))</f>
        <v>MANGLER - MÅ OPPDATERE EAN-FANEN</v>
      </c>
      <c r="P1930" s="171">
        <f t="shared" si="91"/>
        <v>18</v>
      </c>
      <c r="Q1930" s="171">
        <f t="shared" si="92"/>
        <v>18</v>
      </c>
      <c r="S1930" s="102" t="str">
        <f>IF(B1930="NET","",IFERROR(VLOOKUP(O1930,'2) Order Form'!$V$9:$V$905,1,FALSE),"Ikke med I order form"))</f>
        <v>Ikke med I order form</v>
      </c>
      <c r="U1930" s="118"/>
      <c r="V1930" s="176"/>
      <c r="W1930" s="120"/>
      <c r="AA1930" s="173"/>
    </row>
    <row r="1931" spans="1:27">
      <c r="A1931" s="140">
        <v>835025</v>
      </c>
      <c r="B1931" t="s">
        <v>170</v>
      </c>
      <c r="H1931" s="140">
        <v>202341</v>
      </c>
      <c r="I1931" s="140">
        <v>202342</v>
      </c>
      <c r="J1931" s="140">
        <v>202343</v>
      </c>
      <c r="K1931" s="140">
        <v>202344</v>
      </c>
      <c r="L1931" s="140">
        <v>202345</v>
      </c>
      <c r="N1931" s="171" t="str">
        <f t="shared" si="90"/>
        <v>835025-</v>
      </c>
      <c r="O1931" s="172" t="str">
        <f>IF(B1931="NET","",IF(B1931="","",IFERROR(VLOOKUP(N1931,EAN!$A:$B,2,FALSE),"MANGLER - MÅ OPPDATERE EAN-FANEN")))</f>
        <v/>
      </c>
      <c r="P1931" s="171">
        <f t="shared" si="91"/>
        <v>202341</v>
      </c>
      <c r="Q1931" s="171">
        <f t="shared" si="92"/>
        <v>202345</v>
      </c>
      <c r="S1931" s="102" t="str">
        <f>IF(B1931="NET","",IFERROR(VLOOKUP(O1931,'2) Order Form'!$V$9:$V$905,1,FALSE),"Ikke med I order form"))</f>
        <v/>
      </c>
      <c r="U1931" s="118"/>
      <c r="V1931" s="176"/>
      <c r="W1931" s="120"/>
      <c r="AA1931" s="173"/>
    </row>
    <row r="1932" spans="1:27">
      <c r="A1932">
        <v>835025</v>
      </c>
      <c r="B1932" t="s">
        <v>3493</v>
      </c>
      <c r="C1932" t="s">
        <v>3939</v>
      </c>
      <c r="D1932" t="s">
        <v>4105</v>
      </c>
      <c r="E1932" t="s">
        <v>4106</v>
      </c>
      <c r="F1932" t="s">
        <v>82</v>
      </c>
      <c r="G1932" t="s">
        <v>111</v>
      </c>
      <c r="H1932">
        <v>0</v>
      </c>
      <c r="I1932">
        <v>0</v>
      </c>
      <c r="J1932">
        <v>0</v>
      </c>
      <c r="K1932">
        <v>0</v>
      </c>
      <c r="L1932">
        <v>0</v>
      </c>
      <c r="N1932" s="171" t="str">
        <f t="shared" si="90"/>
        <v>835025-BLTDY-XSS</v>
      </c>
      <c r="O1932" s="172" t="str">
        <f>IF(B1932="NET","",IF(B1932="","",IFERROR(VLOOKUP(N1932,EAN!$A:$B,2,FALSE),"MANGLER - MÅ OPPDATERE EAN-FANEN")))</f>
        <v>MANGLER - MÅ OPPDATERE EAN-FANEN</v>
      </c>
      <c r="P1932" s="171">
        <f t="shared" si="91"/>
        <v>0</v>
      </c>
      <c r="Q1932" s="171">
        <f t="shared" si="92"/>
        <v>0</v>
      </c>
      <c r="S1932" s="102" t="str">
        <f>IF(B1932="NET","",IFERROR(VLOOKUP(O1932,'2) Order Form'!$V$9:$V$905,1,FALSE),"Ikke med I order form"))</f>
        <v>Ikke med I order form</v>
      </c>
      <c r="U1932" s="118"/>
      <c r="V1932" s="176"/>
      <c r="W1932" s="120"/>
      <c r="AA1932" s="173"/>
    </row>
    <row r="1933" spans="1:27">
      <c r="A1933">
        <v>835025</v>
      </c>
      <c r="B1933" t="s">
        <v>3493</v>
      </c>
      <c r="C1933" t="s">
        <v>3939</v>
      </c>
      <c r="D1933" t="s">
        <v>4107</v>
      </c>
      <c r="E1933" t="s">
        <v>4106</v>
      </c>
      <c r="F1933" t="s">
        <v>79</v>
      </c>
      <c r="G1933" t="s">
        <v>111</v>
      </c>
      <c r="H1933">
        <v>0</v>
      </c>
      <c r="I1933">
        <v>0</v>
      </c>
      <c r="J1933">
        <v>0</v>
      </c>
      <c r="K1933">
        <v>0</v>
      </c>
      <c r="L1933">
        <v>0</v>
      </c>
      <c r="N1933" s="171" t="str">
        <f t="shared" si="90"/>
        <v>835025-BLTDY-SM</v>
      </c>
      <c r="O1933" s="172" t="str">
        <f>IF(B1933="NET","",IF(B1933="","",IFERROR(VLOOKUP(N1933,EAN!$A:$B,2,FALSE),"MANGLER - MÅ OPPDATERE EAN-FANEN")))</f>
        <v>MANGLER - MÅ OPPDATERE EAN-FANEN</v>
      </c>
      <c r="P1933" s="171">
        <f t="shared" si="91"/>
        <v>0</v>
      </c>
      <c r="Q1933" s="171">
        <f t="shared" si="92"/>
        <v>0</v>
      </c>
      <c r="S1933" s="102" t="str">
        <f>IF(B1933="NET","",IFERROR(VLOOKUP(O1933,'2) Order Form'!$V$9:$V$905,1,FALSE),"Ikke med I order form"))</f>
        <v>Ikke med I order form</v>
      </c>
      <c r="U1933" s="118"/>
      <c r="V1933" s="176"/>
      <c r="W1933" s="120"/>
      <c r="AA1933" s="173"/>
    </row>
    <row r="1934" spans="1:27">
      <c r="A1934">
        <v>835025</v>
      </c>
      <c r="B1934" t="s">
        <v>3493</v>
      </c>
      <c r="C1934" t="s">
        <v>3939</v>
      </c>
      <c r="D1934" t="s">
        <v>4108</v>
      </c>
      <c r="E1934" t="s">
        <v>4096</v>
      </c>
      <c r="F1934" t="s">
        <v>82</v>
      </c>
      <c r="G1934" t="s">
        <v>111</v>
      </c>
      <c r="H1934">
        <v>0</v>
      </c>
      <c r="I1934">
        <v>0</v>
      </c>
      <c r="J1934">
        <v>0</v>
      </c>
      <c r="K1934">
        <v>0</v>
      </c>
      <c r="L1934">
        <v>0</v>
      </c>
      <c r="N1934" s="171" t="str">
        <f t="shared" si="90"/>
        <v>835025-CNPNK-XSS</v>
      </c>
      <c r="O1934" s="172" t="str">
        <f>IF(B1934="NET","",IF(B1934="","",IFERROR(VLOOKUP(N1934,EAN!$A:$B,2,FALSE),"MANGLER - MÅ OPPDATERE EAN-FANEN")))</f>
        <v>MANGLER - MÅ OPPDATERE EAN-FANEN</v>
      </c>
      <c r="P1934" s="171">
        <f t="shared" si="91"/>
        <v>0</v>
      </c>
      <c r="Q1934" s="171">
        <f t="shared" si="92"/>
        <v>0</v>
      </c>
      <c r="S1934" s="102" t="str">
        <f>IF(B1934="NET","",IFERROR(VLOOKUP(O1934,'2) Order Form'!$V$9:$V$905,1,FALSE),"Ikke med I order form"))</f>
        <v>Ikke med I order form</v>
      </c>
      <c r="U1934" s="118"/>
      <c r="V1934" s="176"/>
      <c r="W1934" s="120"/>
      <c r="AA1934" s="173"/>
    </row>
    <row r="1935" spans="1:27">
      <c r="A1935">
        <v>835025</v>
      </c>
      <c r="B1935" t="s">
        <v>3493</v>
      </c>
      <c r="C1935" t="s">
        <v>3939</v>
      </c>
      <c r="D1935" t="s">
        <v>4109</v>
      </c>
      <c r="E1935" t="s">
        <v>4096</v>
      </c>
      <c r="F1935" t="s">
        <v>79</v>
      </c>
      <c r="G1935" t="s">
        <v>111</v>
      </c>
      <c r="H1935">
        <v>0</v>
      </c>
      <c r="I1935">
        <v>0</v>
      </c>
      <c r="J1935">
        <v>0</v>
      </c>
      <c r="K1935">
        <v>0</v>
      </c>
      <c r="L1935">
        <v>0</v>
      </c>
      <c r="N1935" s="171" t="str">
        <f t="shared" si="90"/>
        <v>835025-CNPNK-SM</v>
      </c>
      <c r="O1935" s="172" t="str">
        <f>IF(B1935="NET","",IF(B1935="","",IFERROR(VLOOKUP(N1935,EAN!$A:$B,2,FALSE),"MANGLER - MÅ OPPDATERE EAN-FANEN")))</f>
        <v>MANGLER - MÅ OPPDATERE EAN-FANEN</v>
      </c>
      <c r="P1935" s="171">
        <f t="shared" si="91"/>
        <v>0</v>
      </c>
      <c r="Q1935" s="171">
        <f t="shared" si="92"/>
        <v>0</v>
      </c>
      <c r="S1935" s="102" t="str">
        <f>IF(B1935="NET","",IFERROR(VLOOKUP(O1935,'2) Order Form'!$V$9:$V$905,1,FALSE),"Ikke med I order form"))</f>
        <v>Ikke med I order form</v>
      </c>
      <c r="U1935" s="118"/>
      <c r="V1935" s="176"/>
      <c r="W1935" s="120"/>
      <c r="AA1935" s="173"/>
    </row>
    <row r="1936" spans="1:27">
      <c r="A1936">
        <v>835025</v>
      </c>
      <c r="B1936" t="s">
        <v>3493</v>
      </c>
      <c r="C1936" t="s">
        <v>3939</v>
      </c>
      <c r="D1936" t="s">
        <v>3494</v>
      </c>
      <c r="E1936" t="s">
        <v>1361</v>
      </c>
      <c r="F1936" t="s">
        <v>82</v>
      </c>
      <c r="G1936" t="s">
        <v>214</v>
      </c>
      <c r="H1936">
        <v>0</v>
      </c>
      <c r="I1936">
        <v>0</v>
      </c>
      <c r="J1936">
        <v>0</v>
      </c>
      <c r="K1936">
        <v>0</v>
      </c>
      <c r="L1936">
        <v>0</v>
      </c>
      <c r="N1936" s="171" t="str">
        <f t="shared" si="90"/>
        <v>835025-DPUMC-XSS</v>
      </c>
      <c r="O1936" s="172" t="str">
        <f>IF(B1936="NET","",IF(B1936="","",IFERROR(VLOOKUP(N1936,EAN!$A:$B,2,FALSE),"MANGLER - MÅ OPPDATERE EAN-FANEN")))</f>
        <v>MANGLER - MÅ OPPDATERE EAN-FANEN</v>
      </c>
      <c r="P1936" s="171">
        <f t="shared" si="91"/>
        <v>0</v>
      </c>
      <c r="Q1936" s="171">
        <f t="shared" si="92"/>
        <v>0</v>
      </c>
      <c r="S1936" s="102" t="str">
        <f>IF(B1936="NET","",IFERROR(VLOOKUP(O1936,'2) Order Form'!$V$9:$V$905,1,FALSE),"Ikke med I order form"))</f>
        <v>Ikke med I order form</v>
      </c>
      <c r="U1936" s="118"/>
      <c r="V1936" s="176"/>
      <c r="W1936" s="120"/>
      <c r="AA1936" s="173"/>
    </row>
    <row r="1937" spans="1:27">
      <c r="A1937">
        <v>835025</v>
      </c>
      <c r="B1937" t="s">
        <v>3493</v>
      </c>
      <c r="C1937" t="s">
        <v>3939</v>
      </c>
      <c r="D1937" t="s">
        <v>1072</v>
      </c>
      <c r="E1937" t="s">
        <v>1361</v>
      </c>
      <c r="F1937" t="s">
        <v>79</v>
      </c>
      <c r="G1937" t="s">
        <v>214</v>
      </c>
      <c r="H1937">
        <v>0</v>
      </c>
      <c r="I1937">
        <v>0</v>
      </c>
      <c r="J1937">
        <v>0</v>
      </c>
      <c r="K1937">
        <v>0</v>
      </c>
      <c r="L1937">
        <v>0</v>
      </c>
      <c r="N1937" s="171" t="str">
        <f t="shared" si="90"/>
        <v>835025-DPUMC-SM</v>
      </c>
      <c r="O1937" s="172" t="str">
        <f>IF(B1937="NET","",IF(B1937="","",IFERROR(VLOOKUP(N1937,EAN!$A:$B,2,FALSE),"MANGLER - MÅ OPPDATERE EAN-FANEN")))</f>
        <v>MANGLER - MÅ OPPDATERE EAN-FANEN</v>
      </c>
      <c r="P1937" s="171">
        <f t="shared" si="91"/>
        <v>0</v>
      </c>
      <c r="Q1937" s="171">
        <f t="shared" si="92"/>
        <v>0</v>
      </c>
      <c r="S1937" s="102" t="str">
        <f>IF(B1937="NET","",IFERROR(VLOOKUP(O1937,'2) Order Form'!$V$9:$V$905,1,FALSE),"Ikke med I order form"))</f>
        <v>Ikke med I order form</v>
      </c>
      <c r="U1937" s="118"/>
      <c r="V1937" s="176"/>
      <c r="W1937" s="120"/>
      <c r="AA1937" s="173"/>
    </row>
    <row r="1938" spans="1:27">
      <c r="A1938">
        <v>835025</v>
      </c>
      <c r="B1938" t="s">
        <v>3493</v>
      </c>
      <c r="C1938" t="s">
        <v>3939</v>
      </c>
      <c r="D1938" t="s">
        <v>1058</v>
      </c>
      <c r="E1938" t="s">
        <v>1362</v>
      </c>
      <c r="F1938" t="s">
        <v>82</v>
      </c>
      <c r="G1938" t="s">
        <v>214</v>
      </c>
      <c r="H1938">
        <v>219</v>
      </c>
      <c r="I1938">
        <v>219</v>
      </c>
      <c r="J1938">
        <v>219</v>
      </c>
      <c r="K1938">
        <v>219</v>
      </c>
      <c r="L1938">
        <v>219</v>
      </c>
      <c r="N1938" s="171" t="str">
        <f t="shared" si="90"/>
        <v>835025-GLBLM-XSS</v>
      </c>
      <c r="O1938" s="172" t="str">
        <f>IF(B1938="NET","",IF(B1938="","",IFERROR(VLOOKUP(N1938,EAN!$A:$B,2,FALSE),"MANGLER - MÅ OPPDATERE EAN-FANEN")))</f>
        <v>MANGLER - MÅ OPPDATERE EAN-FANEN</v>
      </c>
      <c r="P1938" s="171">
        <f t="shared" si="91"/>
        <v>219</v>
      </c>
      <c r="Q1938" s="171">
        <f t="shared" si="92"/>
        <v>219</v>
      </c>
      <c r="S1938" s="102" t="str">
        <f>IF(B1938="NET","",IFERROR(VLOOKUP(O1938,'2) Order Form'!$V$9:$V$905,1,FALSE),"Ikke med I order form"))</f>
        <v>Ikke med I order form</v>
      </c>
      <c r="U1938" s="118"/>
      <c r="V1938" s="176"/>
      <c r="W1938" s="120"/>
      <c r="AA1938" s="173"/>
    </row>
    <row r="1939" spans="1:27">
      <c r="A1939">
        <v>835025</v>
      </c>
      <c r="B1939" t="s">
        <v>3493</v>
      </c>
      <c r="C1939" t="s">
        <v>3939</v>
      </c>
      <c r="D1939" t="s">
        <v>1059</v>
      </c>
      <c r="E1939" t="s">
        <v>1362</v>
      </c>
      <c r="F1939" t="s">
        <v>79</v>
      </c>
      <c r="G1939" t="s">
        <v>214</v>
      </c>
      <c r="H1939">
        <v>330</v>
      </c>
      <c r="I1939">
        <v>330</v>
      </c>
      <c r="J1939">
        <v>330</v>
      </c>
      <c r="K1939">
        <v>330</v>
      </c>
      <c r="L1939">
        <v>330</v>
      </c>
      <c r="N1939" s="171" t="str">
        <f t="shared" si="90"/>
        <v>835025-GLBLM-SM</v>
      </c>
      <c r="O1939" s="172" t="str">
        <f>IF(B1939="NET","",IF(B1939="","",IFERROR(VLOOKUP(N1939,EAN!$A:$B,2,FALSE),"MANGLER - MÅ OPPDATERE EAN-FANEN")))</f>
        <v>MANGLER - MÅ OPPDATERE EAN-FANEN</v>
      </c>
      <c r="P1939" s="171">
        <f t="shared" si="91"/>
        <v>330</v>
      </c>
      <c r="Q1939" s="171">
        <f t="shared" si="92"/>
        <v>330</v>
      </c>
      <c r="S1939" s="102" t="str">
        <f>IF(B1939="NET","",IFERROR(VLOOKUP(O1939,'2) Order Form'!$V$9:$V$905,1,FALSE),"Ikke med I order form"))</f>
        <v>Ikke med I order form</v>
      </c>
      <c r="U1939" s="118"/>
      <c r="V1939" s="176"/>
      <c r="W1939" s="120"/>
      <c r="AA1939" s="173"/>
    </row>
    <row r="1940" spans="1:27">
      <c r="A1940">
        <v>835025</v>
      </c>
      <c r="B1940" t="s">
        <v>3493</v>
      </c>
      <c r="C1940" t="s">
        <v>3939</v>
      </c>
      <c r="D1940" t="s">
        <v>3495</v>
      </c>
      <c r="E1940" t="s">
        <v>3496</v>
      </c>
      <c r="F1940" t="s">
        <v>82</v>
      </c>
      <c r="G1940" t="s">
        <v>214</v>
      </c>
      <c r="H1940">
        <v>0</v>
      </c>
      <c r="I1940">
        <v>0</v>
      </c>
      <c r="J1940">
        <v>0</v>
      </c>
      <c r="K1940">
        <v>0</v>
      </c>
      <c r="L1940">
        <v>0</v>
      </c>
      <c r="N1940" s="171" t="str">
        <f t="shared" si="90"/>
        <v>835025-MMAPU-XSS</v>
      </c>
      <c r="O1940" s="172" t="str">
        <f>IF(B1940="NET","",IF(B1940="","",IFERROR(VLOOKUP(N1940,EAN!$A:$B,2,FALSE),"MANGLER - MÅ OPPDATERE EAN-FANEN")))</f>
        <v>MANGLER - MÅ OPPDATERE EAN-FANEN</v>
      </c>
      <c r="P1940" s="171">
        <f t="shared" si="91"/>
        <v>0</v>
      </c>
      <c r="Q1940" s="171">
        <f t="shared" si="92"/>
        <v>0</v>
      </c>
      <c r="S1940" s="102" t="str">
        <f>IF(B1940="NET","",IFERROR(VLOOKUP(O1940,'2) Order Form'!$V$9:$V$905,1,FALSE),"Ikke med I order form"))</f>
        <v>Ikke med I order form</v>
      </c>
      <c r="U1940" s="118"/>
      <c r="V1940" s="176"/>
      <c r="W1940" s="120"/>
      <c r="AA1940" s="173"/>
    </row>
    <row r="1941" spans="1:27">
      <c r="A1941">
        <v>835025</v>
      </c>
      <c r="B1941" t="s">
        <v>3493</v>
      </c>
      <c r="C1941" t="s">
        <v>3939</v>
      </c>
      <c r="D1941" t="s">
        <v>3497</v>
      </c>
      <c r="E1941" t="s">
        <v>3496</v>
      </c>
      <c r="F1941" t="s">
        <v>79</v>
      </c>
      <c r="G1941" t="s">
        <v>214</v>
      </c>
      <c r="H1941">
        <v>-11</v>
      </c>
      <c r="I1941">
        <v>-11</v>
      </c>
      <c r="J1941">
        <v>-11</v>
      </c>
      <c r="K1941">
        <v>-11</v>
      </c>
      <c r="L1941">
        <v>-11</v>
      </c>
      <c r="N1941" s="171" t="str">
        <f t="shared" si="90"/>
        <v>835025-MMAPU-SM</v>
      </c>
      <c r="O1941" s="172" t="str">
        <f>IF(B1941="NET","",IF(B1941="","",IFERROR(VLOOKUP(N1941,EAN!$A:$B,2,FALSE),"MANGLER - MÅ OPPDATERE EAN-FANEN")))</f>
        <v>MANGLER - MÅ OPPDATERE EAN-FANEN</v>
      </c>
      <c r="P1941" s="171">
        <f t="shared" si="91"/>
        <v>-11</v>
      </c>
      <c r="Q1941" s="171">
        <f t="shared" si="92"/>
        <v>-11</v>
      </c>
      <c r="S1941" s="102" t="str">
        <f>IF(B1941="NET","",IFERROR(VLOOKUP(O1941,'2) Order Form'!$V$9:$V$905,1,FALSE),"Ikke med I order form"))</f>
        <v>Ikke med I order form</v>
      </c>
      <c r="U1941" s="118"/>
      <c r="V1941" s="176"/>
      <c r="W1941" s="120"/>
      <c r="AA1941" s="173"/>
    </row>
    <row r="1942" spans="1:27">
      <c r="A1942">
        <v>835025</v>
      </c>
      <c r="B1942" t="s">
        <v>3493</v>
      </c>
      <c r="C1942" t="s">
        <v>3939</v>
      </c>
      <c r="D1942" t="s">
        <v>3498</v>
      </c>
      <c r="E1942" t="s">
        <v>3499</v>
      </c>
      <c r="F1942" t="s">
        <v>82</v>
      </c>
      <c r="G1942" t="s">
        <v>214</v>
      </c>
      <c r="H1942">
        <v>169</v>
      </c>
      <c r="I1942">
        <v>169</v>
      </c>
      <c r="J1942">
        <v>169</v>
      </c>
      <c r="K1942">
        <v>169</v>
      </c>
      <c r="L1942">
        <v>169</v>
      </c>
      <c r="N1942" s="171" t="str">
        <f t="shared" si="90"/>
        <v>835025-NIBLM-XSS</v>
      </c>
      <c r="O1942" s="172" t="str">
        <f>IF(B1942="NET","",IF(B1942="","",IFERROR(VLOOKUP(N1942,EAN!$A:$B,2,FALSE),"MANGLER - MÅ OPPDATERE EAN-FANEN")))</f>
        <v>MANGLER - MÅ OPPDATERE EAN-FANEN</v>
      </c>
      <c r="P1942" s="171">
        <f t="shared" si="91"/>
        <v>169</v>
      </c>
      <c r="Q1942" s="171">
        <f t="shared" si="92"/>
        <v>169</v>
      </c>
      <c r="S1942" s="102" t="str">
        <f>IF(B1942="NET","",IFERROR(VLOOKUP(O1942,'2) Order Form'!$V$9:$V$905,1,FALSE),"Ikke med I order form"))</f>
        <v>Ikke med I order form</v>
      </c>
      <c r="U1942" s="118"/>
      <c r="V1942" s="176"/>
      <c r="W1942" s="120"/>
      <c r="AA1942" s="173"/>
    </row>
    <row r="1943" spans="1:27">
      <c r="A1943">
        <v>835025</v>
      </c>
      <c r="B1943" t="s">
        <v>3493</v>
      </c>
      <c r="C1943" t="s">
        <v>3939</v>
      </c>
      <c r="D1943" t="s">
        <v>3500</v>
      </c>
      <c r="E1943" t="s">
        <v>3499</v>
      </c>
      <c r="F1943" t="s">
        <v>79</v>
      </c>
      <c r="G1943" t="s">
        <v>214</v>
      </c>
      <c r="H1943">
        <v>220</v>
      </c>
      <c r="I1943">
        <v>220</v>
      </c>
      <c r="J1943">
        <v>220</v>
      </c>
      <c r="K1943">
        <v>220</v>
      </c>
      <c r="L1943">
        <v>220</v>
      </c>
      <c r="N1943" s="171" t="str">
        <f t="shared" si="90"/>
        <v>835025-NIBLM-SM</v>
      </c>
      <c r="O1943" s="172" t="str">
        <f>IF(B1943="NET","",IF(B1943="","",IFERROR(VLOOKUP(N1943,EAN!$A:$B,2,FALSE),"MANGLER - MÅ OPPDATERE EAN-FANEN")))</f>
        <v>MANGLER - MÅ OPPDATERE EAN-FANEN</v>
      </c>
      <c r="P1943" s="171">
        <f t="shared" si="91"/>
        <v>220</v>
      </c>
      <c r="Q1943" s="171">
        <f t="shared" si="92"/>
        <v>220</v>
      </c>
      <c r="S1943" s="102" t="str">
        <f>IF(B1943="NET","",IFERROR(VLOOKUP(O1943,'2) Order Form'!$V$9:$V$905,1,FALSE),"Ikke med I order form"))</f>
        <v>Ikke med I order form</v>
      </c>
      <c r="U1943" s="118"/>
      <c r="V1943" s="176"/>
      <c r="W1943" s="120"/>
      <c r="AA1943" s="173"/>
    </row>
    <row r="1944" spans="1:27">
      <c r="A1944">
        <v>835025</v>
      </c>
      <c r="B1944" t="s">
        <v>3493</v>
      </c>
      <c r="C1944" t="s">
        <v>3939</v>
      </c>
      <c r="D1944" t="s">
        <v>3501</v>
      </c>
      <c r="E1944" t="s">
        <v>3502</v>
      </c>
      <c r="F1944" t="s">
        <v>82</v>
      </c>
      <c r="G1944" t="s">
        <v>111</v>
      </c>
      <c r="H1944">
        <v>28</v>
      </c>
      <c r="I1944">
        <v>28</v>
      </c>
      <c r="J1944">
        <v>28</v>
      </c>
      <c r="K1944">
        <v>28</v>
      </c>
      <c r="L1944">
        <v>28</v>
      </c>
      <c r="N1944" s="171" t="str">
        <f t="shared" si="90"/>
        <v>835025-RGLDM-XSS</v>
      </c>
      <c r="O1944" s="172" t="str">
        <f>IF(B1944="NET","",IF(B1944="","",IFERROR(VLOOKUP(N1944,EAN!$A:$B,2,FALSE),"MANGLER - MÅ OPPDATERE EAN-FANEN")))</f>
        <v>MANGLER - MÅ OPPDATERE EAN-FANEN</v>
      </c>
      <c r="P1944" s="171">
        <f t="shared" si="91"/>
        <v>28</v>
      </c>
      <c r="Q1944" s="171">
        <f t="shared" si="92"/>
        <v>28</v>
      </c>
      <c r="S1944" s="102" t="str">
        <f>IF(B1944="NET","",IFERROR(VLOOKUP(O1944,'2) Order Form'!$V$9:$V$905,1,FALSE),"Ikke med I order form"))</f>
        <v>Ikke med I order form</v>
      </c>
      <c r="U1944" s="118"/>
      <c r="V1944" s="176"/>
      <c r="W1944" s="120"/>
      <c r="AA1944" s="173"/>
    </row>
    <row r="1945" spans="1:27">
      <c r="A1945">
        <v>835025</v>
      </c>
      <c r="B1945" t="s">
        <v>3493</v>
      </c>
      <c r="C1945" t="s">
        <v>3939</v>
      </c>
      <c r="D1945" t="s">
        <v>3503</v>
      </c>
      <c r="E1945" t="s">
        <v>3502</v>
      </c>
      <c r="F1945" t="s">
        <v>79</v>
      </c>
      <c r="G1945" t="s">
        <v>111</v>
      </c>
      <c r="H1945">
        <v>40</v>
      </c>
      <c r="I1945">
        <v>40</v>
      </c>
      <c r="J1945">
        <v>40</v>
      </c>
      <c r="K1945">
        <v>40</v>
      </c>
      <c r="L1945">
        <v>40</v>
      </c>
      <c r="N1945" s="171" t="str">
        <f t="shared" si="90"/>
        <v>835025-RGLDM-SM</v>
      </c>
      <c r="O1945" s="172" t="str">
        <f>IF(B1945="NET","",IF(B1945="","",IFERROR(VLOOKUP(N1945,EAN!$A:$B,2,FALSE),"MANGLER - MÅ OPPDATERE EAN-FANEN")))</f>
        <v>MANGLER - MÅ OPPDATERE EAN-FANEN</v>
      </c>
      <c r="P1945" s="171">
        <f t="shared" si="91"/>
        <v>40</v>
      </c>
      <c r="Q1945" s="171">
        <f t="shared" si="92"/>
        <v>40</v>
      </c>
      <c r="S1945" s="102" t="str">
        <f>IF(B1945="NET","",IFERROR(VLOOKUP(O1945,'2) Order Form'!$V$9:$V$905,1,FALSE),"Ikke med I order form"))</f>
        <v>Ikke med I order form</v>
      </c>
      <c r="U1945" s="118"/>
      <c r="V1945" s="176"/>
      <c r="W1945" s="120"/>
      <c r="AA1945" s="173"/>
    </row>
    <row r="1946" spans="1:27">
      <c r="A1946">
        <v>835025</v>
      </c>
      <c r="B1946" t="s">
        <v>3493</v>
      </c>
      <c r="C1946" t="s">
        <v>3939</v>
      </c>
      <c r="D1946" t="s">
        <v>3504</v>
      </c>
      <c r="E1946" t="s">
        <v>3505</v>
      </c>
      <c r="F1946" t="s">
        <v>82</v>
      </c>
      <c r="G1946" t="s">
        <v>111</v>
      </c>
      <c r="H1946">
        <v>54</v>
      </c>
      <c r="I1946">
        <v>54</v>
      </c>
      <c r="J1946">
        <v>54</v>
      </c>
      <c r="K1946">
        <v>54</v>
      </c>
      <c r="L1946">
        <v>54</v>
      </c>
      <c r="N1946" s="171" t="str">
        <f t="shared" si="90"/>
        <v>835025-SLGFL-XSS</v>
      </c>
      <c r="O1946" s="172" t="str">
        <f>IF(B1946="NET","",IF(B1946="","",IFERROR(VLOOKUP(N1946,EAN!$A:$B,2,FALSE),"MANGLER - MÅ OPPDATERE EAN-FANEN")))</f>
        <v>MANGLER - MÅ OPPDATERE EAN-FANEN</v>
      </c>
      <c r="P1946" s="171">
        <f t="shared" si="91"/>
        <v>54</v>
      </c>
      <c r="Q1946" s="171">
        <f t="shared" si="92"/>
        <v>54</v>
      </c>
      <c r="S1946" s="102" t="str">
        <f>IF(B1946="NET","",IFERROR(VLOOKUP(O1946,'2) Order Form'!$V$9:$V$905,1,FALSE),"Ikke med I order form"))</f>
        <v>Ikke med I order form</v>
      </c>
      <c r="U1946" s="118"/>
      <c r="V1946" s="176"/>
      <c r="W1946" s="120"/>
      <c r="AA1946" s="173"/>
    </row>
    <row r="1947" spans="1:27">
      <c r="A1947">
        <v>835025</v>
      </c>
      <c r="B1947" t="s">
        <v>3493</v>
      </c>
      <c r="C1947" t="s">
        <v>3939</v>
      </c>
      <c r="D1947" t="s">
        <v>3506</v>
      </c>
      <c r="E1947" t="s">
        <v>3505</v>
      </c>
      <c r="F1947" t="s">
        <v>79</v>
      </c>
      <c r="G1947" t="s">
        <v>111</v>
      </c>
      <c r="H1947">
        <v>73</v>
      </c>
      <c r="I1947">
        <v>73</v>
      </c>
      <c r="J1947">
        <v>73</v>
      </c>
      <c r="K1947">
        <v>73</v>
      </c>
      <c r="L1947">
        <v>73</v>
      </c>
      <c r="N1947" s="171" t="str">
        <f t="shared" si="90"/>
        <v>835025-SLGFL-SM</v>
      </c>
      <c r="O1947" s="172" t="str">
        <f>IF(B1947="NET","",IF(B1947="","",IFERROR(VLOOKUP(N1947,EAN!$A:$B,2,FALSE),"MANGLER - MÅ OPPDATERE EAN-FANEN")))</f>
        <v>MANGLER - MÅ OPPDATERE EAN-FANEN</v>
      </c>
      <c r="P1947" s="171">
        <f t="shared" si="91"/>
        <v>73</v>
      </c>
      <c r="Q1947" s="171">
        <f t="shared" si="92"/>
        <v>73</v>
      </c>
      <c r="S1947" s="102" t="str">
        <f>IF(B1947="NET","",IFERROR(VLOOKUP(O1947,'2) Order Form'!$V$9:$V$905,1,FALSE),"Ikke med I order form"))</f>
        <v>Ikke med I order form</v>
      </c>
      <c r="U1947" s="118"/>
      <c r="V1947" s="176"/>
      <c r="W1947" s="120"/>
      <c r="AA1947" s="173"/>
    </row>
    <row r="1948" spans="1:27">
      <c r="A1948">
        <v>835025</v>
      </c>
      <c r="B1948" t="s">
        <v>3493</v>
      </c>
      <c r="C1948" t="s">
        <v>3939</v>
      </c>
      <c r="D1948" t="s">
        <v>1661</v>
      </c>
      <c r="E1948" t="s">
        <v>1475</v>
      </c>
      <c r="F1948" t="s">
        <v>82</v>
      </c>
      <c r="G1948" t="s">
        <v>214</v>
      </c>
      <c r="H1948">
        <v>56</v>
      </c>
      <c r="I1948">
        <v>56</v>
      </c>
      <c r="J1948">
        <v>56</v>
      </c>
      <c r="K1948">
        <v>56</v>
      </c>
      <c r="L1948">
        <v>56</v>
      </c>
      <c r="N1948" s="171" t="str">
        <f t="shared" si="90"/>
        <v>835025-WOLND-XSS</v>
      </c>
      <c r="O1948" s="172" t="str">
        <f>IF(B1948="NET","",IF(B1948="","",IFERROR(VLOOKUP(N1948,EAN!$A:$B,2,FALSE),"MANGLER - MÅ OPPDATERE EAN-FANEN")))</f>
        <v>MANGLER - MÅ OPPDATERE EAN-FANEN</v>
      </c>
      <c r="P1948" s="171">
        <f t="shared" si="91"/>
        <v>56</v>
      </c>
      <c r="Q1948" s="171">
        <f t="shared" si="92"/>
        <v>56</v>
      </c>
      <c r="S1948" s="102" t="str">
        <f>IF(B1948="NET","",IFERROR(VLOOKUP(O1948,'2) Order Form'!$V$9:$V$905,1,FALSE),"Ikke med I order form"))</f>
        <v>Ikke med I order form</v>
      </c>
      <c r="U1948" s="118"/>
      <c r="V1948" s="176"/>
      <c r="W1948" s="120"/>
      <c r="AA1948" s="173"/>
    </row>
    <row r="1949" spans="1:27">
      <c r="A1949">
        <v>835025</v>
      </c>
      <c r="B1949" t="s">
        <v>3493</v>
      </c>
      <c r="C1949" t="s">
        <v>3939</v>
      </c>
      <c r="D1949" t="s">
        <v>1497</v>
      </c>
      <c r="E1949" t="s">
        <v>1475</v>
      </c>
      <c r="F1949" t="s">
        <v>79</v>
      </c>
      <c r="G1949" t="s">
        <v>214</v>
      </c>
      <c r="H1949">
        <v>63</v>
      </c>
      <c r="I1949">
        <v>63</v>
      </c>
      <c r="J1949">
        <v>63</v>
      </c>
      <c r="K1949">
        <v>63</v>
      </c>
      <c r="L1949">
        <v>63</v>
      </c>
      <c r="N1949" s="171" t="str">
        <f t="shared" si="90"/>
        <v>835025-WOLND-SM</v>
      </c>
      <c r="O1949" s="172" t="str">
        <f>IF(B1949="NET","",IF(B1949="","",IFERROR(VLOOKUP(N1949,EAN!$A:$B,2,FALSE),"MANGLER - MÅ OPPDATERE EAN-FANEN")))</f>
        <v>MANGLER - MÅ OPPDATERE EAN-FANEN</v>
      </c>
      <c r="P1949" s="171">
        <f t="shared" si="91"/>
        <v>63</v>
      </c>
      <c r="Q1949" s="171">
        <f t="shared" si="92"/>
        <v>63</v>
      </c>
      <c r="S1949" s="102" t="str">
        <f>IF(B1949="NET","",IFERROR(VLOOKUP(O1949,'2) Order Form'!$V$9:$V$905,1,FALSE),"Ikke med I order form"))</f>
        <v>Ikke med I order form</v>
      </c>
      <c r="U1949" s="118"/>
      <c r="V1949" s="176"/>
      <c r="W1949" s="120"/>
      <c r="AA1949" s="173"/>
    </row>
    <row r="1950" spans="1:27">
      <c r="A1950" s="140">
        <v>835026</v>
      </c>
      <c r="B1950" t="s">
        <v>170</v>
      </c>
      <c r="H1950" s="140">
        <v>202341</v>
      </c>
      <c r="I1950" s="140">
        <v>202342</v>
      </c>
      <c r="J1950" s="140">
        <v>202343</v>
      </c>
      <c r="K1950" s="140">
        <v>202344</v>
      </c>
      <c r="L1950" s="140">
        <v>202345</v>
      </c>
      <c r="N1950" s="171" t="str">
        <f t="shared" si="90"/>
        <v>835026-</v>
      </c>
      <c r="O1950" s="172" t="str">
        <f>IF(B1950="NET","",IF(B1950="","",IFERROR(VLOOKUP(N1950,EAN!$A:$B,2,FALSE),"MANGLER - MÅ OPPDATERE EAN-FANEN")))</f>
        <v/>
      </c>
      <c r="P1950" s="171">
        <f t="shared" si="91"/>
        <v>202341</v>
      </c>
      <c r="Q1950" s="171">
        <f t="shared" si="92"/>
        <v>202345</v>
      </c>
      <c r="S1950" s="102" t="str">
        <f>IF(B1950="NET","",IFERROR(VLOOKUP(O1950,'2) Order Form'!$V$9:$V$905,1,FALSE),"Ikke med I order form"))</f>
        <v/>
      </c>
      <c r="U1950" s="118"/>
      <c r="V1950" s="176"/>
      <c r="W1950" s="120"/>
      <c r="AA1950" s="173"/>
    </row>
    <row r="1951" spans="1:27">
      <c r="A1951">
        <v>835026</v>
      </c>
      <c r="B1951" t="s">
        <v>3507</v>
      </c>
      <c r="C1951" t="s">
        <v>3939</v>
      </c>
      <c r="D1951" t="s">
        <v>4105</v>
      </c>
      <c r="E1951" t="s">
        <v>4106</v>
      </c>
      <c r="F1951" t="s">
        <v>82</v>
      </c>
      <c r="G1951" t="s">
        <v>111</v>
      </c>
      <c r="H1951">
        <v>0</v>
      </c>
      <c r="I1951">
        <v>0</v>
      </c>
      <c r="J1951">
        <v>0</v>
      </c>
      <c r="K1951">
        <v>0</v>
      </c>
      <c r="L1951">
        <v>0</v>
      </c>
      <c r="N1951" s="171" t="str">
        <f t="shared" si="90"/>
        <v>835026-BLTDY-XSS</v>
      </c>
      <c r="O1951" s="172" t="str">
        <f>IF(B1951="NET","",IF(B1951="","",IFERROR(VLOOKUP(N1951,EAN!$A:$B,2,FALSE),"MANGLER - MÅ OPPDATERE EAN-FANEN")))</f>
        <v>MANGLER - MÅ OPPDATERE EAN-FANEN</v>
      </c>
      <c r="P1951" s="171">
        <f t="shared" si="91"/>
        <v>0</v>
      </c>
      <c r="Q1951" s="171">
        <f t="shared" si="92"/>
        <v>0</v>
      </c>
      <c r="S1951" s="102" t="str">
        <f>IF(B1951="NET","",IFERROR(VLOOKUP(O1951,'2) Order Form'!$V$9:$V$905,1,FALSE),"Ikke med I order form"))</f>
        <v>Ikke med I order form</v>
      </c>
      <c r="U1951" s="118"/>
      <c r="V1951" s="176"/>
      <c r="W1951" s="120"/>
      <c r="AA1951" s="173"/>
    </row>
    <row r="1952" spans="1:27">
      <c r="A1952">
        <v>835026</v>
      </c>
      <c r="B1952" t="s">
        <v>3507</v>
      </c>
      <c r="C1952" t="s">
        <v>3939</v>
      </c>
      <c r="D1952" t="s">
        <v>4107</v>
      </c>
      <c r="E1952" t="s">
        <v>4106</v>
      </c>
      <c r="F1952" t="s">
        <v>79</v>
      </c>
      <c r="G1952" t="s">
        <v>111</v>
      </c>
      <c r="H1952">
        <v>0</v>
      </c>
      <c r="I1952">
        <v>0</v>
      </c>
      <c r="J1952">
        <v>0</v>
      </c>
      <c r="K1952">
        <v>0</v>
      </c>
      <c r="L1952">
        <v>0</v>
      </c>
      <c r="N1952" s="171" t="str">
        <f t="shared" si="90"/>
        <v>835026-BLTDY-SM</v>
      </c>
      <c r="O1952" s="172" t="str">
        <f>IF(B1952="NET","",IF(B1952="","",IFERROR(VLOOKUP(N1952,EAN!$A:$B,2,FALSE),"MANGLER - MÅ OPPDATERE EAN-FANEN")))</f>
        <v>MANGLER - MÅ OPPDATERE EAN-FANEN</v>
      </c>
      <c r="P1952" s="171">
        <f t="shared" si="91"/>
        <v>0</v>
      </c>
      <c r="Q1952" s="171">
        <f t="shared" si="92"/>
        <v>0</v>
      </c>
      <c r="S1952" s="102" t="str">
        <f>IF(B1952="NET","",IFERROR(VLOOKUP(O1952,'2) Order Form'!$V$9:$V$905,1,FALSE),"Ikke med I order form"))</f>
        <v>Ikke med I order form</v>
      </c>
      <c r="U1952" s="118"/>
      <c r="V1952" s="176"/>
      <c r="W1952" s="120"/>
      <c r="AA1952" s="173"/>
    </row>
    <row r="1953" spans="1:27">
      <c r="A1953">
        <v>835026</v>
      </c>
      <c r="B1953" t="s">
        <v>3507</v>
      </c>
      <c r="C1953" t="s">
        <v>3939</v>
      </c>
      <c r="D1953" t="s">
        <v>4108</v>
      </c>
      <c r="E1953" t="s">
        <v>4096</v>
      </c>
      <c r="F1953" t="s">
        <v>82</v>
      </c>
      <c r="G1953" t="s">
        <v>111</v>
      </c>
      <c r="H1953">
        <v>0</v>
      </c>
      <c r="I1953">
        <v>0</v>
      </c>
      <c r="J1953">
        <v>0</v>
      </c>
      <c r="K1953">
        <v>0</v>
      </c>
      <c r="L1953">
        <v>0</v>
      </c>
      <c r="N1953" s="171" t="str">
        <f t="shared" si="90"/>
        <v>835026-CNPNK-XSS</v>
      </c>
      <c r="O1953" s="172" t="str">
        <f>IF(B1953="NET","",IF(B1953="","",IFERROR(VLOOKUP(N1953,EAN!$A:$B,2,FALSE),"MANGLER - MÅ OPPDATERE EAN-FANEN")))</f>
        <v>MANGLER - MÅ OPPDATERE EAN-FANEN</v>
      </c>
      <c r="P1953" s="171">
        <f t="shared" si="91"/>
        <v>0</v>
      </c>
      <c r="Q1953" s="171">
        <f t="shared" si="92"/>
        <v>0</v>
      </c>
      <c r="S1953" s="102" t="str">
        <f>IF(B1953="NET","",IFERROR(VLOOKUP(O1953,'2) Order Form'!$V$9:$V$905,1,FALSE),"Ikke med I order form"))</f>
        <v>Ikke med I order form</v>
      </c>
      <c r="U1953" s="118"/>
      <c r="V1953" s="176"/>
      <c r="W1953" s="120"/>
      <c r="AA1953" s="173"/>
    </row>
    <row r="1954" spans="1:27">
      <c r="A1954">
        <v>835026</v>
      </c>
      <c r="B1954" t="s">
        <v>3507</v>
      </c>
      <c r="C1954" t="s">
        <v>3939</v>
      </c>
      <c r="D1954" t="s">
        <v>4109</v>
      </c>
      <c r="E1954" t="s">
        <v>4096</v>
      </c>
      <c r="F1954" t="s">
        <v>79</v>
      </c>
      <c r="G1954" t="s">
        <v>111</v>
      </c>
      <c r="H1954">
        <v>0</v>
      </c>
      <c r="I1954">
        <v>0</v>
      </c>
      <c r="J1954">
        <v>0</v>
      </c>
      <c r="K1954">
        <v>0</v>
      </c>
      <c r="L1954">
        <v>0</v>
      </c>
      <c r="N1954" s="171" t="str">
        <f t="shared" si="90"/>
        <v>835026-CNPNK-SM</v>
      </c>
      <c r="O1954" s="172" t="str">
        <f>IF(B1954="NET","",IF(B1954="","",IFERROR(VLOOKUP(N1954,EAN!$A:$B,2,FALSE),"MANGLER - MÅ OPPDATERE EAN-FANEN")))</f>
        <v>MANGLER - MÅ OPPDATERE EAN-FANEN</v>
      </c>
      <c r="P1954" s="171">
        <f t="shared" si="91"/>
        <v>0</v>
      </c>
      <c r="Q1954" s="171">
        <f t="shared" si="92"/>
        <v>0</v>
      </c>
      <c r="S1954" s="102" t="str">
        <f>IF(B1954="NET","",IFERROR(VLOOKUP(O1954,'2) Order Form'!$V$9:$V$905,1,FALSE),"Ikke med I order form"))</f>
        <v>Ikke med I order form</v>
      </c>
      <c r="U1954" s="118"/>
      <c r="V1954" s="176"/>
      <c r="W1954" s="120"/>
      <c r="AA1954" s="173"/>
    </row>
    <row r="1955" spans="1:27">
      <c r="A1955">
        <v>835026</v>
      </c>
      <c r="B1955" t="s">
        <v>3507</v>
      </c>
      <c r="C1955" t="s">
        <v>3939</v>
      </c>
      <c r="D1955" t="s">
        <v>3494</v>
      </c>
      <c r="E1955" t="s">
        <v>1361</v>
      </c>
      <c r="F1955" t="s">
        <v>82</v>
      </c>
      <c r="G1955" t="s">
        <v>214</v>
      </c>
      <c r="H1955">
        <v>0</v>
      </c>
      <c r="I1955">
        <v>0</v>
      </c>
      <c r="J1955">
        <v>0</v>
      </c>
      <c r="K1955">
        <v>0</v>
      </c>
      <c r="L1955">
        <v>0</v>
      </c>
      <c r="N1955" s="171" t="str">
        <f t="shared" si="90"/>
        <v>835026-DPUMC-XSS</v>
      </c>
      <c r="O1955" s="172" t="str">
        <f>IF(B1955="NET","",IF(B1955="","",IFERROR(VLOOKUP(N1955,EAN!$A:$B,2,FALSE),"MANGLER - MÅ OPPDATERE EAN-FANEN")))</f>
        <v>MANGLER - MÅ OPPDATERE EAN-FANEN</v>
      </c>
      <c r="P1955" s="171">
        <f t="shared" si="91"/>
        <v>0</v>
      </c>
      <c r="Q1955" s="171">
        <f t="shared" si="92"/>
        <v>0</v>
      </c>
      <c r="S1955" s="102" t="str">
        <f>IF(B1955="NET","",IFERROR(VLOOKUP(O1955,'2) Order Form'!$V$9:$V$905,1,FALSE),"Ikke med I order form"))</f>
        <v>Ikke med I order form</v>
      </c>
      <c r="U1955" s="118"/>
      <c r="V1955" s="176"/>
      <c r="W1955" s="120"/>
      <c r="AA1955" s="173"/>
    </row>
    <row r="1956" spans="1:27">
      <c r="A1956">
        <v>835026</v>
      </c>
      <c r="B1956" t="s">
        <v>3507</v>
      </c>
      <c r="C1956" t="s">
        <v>3939</v>
      </c>
      <c r="D1956" t="s">
        <v>1072</v>
      </c>
      <c r="E1956" t="s">
        <v>1361</v>
      </c>
      <c r="F1956" t="s">
        <v>79</v>
      </c>
      <c r="G1956" t="s">
        <v>214</v>
      </c>
      <c r="H1956">
        <v>0</v>
      </c>
      <c r="I1956">
        <v>0</v>
      </c>
      <c r="J1956">
        <v>0</v>
      </c>
      <c r="K1956">
        <v>0</v>
      </c>
      <c r="L1956">
        <v>0</v>
      </c>
      <c r="N1956" s="171" t="str">
        <f t="shared" si="90"/>
        <v>835026-DPUMC-SM</v>
      </c>
      <c r="O1956" s="172" t="str">
        <f>IF(B1956="NET","",IF(B1956="","",IFERROR(VLOOKUP(N1956,EAN!$A:$B,2,FALSE),"MANGLER - MÅ OPPDATERE EAN-FANEN")))</f>
        <v>MANGLER - MÅ OPPDATERE EAN-FANEN</v>
      </c>
      <c r="P1956" s="171">
        <f t="shared" si="91"/>
        <v>0</v>
      </c>
      <c r="Q1956" s="171">
        <f t="shared" si="92"/>
        <v>0</v>
      </c>
      <c r="S1956" s="102" t="str">
        <f>IF(B1956="NET","",IFERROR(VLOOKUP(O1956,'2) Order Form'!$V$9:$V$905,1,FALSE),"Ikke med I order form"))</f>
        <v>Ikke med I order form</v>
      </c>
      <c r="U1956" s="118"/>
      <c r="V1956" s="176"/>
      <c r="W1956" s="120"/>
      <c r="AA1956" s="173"/>
    </row>
    <row r="1957" spans="1:27">
      <c r="A1957">
        <v>835026</v>
      </c>
      <c r="B1957" t="s">
        <v>3507</v>
      </c>
      <c r="C1957" t="s">
        <v>3939</v>
      </c>
      <c r="D1957" t="s">
        <v>1058</v>
      </c>
      <c r="E1957" t="s">
        <v>1362</v>
      </c>
      <c r="F1957" t="s">
        <v>82</v>
      </c>
      <c r="G1957" t="s">
        <v>214</v>
      </c>
      <c r="H1957">
        <v>105</v>
      </c>
      <c r="I1957">
        <v>105</v>
      </c>
      <c r="J1957">
        <v>105</v>
      </c>
      <c r="K1957">
        <v>105</v>
      </c>
      <c r="L1957">
        <v>105</v>
      </c>
      <c r="N1957" s="171" t="str">
        <f t="shared" si="90"/>
        <v>835026-GLBLM-XSS</v>
      </c>
      <c r="O1957" s="172" t="str">
        <f>IF(B1957="NET","",IF(B1957="","",IFERROR(VLOOKUP(N1957,EAN!$A:$B,2,FALSE),"MANGLER - MÅ OPPDATERE EAN-FANEN")))</f>
        <v>MANGLER - MÅ OPPDATERE EAN-FANEN</v>
      </c>
      <c r="P1957" s="171">
        <f t="shared" si="91"/>
        <v>105</v>
      </c>
      <c r="Q1957" s="171">
        <f t="shared" si="92"/>
        <v>105</v>
      </c>
      <c r="S1957" s="102" t="str">
        <f>IF(B1957="NET","",IFERROR(VLOOKUP(O1957,'2) Order Form'!$V$9:$V$905,1,FALSE),"Ikke med I order form"))</f>
        <v>Ikke med I order form</v>
      </c>
      <c r="U1957" s="118"/>
      <c r="V1957" s="176"/>
      <c r="W1957" s="120"/>
      <c r="AA1957" s="173"/>
    </row>
    <row r="1958" spans="1:27">
      <c r="A1958">
        <v>835026</v>
      </c>
      <c r="B1958" t="s">
        <v>3507</v>
      </c>
      <c r="C1958" t="s">
        <v>3939</v>
      </c>
      <c r="D1958" t="s">
        <v>1059</v>
      </c>
      <c r="E1958" t="s">
        <v>1362</v>
      </c>
      <c r="F1958" t="s">
        <v>79</v>
      </c>
      <c r="G1958" t="s">
        <v>214</v>
      </c>
      <c r="H1958">
        <v>168</v>
      </c>
      <c r="I1958">
        <v>168</v>
      </c>
      <c r="J1958">
        <v>168</v>
      </c>
      <c r="K1958">
        <v>168</v>
      </c>
      <c r="L1958">
        <v>168</v>
      </c>
      <c r="N1958" s="171" t="str">
        <f t="shared" si="90"/>
        <v>835026-GLBLM-SM</v>
      </c>
      <c r="O1958" s="172" t="str">
        <f>IF(B1958="NET","",IF(B1958="","",IFERROR(VLOOKUP(N1958,EAN!$A:$B,2,FALSE),"MANGLER - MÅ OPPDATERE EAN-FANEN")))</f>
        <v>MANGLER - MÅ OPPDATERE EAN-FANEN</v>
      </c>
      <c r="P1958" s="171">
        <f t="shared" si="91"/>
        <v>168</v>
      </c>
      <c r="Q1958" s="171">
        <f t="shared" si="92"/>
        <v>168</v>
      </c>
      <c r="S1958" s="102" t="str">
        <f>IF(B1958="NET","",IFERROR(VLOOKUP(O1958,'2) Order Form'!$V$9:$V$905,1,FALSE),"Ikke med I order form"))</f>
        <v>Ikke med I order form</v>
      </c>
      <c r="U1958" s="118"/>
      <c r="V1958" s="176"/>
      <c r="W1958" s="120"/>
      <c r="AA1958" s="173"/>
    </row>
    <row r="1959" spans="1:27">
      <c r="A1959">
        <v>835026</v>
      </c>
      <c r="B1959" t="s">
        <v>3507</v>
      </c>
      <c r="C1959" t="s">
        <v>3939</v>
      </c>
      <c r="D1959" t="s">
        <v>3495</v>
      </c>
      <c r="E1959" t="s">
        <v>3496</v>
      </c>
      <c r="F1959" t="s">
        <v>82</v>
      </c>
      <c r="G1959" t="s">
        <v>214</v>
      </c>
      <c r="H1959">
        <v>8</v>
      </c>
      <c r="I1959">
        <v>8</v>
      </c>
      <c r="J1959">
        <v>8</v>
      </c>
      <c r="K1959">
        <v>8</v>
      </c>
      <c r="L1959">
        <v>8</v>
      </c>
      <c r="N1959" s="171" t="str">
        <f t="shared" si="90"/>
        <v>835026-MMAPU-XSS</v>
      </c>
      <c r="O1959" s="172" t="str">
        <f>IF(B1959="NET","",IF(B1959="","",IFERROR(VLOOKUP(N1959,EAN!$A:$B,2,FALSE),"MANGLER - MÅ OPPDATERE EAN-FANEN")))</f>
        <v>MANGLER - MÅ OPPDATERE EAN-FANEN</v>
      </c>
      <c r="P1959" s="171">
        <f t="shared" si="91"/>
        <v>8</v>
      </c>
      <c r="Q1959" s="171">
        <f t="shared" si="92"/>
        <v>8</v>
      </c>
      <c r="S1959" s="102" t="str">
        <f>IF(B1959="NET","",IFERROR(VLOOKUP(O1959,'2) Order Form'!$V$9:$V$905,1,FALSE),"Ikke med I order form"))</f>
        <v>Ikke med I order form</v>
      </c>
      <c r="U1959" s="118"/>
      <c r="V1959" s="176"/>
      <c r="W1959" s="120"/>
      <c r="AA1959" s="173"/>
    </row>
    <row r="1960" spans="1:27">
      <c r="A1960">
        <v>835026</v>
      </c>
      <c r="B1960" t="s">
        <v>3507</v>
      </c>
      <c r="C1960" t="s">
        <v>3939</v>
      </c>
      <c r="D1960" t="s">
        <v>3497</v>
      </c>
      <c r="E1960" t="s">
        <v>3496</v>
      </c>
      <c r="F1960" t="s">
        <v>79</v>
      </c>
      <c r="G1960" t="s">
        <v>214</v>
      </c>
      <c r="H1960">
        <v>166</v>
      </c>
      <c r="I1960">
        <v>166</v>
      </c>
      <c r="J1960">
        <v>166</v>
      </c>
      <c r="K1960">
        <v>166</v>
      </c>
      <c r="L1960">
        <v>166</v>
      </c>
      <c r="N1960" s="171" t="str">
        <f t="shared" si="90"/>
        <v>835026-MMAPU-SM</v>
      </c>
      <c r="O1960" s="172" t="str">
        <f>IF(B1960="NET","",IF(B1960="","",IFERROR(VLOOKUP(N1960,EAN!$A:$B,2,FALSE),"MANGLER - MÅ OPPDATERE EAN-FANEN")))</f>
        <v>MANGLER - MÅ OPPDATERE EAN-FANEN</v>
      </c>
      <c r="P1960" s="171">
        <f t="shared" si="91"/>
        <v>166</v>
      </c>
      <c r="Q1960" s="171">
        <f t="shared" si="92"/>
        <v>166</v>
      </c>
      <c r="S1960" s="102" t="str">
        <f>IF(B1960="NET","",IFERROR(VLOOKUP(O1960,'2) Order Form'!$V$9:$V$905,1,FALSE),"Ikke med I order form"))</f>
        <v>Ikke med I order form</v>
      </c>
      <c r="U1960" s="118"/>
      <c r="V1960" s="176"/>
      <c r="W1960" s="120"/>
      <c r="AA1960" s="173"/>
    </row>
    <row r="1961" spans="1:27">
      <c r="A1961">
        <v>835026</v>
      </c>
      <c r="B1961" t="s">
        <v>3507</v>
      </c>
      <c r="C1961" t="s">
        <v>3939</v>
      </c>
      <c r="D1961" t="s">
        <v>3498</v>
      </c>
      <c r="E1961" t="s">
        <v>3499</v>
      </c>
      <c r="F1961" t="s">
        <v>82</v>
      </c>
      <c r="G1961" t="s">
        <v>214</v>
      </c>
      <c r="H1961">
        <v>253</v>
      </c>
      <c r="I1961">
        <v>253</v>
      </c>
      <c r="J1961">
        <v>253</v>
      </c>
      <c r="K1961">
        <v>253</v>
      </c>
      <c r="L1961">
        <v>253</v>
      </c>
      <c r="N1961" s="171" t="str">
        <f t="shared" si="90"/>
        <v>835026-NIBLM-XSS</v>
      </c>
      <c r="O1961" s="172" t="str">
        <f>IF(B1961="NET","",IF(B1961="","",IFERROR(VLOOKUP(N1961,EAN!$A:$B,2,FALSE),"MANGLER - MÅ OPPDATERE EAN-FANEN")))</f>
        <v>MANGLER - MÅ OPPDATERE EAN-FANEN</v>
      </c>
      <c r="P1961" s="171">
        <f t="shared" si="91"/>
        <v>253</v>
      </c>
      <c r="Q1961" s="171">
        <f t="shared" si="92"/>
        <v>253</v>
      </c>
      <c r="S1961" s="102" t="str">
        <f>IF(B1961="NET","",IFERROR(VLOOKUP(O1961,'2) Order Form'!$V$9:$V$905,1,FALSE),"Ikke med I order form"))</f>
        <v>Ikke med I order form</v>
      </c>
      <c r="U1961" s="118"/>
      <c r="V1961" s="176"/>
      <c r="W1961" s="120"/>
      <c r="AA1961" s="173"/>
    </row>
    <row r="1962" spans="1:27">
      <c r="A1962">
        <v>835026</v>
      </c>
      <c r="B1962" t="s">
        <v>3507</v>
      </c>
      <c r="C1962" t="s">
        <v>3939</v>
      </c>
      <c r="D1962" t="s">
        <v>3500</v>
      </c>
      <c r="E1962" t="s">
        <v>3499</v>
      </c>
      <c r="F1962" t="s">
        <v>79</v>
      </c>
      <c r="G1962" t="s">
        <v>214</v>
      </c>
      <c r="H1962">
        <v>2</v>
      </c>
      <c r="I1962">
        <v>2</v>
      </c>
      <c r="J1962">
        <v>2</v>
      </c>
      <c r="K1962">
        <v>2</v>
      </c>
      <c r="L1962">
        <v>2</v>
      </c>
      <c r="N1962" s="171" t="str">
        <f t="shared" si="90"/>
        <v>835026-NIBLM-SM</v>
      </c>
      <c r="O1962" s="172" t="str">
        <f>IF(B1962="NET","",IF(B1962="","",IFERROR(VLOOKUP(N1962,EAN!$A:$B,2,FALSE),"MANGLER - MÅ OPPDATERE EAN-FANEN")))</f>
        <v>MANGLER - MÅ OPPDATERE EAN-FANEN</v>
      </c>
      <c r="P1962" s="171">
        <f t="shared" si="91"/>
        <v>2</v>
      </c>
      <c r="Q1962" s="171">
        <f t="shared" si="92"/>
        <v>2</v>
      </c>
      <c r="S1962" s="102" t="str">
        <f>IF(B1962="NET","",IFERROR(VLOOKUP(O1962,'2) Order Form'!$V$9:$V$905,1,FALSE),"Ikke med I order form"))</f>
        <v>Ikke med I order form</v>
      </c>
      <c r="U1962" s="118"/>
      <c r="V1962" s="176"/>
      <c r="W1962" s="120"/>
      <c r="AA1962" s="173"/>
    </row>
    <row r="1963" spans="1:27">
      <c r="A1963">
        <v>835026</v>
      </c>
      <c r="B1963" t="s">
        <v>3507</v>
      </c>
      <c r="C1963" t="s">
        <v>3939</v>
      </c>
      <c r="D1963" t="s">
        <v>3501</v>
      </c>
      <c r="E1963" t="s">
        <v>3502</v>
      </c>
      <c r="F1963" t="s">
        <v>82</v>
      </c>
      <c r="G1963" t="s">
        <v>111</v>
      </c>
      <c r="H1963">
        <v>303</v>
      </c>
      <c r="I1963">
        <v>303</v>
      </c>
      <c r="J1963">
        <v>303</v>
      </c>
      <c r="K1963">
        <v>303</v>
      </c>
      <c r="L1963">
        <v>303</v>
      </c>
      <c r="N1963" s="171" t="str">
        <f t="shared" si="90"/>
        <v>835026-RGLDM-XSS</v>
      </c>
      <c r="O1963" s="172" t="str">
        <f>IF(B1963="NET","",IF(B1963="","",IFERROR(VLOOKUP(N1963,EAN!$A:$B,2,FALSE),"MANGLER - MÅ OPPDATERE EAN-FANEN")))</f>
        <v>MANGLER - MÅ OPPDATERE EAN-FANEN</v>
      </c>
      <c r="P1963" s="171">
        <f t="shared" si="91"/>
        <v>303</v>
      </c>
      <c r="Q1963" s="171">
        <f t="shared" si="92"/>
        <v>303</v>
      </c>
      <c r="S1963" s="102" t="str">
        <f>IF(B1963="NET","",IFERROR(VLOOKUP(O1963,'2) Order Form'!$V$9:$V$905,1,FALSE),"Ikke med I order form"))</f>
        <v>Ikke med I order form</v>
      </c>
      <c r="U1963" s="118"/>
      <c r="V1963" s="176"/>
      <c r="W1963" s="120"/>
      <c r="AA1963" s="173"/>
    </row>
    <row r="1964" spans="1:27">
      <c r="A1964">
        <v>835026</v>
      </c>
      <c r="B1964" t="s">
        <v>3507</v>
      </c>
      <c r="C1964" t="s">
        <v>3939</v>
      </c>
      <c r="D1964" t="s">
        <v>3503</v>
      </c>
      <c r="E1964" t="s">
        <v>3502</v>
      </c>
      <c r="F1964" t="s">
        <v>79</v>
      </c>
      <c r="G1964" t="s">
        <v>111</v>
      </c>
      <c r="H1964">
        <v>375</v>
      </c>
      <c r="I1964">
        <v>375</v>
      </c>
      <c r="J1964">
        <v>375</v>
      </c>
      <c r="K1964">
        <v>375</v>
      </c>
      <c r="L1964">
        <v>375</v>
      </c>
      <c r="N1964" s="171" t="str">
        <f t="shared" si="90"/>
        <v>835026-RGLDM-SM</v>
      </c>
      <c r="O1964" s="172" t="str">
        <f>IF(B1964="NET","",IF(B1964="","",IFERROR(VLOOKUP(N1964,EAN!$A:$B,2,FALSE),"MANGLER - MÅ OPPDATERE EAN-FANEN")))</f>
        <v>MANGLER - MÅ OPPDATERE EAN-FANEN</v>
      </c>
      <c r="P1964" s="171">
        <f t="shared" si="91"/>
        <v>375</v>
      </c>
      <c r="Q1964" s="171">
        <f t="shared" si="92"/>
        <v>375</v>
      </c>
      <c r="S1964" s="102" t="str">
        <f>IF(B1964="NET","",IFERROR(VLOOKUP(O1964,'2) Order Form'!$V$9:$V$905,1,FALSE),"Ikke med I order form"))</f>
        <v>Ikke med I order form</v>
      </c>
      <c r="U1964" s="118"/>
      <c r="V1964" s="176"/>
      <c r="W1964" s="120"/>
      <c r="AA1964" s="173"/>
    </row>
    <row r="1965" spans="1:27">
      <c r="A1965">
        <v>835026</v>
      </c>
      <c r="B1965" t="s">
        <v>3507</v>
      </c>
      <c r="C1965" t="s">
        <v>3939</v>
      </c>
      <c r="D1965" t="s">
        <v>3504</v>
      </c>
      <c r="E1965" t="s">
        <v>3505</v>
      </c>
      <c r="F1965" t="s">
        <v>82</v>
      </c>
      <c r="G1965" t="s">
        <v>111</v>
      </c>
      <c r="H1965">
        <v>273</v>
      </c>
      <c r="I1965">
        <v>273</v>
      </c>
      <c r="J1965">
        <v>273</v>
      </c>
      <c r="K1965">
        <v>273</v>
      </c>
      <c r="L1965">
        <v>273</v>
      </c>
      <c r="N1965" s="171" t="str">
        <f t="shared" si="90"/>
        <v>835026-SLGFL-XSS</v>
      </c>
      <c r="O1965" s="172" t="str">
        <f>IF(B1965="NET","",IF(B1965="","",IFERROR(VLOOKUP(N1965,EAN!$A:$B,2,FALSE),"MANGLER - MÅ OPPDATERE EAN-FANEN")))</f>
        <v>MANGLER - MÅ OPPDATERE EAN-FANEN</v>
      </c>
      <c r="P1965" s="171">
        <f t="shared" si="91"/>
        <v>273</v>
      </c>
      <c r="Q1965" s="171">
        <f t="shared" si="92"/>
        <v>273</v>
      </c>
      <c r="S1965" s="102" t="str">
        <f>IF(B1965="NET","",IFERROR(VLOOKUP(O1965,'2) Order Form'!$V$9:$V$905,1,FALSE),"Ikke med I order form"))</f>
        <v>Ikke med I order form</v>
      </c>
      <c r="U1965" s="118"/>
      <c r="V1965" s="176"/>
      <c r="W1965" s="120"/>
      <c r="AA1965" s="173"/>
    </row>
    <row r="1966" spans="1:27">
      <c r="A1966">
        <v>835026</v>
      </c>
      <c r="B1966" t="s">
        <v>3507</v>
      </c>
      <c r="C1966" t="s">
        <v>3939</v>
      </c>
      <c r="D1966" t="s">
        <v>3506</v>
      </c>
      <c r="E1966" t="s">
        <v>3505</v>
      </c>
      <c r="F1966" t="s">
        <v>79</v>
      </c>
      <c r="G1966" t="s">
        <v>111</v>
      </c>
      <c r="H1966">
        <v>289</v>
      </c>
      <c r="I1966">
        <v>289</v>
      </c>
      <c r="J1966">
        <v>289</v>
      </c>
      <c r="K1966">
        <v>289</v>
      </c>
      <c r="L1966">
        <v>289</v>
      </c>
      <c r="N1966" s="171" t="str">
        <f t="shared" si="90"/>
        <v>835026-SLGFL-SM</v>
      </c>
      <c r="O1966" s="172" t="str">
        <f>IF(B1966="NET","",IF(B1966="","",IFERROR(VLOOKUP(N1966,EAN!$A:$B,2,FALSE),"MANGLER - MÅ OPPDATERE EAN-FANEN")))</f>
        <v>MANGLER - MÅ OPPDATERE EAN-FANEN</v>
      </c>
      <c r="P1966" s="171">
        <f t="shared" si="91"/>
        <v>289</v>
      </c>
      <c r="Q1966" s="171">
        <f t="shared" si="92"/>
        <v>289</v>
      </c>
      <c r="S1966" s="102" t="str">
        <f>IF(B1966="NET","",IFERROR(VLOOKUP(O1966,'2) Order Form'!$V$9:$V$905,1,FALSE),"Ikke med I order form"))</f>
        <v>Ikke med I order form</v>
      </c>
      <c r="U1966" s="118"/>
      <c r="V1966" s="176"/>
      <c r="W1966" s="120"/>
      <c r="AA1966" s="173"/>
    </row>
    <row r="1967" spans="1:27">
      <c r="A1967">
        <v>835026</v>
      </c>
      <c r="B1967" t="s">
        <v>3507</v>
      </c>
      <c r="C1967" t="s">
        <v>3939</v>
      </c>
      <c r="D1967" t="s">
        <v>1661</v>
      </c>
      <c r="E1967" t="s">
        <v>1475</v>
      </c>
      <c r="F1967" t="s">
        <v>82</v>
      </c>
      <c r="G1967" t="s">
        <v>214</v>
      </c>
      <c r="H1967">
        <v>77</v>
      </c>
      <c r="I1967">
        <v>77</v>
      </c>
      <c r="J1967">
        <v>77</v>
      </c>
      <c r="K1967">
        <v>77</v>
      </c>
      <c r="L1967">
        <v>77</v>
      </c>
      <c r="N1967" s="171" t="str">
        <f t="shared" si="90"/>
        <v>835026-WOLND-XSS</v>
      </c>
      <c r="O1967" s="172" t="str">
        <f>IF(B1967="NET","",IF(B1967="","",IFERROR(VLOOKUP(N1967,EAN!$A:$B,2,FALSE),"MANGLER - MÅ OPPDATERE EAN-FANEN")))</f>
        <v>MANGLER - MÅ OPPDATERE EAN-FANEN</v>
      </c>
      <c r="P1967" s="171">
        <f t="shared" si="91"/>
        <v>77</v>
      </c>
      <c r="Q1967" s="171">
        <f t="shared" si="92"/>
        <v>77</v>
      </c>
      <c r="S1967" s="102" t="str">
        <f>IF(B1967="NET","",IFERROR(VLOOKUP(O1967,'2) Order Form'!$V$9:$V$905,1,FALSE),"Ikke med I order form"))</f>
        <v>Ikke med I order form</v>
      </c>
      <c r="U1967" s="118"/>
      <c r="V1967" s="176"/>
      <c r="W1967" s="120"/>
      <c r="AA1967" s="173"/>
    </row>
    <row r="1968" spans="1:27">
      <c r="A1968">
        <v>835026</v>
      </c>
      <c r="B1968" t="s">
        <v>3507</v>
      </c>
      <c r="C1968" t="s">
        <v>3939</v>
      </c>
      <c r="D1968" t="s">
        <v>1497</v>
      </c>
      <c r="E1968" t="s">
        <v>1475</v>
      </c>
      <c r="F1968" t="s">
        <v>79</v>
      </c>
      <c r="G1968" t="s">
        <v>214</v>
      </c>
      <c r="H1968">
        <v>91</v>
      </c>
      <c r="I1968">
        <v>91</v>
      </c>
      <c r="J1968">
        <v>91</v>
      </c>
      <c r="K1968">
        <v>91</v>
      </c>
      <c r="L1968">
        <v>91</v>
      </c>
      <c r="N1968" s="171" t="str">
        <f t="shared" si="90"/>
        <v>835026-WOLND-SM</v>
      </c>
      <c r="O1968" s="172" t="str">
        <f>IF(B1968="NET","",IF(B1968="","",IFERROR(VLOOKUP(N1968,EAN!$A:$B,2,FALSE),"MANGLER - MÅ OPPDATERE EAN-FANEN")))</f>
        <v>MANGLER - MÅ OPPDATERE EAN-FANEN</v>
      </c>
      <c r="P1968" s="171">
        <f t="shared" si="91"/>
        <v>91</v>
      </c>
      <c r="Q1968" s="171">
        <f t="shared" si="92"/>
        <v>91</v>
      </c>
      <c r="S1968" s="102" t="str">
        <f>IF(B1968="NET","",IFERROR(VLOOKUP(O1968,'2) Order Form'!$V$9:$V$905,1,FALSE),"Ikke med I order form"))</f>
        <v>Ikke med I order form</v>
      </c>
      <c r="U1968" s="118"/>
      <c r="V1968" s="176"/>
      <c r="W1968" s="120"/>
      <c r="AA1968" s="173"/>
    </row>
    <row r="1969" spans="1:27">
      <c r="A1969" s="140">
        <v>835028</v>
      </c>
      <c r="B1969" t="s">
        <v>170</v>
      </c>
      <c r="H1969" s="140">
        <v>202341</v>
      </c>
      <c r="I1969" s="140">
        <v>202342</v>
      </c>
      <c r="J1969" s="140">
        <v>202343</v>
      </c>
      <c r="K1969" s="140">
        <v>202344</v>
      </c>
      <c r="L1969" s="140">
        <v>202345</v>
      </c>
      <c r="N1969" s="171" t="str">
        <f t="shared" si="90"/>
        <v>835028-</v>
      </c>
      <c r="O1969" s="172" t="str">
        <f>IF(B1969="NET","",IF(B1969="","",IFERROR(VLOOKUP(N1969,EAN!$A:$B,2,FALSE),"MANGLER - MÅ OPPDATERE EAN-FANEN")))</f>
        <v/>
      </c>
      <c r="P1969" s="171">
        <f t="shared" si="91"/>
        <v>202341</v>
      </c>
      <c r="Q1969" s="171">
        <f t="shared" si="92"/>
        <v>202345</v>
      </c>
      <c r="S1969" s="102" t="str">
        <f>IF(B1969="NET","",IFERROR(VLOOKUP(O1969,'2) Order Form'!$V$9:$V$905,1,FALSE),"Ikke med I order form"))</f>
        <v/>
      </c>
      <c r="U1969" s="118"/>
      <c r="V1969" s="176"/>
      <c r="W1969" s="120"/>
      <c r="AA1969" s="173"/>
    </row>
    <row r="1970" spans="1:27">
      <c r="A1970">
        <v>835028</v>
      </c>
      <c r="B1970" t="s">
        <v>2889</v>
      </c>
      <c r="C1970" t="s">
        <v>3939</v>
      </c>
      <c r="D1970" t="s">
        <v>126</v>
      </c>
      <c r="E1970" t="s">
        <v>87</v>
      </c>
      <c r="F1970" t="s">
        <v>68</v>
      </c>
      <c r="G1970" t="s">
        <v>111</v>
      </c>
      <c r="H1970">
        <v>501</v>
      </c>
      <c r="I1970">
        <v>501</v>
      </c>
      <c r="J1970">
        <v>501</v>
      </c>
      <c r="K1970">
        <v>501</v>
      </c>
      <c r="L1970">
        <v>501</v>
      </c>
      <c r="N1970" s="171" t="str">
        <f t="shared" si="90"/>
        <v>835028-BLACK-XS</v>
      </c>
      <c r="O1970" s="172">
        <f>IF(B1970="NET","",IF(B1970="","",IFERROR(VLOOKUP(N1970,EAN!$A:$B,2,FALSE),"MANGLER - MÅ OPPDATERE EAN-FANEN")))</f>
        <v>7048652892041</v>
      </c>
      <c r="P1970" s="171">
        <f t="shared" si="91"/>
        <v>501</v>
      </c>
      <c r="Q1970" s="171">
        <f t="shared" si="92"/>
        <v>501</v>
      </c>
      <c r="S1970" s="102">
        <f>IF(B1970="NET","",IFERROR(VLOOKUP(O1970,'2) Order Form'!$V$9:$V$905,1,FALSE),"Ikke med I order form"))</f>
        <v>7048652892041</v>
      </c>
      <c r="U1970" s="118"/>
      <c r="V1970" s="176"/>
      <c r="W1970" s="120"/>
      <c r="AA1970" s="173"/>
    </row>
    <row r="1971" spans="1:27">
      <c r="A1971">
        <v>835028</v>
      </c>
      <c r="B1971" t="s">
        <v>2889</v>
      </c>
      <c r="C1971" t="s">
        <v>3939</v>
      </c>
      <c r="D1971" t="s">
        <v>122</v>
      </c>
      <c r="E1971" t="s">
        <v>87</v>
      </c>
      <c r="F1971" t="s">
        <v>8</v>
      </c>
      <c r="G1971" t="s">
        <v>111</v>
      </c>
      <c r="H1971">
        <v>678</v>
      </c>
      <c r="I1971">
        <v>678</v>
      </c>
      <c r="J1971">
        <v>678</v>
      </c>
      <c r="K1971">
        <v>678</v>
      </c>
      <c r="L1971">
        <v>678</v>
      </c>
      <c r="N1971" s="171" t="str">
        <f t="shared" si="90"/>
        <v>835028-BLACK-S</v>
      </c>
      <c r="O1971" s="172">
        <f>IF(B1971="NET","",IF(B1971="","",IFERROR(VLOOKUP(N1971,EAN!$A:$B,2,FALSE),"MANGLER - MÅ OPPDATERE EAN-FANEN")))</f>
        <v>7048652892034</v>
      </c>
      <c r="P1971" s="171">
        <f t="shared" si="91"/>
        <v>678</v>
      </c>
      <c r="Q1971" s="171">
        <f t="shared" si="92"/>
        <v>678</v>
      </c>
      <c r="S1971" s="102">
        <f>IF(B1971="NET","",IFERROR(VLOOKUP(O1971,'2) Order Form'!$V$9:$V$905,1,FALSE),"Ikke med I order form"))</f>
        <v>7048652892034</v>
      </c>
      <c r="U1971" s="118"/>
      <c r="V1971" s="176"/>
      <c r="W1971" s="120"/>
      <c r="AA1971" s="173"/>
    </row>
    <row r="1972" spans="1:27">
      <c r="A1972" s="140">
        <v>835029</v>
      </c>
      <c r="B1972" t="s">
        <v>170</v>
      </c>
      <c r="H1972" s="140">
        <v>202341</v>
      </c>
      <c r="I1972" s="140">
        <v>202342</v>
      </c>
      <c r="J1972" s="140">
        <v>202343</v>
      </c>
      <c r="K1972" s="140">
        <v>202344</v>
      </c>
      <c r="L1972" s="140">
        <v>202345</v>
      </c>
      <c r="N1972" s="171" t="str">
        <f t="shared" si="90"/>
        <v>835029-</v>
      </c>
      <c r="O1972" s="172" t="str">
        <f>IF(B1972="NET","",IF(B1972="","",IFERROR(VLOOKUP(N1972,EAN!$A:$B,2,FALSE),"MANGLER - MÅ OPPDATERE EAN-FANEN")))</f>
        <v/>
      </c>
      <c r="P1972" s="171">
        <f t="shared" si="91"/>
        <v>202341</v>
      </c>
      <c r="Q1972" s="171">
        <f t="shared" si="92"/>
        <v>202345</v>
      </c>
      <c r="S1972" s="102" t="str">
        <f>IF(B1972="NET","",IFERROR(VLOOKUP(O1972,'2) Order Form'!$V$9:$V$905,1,FALSE),"Ikke med I order form"))</f>
        <v/>
      </c>
      <c r="U1972" s="118"/>
      <c r="V1972" s="176"/>
      <c r="W1972" s="120"/>
      <c r="AA1972" s="173"/>
    </row>
    <row r="1973" spans="1:27">
      <c r="A1973">
        <v>835029</v>
      </c>
      <c r="B1973" t="s">
        <v>2890</v>
      </c>
      <c r="C1973" t="s">
        <v>3939</v>
      </c>
      <c r="D1973" t="s">
        <v>126</v>
      </c>
      <c r="E1973" t="s">
        <v>87</v>
      </c>
      <c r="F1973" t="s">
        <v>68</v>
      </c>
      <c r="G1973" t="s">
        <v>111</v>
      </c>
      <c r="H1973">
        <v>386</v>
      </c>
      <c r="I1973">
        <v>386</v>
      </c>
      <c r="J1973">
        <v>386</v>
      </c>
      <c r="K1973">
        <v>386</v>
      </c>
      <c r="L1973">
        <v>386</v>
      </c>
      <c r="N1973" s="171" t="str">
        <f t="shared" si="90"/>
        <v>835029-BLACK-XS</v>
      </c>
      <c r="O1973" s="172">
        <f>IF(B1973="NET","",IF(B1973="","",IFERROR(VLOOKUP(N1973,EAN!$A:$B,2,FALSE),"MANGLER - MÅ OPPDATERE EAN-FANEN")))</f>
        <v>7048652892027</v>
      </c>
      <c r="P1973" s="171">
        <f t="shared" si="91"/>
        <v>386</v>
      </c>
      <c r="Q1973" s="171">
        <f t="shared" si="92"/>
        <v>386</v>
      </c>
      <c r="S1973" s="102">
        <f>IF(B1973="NET","",IFERROR(VLOOKUP(O1973,'2) Order Form'!$V$9:$V$905,1,FALSE),"Ikke med I order form"))</f>
        <v>7048652892027</v>
      </c>
      <c r="U1973" s="118"/>
      <c r="V1973" s="176"/>
      <c r="W1973" s="120"/>
      <c r="AA1973" s="173"/>
    </row>
    <row r="1974" spans="1:27">
      <c r="A1974">
        <v>835029</v>
      </c>
      <c r="B1974" t="s">
        <v>2890</v>
      </c>
      <c r="C1974" t="s">
        <v>3939</v>
      </c>
      <c r="D1974" t="s">
        <v>122</v>
      </c>
      <c r="E1974" t="s">
        <v>87</v>
      </c>
      <c r="F1974" t="s">
        <v>8</v>
      </c>
      <c r="G1974" t="s">
        <v>111</v>
      </c>
      <c r="H1974">
        <v>532</v>
      </c>
      <c r="I1974">
        <v>532</v>
      </c>
      <c r="J1974">
        <v>532</v>
      </c>
      <c r="K1974">
        <v>532</v>
      </c>
      <c r="L1974">
        <v>532</v>
      </c>
      <c r="N1974" s="171" t="str">
        <f t="shared" si="90"/>
        <v>835029-BLACK-S</v>
      </c>
      <c r="O1974" s="172">
        <f>IF(B1974="NET","",IF(B1974="","",IFERROR(VLOOKUP(N1974,EAN!$A:$B,2,FALSE),"MANGLER - MÅ OPPDATERE EAN-FANEN")))</f>
        <v>7048652892010</v>
      </c>
      <c r="P1974" s="171">
        <f t="shared" si="91"/>
        <v>532</v>
      </c>
      <c r="Q1974" s="171">
        <f t="shared" si="92"/>
        <v>532</v>
      </c>
      <c r="S1974" s="102">
        <f>IF(B1974="NET","",IFERROR(VLOOKUP(O1974,'2) Order Form'!$V$9:$V$905,1,FALSE),"Ikke med I order form"))</f>
        <v>7048652892010</v>
      </c>
      <c r="U1974" s="118"/>
      <c r="V1974" s="176"/>
      <c r="W1974" s="120"/>
      <c r="AA1974" s="173"/>
    </row>
    <row r="1975" spans="1:27">
      <c r="A1975" s="140">
        <v>840035</v>
      </c>
      <c r="B1975" t="s">
        <v>170</v>
      </c>
      <c r="H1975" s="140">
        <v>202341</v>
      </c>
      <c r="I1975" s="140">
        <v>202342</v>
      </c>
      <c r="J1975" s="140">
        <v>202343</v>
      </c>
      <c r="K1975" s="140">
        <v>202344</v>
      </c>
      <c r="L1975" s="140">
        <v>202345</v>
      </c>
      <c r="N1975" s="171" t="str">
        <f t="shared" si="90"/>
        <v>840035-</v>
      </c>
      <c r="O1975" s="172" t="str">
        <f>IF(B1975="NET","",IF(B1975="","",IFERROR(VLOOKUP(N1975,EAN!$A:$B,2,FALSE),"MANGLER - MÅ OPPDATERE EAN-FANEN")))</f>
        <v/>
      </c>
      <c r="P1975" s="171">
        <f t="shared" si="91"/>
        <v>202341</v>
      </c>
      <c r="Q1975" s="171">
        <f t="shared" si="92"/>
        <v>202345</v>
      </c>
      <c r="S1975" s="102" t="str">
        <f>IF(B1975="NET","",IFERROR(VLOOKUP(O1975,'2) Order Form'!$V$9:$V$905,1,FALSE),"Ikke med I order form"))</f>
        <v/>
      </c>
      <c r="U1975" s="118"/>
      <c r="V1975" s="176"/>
      <c r="W1975" s="120"/>
      <c r="AA1975" s="173"/>
    </row>
    <row r="1976" spans="1:27">
      <c r="A1976">
        <v>840035</v>
      </c>
      <c r="B1976" t="s">
        <v>3508</v>
      </c>
      <c r="C1976" t="s">
        <v>3939</v>
      </c>
      <c r="D1976" t="s">
        <v>3509</v>
      </c>
      <c r="E1976" t="s">
        <v>162</v>
      </c>
      <c r="F1976" t="s">
        <v>79</v>
      </c>
      <c r="G1976" t="s">
        <v>111</v>
      </c>
      <c r="H1976">
        <v>28</v>
      </c>
      <c r="I1976">
        <v>28</v>
      </c>
      <c r="J1976">
        <v>28</v>
      </c>
      <c r="K1976">
        <v>28</v>
      </c>
      <c r="L1976">
        <v>28</v>
      </c>
      <c r="N1976" s="171" t="str">
        <f t="shared" si="90"/>
        <v>840035-DBK21-SM</v>
      </c>
      <c r="O1976" s="172" t="str">
        <f>IF(B1976="NET","",IF(B1976="","",IFERROR(VLOOKUP(N1976,EAN!$A:$B,2,FALSE),"MANGLER - MÅ OPPDATERE EAN-FANEN")))</f>
        <v>MANGLER - MÅ OPPDATERE EAN-FANEN</v>
      </c>
      <c r="P1976" s="171">
        <f t="shared" si="91"/>
        <v>28</v>
      </c>
      <c r="Q1976" s="171">
        <f t="shared" si="92"/>
        <v>28</v>
      </c>
      <c r="S1976" s="102" t="str">
        <f>IF(B1976="NET","",IFERROR(VLOOKUP(O1976,'2) Order Form'!$V$9:$V$905,1,FALSE),"Ikke med I order form"))</f>
        <v>Ikke med I order form</v>
      </c>
      <c r="U1976" s="118"/>
      <c r="V1976" s="176"/>
      <c r="W1976" s="120"/>
      <c r="AA1976" s="173"/>
    </row>
    <row r="1977" spans="1:27">
      <c r="A1977">
        <v>840035</v>
      </c>
      <c r="B1977" t="s">
        <v>3508</v>
      </c>
      <c r="C1977" t="s">
        <v>3939</v>
      </c>
      <c r="D1977" t="s">
        <v>3510</v>
      </c>
      <c r="E1977" t="s">
        <v>162</v>
      </c>
      <c r="F1977" t="s">
        <v>80</v>
      </c>
      <c r="G1977" t="s">
        <v>111</v>
      </c>
      <c r="H1977">
        <v>127</v>
      </c>
      <c r="I1977">
        <v>127</v>
      </c>
      <c r="J1977">
        <v>127</v>
      </c>
      <c r="K1977">
        <v>127</v>
      </c>
      <c r="L1977">
        <v>127</v>
      </c>
      <c r="N1977" s="171" t="str">
        <f t="shared" si="90"/>
        <v>840035-DBK21-ML</v>
      </c>
      <c r="O1977" s="172" t="str">
        <f>IF(B1977="NET","",IF(B1977="","",IFERROR(VLOOKUP(N1977,EAN!$A:$B,2,FALSE),"MANGLER - MÅ OPPDATERE EAN-FANEN")))</f>
        <v>MANGLER - MÅ OPPDATERE EAN-FANEN</v>
      </c>
      <c r="P1977" s="171">
        <f t="shared" si="91"/>
        <v>127</v>
      </c>
      <c r="Q1977" s="171">
        <f t="shared" si="92"/>
        <v>127</v>
      </c>
      <c r="S1977" s="102" t="str">
        <f>IF(B1977="NET","",IFERROR(VLOOKUP(O1977,'2) Order Form'!$V$9:$V$905,1,FALSE),"Ikke med I order form"))</f>
        <v>Ikke med I order form</v>
      </c>
      <c r="U1977" s="118"/>
      <c r="V1977" s="176"/>
      <c r="W1977" s="120"/>
      <c r="AA1977" s="173"/>
    </row>
    <row r="1978" spans="1:27">
      <c r="A1978">
        <v>840035</v>
      </c>
      <c r="B1978" t="s">
        <v>3508</v>
      </c>
      <c r="C1978" t="s">
        <v>3939</v>
      </c>
      <c r="D1978" t="s">
        <v>3511</v>
      </c>
      <c r="E1978" t="s">
        <v>162</v>
      </c>
      <c r="F1978" t="s">
        <v>81</v>
      </c>
      <c r="G1978" t="s">
        <v>111</v>
      </c>
      <c r="H1978">
        <v>76</v>
      </c>
      <c r="I1978">
        <v>76</v>
      </c>
      <c r="J1978">
        <v>76</v>
      </c>
      <c r="K1978">
        <v>76</v>
      </c>
      <c r="L1978">
        <v>76</v>
      </c>
      <c r="N1978" s="171" t="str">
        <f t="shared" si="90"/>
        <v>840035-DBK21-LXL</v>
      </c>
      <c r="O1978" s="172" t="str">
        <f>IF(B1978="NET","",IF(B1978="","",IFERROR(VLOOKUP(N1978,EAN!$A:$B,2,FALSE),"MANGLER - MÅ OPPDATERE EAN-FANEN")))</f>
        <v>MANGLER - MÅ OPPDATERE EAN-FANEN</v>
      </c>
      <c r="P1978" s="171">
        <f t="shared" si="91"/>
        <v>76</v>
      </c>
      <c r="Q1978" s="171">
        <f t="shared" si="92"/>
        <v>76</v>
      </c>
      <c r="S1978" s="102" t="str">
        <f>IF(B1978="NET","",IFERROR(VLOOKUP(O1978,'2) Order Form'!$V$9:$V$905,1,FALSE),"Ikke med I order form"))</f>
        <v>Ikke med I order form</v>
      </c>
      <c r="U1978" s="118"/>
      <c r="V1978" s="176"/>
      <c r="W1978" s="120"/>
      <c r="AA1978" s="173"/>
    </row>
    <row r="1979" spans="1:27">
      <c r="A1979">
        <v>840035</v>
      </c>
      <c r="B1979" t="s">
        <v>3508</v>
      </c>
      <c r="C1979" t="s">
        <v>3939</v>
      </c>
      <c r="D1979" t="s">
        <v>171</v>
      </c>
      <c r="E1979" t="s">
        <v>162</v>
      </c>
      <c r="F1979" t="s">
        <v>79</v>
      </c>
      <c r="G1979" t="s">
        <v>214</v>
      </c>
      <c r="H1979">
        <v>0</v>
      </c>
      <c r="I1979">
        <v>0</v>
      </c>
      <c r="J1979">
        <v>0</v>
      </c>
      <c r="K1979">
        <v>0</v>
      </c>
      <c r="L1979">
        <v>0</v>
      </c>
      <c r="N1979" s="171" t="str">
        <f t="shared" si="90"/>
        <v>840035-DTBLK-SM</v>
      </c>
      <c r="O1979" s="172" t="str">
        <f>IF(B1979="NET","",IF(B1979="","",IFERROR(VLOOKUP(N1979,EAN!$A:$B,2,FALSE),"MANGLER - MÅ OPPDATERE EAN-FANEN")))</f>
        <v>MANGLER - MÅ OPPDATERE EAN-FANEN</v>
      </c>
      <c r="P1979" s="171">
        <f t="shared" si="91"/>
        <v>0</v>
      </c>
      <c r="Q1979" s="171">
        <f t="shared" si="92"/>
        <v>0</v>
      </c>
      <c r="S1979" s="102" t="str">
        <f>IF(B1979="NET","",IFERROR(VLOOKUP(O1979,'2) Order Form'!$V$9:$V$905,1,FALSE),"Ikke med I order form"))</f>
        <v>Ikke med I order form</v>
      </c>
      <c r="U1979" s="118"/>
      <c r="V1979" s="176"/>
      <c r="W1979" s="120"/>
      <c r="AA1979" s="173"/>
    </row>
    <row r="1980" spans="1:27">
      <c r="A1980">
        <v>840035</v>
      </c>
      <c r="B1980" t="s">
        <v>3508</v>
      </c>
      <c r="C1980" t="s">
        <v>3939</v>
      </c>
      <c r="D1980" t="s">
        <v>172</v>
      </c>
      <c r="E1980" t="s">
        <v>162</v>
      </c>
      <c r="F1980" t="s">
        <v>80</v>
      </c>
      <c r="G1980" t="s">
        <v>214</v>
      </c>
      <c r="H1980">
        <v>0</v>
      </c>
      <c r="I1980">
        <v>0</v>
      </c>
      <c r="J1980">
        <v>0</v>
      </c>
      <c r="K1980">
        <v>0</v>
      </c>
      <c r="L1980">
        <v>0</v>
      </c>
      <c r="N1980" s="171" t="str">
        <f t="shared" si="90"/>
        <v>840035-DTBLK-ML</v>
      </c>
      <c r="O1980" s="172" t="str">
        <f>IF(B1980="NET","",IF(B1980="","",IFERROR(VLOOKUP(N1980,EAN!$A:$B,2,FALSE),"MANGLER - MÅ OPPDATERE EAN-FANEN")))</f>
        <v>MANGLER - MÅ OPPDATERE EAN-FANEN</v>
      </c>
      <c r="P1980" s="171">
        <f t="shared" si="91"/>
        <v>0</v>
      </c>
      <c r="Q1980" s="171">
        <f t="shared" si="92"/>
        <v>0</v>
      </c>
      <c r="S1980" s="102" t="str">
        <f>IF(B1980="NET","",IFERROR(VLOOKUP(O1980,'2) Order Form'!$V$9:$V$905,1,FALSE),"Ikke med I order form"))</f>
        <v>Ikke med I order form</v>
      </c>
      <c r="U1980" s="118"/>
      <c r="V1980" s="176"/>
      <c r="W1980" s="120"/>
      <c r="AA1980" s="173"/>
    </row>
    <row r="1981" spans="1:27">
      <c r="A1981">
        <v>840035</v>
      </c>
      <c r="B1981" t="s">
        <v>3508</v>
      </c>
      <c r="C1981" t="s">
        <v>3939</v>
      </c>
      <c r="D1981" t="s">
        <v>173</v>
      </c>
      <c r="E1981" t="s">
        <v>162</v>
      </c>
      <c r="F1981" t="s">
        <v>81</v>
      </c>
      <c r="G1981" t="s">
        <v>214</v>
      </c>
      <c r="H1981">
        <v>0</v>
      </c>
      <c r="I1981">
        <v>0</v>
      </c>
      <c r="J1981">
        <v>0</v>
      </c>
      <c r="K1981">
        <v>0</v>
      </c>
      <c r="L1981">
        <v>0</v>
      </c>
      <c r="N1981" s="171" t="str">
        <f t="shared" si="90"/>
        <v>840035-DTBLK-LXL</v>
      </c>
      <c r="O1981" s="172" t="str">
        <f>IF(B1981="NET","",IF(B1981="","",IFERROR(VLOOKUP(N1981,EAN!$A:$B,2,FALSE),"MANGLER - MÅ OPPDATERE EAN-FANEN")))</f>
        <v>MANGLER - MÅ OPPDATERE EAN-FANEN</v>
      </c>
      <c r="P1981" s="171">
        <f t="shared" si="91"/>
        <v>0</v>
      </c>
      <c r="Q1981" s="171">
        <f t="shared" si="92"/>
        <v>0</v>
      </c>
      <c r="S1981" s="102" t="str">
        <f>IF(B1981="NET","",IFERROR(VLOOKUP(O1981,'2) Order Form'!$V$9:$V$905,1,FALSE),"Ikke med I order form"))</f>
        <v>Ikke med I order form</v>
      </c>
      <c r="U1981" s="118"/>
      <c r="V1981" s="176"/>
      <c r="W1981" s="120"/>
      <c r="AA1981" s="173"/>
    </row>
    <row r="1982" spans="1:27">
      <c r="A1982">
        <v>840035</v>
      </c>
      <c r="B1982" t="s">
        <v>3508</v>
      </c>
      <c r="C1982" t="s">
        <v>3939</v>
      </c>
      <c r="D1982" t="s">
        <v>3512</v>
      </c>
      <c r="E1982" t="s">
        <v>3513</v>
      </c>
      <c r="F1982" t="s">
        <v>79</v>
      </c>
      <c r="G1982" t="s">
        <v>111</v>
      </c>
      <c r="H1982">
        <v>31</v>
      </c>
      <c r="I1982">
        <v>31</v>
      </c>
      <c r="J1982">
        <v>31</v>
      </c>
      <c r="K1982">
        <v>31</v>
      </c>
      <c r="L1982">
        <v>31</v>
      </c>
      <c r="N1982" s="171" t="str">
        <f t="shared" si="90"/>
        <v>840035-MASEM-SM</v>
      </c>
      <c r="O1982" s="172" t="str">
        <f>IF(B1982="NET","",IF(B1982="","",IFERROR(VLOOKUP(N1982,EAN!$A:$B,2,FALSE),"MANGLER - MÅ OPPDATERE EAN-FANEN")))</f>
        <v>MANGLER - MÅ OPPDATERE EAN-FANEN</v>
      </c>
      <c r="P1982" s="171">
        <f t="shared" si="91"/>
        <v>31</v>
      </c>
      <c r="Q1982" s="171">
        <f t="shared" si="92"/>
        <v>31</v>
      </c>
      <c r="S1982" s="102" t="str">
        <f>IF(B1982="NET","",IFERROR(VLOOKUP(O1982,'2) Order Form'!$V$9:$V$905,1,FALSE),"Ikke med I order form"))</f>
        <v>Ikke med I order form</v>
      </c>
      <c r="U1982" s="118"/>
      <c r="V1982" s="176"/>
      <c r="W1982" s="120"/>
      <c r="AA1982" s="173"/>
    </row>
    <row r="1983" spans="1:27">
      <c r="A1983">
        <v>840035</v>
      </c>
      <c r="B1983" t="s">
        <v>3508</v>
      </c>
      <c r="C1983" t="s">
        <v>3939</v>
      </c>
      <c r="D1983" t="s">
        <v>3514</v>
      </c>
      <c r="E1983" t="s">
        <v>3513</v>
      </c>
      <c r="F1983" t="s">
        <v>80</v>
      </c>
      <c r="G1983" t="s">
        <v>111</v>
      </c>
      <c r="H1983">
        <v>24</v>
      </c>
      <c r="I1983">
        <v>24</v>
      </c>
      <c r="J1983">
        <v>24</v>
      </c>
      <c r="K1983">
        <v>24</v>
      </c>
      <c r="L1983">
        <v>24</v>
      </c>
      <c r="N1983" s="171" t="str">
        <f t="shared" si="90"/>
        <v>840035-MASEM-ML</v>
      </c>
      <c r="O1983" s="172" t="str">
        <f>IF(B1983="NET","",IF(B1983="","",IFERROR(VLOOKUP(N1983,EAN!$A:$B,2,FALSE),"MANGLER - MÅ OPPDATERE EAN-FANEN")))</f>
        <v>MANGLER - MÅ OPPDATERE EAN-FANEN</v>
      </c>
      <c r="P1983" s="171">
        <f t="shared" si="91"/>
        <v>24</v>
      </c>
      <c r="Q1983" s="171">
        <f t="shared" si="92"/>
        <v>24</v>
      </c>
      <c r="S1983" s="102" t="str">
        <f>IF(B1983="NET","",IFERROR(VLOOKUP(O1983,'2) Order Form'!$V$9:$V$905,1,FALSE),"Ikke med I order form"))</f>
        <v>Ikke med I order form</v>
      </c>
      <c r="U1983" s="118"/>
      <c r="V1983" s="176"/>
      <c r="W1983" s="120"/>
      <c r="AA1983" s="173"/>
    </row>
    <row r="1984" spans="1:27">
      <c r="A1984">
        <v>840035</v>
      </c>
      <c r="B1984" t="s">
        <v>3508</v>
      </c>
      <c r="C1984" t="s">
        <v>3939</v>
      </c>
      <c r="D1984" t="s">
        <v>3515</v>
      </c>
      <c r="E1984" t="s">
        <v>3513</v>
      </c>
      <c r="F1984" t="s">
        <v>81</v>
      </c>
      <c r="G1984" t="s">
        <v>111</v>
      </c>
      <c r="H1984">
        <v>29</v>
      </c>
      <c r="I1984">
        <v>29</v>
      </c>
      <c r="J1984">
        <v>29</v>
      </c>
      <c r="K1984">
        <v>29</v>
      </c>
      <c r="L1984">
        <v>29</v>
      </c>
      <c r="N1984" s="171" t="str">
        <f t="shared" si="90"/>
        <v>840035-MASEM-LXL</v>
      </c>
      <c r="O1984" s="172" t="str">
        <f>IF(B1984="NET","",IF(B1984="","",IFERROR(VLOOKUP(N1984,EAN!$A:$B,2,FALSE),"MANGLER - MÅ OPPDATERE EAN-FANEN")))</f>
        <v>MANGLER - MÅ OPPDATERE EAN-FANEN</v>
      </c>
      <c r="P1984" s="171">
        <f t="shared" si="91"/>
        <v>29</v>
      </c>
      <c r="Q1984" s="171">
        <f t="shared" si="92"/>
        <v>29</v>
      </c>
      <c r="S1984" s="102" t="str">
        <f>IF(B1984="NET","",IFERROR(VLOOKUP(O1984,'2) Order Form'!$V$9:$V$905,1,FALSE),"Ikke med I order form"))</f>
        <v>Ikke med I order form</v>
      </c>
      <c r="U1984" s="118"/>
      <c r="V1984" s="176"/>
      <c r="W1984" s="120"/>
      <c r="AA1984" s="173"/>
    </row>
    <row r="1985" spans="1:27">
      <c r="A1985">
        <v>840035</v>
      </c>
      <c r="B1985" t="s">
        <v>3508</v>
      </c>
      <c r="C1985" t="s">
        <v>3939</v>
      </c>
      <c r="D1985" t="s">
        <v>3516</v>
      </c>
      <c r="E1985" t="s">
        <v>3517</v>
      </c>
      <c r="F1985" t="s">
        <v>79</v>
      </c>
      <c r="G1985" t="s">
        <v>214</v>
      </c>
      <c r="H1985">
        <v>0</v>
      </c>
      <c r="I1985">
        <v>0</v>
      </c>
      <c r="J1985">
        <v>0</v>
      </c>
      <c r="K1985">
        <v>0</v>
      </c>
      <c r="L1985">
        <v>0</v>
      </c>
      <c r="N1985" s="171" t="str">
        <f t="shared" si="90"/>
        <v>840035-MATHM-SM</v>
      </c>
      <c r="O1985" s="172" t="str">
        <f>IF(B1985="NET","",IF(B1985="","",IFERROR(VLOOKUP(N1985,EAN!$A:$B,2,FALSE),"MANGLER - MÅ OPPDATERE EAN-FANEN")))</f>
        <v>MANGLER - MÅ OPPDATERE EAN-FANEN</v>
      </c>
      <c r="P1985" s="171">
        <f t="shared" si="91"/>
        <v>0</v>
      </c>
      <c r="Q1985" s="171">
        <f t="shared" si="92"/>
        <v>0</v>
      </c>
      <c r="S1985" s="102" t="str">
        <f>IF(B1985="NET","",IFERROR(VLOOKUP(O1985,'2) Order Form'!$V$9:$V$905,1,FALSE),"Ikke med I order form"))</f>
        <v>Ikke med I order form</v>
      </c>
      <c r="U1985" s="118"/>
      <c r="V1985" s="176"/>
      <c r="W1985" s="120"/>
      <c r="AA1985" s="173"/>
    </row>
    <row r="1986" spans="1:27">
      <c r="A1986">
        <v>840035</v>
      </c>
      <c r="B1986" t="s">
        <v>3508</v>
      </c>
      <c r="C1986" t="s">
        <v>3939</v>
      </c>
      <c r="D1986" t="s">
        <v>3518</v>
      </c>
      <c r="E1986" t="s">
        <v>3517</v>
      </c>
      <c r="F1986" t="s">
        <v>80</v>
      </c>
      <c r="G1986" t="s">
        <v>214</v>
      </c>
      <c r="H1986">
        <v>15</v>
      </c>
      <c r="I1986">
        <v>15</v>
      </c>
      <c r="J1986">
        <v>15</v>
      </c>
      <c r="K1986">
        <v>15</v>
      </c>
      <c r="L1986">
        <v>15</v>
      </c>
      <c r="N1986" s="171" t="str">
        <f t="shared" si="90"/>
        <v>840035-MATHM-ML</v>
      </c>
      <c r="O1986" s="172" t="str">
        <f>IF(B1986="NET","",IF(B1986="","",IFERROR(VLOOKUP(N1986,EAN!$A:$B,2,FALSE),"MANGLER - MÅ OPPDATERE EAN-FANEN")))</f>
        <v>MANGLER - MÅ OPPDATERE EAN-FANEN</v>
      </c>
      <c r="P1986" s="171">
        <f t="shared" si="91"/>
        <v>15</v>
      </c>
      <c r="Q1986" s="171">
        <f t="shared" si="92"/>
        <v>15</v>
      </c>
      <c r="S1986" s="102" t="str">
        <f>IF(B1986="NET","",IFERROR(VLOOKUP(O1986,'2) Order Form'!$V$9:$V$905,1,FALSE),"Ikke med I order form"))</f>
        <v>Ikke med I order form</v>
      </c>
      <c r="U1986" s="118"/>
      <c r="V1986" s="176"/>
      <c r="W1986" s="120"/>
      <c r="AA1986" s="173"/>
    </row>
    <row r="1987" spans="1:27">
      <c r="A1987">
        <v>840035</v>
      </c>
      <c r="B1987" t="s">
        <v>3508</v>
      </c>
      <c r="C1987" t="s">
        <v>3939</v>
      </c>
      <c r="D1987" t="s">
        <v>3519</v>
      </c>
      <c r="E1987" t="s">
        <v>3517</v>
      </c>
      <c r="F1987" t="s">
        <v>81</v>
      </c>
      <c r="G1987" t="s">
        <v>214</v>
      </c>
      <c r="H1987">
        <v>36</v>
      </c>
      <c r="I1987">
        <v>36</v>
      </c>
      <c r="J1987">
        <v>36</v>
      </c>
      <c r="K1987">
        <v>36</v>
      </c>
      <c r="L1987">
        <v>36</v>
      </c>
      <c r="N1987" s="171" t="str">
        <f t="shared" si="90"/>
        <v>840035-MATHM-LXL</v>
      </c>
      <c r="O1987" s="172" t="str">
        <f>IF(B1987="NET","",IF(B1987="","",IFERROR(VLOOKUP(N1987,EAN!$A:$B,2,FALSE),"MANGLER - MÅ OPPDATERE EAN-FANEN")))</f>
        <v>MANGLER - MÅ OPPDATERE EAN-FANEN</v>
      </c>
      <c r="P1987" s="171">
        <f t="shared" si="91"/>
        <v>36</v>
      </c>
      <c r="Q1987" s="171">
        <f t="shared" si="92"/>
        <v>36</v>
      </c>
      <c r="S1987" s="102" t="str">
        <f>IF(B1987="NET","",IFERROR(VLOOKUP(O1987,'2) Order Form'!$V$9:$V$905,1,FALSE),"Ikke med I order form"))</f>
        <v>Ikke med I order form</v>
      </c>
      <c r="U1987" s="118"/>
      <c r="V1987" s="176"/>
      <c r="W1987" s="120"/>
      <c r="AA1987" s="173"/>
    </row>
    <row r="1988" spans="1:27">
      <c r="A1988">
        <v>840035</v>
      </c>
      <c r="B1988" t="s">
        <v>3508</v>
      </c>
      <c r="C1988" t="s">
        <v>3939</v>
      </c>
      <c r="D1988" t="s">
        <v>3520</v>
      </c>
      <c r="E1988" t="s">
        <v>3521</v>
      </c>
      <c r="F1988" t="s">
        <v>79</v>
      </c>
      <c r="G1988" t="s">
        <v>214</v>
      </c>
      <c r="H1988">
        <v>0</v>
      </c>
      <c r="I1988">
        <v>0</v>
      </c>
      <c r="J1988">
        <v>0</v>
      </c>
      <c r="K1988">
        <v>0</v>
      </c>
      <c r="L1988">
        <v>0</v>
      </c>
      <c r="N1988" s="171" t="str">
        <f t="shared" ref="N1988:N2051" si="93">CONCATENATE(A1988,"-",D1988)</f>
        <v>840035-MBBLU-SM</v>
      </c>
      <c r="O1988" s="172" t="str">
        <f>IF(B1988="NET","",IF(B1988="","",IFERROR(VLOOKUP(N1988,EAN!$A:$B,2,FALSE),"MANGLER - MÅ OPPDATERE EAN-FANEN")))</f>
        <v>MANGLER - MÅ OPPDATERE EAN-FANEN</v>
      </c>
      <c r="P1988" s="171">
        <f t="shared" si="91"/>
        <v>0</v>
      </c>
      <c r="Q1988" s="171">
        <f t="shared" si="92"/>
        <v>0</v>
      </c>
      <c r="S1988" s="102" t="str">
        <f>IF(B1988="NET","",IFERROR(VLOOKUP(O1988,'2) Order Form'!$V$9:$V$905,1,FALSE),"Ikke med I order form"))</f>
        <v>Ikke med I order form</v>
      </c>
      <c r="U1988" s="118"/>
      <c r="V1988" s="176"/>
      <c r="W1988" s="120"/>
      <c r="AA1988" s="173"/>
    </row>
    <row r="1989" spans="1:27">
      <c r="A1989">
        <v>840035</v>
      </c>
      <c r="B1989" t="s">
        <v>3508</v>
      </c>
      <c r="C1989" t="s">
        <v>3939</v>
      </c>
      <c r="D1989" t="s">
        <v>3522</v>
      </c>
      <c r="E1989" t="s">
        <v>3521</v>
      </c>
      <c r="F1989" t="s">
        <v>80</v>
      </c>
      <c r="G1989" t="s">
        <v>214</v>
      </c>
      <c r="H1989">
        <v>0</v>
      </c>
      <c r="I1989">
        <v>0</v>
      </c>
      <c r="J1989">
        <v>0</v>
      </c>
      <c r="K1989">
        <v>0</v>
      </c>
      <c r="L1989">
        <v>0</v>
      </c>
      <c r="N1989" s="171" t="str">
        <f t="shared" si="93"/>
        <v>840035-MBBLU-ML</v>
      </c>
      <c r="O1989" s="172" t="str">
        <f>IF(B1989="NET","",IF(B1989="","",IFERROR(VLOOKUP(N1989,EAN!$A:$B,2,FALSE),"MANGLER - MÅ OPPDATERE EAN-FANEN")))</f>
        <v>MANGLER - MÅ OPPDATERE EAN-FANEN</v>
      </c>
      <c r="P1989" s="171">
        <f t="shared" ref="P1989:P2052" si="94">H1989</f>
        <v>0</v>
      </c>
      <c r="Q1989" s="171">
        <f t="shared" ref="Q1989:Q2052" si="95">L1989</f>
        <v>0</v>
      </c>
      <c r="S1989" s="102" t="str">
        <f>IF(B1989="NET","",IFERROR(VLOOKUP(O1989,'2) Order Form'!$V$9:$V$905,1,FALSE),"Ikke med I order form"))</f>
        <v>Ikke med I order form</v>
      </c>
      <c r="U1989" s="118"/>
      <c r="V1989" s="176"/>
      <c r="W1989" s="120"/>
      <c r="AA1989" s="173"/>
    </row>
    <row r="1990" spans="1:27">
      <c r="A1990">
        <v>840035</v>
      </c>
      <c r="B1990" t="s">
        <v>3508</v>
      </c>
      <c r="C1990" t="s">
        <v>3939</v>
      </c>
      <c r="D1990" t="s">
        <v>3523</v>
      </c>
      <c r="E1990" t="s">
        <v>3521</v>
      </c>
      <c r="F1990" t="s">
        <v>81</v>
      </c>
      <c r="G1990" t="s">
        <v>214</v>
      </c>
      <c r="H1990">
        <v>0</v>
      </c>
      <c r="I1990">
        <v>0</v>
      </c>
      <c r="J1990">
        <v>0</v>
      </c>
      <c r="K1990">
        <v>0</v>
      </c>
      <c r="L1990">
        <v>0</v>
      </c>
      <c r="N1990" s="171" t="str">
        <f t="shared" si="93"/>
        <v>840035-MBBLU-LXL</v>
      </c>
      <c r="O1990" s="172" t="str">
        <f>IF(B1990="NET","",IF(B1990="","",IFERROR(VLOOKUP(N1990,EAN!$A:$B,2,FALSE),"MANGLER - MÅ OPPDATERE EAN-FANEN")))</f>
        <v>MANGLER - MÅ OPPDATERE EAN-FANEN</v>
      </c>
      <c r="P1990" s="171">
        <f t="shared" si="94"/>
        <v>0</v>
      </c>
      <c r="Q1990" s="171">
        <f t="shared" si="95"/>
        <v>0</v>
      </c>
      <c r="S1990" s="102" t="str">
        <f>IF(B1990="NET","",IFERROR(VLOOKUP(O1990,'2) Order Form'!$V$9:$V$905,1,FALSE),"Ikke med I order form"))</f>
        <v>Ikke med I order form</v>
      </c>
      <c r="U1990" s="118"/>
      <c r="V1990" s="176"/>
      <c r="W1990" s="120"/>
      <c r="AA1990" s="173"/>
    </row>
    <row r="1991" spans="1:27">
      <c r="A1991">
        <v>840035</v>
      </c>
      <c r="B1991" t="s">
        <v>3508</v>
      </c>
      <c r="C1991" t="s">
        <v>3939</v>
      </c>
      <c r="D1991" t="s">
        <v>3524</v>
      </c>
      <c r="E1991" t="s">
        <v>3525</v>
      </c>
      <c r="F1991" t="s">
        <v>79</v>
      </c>
      <c r="G1991" t="s">
        <v>214</v>
      </c>
      <c r="H1991">
        <v>0</v>
      </c>
      <c r="I1991">
        <v>0</v>
      </c>
      <c r="J1991">
        <v>0</v>
      </c>
      <c r="K1991">
        <v>0</v>
      </c>
      <c r="L1991">
        <v>0</v>
      </c>
      <c r="N1991" s="171" t="str">
        <f t="shared" si="93"/>
        <v>840035-MBNTA-SM</v>
      </c>
      <c r="O1991" s="172" t="str">
        <f>IF(B1991="NET","",IF(B1991="","",IFERROR(VLOOKUP(N1991,EAN!$A:$B,2,FALSE),"MANGLER - MÅ OPPDATERE EAN-FANEN")))</f>
        <v>MANGLER - MÅ OPPDATERE EAN-FANEN</v>
      </c>
      <c r="P1991" s="171">
        <f t="shared" si="94"/>
        <v>0</v>
      </c>
      <c r="Q1991" s="171">
        <f t="shared" si="95"/>
        <v>0</v>
      </c>
      <c r="S1991" s="102" t="str">
        <f>IF(B1991="NET","",IFERROR(VLOOKUP(O1991,'2) Order Form'!$V$9:$V$905,1,FALSE),"Ikke med I order form"))</f>
        <v>Ikke med I order form</v>
      </c>
      <c r="U1991" s="118"/>
      <c r="V1991" s="176"/>
      <c r="W1991" s="120"/>
      <c r="AA1991" s="173"/>
    </row>
    <row r="1992" spans="1:27">
      <c r="A1992">
        <v>840035</v>
      </c>
      <c r="B1992" t="s">
        <v>3508</v>
      </c>
      <c r="C1992" t="s">
        <v>3939</v>
      </c>
      <c r="D1992" t="s">
        <v>3526</v>
      </c>
      <c r="E1992" t="s">
        <v>3525</v>
      </c>
      <c r="F1992" t="s">
        <v>80</v>
      </c>
      <c r="G1992" t="s">
        <v>214</v>
      </c>
      <c r="H1992">
        <v>0</v>
      </c>
      <c r="I1992">
        <v>0</v>
      </c>
      <c r="J1992">
        <v>0</v>
      </c>
      <c r="K1992">
        <v>0</v>
      </c>
      <c r="L1992">
        <v>0</v>
      </c>
      <c r="N1992" s="171" t="str">
        <f t="shared" si="93"/>
        <v>840035-MBNTA-ML</v>
      </c>
      <c r="O1992" s="172" t="str">
        <f>IF(B1992="NET","",IF(B1992="","",IFERROR(VLOOKUP(N1992,EAN!$A:$B,2,FALSE),"MANGLER - MÅ OPPDATERE EAN-FANEN")))</f>
        <v>MANGLER - MÅ OPPDATERE EAN-FANEN</v>
      </c>
      <c r="P1992" s="171">
        <f t="shared" si="94"/>
        <v>0</v>
      </c>
      <c r="Q1992" s="171">
        <f t="shared" si="95"/>
        <v>0</v>
      </c>
      <c r="S1992" s="102" t="str">
        <f>IF(B1992="NET","",IFERROR(VLOOKUP(O1992,'2) Order Form'!$V$9:$V$905,1,FALSE),"Ikke med I order form"))</f>
        <v>Ikke med I order form</v>
      </c>
      <c r="U1992" s="118"/>
      <c r="V1992" s="176"/>
      <c r="W1992" s="120"/>
      <c r="AA1992" s="173"/>
    </row>
    <row r="1993" spans="1:27">
      <c r="A1993">
        <v>840035</v>
      </c>
      <c r="B1993" t="s">
        <v>3508</v>
      </c>
      <c r="C1993" t="s">
        <v>3939</v>
      </c>
      <c r="D1993" t="s">
        <v>3527</v>
      </c>
      <c r="E1993" t="s">
        <v>3525</v>
      </c>
      <c r="F1993" t="s">
        <v>81</v>
      </c>
      <c r="G1993" t="s">
        <v>214</v>
      </c>
      <c r="H1993">
        <v>0</v>
      </c>
      <c r="I1993">
        <v>0</v>
      </c>
      <c r="J1993">
        <v>0</v>
      </c>
      <c r="K1993">
        <v>0</v>
      </c>
      <c r="L1993">
        <v>0</v>
      </c>
      <c r="N1993" s="171" t="str">
        <f t="shared" si="93"/>
        <v>840035-MBNTA-LXL</v>
      </c>
      <c r="O1993" s="172" t="str">
        <f>IF(B1993="NET","",IF(B1993="","",IFERROR(VLOOKUP(N1993,EAN!$A:$B,2,FALSE),"MANGLER - MÅ OPPDATERE EAN-FANEN")))</f>
        <v>MANGLER - MÅ OPPDATERE EAN-FANEN</v>
      </c>
      <c r="P1993" s="171">
        <f t="shared" si="94"/>
        <v>0</v>
      </c>
      <c r="Q1993" s="171">
        <f t="shared" si="95"/>
        <v>0</v>
      </c>
      <c r="S1993" s="102" t="str">
        <f>IF(B1993="NET","",IFERROR(VLOOKUP(O1993,'2) Order Form'!$V$9:$V$905,1,FALSE),"Ikke med I order form"))</f>
        <v>Ikke med I order form</v>
      </c>
      <c r="U1993" s="118"/>
      <c r="V1993" s="176"/>
      <c r="W1993" s="120"/>
      <c r="AA1993" s="173"/>
    </row>
    <row r="1994" spans="1:27">
      <c r="A1994">
        <v>840035</v>
      </c>
      <c r="B1994" t="s">
        <v>3508</v>
      </c>
      <c r="C1994" t="s">
        <v>3939</v>
      </c>
      <c r="D1994" t="s">
        <v>3528</v>
      </c>
      <c r="E1994" t="s">
        <v>3529</v>
      </c>
      <c r="F1994" t="s">
        <v>79</v>
      </c>
      <c r="G1994" t="s">
        <v>214</v>
      </c>
      <c r="H1994">
        <v>0</v>
      </c>
      <c r="I1994">
        <v>0</v>
      </c>
      <c r="J1994">
        <v>0</v>
      </c>
      <c r="K1994">
        <v>0</v>
      </c>
      <c r="L1994">
        <v>0</v>
      </c>
      <c r="N1994" s="171" t="str">
        <f t="shared" si="93"/>
        <v>840035-MHGRN-SM</v>
      </c>
      <c r="O1994" s="172" t="str">
        <f>IF(B1994="NET","",IF(B1994="","",IFERROR(VLOOKUP(N1994,EAN!$A:$B,2,FALSE),"MANGLER - MÅ OPPDATERE EAN-FANEN")))</f>
        <v>MANGLER - MÅ OPPDATERE EAN-FANEN</v>
      </c>
      <c r="P1994" s="171">
        <f t="shared" si="94"/>
        <v>0</v>
      </c>
      <c r="Q1994" s="171">
        <f t="shared" si="95"/>
        <v>0</v>
      </c>
      <c r="S1994" s="102" t="str">
        <f>IF(B1994="NET","",IFERROR(VLOOKUP(O1994,'2) Order Form'!$V$9:$V$905,1,FALSE),"Ikke med I order form"))</f>
        <v>Ikke med I order form</v>
      </c>
      <c r="U1994" s="118"/>
      <c r="V1994" s="176"/>
      <c r="W1994" s="120"/>
      <c r="AA1994" s="173"/>
    </row>
    <row r="1995" spans="1:27">
      <c r="A1995">
        <v>840035</v>
      </c>
      <c r="B1995" t="s">
        <v>3508</v>
      </c>
      <c r="C1995" t="s">
        <v>3939</v>
      </c>
      <c r="D1995" t="s">
        <v>3530</v>
      </c>
      <c r="E1995" t="s">
        <v>3529</v>
      </c>
      <c r="F1995" t="s">
        <v>80</v>
      </c>
      <c r="G1995" t="s">
        <v>214</v>
      </c>
      <c r="H1995">
        <v>0</v>
      </c>
      <c r="I1995">
        <v>0</v>
      </c>
      <c r="J1995">
        <v>0</v>
      </c>
      <c r="K1995">
        <v>0</v>
      </c>
      <c r="L1995">
        <v>0</v>
      </c>
      <c r="N1995" s="171" t="str">
        <f t="shared" si="93"/>
        <v>840035-MHGRN-ML</v>
      </c>
      <c r="O1995" s="172" t="str">
        <f>IF(B1995="NET","",IF(B1995="","",IFERROR(VLOOKUP(N1995,EAN!$A:$B,2,FALSE),"MANGLER - MÅ OPPDATERE EAN-FANEN")))</f>
        <v>MANGLER - MÅ OPPDATERE EAN-FANEN</v>
      </c>
      <c r="P1995" s="171">
        <f t="shared" si="94"/>
        <v>0</v>
      </c>
      <c r="Q1995" s="171">
        <f t="shared" si="95"/>
        <v>0</v>
      </c>
      <c r="S1995" s="102" t="str">
        <f>IF(B1995="NET","",IFERROR(VLOOKUP(O1995,'2) Order Form'!$V$9:$V$905,1,FALSE),"Ikke med I order form"))</f>
        <v>Ikke med I order form</v>
      </c>
      <c r="U1995" s="118"/>
      <c r="V1995" s="176"/>
      <c r="W1995" s="120"/>
      <c r="AA1995" s="173"/>
    </row>
    <row r="1996" spans="1:27">
      <c r="A1996">
        <v>840035</v>
      </c>
      <c r="B1996" t="s">
        <v>3508</v>
      </c>
      <c r="C1996" t="s">
        <v>3939</v>
      </c>
      <c r="D1996" t="s">
        <v>3531</v>
      </c>
      <c r="E1996" t="s">
        <v>3529</v>
      </c>
      <c r="F1996" t="s">
        <v>81</v>
      </c>
      <c r="G1996" t="s">
        <v>214</v>
      </c>
      <c r="H1996">
        <v>0</v>
      </c>
      <c r="I1996">
        <v>0</v>
      </c>
      <c r="J1996">
        <v>0</v>
      </c>
      <c r="K1996">
        <v>0</v>
      </c>
      <c r="L1996">
        <v>0</v>
      </c>
      <c r="N1996" s="171" t="str">
        <f t="shared" si="93"/>
        <v>840035-MHGRN-LXL</v>
      </c>
      <c r="O1996" s="172" t="str">
        <f>IF(B1996="NET","",IF(B1996="","",IFERROR(VLOOKUP(N1996,EAN!$A:$B,2,FALSE),"MANGLER - MÅ OPPDATERE EAN-FANEN")))</f>
        <v>MANGLER - MÅ OPPDATERE EAN-FANEN</v>
      </c>
      <c r="P1996" s="171">
        <f t="shared" si="94"/>
        <v>0</v>
      </c>
      <c r="Q1996" s="171">
        <f t="shared" si="95"/>
        <v>0</v>
      </c>
      <c r="S1996" s="102" t="str">
        <f>IF(B1996="NET","",IFERROR(VLOOKUP(O1996,'2) Order Form'!$V$9:$V$905,1,FALSE),"Ikke med I order form"))</f>
        <v>Ikke med I order form</v>
      </c>
      <c r="U1996" s="118"/>
      <c r="V1996" s="176"/>
      <c r="W1996" s="120"/>
      <c r="AA1996" s="173"/>
    </row>
    <row r="1997" spans="1:27">
      <c r="A1997">
        <v>840035</v>
      </c>
      <c r="B1997" t="s">
        <v>3508</v>
      </c>
      <c r="C1997" t="s">
        <v>3939</v>
      </c>
      <c r="D1997" t="s">
        <v>3532</v>
      </c>
      <c r="E1997" t="s">
        <v>3533</v>
      </c>
      <c r="F1997" t="s">
        <v>79</v>
      </c>
      <c r="G1997" t="s">
        <v>214</v>
      </c>
      <c r="H1997">
        <v>0</v>
      </c>
      <c r="I1997">
        <v>0</v>
      </c>
      <c r="J1997">
        <v>0</v>
      </c>
      <c r="K1997">
        <v>0</v>
      </c>
      <c r="L1997">
        <v>0</v>
      </c>
      <c r="N1997" s="171" t="str">
        <f t="shared" si="93"/>
        <v>840035-MLRED-SM</v>
      </c>
      <c r="O1997" s="172" t="str">
        <f>IF(B1997="NET","",IF(B1997="","",IFERROR(VLOOKUP(N1997,EAN!$A:$B,2,FALSE),"MANGLER - MÅ OPPDATERE EAN-FANEN")))</f>
        <v>MANGLER - MÅ OPPDATERE EAN-FANEN</v>
      </c>
      <c r="P1997" s="171">
        <f t="shared" si="94"/>
        <v>0</v>
      </c>
      <c r="Q1997" s="171">
        <f t="shared" si="95"/>
        <v>0</v>
      </c>
      <c r="S1997" s="102" t="str">
        <f>IF(B1997="NET","",IFERROR(VLOOKUP(O1997,'2) Order Form'!$V$9:$V$905,1,FALSE),"Ikke med I order form"))</f>
        <v>Ikke med I order form</v>
      </c>
      <c r="U1997" s="118"/>
      <c r="V1997" s="176"/>
      <c r="W1997" s="120"/>
      <c r="AA1997" s="173"/>
    </row>
    <row r="1998" spans="1:27">
      <c r="A1998">
        <v>840035</v>
      </c>
      <c r="B1998" t="s">
        <v>3508</v>
      </c>
      <c r="C1998" t="s">
        <v>3939</v>
      </c>
      <c r="D1998" t="s">
        <v>3534</v>
      </c>
      <c r="E1998" t="s">
        <v>3533</v>
      </c>
      <c r="F1998" t="s">
        <v>80</v>
      </c>
      <c r="G1998" t="s">
        <v>214</v>
      </c>
      <c r="H1998">
        <v>0</v>
      </c>
      <c r="I1998">
        <v>0</v>
      </c>
      <c r="J1998">
        <v>0</v>
      </c>
      <c r="K1998">
        <v>0</v>
      </c>
      <c r="L1998">
        <v>0</v>
      </c>
      <c r="N1998" s="171" t="str">
        <f t="shared" si="93"/>
        <v>840035-MLRED-ML</v>
      </c>
      <c r="O1998" s="172" t="str">
        <f>IF(B1998="NET","",IF(B1998="","",IFERROR(VLOOKUP(N1998,EAN!$A:$B,2,FALSE),"MANGLER - MÅ OPPDATERE EAN-FANEN")))</f>
        <v>MANGLER - MÅ OPPDATERE EAN-FANEN</v>
      </c>
      <c r="P1998" s="171">
        <f t="shared" si="94"/>
        <v>0</v>
      </c>
      <c r="Q1998" s="171">
        <f t="shared" si="95"/>
        <v>0</v>
      </c>
      <c r="S1998" s="102" t="str">
        <f>IF(B1998="NET","",IFERROR(VLOOKUP(O1998,'2) Order Form'!$V$9:$V$905,1,FALSE),"Ikke med I order form"))</f>
        <v>Ikke med I order form</v>
      </c>
      <c r="U1998" s="118"/>
      <c r="V1998" s="176"/>
      <c r="W1998" s="120"/>
      <c r="AA1998" s="173"/>
    </row>
    <row r="1999" spans="1:27">
      <c r="A1999">
        <v>840035</v>
      </c>
      <c r="B1999" t="s">
        <v>3508</v>
      </c>
      <c r="C1999" t="s">
        <v>3939</v>
      </c>
      <c r="D1999" t="s">
        <v>3535</v>
      </c>
      <c r="E1999" t="s">
        <v>3533</v>
      </c>
      <c r="F1999" t="s">
        <v>81</v>
      </c>
      <c r="G1999" t="s">
        <v>214</v>
      </c>
      <c r="H1999">
        <v>0</v>
      </c>
      <c r="I1999">
        <v>0</v>
      </c>
      <c r="J1999">
        <v>0</v>
      </c>
      <c r="K1999">
        <v>0</v>
      </c>
      <c r="L1999">
        <v>0</v>
      </c>
      <c r="N1999" s="171" t="str">
        <f t="shared" si="93"/>
        <v>840035-MLRED-LXL</v>
      </c>
      <c r="O1999" s="172" t="str">
        <f>IF(B1999="NET","",IF(B1999="","",IFERROR(VLOOKUP(N1999,EAN!$A:$B,2,FALSE),"MANGLER - MÅ OPPDATERE EAN-FANEN")))</f>
        <v>MANGLER - MÅ OPPDATERE EAN-FANEN</v>
      </c>
      <c r="P1999" s="171">
        <f t="shared" si="94"/>
        <v>0</v>
      </c>
      <c r="Q1999" s="171">
        <f t="shared" si="95"/>
        <v>0</v>
      </c>
      <c r="S1999" s="102" t="str">
        <f>IF(B1999="NET","",IFERROR(VLOOKUP(O1999,'2) Order Form'!$V$9:$V$905,1,FALSE),"Ikke med I order form"))</f>
        <v>Ikke med I order form</v>
      </c>
      <c r="U1999" s="118"/>
      <c r="V1999" s="176"/>
      <c r="W1999" s="120"/>
      <c r="AA1999" s="173"/>
    </row>
    <row r="2000" spans="1:27">
      <c r="A2000">
        <v>840035</v>
      </c>
      <c r="B2000" t="s">
        <v>3508</v>
      </c>
      <c r="C2000" t="s">
        <v>3939</v>
      </c>
      <c r="D2000" t="s">
        <v>3536</v>
      </c>
      <c r="E2000" t="s">
        <v>3537</v>
      </c>
      <c r="F2000" t="s">
        <v>79</v>
      </c>
      <c r="G2000" t="s">
        <v>214</v>
      </c>
      <c r="H2000">
        <v>0</v>
      </c>
      <c r="I2000">
        <v>0</v>
      </c>
      <c r="J2000">
        <v>0</v>
      </c>
      <c r="K2000">
        <v>0</v>
      </c>
      <c r="L2000">
        <v>0</v>
      </c>
      <c r="N2000" s="171" t="str">
        <f t="shared" si="93"/>
        <v>840035-MMBDF-SM</v>
      </c>
      <c r="O2000" s="172" t="str">
        <f>IF(B2000="NET","",IF(B2000="","",IFERROR(VLOOKUP(N2000,EAN!$A:$B,2,FALSE),"MANGLER - MÅ OPPDATERE EAN-FANEN")))</f>
        <v>MANGLER - MÅ OPPDATERE EAN-FANEN</v>
      </c>
      <c r="P2000" s="171">
        <f t="shared" si="94"/>
        <v>0</v>
      </c>
      <c r="Q2000" s="171">
        <f t="shared" si="95"/>
        <v>0</v>
      </c>
      <c r="S2000" s="102" t="str">
        <f>IF(B2000="NET","",IFERROR(VLOOKUP(O2000,'2) Order Form'!$V$9:$V$905,1,FALSE),"Ikke med I order form"))</f>
        <v>Ikke med I order form</v>
      </c>
      <c r="U2000" s="118"/>
      <c r="V2000" s="176"/>
      <c r="W2000" s="120"/>
      <c r="AA2000" s="173"/>
    </row>
    <row r="2001" spans="1:21">
      <c r="A2001">
        <v>840035</v>
      </c>
      <c r="B2001" t="s">
        <v>3508</v>
      </c>
      <c r="C2001" t="s">
        <v>3939</v>
      </c>
      <c r="D2001" t="s">
        <v>3538</v>
      </c>
      <c r="E2001" t="s">
        <v>3537</v>
      </c>
      <c r="F2001" t="s">
        <v>80</v>
      </c>
      <c r="G2001" t="s">
        <v>214</v>
      </c>
      <c r="H2001">
        <v>0</v>
      </c>
      <c r="I2001">
        <v>0</v>
      </c>
      <c r="J2001">
        <v>0</v>
      </c>
      <c r="K2001">
        <v>0</v>
      </c>
      <c r="L2001">
        <v>0</v>
      </c>
      <c r="N2001" s="171" t="str">
        <f t="shared" si="93"/>
        <v>840035-MMBDF-ML</v>
      </c>
      <c r="O2001" s="172" t="str">
        <f>IF(B2001="NET","",IF(B2001="","",IFERROR(VLOOKUP(N2001,EAN!$A:$B,2,FALSE),"MANGLER - MÅ OPPDATERE EAN-FANEN")))</f>
        <v>MANGLER - MÅ OPPDATERE EAN-FANEN</v>
      </c>
      <c r="P2001" s="171">
        <f t="shared" si="94"/>
        <v>0</v>
      </c>
      <c r="Q2001" s="171">
        <f t="shared" si="95"/>
        <v>0</v>
      </c>
      <c r="S2001" s="102" t="str">
        <f>IF(B2001="NET","",IFERROR(VLOOKUP(O2001,'2) Order Form'!$V$9:$V$905,1,FALSE),"Ikke med I order form"))</f>
        <v>Ikke med I order form</v>
      </c>
      <c r="U2001" s="118"/>
    </row>
    <row r="2002" spans="1:21">
      <c r="A2002">
        <v>840035</v>
      </c>
      <c r="B2002" t="s">
        <v>3508</v>
      </c>
      <c r="C2002" t="s">
        <v>3939</v>
      </c>
      <c r="D2002" t="s">
        <v>3539</v>
      </c>
      <c r="E2002" t="s">
        <v>3537</v>
      </c>
      <c r="F2002" t="s">
        <v>81</v>
      </c>
      <c r="G2002" t="s">
        <v>214</v>
      </c>
      <c r="H2002">
        <v>0</v>
      </c>
      <c r="I2002">
        <v>0</v>
      </c>
      <c r="J2002">
        <v>0</v>
      </c>
      <c r="K2002">
        <v>0</v>
      </c>
      <c r="L2002">
        <v>0</v>
      </c>
      <c r="N2002" s="171" t="str">
        <f t="shared" si="93"/>
        <v>840035-MMBDF-LXL</v>
      </c>
      <c r="O2002" s="172" t="str">
        <f>IF(B2002="NET","",IF(B2002="","",IFERROR(VLOOKUP(N2002,EAN!$A:$B,2,FALSE),"MANGLER - MÅ OPPDATERE EAN-FANEN")))</f>
        <v>MANGLER - MÅ OPPDATERE EAN-FANEN</v>
      </c>
      <c r="P2002" s="171">
        <f t="shared" si="94"/>
        <v>0</v>
      </c>
      <c r="Q2002" s="171">
        <f t="shared" si="95"/>
        <v>0</v>
      </c>
      <c r="S2002" s="102" t="str">
        <f>IF(B2002="NET","",IFERROR(VLOOKUP(O2002,'2) Order Form'!$V$9:$V$905,1,FALSE),"Ikke med I order form"))</f>
        <v>Ikke med I order form</v>
      </c>
      <c r="U2002" s="118"/>
    </row>
    <row r="2003" spans="1:21">
      <c r="A2003">
        <v>840035</v>
      </c>
      <c r="B2003" t="s">
        <v>3508</v>
      </c>
      <c r="C2003" t="s">
        <v>3939</v>
      </c>
      <c r="D2003" t="s">
        <v>216</v>
      </c>
      <c r="E2003" t="s">
        <v>217</v>
      </c>
      <c r="F2003" t="s">
        <v>79</v>
      </c>
      <c r="G2003" t="s">
        <v>214</v>
      </c>
      <c r="H2003">
        <v>0</v>
      </c>
      <c r="I2003">
        <v>0</v>
      </c>
      <c r="J2003">
        <v>0</v>
      </c>
      <c r="K2003">
        <v>0</v>
      </c>
      <c r="L2003">
        <v>0</v>
      </c>
      <c r="N2003" s="171" t="str">
        <f t="shared" si="93"/>
        <v>840035-MNGRY-SM</v>
      </c>
      <c r="O2003" s="172" t="str">
        <f>IF(B2003="NET","",IF(B2003="","",IFERROR(VLOOKUP(N2003,EAN!$A:$B,2,FALSE),"MANGLER - MÅ OPPDATERE EAN-FANEN")))</f>
        <v>MANGLER - MÅ OPPDATERE EAN-FANEN</v>
      </c>
      <c r="P2003" s="171">
        <f t="shared" si="94"/>
        <v>0</v>
      </c>
      <c r="Q2003" s="171">
        <f t="shared" si="95"/>
        <v>0</v>
      </c>
      <c r="S2003" s="102" t="str">
        <f>IF(B2003="NET","",IFERROR(VLOOKUP(O2003,'2) Order Form'!$V$9:$V$905,1,FALSE),"Ikke med I order form"))</f>
        <v>Ikke med I order form</v>
      </c>
      <c r="U2003" s="118"/>
    </row>
    <row r="2004" spans="1:21">
      <c r="A2004">
        <v>840035</v>
      </c>
      <c r="B2004" t="s">
        <v>3508</v>
      </c>
      <c r="C2004" t="s">
        <v>3939</v>
      </c>
      <c r="D2004" t="s">
        <v>218</v>
      </c>
      <c r="E2004" t="s">
        <v>217</v>
      </c>
      <c r="F2004" t="s">
        <v>80</v>
      </c>
      <c r="G2004" t="s">
        <v>214</v>
      </c>
      <c r="H2004">
        <v>0</v>
      </c>
      <c r="I2004">
        <v>0</v>
      </c>
      <c r="J2004">
        <v>0</v>
      </c>
      <c r="K2004">
        <v>0</v>
      </c>
      <c r="L2004">
        <v>0</v>
      </c>
      <c r="N2004" s="171" t="str">
        <f t="shared" si="93"/>
        <v>840035-MNGRY-ML</v>
      </c>
      <c r="O2004" s="172" t="str">
        <f>IF(B2004="NET","",IF(B2004="","",IFERROR(VLOOKUP(N2004,EAN!$A:$B,2,FALSE),"MANGLER - MÅ OPPDATERE EAN-FANEN")))</f>
        <v>MANGLER - MÅ OPPDATERE EAN-FANEN</v>
      </c>
      <c r="P2004" s="171">
        <f t="shared" si="94"/>
        <v>0</v>
      </c>
      <c r="Q2004" s="171">
        <f t="shared" si="95"/>
        <v>0</v>
      </c>
      <c r="S2004" s="102" t="str">
        <f>IF(B2004="NET","",IFERROR(VLOOKUP(O2004,'2) Order Form'!$V$9:$V$905,1,FALSE),"Ikke med I order form"))</f>
        <v>Ikke med I order form</v>
      </c>
      <c r="U2004" s="118"/>
    </row>
    <row r="2005" spans="1:21">
      <c r="A2005">
        <v>840035</v>
      </c>
      <c r="B2005" t="s">
        <v>3508</v>
      </c>
      <c r="C2005" t="s">
        <v>3939</v>
      </c>
      <c r="D2005" t="s">
        <v>219</v>
      </c>
      <c r="E2005" t="s">
        <v>217</v>
      </c>
      <c r="F2005" t="s">
        <v>81</v>
      </c>
      <c r="G2005" t="s">
        <v>214</v>
      </c>
      <c r="H2005">
        <v>0</v>
      </c>
      <c r="I2005">
        <v>0</v>
      </c>
      <c r="J2005">
        <v>0</v>
      </c>
      <c r="K2005">
        <v>0</v>
      </c>
      <c r="L2005">
        <v>0</v>
      </c>
      <c r="N2005" s="171" t="str">
        <f t="shared" si="93"/>
        <v>840035-MNGRY-LXL</v>
      </c>
      <c r="O2005" s="172" t="str">
        <f>IF(B2005="NET","",IF(B2005="","",IFERROR(VLOOKUP(N2005,EAN!$A:$B,2,FALSE),"MANGLER - MÅ OPPDATERE EAN-FANEN")))</f>
        <v>MANGLER - MÅ OPPDATERE EAN-FANEN</v>
      </c>
      <c r="P2005" s="171">
        <f t="shared" si="94"/>
        <v>0</v>
      </c>
      <c r="Q2005" s="171">
        <f t="shared" si="95"/>
        <v>0</v>
      </c>
      <c r="S2005" s="102" t="str">
        <f>IF(B2005="NET","",IFERROR(VLOOKUP(O2005,'2) Order Form'!$V$9:$V$905,1,FALSE),"Ikke med I order form"))</f>
        <v>Ikke med I order form</v>
      </c>
      <c r="U2005" s="118"/>
    </row>
    <row r="2006" spans="1:21">
      <c r="A2006">
        <v>840035</v>
      </c>
      <c r="B2006" t="s">
        <v>3508</v>
      </c>
      <c r="C2006" t="s">
        <v>3939</v>
      </c>
      <c r="D2006" t="s">
        <v>3540</v>
      </c>
      <c r="E2006" t="s">
        <v>3541</v>
      </c>
      <c r="F2006" t="s">
        <v>79</v>
      </c>
      <c r="G2006" t="s">
        <v>214</v>
      </c>
      <c r="H2006">
        <v>0</v>
      </c>
      <c r="I2006">
        <v>0</v>
      </c>
      <c r="J2006">
        <v>0</v>
      </c>
      <c r="K2006">
        <v>0</v>
      </c>
      <c r="L2006">
        <v>0</v>
      </c>
      <c r="N2006" s="171" t="str">
        <f t="shared" si="93"/>
        <v>840035-MOLME-SM</v>
      </c>
      <c r="O2006" s="172" t="str">
        <f>IF(B2006="NET","",IF(B2006="","",IFERROR(VLOOKUP(N2006,EAN!$A:$B,2,FALSE),"MANGLER - MÅ OPPDATERE EAN-FANEN")))</f>
        <v>MANGLER - MÅ OPPDATERE EAN-FANEN</v>
      </c>
      <c r="P2006" s="171">
        <f t="shared" si="94"/>
        <v>0</v>
      </c>
      <c r="Q2006" s="171">
        <f t="shared" si="95"/>
        <v>0</v>
      </c>
      <c r="S2006" s="102" t="str">
        <f>IF(B2006="NET","",IFERROR(VLOOKUP(O2006,'2) Order Form'!$V$9:$V$905,1,FALSE),"Ikke med I order form"))</f>
        <v>Ikke med I order form</v>
      </c>
      <c r="U2006" s="118"/>
    </row>
    <row r="2007" spans="1:21">
      <c r="A2007">
        <v>840035</v>
      </c>
      <c r="B2007" t="s">
        <v>3508</v>
      </c>
      <c r="C2007" t="s">
        <v>3939</v>
      </c>
      <c r="D2007" t="s">
        <v>3542</v>
      </c>
      <c r="E2007" t="s">
        <v>3541</v>
      </c>
      <c r="F2007" t="s">
        <v>80</v>
      </c>
      <c r="G2007" t="s">
        <v>214</v>
      </c>
      <c r="H2007">
        <v>0</v>
      </c>
      <c r="I2007">
        <v>0</v>
      </c>
      <c r="J2007">
        <v>0</v>
      </c>
      <c r="K2007">
        <v>0</v>
      </c>
      <c r="L2007">
        <v>0</v>
      </c>
      <c r="N2007" s="171" t="str">
        <f t="shared" si="93"/>
        <v>840035-MOLME-ML</v>
      </c>
      <c r="O2007" s="172" t="str">
        <f>IF(B2007="NET","",IF(B2007="","",IFERROR(VLOOKUP(N2007,EAN!$A:$B,2,FALSE),"MANGLER - MÅ OPPDATERE EAN-FANEN")))</f>
        <v>MANGLER - MÅ OPPDATERE EAN-FANEN</v>
      </c>
      <c r="P2007" s="171">
        <f t="shared" si="94"/>
        <v>0</v>
      </c>
      <c r="Q2007" s="171">
        <f t="shared" si="95"/>
        <v>0</v>
      </c>
      <c r="S2007" s="102" t="str">
        <f>IF(B2007="NET","",IFERROR(VLOOKUP(O2007,'2) Order Form'!$V$9:$V$905,1,FALSE),"Ikke med I order form"))</f>
        <v>Ikke med I order form</v>
      </c>
      <c r="U2007" s="118"/>
    </row>
    <row r="2008" spans="1:21">
      <c r="A2008">
        <v>840035</v>
      </c>
      <c r="B2008" t="s">
        <v>3508</v>
      </c>
      <c r="C2008" t="s">
        <v>3939</v>
      </c>
      <c r="D2008" t="s">
        <v>3543</v>
      </c>
      <c r="E2008" t="s">
        <v>3541</v>
      </c>
      <c r="F2008" t="s">
        <v>81</v>
      </c>
      <c r="G2008" t="s">
        <v>214</v>
      </c>
      <c r="H2008">
        <v>0</v>
      </c>
      <c r="I2008">
        <v>0</v>
      </c>
      <c r="J2008">
        <v>0</v>
      </c>
      <c r="K2008">
        <v>0</v>
      </c>
      <c r="L2008">
        <v>0</v>
      </c>
      <c r="N2008" s="171" t="str">
        <f t="shared" si="93"/>
        <v>840035-MOLME-LXL</v>
      </c>
      <c r="O2008" s="172" t="str">
        <f>IF(B2008="NET","",IF(B2008="","",IFERROR(VLOOKUP(N2008,EAN!$A:$B,2,FALSE),"MANGLER - MÅ OPPDATERE EAN-FANEN")))</f>
        <v>MANGLER - MÅ OPPDATERE EAN-FANEN</v>
      </c>
      <c r="P2008" s="171">
        <f t="shared" si="94"/>
        <v>0</v>
      </c>
      <c r="Q2008" s="171">
        <f t="shared" si="95"/>
        <v>0</v>
      </c>
      <c r="S2008" s="102" t="str">
        <f>IF(B2008="NET","",IFERROR(VLOOKUP(O2008,'2) Order Form'!$V$9:$V$905,1,FALSE),"Ikke med I order form"))</f>
        <v>Ikke med I order form</v>
      </c>
      <c r="U2008" s="118"/>
    </row>
    <row r="2009" spans="1:21">
      <c r="A2009">
        <v>840035</v>
      </c>
      <c r="B2009" t="s">
        <v>3508</v>
      </c>
      <c r="C2009" t="s">
        <v>3939</v>
      </c>
      <c r="D2009" t="s">
        <v>350</v>
      </c>
      <c r="E2009" t="s">
        <v>351</v>
      </c>
      <c r="F2009" t="s">
        <v>79</v>
      </c>
      <c r="G2009" t="s">
        <v>214</v>
      </c>
      <c r="H2009">
        <v>0</v>
      </c>
      <c r="I2009">
        <v>0</v>
      </c>
      <c r="J2009">
        <v>0</v>
      </c>
      <c r="K2009">
        <v>0</v>
      </c>
      <c r="L2009">
        <v>0</v>
      </c>
      <c r="N2009" s="171" t="str">
        <f t="shared" si="93"/>
        <v>840035-MROGD-SM</v>
      </c>
      <c r="O2009" s="172" t="str">
        <f>IF(B2009="NET","",IF(B2009="","",IFERROR(VLOOKUP(N2009,EAN!$A:$B,2,FALSE),"MANGLER - MÅ OPPDATERE EAN-FANEN")))</f>
        <v>MANGLER - MÅ OPPDATERE EAN-FANEN</v>
      </c>
      <c r="P2009" s="171">
        <f t="shared" si="94"/>
        <v>0</v>
      </c>
      <c r="Q2009" s="171">
        <f t="shared" si="95"/>
        <v>0</v>
      </c>
      <c r="S2009" s="102" t="str">
        <f>IF(B2009="NET","",IFERROR(VLOOKUP(O2009,'2) Order Form'!$V$9:$V$905,1,FALSE),"Ikke med I order form"))</f>
        <v>Ikke med I order form</v>
      </c>
      <c r="U2009" s="118"/>
    </row>
    <row r="2010" spans="1:21">
      <c r="A2010">
        <v>840035</v>
      </c>
      <c r="B2010" t="s">
        <v>3508</v>
      </c>
      <c r="C2010" t="s">
        <v>3939</v>
      </c>
      <c r="D2010" t="s">
        <v>352</v>
      </c>
      <c r="E2010" t="s">
        <v>351</v>
      </c>
      <c r="F2010" t="s">
        <v>80</v>
      </c>
      <c r="G2010" t="s">
        <v>214</v>
      </c>
      <c r="H2010">
        <v>0</v>
      </c>
      <c r="I2010">
        <v>0</v>
      </c>
      <c r="J2010">
        <v>0</v>
      </c>
      <c r="K2010">
        <v>0</v>
      </c>
      <c r="L2010">
        <v>0</v>
      </c>
      <c r="N2010" s="171" t="str">
        <f t="shared" si="93"/>
        <v>840035-MROGD-ML</v>
      </c>
      <c r="O2010" s="172" t="str">
        <f>IF(B2010="NET","",IF(B2010="","",IFERROR(VLOOKUP(N2010,EAN!$A:$B,2,FALSE),"MANGLER - MÅ OPPDATERE EAN-FANEN")))</f>
        <v>MANGLER - MÅ OPPDATERE EAN-FANEN</v>
      </c>
      <c r="P2010" s="171">
        <f t="shared" si="94"/>
        <v>0</v>
      </c>
      <c r="Q2010" s="171">
        <f t="shared" si="95"/>
        <v>0</v>
      </c>
      <c r="S2010" s="102" t="str">
        <f>IF(B2010="NET","",IFERROR(VLOOKUP(O2010,'2) Order Form'!$V$9:$V$905,1,FALSE),"Ikke med I order form"))</f>
        <v>Ikke med I order form</v>
      </c>
      <c r="U2010" s="118"/>
    </row>
    <row r="2011" spans="1:21">
      <c r="A2011">
        <v>840035</v>
      </c>
      <c r="B2011" t="s">
        <v>3508</v>
      </c>
      <c r="C2011" t="s">
        <v>3939</v>
      </c>
      <c r="D2011" t="s">
        <v>353</v>
      </c>
      <c r="E2011" t="s">
        <v>351</v>
      </c>
      <c r="F2011" t="s">
        <v>81</v>
      </c>
      <c r="G2011" t="s">
        <v>214</v>
      </c>
      <c r="H2011">
        <v>29</v>
      </c>
      <c r="I2011">
        <v>29</v>
      </c>
      <c r="J2011">
        <v>29</v>
      </c>
      <c r="K2011">
        <v>29</v>
      </c>
      <c r="L2011">
        <v>29</v>
      </c>
      <c r="N2011" s="171" t="str">
        <f t="shared" si="93"/>
        <v>840035-MROGD-LXL</v>
      </c>
      <c r="O2011" s="172" t="str">
        <f>IF(B2011="NET","",IF(B2011="","",IFERROR(VLOOKUP(N2011,EAN!$A:$B,2,FALSE),"MANGLER - MÅ OPPDATERE EAN-FANEN")))</f>
        <v>MANGLER - MÅ OPPDATERE EAN-FANEN</v>
      </c>
      <c r="P2011" s="171">
        <f t="shared" si="94"/>
        <v>29</v>
      </c>
      <c r="Q2011" s="171">
        <f t="shared" si="95"/>
        <v>29</v>
      </c>
      <c r="S2011" s="102" t="str">
        <f>IF(B2011="NET","",IFERROR(VLOOKUP(O2011,'2) Order Form'!$V$9:$V$905,1,FALSE),"Ikke med I order form"))</f>
        <v>Ikke med I order form</v>
      </c>
      <c r="U2011" s="118"/>
    </row>
    <row r="2012" spans="1:21">
      <c r="A2012">
        <v>840035</v>
      </c>
      <c r="B2012" t="s">
        <v>3508</v>
      </c>
      <c r="C2012" t="s">
        <v>3939</v>
      </c>
      <c r="D2012" t="s">
        <v>155</v>
      </c>
      <c r="E2012" t="s">
        <v>145</v>
      </c>
      <c r="F2012" t="s">
        <v>79</v>
      </c>
      <c r="G2012" t="s">
        <v>214</v>
      </c>
      <c r="H2012">
        <v>0</v>
      </c>
      <c r="I2012">
        <v>0</v>
      </c>
      <c r="J2012">
        <v>0</v>
      </c>
      <c r="K2012">
        <v>0</v>
      </c>
      <c r="L2012">
        <v>0</v>
      </c>
      <c r="N2012" s="171" t="str">
        <f t="shared" si="93"/>
        <v>840035-MSBMC-SM</v>
      </c>
      <c r="O2012" s="172" t="str">
        <f>IF(B2012="NET","",IF(B2012="","",IFERROR(VLOOKUP(N2012,EAN!$A:$B,2,FALSE),"MANGLER - MÅ OPPDATERE EAN-FANEN")))</f>
        <v>MANGLER - MÅ OPPDATERE EAN-FANEN</v>
      </c>
      <c r="P2012" s="171">
        <f t="shared" si="94"/>
        <v>0</v>
      </c>
      <c r="Q2012" s="171">
        <f t="shared" si="95"/>
        <v>0</v>
      </c>
      <c r="S2012" s="102" t="str">
        <f>IF(B2012="NET","",IFERROR(VLOOKUP(O2012,'2) Order Form'!$V$9:$V$905,1,FALSE),"Ikke med I order form"))</f>
        <v>Ikke med I order form</v>
      </c>
      <c r="U2012" s="118"/>
    </row>
    <row r="2013" spans="1:21">
      <c r="A2013">
        <v>840035</v>
      </c>
      <c r="B2013" t="s">
        <v>3508</v>
      </c>
      <c r="C2013" t="s">
        <v>3939</v>
      </c>
      <c r="D2013" t="s">
        <v>156</v>
      </c>
      <c r="E2013" t="s">
        <v>145</v>
      </c>
      <c r="F2013" t="s">
        <v>80</v>
      </c>
      <c r="G2013" t="s">
        <v>214</v>
      </c>
      <c r="H2013">
        <v>0</v>
      </c>
      <c r="I2013">
        <v>0</v>
      </c>
      <c r="J2013">
        <v>0</v>
      </c>
      <c r="K2013">
        <v>0</v>
      </c>
      <c r="L2013">
        <v>0</v>
      </c>
      <c r="N2013" s="171" t="str">
        <f t="shared" si="93"/>
        <v>840035-MSBMC-ML</v>
      </c>
      <c r="O2013" s="172" t="str">
        <f>IF(B2013="NET","",IF(B2013="","",IFERROR(VLOOKUP(N2013,EAN!$A:$B,2,FALSE),"MANGLER - MÅ OPPDATERE EAN-FANEN")))</f>
        <v>MANGLER - MÅ OPPDATERE EAN-FANEN</v>
      </c>
      <c r="P2013" s="171">
        <f t="shared" si="94"/>
        <v>0</v>
      </c>
      <c r="Q2013" s="171">
        <f t="shared" si="95"/>
        <v>0</v>
      </c>
      <c r="S2013" s="102" t="str">
        <f>IF(B2013="NET","",IFERROR(VLOOKUP(O2013,'2) Order Form'!$V$9:$V$905,1,FALSE),"Ikke med I order form"))</f>
        <v>Ikke med I order form</v>
      </c>
      <c r="U2013" s="118"/>
    </row>
    <row r="2014" spans="1:21">
      <c r="A2014">
        <v>840035</v>
      </c>
      <c r="B2014" t="s">
        <v>3508</v>
      </c>
      <c r="C2014" t="s">
        <v>3939</v>
      </c>
      <c r="D2014" t="s">
        <v>157</v>
      </c>
      <c r="E2014" t="s">
        <v>145</v>
      </c>
      <c r="F2014" t="s">
        <v>81</v>
      </c>
      <c r="G2014" t="s">
        <v>214</v>
      </c>
      <c r="H2014">
        <v>0</v>
      </c>
      <c r="I2014">
        <v>0</v>
      </c>
      <c r="J2014">
        <v>0</v>
      </c>
      <c r="K2014">
        <v>0</v>
      </c>
      <c r="L2014">
        <v>0</v>
      </c>
      <c r="N2014" s="171" t="str">
        <f t="shared" si="93"/>
        <v>840035-MSBMC-LXL</v>
      </c>
      <c r="O2014" s="172" t="str">
        <f>IF(B2014="NET","",IF(B2014="","",IFERROR(VLOOKUP(N2014,EAN!$A:$B,2,FALSE),"MANGLER - MÅ OPPDATERE EAN-FANEN")))</f>
        <v>MANGLER - MÅ OPPDATERE EAN-FANEN</v>
      </c>
      <c r="P2014" s="171">
        <f t="shared" si="94"/>
        <v>0</v>
      </c>
      <c r="Q2014" s="171">
        <f t="shared" si="95"/>
        <v>0</v>
      </c>
      <c r="S2014" s="102" t="str">
        <f>IF(B2014="NET","",IFERROR(VLOOKUP(O2014,'2) Order Form'!$V$9:$V$905,1,FALSE),"Ikke med I order form"))</f>
        <v>Ikke med I order form</v>
      </c>
      <c r="U2014" s="118"/>
    </row>
    <row r="2015" spans="1:21">
      <c r="A2015">
        <v>840035</v>
      </c>
      <c r="B2015" t="s">
        <v>3508</v>
      </c>
      <c r="C2015" t="s">
        <v>3939</v>
      </c>
      <c r="D2015" t="s">
        <v>3544</v>
      </c>
      <c r="E2015" t="s">
        <v>3545</v>
      </c>
      <c r="F2015" t="s">
        <v>79</v>
      </c>
      <c r="G2015" t="s">
        <v>214</v>
      </c>
      <c r="H2015">
        <v>0</v>
      </c>
      <c r="I2015">
        <v>0</v>
      </c>
      <c r="J2015">
        <v>0</v>
      </c>
      <c r="K2015">
        <v>0</v>
      </c>
      <c r="L2015">
        <v>0</v>
      </c>
      <c r="N2015" s="171" t="str">
        <f t="shared" si="93"/>
        <v>840035-MSHBL-SM</v>
      </c>
      <c r="O2015" s="172" t="str">
        <f>IF(B2015="NET","",IF(B2015="","",IFERROR(VLOOKUP(N2015,EAN!$A:$B,2,FALSE),"MANGLER - MÅ OPPDATERE EAN-FANEN")))</f>
        <v>MANGLER - MÅ OPPDATERE EAN-FANEN</v>
      </c>
      <c r="P2015" s="171">
        <f t="shared" si="94"/>
        <v>0</v>
      </c>
      <c r="Q2015" s="171">
        <f t="shared" si="95"/>
        <v>0</v>
      </c>
      <c r="S2015" s="102" t="str">
        <f>IF(B2015="NET","",IFERROR(VLOOKUP(O2015,'2) Order Form'!$V$9:$V$905,1,FALSE),"Ikke med I order form"))</f>
        <v>Ikke med I order form</v>
      </c>
      <c r="U2015" s="118"/>
    </row>
    <row r="2016" spans="1:21">
      <c r="A2016">
        <v>840035</v>
      </c>
      <c r="B2016" t="s">
        <v>3508</v>
      </c>
      <c r="C2016" t="s">
        <v>3939</v>
      </c>
      <c r="D2016" t="s">
        <v>3546</v>
      </c>
      <c r="E2016" t="s">
        <v>3545</v>
      </c>
      <c r="F2016" t="s">
        <v>80</v>
      </c>
      <c r="G2016" t="s">
        <v>214</v>
      </c>
      <c r="H2016">
        <v>0</v>
      </c>
      <c r="I2016">
        <v>0</v>
      </c>
      <c r="J2016">
        <v>0</v>
      </c>
      <c r="K2016">
        <v>0</v>
      </c>
      <c r="L2016">
        <v>0</v>
      </c>
      <c r="N2016" s="171" t="str">
        <f t="shared" si="93"/>
        <v>840035-MSHBL-ML</v>
      </c>
      <c r="O2016" s="172" t="str">
        <f>IF(B2016="NET","",IF(B2016="","",IFERROR(VLOOKUP(N2016,EAN!$A:$B,2,FALSE),"MANGLER - MÅ OPPDATERE EAN-FANEN")))</f>
        <v>MANGLER - MÅ OPPDATERE EAN-FANEN</v>
      </c>
      <c r="P2016" s="171">
        <f t="shared" si="94"/>
        <v>0</v>
      </c>
      <c r="Q2016" s="171">
        <f t="shared" si="95"/>
        <v>0</v>
      </c>
      <c r="S2016" s="102" t="str">
        <f>IF(B2016="NET","",IFERROR(VLOOKUP(O2016,'2) Order Form'!$V$9:$V$905,1,FALSE),"Ikke med I order form"))</f>
        <v>Ikke med I order form</v>
      </c>
      <c r="U2016" s="118"/>
    </row>
    <row r="2017" spans="1:21">
      <c r="A2017">
        <v>840035</v>
      </c>
      <c r="B2017" t="s">
        <v>3508</v>
      </c>
      <c r="C2017" t="s">
        <v>3939</v>
      </c>
      <c r="D2017" t="s">
        <v>3547</v>
      </c>
      <c r="E2017" t="s">
        <v>3545</v>
      </c>
      <c r="F2017" t="s">
        <v>81</v>
      </c>
      <c r="G2017" t="s">
        <v>214</v>
      </c>
      <c r="H2017">
        <v>0</v>
      </c>
      <c r="I2017">
        <v>0</v>
      </c>
      <c r="J2017">
        <v>0</v>
      </c>
      <c r="K2017">
        <v>0</v>
      </c>
      <c r="L2017">
        <v>0</v>
      </c>
      <c r="N2017" s="171" t="str">
        <f t="shared" si="93"/>
        <v>840035-MSHBL-LXL</v>
      </c>
      <c r="O2017" s="172" t="str">
        <f>IF(B2017="NET","",IF(B2017="","",IFERROR(VLOOKUP(N2017,EAN!$A:$B,2,FALSE),"MANGLER - MÅ OPPDATERE EAN-FANEN")))</f>
        <v>MANGLER - MÅ OPPDATERE EAN-FANEN</v>
      </c>
      <c r="P2017" s="171">
        <f t="shared" si="94"/>
        <v>0</v>
      </c>
      <c r="Q2017" s="171">
        <f t="shared" si="95"/>
        <v>0</v>
      </c>
      <c r="S2017" s="102" t="str">
        <f>IF(B2017="NET","",IFERROR(VLOOKUP(O2017,'2) Order Form'!$V$9:$V$905,1,FALSE),"Ikke med I order form"))</f>
        <v>Ikke med I order form</v>
      </c>
      <c r="U2017" s="118"/>
    </row>
    <row r="2018" spans="1:21">
      <c r="A2018">
        <v>840035</v>
      </c>
      <c r="B2018" t="s">
        <v>3508</v>
      </c>
      <c r="C2018" t="s">
        <v>3939</v>
      </c>
      <c r="D2018" t="s">
        <v>131</v>
      </c>
      <c r="E2018" t="s">
        <v>84</v>
      </c>
      <c r="F2018" t="s">
        <v>79</v>
      </c>
      <c r="G2018" t="s">
        <v>111</v>
      </c>
      <c r="H2018">
        <v>23</v>
      </c>
      <c r="I2018">
        <v>23</v>
      </c>
      <c r="J2018">
        <v>23</v>
      </c>
      <c r="K2018">
        <v>23</v>
      </c>
      <c r="L2018">
        <v>23</v>
      </c>
      <c r="N2018" s="171" t="str">
        <f t="shared" si="93"/>
        <v>840035-MWHTE-SM</v>
      </c>
      <c r="O2018" s="172" t="str">
        <f>IF(B2018="NET","",IF(B2018="","",IFERROR(VLOOKUP(N2018,EAN!$A:$B,2,FALSE),"MANGLER - MÅ OPPDATERE EAN-FANEN")))</f>
        <v>MANGLER - MÅ OPPDATERE EAN-FANEN</v>
      </c>
      <c r="P2018" s="171">
        <f t="shared" si="94"/>
        <v>23</v>
      </c>
      <c r="Q2018" s="171">
        <f t="shared" si="95"/>
        <v>23</v>
      </c>
      <c r="S2018" s="102" t="str">
        <f>IF(B2018="NET","",IFERROR(VLOOKUP(O2018,'2) Order Form'!$V$9:$V$905,1,FALSE),"Ikke med I order form"))</f>
        <v>Ikke med I order form</v>
      </c>
      <c r="U2018" s="118"/>
    </row>
    <row r="2019" spans="1:21">
      <c r="A2019">
        <v>840035</v>
      </c>
      <c r="B2019" t="s">
        <v>3508</v>
      </c>
      <c r="C2019" t="s">
        <v>3939</v>
      </c>
      <c r="D2019" t="s">
        <v>132</v>
      </c>
      <c r="E2019" t="s">
        <v>84</v>
      </c>
      <c r="F2019" t="s">
        <v>80</v>
      </c>
      <c r="G2019" t="s">
        <v>111</v>
      </c>
      <c r="H2019">
        <v>287</v>
      </c>
      <c r="I2019">
        <v>287</v>
      </c>
      <c r="J2019">
        <v>287</v>
      </c>
      <c r="K2019">
        <v>287</v>
      </c>
      <c r="L2019">
        <v>287</v>
      </c>
      <c r="N2019" s="171" t="str">
        <f t="shared" si="93"/>
        <v>840035-MWHTE-ML</v>
      </c>
      <c r="O2019" s="172" t="str">
        <f>IF(B2019="NET","",IF(B2019="","",IFERROR(VLOOKUP(N2019,EAN!$A:$B,2,FALSE),"MANGLER - MÅ OPPDATERE EAN-FANEN")))</f>
        <v>MANGLER - MÅ OPPDATERE EAN-FANEN</v>
      </c>
      <c r="P2019" s="171">
        <f t="shared" si="94"/>
        <v>287</v>
      </c>
      <c r="Q2019" s="171">
        <f t="shared" si="95"/>
        <v>287</v>
      </c>
      <c r="S2019" s="102" t="str">
        <f>IF(B2019="NET","",IFERROR(VLOOKUP(O2019,'2) Order Form'!$V$9:$V$905,1,FALSE),"Ikke med I order form"))</f>
        <v>Ikke med I order form</v>
      </c>
      <c r="U2019" s="118"/>
    </row>
    <row r="2020" spans="1:21">
      <c r="A2020">
        <v>840035</v>
      </c>
      <c r="B2020" t="s">
        <v>3508</v>
      </c>
      <c r="C2020" t="s">
        <v>3939</v>
      </c>
      <c r="D2020" t="s">
        <v>133</v>
      </c>
      <c r="E2020" t="s">
        <v>84</v>
      </c>
      <c r="F2020" t="s">
        <v>81</v>
      </c>
      <c r="G2020" t="s">
        <v>111</v>
      </c>
      <c r="H2020">
        <v>181</v>
      </c>
      <c r="I2020">
        <v>181</v>
      </c>
      <c r="J2020">
        <v>181</v>
      </c>
      <c r="K2020">
        <v>181</v>
      </c>
      <c r="L2020">
        <v>181</v>
      </c>
      <c r="N2020" s="171" t="str">
        <f t="shared" si="93"/>
        <v>840035-MWHTE-LXL</v>
      </c>
      <c r="O2020" s="172" t="str">
        <f>IF(B2020="NET","",IF(B2020="","",IFERROR(VLOOKUP(N2020,EAN!$A:$B,2,FALSE),"MANGLER - MÅ OPPDATERE EAN-FANEN")))</f>
        <v>MANGLER - MÅ OPPDATERE EAN-FANEN</v>
      </c>
      <c r="P2020" s="171">
        <f t="shared" si="94"/>
        <v>181</v>
      </c>
      <c r="Q2020" s="171">
        <f t="shared" si="95"/>
        <v>181</v>
      </c>
      <c r="S2020" s="102" t="str">
        <f>IF(B2020="NET","",IFERROR(VLOOKUP(O2020,'2) Order Form'!$V$9:$V$905,1,FALSE),"Ikke med I order form"))</f>
        <v>Ikke med I order form</v>
      </c>
      <c r="U2020" s="118"/>
    </row>
    <row r="2021" spans="1:21">
      <c r="A2021">
        <v>840035</v>
      </c>
      <c r="B2021" t="s">
        <v>3508</v>
      </c>
      <c r="C2021" t="s">
        <v>3939</v>
      </c>
      <c r="D2021" t="s">
        <v>3548</v>
      </c>
      <c r="E2021" t="s">
        <v>3549</v>
      </c>
      <c r="F2021" t="s">
        <v>79</v>
      </c>
      <c r="G2021" t="s">
        <v>214</v>
      </c>
      <c r="H2021">
        <v>0</v>
      </c>
      <c r="I2021">
        <v>0</v>
      </c>
      <c r="J2021">
        <v>0</v>
      </c>
      <c r="K2021">
        <v>0</v>
      </c>
      <c r="L2021">
        <v>0</v>
      </c>
      <c r="N2021" s="171" t="str">
        <f t="shared" si="93"/>
        <v>840035-NAVY-SM</v>
      </c>
      <c r="O2021" s="172" t="str">
        <f>IF(B2021="NET","",IF(B2021="","",IFERROR(VLOOKUP(N2021,EAN!$A:$B,2,FALSE),"MANGLER - MÅ OPPDATERE EAN-FANEN")))</f>
        <v>MANGLER - MÅ OPPDATERE EAN-FANEN</v>
      </c>
      <c r="P2021" s="171">
        <f t="shared" si="94"/>
        <v>0</v>
      </c>
      <c r="Q2021" s="171">
        <f t="shared" si="95"/>
        <v>0</v>
      </c>
      <c r="S2021" s="102" t="str">
        <f>IF(B2021="NET","",IFERROR(VLOOKUP(O2021,'2) Order Form'!$V$9:$V$905,1,FALSE),"Ikke med I order form"))</f>
        <v>Ikke med I order form</v>
      </c>
      <c r="U2021" s="118"/>
    </row>
    <row r="2022" spans="1:21">
      <c r="A2022">
        <v>840035</v>
      </c>
      <c r="B2022" t="s">
        <v>3508</v>
      </c>
      <c r="C2022" t="s">
        <v>3939</v>
      </c>
      <c r="D2022" t="s">
        <v>3550</v>
      </c>
      <c r="E2022" t="s">
        <v>3549</v>
      </c>
      <c r="F2022" t="s">
        <v>80</v>
      </c>
      <c r="G2022" t="s">
        <v>214</v>
      </c>
      <c r="H2022">
        <v>0</v>
      </c>
      <c r="I2022">
        <v>0</v>
      </c>
      <c r="J2022">
        <v>0</v>
      </c>
      <c r="K2022">
        <v>0</v>
      </c>
      <c r="L2022">
        <v>0</v>
      </c>
      <c r="N2022" s="171" t="str">
        <f t="shared" si="93"/>
        <v>840035-NAVY-ML</v>
      </c>
      <c r="O2022" s="172" t="str">
        <f>IF(B2022="NET","",IF(B2022="","",IFERROR(VLOOKUP(N2022,EAN!$A:$B,2,FALSE),"MANGLER - MÅ OPPDATERE EAN-FANEN")))</f>
        <v>MANGLER - MÅ OPPDATERE EAN-FANEN</v>
      </c>
      <c r="P2022" s="171">
        <f t="shared" si="94"/>
        <v>0</v>
      </c>
      <c r="Q2022" s="171">
        <f t="shared" si="95"/>
        <v>0</v>
      </c>
      <c r="S2022" s="102" t="str">
        <f>IF(B2022="NET","",IFERROR(VLOOKUP(O2022,'2) Order Form'!$V$9:$V$905,1,FALSE),"Ikke med I order form"))</f>
        <v>Ikke med I order form</v>
      </c>
      <c r="U2022" s="118"/>
    </row>
    <row r="2023" spans="1:21">
      <c r="A2023">
        <v>840035</v>
      </c>
      <c r="B2023" t="s">
        <v>3508</v>
      </c>
      <c r="C2023" t="s">
        <v>3939</v>
      </c>
      <c r="D2023" t="s">
        <v>3551</v>
      </c>
      <c r="E2023" t="s">
        <v>3549</v>
      </c>
      <c r="F2023" t="s">
        <v>81</v>
      </c>
      <c r="G2023" t="s">
        <v>214</v>
      </c>
      <c r="H2023">
        <v>0</v>
      </c>
      <c r="I2023">
        <v>0</v>
      </c>
      <c r="J2023">
        <v>0</v>
      </c>
      <c r="K2023">
        <v>0</v>
      </c>
      <c r="L2023">
        <v>0</v>
      </c>
      <c r="N2023" s="171" t="str">
        <f t="shared" si="93"/>
        <v>840035-NAVY-LXL</v>
      </c>
      <c r="O2023" s="172" t="str">
        <f>IF(B2023="NET","",IF(B2023="","",IFERROR(VLOOKUP(N2023,EAN!$A:$B,2,FALSE),"MANGLER - MÅ OPPDATERE EAN-FANEN")))</f>
        <v>MANGLER - MÅ OPPDATERE EAN-FANEN</v>
      </c>
      <c r="P2023" s="171">
        <f t="shared" si="94"/>
        <v>0</v>
      </c>
      <c r="Q2023" s="171">
        <f t="shared" si="95"/>
        <v>0</v>
      </c>
      <c r="S2023" s="102" t="str">
        <f>IF(B2023="NET","",IFERROR(VLOOKUP(O2023,'2) Order Form'!$V$9:$V$905,1,FALSE),"Ikke med I order form"))</f>
        <v>Ikke med I order form</v>
      </c>
      <c r="U2023" s="118"/>
    </row>
    <row r="2024" spans="1:21">
      <c r="A2024">
        <v>840035</v>
      </c>
      <c r="B2024" t="s">
        <v>3508</v>
      </c>
      <c r="C2024" t="s">
        <v>3939</v>
      </c>
      <c r="D2024" t="s">
        <v>3552</v>
      </c>
      <c r="E2024" t="s">
        <v>3553</v>
      </c>
      <c r="F2024" t="s">
        <v>79</v>
      </c>
      <c r="G2024" t="s">
        <v>214</v>
      </c>
      <c r="H2024">
        <v>0</v>
      </c>
      <c r="I2024">
        <v>0</v>
      </c>
      <c r="J2024">
        <v>0</v>
      </c>
      <c r="K2024">
        <v>0</v>
      </c>
      <c r="L2024">
        <v>0</v>
      </c>
      <c r="N2024" s="171" t="str">
        <f t="shared" si="93"/>
        <v>840035-OEDRB-SM</v>
      </c>
      <c r="O2024" s="172" t="str">
        <f>IF(B2024="NET","",IF(B2024="","",IFERROR(VLOOKUP(N2024,EAN!$A:$B,2,FALSE),"MANGLER - MÅ OPPDATERE EAN-FANEN")))</f>
        <v>MANGLER - MÅ OPPDATERE EAN-FANEN</v>
      </c>
      <c r="P2024" s="171">
        <f t="shared" si="94"/>
        <v>0</v>
      </c>
      <c r="Q2024" s="171">
        <f t="shared" si="95"/>
        <v>0</v>
      </c>
      <c r="S2024" s="102" t="str">
        <f>IF(B2024="NET","",IFERROR(VLOOKUP(O2024,'2) Order Form'!$V$9:$V$905,1,FALSE),"Ikke med I order form"))</f>
        <v>Ikke med I order form</v>
      </c>
      <c r="U2024" s="118"/>
    </row>
    <row r="2025" spans="1:21">
      <c r="A2025">
        <v>840035</v>
      </c>
      <c r="B2025" t="s">
        <v>3508</v>
      </c>
      <c r="C2025" t="s">
        <v>3939</v>
      </c>
      <c r="D2025" t="s">
        <v>3554</v>
      </c>
      <c r="E2025" t="s">
        <v>3553</v>
      </c>
      <c r="F2025" t="s">
        <v>80</v>
      </c>
      <c r="G2025" t="s">
        <v>214</v>
      </c>
      <c r="H2025">
        <v>0</v>
      </c>
      <c r="I2025">
        <v>0</v>
      </c>
      <c r="J2025">
        <v>0</v>
      </c>
      <c r="K2025">
        <v>0</v>
      </c>
      <c r="L2025">
        <v>0</v>
      </c>
      <c r="N2025" s="171" t="str">
        <f t="shared" si="93"/>
        <v>840035-OEDRB-ML</v>
      </c>
      <c r="O2025" s="172" t="str">
        <f>IF(B2025="NET","",IF(B2025="","",IFERROR(VLOOKUP(N2025,EAN!$A:$B,2,FALSE),"MANGLER - MÅ OPPDATERE EAN-FANEN")))</f>
        <v>MANGLER - MÅ OPPDATERE EAN-FANEN</v>
      </c>
      <c r="P2025" s="171">
        <f t="shared" si="94"/>
        <v>0</v>
      </c>
      <c r="Q2025" s="171">
        <f t="shared" si="95"/>
        <v>0</v>
      </c>
      <c r="S2025" s="102" t="str">
        <f>IF(B2025="NET","",IFERROR(VLOOKUP(O2025,'2) Order Form'!$V$9:$V$905,1,FALSE),"Ikke med I order form"))</f>
        <v>Ikke med I order form</v>
      </c>
      <c r="U2025" s="118"/>
    </row>
    <row r="2026" spans="1:21">
      <c r="A2026">
        <v>840035</v>
      </c>
      <c r="B2026" t="s">
        <v>3508</v>
      </c>
      <c r="C2026" t="s">
        <v>3939</v>
      </c>
      <c r="D2026" t="s">
        <v>3555</v>
      </c>
      <c r="E2026" t="s">
        <v>3553</v>
      </c>
      <c r="F2026" t="s">
        <v>81</v>
      </c>
      <c r="G2026" t="s">
        <v>214</v>
      </c>
      <c r="H2026">
        <v>0</v>
      </c>
      <c r="I2026">
        <v>0</v>
      </c>
      <c r="J2026">
        <v>0</v>
      </c>
      <c r="K2026">
        <v>0</v>
      </c>
      <c r="L2026">
        <v>0</v>
      </c>
      <c r="N2026" s="171" t="str">
        <f t="shared" si="93"/>
        <v>840035-OEDRB-LXL</v>
      </c>
      <c r="O2026" s="172" t="str">
        <f>IF(B2026="NET","",IF(B2026="","",IFERROR(VLOOKUP(N2026,EAN!$A:$B,2,FALSE),"MANGLER - MÅ OPPDATERE EAN-FANEN")))</f>
        <v>MANGLER - MÅ OPPDATERE EAN-FANEN</v>
      </c>
      <c r="P2026" s="171">
        <f t="shared" si="94"/>
        <v>0</v>
      </c>
      <c r="Q2026" s="171">
        <f t="shared" si="95"/>
        <v>0</v>
      </c>
      <c r="S2026" s="102" t="str">
        <f>IF(B2026="NET","",IFERROR(VLOOKUP(O2026,'2) Order Form'!$V$9:$V$905,1,FALSE),"Ikke med I order form"))</f>
        <v>Ikke med I order form</v>
      </c>
      <c r="U2026" s="118"/>
    </row>
    <row r="2027" spans="1:21">
      <c r="A2027">
        <v>840035</v>
      </c>
      <c r="B2027" t="s">
        <v>3508</v>
      </c>
      <c r="C2027" t="s">
        <v>3939</v>
      </c>
      <c r="D2027" t="s">
        <v>3556</v>
      </c>
      <c r="E2027" t="s">
        <v>3557</v>
      </c>
      <c r="F2027" t="s">
        <v>79</v>
      </c>
      <c r="G2027" t="s">
        <v>214</v>
      </c>
      <c r="H2027">
        <v>0</v>
      </c>
      <c r="I2027">
        <v>0</v>
      </c>
      <c r="J2027">
        <v>0</v>
      </c>
      <c r="K2027">
        <v>0</v>
      </c>
      <c r="L2027">
        <v>0</v>
      </c>
      <c r="N2027" s="171" t="str">
        <f t="shared" si="93"/>
        <v>840035-SGMCH-SM</v>
      </c>
      <c r="O2027" s="172" t="str">
        <f>IF(B2027="NET","",IF(B2027="","",IFERROR(VLOOKUP(N2027,EAN!$A:$B,2,FALSE),"MANGLER - MÅ OPPDATERE EAN-FANEN")))</f>
        <v>MANGLER - MÅ OPPDATERE EAN-FANEN</v>
      </c>
      <c r="P2027" s="171">
        <f t="shared" si="94"/>
        <v>0</v>
      </c>
      <c r="Q2027" s="171">
        <f t="shared" si="95"/>
        <v>0</v>
      </c>
      <c r="S2027" s="102" t="str">
        <f>IF(B2027="NET","",IFERROR(VLOOKUP(O2027,'2) Order Form'!$V$9:$V$905,1,FALSE),"Ikke med I order form"))</f>
        <v>Ikke med I order form</v>
      </c>
      <c r="U2027" s="118"/>
    </row>
    <row r="2028" spans="1:21">
      <c r="A2028">
        <v>840035</v>
      </c>
      <c r="B2028" t="s">
        <v>3508</v>
      </c>
      <c r="C2028" t="s">
        <v>3939</v>
      </c>
      <c r="D2028" t="s">
        <v>3558</v>
      </c>
      <c r="E2028" t="s">
        <v>3557</v>
      </c>
      <c r="F2028" t="s">
        <v>80</v>
      </c>
      <c r="G2028" t="s">
        <v>214</v>
      </c>
      <c r="H2028">
        <v>0</v>
      </c>
      <c r="I2028">
        <v>0</v>
      </c>
      <c r="J2028">
        <v>0</v>
      </c>
      <c r="K2028">
        <v>0</v>
      </c>
      <c r="L2028">
        <v>0</v>
      </c>
      <c r="N2028" s="171" t="str">
        <f t="shared" si="93"/>
        <v>840035-SGMCH-ML</v>
      </c>
      <c r="O2028" s="172" t="str">
        <f>IF(B2028="NET","",IF(B2028="","",IFERROR(VLOOKUP(N2028,EAN!$A:$B,2,FALSE),"MANGLER - MÅ OPPDATERE EAN-FANEN")))</f>
        <v>MANGLER - MÅ OPPDATERE EAN-FANEN</v>
      </c>
      <c r="P2028" s="171">
        <f t="shared" si="94"/>
        <v>0</v>
      </c>
      <c r="Q2028" s="171">
        <f t="shared" si="95"/>
        <v>0</v>
      </c>
      <c r="S2028" s="102" t="str">
        <f>IF(B2028="NET","",IFERROR(VLOOKUP(O2028,'2) Order Form'!$V$9:$V$905,1,FALSE),"Ikke med I order form"))</f>
        <v>Ikke med I order form</v>
      </c>
      <c r="U2028" s="118"/>
    </row>
    <row r="2029" spans="1:21">
      <c r="A2029">
        <v>840035</v>
      </c>
      <c r="B2029" t="s">
        <v>3508</v>
      </c>
      <c r="C2029" t="s">
        <v>3939</v>
      </c>
      <c r="D2029" t="s">
        <v>3559</v>
      </c>
      <c r="E2029" t="s">
        <v>3557</v>
      </c>
      <c r="F2029" t="s">
        <v>81</v>
      </c>
      <c r="G2029" t="s">
        <v>214</v>
      </c>
      <c r="H2029">
        <v>0</v>
      </c>
      <c r="I2029">
        <v>0</v>
      </c>
      <c r="J2029">
        <v>0</v>
      </c>
      <c r="K2029">
        <v>0</v>
      </c>
      <c r="L2029">
        <v>0</v>
      </c>
      <c r="N2029" s="171" t="str">
        <f t="shared" si="93"/>
        <v>840035-SGMCH-LXL</v>
      </c>
      <c r="O2029" s="172" t="str">
        <f>IF(B2029="NET","",IF(B2029="","",IFERROR(VLOOKUP(N2029,EAN!$A:$B,2,FALSE),"MANGLER - MÅ OPPDATERE EAN-FANEN")))</f>
        <v>MANGLER - MÅ OPPDATERE EAN-FANEN</v>
      </c>
      <c r="P2029" s="171">
        <f t="shared" si="94"/>
        <v>0</v>
      </c>
      <c r="Q2029" s="171">
        <f t="shared" si="95"/>
        <v>0</v>
      </c>
      <c r="S2029" s="102" t="str">
        <f>IF(B2029="NET","",IFERROR(VLOOKUP(O2029,'2) Order Form'!$V$9:$V$905,1,FALSE),"Ikke med I order form"))</f>
        <v>Ikke med I order form</v>
      </c>
      <c r="U2029" s="118"/>
    </row>
    <row r="2030" spans="1:21">
      <c r="A2030">
        <v>840035</v>
      </c>
      <c r="B2030" t="s">
        <v>3508</v>
      </c>
      <c r="C2030" t="s">
        <v>3939</v>
      </c>
      <c r="D2030" t="s">
        <v>134</v>
      </c>
      <c r="E2030" t="s">
        <v>91</v>
      </c>
      <c r="F2030" t="s">
        <v>79</v>
      </c>
      <c r="G2030" t="s">
        <v>214</v>
      </c>
      <c r="H2030">
        <v>0</v>
      </c>
      <c r="I2030">
        <v>0</v>
      </c>
      <c r="J2030">
        <v>0</v>
      </c>
      <c r="K2030">
        <v>0</v>
      </c>
      <c r="L2030">
        <v>0</v>
      </c>
      <c r="N2030" s="171" t="str">
        <f t="shared" si="93"/>
        <v>840035-SGRME-SM</v>
      </c>
      <c r="O2030" s="172" t="str">
        <f>IF(B2030="NET","",IF(B2030="","",IFERROR(VLOOKUP(N2030,EAN!$A:$B,2,FALSE),"MANGLER - MÅ OPPDATERE EAN-FANEN")))</f>
        <v>MANGLER - MÅ OPPDATERE EAN-FANEN</v>
      </c>
      <c r="P2030" s="171">
        <f t="shared" si="94"/>
        <v>0</v>
      </c>
      <c r="Q2030" s="171">
        <f t="shared" si="95"/>
        <v>0</v>
      </c>
      <c r="S2030" s="102" t="str">
        <f>IF(B2030="NET","",IFERROR(VLOOKUP(O2030,'2) Order Form'!$V$9:$V$905,1,FALSE),"Ikke med I order form"))</f>
        <v>Ikke med I order form</v>
      </c>
      <c r="U2030" s="118"/>
    </row>
    <row r="2031" spans="1:21">
      <c r="A2031">
        <v>840035</v>
      </c>
      <c r="B2031" t="s">
        <v>3508</v>
      </c>
      <c r="C2031" t="s">
        <v>3939</v>
      </c>
      <c r="D2031" t="s">
        <v>135</v>
      </c>
      <c r="E2031" t="s">
        <v>91</v>
      </c>
      <c r="F2031" t="s">
        <v>80</v>
      </c>
      <c r="G2031" t="s">
        <v>214</v>
      </c>
      <c r="H2031">
        <v>0</v>
      </c>
      <c r="I2031">
        <v>0</v>
      </c>
      <c r="J2031">
        <v>0</v>
      </c>
      <c r="K2031">
        <v>0</v>
      </c>
      <c r="L2031">
        <v>0</v>
      </c>
      <c r="N2031" s="171" t="str">
        <f t="shared" si="93"/>
        <v>840035-SGRME-ML</v>
      </c>
      <c r="O2031" s="172" t="str">
        <f>IF(B2031="NET","",IF(B2031="","",IFERROR(VLOOKUP(N2031,EAN!$A:$B,2,FALSE),"MANGLER - MÅ OPPDATERE EAN-FANEN")))</f>
        <v>MANGLER - MÅ OPPDATERE EAN-FANEN</v>
      </c>
      <c r="P2031" s="171">
        <f t="shared" si="94"/>
        <v>0</v>
      </c>
      <c r="Q2031" s="171">
        <f t="shared" si="95"/>
        <v>0</v>
      </c>
      <c r="S2031" s="102" t="str">
        <f>IF(B2031="NET","",IFERROR(VLOOKUP(O2031,'2) Order Form'!$V$9:$V$905,1,FALSE),"Ikke med I order form"))</f>
        <v>Ikke med I order form</v>
      </c>
      <c r="U2031" s="118"/>
    </row>
    <row r="2032" spans="1:21">
      <c r="A2032">
        <v>840035</v>
      </c>
      <c r="B2032" t="s">
        <v>3508</v>
      </c>
      <c r="C2032" t="s">
        <v>3939</v>
      </c>
      <c r="D2032" t="s">
        <v>220</v>
      </c>
      <c r="E2032" t="s">
        <v>91</v>
      </c>
      <c r="F2032" t="s">
        <v>81</v>
      </c>
      <c r="G2032" t="s">
        <v>214</v>
      </c>
      <c r="H2032">
        <v>0</v>
      </c>
      <c r="I2032">
        <v>0</v>
      </c>
      <c r="J2032">
        <v>0</v>
      </c>
      <c r="K2032">
        <v>0</v>
      </c>
      <c r="L2032">
        <v>0</v>
      </c>
      <c r="N2032" s="171" t="str">
        <f t="shared" si="93"/>
        <v>840035-SGRME-LXL</v>
      </c>
      <c r="O2032" s="172" t="str">
        <f>IF(B2032="NET","",IF(B2032="","",IFERROR(VLOOKUP(N2032,EAN!$A:$B,2,FALSE),"MANGLER - MÅ OPPDATERE EAN-FANEN")))</f>
        <v>MANGLER - MÅ OPPDATERE EAN-FANEN</v>
      </c>
      <c r="P2032" s="171">
        <f t="shared" si="94"/>
        <v>0</v>
      </c>
      <c r="Q2032" s="171">
        <f t="shared" si="95"/>
        <v>0</v>
      </c>
      <c r="S2032" s="102" t="str">
        <f>IF(B2032="NET","",IFERROR(VLOOKUP(O2032,'2) Order Form'!$V$9:$V$905,1,FALSE),"Ikke med I order form"))</f>
        <v>Ikke med I order form</v>
      </c>
      <c r="U2032" s="118"/>
    </row>
    <row r="2033" spans="1:21">
      <c r="A2033">
        <v>840035</v>
      </c>
      <c r="B2033" t="s">
        <v>3508</v>
      </c>
      <c r="C2033" t="s">
        <v>3939</v>
      </c>
      <c r="D2033" t="s">
        <v>1497</v>
      </c>
      <c r="E2033" t="s">
        <v>1475</v>
      </c>
      <c r="F2033" t="s">
        <v>79</v>
      </c>
      <c r="G2033" t="s">
        <v>111</v>
      </c>
      <c r="H2033">
        <v>0</v>
      </c>
      <c r="I2033">
        <v>0</v>
      </c>
      <c r="J2033">
        <v>0</v>
      </c>
      <c r="K2033">
        <v>0</v>
      </c>
      <c r="L2033">
        <v>0</v>
      </c>
      <c r="N2033" s="171" t="str">
        <f t="shared" si="93"/>
        <v>840035-WOLND-SM</v>
      </c>
      <c r="O2033" s="172" t="str">
        <f>IF(B2033="NET","",IF(B2033="","",IFERROR(VLOOKUP(N2033,EAN!$A:$B,2,FALSE),"MANGLER - MÅ OPPDATERE EAN-FANEN")))</f>
        <v>MANGLER - MÅ OPPDATERE EAN-FANEN</v>
      </c>
      <c r="P2033" s="171">
        <f t="shared" si="94"/>
        <v>0</v>
      </c>
      <c r="Q2033" s="171">
        <f t="shared" si="95"/>
        <v>0</v>
      </c>
      <c r="S2033" s="102" t="str">
        <f>IF(B2033="NET","",IFERROR(VLOOKUP(O2033,'2) Order Form'!$V$9:$V$905,1,FALSE),"Ikke med I order form"))</f>
        <v>Ikke med I order form</v>
      </c>
      <c r="U2033" s="118"/>
    </row>
    <row r="2034" spans="1:21">
      <c r="A2034">
        <v>840035</v>
      </c>
      <c r="B2034" t="s">
        <v>3508</v>
      </c>
      <c r="C2034" t="s">
        <v>3939</v>
      </c>
      <c r="D2034" t="s">
        <v>1498</v>
      </c>
      <c r="E2034" t="s">
        <v>1475</v>
      </c>
      <c r="F2034" t="s">
        <v>80</v>
      </c>
      <c r="G2034" t="s">
        <v>111</v>
      </c>
      <c r="H2034">
        <v>0</v>
      </c>
      <c r="I2034">
        <v>0</v>
      </c>
      <c r="J2034">
        <v>0</v>
      </c>
      <c r="K2034">
        <v>0</v>
      </c>
      <c r="L2034">
        <v>0</v>
      </c>
      <c r="N2034" s="171" t="str">
        <f t="shared" si="93"/>
        <v>840035-WOLND-ML</v>
      </c>
      <c r="O2034" s="172" t="str">
        <f>IF(B2034="NET","",IF(B2034="","",IFERROR(VLOOKUP(N2034,EAN!$A:$B,2,FALSE),"MANGLER - MÅ OPPDATERE EAN-FANEN")))</f>
        <v>MANGLER - MÅ OPPDATERE EAN-FANEN</v>
      </c>
      <c r="P2034" s="171">
        <f t="shared" si="94"/>
        <v>0</v>
      </c>
      <c r="Q2034" s="171">
        <f t="shared" si="95"/>
        <v>0</v>
      </c>
      <c r="S2034" s="102" t="str">
        <f>IF(B2034="NET","",IFERROR(VLOOKUP(O2034,'2) Order Form'!$V$9:$V$905,1,FALSE),"Ikke med I order form"))</f>
        <v>Ikke med I order form</v>
      </c>
      <c r="U2034" s="118"/>
    </row>
    <row r="2035" spans="1:21">
      <c r="A2035">
        <v>840035</v>
      </c>
      <c r="B2035" t="s">
        <v>3508</v>
      </c>
      <c r="C2035" t="s">
        <v>3939</v>
      </c>
      <c r="D2035" t="s">
        <v>1499</v>
      </c>
      <c r="E2035" t="s">
        <v>1475</v>
      </c>
      <c r="F2035" t="s">
        <v>81</v>
      </c>
      <c r="G2035" t="s">
        <v>111</v>
      </c>
      <c r="H2035">
        <v>0</v>
      </c>
      <c r="I2035">
        <v>0</v>
      </c>
      <c r="J2035">
        <v>0</v>
      </c>
      <c r="K2035">
        <v>0</v>
      </c>
      <c r="L2035">
        <v>0</v>
      </c>
      <c r="N2035" s="171" t="str">
        <f t="shared" si="93"/>
        <v>840035-WOLND-LXL</v>
      </c>
      <c r="O2035" s="172" t="str">
        <f>IF(B2035="NET","",IF(B2035="","",IFERROR(VLOOKUP(N2035,EAN!$A:$B,2,FALSE),"MANGLER - MÅ OPPDATERE EAN-FANEN")))</f>
        <v>MANGLER - MÅ OPPDATERE EAN-FANEN</v>
      </c>
      <c r="P2035" s="171">
        <f t="shared" si="94"/>
        <v>0</v>
      </c>
      <c r="Q2035" s="171">
        <f t="shared" si="95"/>
        <v>0</v>
      </c>
      <c r="S2035" s="102" t="str">
        <f>IF(B2035="NET","",IFERROR(VLOOKUP(O2035,'2) Order Form'!$V$9:$V$905,1,FALSE),"Ikke med I order form"))</f>
        <v>Ikke med I order form</v>
      </c>
      <c r="U2035" s="118"/>
    </row>
    <row r="2036" spans="1:21">
      <c r="A2036" s="140">
        <v>840037</v>
      </c>
      <c r="B2036" t="s">
        <v>170</v>
      </c>
      <c r="H2036" s="140">
        <v>202341</v>
      </c>
      <c r="I2036" s="140">
        <v>202342</v>
      </c>
      <c r="J2036" s="140">
        <v>202343</v>
      </c>
      <c r="K2036" s="140">
        <v>202344</v>
      </c>
      <c r="L2036" s="140">
        <v>202345</v>
      </c>
      <c r="N2036" s="171" t="str">
        <f t="shared" si="93"/>
        <v>840037-</v>
      </c>
      <c r="O2036" s="172" t="str">
        <f>IF(B2036="NET","",IF(B2036="","",IFERROR(VLOOKUP(N2036,EAN!$A:$B,2,FALSE),"MANGLER - MÅ OPPDATERE EAN-FANEN")))</f>
        <v/>
      </c>
      <c r="P2036" s="171">
        <f t="shared" si="94"/>
        <v>202341</v>
      </c>
      <c r="Q2036" s="171">
        <f t="shared" si="95"/>
        <v>202345</v>
      </c>
      <c r="S2036" s="102" t="str">
        <f>IF(B2036="NET","",IFERROR(VLOOKUP(O2036,'2) Order Form'!$V$9:$V$905,1,FALSE),"Ikke med I order form"))</f>
        <v/>
      </c>
      <c r="U2036" s="118"/>
    </row>
    <row r="2037" spans="1:21">
      <c r="A2037">
        <v>840037</v>
      </c>
      <c r="B2037" t="s">
        <v>3560</v>
      </c>
      <c r="C2037" t="s">
        <v>3939</v>
      </c>
      <c r="D2037" t="s">
        <v>171</v>
      </c>
      <c r="E2037" t="s">
        <v>162</v>
      </c>
      <c r="F2037" t="s">
        <v>79</v>
      </c>
      <c r="G2037" t="s">
        <v>111</v>
      </c>
      <c r="H2037">
        <v>56</v>
      </c>
      <c r="I2037">
        <v>56</v>
      </c>
      <c r="J2037">
        <v>56</v>
      </c>
      <c r="K2037">
        <v>56</v>
      </c>
      <c r="L2037">
        <v>56</v>
      </c>
      <c r="N2037" s="171" t="str">
        <f t="shared" si="93"/>
        <v>840037-DTBLK-SM</v>
      </c>
      <c r="O2037" s="172" t="str">
        <f>IF(B2037="NET","",IF(B2037="","",IFERROR(VLOOKUP(N2037,EAN!$A:$B,2,FALSE),"MANGLER - MÅ OPPDATERE EAN-FANEN")))</f>
        <v>MANGLER - MÅ OPPDATERE EAN-FANEN</v>
      </c>
      <c r="P2037" s="171">
        <f t="shared" si="94"/>
        <v>56</v>
      </c>
      <c r="Q2037" s="171">
        <f t="shared" si="95"/>
        <v>56</v>
      </c>
      <c r="S2037" s="102" t="str">
        <f>IF(B2037="NET","",IFERROR(VLOOKUP(O2037,'2) Order Form'!$V$9:$V$905,1,FALSE),"Ikke med I order form"))</f>
        <v>Ikke med I order form</v>
      </c>
      <c r="U2037" s="118"/>
    </row>
    <row r="2038" spans="1:21">
      <c r="A2038">
        <v>840037</v>
      </c>
      <c r="B2038" t="s">
        <v>3560</v>
      </c>
      <c r="C2038" t="s">
        <v>3939</v>
      </c>
      <c r="D2038" t="s">
        <v>172</v>
      </c>
      <c r="E2038" t="s">
        <v>162</v>
      </c>
      <c r="F2038" t="s">
        <v>80</v>
      </c>
      <c r="G2038" t="s">
        <v>111</v>
      </c>
      <c r="H2038">
        <v>141</v>
      </c>
      <c r="I2038">
        <v>141</v>
      </c>
      <c r="J2038">
        <v>141</v>
      </c>
      <c r="K2038">
        <v>141</v>
      </c>
      <c r="L2038">
        <v>141</v>
      </c>
      <c r="N2038" s="171" t="str">
        <f t="shared" si="93"/>
        <v>840037-DTBLK-ML</v>
      </c>
      <c r="O2038" s="172" t="str">
        <f>IF(B2038="NET","",IF(B2038="","",IFERROR(VLOOKUP(N2038,EAN!$A:$B,2,FALSE),"MANGLER - MÅ OPPDATERE EAN-FANEN")))</f>
        <v>MANGLER - MÅ OPPDATERE EAN-FANEN</v>
      </c>
      <c r="P2038" s="171">
        <f t="shared" si="94"/>
        <v>141</v>
      </c>
      <c r="Q2038" s="171">
        <f t="shared" si="95"/>
        <v>141</v>
      </c>
      <c r="S2038" s="102" t="str">
        <f>IF(B2038="NET","",IFERROR(VLOOKUP(O2038,'2) Order Form'!$V$9:$V$905,1,FALSE),"Ikke med I order form"))</f>
        <v>Ikke med I order form</v>
      </c>
      <c r="U2038" s="118"/>
    </row>
    <row r="2039" spans="1:21">
      <c r="A2039">
        <v>840037</v>
      </c>
      <c r="B2039" t="s">
        <v>3560</v>
      </c>
      <c r="C2039" t="s">
        <v>3939</v>
      </c>
      <c r="D2039" t="s">
        <v>173</v>
      </c>
      <c r="E2039" t="s">
        <v>162</v>
      </c>
      <c r="F2039" t="s">
        <v>81</v>
      </c>
      <c r="G2039" t="s">
        <v>111</v>
      </c>
      <c r="H2039">
        <v>22</v>
      </c>
      <c r="I2039">
        <v>22</v>
      </c>
      <c r="J2039">
        <v>22</v>
      </c>
      <c r="K2039">
        <v>22</v>
      </c>
      <c r="L2039">
        <v>22</v>
      </c>
      <c r="N2039" s="171" t="str">
        <f t="shared" si="93"/>
        <v>840037-DTBLK-LXL</v>
      </c>
      <c r="O2039" s="172" t="str">
        <f>IF(B2039="NET","",IF(B2039="","",IFERROR(VLOOKUP(N2039,EAN!$A:$B,2,FALSE),"MANGLER - MÅ OPPDATERE EAN-FANEN")))</f>
        <v>MANGLER - MÅ OPPDATERE EAN-FANEN</v>
      </c>
      <c r="P2039" s="171">
        <f t="shared" si="94"/>
        <v>22</v>
      </c>
      <c r="Q2039" s="171">
        <f t="shared" si="95"/>
        <v>22</v>
      </c>
      <c r="S2039" s="102" t="str">
        <f>IF(B2039="NET","",IFERROR(VLOOKUP(O2039,'2) Order Form'!$V$9:$V$905,1,FALSE),"Ikke med I order form"))</f>
        <v>Ikke med I order form</v>
      </c>
      <c r="U2039" s="118"/>
    </row>
    <row r="2040" spans="1:21">
      <c r="A2040">
        <v>840037</v>
      </c>
      <c r="B2040" t="s">
        <v>3560</v>
      </c>
      <c r="C2040" t="s">
        <v>3939</v>
      </c>
      <c r="D2040" t="s">
        <v>3512</v>
      </c>
      <c r="E2040" t="s">
        <v>3513</v>
      </c>
      <c r="F2040" t="s">
        <v>79</v>
      </c>
      <c r="G2040" t="s">
        <v>111</v>
      </c>
      <c r="H2040">
        <v>82</v>
      </c>
      <c r="I2040">
        <v>82</v>
      </c>
      <c r="J2040">
        <v>82</v>
      </c>
      <c r="K2040">
        <v>82</v>
      </c>
      <c r="L2040">
        <v>82</v>
      </c>
      <c r="N2040" s="171" t="str">
        <f t="shared" si="93"/>
        <v>840037-MASEM-SM</v>
      </c>
      <c r="O2040" s="172" t="str">
        <f>IF(B2040="NET","",IF(B2040="","",IFERROR(VLOOKUP(N2040,EAN!$A:$B,2,FALSE),"MANGLER - MÅ OPPDATERE EAN-FANEN")))</f>
        <v>MANGLER - MÅ OPPDATERE EAN-FANEN</v>
      </c>
      <c r="P2040" s="171">
        <f t="shared" si="94"/>
        <v>82</v>
      </c>
      <c r="Q2040" s="171">
        <f t="shared" si="95"/>
        <v>82</v>
      </c>
      <c r="S2040" s="102" t="str">
        <f>IF(B2040="NET","",IFERROR(VLOOKUP(O2040,'2) Order Form'!$V$9:$V$905,1,FALSE),"Ikke med I order form"))</f>
        <v>Ikke med I order form</v>
      </c>
      <c r="U2040" s="118"/>
    </row>
    <row r="2041" spans="1:21">
      <c r="A2041">
        <v>840037</v>
      </c>
      <c r="B2041" t="s">
        <v>3560</v>
      </c>
      <c r="C2041" t="s">
        <v>3939</v>
      </c>
      <c r="D2041" t="s">
        <v>3514</v>
      </c>
      <c r="E2041" t="s">
        <v>3513</v>
      </c>
      <c r="F2041" t="s">
        <v>80</v>
      </c>
      <c r="G2041" t="s">
        <v>111</v>
      </c>
      <c r="H2041">
        <v>72</v>
      </c>
      <c r="I2041">
        <v>72</v>
      </c>
      <c r="J2041">
        <v>72</v>
      </c>
      <c r="K2041">
        <v>72</v>
      </c>
      <c r="L2041">
        <v>72</v>
      </c>
      <c r="N2041" s="171" t="str">
        <f t="shared" si="93"/>
        <v>840037-MASEM-ML</v>
      </c>
      <c r="O2041" s="172" t="str">
        <f>IF(B2041="NET","",IF(B2041="","",IFERROR(VLOOKUP(N2041,EAN!$A:$B,2,FALSE),"MANGLER - MÅ OPPDATERE EAN-FANEN")))</f>
        <v>MANGLER - MÅ OPPDATERE EAN-FANEN</v>
      </c>
      <c r="P2041" s="171">
        <f t="shared" si="94"/>
        <v>72</v>
      </c>
      <c r="Q2041" s="171">
        <f t="shared" si="95"/>
        <v>72</v>
      </c>
      <c r="S2041" s="102" t="str">
        <f>IF(B2041="NET","",IFERROR(VLOOKUP(O2041,'2) Order Form'!$V$9:$V$905,1,FALSE),"Ikke med I order form"))</f>
        <v>Ikke med I order form</v>
      </c>
      <c r="U2041" s="118"/>
    </row>
    <row r="2042" spans="1:21">
      <c r="A2042">
        <v>840037</v>
      </c>
      <c r="B2042" t="s">
        <v>3560</v>
      </c>
      <c r="C2042" t="s">
        <v>3939</v>
      </c>
      <c r="D2042" t="s">
        <v>3515</v>
      </c>
      <c r="E2042" t="s">
        <v>3513</v>
      </c>
      <c r="F2042" t="s">
        <v>81</v>
      </c>
      <c r="G2042" t="s">
        <v>111</v>
      </c>
      <c r="H2042">
        <v>71</v>
      </c>
      <c r="I2042">
        <v>71</v>
      </c>
      <c r="J2042">
        <v>71</v>
      </c>
      <c r="K2042">
        <v>71</v>
      </c>
      <c r="L2042">
        <v>71</v>
      </c>
      <c r="N2042" s="171" t="str">
        <f t="shared" si="93"/>
        <v>840037-MASEM-LXL</v>
      </c>
      <c r="O2042" s="172" t="str">
        <f>IF(B2042="NET","",IF(B2042="","",IFERROR(VLOOKUP(N2042,EAN!$A:$B,2,FALSE),"MANGLER - MÅ OPPDATERE EAN-FANEN")))</f>
        <v>MANGLER - MÅ OPPDATERE EAN-FANEN</v>
      </c>
      <c r="P2042" s="171">
        <f t="shared" si="94"/>
        <v>71</v>
      </c>
      <c r="Q2042" s="171">
        <f t="shared" si="95"/>
        <v>71</v>
      </c>
      <c r="S2042" s="102" t="str">
        <f>IF(B2042="NET","",IFERROR(VLOOKUP(O2042,'2) Order Form'!$V$9:$V$905,1,FALSE),"Ikke med I order form"))</f>
        <v>Ikke med I order form</v>
      </c>
      <c r="U2042" s="118"/>
    </row>
    <row r="2043" spans="1:21">
      <c r="A2043">
        <v>840037</v>
      </c>
      <c r="B2043" t="s">
        <v>3560</v>
      </c>
      <c r="C2043" t="s">
        <v>3939</v>
      </c>
      <c r="D2043" t="s">
        <v>3516</v>
      </c>
      <c r="E2043" t="s">
        <v>3517</v>
      </c>
      <c r="F2043" t="s">
        <v>79</v>
      </c>
      <c r="G2043" t="s">
        <v>214</v>
      </c>
      <c r="H2043">
        <v>0</v>
      </c>
      <c r="I2043">
        <v>0</v>
      </c>
      <c r="J2043">
        <v>0</v>
      </c>
      <c r="K2043">
        <v>0</v>
      </c>
      <c r="L2043">
        <v>0</v>
      </c>
      <c r="N2043" s="171" t="str">
        <f t="shared" si="93"/>
        <v>840037-MATHM-SM</v>
      </c>
      <c r="O2043" s="172" t="str">
        <f>IF(B2043="NET","",IF(B2043="","",IFERROR(VLOOKUP(N2043,EAN!$A:$B,2,FALSE),"MANGLER - MÅ OPPDATERE EAN-FANEN")))</f>
        <v>MANGLER - MÅ OPPDATERE EAN-FANEN</v>
      </c>
      <c r="P2043" s="171">
        <f t="shared" si="94"/>
        <v>0</v>
      </c>
      <c r="Q2043" s="171">
        <f t="shared" si="95"/>
        <v>0</v>
      </c>
      <c r="S2043" s="102" t="str">
        <f>IF(B2043="NET","",IFERROR(VLOOKUP(O2043,'2) Order Form'!$V$9:$V$905,1,FALSE),"Ikke med I order form"))</f>
        <v>Ikke med I order form</v>
      </c>
      <c r="U2043" s="118"/>
    </row>
    <row r="2044" spans="1:21">
      <c r="A2044">
        <v>840037</v>
      </c>
      <c r="B2044" t="s">
        <v>3560</v>
      </c>
      <c r="C2044" t="s">
        <v>3939</v>
      </c>
      <c r="D2044" t="s">
        <v>3518</v>
      </c>
      <c r="E2044" t="s">
        <v>3517</v>
      </c>
      <c r="F2044" t="s">
        <v>80</v>
      </c>
      <c r="G2044" t="s">
        <v>214</v>
      </c>
      <c r="H2044">
        <v>0</v>
      </c>
      <c r="I2044">
        <v>0</v>
      </c>
      <c r="J2044">
        <v>0</v>
      </c>
      <c r="K2044">
        <v>0</v>
      </c>
      <c r="L2044">
        <v>0</v>
      </c>
      <c r="N2044" s="171" t="str">
        <f t="shared" si="93"/>
        <v>840037-MATHM-ML</v>
      </c>
      <c r="O2044" s="172" t="str">
        <f>IF(B2044="NET","",IF(B2044="","",IFERROR(VLOOKUP(N2044,EAN!$A:$B,2,FALSE),"MANGLER - MÅ OPPDATERE EAN-FANEN")))</f>
        <v>MANGLER - MÅ OPPDATERE EAN-FANEN</v>
      </c>
      <c r="P2044" s="171">
        <f t="shared" si="94"/>
        <v>0</v>
      </c>
      <c r="Q2044" s="171">
        <f t="shared" si="95"/>
        <v>0</v>
      </c>
      <c r="S2044" s="102" t="str">
        <f>IF(B2044="NET","",IFERROR(VLOOKUP(O2044,'2) Order Form'!$V$9:$V$905,1,FALSE),"Ikke med I order form"))</f>
        <v>Ikke med I order form</v>
      </c>
      <c r="U2044" s="118"/>
    </row>
    <row r="2045" spans="1:21">
      <c r="A2045">
        <v>840037</v>
      </c>
      <c r="B2045" t="s">
        <v>3560</v>
      </c>
      <c r="C2045" t="s">
        <v>3939</v>
      </c>
      <c r="D2045" t="s">
        <v>3519</v>
      </c>
      <c r="E2045" t="s">
        <v>3517</v>
      </c>
      <c r="F2045" t="s">
        <v>81</v>
      </c>
      <c r="G2045" t="s">
        <v>214</v>
      </c>
      <c r="H2045">
        <v>9</v>
      </c>
      <c r="I2045">
        <v>9</v>
      </c>
      <c r="J2045">
        <v>9</v>
      </c>
      <c r="K2045">
        <v>9</v>
      </c>
      <c r="L2045">
        <v>9</v>
      </c>
      <c r="N2045" s="171" t="str">
        <f t="shared" si="93"/>
        <v>840037-MATHM-LXL</v>
      </c>
      <c r="O2045" s="172" t="str">
        <f>IF(B2045="NET","",IF(B2045="","",IFERROR(VLOOKUP(N2045,EAN!$A:$B,2,FALSE),"MANGLER - MÅ OPPDATERE EAN-FANEN")))</f>
        <v>MANGLER - MÅ OPPDATERE EAN-FANEN</v>
      </c>
      <c r="P2045" s="171">
        <f t="shared" si="94"/>
        <v>9</v>
      </c>
      <c r="Q2045" s="171">
        <f t="shared" si="95"/>
        <v>9</v>
      </c>
      <c r="S2045" s="102" t="str">
        <f>IF(B2045="NET","",IFERROR(VLOOKUP(O2045,'2) Order Form'!$V$9:$V$905,1,FALSE),"Ikke med I order form"))</f>
        <v>Ikke med I order form</v>
      </c>
      <c r="U2045" s="118"/>
    </row>
    <row r="2046" spans="1:21">
      <c r="A2046">
        <v>840037</v>
      </c>
      <c r="B2046" t="s">
        <v>3560</v>
      </c>
      <c r="C2046" t="s">
        <v>3939</v>
      </c>
      <c r="D2046" t="s">
        <v>3520</v>
      </c>
      <c r="E2046" t="s">
        <v>3521</v>
      </c>
      <c r="F2046" t="s">
        <v>79</v>
      </c>
      <c r="G2046" t="s">
        <v>214</v>
      </c>
      <c r="H2046">
        <v>0</v>
      </c>
      <c r="I2046">
        <v>0</v>
      </c>
      <c r="J2046">
        <v>0</v>
      </c>
      <c r="K2046">
        <v>0</v>
      </c>
      <c r="L2046">
        <v>0</v>
      </c>
      <c r="N2046" s="171" t="str">
        <f t="shared" si="93"/>
        <v>840037-MBBLU-SM</v>
      </c>
      <c r="O2046" s="172" t="str">
        <f>IF(B2046="NET","",IF(B2046="","",IFERROR(VLOOKUP(N2046,EAN!$A:$B,2,FALSE),"MANGLER - MÅ OPPDATERE EAN-FANEN")))</f>
        <v>MANGLER - MÅ OPPDATERE EAN-FANEN</v>
      </c>
      <c r="P2046" s="171">
        <f t="shared" si="94"/>
        <v>0</v>
      </c>
      <c r="Q2046" s="171">
        <f t="shared" si="95"/>
        <v>0</v>
      </c>
      <c r="S2046" s="102" t="str">
        <f>IF(B2046="NET","",IFERROR(VLOOKUP(O2046,'2) Order Form'!$V$9:$V$905,1,FALSE),"Ikke med I order form"))</f>
        <v>Ikke med I order form</v>
      </c>
      <c r="U2046" s="118"/>
    </row>
    <row r="2047" spans="1:21">
      <c r="A2047">
        <v>840037</v>
      </c>
      <c r="B2047" t="s">
        <v>3560</v>
      </c>
      <c r="C2047" t="s">
        <v>3939</v>
      </c>
      <c r="D2047" t="s">
        <v>3522</v>
      </c>
      <c r="E2047" t="s">
        <v>3521</v>
      </c>
      <c r="F2047" t="s">
        <v>80</v>
      </c>
      <c r="G2047" t="s">
        <v>214</v>
      </c>
      <c r="H2047">
        <v>0</v>
      </c>
      <c r="I2047">
        <v>0</v>
      </c>
      <c r="J2047">
        <v>0</v>
      </c>
      <c r="K2047">
        <v>0</v>
      </c>
      <c r="L2047">
        <v>0</v>
      </c>
      <c r="N2047" s="171" t="str">
        <f t="shared" si="93"/>
        <v>840037-MBBLU-ML</v>
      </c>
      <c r="O2047" s="172" t="str">
        <f>IF(B2047="NET","",IF(B2047="","",IFERROR(VLOOKUP(N2047,EAN!$A:$B,2,FALSE),"MANGLER - MÅ OPPDATERE EAN-FANEN")))</f>
        <v>MANGLER - MÅ OPPDATERE EAN-FANEN</v>
      </c>
      <c r="P2047" s="171">
        <f t="shared" si="94"/>
        <v>0</v>
      </c>
      <c r="Q2047" s="171">
        <f t="shared" si="95"/>
        <v>0</v>
      </c>
      <c r="S2047" s="102" t="str">
        <f>IF(B2047="NET","",IFERROR(VLOOKUP(O2047,'2) Order Form'!$V$9:$V$905,1,FALSE),"Ikke med I order form"))</f>
        <v>Ikke med I order form</v>
      </c>
      <c r="U2047" s="118"/>
    </row>
    <row r="2048" spans="1:21">
      <c r="A2048">
        <v>840037</v>
      </c>
      <c r="B2048" t="s">
        <v>3560</v>
      </c>
      <c r="C2048" t="s">
        <v>3939</v>
      </c>
      <c r="D2048" t="s">
        <v>3523</v>
      </c>
      <c r="E2048" t="s">
        <v>3521</v>
      </c>
      <c r="F2048" t="s">
        <v>81</v>
      </c>
      <c r="G2048" t="s">
        <v>214</v>
      </c>
      <c r="H2048">
        <v>0</v>
      </c>
      <c r="I2048">
        <v>0</v>
      </c>
      <c r="J2048">
        <v>0</v>
      </c>
      <c r="K2048">
        <v>0</v>
      </c>
      <c r="L2048">
        <v>0</v>
      </c>
      <c r="N2048" s="171" t="str">
        <f t="shared" si="93"/>
        <v>840037-MBBLU-LXL</v>
      </c>
      <c r="O2048" s="172" t="str">
        <f>IF(B2048="NET","",IF(B2048="","",IFERROR(VLOOKUP(N2048,EAN!$A:$B,2,FALSE),"MANGLER - MÅ OPPDATERE EAN-FANEN")))</f>
        <v>MANGLER - MÅ OPPDATERE EAN-FANEN</v>
      </c>
      <c r="P2048" s="171">
        <f t="shared" si="94"/>
        <v>0</v>
      </c>
      <c r="Q2048" s="171">
        <f t="shared" si="95"/>
        <v>0</v>
      </c>
      <c r="S2048" s="102" t="str">
        <f>IF(B2048="NET","",IFERROR(VLOOKUP(O2048,'2) Order Form'!$V$9:$V$905,1,FALSE),"Ikke med I order form"))</f>
        <v>Ikke med I order form</v>
      </c>
      <c r="U2048" s="118"/>
    </row>
    <row r="2049" spans="1:21">
      <c r="A2049">
        <v>840037</v>
      </c>
      <c r="B2049" t="s">
        <v>3560</v>
      </c>
      <c r="C2049" t="s">
        <v>3939</v>
      </c>
      <c r="D2049" t="s">
        <v>3561</v>
      </c>
      <c r="E2049" t="s">
        <v>3562</v>
      </c>
      <c r="F2049" t="s">
        <v>79</v>
      </c>
      <c r="G2049" t="s">
        <v>214</v>
      </c>
      <c r="H2049">
        <v>0</v>
      </c>
      <c r="I2049">
        <v>0</v>
      </c>
      <c r="J2049">
        <v>0</v>
      </c>
      <c r="K2049">
        <v>0</v>
      </c>
      <c r="L2049">
        <v>0</v>
      </c>
      <c r="N2049" s="171" t="str">
        <f t="shared" si="93"/>
        <v>840037-MFBLU-SM</v>
      </c>
      <c r="O2049" s="172" t="str">
        <f>IF(B2049="NET","",IF(B2049="","",IFERROR(VLOOKUP(N2049,EAN!$A:$B,2,FALSE),"MANGLER - MÅ OPPDATERE EAN-FANEN")))</f>
        <v>MANGLER - MÅ OPPDATERE EAN-FANEN</v>
      </c>
      <c r="P2049" s="171">
        <f t="shared" si="94"/>
        <v>0</v>
      </c>
      <c r="Q2049" s="171">
        <f t="shared" si="95"/>
        <v>0</v>
      </c>
      <c r="S2049" s="102" t="str">
        <f>IF(B2049="NET","",IFERROR(VLOOKUP(O2049,'2) Order Form'!$V$9:$V$905,1,FALSE),"Ikke med I order form"))</f>
        <v>Ikke med I order form</v>
      </c>
      <c r="U2049" s="118"/>
    </row>
    <row r="2050" spans="1:21">
      <c r="A2050">
        <v>840037</v>
      </c>
      <c r="B2050" t="s">
        <v>3560</v>
      </c>
      <c r="C2050" t="s">
        <v>3939</v>
      </c>
      <c r="D2050" t="s">
        <v>3563</v>
      </c>
      <c r="E2050" t="s">
        <v>3562</v>
      </c>
      <c r="F2050" t="s">
        <v>80</v>
      </c>
      <c r="G2050" t="s">
        <v>214</v>
      </c>
      <c r="H2050">
        <v>0</v>
      </c>
      <c r="I2050">
        <v>0</v>
      </c>
      <c r="J2050">
        <v>0</v>
      </c>
      <c r="K2050">
        <v>0</v>
      </c>
      <c r="L2050">
        <v>0</v>
      </c>
      <c r="N2050" s="171" t="str">
        <f t="shared" si="93"/>
        <v>840037-MFBLU-ML</v>
      </c>
      <c r="O2050" s="172" t="str">
        <f>IF(B2050="NET","",IF(B2050="","",IFERROR(VLOOKUP(N2050,EAN!$A:$B,2,FALSE),"MANGLER - MÅ OPPDATERE EAN-FANEN")))</f>
        <v>MANGLER - MÅ OPPDATERE EAN-FANEN</v>
      </c>
      <c r="P2050" s="171">
        <f t="shared" si="94"/>
        <v>0</v>
      </c>
      <c r="Q2050" s="171">
        <f t="shared" si="95"/>
        <v>0</v>
      </c>
      <c r="S2050" s="102" t="str">
        <f>IF(B2050="NET","",IFERROR(VLOOKUP(O2050,'2) Order Form'!$V$9:$V$905,1,FALSE),"Ikke med I order form"))</f>
        <v>Ikke med I order form</v>
      </c>
      <c r="U2050" s="118"/>
    </row>
    <row r="2051" spans="1:21">
      <c r="A2051">
        <v>840037</v>
      </c>
      <c r="B2051" t="s">
        <v>3560</v>
      </c>
      <c r="C2051" t="s">
        <v>3939</v>
      </c>
      <c r="D2051" t="s">
        <v>3564</v>
      </c>
      <c r="E2051" t="s">
        <v>3562</v>
      </c>
      <c r="F2051" t="s">
        <v>81</v>
      </c>
      <c r="G2051" t="s">
        <v>214</v>
      </c>
      <c r="H2051">
        <v>0</v>
      </c>
      <c r="I2051">
        <v>0</v>
      </c>
      <c r="J2051">
        <v>0</v>
      </c>
      <c r="K2051">
        <v>0</v>
      </c>
      <c r="L2051">
        <v>0</v>
      </c>
      <c r="N2051" s="171" t="str">
        <f t="shared" si="93"/>
        <v>840037-MFBLU-LXL</v>
      </c>
      <c r="O2051" s="172" t="str">
        <f>IF(B2051="NET","",IF(B2051="","",IFERROR(VLOOKUP(N2051,EAN!$A:$B,2,FALSE),"MANGLER - MÅ OPPDATERE EAN-FANEN")))</f>
        <v>MANGLER - MÅ OPPDATERE EAN-FANEN</v>
      </c>
      <c r="P2051" s="171">
        <f t="shared" si="94"/>
        <v>0</v>
      </c>
      <c r="Q2051" s="171">
        <f t="shared" si="95"/>
        <v>0</v>
      </c>
      <c r="S2051" s="102" t="str">
        <f>IF(B2051="NET","",IFERROR(VLOOKUP(O2051,'2) Order Form'!$V$9:$V$905,1,FALSE),"Ikke med I order form"))</f>
        <v>Ikke med I order form</v>
      </c>
      <c r="U2051" s="118"/>
    </row>
    <row r="2052" spans="1:21">
      <c r="A2052">
        <v>840037</v>
      </c>
      <c r="B2052" t="s">
        <v>3560</v>
      </c>
      <c r="C2052" t="s">
        <v>3939</v>
      </c>
      <c r="D2052" t="s">
        <v>3528</v>
      </c>
      <c r="E2052" t="s">
        <v>3529</v>
      </c>
      <c r="F2052" t="s">
        <v>79</v>
      </c>
      <c r="G2052" t="s">
        <v>214</v>
      </c>
      <c r="H2052">
        <v>0</v>
      </c>
      <c r="I2052">
        <v>0</v>
      </c>
      <c r="J2052">
        <v>0</v>
      </c>
      <c r="K2052">
        <v>0</v>
      </c>
      <c r="L2052">
        <v>0</v>
      </c>
      <c r="N2052" s="171" t="str">
        <f t="shared" ref="N2052:N2066" si="96">CONCATENATE(A2052,"-",D2052)</f>
        <v>840037-MHGRN-SM</v>
      </c>
      <c r="O2052" s="172" t="str">
        <f>IF(B2052="NET","",IF(B2052="","",IFERROR(VLOOKUP(N2052,EAN!$A:$B,2,FALSE),"MANGLER - MÅ OPPDATERE EAN-FANEN")))</f>
        <v>MANGLER - MÅ OPPDATERE EAN-FANEN</v>
      </c>
      <c r="P2052" s="171">
        <f t="shared" si="94"/>
        <v>0</v>
      </c>
      <c r="Q2052" s="171">
        <f t="shared" si="95"/>
        <v>0</v>
      </c>
      <c r="S2052" s="102" t="str">
        <f>IF(B2052="NET","",IFERROR(VLOOKUP(O2052,'2) Order Form'!$V$9:$V$905,1,FALSE),"Ikke med I order form"))</f>
        <v>Ikke med I order form</v>
      </c>
      <c r="U2052" s="118"/>
    </row>
    <row r="2053" spans="1:21">
      <c r="A2053">
        <v>840037</v>
      </c>
      <c r="B2053" t="s">
        <v>3560</v>
      </c>
      <c r="C2053" t="s">
        <v>3939</v>
      </c>
      <c r="D2053" t="s">
        <v>3530</v>
      </c>
      <c r="E2053" t="s">
        <v>3529</v>
      </c>
      <c r="F2053" t="s">
        <v>80</v>
      </c>
      <c r="G2053" t="s">
        <v>214</v>
      </c>
      <c r="H2053">
        <v>0</v>
      </c>
      <c r="I2053">
        <v>0</v>
      </c>
      <c r="J2053">
        <v>0</v>
      </c>
      <c r="K2053">
        <v>0</v>
      </c>
      <c r="L2053">
        <v>0</v>
      </c>
      <c r="N2053" s="171" t="str">
        <f t="shared" si="96"/>
        <v>840037-MHGRN-ML</v>
      </c>
      <c r="O2053" s="172" t="str">
        <f>IF(B2053="NET","",IF(B2053="","",IFERROR(VLOOKUP(N2053,EAN!$A:$B,2,FALSE),"MANGLER - MÅ OPPDATERE EAN-FANEN")))</f>
        <v>MANGLER - MÅ OPPDATERE EAN-FANEN</v>
      </c>
      <c r="P2053" s="171">
        <f t="shared" ref="P2053:P2066" si="97">H2053</f>
        <v>0</v>
      </c>
      <c r="Q2053" s="171">
        <f t="shared" ref="Q2053:Q2066" si="98">L2053</f>
        <v>0</v>
      </c>
      <c r="S2053" s="102" t="str">
        <f>IF(B2053="NET","",IFERROR(VLOOKUP(O2053,'2) Order Form'!$V$9:$V$905,1,FALSE),"Ikke med I order form"))</f>
        <v>Ikke med I order form</v>
      </c>
      <c r="U2053" s="118"/>
    </row>
    <row r="2054" spans="1:21">
      <c r="A2054">
        <v>840037</v>
      </c>
      <c r="B2054" t="s">
        <v>3560</v>
      </c>
      <c r="C2054" t="s">
        <v>3939</v>
      </c>
      <c r="D2054" t="s">
        <v>3531</v>
      </c>
      <c r="E2054" t="s">
        <v>3529</v>
      </c>
      <c r="F2054" t="s">
        <v>81</v>
      </c>
      <c r="G2054" t="s">
        <v>214</v>
      </c>
      <c r="H2054">
        <v>0</v>
      </c>
      <c r="I2054">
        <v>0</v>
      </c>
      <c r="J2054">
        <v>0</v>
      </c>
      <c r="K2054">
        <v>0</v>
      </c>
      <c r="L2054">
        <v>0</v>
      </c>
      <c r="N2054" s="171" t="str">
        <f t="shared" si="96"/>
        <v>840037-MHGRN-LXL</v>
      </c>
      <c r="O2054" s="172" t="str">
        <f>IF(B2054="NET","",IF(B2054="","",IFERROR(VLOOKUP(N2054,EAN!$A:$B,2,FALSE),"MANGLER - MÅ OPPDATERE EAN-FANEN")))</f>
        <v>MANGLER - MÅ OPPDATERE EAN-FANEN</v>
      </c>
      <c r="P2054" s="171">
        <f t="shared" si="97"/>
        <v>0</v>
      </c>
      <c r="Q2054" s="171">
        <f t="shared" si="98"/>
        <v>0</v>
      </c>
      <c r="S2054" s="102" t="str">
        <f>IF(B2054="NET","",IFERROR(VLOOKUP(O2054,'2) Order Form'!$V$9:$V$905,1,FALSE),"Ikke med I order form"))</f>
        <v>Ikke med I order form</v>
      </c>
      <c r="U2054" s="118"/>
    </row>
    <row r="2055" spans="1:21">
      <c r="A2055">
        <v>840037</v>
      </c>
      <c r="B2055" t="s">
        <v>3560</v>
      </c>
      <c r="C2055" t="s">
        <v>3939</v>
      </c>
      <c r="D2055" t="s">
        <v>3532</v>
      </c>
      <c r="E2055" t="s">
        <v>3533</v>
      </c>
      <c r="F2055" t="s">
        <v>79</v>
      </c>
      <c r="G2055" t="s">
        <v>214</v>
      </c>
      <c r="H2055">
        <v>0</v>
      </c>
      <c r="I2055">
        <v>0</v>
      </c>
      <c r="J2055">
        <v>0</v>
      </c>
      <c r="K2055">
        <v>0</v>
      </c>
      <c r="L2055">
        <v>0</v>
      </c>
      <c r="N2055" s="171" t="str">
        <f t="shared" si="96"/>
        <v>840037-MLRED-SM</v>
      </c>
      <c r="O2055" s="172" t="str">
        <f>IF(B2055="NET","",IF(B2055="","",IFERROR(VLOOKUP(N2055,EAN!$A:$B,2,FALSE),"MANGLER - MÅ OPPDATERE EAN-FANEN")))</f>
        <v>MANGLER - MÅ OPPDATERE EAN-FANEN</v>
      </c>
      <c r="P2055" s="171">
        <f t="shared" si="97"/>
        <v>0</v>
      </c>
      <c r="Q2055" s="171">
        <f t="shared" si="98"/>
        <v>0</v>
      </c>
      <c r="S2055" s="102" t="str">
        <f>IF(B2055="NET","",IFERROR(VLOOKUP(O2055,'2) Order Form'!$V$9:$V$905,1,FALSE),"Ikke med I order form"))</f>
        <v>Ikke med I order form</v>
      </c>
      <c r="U2055" s="118"/>
    </row>
    <row r="2056" spans="1:21">
      <c r="A2056">
        <v>840037</v>
      </c>
      <c r="B2056" t="s">
        <v>3560</v>
      </c>
      <c r="C2056" t="s">
        <v>3939</v>
      </c>
      <c r="D2056" t="s">
        <v>3534</v>
      </c>
      <c r="E2056" t="s">
        <v>3533</v>
      </c>
      <c r="F2056" t="s">
        <v>80</v>
      </c>
      <c r="G2056" t="s">
        <v>214</v>
      </c>
      <c r="H2056">
        <v>0</v>
      </c>
      <c r="I2056">
        <v>0</v>
      </c>
      <c r="J2056">
        <v>0</v>
      </c>
      <c r="K2056">
        <v>0</v>
      </c>
      <c r="L2056">
        <v>0</v>
      </c>
      <c r="N2056" s="171" t="str">
        <f t="shared" si="96"/>
        <v>840037-MLRED-ML</v>
      </c>
      <c r="O2056" s="172" t="str">
        <f>IF(B2056="NET","",IF(B2056="","",IFERROR(VLOOKUP(N2056,EAN!$A:$B,2,FALSE),"MANGLER - MÅ OPPDATERE EAN-FANEN")))</f>
        <v>MANGLER - MÅ OPPDATERE EAN-FANEN</v>
      </c>
      <c r="P2056" s="171">
        <f t="shared" si="97"/>
        <v>0</v>
      </c>
      <c r="Q2056" s="171">
        <f t="shared" si="98"/>
        <v>0</v>
      </c>
      <c r="S2056" s="102" t="str">
        <f>IF(B2056="NET","",IFERROR(VLOOKUP(O2056,'2) Order Form'!$V$9:$V$905,1,FALSE),"Ikke med I order form"))</f>
        <v>Ikke med I order form</v>
      </c>
      <c r="U2056" s="118"/>
    </row>
    <row r="2057" spans="1:21">
      <c r="A2057">
        <v>840037</v>
      </c>
      <c r="B2057" t="s">
        <v>3560</v>
      </c>
      <c r="C2057" t="s">
        <v>3939</v>
      </c>
      <c r="D2057" t="s">
        <v>3535</v>
      </c>
      <c r="E2057" t="s">
        <v>3533</v>
      </c>
      <c r="F2057" t="s">
        <v>81</v>
      </c>
      <c r="G2057" t="s">
        <v>214</v>
      </c>
      <c r="H2057">
        <v>0</v>
      </c>
      <c r="I2057">
        <v>0</v>
      </c>
      <c r="J2057">
        <v>0</v>
      </c>
      <c r="K2057">
        <v>0</v>
      </c>
      <c r="L2057">
        <v>0</v>
      </c>
      <c r="N2057" s="171" t="str">
        <f t="shared" si="96"/>
        <v>840037-MLRED-LXL</v>
      </c>
      <c r="O2057" s="172" t="str">
        <f>IF(B2057="NET","",IF(B2057="","",IFERROR(VLOOKUP(N2057,EAN!$A:$B,2,FALSE),"MANGLER - MÅ OPPDATERE EAN-FANEN")))</f>
        <v>MANGLER - MÅ OPPDATERE EAN-FANEN</v>
      </c>
      <c r="P2057" s="171">
        <f t="shared" si="97"/>
        <v>0</v>
      </c>
      <c r="Q2057" s="171">
        <f t="shared" si="98"/>
        <v>0</v>
      </c>
      <c r="S2057" s="102" t="str">
        <f>IF(B2057="NET","",IFERROR(VLOOKUP(O2057,'2) Order Form'!$V$9:$V$905,1,FALSE),"Ikke med I order form"))</f>
        <v>Ikke med I order form</v>
      </c>
      <c r="U2057" s="118"/>
    </row>
    <row r="2058" spans="1:21">
      <c r="A2058">
        <v>840037</v>
      </c>
      <c r="B2058" t="s">
        <v>3560</v>
      </c>
      <c r="C2058" t="s">
        <v>3939</v>
      </c>
      <c r="D2058" t="s">
        <v>216</v>
      </c>
      <c r="E2058" t="s">
        <v>217</v>
      </c>
      <c r="F2058" t="s">
        <v>79</v>
      </c>
      <c r="G2058" t="s">
        <v>214</v>
      </c>
      <c r="H2058">
        <v>0</v>
      </c>
      <c r="I2058">
        <v>0</v>
      </c>
      <c r="J2058">
        <v>0</v>
      </c>
      <c r="K2058">
        <v>0</v>
      </c>
      <c r="L2058">
        <v>0</v>
      </c>
      <c r="N2058" s="171" t="str">
        <f t="shared" si="96"/>
        <v>840037-MNGRY-SM</v>
      </c>
      <c r="O2058" s="172" t="str">
        <f>IF(B2058="NET","",IF(B2058="","",IFERROR(VLOOKUP(N2058,EAN!$A:$B,2,FALSE),"MANGLER - MÅ OPPDATERE EAN-FANEN")))</f>
        <v>MANGLER - MÅ OPPDATERE EAN-FANEN</v>
      </c>
      <c r="P2058" s="171">
        <f t="shared" si="97"/>
        <v>0</v>
      </c>
      <c r="Q2058" s="171">
        <f t="shared" si="98"/>
        <v>0</v>
      </c>
      <c r="S2058" s="102" t="str">
        <f>IF(B2058="NET","",IFERROR(VLOOKUP(O2058,'2) Order Form'!$V$9:$V$905,1,FALSE),"Ikke med I order form"))</f>
        <v>Ikke med I order form</v>
      </c>
      <c r="U2058" s="118"/>
    </row>
    <row r="2059" spans="1:21">
      <c r="A2059">
        <v>840037</v>
      </c>
      <c r="B2059" t="s">
        <v>3560</v>
      </c>
      <c r="C2059" t="s">
        <v>3939</v>
      </c>
      <c r="D2059" t="s">
        <v>218</v>
      </c>
      <c r="E2059" t="s">
        <v>217</v>
      </c>
      <c r="F2059" t="s">
        <v>80</v>
      </c>
      <c r="G2059" t="s">
        <v>214</v>
      </c>
      <c r="H2059">
        <v>0</v>
      </c>
      <c r="I2059">
        <v>0</v>
      </c>
      <c r="J2059">
        <v>0</v>
      </c>
      <c r="K2059">
        <v>0</v>
      </c>
      <c r="L2059">
        <v>0</v>
      </c>
      <c r="N2059" s="171" t="str">
        <f t="shared" si="96"/>
        <v>840037-MNGRY-ML</v>
      </c>
      <c r="O2059" s="172" t="str">
        <f>IF(B2059="NET","",IF(B2059="","",IFERROR(VLOOKUP(N2059,EAN!$A:$B,2,FALSE),"MANGLER - MÅ OPPDATERE EAN-FANEN")))</f>
        <v>MANGLER - MÅ OPPDATERE EAN-FANEN</v>
      </c>
      <c r="P2059" s="171">
        <f t="shared" si="97"/>
        <v>0</v>
      </c>
      <c r="Q2059" s="171">
        <f t="shared" si="98"/>
        <v>0</v>
      </c>
      <c r="S2059" s="102" t="str">
        <f>IF(B2059="NET","",IFERROR(VLOOKUP(O2059,'2) Order Form'!$V$9:$V$905,1,FALSE),"Ikke med I order form"))</f>
        <v>Ikke med I order form</v>
      </c>
      <c r="U2059" s="118"/>
    </row>
    <row r="2060" spans="1:21">
      <c r="A2060">
        <v>840037</v>
      </c>
      <c r="B2060" t="s">
        <v>3560</v>
      </c>
      <c r="C2060" t="s">
        <v>3939</v>
      </c>
      <c r="D2060" t="s">
        <v>219</v>
      </c>
      <c r="E2060" t="s">
        <v>217</v>
      </c>
      <c r="F2060" t="s">
        <v>81</v>
      </c>
      <c r="G2060" t="s">
        <v>214</v>
      </c>
      <c r="H2060">
        <v>0</v>
      </c>
      <c r="I2060">
        <v>0</v>
      </c>
      <c r="J2060">
        <v>0</v>
      </c>
      <c r="K2060">
        <v>0</v>
      </c>
      <c r="L2060">
        <v>0</v>
      </c>
      <c r="N2060" s="171" t="str">
        <f t="shared" si="96"/>
        <v>840037-MNGRY-LXL</v>
      </c>
      <c r="O2060" s="172" t="str">
        <f>IF(B2060="NET","",IF(B2060="","",IFERROR(VLOOKUP(N2060,EAN!$A:$B,2,FALSE),"MANGLER - MÅ OPPDATERE EAN-FANEN")))</f>
        <v>MANGLER - MÅ OPPDATERE EAN-FANEN</v>
      </c>
      <c r="P2060" s="171">
        <f t="shared" si="97"/>
        <v>0</v>
      </c>
      <c r="Q2060" s="171">
        <f t="shared" si="98"/>
        <v>0</v>
      </c>
      <c r="S2060" s="102" t="str">
        <f>IF(B2060="NET","",IFERROR(VLOOKUP(O2060,'2) Order Form'!$V$9:$V$905,1,FALSE),"Ikke med I order form"))</f>
        <v>Ikke med I order form</v>
      </c>
      <c r="U2060" s="118"/>
    </row>
    <row r="2061" spans="1:21">
      <c r="A2061">
        <v>840037</v>
      </c>
      <c r="B2061" t="s">
        <v>3560</v>
      </c>
      <c r="C2061" t="s">
        <v>3939</v>
      </c>
      <c r="D2061" t="s">
        <v>3540</v>
      </c>
      <c r="E2061" t="s">
        <v>3541</v>
      </c>
      <c r="F2061" t="s">
        <v>79</v>
      </c>
      <c r="G2061" t="s">
        <v>214</v>
      </c>
      <c r="H2061">
        <v>0</v>
      </c>
      <c r="I2061">
        <v>0</v>
      </c>
      <c r="J2061">
        <v>0</v>
      </c>
      <c r="K2061">
        <v>0</v>
      </c>
      <c r="L2061">
        <v>0</v>
      </c>
      <c r="N2061" s="171" t="str">
        <f t="shared" si="96"/>
        <v>840037-MOLME-SM</v>
      </c>
      <c r="O2061" s="172" t="str">
        <f>IF(B2061="NET","",IF(B2061="","",IFERROR(VLOOKUP(N2061,EAN!$A:$B,2,FALSE),"MANGLER - MÅ OPPDATERE EAN-FANEN")))</f>
        <v>MANGLER - MÅ OPPDATERE EAN-FANEN</v>
      </c>
      <c r="P2061" s="171">
        <f t="shared" si="97"/>
        <v>0</v>
      </c>
      <c r="Q2061" s="171">
        <f t="shared" si="98"/>
        <v>0</v>
      </c>
      <c r="S2061" s="102" t="str">
        <f>IF(B2061="NET","",IFERROR(VLOOKUP(O2061,'2) Order Form'!$V$9:$V$905,1,FALSE),"Ikke med I order form"))</f>
        <v>Ikke med I order form</v>
      </c>
      <c r="U2061" s="118"/>
    </row>
    <row r="2062" spans="1:21">
      <c r="A2062">
        <v>840037</v>
      </c>
      <c r="B2062" t="s">
        <v>3560</v>
      </c>
      <c r="C2062" t="s">
        <v>3939</v>
      </c>
      <c r="D2062" t="s">
        <v>3542</v>
      </c>
      <c r="E2062" t="s">
        <v>3541</v>
      </c>
      <c r="F2062" t="s">
        <v>80</v>
      </c>
      <c r="G2062" t="s">
        <v>214</v>
      </c>
      <c r="H2062">
        <v>0</v>
      </c>
      <c r="I2062">
        <v>0</v>
      </c>
      <c r="J2062">
        <v>0</v>
      </c>
      <c r="K2062">
        <v>0</v>
      </c>
      <c r="L2062">
        <v>0</v>
      </c>
      <c r="N2062" s="171" t="str">
        <f t="shared" si="96"/>
        <v>840037-MOLME-ML</v>
      </c>
      <c r="O2062" s="172" t="str">
        <f>IF(B2062="NET","",IF(B2062="","",IFERROR(VLOOKUP(N2062,EAN!$A:$B,2,FALSE),"MANGLER - MÅ OPPDATERE EAN-FANEN")))</f>
        <v>MANGLER - MÅ OPPDATERE EAN-FANEN</v>
      </c>
      <c r="P2062" s="171">
        <f t="shared" si="97"/>
        <v>0</v>
      </c>
      <c r="Q2062" s="171">
        <f t="shared" si="98"/>
        <v>0</v>
      </c>
      <c r="S2062" s="102" t="str">
        <f>IF(B2062="NET","",IFERROR(VLOOKUP(O2062,'2) Order Form'!$V$9:$V$905,1,FALSE),"Ikke med I order form"))</f>
        <v>Ikke med I order form</v>
      </c>
      <c r="U2062" s="118"/>
    </row>
    <row r="2063" spans="1:21">
      <c r="A2063">
        <v>840037</v>
      </c>
      <c r="B2063" t="s">
        <v>3560</v>
      </c>
      <c r="C2063" t="s">
        <v>3939</v>
      </c>
      <c r="D2063" t="s">
        <v>3543</v>
      </c>
      <c r="E2063" t="s">
        <v>3541</v>
      </c>
      <c r="F2063" t="s">
        <v>81</v>
      </c>
      <c r="G2063" t="s">
        <v>214</v>
      </c>
      <c r="H2063">
        <v>0</v>
      </c>
      <c r="I2063">
        <v>0</v>
      </c>
      <c r="J2063">
        <v>0</v>
      </c>
      <c r="K2063">
        <v>0</v>
      </c>
      <c r="L2063">
        <v>0</v>
      </c>
      <c r="N2063" s="171" t="str">
        <f t="shared" si="96"/>
        <v>840037-MOLME-LXL</v>
      </c>
      <c r="O2063" s="172" t="str">
        <f>IF(B2063="NET","",IF(B2063="","",IFERROR(VLOOKUP(N2063,EAN!$A:$B,2,FALSE),"MANGLER - MÅ OPPDATERE EAN-FANEN")))</f>
        <v>MANGLER - MÅ OPPDATERE EAN-FANEN</v>
      </c>
      <c r="P2063" s="171">
        <f t="shared" si="97"/>
        <v>0</v>
      </c>
      <c r="Q2063" s="171">
        <f t="shared" si="98"/>
        <v>0</v>
      </c>
      <c r="S2063" s="102" t="str">
        <f>IF(B2063="NET","",IFERROR(VLOOKUP(O2063,'2) Order Form'!$V$9:$V$905,1,FALSE),"Ikke med I order form"))</f>
        <v>Ikke med I order form</v>
      </c>
      <c r="U2063" s="118"/>
    </row>
    <row r="2064" spans="1:21">
      <c r="A2064">
        <v>840037</v>
      </c>
      <c r="B2064" t="s">
        <v>3560</v>
      </c>
      <c r="C2064" t="s">
        <v>3939</v>
      </c>
      <c r="D2064" t="s">
        <v>350</v>
      </c>
      <c r="E2064" t="s">
        <v>351</v>
      </c>
      <c r="F2064" t="s">
        <v>79</v>
      </c>
      <c r="G2064" t="s">
        <v>214</v>
      </c>
      <c r="H2064">
        <v>0</v>
      </c>
      <c r="I2064">
        <v>0</v>
      </c>
      <c r="J2064">
        <v>0</v>
      </c>
      <c r="K2064">
        <v>0</v>
      </c>
      <c r="L2064">
        <v>0</v>
      </c>
      <c r="N2064" s="171" t="str">
        <f t="shared" si="96"/>
        <v>840037-MROGD-SM</v>
      </c>
      <c r="O2064" s="172" t="str">
        <f>IF(B2064="NET","",IF(B2064="","",IFERROR(VLOOKUP(N2064,EAN!$A:$B,2,FALSE),"MANGLER - MÅ OPPDATERE EAN-FANEN")))</f>
        <v>MANGLER - MÅ OPPDATERE EAN-FANEN</v>
      </c>
      <c r="P2064" s="171">
        <f t="shared" si="97"/>
        <v>0</v>
      </c>
      <c r="Q2064" s="171">
        <f t="shared" si="98"/>
        <v>0</v>
      </c>
      <c r="S2064" s="102" t="str">
        <f>IF(B2064="NET","",IFERROR(VLOOKUP(O2064,'2) Order Form'!$V$9:$V$905,1,FALSE),"Ikke med I order form"))</f>
        <v>Ikke med I order form</v>
      </c>
      <c r="U2064" s="118"/>
    </row>
    <row r="2065" spans="1:21">
      <c r="A2065">
        <v>840037</v>
      </c>
      <c r="B2065" t="s">
        <v>3560</v>
      </c>
      <c r="C2065" t="s">
        <v>3939</v>
      </c>
      <c r="D2065" t="s">
        <v>352</v>
      </c>
      <c r="E2065" t="s">
        <v>351</v>
      </c>
      <c r="F2065" t="s">
        <v>80</v>
      </c>
      <c r="G2065" t="s">
        <v>214</v>
      </c>
      <c r="H2065">
        <v>0</v>
      </c>
      <c r="I2065">
        <v>0</v>
      </c>
      <c r="J2065">
        <v>0</v>
      </c>
      <c r="K2065">
        <v>0</v>
      </c>
      <c r="L2065">
        <v>0</v>
      </c>
      <c r="N2065" s="171" t="str">
        <f t="shared" si="96"/>
        <v>840037-MROGD-ML</v>
      </c>
      <c r="O2065" s="172" t="str">
        <f>IF(B2065="NET","",IF(B2065="","",IFERROR(VLOOKUP(N2065,EAN!$A:$B,2,FALSE),"MANGLER - MÅ OPPDATERE EAN-FANEN")))</f>
        <v>MANGLER - MÅ OPPDATERE EAN-FANEN</v>
      </c>
      <c r="P2065" s="171">
        <f t="shared" si="97"/>
        <v>0</v>
      </c>
      <c r="Q2065" s="171">
        <f t="shared" si="98"/>
        <v>0</v>
      </c>
      <c r="S2065" s="102" t="str">
        <f>IF(B2065="NET","",IFERROR(VLOOKUP(O2065,'2) Order Form'!$V$9:$V$905,1,FALSE),"Ikke med I order form"))</f>
        <v>Ikke med I order form</v>
      </c>
      <c r="U2065" s="118"/>
    </row>
    <row r="2066" spans="1:21">
      <c r="A2066">
        <v>840037</v>
      </c>
      <c r="B2066" t="s">
        <v>3560</v>
      </c>
      <c r="C2066" t="s">
        <v>3939</v>
      </c>
      <c r="D2066" t="s">
        <v>353</v>
      </c>
      <c r="E2066" t="s">
        <v>351</v>
      </c>
      <c r="F2066" t="s">
        <v>81</v>
      </c>
      <c r="G2066" t="s">
        <v>214</v>
      </c>
      <c r="H2066">
        <v>0</v>
      </c>
      <c r="I2066">
        <v>0</v>
      </c>
      <c r="J2066">
        <v>0</v>
      </c>
      <c r="K2066">
        <v>0</v>
      </c>
      <c r="L2066">
        <v>0</v>
      </c>
      <c r="N2066" s="171" t="str">
        <f t="shared" si="96"/>
        <v>840037-MROGD-LXL</v>
      </c>
      <c r="O2066" s="172" t="str">
        <f>IF(B2066="NET","",IF(B2066="","",IFERROR(VLOOKUP(N2066,EAN!$A:$B,2,FALSE),"MANGLER - MÅ OPPDATERE EAN-FANEN")))</f>
        <v>MANGLER - MÅ OPPDATERE EAN-FANEN</v>
      </c>
      <c r="P2066" s="171">
        <f t="shared" si="97"/>
        <v>0</v>
      </c>
      <c r="Q2066" s="171">
        <f t="shared" si="98"/>
        <v>0</v>
      </c>
      <c r="S2066" s="102" t="str">
        <f>IF(B2066="NET","",IFERROR(VLOOKUP(O2066,'2) Order Form'!$V$9:$V$905,1,FALSE),"Ikke med I order form"))</f>
        <v>Ikke med I order form</v>
      </c>
      <c r="U2066" s="118"/>
    </row>
    <row r="2067" spans="1:21">
      <c r="A2067">
        <v>840037</v>
      </c>
      <c r="B2067" t="s">
        <v>3560</v>
      </c>
      <c r="C2067" t="s">
        <v>3939</v>
      </c>
      <c r="D2067" t="s">
        <v>155</v>
      </c>
      <c r="E2067" t="s">
        <v>145</v>
      </c>
      <c r="F2067" t="s">
        <v>79</v>
      </c>
      <c r="G2067" t="s">
        <v>214</v>
      </c>
      <c r="H2067">
        <v>0</v>
      </c>
      <c r="I2067">
        <v>0</v>
      </c>
      <c r="J2067">
        <v>0</v>
      </c>
      <c r="K2067">
        <v>0</v>
      </c>
      <c r="L2067">
        <v>0</v>
      </c>
      <c r="N2067" s="171" t="str">
        <f t="shared" ref="N2067:N2130" si="99">CONCATENATE(A2067,"-",D2067)</f>
        <v>840037-MSBMC-SM</v>
      </c>
      <c r="O2067" s="172" t="str">
        <f>IF(B2067="NET","",IF(B2067="","",IFERROR(VLOOKUP(N2067,EAN!$A:$B,2,FALSE),"MANGLER - MÅ OPPDATERE EAN-FANEN")))</f>
        <v>MANGLER - MÅ OPPDATERE EAN-FANEN</v>
      </c>
      <c r="P2067" s="171">
        <f t="shared" ref="P2067:P2130" si="100">H2067</f>
        <v>0</v>
      </c>
      <c r="Q2067" s="171">
        <f t="shared" ref="Q2067:Q2130" si="101">L2067</f>
        <v>0</v>
      </c>
      <c r="S2067" s="102" t="str">
        <f>IF(B2067="NET","",IFERROR(VLOOKUP(O2067,'2) Order Form'!$V$9:$V$905,1,FALSE),"Ikke med I order form"))</f>
        <v>Ikke med I order form</v>
      </c>
      <c r="U2067" s="118"/>
    </row>
    <row r="2068" spans="1:21">
      <c r="A2068">
        <v>840037</v>
      </c>
      <c r="B2068" t="s">
        <v>3560</v>
      </c>
      <c r="C2068" t="s">
        <v>3939</v>
      </c>
      <c r="D2068" t="s">
        <v>156</v>
      </c>
      <c r="E2068" t="s">
        <v>145</v>
      </c>
      <c r="F2068" t="s">
        <v>80</v>
      </c>
      <c r="G2068" t="s">
        <v>214</v>
      </c>
      <c r="H2068">
        <v>0</v>
      </c>
      <c r="I2068">
        <v>0</v>
      </c>
      <c r="J2068">
        <v>0</v>
      </c>
      <c r="K2068">
        <v>0</v>
      </c>
      <c r="L2068">
        <v>0</v>
      </c>
      <c r="N2068" s="171" t="str">
        <f t="shared" si="99"/>
        <v>840037-MSBMC-ML</v>
      </c>
      <c r="O2068" s="172" t="str">
        <f>IF(B2068="NET","",IF(B2068="","",IFERROR(VLOOKUP(N2068,EAN!$A:$B,2,FALSE),"MANGLER - MÅ OPPDATERE EAN-FANEN")))</f>
        <v>MANGLER - MÅ OPPDATERE EAN-FANEN</v>
      </c>
      <c r="P2068" s="171">
        <f t="shared" si="100"/>
        <v>0</v>
      </c>
      <c r="Q2068" s="171">
        <f t="shared" si="101"/>
        <v>0</v>
      </c>
      <c r="S2068" s="102" t="str">
        <f>IF(B2068="NET","",IFERROR(VLOOKUP(O2068,'2) Order Form'!$V$9:$V$905,1,FALSE),"Ikke med I order form"))</f>
        <v>Ikke med I order form</v>
      </c>
      <c r="U2068" s="118"/>
    </row>
    <row r="2069" spans="1:21">
      <c r="A2069">
        <v>840037</v>
      </c>
      <c r="B2069" t="s">
        <v>3560</v>
      </c>
      <c r="C2069" t="s">
        <v>3939</v>
      </c>
      <c r="D2069" t="s">
        <v>157</v>
      </c>
      <c r="E2069" t="s">
        <v>145</v>
      </c>
      <c r="F2069" t="s">
        <v>81</v>
      </c>
      <c r="G2069" t="s">
        <v>214</v>
      </c>
      <c r="H2069">
        <v>0</v>
      </c>
      <c r="I2069">
        <v>0</v>
      </c>
      <c r="J2069">
        <v>0</v>
      </c>
      <c r="K2069">
        <v>0</v>
      </c>
      <c r="L2069">
        <v>0</v>
      </c>
      <c r="N2069" s="171" t="str">
        <f t="shared" si="99"/>
        <v>840037-MSBMC-LXL</v>
      </c>
      <c r="O2069" s="172" t="str">
        <f>IF(B2069="NET","",IF(B2069="","",IFERROR(VLOOKUP(N2069,EAN!$A:$B,2,FALSE),"MANGLER - MÅ OPPDATERE EAN-FANEN")))</f>
        <v>MANGLER - MÅ OPPDATERE EAN-FANEN</v>
      </c>
      <c r="P2069" s="171">
        <f t="shared" si="100"/>
        <v>0</v>
      </c>
      <c r="Q2069" s="171">
        <f t="shared" si="101"/>
        <v>0</v>
      </c>
      <c r="S2069" s="102" t="str">
        <f>IF(B2069="NET","",IFERROR(VLOOKUP(O2069,'2) Order Form'!$V$9:$V$905,1,FALSE),"Ikke med I order form"))</f>
        <v>Ikke med I order form</v>
      </c>
      <c r="U2069" s="118"/>
    </row>
    <row r="2070" spans="1:21">
      <c r="A2070">
        <v>840037</v>
      </c>
      <c r="B2070" t="s">
        <v>3560</v>
      </c>
      <c r="C2070" t="s">
        <v>3939</v>
      </c>
      <c r="D2070" t="s">
        <v>3544</v>
      </c>
      <c r="E2070" t="s">
        <v>3545</v>
      </c>
      <c r="F2070" t="s">
        <v>79</v>
      </c>
      <c r="G2070" t="s">
        <v>214</v>
      </c>
      <c r="H2070">
        <v>0</v>
      </c>
      <c r="I2070">
        <v>0</v>
      </c>
      <c r="J2070">
        <v>0</v>
      </c>
      <c r="K2070">
        <v>0</v>
      </c>
      <c r="L2070">
        <v>0</v>
      </c>
      <c r="N2070" s="171" t="str">
        <f t="shared" si="99"/>
        <v>840037-MSHBL-SM</v>
      </c>
      <c r="O2070" s="172" t="str">
        <f>IF(B2070="NET","",IF(B2070="","",IFERROR(VLOOKUP(N2070,EAN!$A:$B,2,FALSE),"MANGLER - MÅ OPPDATERE EAN-FANEN")))</f>
        <v>MANGLER - MÅ OPPDATERE EAN-FANEN</v>
      </c>
      <c r="P2070" s="171">
        <f t="shared" si="100"/>
        <v>0</v>
      </c>
      <c r="Q2070" s="171">
        <f t="shared" si="101"/>
        <v>0</v>
      </c>
      <c r="S2070" s="102" t="str">
        <f>IF(B2070="NET","",IFERROR(VLOOKUP(O2070,'2) Order Form'!$V$9:$V$905,1,FALSE),"Ikke med I order form"))</f>
        <v>Ikke med I order form</v>
      </c>
      <c r="U2070" s="118"/>
    </row>
    <row r="2071" spans="1:21">
      <c r="A2071">
        <v>840037</v>
      </c>
      <c r="B2071" t="s">
        <v>3560</v>
      </c>
      <c r="C2071" t="s">
        <v>3939</v>
      </c>
      <c r="D2071" t="s">
        <v>3546</v>
      </c>
      <c r="E2071" t="s">
        <v>3545</v>
      </c>
      <c r="F2071" t="s">
        <v>80</v>
      </c>
      <c r="G2071" t="s">
        <v>214</v>
      </c>
      <c r="H2071">
        <v>0</v>
      </c>
      <c r="I2071">
        <v>0</v>
      </c>
      <c r="J2071">
        <v>0</v>
      </c>
      <c r="K2071">
        <v>0</v>
      </c>
      <c r="L2071">
        <v>0</v>
      </c>
      <c r="N2071" s="171" t="str">
        <f t="shared" si="99"/>
        <v>840037-MSHBL-ML</v>
      </c>
      <c r="O2071" s="172" t="str">
        <f>IF(B2071="NET","",IF(B2071="","",IFERROR(VLOOKUP(N2071,EAN!$A:$B,2,FALSE),"MANGLER - MÅ OPPDATERE EAN-FANEN")))</f>
        <v>MANGLER - MÅ OPPDATERE EAN-FANEN</v>
      </c>
      <c r="P2071" s="171">
        <f t="shared" si="100"/>
        <v>0</v>
      </c>
      <c r="Q2071" s="171">
        <f t="shared" si="101"/>
        <v>0</v>
      </c>
      <c r="S2071" s="102" t="str">
        <f>IF(B2071="NET","",IFERROR(VLOOKUP(O2071,'2) Order Form'!$V$9:$V$905,1,FALSE),"Ikke med I order form"))</f>
        <v>Ikke med I order form</v>
      </c>
      <c r="U2071" s="118"/>
    </row>
    <row r="2072" spans="1:21">
      <c r="A2072">
        <v>840037</v>
      </c>
      <c r="B2072" t="s">
        <v>3560</v>
      </c>
      <c r="C2072" t="s">
        <v>3939</v>
      </c>
      <c r="D2072" t="s">
        <v>3547</v>
      </c>
      <c r="E2072" t="s">
        <v>3545</v>
      </c>
      <c r="F2072" t="s">
        <v>81</v>
      </c>
      <c r="G2072" t="s">
        <v>214</v>
      </c>
      <c r="H2072">
        <v>0</v>
      </c>
      <c r="I2072">
        <v>0</v>
      </c>
      <c r="J2072">
        <v>0</v>
      </c>
      <c r="K2072">
        <v>0</v>
      </c>
      <c r="L2072">
        <v>0</v>
      </c>
      <c r="N2072" s="171" t="str">
        <f t="shared" si="99"/>
        <v>840037-MSHBL-LXL</v>
      </c>
      <c r="O2072" s="172" t="str">
        <f>IF(B2072="NET","",IF(B2072="","",IFERROR(VLOOKUP(N2072,EAN!$A:$B,2,FALSE),"MANGLER - MÅ OPPDATERE EAN-FANEN")))</f>
        <v>MANGLER - MÅ OPPDATERE EAN-FANEN</v>
      </c>
      <c r="P2072" s="171">
        <f t="shared" si="100"/>
        <v>0</v>
      </c>
      <c r="Q2072" s="171">
        <f t="shared" si="101"/>
        <v>0</v>
      </c>
      <c r="S2072" s="102" t="str">
        <f>IF(B2072="NET","",IFERROR(VLOOKUP(O2072,'2) Order Form'!$V$9:$V$905,1,FALSE),"Ikke med I order form"))</f>
        <v>Ikke med I order form</v>
      </c>
      <c r="U2072" s="118"/>
    </row>
    <row r="2073" spans="1:21">
      <c r="A2073">
        <v>840037</v>
      </c>
      <c r="B2073" t="s">
        <v>3560</v>
      </c>
      <c r="C2073" t="s">
        <v>3939</v>
      </c>
      <c r="D2073" t="s">
        <v>323</v>
      </c>
      <c r="E2073" t="s">
        <v>2892</v>
      </c>
      <c r="F2073" t="s">
        <v>79</v>
      </c>
      <c r="G2073" t="s">
        <v>111</v>
      </c>
      <c r="H2073">
        <v>99</v>
      </c>
      <c r="I2073">
        <v>99</v>
      </c>
      <c r="J2073">
        <v>99</v>
      </c>
      <c r="K2073">
        <v>99</v>
      </c>
      <c r="L2073">
        <v>99</v>
      </c>
      <c r="N2073" s="171" t="str">
        <f t="shared" si="99"/>
        <v>840037-MWH21-SM</v>
      </c>
      <c r="O2073" s="172" t="str">
        <f>IF(B2073="NET","",IF(B2073="","",IFERROR(VLOOKUP(N2073,EAN!$A:$B,2,FALSE),"MANGLER - MÅ OPPDATERE EAN-FANEN")))</f>
        <v>MANGLER - MÅ OPPDATERE EAN-FANEN</v>
      </c>
      <c r="P2073" s="171">
        <f t="shared" si="100"/>
        <v>99</v>
      </c>
      <c r="Q2073" s="171">
        <f t="shared" si="101"/>
        <v>99</v>
      </c>
      <c r="S2073" s="102" t="str">
        <f>IF(B2073="NET","",IFERROR(VLOOKUP(O2073,'2) Order Form'!$V$9:$V$905,1,FALSE),"Ikke med I order form"))</f>
        <v>Ikke med I order form</v>
      </c>
      <c r="U2073" s="118"/>
    </row>
    <row r="2074" spans="1:21">
      <c r="A2074">
        <v>840037</v>
      </c>
      <c r="B2074" t="s">
        <v>3560</v>
      </c>
      <c r="C2074" t="s">
        <v>3939</v>
      </c>
      <c r="D2074" t="s">
        <v>324</v>
      </c>
      <c r="E2074" t="s">
        <v>2892</v>
      </c>
      <c r="F2074" t="s">
        <v>80</v>
      </c>
      <c r="G2074" t="s">
        <v>111</v>
      </c>
      <c r="H2074">
        <v>182</v>
      </c>
      <c r="I2074">
        <v>182</v>
      </c>
      <c r="J2074">
        <v>182</v>
      </c>
      <c r="K2074">
        <v>182</v>
      </c>
      <c r="L2074">
        <v>182</v>
      </c>
      <c r="N2074" s="171" t="str">
        <f t="shared" si="99"/>
        <v>840037-MWH21-ML</v>
      </c>
      <c r="O2074" s="172" t="str">
        <f>IF(B2074="NET","",IF(B2074="","",IFERROR(VLOOKUP(N2074,EAN!$A:$B,2,FALSE),"MANGLER - MÅ OPPDATERE EAN-FANEN")))</f>
        <v>MANGLER - MÅ OPPDATERE EAN-FANEN</v>
      </c>
      <c r="P2074" s="171">
        <f t="shared" si="100"/>
        <v>182</v>
      </c>
      <c r="Q2074" s="171">
        <f t="shared" si="101"/>
        <v>182</v>
      </c>
      <c r="S2074" s="102" t="str">
        <f>IF(B2074="NET","",IFERROR(VLOOKUP(O2074,'2) Order Form'!$V$9:$V$905,1,FALSE),"Ikke med I order form"))</f>
        <v>Ikke med I order form</v>
      </c>
      <c r="U2074" s="118"/>
    </row>
    <row r="2075" spans="1:21">
      <c r="A2075">
        <v>840037</v>
      </c>
      <c r="B2075" t="s">
        <v>3560</v>
      </c>
      <c r="C2075" t="s">
        <v>3939</v>
      </c>
      <c r="D2075" t="s">
        <v>325</v>
      </c>
      <c r="E2075" t="s">
        <v>2892</v>
      </c>
      <c r="F2075" t="s">
        <v>81</v>
      </c>
      <c r="G2075" t="s">
        <v>111</v>
      </c>
      <c r="H2075">
        <v>98</v>
      </c>
      <c r="I2075">
        <v>98</v>
      </c>
      <c r="J2075">
        <v>98</v>
      </c>
      <c r="K2075">
        <v>98</v>
      </c>
      <c r="L2075">
        <v>98</v>
      </c>
      <c r="N2075" s="171" t="str">
        <f t="shared" si="99"/>
        <v>840037-MWH21-LXL</v>
      </c>
      <c r="O2075" s="172" t="str">
        <f>IF(B2075="NET","",IF(B2075="","",IFERROR(VLOOKUP(N2075,EAN!$A:$B,2,FALSE),"MANGLER - MÅ OPPDATERE EAN-FANEN")))</f>
        <v>MANGLER - MÅ OPPDATERE EAN-FANEN</v>
      </c>
      <c r="P2075" s="171">
        <f t="shared" si="100"/>
        <v>98</v>
      </c>
      <c r="Q2075" s="171">
        <f t="shared" si="101"/>
        <v>98</v>
      </c>
      <c r="S2075" s="102" t="str">
        <f>IF(B2075="NET","",IFERROR(VLOOKUP(O2075,'2) Order Form'!$V$9:$V$905,1,FALSE),"Ikke med I order form"))</f>
        <v>Ikke med I order form</v>
      </c>
      <c r="U2075" s="118"/>
    </row>
    <row r="2076" spans="1:21">
      <c r="A2076">
        <v>840037</v>
      </c>
      <c r="B2076" t="s">
        <v>3560</v>
      </c>
      <c r="C2076" t="s">
        <v>3939</v>
      </c>
      <c r="D2076" t="s">
        <v>131</v>
      </c>
      <c r="E2076" t="s">
        <v>84</v>
      </c>
      <c r="F2076" t="s">
        <v>79</v>
      </c>
      <c r="G2076" t="s">
        <v>214</v>
      </c>
      <c r="H2076">
        <v>0</v>
      </c>
      <c r="I2076">
        <v>0</v>
      </c>
      <c r="J2076">
        <v>0</v>
      </c>
      <c r="K2076">
        <v>0</v>
      </c>
      <c r="L2076">
        <v>0</v>
      </c>
      <c r="N2076" s="171" t="str">
        <f t="shared" si="99"/>
        <v>840037-MWHTE-SM</v>
      </c>
      <c r="O2076" s="172" t="str">
        <f>IF(B2076="NET","",IF(B2076="","",IFERROR(VLOOKUP(N2076,EAN!$A:$B,2,FALSE),"MANGLER - MÅ OPPDATERE EAN-FANEN")))</f>
        <v>MANGLER - MÅ OPPDATERE EAN-FANEN</v>
      </c>
      <c r="P2076" s="171">
        <f t="shared" si="100"/>
        <v>0</v>
      </c>
      <c r="Q2076" s="171">
        <f t="shared" si="101"/>
        <v>0</v>
      </c>
      <c r="S2076" s="102" t="str">
        <f>IF(B2076="NET","",IFERROR(VLOOKUP(O2076,'2) Order Form'!$V$9:$V$905,1,FALSE),"Ikke med I order form"))</f>
        <v>Ikke med I order form</v>
      </c>
      <c r="U2076" s="118"/>
    </row>
    <row r="2077" spans="1:21">
      <c r="A2077">
        <v>840037</v>
      </c>
      <c r="B2077" t="s">
        <v>3560</v>
      </c>
      <c r="C2077" t="s">
        <v>3939</v>
      </c>
      <c r="D2077" t="s">
        <v>132</v>
      </c>
      <c r="E2077" t="s">
        <v>84</v>
      </c>
      <c r="F2077" t="s">
        <v>80</v>
      </c>
      <c r="G2077" t="s">
        <v>214</v>
      </c>
      <c r="H2077">
        <v>0</v>
      </c>
      <c r="I2077">
        <v>0</v>
      </c>
      <c r="J2077">
        <v>0</v>
      </c>
      <c r="K2077">
        <v>0</v>
      </c>
      <c r="L2077">
        <v>0</v>
      </c>
      <c r="N2077" s="171" t="str">
        <f t="shared" si="99"/>
        <v>840037-MWHTE-ML</v>
      </c>
      <c r="O2077" s="172" t="str">
        <f>IF(B2077="NET","",IF(B2077="","",IFERROR(VLOOKUP(N2077,EAN!$A:$B,2,FALSE),"MANGLER - MÅ OPPDATERE EAN-FANEN")))</f>
        <v>MANGLER - MÅ OPPDATERE EAN-FANEN</v>
      </c>
      <c r="P2077" s="171">
        <f t="shared" si="100"/>
        <v>0</v>
      </c>
      <c r="Q2077" s="171">
        <f t="shared" si="101"/>
        <v>0</v>
      </c>
      <c r="S2077" s="102" t="str">
        <f>IF(B2077="NET","",IFERROR(VLOOKUP(O2077,'2) Order Form'!$V$9:$V$905,1,FALSE),"Ikke med I order form"))</f>
        <v>Ikke med I order form</v>
      </c>
      <c r="U2077" s="118"/>
    </row>
    <row r="2078" spans="1:21">
      <c r="A2078">
        <v>840037</v>
      </c>
      <c r="B2078" t="s">
        <v>3560</v>
      </c>
      <c r="C2078" t="s">
        <v>3939</v>
      </c>
      <c r="D2078" t="s">
        <v>133</v>
      </c>
      <c r="E2078" t="s">
        <v>84</v>
      </c>
      <c r="F2078" t="s">
        <v>81</v>
      </c>
      <c r="G2078" t="s">
        <v>214</v>
      </c>
      <c r="H2078">
        <v>0</v>
      </c>
      <c r="I2078">
        <v>0</v>
      </c>
      <c r="J2078">
        <v>0</v>
      </c>
      <c r="K2078">
        <v>0</v>
      </c>
      <c r="L2078">
        <v>0</v>
      </c>
      <c r="N2078" s="171" t="str">
        <f t="shared" si="99"/>
        <v>840037-MWHTE-LXL</v>
      </c>
      <c r="O2078" s="172" t="str">
        <f>IF(B2078="NET","",IF(B2078="","",IFERROR(VLOOKUP(N2078,EAN!$A:$B,2,FALSE),"MANGLER - MÅ OPPDATERE EAN-FANEN")))</f>
        <v>MANGLER - MÅ OPPDATERE EAN-FANEN</v>
      </c>
      <c r="P2078" s="171">
        <f t="shared" si="100"/>
        <v>0</v>
      </c>
      <c r="Q2078" s="171">
        <f t="shared" si="101"/>
        <v>0</v>
      </c>
      <c r="S2078" s="102" t="str">
        <f>IF(B2078="NET","",IFERROR(VLOOKUP(O2078,'2) Order Form'!$V$9:$V$905,1,FALSE),"Ikke med I order form"))</f>
        <v>Ikke med I order form</v>
      </c>
      <c r="U2078" s="118"/>
    </row>
    <row r="2079" spans="1:21">
      <c r="A2079">
        <v>840037</v>
      </c>
      <c r="B2079" t="s">
        <v>3560</v>
      </c>
      <c r="C2079" t="s">
        <v>3939</v>
      </c>
      <c r="D2079" t="s">
        <v>3548</v>
      </c>
      <c r="E2079" t="s">
        <v>3549</v>
      </c>
      <c r="F2079" t="s">
        <v>79</v>
      </c>
      <c r="G2079" t="s">
        <v>214</v>
      </c>
      <c r="H2079">
        <v>0</v>
      </c>
      <c r="I2079">
        <v>0</v>
      </c>
      <c r="J2079">
        <v>0</v>
      </c>
      <c r="K2079">
        <v>0</v>
      </c>
      <c r="L2079">
        <v>0</v>
      </c>
      <c r="N2079" s="171" t="str">
        <f t="shared" si="99"/>
        <v>840037-NAVY-SM</v>
      </c>
      <c r="O2079" s="172" t="str">
        <f>IF(B2079="NET","",IF(B2079="","",IFERROR(VLOOKUP(N2079,EAN!$A:$B,2,FALSE),"MANGLER - MÅ OPPDATERE EAN-FANEN")))</f>
        <v>MANGLER - MÅ OPPDATERE EAN-FANEN</v>
      </c>
      <c r="P2079" s="171">
        <f t="shared" si="100"/>
        <v>0</v>
      </c>
      <c r="Q2079" s="171">
        <f t="shared" si="101"/>
        <v>0</v>
      </c>
      <c r="S2079" s="102" t="str">
        <f>IF(B2079="NET","",IFERROR(VLOOKUP(O2079,'2) Order Form'!$V$9:$V$905,1,FALSE),"Ikke med I order form"))</f>
        <v>Ikke med I order form</v>
      </c>
      <c r="U2079" s="118"/>
    </row>
    <row r="2080" spans="1:21">
      <c r="A2080">
        <v>840037</v>
      </c>
      <c r="B2080" t="s">
        <v>3560</v>
      </c>
      <c r="C2080" t="s">
        <v>3939</v>
      </c>
      <c r="D2080" t="s">
        <v>3550</v>
      </c>
      <c r="E2080" t="s">
        <v>3549</v>
      </c>
      <c r="F2080" t="s">
        <v>80</v>
      </c>
      <c r="G2080" t="s">
        <v>214</v>
      </c>
      <c r="H2080">
        <v>0</v>
      </c>
      <c r="I2080">
        <v>0</v>
      </c>
      <c r="J2080">
        <v>0</v>
      </c>
      <c r="K2080">
        <v>0</v>
      </c>
      <c r="L2080">
        <v>0</v>
      </c>
      <c r="N2080" s="171" t="str">
        <f t="shared" si="99"/>
        <v>840037-NAVY-ML</v>
      </c>
      <c r="O2080" s="172" t="str">
        <f>IF(B2080="NET","",IF(B2080="","",IFERROR(VLOOKUP(N2080,EAN!$A:$B,2,FALSE),"MANGLER - MÅ OPPDATERE EAN-FANEN")))</f>
        <v>MANGLER - MÅ OPPDATERE EAN-FANEN</v>
      </c>
      <c r="P2080" s="171">
        <f t="shared" si="100"/>
        <v>0</v>
      </c>
      <c r="Q2080" s="171">
        <f t="shared" si="101"/>
        <v>0</v>
      </c>
      <c r="S2080" s="102" t="str">
        <f>IF(B2080="NET","",IFERROR(VLOOKUP(O2080,'2) Order Form'!$V$9:$V$905,1,FALSE),"Ikke med I order form"))</f>
        <v>Ikke med I order form</v>
      </c>
      <c r="U2080" s="118"/>
    </row>
    <row r="2081" spans="1:21">
      <c r="A2081">
        <v>840037</v>
      </c>
      <c r="B2081" t="s">
        <v>3560</v>
      </c>
      <c r="C2081" t="s">
        <v>3939</v>
      </c>
      <c r="D2081" t="s">
        <v>3551</v>
      </c>
      <c r="E2081" t="s">
        <v>3549</v>
      </c>
      <c r="F2081" t="s">
        <v>81</v>
      </c>
      <c r="G2081" t="s">
        <v>214</v>
      </c>
      <c r="H2081">
        <v>0</v>
      </c>
      <c r="I2081">
        <v>0</v>
      </c>
      <c r="J2081">
        <v>0</v>
      </c>
      <c r="K2081">
        <v>0</v>
      </c>
      <c r="L2081">
        <v>0</v>
      </c>
      <c r="N2081" s="171" t="str">
        <f t="shared" si="99"/>
        <v>840037-NAVY-LXL</v>
      </c>
      <c r="O2081" s="172" t="str">
        <f>IF(B2081="NET","",IF(B2081="","",IFERROR(VLOOKUP(N2081,EAN!$A:$B,2,FALSE),"MANGLER - MÅ OPPDATERE EAN-FANEN")))</f>
        <v>MANGLER - MÅ OPPDATERE EAN-FANEN</v>
      </c>
      <c r="P2081" s="171">
        <f t="shared" si="100"/>
        <v>0</v>
      </c>
      <c r="Q2081" s="171">
        <f t="shared" si="101"/>
        <v>0</v>
      </c>
      <c r="S2081" s="102" t="str">
        <f>IF(B2081="NET","",IFERROR(VLOOKUP(O2081,'2) Order Form'!$V$9:$V$905,1,FALSE),"Ikke med I order form"))</f>
        <v>Ikke med I order form</v>
      </c>
      <c r="U2081" s="118"/>
    </row>
    <row r="2082" spans="1:21">
      <c r="A2082">
        <v>840037</v>
      </c>
      <c r="B2082" t="s">
        <v>3560</v>
      </c>
      <c r="C2082" t="s">
        <v>3939</v>
      </c>
      <c r="D2082" t="s">
        <v>3552</v>
      </c>
      <c r="E2082" t="s">
        <v>3553</v>
      </c>
      <c r="F2082" t="s">
        <v>79</v>
      </c>
      <c r="G2082" t="s">
        <v>214</v>
      </c>
      <c r="H2082">
        <v>0</v>
      </c>
      <c r="I2082">
        <v>0</v>
      </c>
      <c r="J2082">
        <v>0</v>
      </c>
      <c r="K2082">
        <v>0</v>
      </c>
      <c r="L2082">
        <v>0</v>
      </c>
      <c r="N2082" s="171" t="str">
        <f t="shared" si="99"/>
        <v>840037-OEDRB-SM</v>
      </c>
      <c r="O2082" s="172" t="str">
        <f>IF(B2082="NET","",IF(B2082="","",IFERROR(VLOOKUP(N2082,EAN!$A:$B,2,FALSE),"MANGLER - MÅ OPPDATERE EAN-FANEN")))</f>
        <v>MANGLER - MÅ OPPDATERE EAN-FANEN</v>
      </c>
      <c r="P2082" s="171">
        <f t="shared" si="100"/>
        <v>0</v>
      </c>
      <c r="Q2082" s="171">
        <f t="shared" si="101"/>
        <v>0</v>
      </c>
      <c r="S2082" s="102" t="str">
        <f>IF(B2082="NET","",IFERROR(VLOOKUP(O2082,'2) Order Form'!$V$9:$V$905,1,FALSE),"Ikke med I order form"))</f>
        <v>Ikke med I order form</v>
      </c>
      <c r="U2082" s="118"/>
    </row>
    <row r="2083" spans="1:21">
      <c r="A2083">
        <v>840037</v>
      </c>
      <c r="B2083" t="s">
        <v>3560</v>
      </c>
      <c r="C2083" t="s">
        <v>3939</v>
      </c>
      <c r="D2083" t="s">
        <v>3554</v>
      </c>
      <c r="E2083" t="s">
        <v>3553</v>
      </c>
      <c r="F2083" t="s">
        <v>80</v>
      </c>
      <c r="G2083" t="s">
        <v>214</v>
      </c>
      <c r="H2083">
        <v>0</v>
      </c>
      <c r="I2083">
        <v>0</v>
      </c>
      <c r="J2083">
        <v>0</v>
      </c>
      <c r="K2083">
        <v>0</v>
      </c>
      <c r="L2083">
        <v>0</v>
      </c>
      <c r="N2083" s="171" t="str">
        <f t="shared" si="99"/>
        <v>840037-OEDRB-ML</v>
      </c>
      <c r="O2083" s="172" t="str">
        <f>IF(B2083="NET","",IF(B2083="","",IFERROR(VLOOKUP(N2083,EAN!$A:$B,2,FALSE),"MANGLER - MÅ OPPDATERE EAN-FANEN")))</f>
        <v>MANGLER - MÅ OPPDATERE EAN-FANEN</v>
      </c>
      <c r="P2083" s="171">
        <f t="shared" si="100"/>
        <v>0</v>
      </c>
      <c r="Q2083" s="171">
        <f t="shared" si="101"/>
        <v>0</v>
      </c>
      <c r="S2083" s="102" t="str">
        <f>IF(B2083="NET","",IFERROR(VLOOKUP(O2083,'2) Order Form'!$V$9:$V$905,1,FALSE),"Ikke med I order form"))</f>
        <v>Ikke med I order form</v>
      </c>
      <c r="U2083" s="118"/>
    </row>
    <row r="2084" spans="1:21">
      <c r="A2084">
        <v>840037</v>
      </c>
      <c r="B2084" t="s">
        <v>3560</v>
      </c>
      <c r="C2084" t="s">
        <v>3939</v>
      </c>
      <c r="D2084" t="s">
        <v>3555</v>
      </c>
      <c r="E2084" t="s">
        <v>3553</v>
      </c>
      <c r="F2084" t="s">
        <v>81</v>
      </c>
      <c r="G2084" t="s">
        <v>214</v>
      </c>
      <c r="H2084">
        <v>0</v>
      </c>
      <c r="I2084">
        <v>0</v>
      </c>
      <c r="J2084">
        <v>0</v>
      </c>
      <c r="K2084">
        <v>0</v>
      </c>
      <c r="L2084">
        <v>0</v>
      </c>
      <c r="N2084" s="171" t="str">
        <f t="shared" si="99"/>
        <v>840037-OEDRB-LXL</v>
      </c>
      <c r="O2084" s="172" t="str">
        <f>IF(B2084="NET","",IF(B2084="","",IFERROR(VLOOKUP(N2084,EAN!$A:$B,2,FALSE),"MANGLER - MÅ OPPDATERE EAN-FANEN")))</f>
        <v>MANGLER - MÅ OPPDATERE EAN-FANEN</v>
      </c>
      <c r="P2084" s="171">
        <f t="shared" si="100"/>
        <v>0</v>
      </c>
      <c r="Q2084" s="171">
        <f t="shared" si="101"/>
        <v>0</v>
      </c>
      <c r="S2084" s="102" t="str">
        <f>IF(B2084="NET","",IFERROR(VLOOKUP(O2084,'2) Order Form'!$V$9:$V$905,1,FALSE),"Ikke med I order form"))</f>
        <v>Ikke med I order form</v>
      </c>
      <c r="U2084" s="118"/>
    </row>
    <row r="2085" spans="1:21">
      <c r="A2085">
        <v>840037</v>
      </c>
      <c r="B2085" t="s">
        <v>3560</v>
      </c>
      <c r="C2085" t="s">
        <v>3939</v>
      </c>
      <c r="D2085" t="s">
        <v>3556</v>
      </c>
      <c r="E2085" t="s">
        <v>3557</v>
      </c>
      <c r="F2085" t="s">
        <v>79</v>
      </c>
      <c r="G2085" t="s">
        <v>214</v>
      </c>
      <c r="H2085">
        <v>0</v>
      </c>
      <c r="I2085">
        <v>0</v>
      </c>
      <c r="J2085">
        <v>0</v>
      </c>
      <c r="K2085">
        <v>0</v>
      </c>
      <c r="L2085">
        <v>0</v>
      </c>
      <c r="N2085" s="171" t="str">
        <f t="shared" si="99"/>
        <v>840037-SGMCH-SM</v>
      </c>
      <c r="O2085" s="172" t="str">
        <f>IF(B2085="NET","",IF(B2085="","",IFERROR(VLOOKUP(N2085,EAN!$A:$B,2,FALSE),"MANGLER - MÅ OPPDATERE EAN-FANEN")))</f>
        <v>MANGLER - MÅ OPPDATERE EAN-FANEN</v>
      </c>
      <c r="P2085" s="171">
        <f t="shared" si="100"/>
        <v>0</v>
      </c>
      <c r="Q2085" s="171">
        <f t="shared" si="101"/>
        <v>0</v>
      </c>
      <c r="S2085" s="102" t="str">
        <f>IF(B2085="NET","",IFERROR(VLOOKUP(O2085,'2) Order Form'!$V$9:$V$905,1,FALSE),"Ikke med I order form"))</f>
        <v>Ikke med I order form</v>
      </c>
      <c r="U2085" s="118"/>
    </row>
    <row r="2086" spans="1:21">
      <c r="A2086">
        <v>840037</v>
      </c>
      <c r="B2086" t="s">
        <v>3560</v>
      </c>
      <c r="C2086" t="s">
        <v>3939</v>
      </c>
      <c r="D2086" t="s">
        <v>3558</v>
      </c>
      <c r="E2086" t="s">
        <v>3557</v>
      </c>
      <c r="F2086" t="s">
        <v>80</v>
      </c>
      <c r="G2086" t="s">
        <v>214</v>
      </c>
      <c r="H2086">
        <v>0</v>
      </c>
      <c r="I2086">
        <v>0</v>
      </c>
      <c r="J2086">
        <v>0</v>
      </c>
      <c r="K2086">
        <v>0</v>
      </c>
      <c r="L2086">
        <v>0</v>
      </c>
      <c r="N2086" s="171" t="str">
        <f t="shared" si="99"/>
        <v>840037-SGMCH-ML</v>
      </c>
      <c r="O2086" s="172" t="str">
        <f>IF(B2086="NET","",IF(B2086="","",IFERROR(VLOOKUP(N2086,EAN!$A:$B,2,FALSE),"MANGLER - MÅ OPPDATERE EAN-FANEN")))</f>
        <v>MANGLER - MÅ OPPDATERE EAN-FANEN</v>
      </c>
      <c r="P2086" s="171">
        <f t="shared" si="100"/>
        <v>0</v>
      </c>
      <c r="Q2086" s="171">
        <f t="shared" si="101"/>
        <v>0</v>
      </c>
      <c r="S2086" s="102" t="str">
        <f>IF(B2086="NET","",IFERROR(VLOOKUP(O2086,'2) Order Form'!$V$9:$V$905,1,FALSE),"Ikke med I order form"))</f>
        <v>Ikke med I order form</v>
      </c>
      <c r="U2086" s="118"/>
    </row>
    <row r="2087" spans="1:21">
      <c r="A2087">
        <v>840037</v>
      </c>
      <c r="B2087" t="s">
        <v>3560</v>
      </c>
      <c r="C2087" t="s">
        <v>3939</v>
      </c>
      <c r="D2087" t="s">
        <v>3559</v>
      </c>
      <c r="E2087" t="s">
        <v>3557</v>
      </c>
      <c r="F2087" t="s">
        <v>81</v>
      </c>
      <c r="G2087" t="s">
        <v>214</v>
      </c>
      <c r="H2087">
        <v>0</v>
      </c>
      <c r="I2087">
        <v>0</v>
      </c>
      <c r="J2087">
        <v>0</v>
      </c>
      <c r="K2087">
        <v>0</v>
      </c>
      <c r="L2087">
        <v>0</v>
      </c>
      <c r="N2087" s="171" t="str">
        <f t="shared" si="99"/>
        <v>840037-SGMCH-LXL</v>
      </c>
      <c r="O2087" s="172" t="str">
        <f>IF(B2087="NET","",IF(B2087="","",IFERROR(VLOOKUP(N2087,EAN!$A:$B,2,FALSE),"MANGLER - MÅ OPPDATERE EAN-FANEN")))</f>
        <v>MANGLER - MÅ OPPDATERE EAN-FANEN</v>
      </c>
      <c r="P2087" s="171">
        <f t="shared" si="100"/>
        <v>0</v>
      </c>
      <c r="Q2087" s="171">
        <f t="shared" si="101"/>
        <v>0</v>
      </c>
      <c r="S2087" s="102" t="str">
        <f>IF(B2087="NET","",IFERROR(VLOOKUP(O2087,'2) Order Form'!$V$9:$V$905,1,FALSE),"Ikke med I order form"))</f>
        <v>Ikke med I order form</v>
      </c>
      <c r="U2087" s="118"/>
    </row>
    <row r="2088" spans="1:21">
      <c r="A2088">
        <v>840037</v>
      </c>
      <c r="B2088" t="s">
        <v>3560</v>
      </c>
      <c r="C2088" t="s">
        <v>3939</v>
      </c>
      <c r="D2088" t="s">
        <v>134</v>
      </c>
      <c r="E2088" t="s">
        <v>91</v>
      </c>
      <c r="F2088" t="s">
        <v>79</v>
      </c>
      <c r="G2088" t="s">
        <v>214</v>
      </c>
      <c r="H2088">
        <v>0</v>
      </c>
      <c r="I2088">
        <v>0</v>
      </c>
      <c r="J2088">
        <v>0</v>
      </c>
      <c r="K2088">
        <v>0</v>
      </c>
      <c r="L2088">
        <v>0</v>
      </c>
      <c r="N2088" s="171" t="str">
        <f t="shared" si="99"/>
        <v>840037-SGRME-SM</v>
      </c>
      <c r="O2088" s="172" t="str">
        <f>IF(B2088="NET","",IF(B2088="","",IFERROR(VLOOKUP(N2088,EAN!$A:$B,2,FALSE),"MANGLER - MÅ OPPDATERE EAN-FANEN")))</f>
        <v>MANGLER - MÅ OPPDATERE EAN-FANEN</v>
      </c>
      <c r="P2088" s="171">
        <f t="shared" si="100"/>
        <v>0</v>
      </c>
      <c r="Q2088" s="171">
        <f t="shared" si="101"/>
        <v>0</v>
      </c>
      <c r="S2088" s="102" t="str">
        <f>IF(B2088="NET","",IFERROR(VLOOKUP(O2088,'2) Order Form'!$V$9:$V$905,1,FALSE),"Ikke med I order form"))</f>
        <v>Ikke med I order form</v>
      </c>
      <c r="U2088" s="118"/>
    </row>
    <row r="2089" spans="1:21">
      <c r="A2089">
        <v>840037</v>
      </c>
      <c r="B2089" t="s">
        <v>3560</v>
      </c>
      <c r="C2089" t="s">
        <v>3939</v>
      </c>
      <c r="D2089" t="s">
        <v>135</v>
      </c>
      <c r="E2089" t="s">
        <v>91</v>
      </c>
      <c r="F2089" t="s">
        <v>80</v>
      </c>
      <c r="G2089" t="s">
        <v>214</v>
      </c>
      <c r="H2089">
        <v>0</v>
      </c>
      <c r="I2089">
        <v>0</v>
      </c>
      <c r="J2089">
        <v>0</v>
      </c>
      <c r="K2089">
        <v>0</v>
      </c>
      <c r="L2089">
        <v>0</v>
      </c>
      <c r="N2089" s="171" t="str">
        <f t="shared" si="99"/>
        <v>840037-SGRME-ML</v>
      </c>
      <c r="O2089" s="172" t="str">
        <f>IF(B2089="NET","",IF(B2089="","",IFERROR(VLOOKUP(N2089,EAN!$A:$B,2,FALSE),"MANGLER - MÅ OPPDATERE EAN-FANEN")))</f>
        <v>MANGLER - MÅ OPPDATERE EAN-FANEN</v>
      </c>
      <c r="P2089" s="171">
        <f t="shared" si="100"/>
        <v>0</v>
      </c>
      <c r="Q2089" s="171">
        <f t="shared" si="101"/>
        <v>0</v>
      </c>
      <c r="S2089" s="102" t="str">
        <f>IF(B2089="NET","",IFERROR(VLOOKUP(O2089,'2) Order Form'!$V$9:$V$905,1,FALSE),"Ikke med I order form"))</f>
        <v>Ikke med I order form</v>
      </c>
      <c r="U2089" s="118"/>
    </row>
    <row r="2090" spans="1:21">
      <c r="A2090">
        <v>840037</v>
      </c>
      <c r="B2090" t="s">
        <v>3560</v>
      </c>
      <c r="C2090" t="s">
        <v>3939</v>
      </c>
      <c r="D2090" t="s">
        <v>220</v>
      </c>
      <c r="E2090" t="s">
        <v>91</v>
      </c>
      <c r="F2090" t="s">
        <v>81</v>
      </c>
      <c r="G2090" t="s">
        <v>214</v>
      </c>
      <c r="H2090">
        <v>0</v>
      </c>
      <c r="I2090">
        <v>0</v>
      </c>
      <c r="J2090">
        <v>0</v>
      </c>
      <c r="K2090">
        <v>0</v>
      </c>
      <c r="L2090">
        <v>0</v>
      </c>
      <c r="N2090" s="171" t="str">
        <f t="shared" si="99"/>
        <v>840037-SGRME-LXL</v>
      </c>
      <c r="O2090" s="172" t="str">
        <f>IF(B2090="NET","",IF(B2090="","",IFERROR(VLOOKUP(N2090,EAN!$A:$B,2,FALSE),"MANGLER - MÅ OPPDATERE EAN-FANEN")))</f>
        <v>MANGLER - MÅ OPPDATERE EAN-FANEN</v>
      </c>
      <c r="P2090" s="171">
        <f t="shared" si="100"/>
        <v>0</v>
      </c>
      <c r="Q2090" s="171">
        <f t="shared" si="101"/>
        <v>0</v>
      </c>
      <c r="S2090" s="102" t="str">
        <f>IF(B2090="NET","",IFERROR(VLOOKUP(O2090,'2) Order Form'!$V$9:$V$905,1,FALSE),"Ikke med I order form"))</f>
        <v>Ikke med I order form</v>
      </c>
      <c r="U2090" s="118"/>
    </row>
    <row r="2091" spans="1:21">
      <c r="A2091">
        <v>840037</v>
      </c>
      <c r="B2091" t="s">
        <v>3560</v>
      </c>
      <c r="C2091" t="s">
        <v>3939</v>
      </c>
      <c r="D2091" t="s">
        <v>1497</v>
      </c>
      <c r="E2091" t="s">
        <v>1475</v>
      </c>
      <c r="F2091" t="s">
        <v>79</v>
      </c>
      <c r="G2091" t="s">
        <v>111</v>
      </c>
      <c r="H2091">
        <v>0</v>
      </c>
      <c r="I2091">
        <v>0</v>
      </c>
      <c r="J2091">
        <v>0</v>
      </c>
      <c r="K2091">
        <v>0</v>
      </c>
      <c r="L2091">
        <v>0</v>
      </c>
      <c r="N2091" s="171" t="str">
        <f t="shared" si="99"/>
        <v>840037-WOLND-SM</v>
      </c>
      <c r="O2091" s="172" t="str">
        <f>IF(B2091="NET","",IF(B2091="","",IFERROR(VLOOKUP(N2091,EAN!$A:$B,2,FALSE),"MANGLER - MÅ OPPDATERE EAN-FANEN")))</f>
        <v>MANGLER - MÅ OPPDATERE EAN-FANEN</v>
      </c>
      <c r="P2091" s="171">
        <f t="shared" si="100"/>
        <v>0</v>
      </c>
      <c r="Q2091" s="171">
        <f t="shared" si="101"/>
        <v>0</v>
      </c>
      <c r="S2091" s="102" t="str">
        <f>IF(B2091="NET","",IFERROR(VLOOKUP(O2091,'2) Order Form'!$V$9:$V$905,1,FALSE),"Ikke med I order form"))</f>
        <v>Ikke med I order form</v>
      </c>
      <c r="U2091" s="118"/>
    </row>
    <row r="2092" spans="1:21">
      <c r="A2092">
        <v>840037</v>
      </c>
      <c r="B2092" t="s">
        <v>3560</v>
      </c>
      <c r="C2092" t="s">
        <v>3939</v>
      </c>
      <c r="D2092" t="s">
        <v>1498</v>
      </c>
      <c r="E2092" t="s">
        <v>1475</v>
      </c>
      <c r="F2092" t="s">
        <v>80</v>
      </c>
      <c r="G2092" t="s">
        <v>111</v>
      </c>
      <c r="H2092">
        <v>0</v>
      </c>
      <c r="I2092">
        <v>0</v>
      </c>
      <c r="J2092">
        <v>0</v>
      </c>
      <c r="K2092">
        <v>0</v>
      </c>
      <c r="L2092">
        <v>0</v>
      </c>
      <c r="N2092" s="171" t="str">
        <f t="shared" si="99"/>
        <v>840037-WOLND-ML</v>
      </c>
      <c r="O2092" s="172" t="str">
        <f>IF(B2092="NET","",IF(B2092="","",IFERROR(VLOOKUP(N2092,EAN!$A:$B,2,FALSE),"MANGLER - MÅ OPPDATERE EAN-FANEN")))</f>
        <v>MANGLER - MÅ OPPDATERE EAN-FANEN</v>
      </c>
      <c r="P2092" s="171">
        <f t="shared" si="100"/>
        <v>0</v>
      </c>
      <c r="Q2092" s="171">
        <f t="shared" si="101"/>
        <v>0</v>
      </c>
      <c r="S2092" s="102" t="str">
        <f>IF(B2092="NET","",IFERROR(VLOOKUP(O2092,'2) Order Form'!$V$9:$V$905,1,FALSE),"Ikke med I order form"))</f>
        <v>Ikke med I order form</v>
      </c>
      <c r="U2092" s="118"/>
    </row>
    <row r="2093" spans="1:21">
      <c r="A2093">
        <v>840037</v>
      </c>
      <c r="B2093" t="s">
        <v>3560</v>
      </c>
      <c r="C2093" t="s">
        <v>3939</v>
      </c>
      <c r="D2093" t="s">
        <v>1499</v>
      </c>
      <c r="E2093" t="s">
        <v>1475</v>
      </c>
      <c r="F2093" t="s">
        <v>81</v>
      </c>
      <c r="G2093" t="s">
        <v>111</v>
      </c>
      <c r="H2093">
        <v>0</v>
      </c>
      <c r="I2093">
        <v>0</v>
      </c>
      <c r="J2093">
        <v>0</v>
      </c>
      <c r="K2093">
        <v>0</v>
      </c>
      <c r="L2093">
        <v>0</v>
      </c>
      <c r="N2093" s="171" t="str">
        <f t="shared" si="99"/>
        <v>840037-WOLND-LXL</v>
      </c>
      <c r="O2093" s="172" t="str">
        <f>IF(B2093="NET","",IF(B2093="","",IFERROR(VLOOKUP(N2093,EAN!$A:$B,2,FALSE),"MANGLER - MÅ OPPDATERE EAN-FANEN")))</f>
        <v>MANGLER - MÅ OPPDATERE EAN-FANEN</v>
      </c>
      <c r="P2093" s="171">
        <f t="shared" si="100"/>
        <v>0</v>
      </c>
      <c r="Q2093" s="171">
        <f t="shared" si="101"/>
        <v>0</v>
      </c>
      <c r="S2093" s="102" t="str">
        <f>IF(B2093="NET","",IFERROR(VLOOKUP(O2093,'2) Order Form'!$V$9:$V$905,1,FALSE),"Ikke med I order form"))</f>
        <v>Ikke med I order form</v>
      </c>
      <c r="U2093" s="118"/>
    </row>
    <row r="2094" spans="1:21">
      <c r="A2094" s="140">
        <v>840039</v>
      </c>
      <c r="B2094" t="s">
        <v>170</v>
      </c>
      <c r="H2094" s="140">
        <v>202341</v>
      </c>
      <c r="I2094" s="140">
        <v>202342</v>
      </c>
      <c r="J2094" s="140">
        <v>202343</v>
      </c>
      <c r="K2094" s="140">
        <v>202344</v>
      </c>
      <c r="L2094" s="140">
        <v>202345</v>
      </c>
      <c r="N2094" s="171" t="str">
        <f t="shared" si="99"/>
        <v>840039-</v>
      </c>
      <c r="O2094" s="172" t="str">
        <f>IF(B2094="NET","",IF(B2094="","",IFERROR(VLOOKUP(N2094,EAN!$A:$B,2,FALSE),"MANGLER - MÅ OPPDATERE EAN-FANEN")))</f>
        <v/>
      </c>
      <c r="P2094" s="171">
        <f t="shared" si="100"/>
        <v>202341</v>
      </c>
      <c r="Q2094" s="171">
        <f t="shared" si="101"/>
        <v>202345</v>
      </c>
      <c r="S2094" s="102" t="str">
        <f>IF(B2094="NET","",IFERROR(VLOOKUP(O2094,'2) Order Form'!$V$9:$V$905,1,FALSE),"Ikke med I order form"))</f>
        <v/>
      </c>
      <c r="U2094" s="118"/>
    </row>
    <row r="2095" spans="1:21">
      <c r="A2095">
        <v>840039</v>
      </c>
      <c r="B2095" t="s">
        <v>3565</v>
      </c>
      <c r="C2095" t="s">
        <v>3939</v>
      </c>
      <c r="D2095" t="s">
        <v>3566</v>
      </c>
      <c r="E2095" t="s">
        <v>3567</v>
      </c>
      <c r="F2095" t="s">
        <v>79</v>
      </c>
      <c r="G2095" t="s">
        <v>214</v>
      </c>
      <c r="H2095">
        <v>0</v>
      </c>
      <c r="I2095">
        <v>0</v>
      </c>
      <c r="J2095">
        <v>0</v>
      </c>
      <c r="K2095">
        <v>0</v>
      </c>
      <c r="L2095">
        <v>0</v>
      </c>
      <c r="N2095" s="171" t="str">
        <f t="shared" si="99"/>
        <v>840039-DBBTU-SM</v>
      </c>
      <c r="O2095" s="172" t="str">
        <f>IF(B2095="NET","",IF(B2095="","",IFERROR(VLOOKUP(N2095,EAN!$A:$B,2,FALSE),"MANGLER - MÅ OPPDATERE EAN-FANEN")))</f>
        <v>MANGLER - MÅ OPPDATERE EAN-FANEN</v>
      </c>
      <c r="P2095" s="171">
        <f t="shared" si="100"/>
        <v>0</v>
      </c>
      <c r="Q2095" s="171">
        <f t="shared" si="101"/>
        <v>0</v>
      </c>
      <c r="S2095" s="102" t="str">
        <f>IF(B2095="NET","",IFERROR(VLOOKUP(O2095,'2) Order Form'!$V$9:$V$905,1,FALSE),"Ikke med I order form"))</f>
        <v>Ikke med I order form</v>
      </c>
      <c r="U2095" s="118"/>
    </row>
    <row r="2096" spans="1:21">
      <c r="A2096">
        <v>840039</v>
      </c>
      <c r="B2096" t="s">
        <v>3565</v>
      </c>
      <c r="C2096" t="s">
        <v>3939</v>
      </c>
      <c r="D2096" t="s">
        <v>3568</v>
      </c>
      <c r="E2096" t="s">
        <v>3567</v>
      </c>
      <c r="F2096" t="s">
        <v>80</v>
      </c>
      <c r="G2096" t="s">
        <v>214</v>
      </c>
      <c r="H2096">
        <v>0</v>
      </c>
      <c r="I2096">
        <v>0</v>
      </c>
      <c r="J2096">
        <v>0</v>
      </c>
      <c r="K2096">
        <v>0</v>
      </c>
      <c r="L2096">
        <v>0</v>
      </c>
      <c r="N2096" s="171" t="str">
        <f t="shared" si="99"/>
        <v>840039-DBBTU-ML</v>
      </c>
      <c r="O2096" s="172" t="str">
        <f>IF(B2096="NET","",IF(B2096="","",IFERROR(VLOOKUP(N2096,EAN!$A:$B,2,FALSE),"MANGLER - MÅ OPPDATERE EAN-FANEN")))</f>
        <v>MANGLER - MÅ OPPDATERE EAN-FANEN</v>
      </c>
      <c r="P2096" s="171">
        <f t="shared" si="100"/>
        <v>0</v>
      </c>
      <c r="Q2096" s="171">
        <f t="shared" si="101"/>
        <v>0</v>
      </c>
      <c r="S2096" s="102" t="str">
        <f>IF(B2096="NET","",IFERROR(VLOOKUP(O2096,'2) Order Form'!$V$9:$V$905,1,FALSE),"Ikke med I order form"))</f>
        <v>Ikke med I order form</v>
      </c>
      <c r="U2096" s="118"/>
    </row>
    <row r="2097" spans="1:21">
      <c r="A2097">
        <v>840039</v>
      </c>
      <c r="B2097" t="s">
        <v>3565</v>
      </c>
      <c r="C2097" t="s">
        <v>3939</v>
      </c>
      <c r="D2097" t="s">
        <v>1059</v>
      </c>
      <c r="E2097" t="s">
        <v>1362</v>
      </c>
      <c r="F2097" t="s">
        <v>79</v>
      </c>
      <c r="G2097" t="s">
        <v>111</v>
      </c>
      <c r="H2097">
        <v>37</v>
      </c>
      <c r="I2097">
        <v>37</v>
      </c>
      <c r="J2097">
        <v>37</v>
      </c>
      <c r="K2097">
        <v>37</v>
      </c>
      <c r="L2097">
        <v>37</v>
      </c>
      <c r="N2097" s="171" t="str">
        <f t="shared" si="99"/>
        <v>840039-GLBLM-SM</v>
      </c>
      <c r="O2097" s="172" t="str">
        <f>IF(B2097="NET","",IF(B2097="","",IFERROR(VLOOKUP(N2097,EAN!$A:$B,2,FALSE),"MANGLER - MÅ OPPDATERE EAN-FANEN")))</f>
        <v>MANGLER - MÅ OPPDATERE EAN-FANEN</v>
      </c>
      <c r="P2097" s="171">
        <f t="shared" si="100"/>
        <v>37</v>
      </c>
      <c r="Q2097" s="171">
        <f t="shared" si="101"/>
        <v>37</v>
      </c>
      <c r="S2097" s="102" t="str">
        <f>IF(B2097="NET","",IFERROR(VLOOKUP(O2097,'2) Order Form'!$V$9:$V$905,1,FALSE),"Ikke med I order form"))</f>
        <v>Ikke med I order form</v>
      </c>
      <c r="U2097" s="118"/>
    </row>
    <row r="2098" spans="1:21">
      <c r="A2098">
        <v>840039</v>
      </c>
      <c r="B2098" t="s">
        <v>3565</v>
      </c>
      <c r="C2098" t="s">
        <v>3939</v>
      </c>
      <c r="D2098" t="s">
        <v>3569</v>
      </c>
      <c r="E2098" t="s">
        <v>1362</v>
      </c>
      <c r="F2098" t="s">
        <v>80</v>
      </c>
      <c r="G2098" t="s">
        <v>111</v>
      </c>
      <c r="H2098">
        <v>52</v>
      </c>
      <c r="I2098">
        <v>52</v>
      </c>
      <c r="J2098">
        <v>52</v>
      </c>
      <c r="K2098">
        <v>52</v>
      </c>
      <c r="L2098">
        <v>52</v>
      </c>
      <c r="N2098" s="171" t="str">
        <f t="shared" si="99"/>
        <v>840039-GLBLM-ML</v>
      </c>
      <c r="O2098" s="172" t="str">
        <f>IF(B2098="NET","",IF(B2098="","",IFERROR(VLOOKUP(N2098,EAN!$A:$B,2,FALSE),"MANGLER - MÅ OPPDATERE EAN-FANEN")))</f>
        <v>MANGLER - MÅ OPPDATERE EAN-FANEN</v>
      </c>
      <c r="P2098" s="171">
        <f t="shared" si="100"/>
        <v>52</v>
      </c>
      <c r="Q2098" s="171">
        <f t="shared" si="101"/>
        <v>52</v>
      </c>
      <c r="S2098" s="102" t="str">
        <f>IF(B2098="NET","",IFERROR(VLOOKUP(O2098,'2) Order Form'!$V$9:$V$905,1,FALSE),"Ikke med I order form"))</f>
        <v>Ikke med I order form</v>
      </c>
      <c r="U2098" s="118"/>
    </row>
    <row r="2099" spans="1:21">
      <c r="A2099">
        <v>840039</v>
      </c>
      <c r="B2099" t="s">
        <v>3565</v>
      </c>
      <c r="C2099" t="s">
        <v>3939</v>
      </c>
      <c r="D2099" t="s">
        <v>3570</v>
      </c>
      <c r="E2099" t="s">
        <v>3571</v>
      </c>
      <c r="F2099" t="s">
        <v>79</v>
      </c>
      <c r="G2099" t="s">
        <v>214</v>
      </c>
      <c r="H2099">
        <v>0</v>
      </c>
      <c r="I2099">
        <v>0</v>
      </c>
      <c r="J2099">
        <v>0</v>
      </c>
      <c r="K2099">
        <v>0</v>
      </c>
      <c r="L2099">
        <v>0</v>
      </c>
      <c r="N2099" s="171" t="str">
        <f t="shared" si="99"/>
        <v>840039-MCORE-SM</v>
      </c>
      <c r="O2099" s="172" t="str">
        <f>IF(B2099="NET","",IF(B2099="","",IFERROR(VLOOKUP(N2099,EAN!$A:$B,2,FALSE),"MANGLER - MÅ OPPDATERE EAN-FANEN")))</f>
        <v>MANGLER - MÅ OPPDATERE EAN-FANEN</v>
      </c>
      <c r="P2099" s="171">
        <f t="shared" si="100"/>
        <v>0</v>
      </c>
      <c r="Q2099" s="171">
        <f t="shared" si="101"/>
        <v>0</v>
      </c>
      <c r="S2099" s="102" t="str">
        <f>IF(B2099="NET","",IFERROR(VLOOKUP(O2099,'2) Order Form'!$V$9:$V$905,1,FALSE),"Ikke med I order form"))</f>
        <v>Ikke med I order form</v>
      </c>
      <c r="U2099" s="118"/>
    </row>
    <row r="2100" spans="1:21">
      <c r="A2100">
        <v>840039</v>
      </c>
      <c r="B2100" t="s">
        <v>3565</v>
      </c>
      <c r="C2100" t="s">
        <v>3939</v>
      </c>
      <c r="D2100" t="s">
        <v>3572</v>
      </c>
      <c r="E2100" t="s">
        <v>3571</v>
      </c>
      <c r="F2100" t="s">
        <v>80</v>
      </c>
      <c r="G2100" t="s">
        <v>214</v>
      </c>
      <c r="H2100">
        <v>0</v>
      </c>
      <c r="I2100">
        <v>0</v>
      </c>
      <c r="J2100">
        <v>0</v>
      </c>
      <c r="K2100">
        <v>0</v>
      </c>
      <c r="L2100">
        <v>0</v>
      </c>
      <c r="N2100" s="171" t="str">
        <f t="shared" si="99"/>
        <v>840039-MCORE-ML</v>
      </c>
      <c r="O2100" s="172" t="str">
        <f>IF(B2100="NET","",IF(B2100="","",IFERROR(VLOOKUP(N2100,EAN!$A:$B,2,FALSE),"MANGLER - MÅ OPPDATERE EAN-FANEN")))</f>
        <v>MANGLER - MÅ OPPDATERE EAN-FANEN</v>
      </c>
      <c r="P2100" s="171">
        <f t="shared" si="100"/>
        <v>0</v>
      </c>
      <c r="Q2100" s="171">
        <f t="shared" si="101"/>
        <v>0</v>
      </c>
      <c r="S2100" s="102" t="str">
        <f>IF(B2100="NET","",IFERROR(VLOOKUP(O2100,'2) Order Form'!$V$9:$V$905,1,FALSE),"Ikke med I order form"))</f>
        <v>Ikke med I order form</v>
      </c>
      <c r="U2100" s="118"/>
    </row>
    <row r="2101" spans="1:21">
      <c r="A2101">
        <v>840039</v>
      </c>
      <c r="B2101" t="s">
        <v>3565</v>
      </c>
      <c r="C2101" t="s">
        <v>3939</v>
      </c>
      <c r="D2101" t="s">
        <v>221</v>
      </c>
      <c r="E2101" t="s">
        <v>222</v>
      </c>
      <c r="F2101" t="s">
        <v>79</v>
      </c>
      <c r="G2101" t="s">
        <v>214</v>
      </c>
      <c r="H2101">
        <v>0</v>
      </c>
      <c r="I2101">
        <v>0</v>
      </c>
      <c r="J2101">
        <v>0</v>
      </c>
      <c r="K2101">
        <v>0</v>
      </c>
      <c r="L2101">
        <v>0</v>
      </c>
      <c r="N2101" s="171" t="str">
        <f t="shared" si="99"/>
        <v>840039-MEAME-SM</v>
      </c>
      <c r="O2101" s="172" t="str">
        <f>IF(B2101="NET","",IF(B2101="","",IFERROR(VLOOKUP(N2101,EAN!$A:$B,2,FALSE),"MANGLER - MÅ OPPDATERE EAN-FANEN")))</f>
        <v>MANGLER - MÅ OPPDATERE EAN-FANEN</v>
      </c>
      <c r="P2101" s="171">
        <f t="shared" si="100"/>
        <v>0</v>
      </c>
      <c r="Q2101" s="171">
        <f t="shared" si="101"/>
        <v>0</v>
      </c>
      <c r="S2101" s="102" t="str">
        <f>IF(B2101="NET","",IFERROR(VLOOKUP(O2101,'2) Order Form'!$V$9:$V$905,1,FALSE),"Ikke med I order form"))</f>
        <v>Ikke med I order form</v>
      </c>
      <c r="U2101" s="118"/>
    </row>
    <row r="2102" spans="1:21">
      <c r="A2102">
        <v>840039</v>
      </c>
      <c r="B2102" t="s">
        <v>3565</v>
      </c>
      <c r="C2102" t="s">
        <v>3939</v>
      </c>
      <c r="D2102" t="s">
        <v>223</v>
      </c>
      <c r="E2102" t="s">
        <v>222</v>
      </c>
      <c r="F2102" t="s">
        <v>80</v>
      </c>
      <c r="G2102" t="s">
        <v>214</v>
      </c>
      <c r="H2102">
        <v>0</v>
      </c>
      <c r="I2102">
        <v>0</v>
      </c>
      <c r="J2102">
        <v>0</v>
      </c>
      <c r="K2102">
        <v>0</v>
      </c>
      <c r="L2102">
        <v>0</v>
      </c>
      <c r="N2102" s="171" t="str">
        <f t="shared" si="99"/>
        <v>840039-MEAME-ML</v>
      </c>
      <c r="O2102" s="172" t="str">
        <f>IF(B2102="NET","",IF(B2102="","",IFERROR(VLOOKUP(N2102,EAN!$A:$B,2,FALSE),"MANGLER - MÅ OPPDATERE EAN-FANEN")))</f>
        <v>MANGLER - MÅ OPPDATERE EAN-FANEN</v>
      </c>
      <c r="P2102" s="171">
        <f t="shared" si="100"/>
        <v>0</v>
      </c>
      <c r="Q2102" s="171">
        <f t="shared" si="101"/>
        <v>0</v>
      </c>
      <c r="S2102" s="102" t="str">
        <f>IF(B2102="NET","",IFERROR(VLOOKUP(O2102,'2) Order Form'!$V$9:$V$905,1,FALSE),"Ikke med I order form"))</f>
        <v>Ikke med I order form</v>
      </c>
      <c r="U2102" s="118"/>
    </row>
    <row r="2103" spans="1:21">
      <c r="A2103">
        <v>840039</v>
      </c>
      <c r="B2103" t="s">
        <v>3565</v>
      </c>
      <c r="C2103" t="s">
        <v>3939</v>
      </c>
      <c r="D2103" t="s">
        <v>3561</v>
      </c>
      <c r="E2103" t="s">
        <v>3562</v>
      </c>
      <c r="F2103" t="s">
        <v>79</v>
      </c>
      <c r="G2103" t="s">
        <v>214</v>
      </c>
      <c r="H2103">
        <v>0</v>
      </c>
      <c r="I2103">
        <v>0</v>
      </c>
      <c r="J2103">
        <v>0</v>
      </c>
      <c r="K2103">
        <v>0</v>
      </c>
      <c r="L2103">
        <v>0</v>
      </c>
      <c r="N2103" s="171" t="str">
        <f t="shared" si="99"/>
        <v>840039-MFBLU-SM</v>
      </c>
      <c r="O2103" s="172" t="str">
        <f>IF(B2103="NET","",IF(B2103="","",IFERROR(VLOOKUP(N2103,EAN!$A:$B,2,FALSE),"MANGLER - MÅ OPPDATERE EAN-FANEN")))</f>
        <v>MANGLER - MÅ OPPDATERE EAN-FANEN</v>
      </c>
      <c r="P2103" s="171">
        <f t="shared" si="100"/>
        <v>0</v>
      </c>
      <c r="Q2103" s="171">
        <f t="shared" si="101"/>
        <v>0</v>
      </c>
      <c r="S2103" s="102" t="str">
        <f>IF(B2103="NET","",IFERROR(VLOOKUP(O2103,'2) Order Form'!$V$9:$V$905,1,FALSE),"Ikke med I order form"))</f>
        <v>Ikke med I order form</v>
      </c>
      <c r="U2103" s="118"/>
    </row>
    <row r="2104" spans="1:21">
      <c r="A2104">
        <v>840039</v>
      </c>
      <c r="B2104" t="s">
        <v>3565</v>
      </c>
      <c r="C2104" t="s">
        <v>3939</v>
      </c>
      <c r="D2104" t="s">
        <v>3563</v>
      </c>
      <c r="E2104" t="s">
        <v>3562</v>
      </c>
      <c r="F2104" t="s">
        <v>80</v>
      </c>
      <c r="G2104" t="s">
        <v>214</v>
      </c>
      <c r="H2104">
        <v>0</v>
      </c>
      <c r="I2104">
        <v>0</v>
      </c>
      <c r="J2104">
        <v>0</v>
      </c>
      <c r="K2104">
        <v>0</v>
      </c>
      <c r="L2104">
        <v>0</v>
      </c>
      <c r="N2104" s="171" t="str">
        <f t="shared" si="99"/>
        <v>840039-MFBLU-ML</v>
      </c>
      <c r="O2104" s="172" t="str">
        <f>IF(B2104="NET","",IF(B2104="","",IFERROR(VLOOKUP(N2104,EAN!$A:$B,2,FALSE),"MANGLER - MÅ OPPDATERE EAN-FANEN")))</f>
        <v>MANGLER - MÅ OPPDATERE EAN-FANEN</v>
      </c>
      <c r="P2104" s="171">
        <f t="shared" si="100"/>
        <v>0</v>
      </c>
      <c r="Q2104" s="171">
        <f t="shared" si="101"/>
        <v>0</v>
      </c>
      <c r="S2104" s="102" t="str">
        <f>IF(B2104="NET","",IFERROR(VLOOKUP(O2104,'2) Order Form'!$V$9:$V$905,1,FALSE),"Ikke med I order form"))</f>
        <v>Ikke med I order form</v>
      </c>
      <c r="U2104" s="118"/>
    </row>
    <row r="2105" spans="1:21">
      <c r="A2105">
        <v>840039</v>
      </c>
      <c r="B2105" t="s">
        <v>3565</v>
      </c>
      <c r="C2105" t="s">
        <v>3939</v>
      </c>
      <c r="D2105" t="s">
        <v>3573</v>
      </c>
      <c r="E2105" t="s">
        <v>3574</v>
      </c>
      <c r="F2105" t="s">
        <v>79</v>
      </c>
      <c r="G2105" t="s">
        <v>214</v>
      </c>
      <c r="H2105">
        <v>0</v>
      </c>
      <c r="I2105">
        <v>0</v>
      </c>
      <c r="J2105">
        <v>0</v>
      </c>
      <c r="K2105">
        <v>0</v>
      </c>
      <c r="L2105">
        <v>0</v>
      </c>
      <c r="N2105" s="171" t="str">
        <f t="shared" si="99"/>
        <v>840039-MFORE-SM</v>
      </c>
      <c r="O2105" s="172" t="str">
        <f>IF(B2105="NET","",IF(B2105="","",IFERROR(VLOOKUP(N2105,EAN!$A:$B,2,FALSE),"MANGLER - MÅ OPPDATERE EAN-FANEN")))</f>
        <v>MANGLER - MÅ OPPDATERE EAN-FANEN</v>
      </c>
      <c r="P2105" s="171">
        <f t="shared" si="100"/>
        <v>0</v>
      </c>
      <c r="Q2105" s="171">
        <f t="shared" si="101"/>
        <v>0</v>
      </c>
      <c r="S2105" s="102" t="str">
        <f>IF(B2105="NET","",IFERROR(VLOOKUP(O2105,'2) Order Form'!$V$9:$V$905,1,FALSE),"Ikke med I order form"))</f>
        <v>Ikke med I order form</v>
      </c>
      <c r="U2105" s="118"/>
    </row>
    <row r="2106" spans="1:21">
      <c r="A2106">
        <v>840039</v>
      </c>
      <c r="B2106" t="s">
        <v>3565</v>
      </c>
      <c r="C2106" t="s">
        <v>3939</v>
      </c>
      <c r="D2106" t="s">
        <v>3575</v>
      </c>
      <c r="E2106" t="s">
        <v>3574</v>
      </c>
      <c r="F2106" t="s">
        <v>80</v>
      </c>
      <c r="G2106" t="s">
        <v>214</v>
      </c>
      <c r="H2106">
        <v>0</v>
      </c>
      <c r="I2106">
        <v>0</v>
      </c>
      <c r="J2106">
        <v>0</v>
      </c>
      <c r="K2106">
        <v>0</v>
      </c>
      <c r="L2106">
        <v>0</v>
      </c>
      <c r="N2106" s="171" t="str">
        <f t="shared" si="99"/>
        <v>840039-MFORE-ML</v>
      </c>
      <c r="O2106" s="172" t="str">
        <f>IF(B2106="NET","",IF(B2106="","",IFERROR(VLOOKUP(N2106,EAN!$A:$B,2,FALSE),"MANGLER - MÅ OPPDATERE EAN-FANEN")))</f>
        <v>MANGLER - MÅ OPPDATERE EAN-FANEN</v>
      </c>
      <c r="P2106" s="171">
        <f t="shared" si="100"/>
        <v>0</v>
      </c>
      <c r="Q2106" s="171">
        <f t="shared" si="101"/>
        <v>0</v>
      </c>
      <c r="S2106" s="102" t="str">
        <f>IF(B2106="NET","",IFERROR(VLOOKUP(O2106,'2) Order Form'!$V$9:$V$905,1,FALSE),"Ikke med I order form"))</f>
        <v>Ikke med I order form</v>
      </c>
      <c r="U2106" s="118"/>
    </row>
    <row r="2107" spans="1:21">
      <c r="A2107">
        <v>840039</v>
      </c>
      <c r="B2107" t="s">
        <v>3565</v>
      </c>
      <c r="C2107" t="s">
        <v>3939</v>
      </c>
      <c r="D2107" t="s">
        <v>3576</v>
      </c>
      <c r="E2107" t="s">
        <v>3577</v>
      </c>
      <c r="F2107" t="s">
        <v>79</v>
      </c>
      <c r="G2107" t="s">
        <v>214</v>
      </c>
      <c r="H2107">
        <v>0</v>
      </c>
      <c r="I2107">
        <v>0</v>
      </c>
      <c r="J2107">
        <v>0</v>
      </c>
      <c r="K2107">
        <v>0</v>
      </c>
      <c r="L2107">
        <v>0</v>
      </c>
      <c r="N2107" s="171" t="str">
        <f t="shared" si="99"/>
        <v>840039-MRYRD-SM</v>
      </c>
      <c r="O2107" s="172" t="str">
        <f>IF(B2107="NET","",IF(B2107="","",IFERROR(VLOOKUP(N2107,EAN!$A:$B,2,FALSE),"MANGLER - MÅ OPPDATERE EAN-FANEN")))</f>
        <v>MANGLER - MÅ OPPDATERE EAN-FANEN</v>
      </c>
      <c r="P2107" s="171">
        <f t="shared" si="100"/>
        <v>0</v>
      </c>
      <c r="Q2107" s="171">
        <f t="shared" si="101"/>
        <v>0</v>
      </c>
      <c r="S2107" s="102" t="str">
        <f>IF(B2107="NET","",IFERROR(VLOOKUP(O2107,'2) Order Form'!$V$9:$V$905,1,FALSE),"Ikke med I order form"))</f>
        <v>Ikke med I order form</v>
      </c>
      <c r="U2107" s="118"/>
    </row>
    <row r="2108" spans="1:21">
      <c r="A2108">
        <v>840039</v>
      </c>
      <c r="B2108" t="s">
        <v>3565</v>
      </c>
      <c r="C2108" t="s">
        <v>3939</v>
      </c>
      <c r="D2108" t="s">
        <v>3578</v>
      </c>
      <c r="E2108" t="s">
        <v>3577</v>
      </c>
      <c r="F2108" t="s">
        <v>80</v>
      </c>
      <c r="G2108" t="s">
        <v>214</v>
      </c>
      <c r="H2108">
        <v>0</v>
      </c>
      <c r="I2108">
        <v>0</v>
      </c>
      <c r="J2108">
        <v>0</v>
      </c>
      <c r="K2108">
        <v>0</v>
      </c>
      <c r="L2108">
        <v>0</v>
      </c>
      <c r="N2108" s="171" t="str">
        <f t="shared" si="99"/>
        <v>840039-MRYRD-ML</v>
      </c>
      <c r="O2108" s="172" t="str">
        <f>IF(B2108="NET","",IF(B2108="","",IFERROR(VLOOKUP(N2108,EAN!$A:$B,2,FALSE),"MANGLER - MÅ OPPDATERE EAN-FANEN")))</f>
        <v>MANGLER - MÅ OPPDATERE EAN-FANEN</v>
      </c>
      <c r="P2108" s="171">
        <f t="shared" si="100"/>
        <v>0</v>
      </c>
      <c r="Q2108" s="171">
        <f t="shared" si="101"/>
        <v>0</v>
      </c>
      <c r="S2108" s="102" t="str">
        <f>IF(B2108="NET","",IFERROR(VLOOKUP(O2108,'2) Order Form'!$V$9:$V$905,1,FALSE),"Ikke med I order form"))</f>
        <v>Ikke med I order form</v>
      </c>
      <c r="U2108" s="118"/>
    </row>
    <row r="2109" spans="1:21">
      <c r="A2109">
        <v>840039</v>
      </c>
      <c r="B2109" t="s">
        <v>3565</v>
      </c>
      <c r="C2109" t="s">
        <v>3939</v>
      </c>
      <c r="D2109" t="s">
        <v>3579</v>
      </c>
      <c r="E2109" t="s">
        <v>147</v>
      </c>
      <c r="F2109" t="s">
        <v>79</v>
      </c>
      <c r="G2109" t="s">
        <v>214</v>
      </c>
      <c r="H2109">
        <v>0</v>
      </c>
      <c r="I2109">
        <v>0</v>
      </c>
      <c r="J2109">
        <v>0</v>
      </c>
      <c r="K2109">
        <v>0</v>
      </c>
      <c r="L2109">
        <v>0</v>
      </c>
      <c r="N2109" s="171" t="str">
        <f t="shared" si="99"/>
        <v>840039-MSLGY-SM</v>
      </c>
      <c r="O2109" s="172" t="str">
        <f>IF(B2109="NET","",IF(B2109="","",IFERROR(VLOOKUP(N2109,EAN!$A:$B,2,FALSE),"MANGLER - MÅ OPPDATERE EAN-FANEN")))</f>
        <v>MANGLER - MÅ OPPDATERE EAN-FANEN</v>
      </c>
      <c r="P2109" s="171">
        <f t="shared" si="100"/>
        <v>0</v>
      </c>
      <c r="Q2109" s="171">
        <f t="shared" si="101"/>
        <v>0</v>
      </c>
      <c r="S2109" s="102" t="str">
        <f>IF(B2109="NET","",IFERROR(VLOOKUP(O2109,'2) Order Form'!$V$9:$V$905,1,FALSE),"Ikke med I order form"))</f>
        <v>Ikke med I order form</v>
      </c>
      <c r="U2109" s="118"/>
    </row>
    <row r="2110" spans="1:21">
      <c r="A2110">
        <v>840039</v>
      </c>
      <c r="B2110" t="s">
        <v>3565</v>
      </c>
      <c r="C2110" t="s">
        <v>3939</v>
      </c>
      <c r="D2110" t="s">
        <v>3580</v>
      </c>
      <c r="E2110" t="s">
        <v>147</v>
      </c>
      <c r="F2110" t="s">
        <v>80</v>
      </c>
      <c r="G2110" t="s">
        <v>214</v>
      </c>
      <c r="H2110">
        <v>0</v>
      </c>
      <c r="I2110">
        <v>0</v>
      </c>
      <c r="J2110">
        <v>0</v>
      </c>
      <c r="K2110">
        <v>0</v>
      </c>
      <c r="L2110">
        <v>0</v>
      </c>
      <c r="N2110" s="171" t="str">
        <f t="shared" si="99"/>
        <v>840039-MSLGY-ML</v>
      </c>
      <c r="O2110" s="172" t="str">
        <f>IF(B2110="NET","",IF(B2110="","",IFERROR(VLOOKUP(N2110,EAN!$A:$B,2,FALSE),"MANGLER - MÅ OPPDATERE EAN-FANEN")))</f>
        <v>MANGLER - MÅ OPPDATERE EAN-FANEN</v>
      </c>
      <c r="P2110" s="171">
        <f t="shared" si="100"/>
        <v>0</v>
      </c>
      <c r="Q2110" s="171">
        <f t="shared" si="101"/>
        <v>0</v>
      </c>
      <c r="S2110" s="102" t="str">
        <f>IF(B2110="NET","",IFERROR(VLOOKUP(O2110,'2) Order Form'!$V$9:$V$905,1,FALSE),"Ikke med I order form"))</f>
        <v>Ikke med I order form</v>
      </c>
      <c r="U2110" s="118"/>
    </row>
    <row r="2111" spans="1:21">
      <c r="A2111">
        <v>840039</v>
      </c>
      <c r="B2111" t="s">
        <v>3565</v>
      </c>
      <c r="C2111" t="s">
        <v>3939</v>
      </c>
      <c r="D2111" t="s">
        <v>3581</v>
      </c>
      <c r="E2111" t="s">
        <v>3230</v>
      </c>
      <c r="F2111" t="s">
        <v>79</v>
      </c>
      <c r="G2111" t="s">
        <v>111</v>
      </c>
      <c r="H2111">
        <v>0</v>
      </c>
      <c r="I2111">
        <v>0</v>
      </c>
      <c r="J2111">
        <v>0</v>
      </c>
      <c r="K2111">
        <v>0</v>
      </c>
      <c r="L2111">
        <v>0</v>
      </c>
      <c r="N2111" s="171" t="str">
        <f t="shared" si="99"/>
        <v>840039-MTURQ-SM</v>
      </c>
      <c r="O2111" s="172" t="str">
        <f>IF(B2111="NET","",IF(B2111="","",IFERROR(VLOOKUP(N2111,EAN!$A:$B,2,FALSE),"MANGLER - MÅ OPPDATERE EAN-FANEN")))</f>
        <v>MANGLER - MÅ OPPDATERE EAN-FANEN</v>
      </c>
      <c r="P2111" s="171">
        <f t="shared" si="100"/>
        <v>0</v>
      </c>
      <c r="Q2111" s="171">
        <f t="shared" si="101"/>
        <v>0</v>
      </c>
      <c r="S2111" s="102" t="str">
        <f>IF(B2111="NET","",IFERROR(VLOOKUP(O2111,'2) Order Form'!$V$9:$V$905,1,FALSE),"Ikke med I order form"))</f>
        <v>Ikke med I order form</v>
      </c>
      <c r="U2111" s="118"/>
    </row>
    <row r="2112" spans="1:21">
      <c r="A2112">
        <v>840039</v>
      </c>
      <c r="B2112" t="s">
        <v>3565</v>
      </c>
      <c r="C2112" t="s">
        <v>3939</v>
      </c>
      <c r="D2112" t="s">
        <v>3582</v>
      </c>
      <c r="E2112" t="s">
        <v>3230</v>
      </c>
      <c r="F2112" t="s">
        <v>80</v>
      </c>
      <c r="G2112" t="s">
        <v>111</v>
      </c>
      <c r="H2112">
        <v>0</v>
      </c>
      <c r="I2112">
        <v>0</v>
      </c>
      <c r="J2112">
        <v>0</v>
      </c>
      <c r="K2112">
        <v>0</v>
      </c>
      <c r="L2112">
        <v>0</v>
      </c>
      <c r="N2112" s="171" t="str">
        <f t="shared" si="99"/>
        <v>840039-MTURQ-ML</v>
      </c>
      <c r="O2112" s="172" t="str">
        <f>IF(B2112="NET","",IF(B2112="","",IFERROR(VLOOKUP(N2112,EAN!$A:$B,2,FALSE),"MANGLER - MÅ OPPDATERE EAN-FANEN")))</f>
        <v>MANGLER - MÅ OPPDATERE EAN-FANEN</v>
      </c>
      <c r="P2112" s="171">
        <f t="shared" si="100"/>
        <v>0</v>
      </c>
      <c r="Q2112" s="171">
        <f t="shared" si="101"/>
        <v>0</v>
      </c>
      <c r="S2112" s="102" t="str">
        <f>IF(B2112="NET","",IFERROR(VLOOKUP(O2112,'2) Order Form'!$V$9:$V$905,1,FALSE),"Ikke med I order form"))</f>
        <v>Ikke med I order form</v>
      </c>
      <c r="U2112" s="118"/>
    </row>
    <row r="2113" spans="1:21">
      <c r="A2113">
        <v>840039</v>
      </c>
      <c r="B2113" t="s">
        <v>3565</v>
      </c>
      <c r="C2113" t="s">
        <v>3939</v>
      </c>
      <c r="D2113" t="s">
        <v>3500</v>
      </c>
      <c r="E2113" t="s">
        <v>3499</v>
      </c>
      <c r="F2113" t="s">
        <v>79</v>
      </c>
      <c r="G2113" t="s">
        <v>111</v>
      </c>
      <c r="H2113">
        <v>42</v>
      </c>
      <c r="I2113">
        <v>42</v>
      </c>
      <c r="J2113">
        <v>42</v>
      </c>
      <c r="K2113">
        <v>42</v>
      </c>
      <c r="L2113">
        <v>42</v>
      </c>
      <c r="N2113" s="171" t="str">
        <f t="shared" si="99"/>
        <v>840039-NIBLM-SM</v>
      </c>
      <c r="O2113" s="172" t="str">
        <f>IF(B2113="NET","",IF(B2113="","",IFERROR(VLOOKUP(N2113,EAN!$A:$B,2,FALSE),"MANGLER - MÅ OPPDATERE EAN-FANEN")))</f>
        <v>MANGLER - MÅ OPPDATERE EAN-FANEN</v>
      </c>
      <c r="P2113" s="171">
        <f t="shared" si="100"/>
        <v>42</v>
      </c>
      <c r="Q2113" s="171">
        <f t="shared" si="101"/>
        <v>42</v>
      </c>
      <c r="S2113" s="102" t="str">
        <f>IF(B2113="NET","",IFERROR(VLOOKUP(O2113,'2) Order Form'!$V$9:$V$905,1,FALSE),"Ikke med I order form"))</f>
        <v>Ikke med I order form</v>
      </c>
      <c r="U2113" s="118"/>
    </row>
    <row r="2114" spans="1:21">
      <c r="A2114">
        <v>840039</v>
      </c>
      <c r="B2114" t="s">
        <v>3565</v>
      </c>
      <c r="C2114" t="s">
        <v>3939</v>
      </c>
      <c r="D2114" t="s">
        <v>3583</v>
      </c>
      <c r="E2114" t="s">
        <v>3499</v>
      </c>
      <c r="F2114" t="s">
        <v>80</v>
      </c>
      <c r="G2114" t="s">
        <v>111</v>
      </c>
      <c r="H2114">
        <v>69</v>
      </c>
      <c r="I2114">
        <v>69</v>
      </c>
      <c r="J2114">
        <v>69</v>
      </c>
      <c r="K2114">
        <v>69</v>
      </c>
      <c r="L2114">
        <v>69</v>
      </c>
      <c r="N2114" s="171" t="str">
        <f t="shared" si="99"/>
        <v>840039-NIBLM-ML</v>
      </c>
      <c r="O2114" s="172" t="str">
        <f>IF(B2114="NET","",IF(B2114="","",IFERROR(VLOOKUP(N2114,EAN!$A:$B,2,FALSE),"MANGLER - MÅ OPPDATERE EAN-FANEN")))</f>
        <v>MANGLER - MÅ OPPDATERE EAN-FANEN</v>
      </c>
      <c r="P2114" s="171">
        <f t="shared" si="100"/>
        <v>69</v>
      </c>
      <c r="Q2114" s="171">
        <f t="shared" si="101"/>
        <v>69</v>
      </c>
      <c r="S2114" s="102" t="str">
        <f>IF(B2114="NET","",IFERROR(VLOOKUP(O2114,'2) Order Form'!$V$9:$V$905,1,FALSE),"Ikke med I order form"))</f>
        <v>Ikke med I order form</v>
      </c>
      <c r="U2114" s="118"/>
    </row>
    <row r="2115" spans="1:21">
      <c r="A2115">
        <v>840039</v>
      </c>
      <c r="B2115" t="s">
        <v>3565</v>
      </c>
      <c r="C2115" t="s">
        <v>3939</v>
      </c>
      <c r="D2115" t="s">
        <v>3503</v>
      </c>
      <c r="E2115" t="s">
        <v>3502</v>
      </c>
      <c r="F2115" t="s">
        <v>79</v>
      </c>
      <c r="G2115" t="s">
        <v>111</v>
      </c>
      <c r="H2115">
        <v>41</v>
      </c>
      <c r="I2115">
        <v>41</v>
      </c>
      <c r="J2115">
        <v>41</v>
      </c>
      <c r="K2115">
        <v>41</v>
      </c>
      <c r="L2115">
        <v>51</v>
      </c>
      <c r="N2115" s="171" t="str">
        <f t="shared" si="99"/>
        <v>840039-RGLDM-SM</v>
      </c>
      <c r="O2115" s="172" t="str">
        <f>IF(B2115="NET","",IF(B2115="","",IFERROR(VLOOKUP(N2115,EAN!$A:$B,2,FALSE),"MANGLER - MÅ OPPDATERE EAN-FANEN")))</f>
        <v>MANGLER - MÅ OPPDATERE EAN-FANEN</v>
      </c>
      <c r="P2115" s="171">
        <f t="shared" si="100"/>
        <v>41</v>
      </c>
      <c r="Q2115" s="171">
        <f t="shared" si="101"/>
        <v>51</v>
      </c>
      <c r="S2115" s="102" t="str">
        <f>IF(B2115="NET","",IFERROR(VLOOKUP(O2115,'2) Order Form'!$V$9:$V$905,1,FALSE),"Ikke med I order form"))</f>
        <v>Ikke med I order form</v>
      </c>
      <c r="U2115" s="118"/>
    </row>
    <row r="2116" spans="1:21">
      <c r="A2116">
        <v>840039</v>
      </c>
      <c r="B2116" t="s">
        <v>3565</v>
      </c>
      <c r="C2116" t="s">
        <v>3939</v>
      </c>
      <c r="D2116" t="s">
        <v>3584</v>
      </c>
      <c r="E2116" t="s">
        <v>3502</v>
      </c>
      <c r="F2116" t="s">
        <v>80</v>
      </c>
      <c r="G2116" t="s">
        <v>111</v>
      </c>
      <c r="H2116">
        <v>77</v>
      </c>
      <c r="I2116">
        <v>77</v>
      </c>
      <c r="J2116">
        <v>77</v>
      </c>
      <c r="K2116">
        <v>77</v>
      </c>
      <c r="L2116">
        <v>77</v>
      </c>
      <c r="N2116" s="171" t="str">
        <f t="shared" si="99"/>
        <v>840039-RGLDM-ML</v>
      </c>
      <c r="O2116" s="172" t="str">
        <f>IF(B2116="NET","",IF(B2116="","",IFERROR(VLOOKUP(N2116,EAN!$A:$B,2,FALSE),"MANGLER - MÅ OPPDATERE EAN-FANEN")))</f>
        <v>MANGLER - MÅ OPPDATERE EAN-FANEN</v>
      </c>
      <c r="P2116" s="171">
        <f t="shared" si="100"/>
        <v>77</v>
      </c>
      <c r="Q2116" s="171">
        <f t="shared" si="101"/>
        <v>77</v>
      </c>
      <c r="S2116" s="102" t="str">
        <f>IF(B2116="NET","",IFERROR(VLOOKUP(O2116,'2) Order Form'!$V$9:$V$905,1,FALSE),"Ikke med I order form"))</f>
        <v>Ikke med I order form</v>
      </c>
      <c r="U2116" s="118"/>
    </row>
    <row r="2117" spans="1:21">
      <c r="A2117">
        <v>840039</v>
      </c>
      <c r="B2117" t="s">
        <v>3565</v>
      </c>
      <c r="C2117" t="s">
        <v>3939</v>
      </c>
      <c r="D2117" t="s">
        <v>3585</v>
      </c>
      <c r="E2117" t="s">
        <v>86</v>
      </c>
      <c r="F2117" t="s">
        <v>79</v>
      </c>
      <c r="G2117" t="s">
        <v>214</v>
      </c>
      <c r="H2117">
        <v>0</v>
      </c>
      <c r="I2117">
        <v>0</v>
      </c>
      <c r="J2117">
        <v>0</v>
      </c>
      <c r="K2117">
        <v>0</v>
      </c>
      <c r="L2117">
        <v>0</v>
      </c>
      <c r="N2117" s="171" t="str">
        <f t="shared" si="99"/>
        <v>840039-SEGRY-SM</v>
      </c>
      <c r="O2117" s="172" t="str">
        <f>IF(B2117="NET","",IF(B2117="","",IFERROR(VLOOKUP(N2117,EAN!$A:$B,2,FALSE),"MANGLER - MÅ OPPDATERE EAN-FANEN")))</f>
        <v>MANGLER - MÅ OPPDATERE EAN-FANEN</v>
      </c>
      <c r="P2117" s="171">
        <f t="shared" si="100"/>
        <v>0</v>
      </c>
      <c r="Q2117" s="171">
        <f t="shared" si="101"/>
        <v>0</v>
      </c>
      <c r="S2117" s="102" t="str">
        <f>IF(B2117="NET","",IFERROR(VLOOKUP(O2117,'2) Order Form'!$V$9:$V$905,1,FALSE),"Ikke med I order form"))</f>
        <v>Ikke med I order form</v>
      </c>
      <c r="U2117" s="118"/>
    </row>
    <row r="2118" spans="1:21">
      <c r="A2118">
        <v>840039</v>
      </c>
      <c r="B2118" t="s">
        <v>3565</v>
      </c>
      <c r="C2118" t="s">
        <v>3939</v>
      </c>
      <c r="D2118" t="s">
        <v>3586</v>
      </c>
      <c r="E2118" t="s">
        <v>86</v>
      </c>
      <c r="F2118" t="s">
        <v>80</v>
      </c>
      <c r="G2118" t="s">
        <v>214</v>
      </c>
      <c r="H2118">
        <v>0</v>
      </c>
      <c r="I2118">
        <v>0</v>
      </c>
      <c r="J2118">
        <v>0</v>
      </c>
      <c r="K2118">
        <v>0</v>
      </c>
      <c r="L2118">
        <v>0</v>
      </c>
      <c r="N2118" s="171" t="str">
        <f t="shared" si="99"/>
        <v>840039-SEGRY-ML</v>
      </c>
      <c r="O2118" s="172" t="str">
        <f>IF(B2118="NET","",IF(B2118="","",IFERROR(VLOOKUP(N2118,EAN!$A:$B,2,FALSE),"MANGLER - MÅ OPPDATERE EAN-FANEN")))</f>
        <v>MANGLER - MÅ OPPDATERE EAN-FANEN</v>
      </c>
      <c r="P2118" s="171">
        <f t="shared" si="100"/>
        <v>0</v>
      </c>
      <c r="Q2118" s="171">
        <f t="shared" si="101"/>
        <v>0</v>
      </c>
      <c r="S2118" s="102" t="str">
        <f>IF(B2118="NET","",IFERROR(VLOOKUP(O2118,'2) Order Form'!$V$9:$V$905,1,FALSE),"Ikke med I order form"))</f>
        <v>Ikke med I order form</v>
      </c>
      <c r="U2118" s="118"/>
    </row>
    <row r="2119" spans="1:21">
      <c r="A2119">
        <v>840039</v>
      </c>
      <c r="B2119" t="s">
        <v>3565</v>
      </c>
      <c r="C2119" t="s">
        <v>3939</v>
      </c>
      <c r="D2119" t="s">
        <v>3506</v>
      </c>
      <c r="E2119" t="s">
        <v>3505</v>
      </c>
      <c r="F2119" t="s">
        <v>79</v>
      </c>
      <c r="G2119" t="s">
        <v>111</v>
      </c>
      <c r="H2119">
        <v>65</v>
      </c>
      <c r="I2119">
        <v>65</v>
      </c>
      <c r="J2119">
        <v>65</v>
      </c>
      <c r="K2119">
        <v>65</v>
      </c>
      <c r="L2119">
        <v>65</v>
      </c>
      <c r="N2119" s="171" t="str">
        <f t="shared" si="99"/>
        <v>840039-SLGFL-SM</v>
      </c>
      <c r="O2119" s="172" t="str">
        <f>IF(B2119="NET","",IF(B2119="","",IFERROR(VLOOKUP(N2119,EAN!$A:$B,2,FALSE),"MANGLER - MÅ OPPDATERE EAN-FANEN")))</f>
        <v>MANGLER - MÅ OPPDATERE EAN-FANEN</v>
      </c>
      <c r="P2119" s="171">
        <f t="shared" si="100"/>
        <v>65</v>
      </c>
      <c r="Q2119" s="171">
        <f t="shared" si="101"/>
        <v>65</v>
      </c>
      <c r="S2119" s="102" t="str">
        <f>IF(B2119="NET","",IFERROR(VLOOKUP(O2119,'2) Order Form'!$V$9:$V$905,1,FALSE),"Ikke med I order form"))</f>
        <v>Ikke med I order form</v>
      </c>
      <c r="U2119" s="118"/>
    </row>
    <row r="2120" spans="1:21">
      <c r="A2120">
        <v>840039</v>
      </c>
      <c r="B2120" t="s">
        <v>3565</v>
      </c>
      <c r="C2120" t="s">
        <v>3939</v>
      </c>
      <c r="D2120" t="s">
        <v>3587</v>
      </c>
      <c r="E2120" t="s">
        <v>3505</v>
      </c>
      <c r="F2120" t="s">
        <v>80</v>
      </c>
      <c r="G2120" t="s">
        <v>111</v>
      </c>
      <c r="H2120">
        <v>32</v>
      </c>
      <c r="I2120">
        <v>32</v>
      </c>
      <c r="J2120">
        <v>32</v>
      </c>
      <c r="K2120">
        <v>32</v>
      </c>
      <c r="L2120">
        <v>32</v>
      </c>
      <c r="N2120" s="171" t="str">
        <f t="shared" si="99"/>
        <v>840039-SLGFL-ML</v>
      </c>
      <c r="O2120" s="172" t="str">
        <f>IF(B2120="NET","",IF(B2120="","",IFERROR(VLOOKUP(N2120,EAN!$A:$B,2,FALSE),"MANGLER - MÅ OPPDATERE EAN-FANEN")))</f>
        <v>MANGLER - MÅ OPPDATERE EAN-FANEN</v>
      </c>
      <c r="P2120" s="171">
        <f t="shared" si="100"/>
        <v>32</v>
      </c>
      <c r="Q2120" s="171">
        <f t="shared" si="101"/>
        <v>32</v>
      </c>
      <c r="S2120" s="102" t="str">
        <f>IF(B2120="NET","",IFERROR(VLOOKUP(O2120,'2) Order Form'!$V$9:$V$905,1,FALSE),"Ikke med I order form"))</f>
        <v>Ikke med I order form</v>
      </c>
      <c r="U2120" s="118"/>
    </row>
    <row r="2121" spans="1:21">
      <c r="A2121" s="140">
        <v>840040</v>
      </c>
      <c r="B2121" t="s">
        <v>170</v>
      </c>
      <c r="H2121" s="140">
        <v>202341</v>
      </c>
      <c r="I2121" s="140">
        <v>202342</v>
      </c>
      <c r="J2121" s="140">
        <v>202343</v>
      </c>
      <c r="K2121" s="140">
        <v>202344</v>
      </c>
      <c r="L2121" s="140">
        <v>202345</v>
      </c>
      <c r="N2121" s="171" t="str">
        <f t="shared" si="99"/>
        <v>840040-</v>
      </c>
      <c r="O2121" s="172" t="str">
        <f>IF(B2121="NET","",IF(B2121="","",IFERROR(VLOOKUP(N2121,EAN!$A:$B,2,FALSE),"MANGLER - MÅ OPPDATERE EAN-FANEN")))</f>
        <v/>
      </c>
      <c r="P2121" s="171">
        <f t="shared" si="100"/>
        <v>202341</v>
      </c>
      <c r="Q2121" s="171">
        <f t="shared" si="101"/>
        <v>202345</v>
      </c>
      <c r="S2121" s="102" t="str">
        <f>IF(B2121="NET","",IFERROR(VLOOKUP(O2121,'2) Order Form'!$V$9:$V$905,1,FALSE),"Ikke med I order form"))</f>
        <v/>
      </c>
      <c r="U2121" s="118"/>
    </row>
    <row r="2122" spans="1:21">
      <c r="A2122">
        <v>840040</v>
      </c>
      <c r="B2122" t="s">
        <v>3588</v>
      </c>
      <c r="C2122" t="s">
        <v>3939</v>
      </c>
      <c r="D2122" t="s">
        <v>3566</v>
      </c>
      <c r="E2122" t="s">
        <v>3567</v>
      </c>
      <c r="F2122" t="s">
        <v>79</v>
      </c>
      <c r="G2122" t="s">
        <v>214</v>
      </c>
      <c r="H2122">
        <v>0</v>
      </c>
      <c r="I2122">
        <v>0</v>
      </c>
      <c r="J2122">
        <v>0</v>
      </c>
      <c r="K2122">
        <v>0</v>
      </c>
      <c r="L2122">
        <v>0</v>
      </c>
      <c r="N2122" s="171" t="str">
        <f t="shared" si="99"/>
        <v>840040-DBBTU-SM</v>
      </c>
      <c r="O2122" s="172" t="str">
        <f>IF(B2122="NET","",IF(B2122="","",IFERROR(VLOOKUP(N2122,EAN!$A:$B,2,FALSE),"MANGLER - MÅ OPPDATERE EAN-FANEN")))</f>
        <v>MANGLER - MÅ OPPDATERE EAN-FANEN</v>
      </c>
      <c r="P2122" s="171">
        <f t="shared" si="100"/>
        <v>0</v>
      </c>
      <c r="Q2122" s="171">
        <f t="shared" si="101"/>
        <v>0</v>
      </c>
      <c r="S2122" s="102" t="str">
        <f>IF(B2122="NET","",IFERROR(VLOOKUP(O2122,'2) Order Form'!$V$9:$V$905,1,FALSE),"Ikke med I order form"))</f>
        <v>Ikke med I order form</v>
      </c>
      <c r="U2122" s="118"/>
    </row>
    <row r="2123" spans="1:21">
      <c r="A2123">
        <v>840040</v>
      </c>
      <c r="B2123" t="s">
        <v>3588</v>
      </c>
      <c r="C2123" t="s">
        <v>3939</v>
      </c>
      <c r="D2123" t="s">
        <v>3568</v>
      </c>
      <c r="E2123" t="s">
        <v>3567</v>
      </c>
      <c r="F2123" t="s">
        <v>80</v>
      </c>
      <c r="G2123" t="s">
        <v>214</v>
      </c>
      <c r="H2123">
        <v>0</v>
      </c>
      <c r="I2123">
        <v>0</v>
      </c>
      <c r="J2123">
        <v>0</v>
      </c>
      <c r="K2123">
        <v>0</v>
      </c>
      <c r="L2123">
        <v>0</v>
      </c>
      <c r="N2123" s="171" t="str">
        <f t="shared" si="99"/>
        <v>840040-DBBTU-ML</v>
      </c>
      <c r="O2123" s="172" t="str">
        <f>IF(B2123="NET","",IF(B2123="","",IFERROR(VLOOKUP(N2123,EAN!$A:$B,2,FALSE),"MANGLER - MÅ OPPDATERE EAN-FANEN")))</f>
        <v>MANGLER - MÅ OPPDATERE EAN-FANEN</v>
      </c>
      <c r="P2123" s="171">
        <f t="shared" si="100"/>
        <v>0</v>
      </c>
      <c r="Q2123" s="171">
        <f t="shared" si="101"/>
        <v>0</v>
      </c>
      <c r="S2123" s="102" t="str">
        <f>IF(B2123="NET","",IFERROR(VLOOKUP(O2123,'2) Order Form'!$V$9:$V$905,1,FALSE),"Ikke med I order form"))</f>
        <v>Ikke med I order form</v>
      </c>
      <c r="U2123" s="118"/>
    </row>
    <row r="2124" spans="1:21">
      <c r="A2124">
        <v>840040</v>
      </c>
      <c r="B2124" t="s">
        <v>3588</v>
      </c>
      <c r="C2124" t="s">
        <v>3939</v>
      </c>
      <c r="D2124" t="s">
        <v>171</v>
      </c>
      <c r="E2124" t="s">
        <v>162</v>
      </c>
      <c r="F2124" t="s">
        <v>79</v>
      </c>
      <c r="G2124" t="s">
        <v>214</v>
      </c>
      <c r="H2124">
        <v>0</v>
      </c>
      <c r="I2124">
        <v>0</v>
      </c>
      <c r="J2124">
        <v>0</v>
      </c>
      <c r="K2124">
        <v>0</v>
      </c>
      <c r="L2124">
        <v>0</v>
      </c>
      <c r="N2124" s="171" t="str">
        <f t="shared" si="99"/>
        <v>840040-DTBLK-SM</v>
      </c>
      <c r="O2124" s="172" t="str">
        <f>IF(B2124="NET","",IF(B2124="","",IFERROR(VLOOKUP(N2124,EAN!$A:$B,2,FALSE),"MANGLER - MÅ OPPDATERE EAN-FANEN")))</f>
        <v>MANGLER - MÅ OPPDATERE EAN-FANEN</v>
      </c>
      <c r="P2124" s="171">
        <f t="shared" si="100"/>
        <v>0</v>
      </c>
      <c r="Q2124" s="171">
        <f t="shared" si="101"/>
        <v>0</v>
      </c>
      <c r="S2124" s="102" t="str">
        <f>IF(B2124="NET","",IFERROR(VLOOKUP(O2124,'2) Order Form'!$V$9:$V$905,1,FALSE),"Ikke med I order form"))</f>
        <v>Ikke med I order form</v>
      </c>
      <c r="U2124" s="118"/>
    </row>
    <row r="2125" spans="1:21">
      <c r="A2125">
        <v>840040</v>
      </c>
      <c r="B2125" t="s">
        <v>3588</v>
      </c>
      <c r="C2125" t="s">
        <v>3939</v>
      </c>
      <c r="D2125" t="s">
        <v>172</v>
      </c>
      <c r="E2125" t="s">
        <v>162</v>
      </c>
      <c r="F2125" t="s">
        <v>80</v>
      </c>
      <c r="G2125" t="s">
        <v>214</v>
      </c>
      <c r="H2125">
        <v>0</v>
      </c>
      <c r="I2125">
        <v>0</v>
      </c>
      <c r="J2125">
        <v>0</v>
      </c>
      <c r="K2125">
        <v>0</v>
      </c>
      <c r="L2125">
        <v>0</v>
      </c>
      <c r="N2125" s="171" t="str">
        <f t="shared" si="99"/>
        <v>840040-DTBLK-ML</v>
      </c>
      <c r="O2125" s="172" t="str">
        <f>IF(B2125="NET","",IF(B2125="","",IFERROR(VLOOKUP(N2125,EAN!$A:$B,2,FALSE),"MANGLER - MÅ OPPDATERE EAN-FANEN")))</f>
        <v>MANGLER - MÅ OPPDATERE EAN-FANEN</v>
      </c>
      <c r="P2125" s="171">
        <f t="shared" si="100"/>
        <v>0</v>
      </c>
      <c r="Q2125" s="171">
        <f t="shared" si="101"/>
        <v>0</v>
      </c>
      <c r="S2125" s="102" t="str">
        <f>IF(B2125="NET","",IFERROR(VLOOKUP(O2125,'2) Order Form'!$V$9:$V$905,1,FALSE),"Ikke med I order form"))</f>
        <v>Ikke med I order form</v>
      </c>
      <c r="U2125" s="118"/>
    </row>
    <row r="2126" spans="1:21">
      <c r="A2126">
        <v>840040</v>
      </c>
      <c r="B2126" t="s">
        <v>3588</v>
      </c>
      <c r="C2126" t="s">
        <v>3939</v>
      </c>
      <c r="D2126" t="s">
        <v>1059</v>
      </c>
      <c r="E2126" t="s">
        <v>1362</v>
      </c>
      <c r="F2126" t="s">
        <v>79</v>
      </c>
      <c r="G2126" t="s">
        <v>111</v>
      </c>
      <c r="H2126">
        <v>106</v>
      </c>
      <c r="I2126">
        <v>106</v>
      </c>
      <c r="J2126">
        <v>106</v>
      </c>
      <c r="K2126">
        <v>106</v>
      </c>
      <c r="L2126">
        <v>106</v>
      </c>
      <c r="N2126" s="171" t="str">
        <f t="shared" si="99"/>
        <v>840040-GLBLM-SM</v>
      </c>
      <c r="O2126" s="172" t="str">
        <f>IF(B2126="NET","",IF(B2126="","",IFERROR(VLOOKUP(N2126,EAN!$A:$B,2,FALSE),"MANGLER - MÅ OPPDATERE EAN-FANEN")))</f>
        <v>MANGLER - MÅ OPPDATERE EAN-FANEN</v>
      </c>
      <c r="P2126" s="171">
        <f t="shared" si="100"/>
        <v>106</v>
      </c>
      <c r="Q2126" s="171">
        <f t="shared" si="101"/>
        <v>106</v>
      </c>
      <c r="S2126" s="102" t="str">
        <f>IF(B2126="NET","",IFERROR(VLOOKUP(O2126,'2) Order Form'!$V$9:$V$905,1,FALSE),"Ikke med I order form"))</f>
        <v>Ikke med I order form</v>
      </c>
      <c r="U2126" s="118"/>
    </row>
    <row r="2127" spans="1:21">
      <c r="A2127">
        <v>840040</v>
      </c>
      <c r="B2127" t="s">
        <v>3588</v>
      </c>
      <c r="C2127" t="s">
        <v>3939</v>
      </c>
      <c r="D2127" t="s">
        <v>3569</v>
      </c>
      <c r="E2127" t="s">
        <v>1362</v>
      </c>
      <c r="F2127" t="s">
        <v>80</v>
      </c>
      <c r="G2127" t="s">
        <v>111</v>
      </c>
      <c r="H2127">
        <v>104</v>
      </c>
      <c r="I2127">
        <v>104</v>
      </c>
      <c r="J2127">
        <v>104</v>
      </c>
      <c r="K2127">
        <v>104</v>
      </c>
      <c r="L2127">
        <v>104</v>
      </c>
      <c r="N2127" s="171" t="str">
        <f t="shared" si="99"/>
        <v>840040-GLBLM-ML</v>
      </c>
      <c r="O2127" s="172" t="str">
        <f>IF(B2127="NET","",IF(B2127="","",IFERROR(VLOOKUP(N2127,EAN!$A:$B,2,FALSE),"MANGLER - MÅ OPPDATERE EAN-FANEN")))</f>
        <v>MANGLER - MÅ OPPDATERE EAN-FANEN</v>
      </c>
      <c r="P2127" s="171">
        <f t="shared" si="100"/>
        <v>104</v>
      </c>
      <c r="Q2127" s="171">
        <f t="shared" si="101"/>
        <v>104</v>
      </c>
      <c r="S2127" s="102" t="str">
        <f>IF(B2127="NET","",IFERROR(VLOOKUP(O2127,'2) Order Form'!$V$9:$V$905,1,FALSE),"Ikke med I order form"))</f>
        <v>Ikke med I order form</v>
      </c>
      <c r="U2127" s="118"/>
    </row>
    <row r="2128" spans="1:21">
      <c r="A2128">
        <v>840040</v>
      </c>
      <c r="B2128" t="s">
        <v>3588</v>
      </c>
      <c r="C2128" t="s">
        <v>3939</v>
      </c>
      <c r="D2128" t="s">
        <v>221</v>
      </c>
      <c r="E2128" t="s">
        <v>222</v>
      </c>
      <c r="F2128" t="s">
        <v>79</v>
      </c>
      <c r="G2128" t="s">
        <v>214</v>
      </c>
      <c r="H2128">
        <v>0</v>
      </c>
      <c r="I2128">
        <v>0</v>
      </c>
      <c r="J2128">
        <v>0</v>
      </c>
      <c r="K2128">
        <v>0</v>
      </c>
      <c r="L2128">
        <v>0</v>
      </c>
      <c r="N2128" s="171" t="str">
        <f t="shared" si="99"/>
        <v>840040-MEAME-SM</v>
      </c>
      <c r="O2128" s="172" t="str">
        <f>IF(B2128="NET","",IF(B2128="","",IFERROR(VLOOKUP(N2128,EAN!$A:$B,2,FALSE),"MANGLER - MÅ OPPDATERE EAN-FANEN")))</f>
        <v>MANGLER - MÅ OPPDATERE EAN-FANEN</v>
      </c>
      <c r="P2128" s="171">
        <f t="shared" si="100"/>
        <v>0</v>
      </c>
      <c r="Q2128" s="171">
        <f t="shared" si="101"/>
        <v>0</v>
      </c>
      <c r="S2128" s="102" t="str">
        <f>IF(B2128="NET","",IFERROR(VLOOKUP(O2128,'2) Order Form'!$V$9:$V$905,1,FALSE),"Ikke med I order form"))</f>
        <v>Ikke med I order form</v>
      </c>
      <c r="U2128" s="118"/>
    </row>
    <row r="2129" spans="1:21">
      <c r="A2129">
        <v>840040</v>
      </c>
      <c r="B2129" t="s">
        <v>3588</v>
      </c>
      <c r="C2129" t="s">
        <v>3939</v>
      </c>
      <c r="D2129" t="s">
        <v>223</v>
      </c>
      <c r="E2129" t="s">
        <v>222</v>
      </c>
      <c r="F2129" t="s">
        <v>80</v>
      </c>
      <c r="G2129" t="s">
        <v>214</v>
      </c>
      <c r="H2129">
        <v>0</v>
      </c>
      <c r="I2129">
        <v>0</v>
      </c>
      <c r="J2129">
        <v>0</v>
      </c>
      <c r="K2129">
        <v>0</v>
      </c>
      <c r="L2129">
        <v>0</v>
      </c>
      <c r="N2129" s="171" t="str">
        <f t="shared" si="99"/>
        <v>840040-MEAME-ML</v>
      </c>
      <c r="O2129" s="172" t="str">
        <f>IF(B2129="NET","",IF(B2129="","",IFERROR(VLOOKUP(N2129,EAN!$A:$B,2,FALSE),"MANGLER - MÅ OPPDATERE EAN-FANEN")))</f>
        <v>MANGLER - MÅ OPPDATERE EAN-FANEN</v>
      </c>
      <c r="P2129" s="171">
        <f t="shared" si="100"/>
        <v>0</v>
      </c>
      <c r="Q2129" s="171">
        <f t="shared" si="101"/>
        <v>0</v>
      </c>
      <c r="S2129" s="102" t="str">
        <f>IF(B2129="NET","",IFERROR(VLOOKUP(O2129,'2) Order Form'!$V$9:$V$905,1,FALSE),"Ikke med I order form"))</f>
        <v>Ikke med I order form</v>
      </c>
      <c r="U2129" s="118"/>
    </row>
    <row r="2130" spans="1:21">
      <c r="A2130">
        <v>840040</v>
      </c>
      <c r="B2130" t="s">
        <v>3588</v>
      </c>
      <c r="C2130" t="s">
        <v>3939</v>
      </c>
      <c r="D2130" t="s">
        <v>3573</v>
      </c>
      <c r="E2130" t="s">
        <v>3574</v>
      </c>
      <c r="F2130" t="s">
        <v>79</v>
      </c>
      <c r="G2130" t="s">
        <v>214</v>
      </c>
      <c r="H2130">
        <v>0</v>
      </c>
      <c r="I2130">
        <v>0</v>
      </c>
      <c r="J2130">
        <v>0</v>
      </c>
      <c r="K2130">
        <v>0</v>
      </c>
      <c r="L2130">
        <v>0</v>
      </c>
      <c r="N2130" s="171" t="str">
        <f t="shared" si="99"/>
        <v>840040-MFORE-SM</v>
      </c>
      <c r="O2130" s="172" t="str">
        <f>IF(B2130="NET","",IF(B2130="","",IFERROR(VLOOKUP(N2130,EAN!$A:$B,2,FALSE),"MANGLER - MÅ OPPDATERE EAN-FANEN")))</f>
        <v>MANGLER - MÅ OPPDATERE EAN-FANEN</v>
      </c>
      <c r="P2130" s="171">
        <f t="shared" si="100"/>
        <v>0</v>
      </c>
      <c r="Q2130" s="171">
        <f t="shared" si="101"/>
        <v>0</v>
      </c>
      <c r="S2130" s="102" t="str">
        <f>IF(B2130="NET","",IFERROR(VLOOKUP(O2130,'2) Order Form'!$V$9:$V$905,1,FALSE),"Ikke med I order form"))</f>
        <v>Ikke med I order form</v>
      </c>
      <c r="U2130" s="118"/>
    </row>
    <row r="2131" spans="1:21">
      <c r="A2131">
        <v>840040</v>
      </c>
      <c r="B2131" t="s">
        <v>3588</v>
      </c>
      <c r="C2131" t="s">
        <v>3939</v>
      </c>
      <c r="D2131" t="s">
        <v>3575</v>
      </c>
      <c r="E2131" t="s">
        <v>3574</v>
      </c>
      <c r="F2131" t="s">
        <v>80</v>
      </c>
      <c r="G2131" t="s">
        <v>214</v>
      </c>
      <c r="H2131">
        <v>0</v>
      </c>
      <c r="I2131">
        <v>0</v>
      </c>
      <c r="J2131">
        <v>0</v>
      </c>
      <c r="K2131">
        <v>0</v>
      </c>
      <c r="L2131">
        <v>0</v>
      </c>
      <c r="N2131" s="171" t="str">
        <f t="shared" ref="N2131:N2194" si="102">CONCATENATE(A2131,"-",D2131)</f>
        <v>840040-MFORE-ML</v>
      </c>
      <c r="O2131" s="172" t="str">
        <f>IF(B2131="NET","",IF(B2131="","",IFERROR(VLOOKUP(N2131,EAN!$A:$B,2,FALSE),"MANGLER - MÅ OPPDATERE EAN-FANEN")))</f>
        <v>MANGLER - MÅ OPPDATERE EAN-FANEN</v>
      </c>
      <c r="P2131" s="171">
        <f t="shared" ref="P2131:P2194" si="103">H2131</f>
        <v>0</v>
      </c>
      <c r="Q2131" s="171">
        <f t="shared" ref="Q2131:Q2194" si="104">L2131</f>
        <v>0</v>
      </c>
      <c r="S2131" s="102" t="str">
        <f>IF(B2131="NET","",IFERROR(VLOOKUP(O2131,'2) Order Form'!$V$9:$V$905,1,FALSE),"Ikke med I order form"))</f>
        <v>Ikke med I order form</v>
      </c>
      <c r="U2131" s="118"/>
    </row>
    <row r="2132" spans="1:21">
      <c r="A2132">
        <v>840040</v>
      </c>
      <c r="B2132" t="s">
        <v>3588</v>
      </c>
      <c r="C2132" t="s">
        <v>3939</v>
      </c>
      <c r="D2132" t="s">
        <v>136</v>
      </c>
      <c r="E2132" t="s">
        <v>88</v>
      </c>
      <c r="F2132" t="s">
        <v>79</v>
      </c>
      <c r="G2132" t="s">
        <v>214</v>
      </c>
      <c r="H2132">
        <v>0</v>
      </c>
      <c r="I2132">
        <v>0</v>
      </c>
      <c r="J2132">
        <v>0</v>
      </c>
      <c r="K2132">
        <v>0</v>
      </c>
      <c r="L2132">
        <v>0</v>
      </c>
      <c r="N2132" s="171" t="str">
        <f t="shared" si="102"/>
        <v>840040-MOPRE-SM</v>
      </c>
      <c r="O2132" s="172" t="str">
        <f>IF(B2132="NET","",IF(B2132="","",IFERROR(VLOOKUP(N2132,EAN!$A:$B,2,FALSE),"MANGLER - MÅ OPPDATERE EAN-FANEN")))</f>
        <v>MANGLER - MÅ OPPDATERE EAN-FANEN</v>
      </c>
      <c r="P2132" s="171">
        <f t="shared" si="103"/>
        <v>0</v>
      </c>
      <c r="Q2132" s="171">
        <f t="shared" si="104"/>
        <v>0</v>
      </c>
      <c r="S2132" s="102" t="str">
        <f>IF(B2132="NET","",IFERROR(VLOOKUP(O2132,'2) Order Form'!$V$9:$V$905,1,FALSE),"Ikke med I order form"))</f>
        <v>Ikke med I order form</v>
      </c>
      <c r="U2132" s="118"/>
    </row>
    <row r="2133" spans="1:21">
      <c r="A2133">
        <v>840040</v>
      </c>
      <c r="B2133" t="s">
        <v>3588</v>
      </c>
      <c r="C2133" t="s">
        <v>3939</v>
      </c>
      <c r="D2133" t="s">
        <v>3589</v>
      </c>
      <c r="E2133" t="s">
        <v>88</v>
      </c>
      <c r="F2133" t="s">
        <v>80</v>
      </c>
      <c r="G2133" t="s">
        <v>214</v>
      </c>
      <c r="H2133">
        <v>0</v>
      </c>
      <c r="I2133">
        <v>0</v>
      </c>
      <c r="J2133">
        <v>0</v>
      </c>
      <c r="K2133">
        <v>0</v>
      </c>
      <c r="L2133">
        <v>0</v>
      </c>
      <c r="N2133" s="171" t="str">
        <f t="shared" si="102"/>
        <v>840040-MOPRE-ML</v>
      </c>
      <c r="O2133" s="172" t="str">
        <f>IF(B2133="NET","",IF(B2133="","",IFERROR(VLOOKUP(N2133,EAN!$A:$B,2,FALSE),"MANGLER - MÅ OPPDATERE EAN-FANEN")))</f>
        <v>MANGLER - MÅ OPPDATERE EAN-FANEN</v>
      </c>
      <c r="P2133" s="171">
        <f t="shared" si="103"/>
        <v>0</v>
      </c>
      <c r="Q2133" s="171">
        <f t="shared" si="104"/>
        <v>0</v>
      </c>
      <c r="S2133" s="102" t="str">
        <f>IF(B2133="NET","",IFERROR(VLOOKUP(O2133,'2) Order Form'!$V$9:$V$905,1,FALSE),"Ikke med I order form"))</f>
        <v>Ikke med I order form</v>
      </c>
      <c r="U2133" s="118"/>
    </row>
    <row r="2134" spans="1:21">
      <c r="A2134">
        <v>840040</v>
      </c>
      <c r="B2134" t="s">
        <v>3588</v>
      </c>
      <c r="C2134" t="s">
        <v>3939</v>
      </c>
      <c r="D2134" t="s">
        <v>3579</v>
      </c>
      <c r="E2134" t="s">
        <v>147</v>
      </c>
      <c r="F2134" t="s">
        <v>79</v>
      </c>
      <c r="G2134" t="s">
        <v>214</v>
      </c>
      <c r="H2134">
        <v>0</v>
      </c>
      <c r="I2134">
        <v>0</v>
      </c>
      <c r="J2134">
        <v>0</v>
      </c>
      <c r="K2134">
        <v>0</v>
      </c>
      <c r="L2134">
        <v>0</v>
      </c>
      <c r="N2134" s="171" t="str">
        <f t="shared" si="102"/>
        <v>840040-MSLGY-SM</v>
      </c>
      <c r="O2134" s="172" t="str">
        <f>IF(B2134="NET","",IF(B2134="","",IFERROR(VLOOKUP(N2134,EAN!$A:$B,2,FALSE),"MANGLER - MÅ OPPDATERE EAN-FANEN")))</f>
        <v>MANGLER - MÅ OPPDATERE EAN-FANEN</v>
      </c>
      <c r="P2134" s="171">
        <f t="shared" si="103"/>
        <v>0</v>
      </c>
      <c r="Q2134" s="171">
        <f t="shared" si="104"/>
        <v>0</v>
      </c>
      <c r="S2134" s="102" t="str">
        <f>IF(B2134="NET","",IFERROR(VLOOKUP(O2134,'2) Order Form'!$V$9:$V$905,1,FALSE),"Ikke med I order form"))</f>
        <v>Ikke med I order form</v>
      </c>
      <c r="U2134" s="118"/>
    </row>
    <row r="2135" spans="1:21">
      <c r="A2135">
        <v>840040</v>
      </c>
      <c r="B2135" t="s">
        <v>3588</v>
      </c>
      <c r="C2135" t="s">
        <v>3939</v>
      </c>
      <c r="D2135" t="s">
        <v>3580</v>
      </c>
      <c r="E2135" t="s">
        <v>147</v>
      </c>
      <c r="F2135" t="s">
        <v>80</v>
      </c>
      <c r="G2135" t="s">
        <v>214</v>
      </c>
      <c r="H2135">
        <v>0</v>
      </c>
      <c r="I2135">
        <v>0</v>
      </c>
      <c r="J2135">
        <v>0</v>
      </c>
      <c r="K2135">
        <v>0</v>
      </c>
      <c r="L2135">
        <v>0</v>
      </c>
      <c r="N2135" s="171" t="str">
        <f t="shared" si="102"/>
        <v>840040-MSLGY-ML</v>
      </c>
      <c r="O2135" s="172" t="str">
        <f>IF(B2135="NET","",IF(B2135="","",IFERROR(VLOOKUP(N2135,EAN!$A:$B,2,FALSE),"MANGLER - MÅ OPPDATERE EAN-FANEN")))</f>
        <v>MANGLER - MÅ OPPDATERE EAN-FANEN</v>
      </c>
      <c r="P2135" s="171">
        <f t="shared" si="103"/>
        <v>0</v>
      </c>
      <c r="Q2135" s="171">
        <f t="shared" si="104"/>
        <v>0</v>
      </c>
      <c r="S2135" s="102" t="str">
        <f>IF(B2135="NET","",IFERROR(VLOOKUP(O2135,'2) Order Form'!$V$9:$V$905,1,FALSE),"Ikke med I order form"))</f>
        <v>Ikke med I order form</v>
      </c>
      <c r="U2135" s="118"/>
    </row>
    <row r="2136" spans="1:21">
      <c r="A2136">
        <v>840040</v>
      </c>
      <c r="B2136" t="s">
        <v>3588</v>
      </c>
      <c r="C2136" t="s">
        <v>3939</v>
      </c>
      <c r="D2136" t="s">
        <v>3581</v>
      </c>
      <c r="E2136" t="s">
        <v>3230</v>
      </c>
      <c r="F2136" t="s">
        <v>79</v>
      </c>
      <c r="G2136" t="s">
        <v>111</v>
      </c>
      <c r="H2136">
        <v>0</v>
      </c>
      <c r="I2136">
        <v>0</v>
      </c>
      <c r="J2136">
        <v>0</v>
      </c>
      <c r="K2136">
        <v>0</v>
      </c>
      <c r="L2136">
        <v>0</v>
      </c>
      <c r="N2136" s="171" t="str">
        <f t="shared" si="102"/>
        <v>840040-MTURQ-SM</v>
      </c>
      <c r="O2136" s="172" t="str">
        <f>IF(B2136="NET","",IF(B2136="","",IFERROR(VLOOKUP(N2136,EAN!$A:$B,2,FALSE),"MANGLER - MÅ OPPDATERE EAN-FANEN")))</f>
        <v>MANGLER - MÅ OPPDATERE EAN-FANEN</v>
      </c>
      <c r="P2136" s="171">
        <f t="shared" si="103"/>
        <v>0</v>
      </c>
      <c r="Q2136" s="171">
        <f t="shared" si="104"/>
        <v>0</v>
      </c>
      <c r="S2136" s="102" t="str">
        <f>IF(B2136="NET","",IFERROR(VLOOKUP(O2136,'2) Order Form'!$V$9:$V$905,1,FALSE),"Ikke med I order form"))</f>
        <v>Ikke med I order form</v>
      </c>
      <c r="U2136" s="118"/>
    </row>
    <row r="2137" spans="1:21">
      <c r="A2137">
        <v>840040</v>
      </c>
      <c r="B2137" t="s">
        <v>3588</v>
      </c>
      <c r="C2137" t="s">
        <v>3939</v>
      </c>
      <c r="D2137" t="s">
        <v>3582</v>
      </c>
      <c r="E2137" t="s">
        <v>3230</v>
      </c>
      <c r="F2137" t="s">
        <v>80</v>
      </c>
      <c r="G2137" t="s">
        <v>111</v>
      </c>
      <c r="H2137">
        <v>0</v>
      </c>
      <c r="I2137">
        <v>0</v>
      </c>
      <c r="J2137">
        <v>0</v>
      </c>
      <c r="K2137">
        <v>0</v>
      </c>
      <c r="L2137">
        <v>0</v>
      </c>
      <c r="N2137" s="171" t="str">
        <f t="shared" si="102"/>
        <v>840040-MTURQ-ML</v>
      </c>
      <c r="O2137" s="172" t="str">
        <f>IF(B2137="NET","",IF(B2137="","",IFERROR(VLOOKUP(N2137,EAN!$A:$B,2,FALSE),"MANGLER - MÅ OPPDATERE EAN-FANEN")))</f>
        <v>MANGLER - MÅ OPPDATERE EAN-FANEN</v>
      </c>
      <c r="P2137" s="171">
        <f t="shared" si="103"/>
        <v>0</v>
      </c>
      <c r="Q2137" s="171">
        <f t="shared" si="104"/>
        <v>0</v>
      </c>
      <c r="S2137" s="102" t="str">
        <f>IF(B2137="NET","",IFERROR(VLOOKUP(O2137,'2) Order Form'!$V$9:$V$905,1,FALSE),"Ikke med I order form"))</f>
        <v>Ikke med I order form</v>
      </c>
      <c r="U2137" s="118"/>
    </row>
    <row r="2138" spans="1:21">
      <c r="A2138">
        <v>840040</v>
      </c>
      <c r="B2138" t="s">
        <v>3588</v>
      </c>
      <c r="C2138" t="s">
        <v>3939</v>
      </c>
      <c r="D2138" t="s">
        <v>3500</v>
      </c>
      <c r="E2138" t="s">
        <v>3499</v>
      </c>
      <c r="F2138" t="s">
        <v>79</v>
      </c>
      <c r="G2138" t="s">
        <v>111</v>
      </c>
      <c r="H2138">
        <v>99</v>
      </c>
      <c r="I2138">
        <v>99</v>
      </c>
      <c r="J2138">
        <v>99</v>
      </c>
      <c r="K2138">
        <v>99</v>
      </c>
      <c r="L2138">
        <v>99</v>
      </c>
      <c r="N2138" s="171" t="str">
        <f t="shared" si="102"/>
        <v>840040-NIBLM-SM</v>
      </c>
      <c r="O2138" s="172" t="str">
        <f>IF(B2138="NET","",IF(B2138="","",IFERROR(VLOOKUP(N2138,EAN!$A:$B,2,FALSE),"MANGLER - MÅ OPPDATERE EAN-FANEN")))</f>
        <v>MANGLER - MÅ OPPDATERE EAN-FANEN</v>
      </c>
      <c r="P2138" s="171">
        <f t="shared" si="103"/>
        <v>99</v>
      </c>
      <c r="Q2138" s="171">
        <f t="shared" si="104"/>
        <v>99</v>
      </c>
      <c r="S2138" s="102" t="str">
        <f>IF(B2138="NET","",IFERROR(VLOOKUP(O2138,'2) Order Form'!$V$9:$V$905,1,FALSE),"Ikke med I order form"))</f>
        <v>Ikke med I order form</v>
      </c>
      <c r="U2138" s="118"/>
    </row>
    <row r="2139" spans="1:21">
      <c r="A2139">
        <v>840040</v>
      </c>
      <c r="B2139" t="s">
        <v>3588</v>
      </c>
      <c r="C2139" t="s">
        <v>3939</v>
      </c>
      <c r="D2139" t="s">
        <v>3583</v>
      </c>
      <c r="E2139" t="s">
        <v>3499</v>
      </c>
      <c r="F2139" t="s">
        <v>80</v>
      </c>
      <c r="G2139" t="s">
        <v>111</v>
      </c>
      <c r="H2139">
        <v>98</v>
      </c>
      <c r="I2139">
        <v>98</v>
      </c>
      <c r="J2139">
        <v>98</v>
      </c>
      <c r="K2139">
        <v>98</v>
      </c>
      <c r="L2139">
        <v>98</v>
      </c>
      <c r="N2139" s="171" t="str">
        <f t="shared" si="102"/>
        <v>840040-NIBLM-ML</v>
      </c>
      <c r="O2139" s="172" t="str">
        <f>IF(B2139="NET","",IF(B2139="","",IFERROR(VLOOKUP(N2139,EAN!$A:$B,2,FALSE),"MANGLER - MÅ OPPDATERE EAN-FANEN")))</f>
        <v>MANGLER - MÅ OPPDATERE EAN-FANEN</v>
      </c>
      <c r="P2139" s="171">
        <f t="shared" si="103"/>
        <v>98</v>
      </c>
      <c r="Q2139" s="171">
        <f t="shared" si="104"/>
        <v>98</v>
      </c>
      <c r="S2139" s="102" t="str">
        <f>IF(B2139="NET","",IFERROR(VLOOKUP(O2139,'2) Order Form'!$V$9:$V$905,1,FALSE),"Ikke med I order form"))</f>
        <v>Ikke med I order form</v>
      </c>
      <c r="U2139" s="118"/>
    </row>
    <row r="2140" spans="1:21">
      <c r="A2140">
        <v>840040</v>
      </c>
      <c r="B2140" t="s">
        <v>3588</v>
      </c>
      <c r="C2140" t="s">
        <v>3939</v>
      </c>
      <c r="D2140" t="s">
        <v>3503</v>
      </c>
      <c r="E2140" t="s">
        <v>3502</v>
      </c>
      <c r="F2140" t="s">
        <v>79</v>
      </c>
      <c r="G2140" t="s">
        <v>111</v>
      </c>
      <c r="H2140">
        <v>61</v>
      </c>
      <c r="I2140">
        <v>61</v>
      </c>
      <c r="J2140">
        <v>61</v>
      </c>
      <c r="K2140">
        <v>61</v>
      </c>
      <c r="L2140">
        <v>61</v>
      </c>
      <c r="N2140" s="171" t="str">
        <f t="shared" si="102"/>
        <v>840040-RGLDM-SM</v>
      </c>
      <c r="O2140" s="172" t="str">
        <f>IF(B2140="NET","",IF(B2140="","",IFERROR(VLOOKUP(N2140,EAN!$A:$B,2,FALSE),"MANGLER - MÅ OPPDATERE EAN-FANEN")))</f>
        <v>MANGLER - MÅ OPPDATERE EAN-FANEN</v>
      </c>
      <c r="P2140" s="171">
        <f t="shared" si="103"/>
        <v>61</v>
      </c>
      <c r="Q2140" s="171">
        <f t="shared" si="104"/>
        <v>61</v>
      </c>
      <c r="S2140" s="102" t="str">
        <f>IF(B2140="NET","",IFERROR(VLOOKUP(O2140,'2) Order Form'!$V$9:$V$905,1,FALSE),"Ikke med I order form"))</f>
        <v>Ikke med I order form</v>
      </c>
      <c r="U2140" s="118"/>
    </row>
    <row r="2141" spans="1:21">
      <c r="A2141">
        <v>840040</v>
      </c>
      <c r="B2141" t="s">
        <v>3588</v>
      </c>
      <c r="C2141" t="s">
        <v>3939</v>
      </c>
      <c r="D2141" t="s">
        <v>3584</v>
      </c>
      <c r="E2141" t="s">
        <v>3502</v>
      </c>
      <c r="F2141" t="s">
        <v>80</v>
      </c>
      <c r="G2141" t="s">
        <v>111</v>
      </c>
      <c r="H2141">
        <v>100</v>
      </c>
      <c r="I2141">
        <v>100</v>
      </c>
      <c r="J2141">
        <v>100</v>
      </c>
      <c r="K2141">
        <v>100</v>
      </c>
      <c r="L2141">
        <v>100</v>
      </c>
      <c r="N2141" s="171" t="str">
        <f t="shared" si="102"/>
        <v>840040-RGLDM-ML</v>
      </c>
      <c r="O2141" s="172" t="str">
        <f>IF(B2141="NET","",IF(B2141="","",IFERROR(VLOOKUP(N2141,EAN!$A:$B,2,FALSE),"MANGLER - MÅ OPPDATERE EAN-FANEN")))</f>
        <v>MANGLER - MÅ OPPDATERE EAN-FANEN</v>
      </c>
      <c r="P2141" s="171">
        <f t="shared" si="103"/>
        <v>100</v>
      </c>
      <c r="Q2141" s="171">
        <f t="shared" si="104"/>
        <v>100</v>
      </c>
      <c r="S2141" s="102" t="str">
        <f>IF(B2141="NET","",IFERROR(VLOOKUP(O2141,'2) Order Form'!$V$9:$V$905,1,FALSE),"Ikke med I order form"))</f>
        <v>Ikke med I order form</v>
      </c>
      <c r="U2141" s="118"/>
    </row>
    <row r="2142" spans="1:21">
      <c r="A2142">
        <v>840040</v>
      </c>
      <c r="B2142" t="s">
        <v>3588</v>
      </c>
      <c r="C2142" t="s">
        <v>3939</v>
      </c>
      <c r="D2142" t="s">
        <v>3506</v>
      </c>
      <c r="E2142" t="s">
        <v>3505</v>
      </c>
      <c r="F2142" t="s">
        <v>79</v>
      </c>
      <c r="G2142" t="s">
        <v>111</v>
      </c>
      <c r="H2142">
        <v>125</v>
      </c>
      <c r="I2142">
        <v>125</v>
      </c>
      <c r="J2142">
        <v>125</v>
      </c>
      <c r="K2142">
        <v>125</v>
      </c>
      <c r="L2142">
        <v>125</v>
      </c>
      <c r="N2142" s="171" t="str">
        <f t="shared" si="102"/>
        <v>840040-SLGFL-SM</v>
      </c>
      <c r="O2142" s="172" t="str">
        <f>IF(B2142="NET","",IF(B2142="","",IFERROR(VLOOKUP(N2142,EAN!$A:$B,2,FALSE),"MANGLER - MÅ OPPDATERE EAN-FANEN")))</f>
        <v>MANGLER - MÅ OPPDATERE EAN-FANEN</v>
      </c>
      <c r="P2142" s="171">
        <f t="shared" si="103"/>
        <v>125</v>
      </c>
      <c r="Q2142" s="171">
        <f t="shared" si="104"/>
        <v>125</v>
      </c>
      <c r="S2142" s="102" t="str">
        <f>IF(B2142="NET","",IFERROR(VLOOKUP(O2142,'2) Order Form'!$V$9:$V$905,1,FALSE),"Ikke med I order form"))</f>
        <v>Ikke med I order form</v>
      </c>
      <c r="U2142" s="118"/>
    </row>
    <row r="2143" spans="1:21">
      <c r="A2143">
        <v>840040</v>
      </c>
      <c r="B2143" t="s">
        <v>3588</v>
      </c>
      <c r="C2143" t="s">
        <v>3939</v>
      </c>
      <c r="D2143" t="s">
        <v>3587</v>
      </c>
      <c r="E2143" t="s">
        <v>3505</v>
      </c>
      <c r="F2143" t="s">
        <v>80</v>
      </c>
      <c r="G2143" t="s">
        <v>111</v>
      </c>
      <c r="H2143">
        <v>110</v>
      </c>
      <c r="I2143">
        <v>110</v>
      </c>
      <c r="J2143">
        <v>110</v>
      </c>
      <c r="K2143">
        <v>110</v>
      </c>
      <c r="L2143">
        <v>110</v>
      </c>
      <c r="N2143" s="171" t="str">
        <f t="shared" si="102"/>
        <v>840040-SLGFL-ML</v>
      </c>
      <c r="O2143" s="172" t="str">
        <f>IF(B2143="NET","",IF(B2143="","",IFERROR(VLOOKUP(N2143,EAN!$A:$B,2,FALSE),"MANGLER - MÅ OPPDATERE EAN-FANEN")))</f>
        <v>MANGLER - MÅ OPPDATERE EAN-FANEN</v>
      </c>
      <c r="P2143" s="171">
        <f t="shared" si="103"/>
        <v>110</v>
      </c>
      <c r="Q2143" s="171">
        <f t="shared" si="104"/>
        <v>110</v>
      </c>
      <c r="S2143" s="102" t="str">
        <f>IF(B2143="NET","",IFERROR(VLOOKUP(O2143,'2) Order Form'!$V$9:$V$905,1,FALSE),"Ikke med I order form"))</f>
        <v>Ikke med I order form</v>
      </c>
      <c r="U2143" s="118"/>
    </row>
    <row r="2144" spans="1:21">
      <c r="A2144" s="140">
        <v>840053</v>
      </c>
      <c r="B2144" t="s">
        <v>170</v>
      </c>
      <c r="H2144" s="140">
        <v>202341</v>
      </c>
      <c r="I2144" s="140">
        <v>202342</v>
      </c>
      <c r="J2144" s="140">
        <v>202343</v>
      </c>
      <c r="K2144" s="140">
        <v>202344</v>
      </c>
      <c r="L2144" s="140">
        <v>202345</v>
      </c>
      <c r="N2144" s="171" t="str">
        <f t="shared" si="102"/>
        <v>840053-</v>
      </c>
      <c r="O2144" s="172" t="str">
        <f>IF(B2144="NET","",IF(B2144="","",IFERROR(VLOOKUP(N2144,EAN!$A:$B,2,FALSE),"MANGLER - MÅ OPPDATERE EAN-FANEN")))</f>
        <v/>
      </c>
      <c r="P2144" s="171">
        <f t="shared" si="103"/>
        <v>202341</v>
      </c>
      <c r="Q2144" s="171">
        <f t="shared" si="104"/>
        <v>202345</v>
      </c>
      <c r="S2144" s="102" t="str">
        <f>IF(B2144="NET","",IFERROR(VLOOKUP(O2144,'2) Order Form'!$V$9:$V$905,1,FALSE),"Ikke med I order form"))</f>
        <v/>
      </c>
      <c r="U2144" s="118"/>
    </row>
    <row r="2145" spans="1:21">
      <c r="A2145">
        <v>840053</v>
      </c>
      <c r="B2145" t="s">
        <v>3590</v>
      </c>
      <c r="C2145" t="s">
        <v>3939</v>
      </c>
      <c r="D2145" t="s">
        <v>3591</v>
      </c>
      <c r="E2145" t="s">
        <v>3592</v>
      </c>
      <c r="F2145" t="s">
        <v>79</v>
      </c>
      <c r="G2145" t="s">
        <v>214</v>
      </c>
      <c r="H2145">
        <v>0</v>
      </c>
      <c r="I2145">
        <v>0</v>
      </c>
      <c r="J2145">
        <v>0</v>
      </c>
      <c r="K2145">
        <v>0</v>
      </c>
      <c r="L2145">
        <v>0</v>
      </c>
      <c r="N2145" s="171" t="str">
        <f t="shared" si="102"/>
        <v>840053-AQMNE-SM</v>
      </c>
      <c r="O2145" s="172" t="str">
        <f>IF(B2145="NET","",IF(B2145="","",IFERROR(VLOOKUP(N2145,EAN!$A:$B,2,FALSE),"MANGLER - MÅ OPPDATERE EAN-FANEN")))</f>
        <v>MANGLER - MÅ OPPDATERE EAN-FANEN</v>
      </c>
      <c r="P2145" s="171">
        <f t="shared" si="103"/>
        <v>0</v>
      </c>
      <c r="Q2145" s="171">
        <f t="shared" si="104"/>
        <v>0</v>
      </c>
      <c r="S2145" s="102" t="str">
        <f>IF(B2145="NET","",IFERROR(VLOOKUP(O2145,'2) Order Form'!$V$9:$V$905,1,FALSE),"Ikke med I order form"))</f>
        <v>Ikke med I order form</v>
      </c>
      <c r="U2145" s="118"/>
    </row>
    <row r="2146" spans="1:21">
      <c r="A2146">
        <v>840053</v>
      </c>
      <c r="B2146" t="s">
        <v>3590</v>
      </c>
      <c r="C2146" t="s">
        <v>3939</v>
      </c>
      <c r="D2146" t="s">
        <v>3593</v>
      </c>
      <c r="E2146" t="s">
        <v>3592</v>
      </c>
      <c r="F2146" t="s">
        <v>80</v>
      </c>
      <c r="G2146" t="s">
        <v>214</v>
      </c>
      <c r="H2146">
        <v>0</v>
      </c>
      <c r="I2146">
        <v>0</v>
      </c>
      <c r="J2146">
        <v>0</v>
      </c>
      <c r="K2146">
        <v>0</v>
      </c>
      <c r="L2146">
        <v>0</v>
      </c>
      <c r="N2146" s="171" t="str">
        <f t="shared" si="102"/>
        <v>840053-AQMNE-ML</v>
      </c>
      <c r="O2146" s="172" t="str">
        <f>IF(B2146="NET","",IF(B2146="","",IFERROR(VLOOKUP(N2146,EAN!$A:$B,2,FALSE),"MANGLER - MÅ OPPDATERE EAN-FANEN")))</f>
        <v>MANGLER - MÅ OPPDATERE EAN-FANEN</v>
      </c>
      <c r="P2146" s="171">
        <f t="shared" si="103"/>
        <v>0</v>
      </c>
      <c r="Q2146" s="171">
        <f t="shared" si="104"/>
        <v>0</v>
      </c>
      <c r="S2146" s="102" t="str">
        <f>IF(B2146="NET","",IFERROR(VLOOKUP(O2146,'2) Order Form'!$V$9:$V$905,1,FALSE),"Ikke med I order form"))</f>
        <v>Ikke med I order form</v>
      </c>
      <c r="U2146" s="118"/>
    </row>
    <row r="2147" spans="1:21">
      <c r="A2147">
        <v>840053</v>
      </c>
      <c r="B2147" t="s">
        <v>3590</v>
      </c>
      <c r="C2147" t="s">
        <v>3939</v>
      </c>
      <c r="D2147" t="s">
        <v>3594</v>
      </c>
      <c r="E2147" t="s">
        <v>3592</v>
      </c>
      <c r="F2147" t="s">
        <v>81</v>
      </c>
      <c r="G2147" t="s">
        <v>214</v>
      </c>
      <c r="H2147">
        <v>0</v>
      </c>
      <c r="I2147">
        <v>0</v>
      </c>
      <c r="J2147">
        <v>0</v>
      </c>
      <c r="K2147">
        <v>0</v>
      </c>
      <c r="L2147">
        <v>0</v>
      </c>
      <c r="N2147" s="171" t="str">
        <f t="shared" si="102"/>
        <v>840053-AQMNE-LXL</v>
      </c>
      <c r="O2147" s="172" t="str">
        <f>IF(B2147="NET","",IF(B2147="","",IFERROR(VLOOKUP(N2147,EAN!$A:$B,2,FALSE),"MANGLER - MÅ OPPDATERE EAN-FANEN")))</f>
        <v>MANGLER - MÅ OPPDATERE EAN-FANEN</v>
      </c>
      <c r="P2147" s="171">
        <f t="shared" si="103"/>
        <v>0</v>
      </c>
      <c r="Q2147" s="171">
        <f t="shared" si="104"/>
        <v>0</v>
      </c>
      <c r="S2147" s="102" t="str">
        <f>IF(B2147="NET","",IFERROR(VLOOKUP(O2147,'2) Order Form'!$V$9:$V$905,1,FALSE),"Ikke med I order form"))</f>
        <v>Ikke med I order form</v>
      </c>
      <c r="U2147" s="118"/>
    </row>
    <row r="2148" spans="1:21">
      <c r="A2148">
        <v>840053</v>
      </c>
      <c r="B2148" t="s">
        <v>3590</v>
      </c>
      <c r="C2148" t="s">
        <v>3939</v>
      </c>
      <c r="D2148" t="s">
        <v>3595</v>
      </c>
      <c r="E2148" t="s">
        <v>3592</v>
      </c>
      <c r="F2148" t="s">
        <v>3596</v>
      </c>
      <c r="G2148" t="s">
        <v>214</v>
      </c>
      <c r="H2148">
        <v>0</v>
      </c>
      <c r="I2148">
        <v>0</v>
      </c>
      <c r="J2148">
        <v>0</v>
      </c>
      <c r="K2148">
        <v>0</v>
      </c>
      <c r="L2148">
        <v>0</v>
      </c>
      <c r="N2148" s="171" t="str">
        <f t="shared" si="102"/>
        <v>840053-AQMNE-XXL</v>
      </c>
      <c r="O2148" s="172" t="str">
        <f>IF(B2148="NET","",IF(B2148="","",IFERROR(VLOOKUP(N2148,EAN!$A:$B,2,FALSE),"MANGLER - MÅ OPPDATERE EAN-FANEN")))</f>
        <v>MANGLER - MÅ OPPDATERE EAN-FANEN</v>
      </c>
      <c r="P2148" s="171">
        <f t="shared" si="103"/>
        <v>0</v>
      </c>
      <c r="Q2148" s="171">
        <f t="shared" si="104"/>
        <v>0</v>
      </c>
      <c r="S2148" s="102" t="str">
        <f>IF(B2148="NET","",IFERROR(VLOOKUP(O2148,'2) Order Form'!$V$9:$V$905,1,FALSE),"Ikke med I order form"))</f>
        <v>Ikke med I order form</v>
      </c>
      <c r="U2148" s="118"/>
    </row>
    <row r="2149" spans="1:21">
      <c r="A2149">
        <v>840053</v>
      </c>
      <c r="B2149" t="s">
        <v>3590</v>
      </c>
      <c r="C2149" t="s">
        <v>3939</v>
      </c>
      <c r="D2149" t="s">
        <v>3597</v>
      </c>
      <c r="E2149" t="s">
        <v>3598</v>
      </c>
      <c r="F2149" t="s">
        <v>79</v>
      </c>
      <c r="G2149" t="s">
        <v>214</v>
      </c>
      <c r="H2149">
        <v>122</v>
      </c>
      <c r="I2149">
        <v>122</v>
      </c>
      <c r="J2149">
        <v>122</v>
      </c>
      <c r="K2149">
        <v>122</v>
      </c>
      <c r="L2149">
        <v>122</v>
      </c>
      <c r="N2149" s="171" t="str">
        <f t="shared" si="102"/>
        <v>840053-BARBM-SM</v>
      </c>
      <c r="O2149" s="172" t="str">
        <f>IF(B2149="NET","",IF(B2149="","",IFERROR(VLOOKUP(N2149,EAN!$A:$B,2,FALSE),"MANGLER - MÅ OPPDATERE EAN-FANEN")))</f>
        <v>MANGLER - MÅ OPPDATERE EAN-FANEN</v>
      </c>
      <c r="P2149" s="171">
        <f t="shared" si="103"/>
        <v>122</v>
      </c>
      <c r="Q2149" s="171">
        <f t="shared" si="104"/>
        <v>122</v>
      </c>
      <c r="S2149" s="102" t="str">
        <f>IF(B2149="NET","",IFERROR(VLOOKUP(O2149,'2) Order Form'!$V$9:$V$905,1,FALSE),"Ikke med I order form"))</f>
        <v>Ikke med I order form</v>
      </c>
      <c r="U2149" s="118"/>
    </row>
    <row r="2150" spans="1:21">
      <c r="A2150">
        <v>840053</v>
      </c>
      <c r="B2150" t="s">
        <v>3590</v>
      </c>
      <c r="C2150" t="s">
        <v>3939</v>
      </c>
      <c r="D2150" t="s">
        <v>3599</v>
      </c>
      <c r="E2150" t="s">
        <v>3598</v>
      </c>
      <c r="F2150" t="s">
        <v>80</v>
      </c>
      <c r="G2150" t="s">
        <v>214</v>
      </c>
      <c r="H2150">
        <v>185</v>
      </c>
      <c r="I2150">
        <v>185</v>
      </c>
      <c r="J2150">
        <v>185</v>
      </c>
      <c r="K2150">
        <v>185</v>
      </c>
      <c r="L2150">
        <v>185</v>
      </c>
      <c r="N2150" s="171" t="str">
        <f t="shared" si="102"/>
        <v>840053-BARBM-ML</v>
      </c>
      <c r="O2150" s="172" t="str">
        <f>IF(B2150="NET","",IF(B2150="","",IFERROR(VLOOKUP(N2150,EAN!$A:$B,2,FALSE),"MANGLER - MÅ OPPDATERE EAN-FANEN")))</f>
        <v>MANGLER - MÅ OPPDATERE EAN-FANEN</v>
      </c>
      <c r="P2150" s="171">
        <f t="shared" si="103"/>
        <v>185</v>
      </c>
      <c r="Q2150" s="171">
        <f t="shared" si="104"/>
        <v>185</v>
      </c>
      <c r="S2150" s="102" t="str">
        <f>IF(B2150="NET","",IFERROR(VLOOKUP(O2150,'2) Order Form'!$V$9:$V$905,1,FALSE),"Ikke med I order form"))</f>
        <v>Ikke med I order form</v>
      </c>
      <c r="U2150" s="118"/>
    </row>
    <row r="2151" spans="1:21">
      <c r="A2151">
        <v>840053</v>
      </c>
      <c r="B2151" t="s">
        <v>3590</v>
      </c>
      <c r="C2151" t="s">
        <v>3939</v>
      </c>
      <c r="D2151" t="s">
        <v>3600</v>
      </c>
      <c r="E2151" t="s">
        <v>3598</v>
      </c>
      <c r="F2151" t="s">
        <v>81</v>
      </c>
      <c r="G2151" t="s">
        <v>214</v>
      </c>
      <c r="H2151">
        <v>113</v>
      </c>
      <c r="I2151">
        <v>113</v>
      </c>
      <c r="J2151">
        <v>113</v>
      </c>
      <c r="K2151">
        <v>113</v>
      </c>
      <c r="L2151">
        <v>113</v>
      </c>
      <c r="N2151" s="171" t="str">
        <f t="shared" si="102"/>
        <v>840053-BARBM-LXL</v>
      </c>
      <c r="O2151" s="172" t="str">
        <f>IF(B2151="NET","",IF(B2151="","",IFERROR(VLOOKUP(N2151,EAN!$A:$B,2,FALSE),"MANGLER - MÅ OPPDATERE EAN-FANEN")))</f>
        <v>MANGLER - MÅ OPPDATERE EAN-FANEN</v>
      </c>
      <c r="P2151" s="171">
        <f t="shared" si="103"/>
        <v>113</v>
      </c>
      <c r="Q2151" s="171">
        <f t="shared" si="104"/>
        <v>113</v>
      </c>
      <c r="S2151" s="102" t="str">
        <f>IF(B2151="NET","",IFERROR(VLOOKUP(O2151,'2) Order Form'!$V$9:$V$905,1,FALSE),"Ikke med I order form"))</f>
        <v>Ikke med I order form</v>
      </c>
      <c r="U2151" s="118"/>
    </row>
    <row r="2152" spans="1:21">
      <c r="A2152">
        <v>840053</v>
      </c>
      <c r="B2152" t="s">
        <v>3590</v>
      </c>
      <c r="C2152" t="s">
        <v>3939</v>
      </c>
      <c r="D2152" t="s">
        <v>3601</v>
      </c>
      <c r="E2152" t="s">
        <v>3598</v>
      </c>
      <c r="F2152" t="s">
        <v>3596</v>
      </c>
      <c r="G2152" t="s">
        <v>214</v>
      </c>
      <c r="H2152">
        <v>33</v>
      </c>
      <c r="I2152">
        <v>33</v>
      </c>
      <c r="J2152">
        <v>33</v>
      </c>
      <c r="K2152">
        <v>33</v>
      </c>
      <c r="L2152">
        <v>33</v>
      </c>
      <c r="N2152" s="171" t="str">
        <f t="shared" si="102"/>
        <v>840053-BARBM-XXL</v>
      </c>
      <c r="O2152" s="172" t="str">
        <f>IF(B2152="NET","",IF(B2152="","",IFERROR(VLOOKUP(N2152,EAN!$A:$B,2,FALSE),"MANGLER - MÅ OPPDATERE EAN-FANEN")))</f>
        <v>MANGLER - MÅ OPPDATERE EAN-FANEN</v>
      </c>
      <c r="P2152" s="171">
        <f t="shared" si="103"/>
        <v>33</v>
      </c>
      <c r="Q2152" s="171">
        <f t="shared" si="104"/>
        <v>33</v>
      </c>
      <c r="S2152" s="102" t="str">
        <f>IF(B2152="NET","",IFERROR(VLOOKUP(O2152,'2) Order Form'!$V$9:$V$905,1,FALSE),"Ikke med I order form"))</f>
        <v>Ikke med I order form</v>
      </c>
      <c r="U2152" s="118"/>
    </row>
    <row r="2153" spans="1:21">
      <c r="A2153">
        <v>840053</v>
      </c>
      <c r="B2153" t="s">
        <v>3590</v>
      </c>
      <c r="C2153" t="s">
        <v>3939</v>
      </c>
      <c r="D2153" t="s">
        <v>3602</v>
      </c>
      <c r="E2153" t="s">
        <v>225</v>
      </c>
      <c r="F2153" t="s">
        <v>79</v>
      </c>
      <c r="G2153" t="s">
        <v>214</v>
      </c>
      <c r="H2153">
        <v>0</v>
      </c>
      <c r="I2153">
        <v>0</v>
      </c>
      <c r="J2153">
        <v>0</v>
      </c>
      <c r="K2153">
        <v>0</v>
      </c>
      <c r="L2153">
        <v>0</v>
      </c>
      <c r="N2153" s="171" t="str">
        <f t="shared" si="102"/>
        <v>840053-BTGRY-SM</v>
      </c>
      <c r="O2153" s="172" t="str">
        <f>IF(B2153="NET","",IF(B2153="","",IFERROR(VLOOKUP(N2153,EAN!$A:$B,2,FALSE),"MANGLER - MÅ OPPDATERE EAN-FANEN")))</f>
        <v>MANGLER - MÅ OPPDATERE EAN-FANEN</v>
      </c>
      <c r="P2153" s="171">
        <f t="shared" si="103"/>
        <v>0</v>
      </c>
      <c r="Q2153" s="171">
        <f t="shared" si="104"/>
        <v>0</v>
      </c>
      <c r="S2153" s="102" t="str">
        <f>IF(B2153="NET","",IFERROR(VLOOKUP(O2153,'2) Order Form'!$V$9:$V$905,1,FALSE),"Ikke med I order form"))</f>
        <v>Ikke med I order form</v>
      </c>
      <c r="U2153" s="118"/>
    </row>
    <row r="2154" spans="1:21">
      <c r="A2154">
        <v>840053</v>
      </c>
      <c r="B2154" t="s">
        <v>3590</v>
      </c>
      <c r="C2154" t="s">
        <v>3939</v>
      </c>
      <c r="D2154" t="s">
        <v>3603</v>
      </c>
      <c r="E2154" t="s">
        <v>225</v>
      </c>
      <c r="F2154" t="s">
        <v>80</v>
      </c>
      <c r="G2154" t="s">
        <v>214</v>
      </c>
      <c r="H2154">
        <v>0</v>
      </c>
      <c r="I2154">
        <v>0</v>
      </c>
      <c r="J2154">
        <v>0</v>
      </c>
      <c r="K2154">
        <v>0</v>
      </c>
      <c r="L2154">
        <v>0</v>
      </c>
      <c r="N2154" s="171" t="str">
        <f t="shared" si="102"/>
        <v>840053-BTGRY-ML</v>
      </c>
      <c r="O2154" s="172" t="str">
        <f>IF(B2154="NET","",IF(B2154="","",IFERROR(VLOOKUP(N2154,EAN!$A:$B,2,FALSE),"MANGLER - MÅ OPPDATERE EAN-FANEN")))</f>
        <v>MANGLER - MÅ OPPDATERE EAN-FANEN</v>
      </c>
      <c r="P2154" s="171">
        <f t="shared" si="103"/>
        <v>0</v>
      </c>
      <c r="Q2154" s="171">
        <f t="shared" si="104"/>
        <v>0</v>
      </c>
      <c r="S2154" s="102" t="str">
        <f>IF(B2154="NET","",IFERROR(VLOOKUP(O2154,'2) Order Form'!$V$9:$V$905,1,FALSE),"Ikke med I order form"))</f>
        <v>Ikke med I order form</v>
      </c>
      <c r="U2154" s="118"/>
    </row>
    <row r="2155" spans="1:21">
      <c r="A2155">
        <v>840053</v>
      </c>
      <c r="B2155" t="s">
        <v>3590</v>
      </c>
      <c r="C2155" t="s">
        <v>3939</v>
      </c>
      <c r="D2155" t="s">
        <v>3604</v>
      </c>
      <c r="E2155" t="s">
        <v>225</v>
      </c>
      <c r="F2155" t="s">
        <v>81</v>
      </c>
      <c r="G2155" t="s">
        <v>214</v>
      </c>
      <c r="H2155">
        <v>0</v>
      </c>
      <c r="I2155">
        <v>0</v>
      </c>
      <c r="J2155">
        <v>0</v>
      </c>
      <c r="K2155">
        <v>0</v>
      </c>
      <c r="L2155">
        <v>0</v>
      </c>
      <c r="N2155" s="171" t="str">
        <f t="shared" si="102"/>
        <v>840053-BTGRY-LXL</v>
      </c>
      <c r="O2155" s="172" t="str">
        <f>IF(B2155="NET","",IF(B2155="","",IFERROR(VLOOKUP(N2155,EAN!$A:$B,2,FALSE),"MANGLER - MÅ OPPDATERE EAN-FANEN")))</f>
        <v>MANGLER - MÅ OPPDATERE EAN-FANEN</v>
      </c>
      <c r="P2155" s="171">
        <f t="shared" si="103"/>
        <v>0</v>
      </c>
      <c r="Q2155" s="171">
        <f t="shared" si="104"/>
        <v>0</v>
      </c>
      <c r="S2155" s="102" t="str">
        <f>IF(B2155="NET","",IFERROR(VLOOKUP(O2155,'2) Order Form'!$V$9:$V$905,1,FALSE),"Ikke med I order form"))</f>
        <v>Ikke med I order form</v>
      </c>
      <c r="U2155" s="118"/>
    </row>
    <row r="2156" spans="1:21">
      <c r="A2156">
        <v>840053</v>
      </c>
      <c r="B2156" t="s">
        <v>3590</v>
      </c>
      <c r="C2156" t="s">
        <v>3939</v>
      </c>
      <c r="D2156" t="s">
        <v>3605</v>
      </c>
      <c r="E2156" t="s">
        <v>225</v>
      </c>
      <c r="F2156" t="s">
        <v>3596</v>
      </c>
      <c r="G2156" t="s">
        <v>214</v>
      </c>
      <c r="H2156">
        <v>0</v>
      </c>
      <c r="I2156">
        <v>0</v>
      </c>
      <c r="J2156">
        <v>0</v>
      </c>
      <c r="K2156">
        <v>0</v>
      </c>
      <c r="L2156">
        <v>0</v>
      </c>
      <c r="N2156" s="171" t="str">
        <f t="shared" si="102"/>
        <v>840053-BTGRY-XXL</v>
      </c>
      <c r="O2156" s="172" t="str">
        <f>IF(B2156="NET","",IF(B2156="","",IFERROR(VLOOKUP(N2156,EAN!$A:$B,2,FALSE),"MANGLER - MÅ OPPDATERE EAN-FANEN")))</f>
        <v>MANGLER - MÅ OPPDATERE EAN-FANEN</v>
      </c>
      <c r="P2156" s="171">
        <f t="shared" si="103"/>
        <v>0</v>
      </c>
      <c r="Q2156" s="171">
        <f t="shared" si="104"/>
        <v>0</v>
      </c>
      <c r="S2156" s="102" t="str">
        <f>IF(B2156="NET","",IFERROR(VLOOKUP(O2156,'2) Order Form'!$V$9:$V$905,1,FALSE),"Ikke med I order form"))</f>
        <v>Ikke med I order form</v>
      </c>
      <c r="U2156" s="118"/>
    </row>
    <row r="2157" spans="1:21">
      <c r="A2157">
        <v>840053</v>
      </c>
      <c r="B2157" t="s">
        <v>3590</v>
      </c>
      <c r="C2157" t="s">
        <v>3939</v>
      </c>
      <c r="D2157" t="s">
        <v>3606</v>
      </c>
      <c r="E2157" t="s">
        <v>1361</v>
      </c>
      <c r="F2157" t="s">
        <v>3596</v>
      </c>
      <c r="G2157" t="s">
        <v>214</v>
      </c>
      <c r="H2157">
        <v>0</v>
      </c>
      <c r="I2157">
        <v>0</v>
      </c>
      <c r="J2157">
        <v>0</v>
      </c>
      <c r="K2157">
        <v>0</v>
      </c>
      <c r="L2157">
        <v>0</v>
      </c>
      <c r="N2157" s="171" t="str">
        <f t="shared" si="102"/>
        <v>840053-DPUMC-XXL</v>
      </c>
      <c r="O2157" s="172" t="str">
        <f>IF(B2157="NET","",IF(B2157="","",IFERROR(VLOOKUP(N2157,EAN!$A:$B,2,FALSE),"MANGLER - MÅ OPPDATERE EAN-FANEN")))</f>
        <v>MANGLER - MÅ OPPDATERE EAN-FANEN</v>
      </c>
      <c r="P2157" s="171">
        <f t="shared" si="103"/>
        <v>0</v>
      </c>
      <c r="Q2157" s="171">
        <f t="shared" si="104"/>
        <v>0</v>
      </c>
      <c r="S2157" s="102" t="str">
        <f>IF(B2157="NET","",IFERROR(VLOOKUP(O2157,'2) Order Form'!$V$9:$V$905,1,FALSE),"Ikke med I order form"))</f>
        <v>Ikke med I order form</v>
      </c>
      <c r="U2157" s="118"/>
    </row>
    <row r="2158" spans="1:21">
      <c r="A2158">
        <v>840053</v>
      </c>
      <c r="B2158" t="s">
        <v>3590</v>
      </c>
      <c r="C2158" t="s">
        <v>3939</v>
      </c>
      <c r="D2158" t="s">
        <v>1072</v>
      </c>
      <c r="E2158" t="s">
        <v>1361</v>
      </c>
      <c r="F2158" t="s">
        <v>79</v>
      </c>
      <c r="G2158" t="s">
        <v>214</v>
      </c>
      <c r="H2158">
        <v>0</v>
      </c>
      <c r="I2158">
        <v>0</v>
      </c>
      <c r="J2158">
        <v>0</v>
      </c>
      <c r="K2158">
        <v>0</v>
      </c>
      <c r="L2158">
        <v>0</v>
      </c>
      <c r="N2158" s="171" t="str">
        <f t="shared" si="102"/>
        <v>840053-DPUMC-SM</v>
      </c>
      <c r="O2158" s="172" t="str">
        <f>IF(B2158="NET","",IF(B2158="","",IFERROR(VLOOKUP(N2158,EAN!$A:$B,2,FALSE),"MANGLER - MÅ OPPDATERE EAN-FANEN")))</f>
        <v>MANGLER - MÅ OPPDATERE EAN-FANEN</v>
      </c>
      <c r="P2158" s="171">
        <f t="shared" si="103"/>
        <v>0</v>
      </c>
      <c r="Q2158" s="171">
        <f t="shared" si="104"/>
        <v>0</v>
      </c>
      <c r="S2158" s="102" t="str">
        <f>IF(B2158="NET","",IFERROR(VLOOKUP(O2158,'2) Order Form'!$V$9:$V$905,1,FALSE),"Ikke med I order form"))</f>
        <v>Ikke med I order form</v>
      </c>
      <c r="U2158" s="118"/>
    </row>
    <row r="2159" spans="1:21">
      <c r="A2159">
        <v>840053</v>
      </c>
      <c r="B2159" t="s">
        <v>3590</v>
      </c>
      <c r="C2159" t="s">
        <v>3939</v>
      </c>
      <c r="D2159" t="s">
        <v>1073</v>
      </c>
      <c r="E2159" t="s">
        <v>1361</v>
      </c>
      <c r="F2159" t="s">
        <v>80</v>
      </c>
      <c r="G2159" t="s">
        <v>214</v>
      </c>
      <c r="H2159">
        <v>0</v>
      </c>
      <c r="I2159">
        <v>0</v>
      </c>
      <c r="J2159">
        <v>0</v>
      </c>
      <c r="K2159">
        <v>0</v>
      </c>
      <c r="L2159">
        <v>0</v>
      </c>
      <c r="N2159" s="171" t="str">
        <f t="shared" si="102"/>
        <v>840053-DPUMC-ML</v>
      </c>
      <c r="O2159" s="172" t="str">
        <f>IF(B2159="NET","",IF(B2159="","",IFERROR(VLOOKUP(N2159,EAN!$A:$B,2,FALSE),"MANGLER - MÅ OPPDATERE EAN-FANEN")))</f>
        <v>MANGLER - MÅ OPPDATERE EAN-FANEN</v>
      </c>
      <c r="P2159" s="171">
        <f t="shared" si="103"/>
        <v>0</v>
      </c>
      <c r="Q2159" s="171">
        <f t="shared" si="104"/>
        <v>0</v>
      </c>
      <c r="S2159" s="102" t="str">
        <f>IF(B2159="NET","",IFERROR(VLOOKUP(O2159,'2) Order Form'!$V$9:$V$905,1,FALSE),"Ikke med I order form"))</f>
        <v>Ikke med I order form</v>
      </c>
      <c r="U2159" s="118"/>
    </row>
    <row r="2160" spans="1:21">
      <c r="A2160">
        <v>840053</v>
      </c>
      <c r="B2160" t="s">
        <v>3590</v>
      </c>
      <c r="C2160" t="s">
        <v>3939</v>
      </c>
      <c r="D2160" t="s">
        <v>1074</v>
      </c>
      <c r="E2160" t="s">
        <v>1361</v>
      </c>
      <c r="F2160" t="s">
        <v>81</v>
      </c>
      <c r="G2160" t="s">
        <v>214</v>
      </c>
      <c r="H2160">
        <v>0</v>
      </c>
      <c r="I2160">
        <v>0</v>
      </c>
      <c r="J2160">
        <v>0</v>
      </c>
      <c r="K2160">
        <v>0</v>
      </c>
      <c r="L2160">
        <v>0</v>
      </c>
      <c r="N2160" s="171" t="str">
        <f t="shared" si="102"/>
        <v>840053-DPUMC-LXL</v>
      </c>
      <c r="O2160" s="172" t="str">
        <f>IF(B2160="NET","",IF(B2160="","",IFERROR(VLOOKUP(N2160,EAN!$A:$B,2,FALSE),"MANGLER - MÅ OPPDATERE EAN-FANEN")))</f>
        <v>MANGLER - MÅ OPPDATERE EAN-FANEN</v>
      </c>
      <c r="P2160" s="171">
        <f t="shared" si="103"/>
        <v>0</v>
      </c>
      <c r="Q2160" s="171">
        <f t="shared" si="104"/>
        <v>0</v>
      </c>
      <c r="S2160" s="102" t="str">
        <f>IF(B2160="NET","",IFERROR(VLOOKUP(O2160,'2) Order Form'!$V$9:$V$905,1,FALSE),"Ikke med I order form"))</f>
        <v>Ikke med I order form</v>
      </c>
      <c r="U2160" s="118"/>
    </row>
    <row r="2161" spans="1:21">
      <c r="A2161">
        <v>840053</v>
      </c>
      <c r="B2161" t="s">
        <v>3590</v>
      </c>
      <c r="C2161" t="s">
        <v>3939</v>
      </c>
      <c r="D2161" t="s">
        <v>171</v>
      </c>
      <c r="E2161" t="s">
        <v>162</v>
      </c>
      <c r="F2161" t="s">
        <v>79</v>
      </c>
      <c r="G2161" t="s">
        <v>111</v>
      </c>
      <c r="H2161">
        <v>300</v>
      </c>
      <c r="I2161">
        <v>300</v>
      </c>
      <c r="J2161">
        <v>300</v>
      </c>
      <c r="K2161">
        <v>300</v>
      </c>
      <c r="L2161">
        <v>300</v>
      </c>
      <c r="N2161" s="171" t="str">
        <f t="shared" si="102"/>
        <v>840053-DTBLK-SM</v>
      </c>
      <c r="O2161" s="172" t="str">
        <f>IF(B2161="NET","",IF(B2161="","",IFERROR(VLOOKUP(N2161,EAN!$A:$B,2,FALSE),"MANGLER - MÅ OPPDATERE EAN-FANEN")))</f>
        <v>MANGLER - MÅ OPPDATERE EAN-FANEN</v>
      </c>
      <c r="P2161" s="171">
        <f t="shared" si="103"/>
        <v>300</v>
      </c>
      <c r="Q2161" s="171">
        <f t="shared" si="104"/>
        <v>300</v>
      </c>
      <c r="S2161" s="102" t="str">
        <f>IF(B2161="NET","",IFERROR(VLOOKUP(O2161,'2) Order Form'!$V$9:$V$905,1,FALSE),"Ikke med I order form"))</f>
        <v>Ikke med I order form</v>
      </c>
      <c r="U2161" s="118"/>
    </row>
    <row r="2162" spans="1:21">
      <c r="A2162">
        <v>840053</v>
      </c>
      <c r="B2162" t="s">
        <v>3590</v>
      </c>
      <c r="C2162" t="s">
        <v>3939</v>
      </c>
      <c r="D2162" t="s">
        <v>172</v>
      </c>
      <c r="E2162" t="s">
        <v>162</v>
      </c>
      <c r="F2162" t="s">
        <v>80</v>
      </c>
      <c r="G2162" t="s">
        <v>111</v>
      </c>
      <c r="H2162">
        <v>412</v>
      </c>
      <c r="I2162">
        <v>412</v>
      </c>
      <c r="J2162">
        <v>412</v>
      </c>
      <c r="K2162">
        <v>412</v>
      </c>
      <c r="L2162">
        <v>412</v>
      </c>
      <c r="N2162" s="171" t="str">
        <f t="shared" si="102"/>
        <v>840053-DTBLK-ML</v>
      </c>
      <c r="O2162" s="172" t="str">
        <f>IF(B2162="NET","",IF(B2162="","",IFERROR(VLOOKUP(N2162,EAN!$A:$B,2,FALSE),"MANGLER - MÅ OPPDATERE EAN-FANEN")))</f>
        <v>MANGLER - MÅ OPPDATERE EAN-FANEN</v>
      </c>
      <c r="P2162" s="171">
        <f t="shared" si="103"/>
        <v>412</v>
      </c>
      <c r="Q2162" s="171">
        <f t="shared" si="104"/>
        <v>412</v>
      </c>
      <c r="S2162" s="102" t="str">
        <f>IF(B2162="NET","",IFERROR(VLOOKUP(O2162,'2) Order Form'!$V$9:$V$905,1,FALSE),"Ikke med I order form"))</f>
        <v>Ikke med I order form</v>
      </c>
      <c r="U2162" s="118"/>
    </row>
    <row r="2163" spans="1:21">
      <c r="A2163">
        <v>840053</v>
      </c>
      <c r="B2163" t="s">
        <v>3590</v>
      </c>
      <c r="C2163" t="s">
        <v>3939</v>
      </c>
      <c r="D2163" t="s">
        <v>173</v>
      </c>
      <c r="E2163" t="s">
        <v>162</v>
      </c>
      <c r="F2163" t="s">
        <v>81</v>
      </c>
      <c r="G2163" t="s">
        <v>111</v>
      </c>
      <c r="H2163">
        <v>236</v>
      </c>
      <c r="I2163">
        <v>236</v>
      </c>
      <c r="J2163">
        <v>236</v>
      </c>
      <c r="K2163">
        <v>236</v>
      </c>
      <c r="L2163">
        <v>236</v>
      </c>
      <c r="N2163" s="171" t="str">
        <f t="shared" si="102"/>
        <v>840053-DTBLK-LXL</v>
      </c>
      <c r="O2163" s="172" t="str">
        <f>IF(B2163="NET","",IF(B2163="","",IFERROR(VLOOKUP(N2163,EAN!$A:$B,2,FALSE),"MANGLER - MÅ OPPDATERE EAN-FANEN")))</f>
        <v>MANGLER - MÅ OPPDATERE EAN-FANEN</v>
      </c>
      <c r="P2163" s="171">
        <f t="shared" si="103"/>
        <v>236</v>
      </c>
      <c r="Q2163" s="171">
        <f t="shared" si="104"/>
        <v>236</v>
      </c>
      <c r="S2163" s="102" t="str">
        <f>IF(B2163="NET","",IFERROR(VLOOKUP(O2163,'2) Order Form'!$V$9:$V$905,1,FALSE),"Ikke med I order form"))</f>
        <v>Ikke med I order form</v>
      </c>
      <c r="U2163" s="118"/>
    </row>
    <row r="2164" spans="1:21">
      <c r="A2164">
        <v>840053</v>
      </c>
      <c r="B2164" t="s">
        <v>3590</v>
      </c>
      <c r="C2164" t="s">
        <v>3939</v>
      </c>
      <c r="D2164" t="s">
        <v>3607</v>
      </c>
      <c r="E2164" t="s">
        <v>162</v>
      </c>
      <c r="F2164" t="s">
        <v>3596</v>
      </c>
      <c r="G2164" t="s">
        <v>111</v>
      </c>
      <c r="H2164">
        <v>108</v>
      </c>
      <c r="I2164">
        <v>108</v>
      </c>
      <c r="J2164">
        <v>108</v>
      </c>
      <c r="K2164">
        <v>108</v>
      </c>
      <c r="L2164">
        <v>108</v>
      </c>
      <c r="N2164" s="171" t="str">
        <f t="shared" si="102"/>
        <v>840053-DTBLK-XXL</v>
      </c>
      <c r="O2164" s="172" t="str">
        <f>IF(B2164="NET","",IF(B2164="","",IFERROR(VLOOKUP(N2164,EAN!$A:$B,2,FALSE),"MANGLER - MÅ OPPDATERE EAN-FANEN")))</f>
        <v>MANGLER - MÅ OPPDATERE EAN-FANEN</v>
      </c>
      <c r="P2164" s="171">
        <f t="shared" si="103"/>
        <v>108</v>
      </c>
      <c r="Q2164" s="171">
        <f t="shared" si="104"/>
        <v>108</v>
      </c>
      <c r="S2164" s="102" t="str">
        <f>IF(B2164="NET","",IFERROR(VLOOKUP(O2164,'2) Order Form'!$V$9:$V$905,1,FALSE),"Ikke med I order form"))</f>
        <v>Ikke med I order form</v>
      </c>
      <c r="U2164" s="118"/>
    </row>
    <row r="2165" spans="1:21">
      <c r="A2165">
        <v>840053</v>
      </c>
      <c r="B2165" t="s">
        <v>3590</v>
      </c>
      <c r="C2165" t="s">
        <v>3939</v>
      </c>
      <c r="D2165" t="s">
        <v>3608</v>
      </c>
      <c r="E2165" t="s">
        <v>3609</v>
      </c>
      <c r="F2165" t="s">
        <v>79</v>
      </c>
      <c r="G2165" t="s">
        <v>214</v>
      </c>
      <c r="H2165">
        <v>0</v>
      </c>
      <c r="I2165">
        <v>0</v>
      </c>
      <c r="J2165">
        <v>0</v>
      </c>
      <c r="K2165">
        <v>0</v>
      </c>
      <c r="L2165">
        <v>0</v>
      </c>
      <c r="N2165" s="171" t="str">
        <f t="shared" si="102"/>
        <v>840053-GBLCE-SM</v>
      </c>
      <c r="O2165" s="172" t="str">
        <f>IF(B2165="NET","",IF(B2165="","",IFERROR(VLOOKUP(N2165,EAN!$A:$B,2,FALSE),"MANGLER - MÅ OPPDATERE EAN-FANEN")))</f>
        <v>MANGLER - MÅ OPPDATERE EAN-FANEN</v>
      </c>
      <c r="P2165" s="171">
        <f t="shared" si="103"/>
        <v>0</v>
      </c>
      <c r="Q2165" s="171">
        <f t="shared" si="104"/>
        <v>0</v>
      </c>
      <c r="S2165" s="102" t="str">
        <f>IF(B2165="NET","",IFERROR(VLOOKUP(O2165,'2) Order Form'!$V$9:$V$905,1,FALSE),"Ikke med I order form"))</f>
        <v>Ikke med I order form</v>
      </c>
      <c r="U2165" s="118"/>
    </row>
    <row r="2166" spans="1:21">
      <c r="A2166">
        <v>840053</v>
      </c>
      <c r="B2166" t="s">
        <v>3590</v>
      </c>
      <c r="C2166" t="s">
        <v>3939</v>
      </c>
      <c r="D2166" t="s">
        <v>3610</v>
      </c>
      <c r="E2166" t="s">
        <v>3609</v>
      </c>
      <c r="F2166" t="s">
        <v>81</v>
      </c>
      <c r="G2166" t="s">
        <v>214</v>
      </c>
      <c r="H2166">
        <v>0</v>
      </c>
      <c r="I2166">
        <v>0</v>
      </c>
      <c r="J2166">
        <v>0</v>
      </c>
      <c r="K2166">
        <v>0</v>
      </c>
      <c r="L2166">
        <v>0</v>
      </c>
      <c r="N2166" s="171" t="str">
        <f t="shared" si="102"/>
        <v>840053-GBLCE-LXL</v>
      </c>
      <c r="O2166" s="172" t="str">
        <f>IF(B2166="NET","",IF(B2166="","",IFERROR(VLOOKUP(N2166,EAN!$A:$B,2,FALSE),"MANGLER - MÅ OPPDATERE EAN-FANEN")))</f>
        <v>MANGLER - MÅ OPPDATERE EAN-FANEN</v>
      </c>
      <c r="P2166" s="171">
        <f t="shared" si="103"/>
        <v>0</v>
      </c>
      <c r="Q2166" s="171">
        <f t="shared" si="104"/>
        <v>0</v>
      </c>
      <c r="S2166" s="102" t="str">
        <f>IF(B2166="NET","",IFERROR(VLOOKUP(O2166,'2) Order Form'!$V$9:$V$905,1,FALSE),"Ikke med I order form"))</f>
        <v>Ikke med I order form</v>
      </c>
      <c r="U2166" s="118"/>
    </row>
    <row r="2167" spans="1:21">
      <c r="A2167">
        <v>840053</v>
      </c>
      <c r="B2167" t="s">
        <v>3590</v>
      </c>
      <c r="C2167" t="s">
        <v>3939</v>
      </c>
      <c r="D2167" t="s">
        <v>3611</v>
      </c>
      <c r="E2167" t="s">
        <v>146</v>
      </c>
      <c r="F2167" t="s">
        <v>79</v>
      </c>
      <c r="G2167" t="s">
        <v>214</v>
      </c>
      <c r="H2167">
        <v>0</v>
      </c>
      <c r="I2167">
        <v>0</v>
      </c>
      <c r="J2167">
        <v>0</v>
      </c>
      <c r="K2167">
        <v>0</v>
      </c>
      <c r="L2167">
        <v>0</v>
      </c>
      <c r="N2167" s="171" t="str">
        <f t="shared" si="102"/>
        <v>840053-GMBLU-SM</v>
      </c>
      <c r="O2167" s="172" t="str">
        <f>IF(B2167="NET","",IF(B2167="","",IFERROR(VLOOKUP(N2167,EAN!$A:$B,2,FALSE),"MANGLER - MÅ OPPDATERE EAN-FANEN")))</f>
        <v>MANGLER - MÅ OPPDATERE EAN-FANEN</v>
      </c>
      <c r="P2167" s="171">
        <f t="shared" si="103"/>
        <v>0</v>
      </c>
      <c r="Q2167" s="171">
        <f t="shared" si="104"/>
        <v>0</v>
      </c>
      <c r="S2167" s="102" t="str">
        <f>IF(B2167="NET","",IFERROR(VLOOKUP(O2167,'2) Order Form'!$V$9:$V$905,1,FALSE),"Ikke med I order form"))</f>
        <v>Ikke med I order form</v>
      </c>
      <c r="U2167" s="118"/>
    </row>
    <row r="2168" spans="1:21">
      <c r="A2168">
        <v>840053</v>
      </c>
      <c r="B2168" t="s">
        <v>3590</v>
      </c>
      <c r="C2168" t="s">
        <v>3939</v>
      </c>
      <c r="D2168" t="s">
        <v>3612</v>
      </c>
      <c r="E2168" t="s">
        <v>146</v>
      </c>
      <c r="F2168" t="s">
        <v>80</v>
      </c>
      <c r="G2168" t="s">
        <v>214</v>
      </c>
      <c r="H2168">
        <v>0</v>
      </c>
      <c r="I2168">
        <v>0</v>
      </c>
      <c r="J2168">
        <v>0</v>
      </c>
      <c r="K2168">
        <v>0</v>
      </c>
      <c r="L2168">
        <v>0</v>
      </c>
      <c r="N2168" s="171" t="str">
        <f t="shared" si="102"/>
        <v>840053-GMBLU-ML</v>
      </c>
      <c r="O2168" s="172" t="str">
        <f>IF(B2168="NET","",IF(B2168="","",IFERROR(VLOOKUP(N2168,EAN!$A:$B,2,FALSE),"MANGLER - MÅ OPPDATERE EAN-FANEN")))</f>
        <v>MANGLER - MÅ OPPDATERE EAN-FANEN</v>
      </c>
      <c r="P2168" s="171">
        <f t="shared" si="103"/>
        <v>0</v>
      </c>
      <c r="Q2168" s="171">
        <f t="shared" si="104"/>
        <v>0</v>
      </c>
      <c r="S2168" s="102" t="str">
        <f>IF(B2168="NET","",IFERROR(VLOOKUP(O2168,'2) Order Form'!$V$9:$V$905,1,FALSE),"Ikke med I order form"))</f>
        <v>Ikke med I order form</v>
      </c>
      <c r="U2168" s="118"/>
    </row>
    <row r="2169" spans="1:21">
      <c r="A2169">
        <v>840053</v>
      </c>
      <c r="B2169" t="s">
        <v>3590</v>
      </c>
      <c r="C2169" t="s">
        <v>3939</v>
      </c>
      <c r="D2169" t="s">
        <v>3613</v>
      </c>
      <c r="E2169" t="s">
        <v>146</v>
      </c>
      <c r="F2169" t="s">
        <v>81</v>
      </c>
      <c r="G2169" t="s">
        <v>214</v>
      </c>
      <c r="H2169">
        <v>0</v>
      </c>
      <c r="I2169">
        <v>0</v>
      </c>
      <c r="J2169">
        <v>0</v>
      </c>
      <c r="K2169">
        <v>0</v>
      </c>
      <c r="L2169">
        <v>0</v>
      </c>
      <c r="N2169" s="171" t="str">
        <f t="shared" si="102"/>
        <v>840053-GMBLU-LXL</v>
      </c>
      <c r="O2169" s="172" t="str">
        <f>IF(B2169="NET","",IF(B2169="","",IFERROR(VLOOKUP(N2169,EAN!$A:$B,2,FALSE),"MANGLER - MÅ OPPDATERE EAN-FANEN")))</f>
        <v>MANGLER - MÅ OPPDATERE EAN-FANEN</v>
      </c>
      <c r="P2169" s="171">
        <f t="shared" si="103"/>
        <v>0</v>
      </c>
      <c r="Q2169" s="171">
        <f t="shared" si="104"/>
        <v>0</v>
      </c>
      <c r="S2169" s="102" t="str">
        <f>IF(B2169="NET","",IFERROR(VLOOKUP(O2169,'2) Order Form'!$V$9:$V$905,1,FALSE),"Ikke med I order form"))</f>
        <v>Ikke med I order form</v>
      </c>
      <c r="U2169" s="118"/>
    </row>
    <row r="2170" spans="1:21">
      <c r="A2170">
        <v>840053</v>
      </c>
      <c r="B2170" t="s">
        <v>3590</v>
      </c>
      <c r="C2170" t="s">
        <v>3939</v>
      </c>
      <c r="D2170" t="s">
        <v>4110</v>
      </c>
      <c r="E2170" t="s">
        <v>4111</v>
      </c>
      <c r="F2170" t="s">
        <v>3596</v>
      </c>
      <c r="G2170" t="s">
        <v>111</v>
      </c>
      <c r="H2170">
        <v>0</v>
      </c>
      <c r="I2170">
        <v>0</v>
      </c>
      <c r="J2170">
        <v>0</v>
      </c>
      <c r="K2170">
        <v>0</v>
      </c>
      <c r="L2170">
        <v>0</v>
      </c>
      <c r="N2170" s="171" t="str">
        <f t="shared" si="102"/>
        <v>840053-GRPHT-XXL</v>
      </c>
      <c r="O2170" s="172" t="str">
        <f>IF(B2170="NET","",IF(B2170="","",IFERROR(VLOOKUP(N2170,EAN!$A:$B,2,FALSE),"MANGLER - MÅ OPPDATERE EAN-FANEN")))</f>
        <v>MANGLER - MÅ OPPDATERE EAN-FANEN</v>
      </c>
      <c r="P2170" s="171">
        <f t="shared" si="103"/>
        <v>0</v>
      </c>
      <c r="Q2170" s="171">
        <f t="shared" si="104"/>
        <v>0</v>
      </c>
      <c r="S2170" s="102" t="str">
        <f>IF(B2170="NET","",IFERROR(VLOOKUP(O2170,'2) Order Form'!$V$9:$V$905,1,FALSE),"Ikke med I order form"))</f>
        <v>Ikke med I order form</v>
      </c>
      <c r="U2170" s="118"/>
    </row>
    <row r="2171" spans="1:21">
      <c r="A2171">
        <v>840053</v>
      </c>
      <c r="B2171" t="s">
        <v>3590</v>
      </c>
      <c r="C2171" t="s">
        <v>3939</v>
      </c>
      <c r="D2171" t="s">
        <v>4112</v>
      </c>
      <c r="E2171" t="s">
        <v>4111</v>
      </c>
      <c r="F2171" t="s">
        <v>79</v>
      </c>
      <c r="G2171" t="s">
        <v>111</v>
      </c>
      <c r="H2171">
        <v>0</v>
      </c>
      <c r="I2171">
        <v>0</v>
      </c>
      <c r="J2171">
        <v>0</v>
      </c>
      <c r="K2171">
        <v>0</v>
      </c>
      <c r="L2171">
        <v>0</v>
      </c>
      <c r="N2171" s="171" t="str">
        <f t="shared" si="102"/>
        <v>840053-GRPHT-SM</v>
      </c>
      <c r="O2171" s="172" t="str">
        <f>IF(B2171="NET","",IF(B2171="","",IFERROR(VLOOKUP(N2171,EAN!$A:$B,2,FALSE),"MANGLER - MÅ OPPDATERE EAN-FANEN")))</f>
        <v>MANGLER - MÅ OPPDATERE EAN-FANEN</v>
      </c>
      <c r="P2171" s="171">
        <f t="shared" si="103"/>
        <v>0</v>
      </c>
      <c r="Q2171" s="171">
        <f t="shared" si="104"/>
        <v>0</v>
      </c>
      <c r="S2171" s="102" t="str">
        <f>IF(B2171="NET","",IFERROR(VLOOKUP(O2171,'2) Order Form'!$V$9:$V$905,1,FALSE),"Ikke med I order form"))</f>
        <v>Ikke med I order form</v>
      </c>
      <c r="U2171" s="118"/>
    </row>
    <row r="2172" spans="1:21">
      <c r="A2172">
        <v>840053</v>
      </c>
      <c r="B2172" t="s">
        <v>3590</v>
      </c>
      <c r="C2172" t="s">
        <v>3939</v>
      </c>
      <c r="D2172" t="s">
        <v>4113</v>
      </c>
      <c r="E2172" t="s">
        <v>4111</v>
      </c>
      <c r="F2172" t="s">
        <v>80</v>
      </c>
      <c r="G2172" t="s">
        <v>111</v>
      </c>
      <c r="H2172">
        <v>0</v>
      </c>
      <c r="I2172">
        <v>0</v>
      </c>
      <c r="J2172">
        <v>0</v>
      </c>
      <c r="K2172">
        <v>0</v>
      </c>
      <c r="L2172">
        <v>0</v>
      </c>
      <c r="N2172" s="171" t="str">
        <f t="shared" si="102"/>
        <v>840053-GRPHT-ML</v>
      </c>
      <c r="O2172" s="172" t="str">
        <f>IF(B2172="NET","",IF(B2172="","",IFERROR(VLOOKUP(N2172,EAN!$A:$B,2,FALSE),"MANGLER - MÅ OPPDATERE EAN-FANEN")))</f>
        <v>MANGLER - MÅ OPPDATERE EAN-FANEN</v>
      </c>
      <c r="P2172" s="171">
        <f t="shared" si="103"/>
        <v>0</v>
      </c>
      <c r="Q2172" s="171">
        <f t="shared" si="104"/>
        <v>0</v>
      </c>
      <c r="S2172" s="102" t="str">
        <f>IF(B2172="NET","",IFERROR(VLOOKUP(O2172,'2) Order Form'!$V$9:$V$905,1,FALSE),"Ikke med I order form"))</f>
        <v>Ikke med I order form</v>
      </c>
      <c r="U2172" s="118"/>
    </row>
    <row r="2173" spans="1:21">
      <c r="A2173">
        <v>840053</v>
      </c>
      <c r="B2173" t="s">
        <v>3590</v>
      </c>
      <c r="C2173" t="s">
        <v>3939</v>
      </c>
      <c r="D2173" t="s">
        <v>4114</v>
      </c>
      <c r="E2173" t="s">
        <v>4111</v>
      </c>
      <c r="F2173" t="s">
        <v>81</v>
      </c>
      <c r="G2173" t="s">
        <v>111</v>
      </c>
      <c r="H2173">
        <v>0</v>
      </c>
      <c r="I2173">
        <v>0</v>
      </c>
      <c r="J2173">
        <v>0</v>
      </c>
      <c r="K2173">
        <v>0</v>
      </c>
      <c r="L2173">
        <v>0</v>
      </c>
      <c r="N2173" s="171" t="str">
        <f t="shared" si="102"/>
        <v>840053-GRPHT-LXL</v>
      </c>
      <c r="O2173" s="172" t="str">
        <f>IF(B2173="NET","",IF(B2173="","",IFERROR(VLOOKUP(N2173,EAN!$A:$B,2,FALSE),"MANGLER - MÅ OPPDATERE EAN-FANEN")))</f>
        <v>MANGLER - MÅ OPPDATERE EAN-FANEN</v>
      </c>
      <c r="P2173" s="171">
        <f t="shared" si="103"/>
        <v>0</v>
      </c>
      <c r="Q2173" s="171">
        <f t="shared" si="104"/>
        <v>0</v>
      </c>
      <c r="S2173" s="102" t="str">
        <f>IF(B2173="NET","",IFERROR(VLOOKUP(O2173,'2) Order Form'!$V$9:$V$905,1,FALSE),"Ikke med I order form"))</f>
        <v>Ikke med I order form</v>
      </c>
      <c r="U2173" s="118"/>
    </row>
    <row r="2174" spans="1:21">
      <c r="A2174">
        <v>840053</v>
      </c>
      <c r="B2174" t="s">
        <v>3590</v>
      </c>
      <c r="C2174" t="s">
        <v>3939</v>
      </c>
      <c r="D2174" t="s">
        <v>3614</v>
      </c>
      <c r="E2174" t="s">
        <v>3615</v>
      </c>
      <c r="F2174" t="s">
        <v>79</v>
      </c>
      <c r="G2174" t="s">
        <v>214</v>
      </c>
      <c r="H2174">
        <v>0</v>
      </c>
      <c r="I2174">
        <v>0</v>
      </c>
      <c r="J2174">
        <v>0</v>
      </c>
      <c r="K2174">
        <v>0</v>
      </c>
      <c r="L2174">
        <v>0</v>
      </c>
      <c r="N2174" s="171" t="str">
        <f t="shared" si="102"/>
        <v>840053-GSBLK-SM</v>
      </c>
      <c r="O2174" s="172" t="str">
        <f>IF(B2174="NET","",IF(B2174="","",IFERROR(VLOOKUP(N2174,EAN!$A:$B,2,FALSE),"MANGLER - MÅ OPPDATERE EAN-FANEN")))</f>
        <v>MANGLER - MÅ OPPDATERE EAN-FANEN</v>
      </c>
      <c r="P2174" s="171">
        <f t="shared" si="103"/>
        <v>0</v>
      </c>
      <c r="Q2174" s="171">
        <f t="shared" si="104"/>
        <v>0</v>
      </c>
      <c r="S2174" s="102" t="str">
        <f>IF(B2174="NET","",IFERROR(VLOOKUP(O2174,'2) Order Form'!$V$9:$V$905,1,FALSE),"Ikke med I order form"))</f>
        <v>Ikke med I order form</v>
      </c>
      <c r="U2174" s="118"/>
    </row>
    <row r="2175" spans="1:21">
      <c r="A2175">
        <v>840053</v>
      </c>
      <c r="B2175" t="s">
        <v>3590</v>
      </c>
      <c r="C2175" t="s">
        <v>3939</v>
      </c>
      <c r="D2175" t="s">
        <v>3616</v>
      </c>
      <c r="E2175" t="s">
        <v>3615</v>
      </c>
      <c r="F2175" t="s">
        <v>80</v>
      </c>
      <c r="G2175" t="s">
        <v>214</v>
      </c>
      <c r="H2175">
        <v>0</v>
      </c>
      <c r="I2175">
        <v>0</v>
      </c>
      <c r="J2175">
        <v>0</v>
      </c>
      <c r="K2175">
        <v>0</v>
      </c>
      <c r="L2175">
        <v>0</v>
      </c>
      <c r="N2175" s="171" t="str">
        <f t="shared" si="102"/>
        <v>840053-GSBLK-ML</v>
      </c>
      <c r="O2175" s="172" t="str">
        <f>IF(B2175="NET","",IF(B2175="","",IFERROR(VLOOKUP(N2175,EAN!$A:$B,2,FALSE),"MANGLER - MÅ OPPDATERE EAN-FANEN")))</f>
        <v>MANGLER - MÅ OPPDATERE EAN-FANEN</v>
      </c>
      <c r="P2175" s="171">
        <f t="shared" si="103"/>
        <v>0</v>
      </c>
      <c r="Q2175" s="171">
        <f t="shared" si="104"/>
        <v>0</v>
      </c>
      <c r="S2175" s="102" t="str">
        <f>IF(B2175="NET","",IFERROR(VLOOKUP(O2175,'2) Order Form'!$V$9:$V$905,1,FALSE),"Ikke med I order form"))</f>
        <v>Ikke med I order form</v>
      </c>
      <c r="U2175" s="118"/>
    </row>
    <row r="2176" spans="1:21">
      <c r="A2176">
        <v>840053</v>
      </c>
      <c r="B2176" t="s">
        <v>3590</v>
      </c>
      <c r="C2176" t="s">
        <v>3939</v>
      </c>
      <c r="D2176" t="s">
        <v>3617</v>
      </c>
      <c r="E2176" t="s">
        <v>3615</v>
      </c>
      <c r="F2176" t="s">
        <v>81</v>
      </c>
      <c r="G2176" t="s">
        <v>214</v>
      </c>
      <c r="H2176">
        <v>0</v>
      </c>
      <c r="I2176">
        <v>0</v>
      </c>
      <c r="J2176">
        <v>0</v>
      </c>
      <c r="K2176">
        <v>0</v>
      </c>
      <c r="L2176">
        <v>0</v>
      </c>
      <c r="N2176" s="171" t="str">
        <f t="shared" si="102"/>
        <v>840053-GSBLK-LXL</v>
      </c>
      <c r="O2176" s="172" t="str">
        <f>IF(B2176="NET","",IF(B2176="","",IFERROR(VLOOKUP(N2176,EAN!$A:$B,2,FALSE),"MANGLER - MÅ OPPDATERE EAN-FANEN")))</f>
        <v>MANGLER - MÅ OPPDATERE EAN-FANEN</v>
      </c>
      <c r="P2176" s="171">
        <f t="shared" si="103"/>
        <v>0</v>
      </c>
      <c r="Q2176" s="171">
        <f t="shared" si="104"/>
        <v>0</v>
      </c>
      <c r="S2176" s="102" t="str">
        <f>IF(B2176="NET","",IFERROR(VLOOKUP(O2176,'2) Order Form'!$V$9:$V$905,1,FALSE),"Ikke med I order form"))</f>
        <v>Ikke med I order form</v>
      </c>
      <c r="U2176" s="118"/>
    </row>
    <row r="2177" spans="1:21">
      <c r="A2177">
        <v>840053</v>
      </c>
      <c r="B2177" t="s">
        <v>3590</v>
      </c>
      <c r="C2177" t="s">
        <v>3939</v>
      </c>
      <c r="D2177" t="s">
        <v>178</v>
      </c>
      <c r="E2177" t="s">
        <v>163</v>
      </c>
      <c r="F2177" t="s">
        <v>79</v>
      </c>
      <c r="G2177" t="s">
        <v>111</v>
      </c>
      <c r="H2177">
        <v>112</v>
      </c>
      <c r="I2177">
        <v>112</v>
      </c>
      <c r="J2177">
        <v>112</v>
      </c>
      <c r="K2177">
        <v>112</v>
      </c>
      <c r="L2177">
        <v>112</v>
      </c>
      <c r="N2177" s="171" t="str">
        <f t="shared" si="102"/>
        <v>840053-GSWHT-SM</v>
      </c>
      <c r="O2177" s="172" t="str">
        <f>IF(B2177="NET","",IF(B2177="","",IFERROR(VLOOKUP(N2177,EAN!$A:$B,2,FALSE),"MANGLER - MÅ OPPDATERE EAN-FANEN")))</f>
        <v>MANGLER - MÅ OPPDATERE EAN-FANEN</v>
      </c>
      <c r="P2177" s="171">
        <f t="shared" si="103"/>
        <v>112</v>
      </c>
      <c r="Q2177" s="171">
        <f t="shared" si="104"/>
        <v>112</v>
      </c>
      <c r="S2177" s="102" t="str">
        <f>IF(B2177="NET","",IFERROR(VLOOKUP(O2177,'2) Order Form'!$V$9:$V$905,1,FALSE),"Ikke med I order form"))</f>
        <v>Ikke med I order form</v>
      </c>
      <c r="U2177" s="118"/>
    </row>
    <row r="2178" spans="1:21">
      <c r="A2178">
        <v>840053</v>
      </c>
      <c r="B2178" t="s">
        <v>3590</v>
      </c>
      <c r="C2178" t="s">
        <v>3939</v>
      </c>
      <c r="D2178" t="s">
        <v>179</v>
      </c>
      <c r="E2178" t="s">
        <v>163</v>
      </c>
      <c r="F2178" t="s">
        <v>80</v>
      </c>
      <c r="G2178" t="s">
        <v>111</v>
      </c>
      <c r="H2178">
        <v>216</v>
      </c>
      <c r="I2178">
        <v>216</v>
      </c>
      <c r="J2178">
        <v>216</v>
      </c>
      <c r="K2178">
        <v>216</v>
      </c>
      <c r="L2178">
        <v>216</v>
      </c>
      <c r="N2178" s="171" t="str">
        <f t="shared" si="102"/>
        <v>840053-GSWHT-ML</v>
      </c>
      <c r="O2178" s="172" t="str">
        <f>IF(B2178="NET","",IF(B2178="","",IFERROR(VLOOKUP(N2178,EAN!$A:$B,2,FALSE),"MANGLER - MÅ OPPDATERE EAN-FANEN")))</f>
        <v>MANGLER - MÅ OPPDATERE EAN-FANEN</v>
      </c>
      <c r="P2178" s="171">
        <f t="shared" si="103"/>
        <v>216</v>
      </c>
      <c r="Q2178" s="171">
        <f t="shared" si="104"/>
        <v>216</v>
      </c>
      <c r="S2178" s="102" t="str">
        <f>IF(B2178="NET","",IFERROR(VLOOKUP(O2178,'2) Order Form'!$V$9:$V$905,1,FALSE),"Ikke med I order form"))</f>
        <v>Ikke med I order form</v>
      </c>
      <c r="U2178" s="118"/>
    </row>
    <row r="2179" spans="1:21">
      <c r="A2179">
        <v>840053</v>
      </c>
      <c r="B2179" t="s">
        <v>3590</v>
      </c>
      <c r="C2179" t="s">
        <v>3939</v>
      </c>
      <c r="D2179" t="s">
        <v>180</v>
      </c>
      <c r="E2179" t="s">
        <v>163</v>
      </c>
      <c r="F2179" t="s">
        <v>81</v>
      </c>
      <c r="G2179" t="s">
        <v>111</v>
      </c>
      <c r="H2179">
        <v>175</v>
      </c>
      <c r="I2179">
        <v>175</v>
      </c>
      <c r="J2179">
        <v>175</v>
      </c>
      <c r="K2179">
        <v>175</v>
      </c>
      <c r="L2179">
        <v>175</v>
      </c>
      <c r="N2179" s="171" t="str">
        <f t="shared" si="102"/>
        <v>840053-GSWHT-LXL</v>
      </c>
      <c r="O2179" s="172" t="str">
        <f>IF(B2179="NET","",IF(B2179="","",IFERROR(VLOOKUP(N2179,EAN!$A:$B,2,FALSE),"MANGLER - MÅ OPPDATERE EAN-FANEN")))</f>
        <v>MANGLER - MÅ OPPDATERE EAN-FANEN</v>
      </c>
      <c r="P2179" s="171">
        <f t="shared" si="103"/>
        <v>175</v>
      </c>
      <c r="Q2179" s="171">
        <f t="shared" si="104"/>
        <v>175</v>
      </c>
      <c r="S2179" s="102" t="str">
        <f>IF(B2179="NET","",IFERROR(VLOOKUP(O2179,'2) Order Form'!$V$9:$V$905,1,FALSE),"Ikke med I order form"))</f>
        <v>Ikke med I order form</v>
      </c>
      <c r="U2179" s="118"/>
    </row>
    <row r="2180" spans="1:21">
      <c r="A2180">
        <v>840053</v>
      </c>
      <c r="B2180" t="s">
        <v>3590</v>
      </c>
      <c r="C2180" t="s">
        <v>3939</v>
      </c>
      <c r="D2180" t="s">
        <v>3618</v>
      </c>
      <c r="E2180" t="s">
        <v>163</v>
      </c>
      <c r="F2180" t="s">
        <v>3596</v>
      </c>
      <c r="G2180" t="s">
        <v>111</v>
      </c>
      <c r="H2180">
        <v>42</v>
      </c>
      <c r="I2180">
        <v>42</v>
      </c>
      <c r="J2180">
        <v>42</v>
      </c>
      <c r="K2180">
        <v>42</v>
      </c>
      <c r="L2180">
        <v>42</v>
      </c>
      <c r="N2180" s="171" t="str">
        <f t="shared" si="102"/>
        <v>840053-GSWHT-XXL</v>
      </c>
      <c r="O2180" s="172" t="str">
        <f>IF(B2180="NET","",IF(B2180="","",IFERROR(VLOOKUP(N2180,EAN!$A:$B,2,FALSE),"MANGLER - MÅ OPPDATERE EAN-FANEN")))</f>
        <v>MANGLER - MÅ OPPDATERE EAN-FANEN</v>
      </c>
      <c r="P2180" s="171">
        <f t="shared" si="103"/>
        <v>42</v>
      </c>
      <c r="Q2180" s="171">
        <f t="shared" si="104"/>
        <v>42</v>
      </c>
      <c r="S2180" s="102" t="str">
        <f>IF(B2180="NET","",IFERROR(VLOOKUP(O2180,'2) Order Form'!$V$9:$V$905,1,FALSE),"Ikke med I order form"))</f>
        <v>Ikke med I order form</v>
      </c>
      <c r="U2180" s="118"/>
    </row>
    <row r="2181" spans="1:21">
      <c r="A2181">
        <v>840053</v>
      </c>
      <c r="B2181" t="s">
        <v>3590</v>
      </c>
      <c r="C2181" t="s">
        <v>3939</v>
      </c>
      <c r="D2181" t="s">
        <v>3619</v>
      </c>
      <c r="E2181" t="s">
        <v>3620</v>
      </c>
      <c r="F2181" t="s">
        <v>79</v>
      </c>
      <c r="G2181" t="s">
        <v>214</v>
      </c>
      <c r="H2181">
        <v>0</v>
      </c>
      <c r="I2181">
        <v>0</v>
      </c>
      <c r="J2181">
        <v>0</v>
      </c>
      <c r="K2181">
        <v>0</v>
      </c>
      <c r="L2181">
        <v>0</v>
      </c>
      <c r="N2181" s="171" t="str">
        <f t="shared" si="102"/>
        <v>840053-HDGRN-SM</v>
      </c>
      <c r="O2181" s="172" t="str">
        <f>IF(B2181="NET","",IF(B2181="","",IFERROR(VLOOKUP(N2181,EAN!$A:$B,2,FALSE),"MANGLER - MÅ OPPDATERE EAN-FANEN")))</f>
        <v>MANGLER - MÅ OPPDATERE EAN-FANEN</v>
      </c>
      <c r="P2181" s="171">
        <f t="shared" si="103"/>
        <v>0</v>
      </c>
      <c r="Q2181" s="171">
        <f t="shared" si="104"/>
        <v>0</v>
      </c>
      <c r="S2181" s="102" t="str">
        <f>IF(B2181="NET","",IFERROR(VLOOKUP(O2181,'2) Order Form'!$V$9:$V$905,1,FALSE),"Ikke med I order form"))</f>
        <v>Ikke med I order form</v>
      </c>
      <c r="U2181" s="118"/>
    </row>
    <row r="2182" spans="1:21">
      <c r="A2182">
        <v>840053</v>
      </c>
      <c r="B2182" t="s">
        <v>3590</v>
      </c>
      <c r="C2182" t="s">
        <v>3939</v>
      </c>
      <c r="D2182" t="s">
        <v>3621</v>
      </c>
      <c r="E2182" t="s">
        <v>3620</v>
      </c>
      <c r="F2182" t="s">
        <v>80</v>
      </c>
      <c r="G2182" t="s">
        <v>214</v>
      </c>
      <c r="H2182">
        <v>0</v>
      </c>
      <c r="I2182">
        <v>0</v>
      </c>
      <c r="J2182">
        <v>0</v>
      </c>
      <c r="K2182">
        <v>0</v>
      </c>
      <c r="L2182">
        <v>0</v>
      </c>
      <c r="N2182" s="171" t="str">
        <f t="shared" si="102"/>
        <v>840053-HDGRN-ML</v>
      </c>
      <c r="O2182" s="172" t="str">
        <f>IF(B2182="NET","",IF(B2182="","",IFERROR(VLOOKUP(N2182,EAN!$A:$B,2,FALSE),"MANGLER - MÅ OPPDATERE EAN-FANEN")))</f>
        <v>MANGLER - MÅ OPPDATERE EAN-FANEN</v>
      </c>
      <c r="P2182" s="171">
        <f t="shared" si="103"/>
        <v>0</v>
      </c>
      <c r="Q2182" s="171">
        <f t="shared" si="104"/>
        <v>0</v>
      </c>
      <c r="S2182" s="102" t="str">
        <f>IF(B2182="NET","",IFERROR(VLOOKUP(O2182,'2) Order Form'!$V$9:$V$905,1,FALSE),"Ikke med I order form"))</f>
        <v>Ikke med I order form</v>
      </c>
      <c r="U2182" s="118"/>
    </row>
    <row r="2183" spans="1:21">
      <c r="A2183">
        <v>840053</v>
      </c>
      <c r="B2183" t="s">
        <v>3590</v>
      </c>
      <c r="C2183" t="s">
        <v>3939</v>
      </c>
      <c r="D2183" t="s">
        <v>3622</v>
      </c>
      <c r="E2183" t="s">
        <v>3620</v>
      </c>
      <c r="F2183" t="s">
        <v>81</v>
      </c>
      <c r="G2183" t="s">
        <v>214</v>
      </c>
      <c r="H2183">
        <v>0</v>
      </c>
      <c r="I2183">
        <v>0</v>
      </c>
      <c r="J2183">
        <v>0</v>
      </c>
      <c r="K2183">
        <v>0</v>
      </c>
      <c r="L2183">
        <v>0</v>
      </c>
      <c r="N2183" s="171" t="str">
        <f t="shared" si="102"/>
        <v>840053-HDGRN-LXL</v>
      </c>
      <c r="O2183" s="172" t="str">
        <f>IF(B2183="NET","",IF(B2183="","",IFERROR(VLOOKUP(N2183,EAN!$A:$B,2,FALSE),"MANGLER - MÅ OPPDATERE EAN-FANEN")))</f>
        <v>MANGLER - MÅ OPPDATERE EAN-FANEN</v>
      </c>
      <c r="P2183" s="171">
        <f t="shared" si="103"/>
        <v>0</v>
      </c>
      <c r="Q2183" s="171">
        <f t="shared" si="104"/>
        <v>0</v>
      </c>
      <c r="S2183" s="102" t="str">
        <f>IF(B2183="NET","",IFERROR(VLOOKUP(O2183,'2) Order Form'!$V$9:$V$905,1,FALSE),"Ikke med I order form"))</f>
        <v>Ikke med I order form</v>
      </c>
      <c r="U2183" s="118"/>
    </row>
    <row r="2184" spans="1:21">
      <c r="A2184">
        <v>840053</v>
      </c>
      <c r="B2184" t="s">
        <v>3590</v>
      </c>
      <c r="C2184" t="s">
        <v>3939</v>
      </c>
      <c r="D2184" t="s">
        <v>3623</v>
      </c>
      <c r="E2184" t="s">
        <v>3620</v>
      </c>
      <c r="F2184" t="s">
        <v>3596</v>
      </c>
      <c r="G2184" t="s">
        <v>214</v>
      </c>
      <c r="H2184">
        <v>0</v>
      </c>
      <c r="I2184">
        <v>0</v>
      </c>
      <c r="J2184">
        <v>0</v>
      </c>
      <c r="K2184">
        <v>0</v>
      </c>
      <c r="L2184">
        <v>0</v>
      </c>
      <c r="N2184" s="171" t="str">
        <f t="shared" si="102"/>
        <v>840053-HDGRN-XXL</v>
      </c>
      <c r="O2184" s="172" t="str">
        <f>IF(B2184="NET","",IF(B2184="","",IFERROR(VLOOKUP(N2184,EAN!$A:$B,2,FALSE),"MANGLER - MÅ OPPDATERE EAN-FANEN")))</f>
        <v>MANGLER - MÅ OPPDATERE EAN-FANEN</v>
      </c>
      <c r="P2184" s="171">
        <f t="shared" si="103"/>
        <v>0</v>
      </c>
      <c r="Q2184" s="171">
        <f t="shared" si="104"/>
        <v>0</v>
      </c>
      <c r="S2184" s="102" t="str">
        <f>IF(B2184="NET","",IFERROR(VLOOKUP(O2184,'2) Order Form'!$V$9:$V$905,1,FALSE),"Ikke med I order form"))</f>
        <v>Ikke med I order form</v>
      </c>
      <c r="U2184" s="118"/>
    </row>
    <row r="2185" spans="1:21">
      <c r="A2185">
        <v>840053</v>
      </c>
      <c r="B2185" t="s">
        <v>3590</v>
      </c>
      <c r="C2185" t="s">
        <v>3939</v>
      </c>
      <c r="D2185" t="s">
        <v>4115</v>
      </c>
      <c r="E2185" t="s">
        <v>4116</v>
      </c>
      <c r="F2185" t="s">
        <v>3596</v>
      </c>
      <c r="G2185" t="s">
        <v>111</v>
      </c>
      <c r="H2185">
        <v>0</v>
      </c>
      <c r="I2185">
        <v>0</v>
      </c>
      <c r="J2185">
        <v>0</v>
      </c>
      <c r="K2185">
        <v>0</v>
      </c>
      <c r="L2185">
        <v>0</v>
      </c>
      <c r="N2185" s="171" t="str">
        <f t="shared" si="102"/>
        <v>840053-JNPBL-XXL</v>
      </c>
      <c r="O2185" s="172" t="str">
        <f>IF(B2185="NET","",IF(B2185="","",IFERROR(VLOOKUP(N2185,EAN!$A:$B,2,FALSE),"MANGLER - MÅ OPPDATERE EAN-FANEN")))</f>
        <v>MANGLER - MÅ OPPDATERE EAN-FANEN</v>
      </c>
      <c r="P2185" s="171">
        <f t="shared" si="103"/>
        <v>0</v>
      </c>
      <c r="Q2185" s="171">
        <f t="shared" si="104"/>
        <v>0</v>
      </c>
      <c r="S2185" s="102" t="str">
        <f>IF(B2185="NET","",IFERROR(VLOOKUP(O2185,'2) Order Form'!$V$9:$V$905,1,FALSE),"Ikke med I order form"))</f>
        <v>Ikke med I order form</v>
      </c>
      <c r="U2185" s="118"/>
    </row>
    <row r="2186" spans="1:21">
      <c r="A2186">
        <v>840053</v>
      </c>
      <c r="B2186" t="s">
        <v>3590</v>
      </c>
      <c r="C2186" t="s">
        <v>3939</v>
      </c>
      <c r="D2186" t="s">
        <v>4117</v>
      </c>
      <c r="E2186" t="s">
        <v>4116</v>
      </c>
      <c r="F2186" t="s">
        <v>79</v>
      </c>
      <c r="G2186" t="s">
        <v>111</v>
      </c>
      <c r="H2186">
        <v>0</v>
      </c>
      <c r="I2186">
        <v>0</v>
      </c>
      <c r="J2186">
        <v>0</v>
      </c>
      <c r="K2186">
        <v>0</v>
      </c>
      <c r="L2186">
        <v>0</v>
      </c>
      <c r="N2186" s="171" t="str">
        <f t="shared" si="102"/>
        <v>840053-JNPBL-SM</v>
      </c>
      <c r="O2186" s="172" t="str">
        <f>IF(B2186="NET","",IF(B2186="","",IFERROR(VLOOKUP(N2186,EAN!$A:$B,2,FALSE),"MANGLER - MÅ OPPDATERE EAN-FANEN")))</f>
        <v>MANGLER - MÅ OPPDATERE EAN-FANEN</v>
      </c>
      <c r="P2186" s="171">
        <f t="shared" si="103"/>
        <v>0</v>
      </c>
      <c r="Q2186" s="171">
        <f t="shared" si="104"/>
        <v>0</v>
      </c>
      <c r="S2186" s="102" t="str">
        <f>IF(B2186="NET","",IFERROR(VLOOKUP(O2186,'2) Order Form'!$V$9:$V$905,1,FALSE),"Ikke med I order form"))</f>
        <v>Ikke med I order form</v>
      </c>
      <c r="U2186" s="118"/>
    </row>
    <row r="2187" spans="1:21">
      <c r="A2187">
        <v>840053</v>
      </c>
      <c r="B2187" t="s">
        <v>3590</v>
      </c>
      <c r="C2187" t="s">
        <v>3939</v>
      </c>
      <c r="D2187" t="s">
        <v>4118</v>
      </c>
      <c r="E2187" t="s">
        <v>4116</v>
      </c>
      <c r="F2187" t="s">
        <v>80</v>
      </c>
      <c r="G2187" t="s">
        <v>111</v>
      </c>
      <c r="H2187">
        <v>0</v>
      </c>
      <c r="I2187">
        <v>0</v>
      </c>
      <c r="J2187">
        <v>0</v>
      </c>
      <c r="K2187">
        <v>0</v>
      </c>
      <c r="L2187">
        <v>0</v>
      </c>
      <c r="N2187" s="171" t="str">
        <f t="shared" si="102"/>
        <v>840053-JNPBL-ML</v>
      </c>
      <c r="O2187" s="172" t="str">
        <f>IF(B2187="NET","",IF(B2187="","",IFERROR(VLOOKUP(N2187,EAN!$A:$B,2,FALSE),"MANGLER - MÅ OPPDATERE EAN-FANEN")))</f>
        <v>MANGLER - MÅ OPPDATERE EAN-FANEN</v>
      </c>
      <c r="P2187" s="171">
        <f t="shared" si="103"/>
        <v>0</v>
      </c>
      <c r="Q2187" s="171">
        <f t="shared" si="104"/>
        <v>0</v>
      </c>
      <c r="S2187" s="102" t="str">
        <f>IF(B2187="NET","",IFERROR(VLOOKUP(O2187,'2) Order Form'!$V$9:$V$905,1,FALSE),"Ikke med I order form"))</f>
        <v>Ikke med I order form</v>
      </c>
      <c r="U2187" s="118"/>
    </row>
    <row r="2188" spans="1:21">
      <c r="A2188">
        <v>840053</v>
      </c>
      <c r="B2188" t="s">
        <v>3590</v>
      </c>
      <c r="C2188" t="s">
        <v>3939</v>
      </c>
      <c r="D2188" t="s">
        <v>4119</v>
      </c>
      <c r="E2188" t="s">
        <v>4116</v>
      </c>
      <c r="F2188" t="s">
        <v>81</v>
      </c>
      <c r="G2188" t="s">
        <v>111</v>
      </c>
      <c r="H2188">
        <v>0</v>
      </c>
      <c r="I2188">
        <v>0</v>
      </c>
      <c r="J2188">
        <v>0</v>
      </c>
      <c r="K2188">
        <v>0</v>
      </c>
      <c r="L2188">
        <v>0</v>
      </c>
      <c r="N2188" s="171" t="str">
        <f t="shared" si="102"/>
        <v>840053-JNPBL-LXL</v>
      </c>
      <c r="O2188" s="172" t="str">
        <f>IF(B2188="NET","",IF(B2188="","",IFERROR(VLOOKUP(N2188,EAN!$A:$B,2,FALSE),"MANGLER - MÅ OPPDATERE EAN-FANEN")))</f>
        <v>MANGLER - MÅ OPPDATERE EAN-FANEN</v>
      </c>
      <c r="P2188" s="171">
        <f t="shared" si="103"/>
        <v>0</v>
      </c>
      <c r="Q2188" s="171">
        <f t="shared" si="104"/>
        <v>0</v>
      </c>
      <c r="S2188" s="102" t="str">
        <f>IF(B2188="NET","",IFERROR(VLOOKUP(O2188,'2) Order Form'!$V$9:$V$905,1,FALSE),"Ikke med I order form"))</f>
        <v>Ikke med I order form</v>
      </c>
      <c r="U2188" s="118"/>
    </row>
    <row r="2189" spans="1:21">
      <c r="A2189">
        <v>840053</v>
      </c>
      <c r="B2189" t="s">
        <v>3590</v>
      </c>
      <c r="C2189" t="s">
        <v>3939</v>
      </c>
      <c r="D2189" t="s">
        <v>3624</v>
      </c>
      <c r="E2189" t="s">
        <v>3625</v>
      </c>
      <c r="F2189" t="s">
        <v>3596</v>
      </c>
      <c r="G2189" t="s">
        <v>214</v>
      </c>
      <c r="H2189">
        <v>0</v>
      </c>
      <c r="I2189">
        <v>0</v>
      </c>
      <c r="J2189">
        <v>0</v>
      </c>
      <c r="K2189">
        <v>0</v>
      </c>
      <c r="L2189">
        <v>0</v>
      </c>
      <c r="N2189" s="171" t="str">
        <f t="shared" si="102"/>
        <v>840053-LTRED-XXL</v>
      </c>
      <c r="O2189" s="172" t="str">
        <f>IF(B2189="NET","",IF(B2189="","",IFERROR(VLOOKUP(N2189,EAN!$A:$B,2,FALSE),"MANGLER - MÅ OPPDATERE EAN-FANEN")))</f>
        <v>MANGLER - MÅ OPPDATERE EAN-FANEN</v>
      </c>
      <c r="P2189" s="171">
        <f t="shared" si="103"/>
        <v>0</v>
      </c>
      <c r="Q2189" s="171">
        <f t="shared" si="104"/>
        <v>0</v>
      </c>
      <c r="S2189" s="102" t="str">
        <f>IF(B2189="NET","",IFERROR(VLOOKUP(O2189,'2) Order Form'!$V$9:$V$905,1,FALSE),"Ikke med I order form"))</f>
        <v>Ikke med I order form</v>
      </c>
      <c r="U2189" s="118"/>
    </row>
    <row r="2190" spans="1:21">
      <c r="A2190">
        <v>840053</v>
      </c>
      <c r="B2190" t="s">
        <v>3590</v>
      </c>
      <c r="C2190" t="s">
        <v>3939</v>
      </c>
      <c r="D2190" t="s">
        <v>3626</v>
      </c>
      <c r="E2190" t="s">
        <v>3625</v>
      </c>
      <c r="F2190" t="s">
        <v>79</v>
      </c>
      <c r="G2190" t="s">
        <v>214</v>
      </c>
      <c r="H2190">
        <v>0</v>
      </c>
      <c r="I2190">
        <v>0</v>
      </c>
      <c r="J2190">
        <v>0</v>
      </c>
      <c r="K2190">
        <v>0</v>
      </c>
      <c r="L2190">
        <v>0</v>
      </c>
      <c r="N2190" s="171" t="str">
        <f t="shared" si="102"/>
        <v>840053-LTRED-SM</v>
      </c>
      <c r="O2190" s="172" t="str">
        <f>IF(B2190="NET","",IF(B2190="","",IFERROR(VLOOKUP(N2190,EAN!$A:$B,2,FALSE),"MANGLER - MÅ OPPDATERE EAN-FANEN")))</f>
        <v>MANGLER - MÅ OPPDATERE EAN-FANEN</v>
      </c>
      <c r="P2190" s="171">
        <f t="shared" si="103"/>
        <v>0</v>
      </c>
      <c r="Q2190" s="171">
        <f t="shared" si="104"/>
        <v>0</v>
      </c>
      <c r="S2190" s="102" t="str">
        <f>IF(B2190="NET","",IFERROR(VLOOKUP(O2190,'2) Order Form'!$V$9:$V$905,1,FALSE),"Ikke med I order form"))</f>
        <v>Ikke med I order form</v>
      </c>
      <c r="U2190" s="118"/>
    </row>
    <row r="2191" spans="1:21">
      <c r="A2191">
        <v>840053</v>
      </c>
      <c r="B2191" t="s">
        <v>3590</v>
      </c>
      <c r="C2191" t="s">
        <v>3939</v>
      </c>
      <c r="D2191" t="s">
        <v>3627</v>
      </c>
      <c r="E2191" t="s">
        <v>3625</v>
      </c>
      <c r="F2191" t="s">
        <v>80</v>
      </c>
      <c r="G2191" t="s">
        <v>214</v>
      </c>
      <c r="H2191">
        <v>0</v>
      </c>
      <c r="I2191">
        <v>0</v>
      </c>
      <c r="J2191">
        <v>0</v>
      </c>
      <c r="K2191">
        <v>0</v>
      </c>
      <c r="L2191">
        <v>0</v>
      </c>
      <c r="N2191" s="171" t="str">
        <f t="shared" si="102"/>
        <v>840053-LTRED-ML</v>
      </c>
      <c r="O2191" s="172" t="str">
        <f>IF(B2191="NET","",IF(B2191="","",IFERROR(VLOOKUP(N2191,EAN!$A:$B,2,FALSE),"MANGLER - MÅ OPPDATERE EAN-FANEN")))</f>
        <v>MANGLER - MÅ OPPDATERE EAN-FANEN</v>
      </c>
      <c r="P2191" s="171">
        <f t="shared" si="103"/>
        <v>0</v>
      </c>
      <c r="Q2191" s="171">
        <f t="shared" si="104"/>
        <v>0</v>
      </c>
      <c r="S2191" s="102" t="str">
        <f>IF(B2191="NET","",IFERROR(VLOOKUP(O2191,'2) Order Form'!$V$9:$V$905,1,FALSE),"Ikke med I order form"))</f>
        <v>Ikke med I order form</v>
      </c>
      <c r="U2191" s="118"/>
    </row>
    <row r="2192" spans="1:21">
      <c r="A2192">
        <v>840053</v>
      </c>
      <c r="B2192" t="s">
        <v>3590</v>
      </c>
      <c r="C2192" t="s">
        <v>3939</v>
      </c>
      <c r="D2192" t="s">
        <v>3628</v>
      </c>
      <c r="E2192" t="s">
        <v>3625</v>
      </c>
      <c r="F2192" t="s">
        <v>81</v>
      </c>
      <c r="G2192" t="s">
        <v>214</v>
      </c>
      <c r="H2192">
        <v>0</v>
      </c>
      <c r="I2192">
        <v>0</v>
      </c>
      <c r="J2192">
        <v>0</v>
      </c>
      <c r="K2192">
        <v>0</v>
      </c>
      <c r="L2192">
        <v>0</v>
      </c>
      <c r="N2192" s="171" t="str">
        <f t="shared" si="102"/>
        <v>840053-LTRED-LXL</v>
      </c>
      <c r="O2192" s="172" t="str">
        <f>IF(B2192="NET","",IF(B2192="","",IFERROR(VLOOKUP(N2192,EAN!$A:$B,2,FALSE),"MANGLER - MÅ OPPDATERE EAN-FANEN")))</f>
        <v>MANGLER - MÅ OPPDATERE EAN-FANEN</v>
      </c>
      <c r="P2192" s="171">
        <f t="shared" si="103"/>
        <v>0</v>
      </c>
      <c r="Q2192" s="171">
        <f t="shared" si="104"/>
        <v>0</v>
      </c>
      <c r="S2192" s="102" t="str">
        <f>IF(B2192="NET","",IFERROR(VLOOKUP(O2192,'2) Order Form'!$V$9:$V$905,1,FALSE),"Ikke med I order form"))</f>
        <v>Ikke med I order form</v>
      </c>
      <c r="U2192" s="118"/>
    </row>
    <row r="2193" spans="1:21">
      <c r="A2193">
        <v>840053</v>
      </c>
      <c r="B2193" t="s">
        <v>3590</v>
      </c>
      <c r="C2193" t="s">
        <v>3939</v>
      </c>
      <c r="D2193" t="s">
        <v>3512</v>
      </c>
      <c r="E2193" t="s">
        <v>3513</v>
      </c>
      <c r="F2193" t="s">
        <v>79</v>
      </c>
      <c r="G2193" t="s">
        <v>214</v>
      </c>
      <c r="H2193">
        <v>46</v>
      </c>
      <c r="I2193">
        <v>46</v>
      </c>
      <c r="J2193">
        <v>46</v>
      </c>
      <c r="K2193">
        <v>46</v>
      </c>
      <c r="L2193">
        <v>46</v>
      </c>
      <c r="N2193" s="171" t="str">
        <f t="shared" si="102"/>
        <v>840053-MASEM-SM</v>
      </c>
      <c r="O2193" s="172" t="str">
        <f>IF(B2193="NET","",IF(B2193="","",IFERROR(VLOOKUP(N2193,EAN!$A:$B,2,FALSE),"MANGLER - MÅ OPPDATERE EAN-FANEN")))</f>
        <v>MANGLER - MÅ OPPDATERE EAN-FANEN</v>
      </c>
      <c r="P2193" s="171">
        <f t="shared" si="103"/>
        <v>46</v>
      </c>
      <c r="Q2193" s="171">
        <f t="shared" si="104"/>
        <v>46</v>
      </c>
      <c r="S2193" s="102" t="str">
        <f>IF(B2193="NET","",IFERROR(VLOOKUP(O2193,'2) Order Form'!$V$9:$V$905,1,FALSE),"Ikke med I order form"))</f>
        <v>Ikke med I order form</v>
      </c>
      <c r="U2193" s="118"/>
    </row>
    <row r="2194" spans="1:21">
      <c r="A2194">
        <v>840053</v>
      </c>
      <c r="B2194" t="s">
        <v>3590</v>
      </c>
      <c r="C2194" t="s">
        <v>3939</v>
      </c>
      <c r="D2194" t="s">
        <v>3514</v>
      </c>
      <c r="E2194" t="s">
        <v>3513</v>
      </c>
      <c r="F2194" t="s">
        <v>80</v>
      </c>
      <c r="G2194" t="s">
        <v>214</v>
      </c>
      <c r="H2194">
        <v>46</v>
      </c>
      <c r="I2194">
        <v>46</v>
      </c>
      <c r="J2194">
        <v>46</v>
      </c>
      <c r="K2194">
        <v>46</v>
      </c>
      <c r="L2194">
        <v>46</v>
      </c>
      <c r="N2194" s="171" t="str">
        <f t="shared" si="102"/>
        <v>840053-MASEM-ML</v>
      </c>
      <c r="O2194" s="172" t="str">
        <f>IF(B2194="NET","",IF(B2194="","",IFERROR(VLOOKUP(N2194,EAN!$A:$B,2,FALSE),"MANGLER - MÅ OPPDATERE EAN-FANEN")))</f>
        <v>MANGLER - MÅ OPPDATERE EAN-FANEN</v>
      </c>
      <c r="P2194" s="171">
        <f t="shared" si="103"/>
        <v>46</v>
      </c>
      <c r="Q2194" s="171">
        <f t="shared" si="104"/>
        <v>46</v>
      </c>
      <c r="S2194" s="102" t="str">
        <f>IF(B2194="NET","",IFERROR(VLOOKUP(O2194,'2) Order Form'!$V$9:$V$905,1,FALSE),"Ikke med I order form"))</f>
        <v>Ikke med I order form</v>
      </c>
      <c r="U2194" s="118"/>
    </row>
    <row r="2195" spans="1:21">
      <c r="A2195">
        <v>840053</v>
      </c>
      <c r="B2195" t="s">
        <v>3590</v>
      </c>
      <c r="C2195" t="s">
        <v>3939</v>
      </c>
      <c r="D2195" t="s">
        <v>3515</v>
      </c>
      <c r="E2195" t="s">
        <v>3513</v>
      </c>
      <c r="F2195" t="s">
        <v>81</v>
      </c>
      <c r="G2195" t="s">
        <v>214</v>
      </c>
      <c r="H2195">
        <v>90</v>
      </c>
      <c r="I2195">
        <v>90</v>
      </c>
      <c r="J2195">
        <v>90</v>
      </c>
      <c r="K2195">
        <v>90</v>
      </c>
      <c r="L2195">
        <v>90</v>
      </c>
      <c r="N2195" s="171" t="str">
        <f t="shared" ref="N2195:N2258" si="105">CONCATENATE(A2195,"-",D2195)</f>
        <v>840053-MASEM-LXL</v>
      </c>
      <c r="O2195" s="172" t="str">
        <f>IF(B2195="NET","",IF(B2195="","",IFERROR(VLOOKUP(N2195,EAN!$A:$B,2,FALSE),"MANGLER - MÅ OPPDATERE EAN-FANEN")))</f>
        <v>MANGLER - MÅ OPPDATERE EAN-FANEN</v>
      </c>
      <c r="P2195" s="171">
        <f t="shared" ref="P2195:P2258" si="106">H2195</f>
        <v>90</v>
      </c>
      <c r="Q2195" s="171">
        <f t="shared" ref="Q2195:Q2258" si="107">L2195</f>
        <v>90</v>
      </c>
      <c r="S2195" s="102" t="str">
        <f>IF(B2195="NET","",IFERROR(VLOOKUP(O2195,'2) Order Form'!$V$9:$V$905,1,FALSE),"Ikke med I order form"))</f>
        <v>Ikke med I order form</v>
      </c>
      <c r="U2195" s="118"/>
    </row>
    <row r="2196" spans="1:21">
      <c r="A2196">
        <v>840053</v>
      </c>
      <c r="B2196" t="s">
        <v>3590</v>
      </c>
      <c r="C2196" t="s">
        <v>3939</v>
      </c>
      <c r="D2196" t="s">
        <v>3629</v>
      </c>
      <c r="E2196" t="s">
        <v>3513</v>
      </c>
      <c r="F2196" t="s">
        <v>3596</v>
      </c>
      <c r="G2196" t="s">
        <v>214</v>
      </c>
      <c r="H2196">
        <v>46</v>
      </c>
      <c r="I2196">
        <v>46</v>
      </c>
      <c r="J2196">
        <v>46</v>
      </c>
      <c r="K2196">
        <v>46</v>
      </c>
      <c r="L2196">
        <v>46</v>
      </c>
      <c r="N2196" s="171" t="str">
        <f t="shared" si="105"/>
        <v>840053-MASEM-XXL</v>
      </c>
      <c r="O2196" s="172" t="str">
        <f>IF(B2196="NET","",IF(B2196="","",IFERROR(VLOOKUP(N2196,EAN!$A:$B,2,FALSE),"MANGLER - MÅ OPPDATERE EAN-FANEN")))</f>
        <v>MANGLER - MÅ OPPDATERE EAN-FANEN</v>
      </c>
      <c r="P2196" s="171">
        <f t="shared" si="106"/>
        <v>46</v>
      </c>
      <c r="Q2196" s="171">
        <f t="shared" si="107"/>
        <v>46</v>
      </c>
      <c r="S2196" s="102" t="str">
        <f>IF(B2196="NET","",IFERROR(VLOOKUP(O2196,'2) Order Form'!$V$9:$V$905,1,FALSE),"Ikke med I order form"))</f>
        <v>Ikke med I order form</v>
      </c>
      <c r="U2196" s="118"/>
    </row>
    <row r="2197" spans="1:21">
      <c r="A2197">
        <v>840053</v>
      </c>
      <c r="B2197" t="s">
        <v>3590</v>
      </c>
      <c r="C2197" t="s">
        <v>3939</v>
      </c>
      <c r="D2197" t="s">
        <v>3630</v>
      </c>
      <c r="E2197" t="s">
        <v>3517</v>
      </c>
      <c r="F2197" t="s">
        <v>3596</v>
      </c>
      <c r="G2197" t="s">
        <v>214</v>
      </c>
      <c r="H2197">
        <v>0</v>
      </c>
      <c r="I2197">
        <v>0</v>
      </c>
      <c r="J2197">
        <v>0</v>
      </c>
      <c r="K2197">
        <v>0</v>
      </c>
      <c r="L2197">
        <v>0</v>
      </c>
      <c r="N2197" s="171" t="str">
        <f t="shared" si="105"/>
        <v>840053-MATHM-XXL</v>
      </c>
      <c r="O2197" s="172" t="str">
        <f>IF(B2197="NET","",IF(B2197="","",IFERROR(VLOOKUP(N2197,EAN!$A:$B,2,FALSE),"MANGLER - MÅ OPPDATERE EAN-FANEN")))</f>
        <v>MANGLER - MÅ OPPDATERE EAN-FANEN</v>
      </c>
      <c r="P2197" s="171">
        <f t="shared" si="106"/>
        <v>0</v>
      </c>
      <c r="Q2197" s="171">
        <f t="shared" si="107"/>
        <v>0</v>
      </c>
      <c r="S2197" s="102" t="str">
        <f>IF(B2197="NET","",IFERROR(VLOOKUP(O2197,'2) Order Form'!$V$9:$V$905,1,FALSE),"Ikke med I order form"))</f>
        <v>Ikke med I order form</v>
      </c>
      <c r="U2197" s="118"/>
    </row>
    <row r="2198" spans="1:21">
      <c r="A2198">
        <v>840053</v>
      </c>
      <c r="B2198" t="s">
        <v>3590</v>
      </c>
      <c r="C2198" t="s">
        <v>3939</v>
      </c>
      <c r="D2198" t="s">
        <v>3516</v>
      </c>
      <c r="E2198" t="s">
        <v>3517</v>
      </c>
      <c r="F2198" t="s">
        <v>79</v>
      </c>
      <c r="G2198" t="s">
        <v>214</v>
      </c>
      <c r="H2198">
        <v>-4</v>
      </c>
      <c r="I2198">
        <v>-4</v>
      </c>
      <c r="J2198">
        <v>-4</v>
      </c>
      <c r="K2198">
        <v>-4</v>
      </c>
      <c r="L2198">
        <v>-4</v>
      </c>
      <c r="N2198" s="171" t="str">
        <f t="shared" si="105"/>
        <v>840053-MATHM-SM</v>
      </c>
      <c r="O2198" s="172" t="str">
        <f>IF(B2198="NET","",IF(B2198="","",IFERROR(VLOOKUP(N2198,EAN!$A:$B,2,FALSE),"MANGLER - MÅ OPPDATERE EAN-FANEN")))</f>
        <v>MANGLER - MÅ OPPDATERE EAN-FANEN</v>
      </c>
      <c r="P2198" s="171">
        <f t="shared" si="106"/>
        <v>-4</v>
      </c>
      <c r="Q2198" s="171">
        <f t="shared" si="107"/>
        <v>-4</v>
      </c>
      <c r="S2198" s="102" t="str">
        <f>IF(B2198="NET","",IFERROR(VLOOKUP(O2198,'2) Order Form'!$V$9:$V$905,1,FALSE),"Ikke med I order form"))</f>
        <v>Ikke med I order form</v>
      </c>
      <c r="U2198" s="118"/>
    </row>
    <row r="2199" spans="1:21">
      <c r="A2199">
        <v>840053</v>
      </c>
      <c r="B2199" t="s">
        <v>3590</v>
      </c>
      <c r="C2199" t="s">
        <v>3939</v>
      </c>
      <c r="D2199" t="s">
        <v>3518</v>
      </c>
      <c r="E2199" t="s">
        <v>3517</v>
      </c>
      <c r="F2199" t="s">
        <v>80</v>
      </c>
      <c r="G2199" t="s">
        <v>214</v>
      </c>
      <c r="H2199">
        <v>0</v>
      </c>
      <c r="I2199">
        <v>0</v>
      </c>
      <c r="J2199">
        <v>0</v>
      </c>
      <c r="K2199">
        <v>0</v>
      </c>
      <c r="L2199">
        <v>0</v>
      </c>
      <c r="N2199" s="171" t="str">
        <f t="shared" si="105"/>
        <v>840053-MATHM-ML</v>
      </c>
      <c r="O2199" s="172" t="str">
        <f>IF(B2199="NET","",IF(B2199="","",IFERROR(VLOOKUP(N2199,EAN!$A:$B,2,FALSE),"MANGLER - MÅ OPPDATERE EAN-FANEN")))</f>
        <v>MANGLER - MÅ OPPDATERE EAN-FANEN</v>
      </c>
      <c r="P2199" s="171">
        <f t="shared" si="106"/>
        <v>0</v>
      </c>
      <c r="Q2199" s="171">
        <f t="shared" si="107"/>
        <v>0</v>
      </c>
      <c r="S2199" s="102" t="str">
        <f>IF(B2199="NET","",IFERROR(VLOOKUP(O2199,'2) Order Form'!$V$9:$V$905,1,FALSE),"Ikke med I order form"))</f>
        <v>Ikke med I order form</v>
      </c>
      <c r="U2199" s="118"/>
    </row>
    <row r="2200" spans="1:21">
      <c r="A2200">
        <v>840053</v>
      </c>
      <c r="B2200" t="s">
        <v>3590</v>
      </c>
      <c r="C2200" t="s">
        <v>3939</v>
      </c>
      <c r="D2200" t="s">
        <v>3519</v>
      </c>
      <c r="E2200" t="s">
        <v>3517</v>
      </c>
      <c r="F2200" t="s">
        <v>81</v>
      </c>
      <c r="G2200" t="s">
        <v>214</v>
      </c>
      <c r="H2200">
        <v>0</v>
      </c>
      <c r="I2200">
        <v>0</v>
      </c>
      <c r="J2200">
        <v>0</v>
      </c>
      <c r="K2200">
        <v>0</v>
      </c>
      <c r="L2200">
        <v>0</v>
      </c>
      <c r="N2200" s="171" t="str">
        <f t="shared" si="105"/>
        <v>840053-MATHM-LXL</v>
      </c>
      <c r="O2200" s="172" t="str">
        <f>IF(B2200="NET","",IF(B2200="","",IFERROR(VLOOKUP(N2200,EAN!$A:$B,2,FALSE),"MANGLER - MÅ OPPDATERE EAN-FANEN")))</f>
        <v>MANGLER - MÅ OPPDATERE EAN-FANEN</v>
      </c>
      <c r="P2200" s="171">
        <f t="shared" si="106"/>
        <v>0</v>
      </c>
      <c r="Q2200" s="171">
        <f t="shared" si="107"/>
        <v>0</v>
      </c>
      <c r="S2200" s="102" t="str">
        <f>IF(B2200="NET","",IFERROR(VLOOKUP(O2200,'2) Order Form'!$V$9:$V$905,1,FALSE),"Ikke med I order form"))</f>
        <v>Ikke med I order form</v>
      </c>
      <c r="U2200" s="118"/>
    </row>
    <row r="2201" spans="1:21">
      <c r="A2201">
        <v>840053</v>
      </c>
      <c r="B2201" t="s">
        <v>3590</v>
      </c>
      <c r="C2201" t="s">
        <v>3939</v>
      </c>
      <c r="D2201" t="s">
        <v>3631</v>
      </c>
      <c r="E2201" t="s">
        <v>3521</v>
      </c>
      <c r="F2201" t="s">
        <v>3596</v>
      </c>
      <c r="G2201" t="s">
        <v>214</v>
      </c>
      <c r="H2201">
        <v>0</v>
      </c>
      <c r="I2201">
        <v>0</v>
      </c>
      <c r="J2201">
        <v>0</v>
      </c>
      <c r="K2201">
        <v>0</v>
      </c>
      <c r="L2201">
        <v>0</v>
      </c>
      <c r="N2201" s="171" t="str">
        <f t="shared" si="105"/>
        <v>840053-MBBLU-XXL</v>
      </c>
      <c r="O2201" s="172" t="str">
        <f>IF(B2201="NET","",IF(B2201="","",IFERROR(VLOOKUP(N2201,EAN!$A:$B,2,FALSE),"MANGLER - MÅ OPPDATERE EAN-FANEN")))</f>
        <v>MANGLER - MÅ OPPDATERE EAN-FANEN</v>
      </c>
      <c r="P2201" s="171">
        <f t="shared" si="106"/>
        <v>0</v>
      </c>
      <c r="Q2201" s="171">
        <f t="shared" si="107"/>
        <v>0</v>
      </c>
      <c r="S2201" s="102" t="str">
        <f>IF(B2201="NET","",IFERROR(VLOOKUP(O2201,'2) Order Form'!$V$9:$V$905,1,FALSE),"Ikke med I order form"))</f>
        <v>Ikke med I order form</v>
      </c>
      <c r="U2201" s="118"/>
    </row>
    <row r="2202" spans="1:21">
      <c r="A2202">
        <v>840053</v>
      </c>
      <c r="B2202" t="s">
        <v>3590</v>
      </c>
      <c r="C2202" t="s">
        <v>3939</v>
      </c>
      <c r="D2202" t="s">
        <v>3520</v>
      </c>
      <c r="E2202" t="s">
        <v>3521</v>
      </c>
      <c r="F2202" t="s">
        <v>79</v>
      </c>
      <c r="G2202" t="s">
        <v>214</v>
      </c>
      <c r="H2202">
        <v>0</v>
      </c>
      <c r="I2202">
        <v>0</v>
      </c>
      <c r="J2202">
        <v>0</v>
      </c>
      <c r="K2202">
        <v>0</v>
      </c>
      <c r="L2202">
        <v>0</v>
      </c>
      <c r="N2202" s="171" t="str">
        <f t="shared" si="105"/>
        <v>840053-MBBLU-SM</v>
      </c>
      <c r="O2202" s="172" t="str">
        <f>IF(B2202="NET","",IF(B2202="","",IFERROR(VLOOKUP(N2202,EAN!$A:$B,2,FALSE),"MANGLER - MÅ OPPDATERE EAN-FANEN")))</f>
        <v>MANGLER - MÅ OPPDATERE EAN-FANEN</v>
      </c>
      <c r="P2202" s="171">
        <f t="shared" si="106"/>
        <v>0</v>
      </c>
      <c r="Q2202" s="171">
        <f t="shared" si="107"/>
        <v>0</v>
      </c>
      <c r="S2202" s="102" t="str">
        <f>IF(B2202="NET","",IFERROR(VLOOKUP(O2202,'2) Order Form'!$V$9:$V$905,1,FALSE),"Ikke med I order form"))</f>
        <v>Ikke med I order form</v>
      </c>
      <c r="U2202" s="118"/>
    </row>
    <row r="2203" spans="1:21">
      <c r="A2203">
        <v>840053</v>
      </c>
      <c r="B2203" t="s">
        <v>3590</v>
      </c>
      <c r="C2203" t="s">
        <v>3939</v>
      </c>
      <c r="D2203" t="s">
        <v>3522</v>
      </c>
      <c r="E2203" t="s">
        <v>3521</v>
      </c>
      <c r="F2203" t="s">
        <v>80</v>
      </c>
      <c r="G2203" t="s">
        <v>214</v>
      </c>
      <c r="H2203">
        <v>0</v>
      </c>
      <c r="I2203">
        <v>0</v>
      </c>
      <c r="J2203">
        <v>0</v>
      </c>
      <c r="K2203">
        <v>0</v>
      </c>
      <c r="L2203">
        <v>0</v>
      </c>
      <c r="N2203" s="171" t="str">
        <f t="shared" si="105"/>
        <v>840053-MBBLU-ML</v>
      </c>
      <c r="O2203" s="172" t="str">
        <f>IF(B2203="NET","",IF(B2203="","",IFERROR(VLOOKUP(N2203,EAN!$A:$B,2,FALSE),"MANGLER - MÅ OPPDATERE EAN-FANEN")))</f>
        <v>MANGLER - MÅ OPPDATERE EAN-FANEN</v>
      </c>
      <c r="P2203" s="171">
        <f t="shared" si="106"/>
        <v>0</v>
      </c>
      <c r="Q2203" s="171">
        <f t="shared" si="107"/>
        <v>0</v>
      </c>
      <c r="S2203" s="102" t="str">
        <f>IF(B2203="NET","",IFERROR(VLOOKUP(O2203,'2) Order Form'!$V$9:$V$905,1,FALSE),"Ikke med I order form"))</f>
        <v>Ikke med I order form</v>
      </c>
      <c r="U2203" s="118"/>
    </row>
    <row r="2204" spans="1:21">
      <c r="A2204">
        <v>840053</v>
      </c>
      <c r="B2204" t="s">
        <v>3590</v>
      </c>
      <c r="C2204" t="s">
        <v>3939</v>
      </c>
      <c r="D2204" t="s">
        <v>3523</v>
      </c>
      <c r="E2204" t="s">
        <v>3521</v>
      </c>
      <c r="F2204" t="s">
        <v>81</v>
      </c>
      <c r="G2204" t="s">
        <v>214</v>
      </c>
      <c r="H2204">
        <v>0</v>
      </c>
      <c r="I2204">
        <v>0</v>
      </c>
      <c r="J2204">
        <v>0</v>
      </c>
      <c r="K2204">
        <v>0</v>
      </c>
      <c r="L2204">
        <v>0</v>
      </c>
      <c r="N2204" s="171" t="str">
        <f t="shared" si="105"/>
        <v>840053-MBBLU-LXL</v>
      </c>
      <c r="O2204" s="172" t="str">
        <f>IF(B2204="NET","",IF(B2204="","",IFERROR(VLOOKUP(N2204,EAN!$A:$B,2,FALSE),"MANGLER - MÅ OPPDATERE EAN-FANEN")))</f>
        <v>MANGLER - MÅ OPPDATERE EAN-FANEN</v>
      </c>
      <c r="P2204" s="171">
        <f t="shared" si="106"/>
        <v>0</v>
      </c>
      <c r="Q2204" s="171">
        <f t="shared" si="107"/>
        <v>0</v>
      </c>
      <c r="S2204" s="102" t="str">
        <f>IF(B2204="NET","",IFERROR(VLOOKUP(O2204,'2) Order Form'!$V$9:$V$905,1,FALSE),"Ikke med I order form"))</f>
        <v>Ikke med I order form</v>
      </c>
      <c r="U2204" s="118"/>
    </row>
    <row r="2205" spans="1:21">
      <c r="A2205">
        <v>840053</v>
      </c>
      <c r="B2205" t="s">
        <v>3590</v>
      </c>
      <c r="C2205" t="s">
        <v>3939</v>
      </c>
      <c r="D2205" t="s">
        <v>1075</v>
      </c>
      <c r="E2205" t="s">
        <v>2867</v>
      </c>
      <c r="F2205" t="s">
        <v>79</v>
      </c>
      <c r="G2205" t="s">
        <v>214</v>
      </c>
      <c r="H2205">
        <v>70</v>
      </c>
      <c r="I2205">
        <v>70</v>
      </c>
      <c r="J2205">
        <v>70</v>
      </c>
      <c r="K2205">
        <v>70</v>
      </c>
      <c r="L2205">
        <v>70</v>
      </c>
      <c r="N2205" s="171" t="str">
        <f t="shared" si="105"/>
        <v>840053-MBUOE-SM</v>
      </c>
      <c r="O2205" s="172" t="str">
        <f>IF(B2205="NET","",IF(B2205="","",IFERROR(VLOOKUP(N2205,EAN!$A:$B,2,FALSE),"MANGLER - MÅ OPPDATERE EAN-FANEN")))</f>
        <v>MANGLER - MÅ OPPDATERE EAN-FANEN</v>
      </c>
      <c r="P2205" s="171">
        <f t="shared" si="106"/>
        <v>70</v>
      </c>
      <c r="Q2205" s="171">
        <f t="shared" si="107"/>
        <v>70</v>
      </c>
      <c r="S2205" s="102" t="str">
        <f>IF(B2205="NET","",IFERROR(VLOOKUP(O2205,'2) Order Form'!$V$9:$V$905,1,FALSE),"Ikke med I order form"))</f>
        <v>Ikke med I order form</v>
      </c>
      <c r="U2205" s="118"/>
    </row>
    <row r="2206" spans="1:21">
      <c r="A2206">
        <v>840053</v>
      </c>
      <c r="B2206" t="s">
        <v>3590</v>
      </c>
      <c r="C2206" t="s">
        <v>3939</v>
      </c>
      <c r="D2206" t="s">
        <v>1076</v>
      </c>
      <c r="E2206" t="s">
        <v>2867</v>
      </c>
      <c r="F2206" t="s">
        <v>80</v>
      </c>
      <c r="G2206" t="s">
        <v>214</v>
      </c>
      <c r="H2206">
        <v>70</v>
      </c>
      <c r="I2206">
        <v>70</v>
      </c>
      <c r="J2206">
        <v>70</v>
      </c>
      <c r="K2206">
        <v>70</v>
      </c>
      <c r="L2206">
        <v>70</v>
      </c>
      <c r="N2206" s="171" t="str">
        <f t="shared" si="105"/>
        <v>840053-MBUOE-ML</v>
      </c>
      <c r="O2206" s="172" t="str">
        <f>IF(B2206="NET","",IF(B2206="","",IFERROR(VLOOKUP(N2206,EAN!$A:$B,2,FALSE),"MANGLER - MÅ OPPDATERE EAN-FANEN")))</f>
        <v>MANGLER - MÅ OPPDATERE EAN-FANEN</v>
      </c>
      <c r="P2206" s="171">
        <f t="shared" si="106"/>
        <v>70</v>
      </c>
      <c r="Q2206" s="171">
        <f t="shared" si="107"/>
        <v>70</v>
      </c>
      <c r="S2206" s="102" t="str">
        <f>IF(B2206="NET","",IFERROR(VLOOKUP(O2206,'2) Order Form'!$V$9:$V$905,1,FALSE),"Ikke med I order form"))</f>
        <v>Ikke med I order form</v>
      </c>
      <c r="U2206" s="118"/>
    </row>
    <row r="2207" spans="1:21">
      <c r="A2207">
        <v>840053</v>
      </c>
      <c r="B2207" t="s">
        <v>3590</v>
      </c>
      <c r="C2207" t="s">
        <v>3939</v>
      </c>
      <c r="D2207" t="s">
        <v>1077</v>
      </c>
      <c r="E2207" t="s">
        <v>2867</v>
      </c>
      <c r="F2207" t="s">
        <v>81</v>
      </c>
      <c r="G2207" t="s">
        <v>214</v>
      </c>
      <c r="H2207">
        <v>115</v>
      </c>
      <c r="I2207">
        <v>115</v>
      </c>
      <c r="J2207">
        <v>115</v>
      </c>
      <c r="K2207">
        <v>115</v>
      </c>
      <c r="L2207">
        <v>115</v>
      </c>
      <c r="N2207" s="171" t="str">
        <f t="shared" si="105"/>
        <v>840053-MBUOE-LXL</v>
      </c>
      <c r="O2207" s="172" t="str">
        <f>IF(B2207="NET","",IF(B2207="","",IFERROR(VLOOKUP(N2207,EAN!$A:$B,2,FALSE),"MANGLER - MÅ OPPDATERE EAN-FANEN")))</f>
        <v>MANGLER - MÅ OPPDATERE EAN-FANEN</v>
      </c>
      <c r="P2207" s="171">
        <f t="shared" si="106"/>
        <v>115</v>
      </c>
      <c r="Q2207" s="171">
        <f t="shared" si="107"/>
        <v>115</v>
      </c>
      <c r="S2207" s="102" t="str">
        <f>IF(B2207="NET","",IFERROR(VLOOKUP(O2207,'2) Order Form'!$V$9:$V$905,1,FALSE),"Ikke med I order form"))</f>
        <v>Ikke med I order form</v>
      </c>
      <c r="U2207" s="118"/>
    </row>
    <row r="2208" spans="1:21">
      <c r="A2208">
        <v>840053</v>
      </c>
      <c r="B2208" t="s">
        <v>3590</v>
      </c>
      <c r="C2208" t="s">
        <v>3939</v>
      </c>
      <c r="D2208" t="s">
        <v>3632</v>
      </c>
      <c r="E2208" t="s">
        <v>2867</v>
      </c>
      <c r="F2208" t="s">
        <v>3596</v>
      </c>
      <c r="G2208" t="s">
        <v>214</v>
      </c>
      <c r="H2208">
        <v>83</v>
      </c>
      <c r="I2208">
        <v>83</v>
      </c>
      <c r="J2208">
        <v>83</v>
      </c>
      <c r="K2208">
        <v>83</v>
      </c>
      <c r="L2208">
        <v>83</v>
      </c>
      <c r="N2208" s="171" t="str">
        <f t="shared" si="105"/>
        <v>840053-MBUOE-XXL</v>
      </c>
      <c r="O2208" s="172" t="str">
        <f>IF(B2208="NET","",IF(B2208="","",IFERROR(VLOOKUP(N2208,EAN!$A:$B,2,FALSE),"MANGLER - MÅ OPPDATERE EAN-FANEN")))</f>
        <v>MANGLER - MÅ OPPDATERE EAN-FANEN</v>
      </c>
      <c r="P2208" s="171">
        <f t="shared" si="106"/>
        <v>83</v>
      </c>
      <c r="Q2208" s="171">
        <f t="shared" si="107"/>
        <v>83</v>
      </c>
      <c r="S2208" s="102" t="str">
        <f>IF(B2208="NET","",IFERROR(VLOOKUP(O2208,'2) Order Form'!$V$9:$V$905,1,FALSE),"Ikke med I order form"))</f>
        <v>Ikke med I order form</v>
      </c>
      <c r="U2208" s="118"/>
    </row>
    <row r="2209" spans="1:21">
      <c r="A2209">
        <v>840053</v>
      </c>
      <c r="B2209" t="s">
        <v>3590</v>
      </c>
      <c r="C2209" t="s">
        <v>3939</v>
      </c>
      <c r="D2209" t="s">
        <v>3633</v>
      </c>
      <c r="E2209" t="s">
        <v>317</v>
      </c>
      <c r="F2209" t="s">
        <v>3596</v>
      </c>
      <c r="G2209" t="s">
        <v>214</v>
      </c>
      <c r="H2209">
        <v>0</v>
      </c>
      <c r="I2209">
        <v>0</v>
      </c>
      <c r="J2209">
        <v>0</v>
      </c>
      <c r="K2209">
        <v>0</v>
      </c>
      <c r="L2209">
        <v>0</v>
      </c>
      <c r="N2209" s="171" t="str">
        <f t="shared" si="105"/>
        <v>840053-MCHOR-XXL</v>
      </c>
      <c r="O2209" s="172" t="str">
        <f>IF(B2209="NET","",IF(B2209="","",IFERROR(VLOOKUP(N2209,EAN!$A:$B,2,FALSE),"MANGLER - MÅ OPPDATERE EAN-FANEN")))</f>
        <v>MANGLER - MÅ OPPDATERE EAN-FANEN</v>
      </c>
      <c r="P2209" s="171">
        <f t="shared" si="106"/>
        <v>0</v>
      </c>
      <c r="Q2209" s="171">
        <f t="shared" si="107"/>
        <v>0</v>
      </c>
      <c r="S2209" s="102" t="str">
        <f>IF(B2209="NET","",IFERROR(VLOOKUP(O2209,'2) Order Form'!$V$9:$V$905,1,FALSE),"Ikke med I order form"))</f>
        <v>Ikke med I order form</v>
      </c>
      <c r="U2209" s="118"/>
    </row>
    <row r="2210" spans="1:21">
      <c r="A2210">
        <v>840053</v>
      </c>
      <c r="B2210" t="s">
        <v>3590</v>
      </c>
      <c r="C2210" t="s">
        <v>3939</v>
      </c>
      <c r="D2210" t="s">
        <v>3634</v>
      </c>
      <c r="E2210" t="s">
        <v>317</v>
      </c>
      <c r="F2210" t="s">
        <v>79</v>
      </c>
      <c r="G2210" t="s">
        <v>214</v>
      </c>
      <c r="H2210">
        <v>0</v>
      </c>
      <c r="I2210">
        <v>0</v>
      </c>
      <c r="J2210">
        <v>0</v>
      </c>
      <c r="K2210">
        <v>0</v>
      </c>
      <c r="L2210">
        <v>0</v>
      </c>
      <c r="N2210" s="171" t="str">
        <f t="shared" si="105"/>
        <v>840053-MCHOR-SM</v>
      </c>
      <c r="O2210" s="172" t="str">
        <f>IF(B2210="NET","",IF(B2210="","",IFERROR(VLOOKUP(N2210,EAN!$A:$B,2,FALSE),"MANGLER - MÅ OPPDATERE EAN-FANEN")))</f>
        <v>MANGLER - MÅ OPPDATERE EAN-FANEN</v>
      </c>
      <c r="P2210" s="171">
        <f t="shared" si="106"/>
        <v>0</v>
      </c>
      <c r="Q2210" s="171">
        <f t="shared" si="107"/>
        <v>0</v>
      </c>
      <c r="S2210" s="102" t="str">
        <f>IF(B2210="NET","",IFERROR(VLOOKUP(O2210,'2) Order Form'!$V$9:$V$905,1,FALSE),"Ikke med I order form"))</f>
        <v>Ikke med I order form</v>
      </c>
      <c r="U2210" s="118"/>
    </row>
    <row r="2211" spans="1:21">
      <c r="A2211">
        <v>840053</v>
      </c>
      <c r="B2211" t="s">
        <v>3590</v>
      </c>
      <c r="C2211" t="s">
        <v>3939</v>
      </c>
      <c r="D2211" t="s">
        <v>3635</v>
      </c>
      <c r="E2211" t="s">
        <v>317</v>
      </c>
      <c r="F2211" t="s">
        <v>80</v>
      </c>
      <c r="G2211" t="s">
        <v>214</v>
      </c>
      <c r="H2211">
        <v>0</v>
      </c>
      <c r="I2211">
        <v>0</v>
      </c>
      <c r="J2211">
        <v>0</v>
      </c>
      <c r="K2211">
        <v>0</v>
      </c>
      <c r="L2211">
        <v>0</v>
      </c>
      <c r="N2211" s="171" t="str">
        <f t="shared" si="105"/>
        <v>840053-MCHOR-ML</v>
      </c>
      <c r="O2211" s="172" t="str">
        <f>IF(B2211="NET","",IF(B2211="","",IFERROR(VLOOKUP(N2211,EAN!$A:$B,2,FALSE),"MANGLER - MÅ OPPDATERE EAN-FANEN")))</f>
        <v>MANGLER - MÅ OPPDATERE EAN-FANEN</v>
      </c>
      <c r="P2211" s="171">
        <f t="shared" si="106"/>
        <v>0</v>
      </c>
      <c r="Q2211" s="171">
        <f t="shared" si="107"/>
        <v>0</v>
      </c>
      <c r="S2211" s="102" t="str">
        <f>IF(B2211="NET","",IFERROR(VLOOKUP(O2211,'2) Order Form'!$V$9:$V$905,1,FALSE),"Ikke med I order form"))</f>
        <v>Ikke med I order form</v>
      </c>
      <c r="U2211" s="118"/>
    </row>
    <row r="2212" spans="1:21">
      <c r="A2212">
        <v>840053</v>
      </c>
      <c r="B2212" t="s">
        <v>3590</v>
      </c>
      <c r="C2212" t="s">
        <v>3939</v>
      </c>
      <c r="D2212" t="s">
        <v>3636</v>
      </c>
      <c r="E2212" t="s">
        <v>317</v>
      </c>
      <c r="F2212" t="s">
        <v>81</v>
      </c>
      <c r="G2212" t="s">
        <v>214</v>
      </c>
      <c r="H2212">
        <v>0</v>
      </c>
      <c r="I2212">
        <v>0</v>
      </c>
      <c r="J2212">
        <v>0</v>
      </c>
      <c r="K2212">
        <v>0</v>
      </c>
      <c r="L2212">
        <v>0</v>
      </c>
      <c r="N2212" s="171" t="str">
        <f t="shared" si="105"/>
        <v>840053-MCHOR-LXL</v>
      </c>
      <c r="O2212" s="172" t="str">
        <f>IF(B2212="NET","",IF(B2212="","",IFERROR(VLOOKUP(N2212,EAN!$A:$B,2,FALSE),"MANGLER - MÅ OPPDATERE EAN-FANEN")))</f>
        <v>MANGLER - MÅ OPPDATERE EAN-FANEN</v>
      </c>
      <c r="P2212" s="171">
        <f t="shared" si="106"/>
        <v>0</v>
      </c>
      <c r="Q2212" s="171">
        <f t="shared" si="107"/>
        <v>0</v>
      </c>
      <c r="S2212" s="102" t="str">
        <f>IF(B2212="NET","",IFERROR(VLOOKUP(O2212,'2) Order Form'!$V$9:$V$905,1,FALSE),"Ikke med I order form"))</f>
        <v>Ikke med I order form</v>
      </c>
      <c r="U2212" s="118"/>
    </row>
    <row r="2213" spans="1:21">
      <c r="A2213">
        <v>840053</v>
      </c>
      <c r="B2213" t="s">
        <v>3590</v>
      </c>
      <c r="C2213" t="s">
        <v>3939</v>
      </c>
      <c r="D2213" t="s">
        <v>3573</v>
      </c>
      <c r="E2213" t="s">
        <v>3574</v>
      </c>
      <c r="F2213" t="s">
        <v>79</v>
      </c>
      <c r="G2213" t="s">
        <v>214</v>
      </c>
      <c r="H2213">
        <v>0</v>
      </c>
      <c r="I2213">
        <v>0</v>
      </c>
      <c r="J2213">
        <v>0</v>
      </c>
      <c r="K2213">
        <v>0</v>
      </c>
      <c r="L2213">
        <v>0</v>
      </c>
      <c r="N2213" s="171" t="str">
        <f t="shared" si="105"/>
        <v>840053-MFORE-SM</v>
      </c>
      <c r="O2213" s="172" t="str">
        <f>IF(B2213="NET","",IF(B2213="","",IFERROR(VLOOKUP(N2213,EAN!$A:$B,2,FALSE),"MANGLER - MÅ OPPDATERE EAN-FANEN")))</f>
        <v>MANGLER - MÅ OPPDATERE EAN-FANEN</v>
      </c>
      <c r="P2213" s="171">
        <f t="shared" si="106"/>
        <v>0</v>
      </c>
      <c r="Q2213" s="171">
        <f t="shared" si="107"/>
        <v>0</v>
      </c>
      <c r="S2213" s="102" t="str">
        <f>IF(B2213="NET","",IFERROR(VLOOKUP(O2213,'2) Order Form'!$V$9:$V$905,1,FALSE),"Ikke med I order form"))</f>
        <v>Ikke med I order form</v>
      </c>
      <c r="U2213" s="118"/>
    </row>
    <row r="2214" spans="1:21">
      <c r="A2214">
        <v>840053</v>
      </c>
      <c r="B2214" t="s">
        <v>3590</v>
      </c>
      <c r="C2214" t="s">
        <v>3939</v>
      </c>
      <c r="D2214" t="s">
        <v>3575</v>
      </c>
      <c r="E2214" t="s">
        <v>3574</v>
      </c>
      <c r="F2214" t="s">
        <v>80</v>
      </c>
      <c r="G2214" t="s">
        <v>214</v>
      </c>
      <c r="H2214">
        <v>0</v>
      </c>
      <c r="I2214">
        <v>0</v>
      </c>
      <c r="J2214">
        <v>0</v>
      </c>
      <c r="K2214">
        <v>0</v>
      </c>
      <c r="L2214">
        <v>0</v>
      </c>
      <c r="N2214" s="171" t="str">
        <f t="shared" si="105"/>
        <v>840053-MFORE-ML</v>
      </c>
      <c r="O2214" s="172" t="str">
        <f>IF(B2214="NET","",IF(B2214="","",IFERROR(VLOOKUP(N2214,EAN!$A:$B,2,FALSE),"MANGLER - MÅ OPPDATERE EAN-FANEN")))</f>
        <v>MANGLER - MÅ OPPDATERE EAN-FANEN</v>
      </c>
      <c r="P2214" s="171">
        <f t="shared" si="106"/>
        <v>0</v>
      </c>
      <c r="Q2214" s="171">
        <f t="shared" si="107"/>
        <v>0</v>
      </c>
      <c r="S2214" s="102" t="str">
        <f>IF(B2214="NET","",IFERROR(VLOOKUP(O2214,'2) Order Form'!$V$9:$V$905,1,FALSE),"Ikke med I order form"))</f>
        <v>Ikke med I order form</v>
      </c>
      <c r="U2214" s="118"/>
    </row>
    <row r="2215" spans="1:21">
      <c r="A2215">
        <v>840053</v>
      </c>
      <c r="B2215" t="s">
        <v>3590</v>
      </c>
      <c r="C2215" t="s">
        <v>3939</v>
      </c>
      <c r="D2215" t="s">
        <v>3637</v>
      </c>
      <c r="E2215" t="s">
        <v>3574</v>
      </c>
      <c r="F2215" t="s">
        <v>81</v>
      </c>
      <c r="G2215" t="s">
        <v>214</v>
      </c>
      <c r="H2215">
        <v>0</v>
      </c>
      <c r="I2215">
        <v>0</v>
      </c>
      <c r="J2215">
        <v>0</v>
      </c>
      <c r="K2215">
        <v>0</v>
      </c>
      <c r="L2215">
        <v>0</v>
      </c>
      <c r="N2215" s="171" t="str">
        <f t="shared" si="105"/>
        <v>840053-MFORE-LXL</v>
      </c>
      <c r="O2215" s="172" t="str">
        <f>IF(B2215="NET","",IF(B2215="","",IFERROR(VLOOKUP(N2215,EAN!$A:$B,2,FALSE),"MANGLER - MÅ OPPDATERE EAN-FANEN")))</f>
        <v>MANGLER - MÅ OPPDATERE EAN-FANEN</v>
      </c>
      <c r="P2215" s="171">
        <f t="shared" si="106"/>
        <v>0</v>
      </c>
      <c r="Q2215" s="171">
        <f t="shared" si="107"/>
        <v>0</v>
      </c>
      <c r="S2215" s="102" t="str">
        <f>IF(B2215="NET","",IFERROR(VLOOKUP(O2215,'2) Order Form'!$V$9:$V$905,1,FALSE),"Ikke med I order form"))</f>
        <v>Ikke med I order form</v>
      </c>
      <c r="U2215" s="118"/>
    </row>
    <row r="2216" spans="1:21">
      <c r="A2216">
        <v>840053</v>
      </c>
      <c r="B2216" t="s">
        <v>3590</v>
      </c>
      <c r="C2216" t="s">
        <v>3939</v>
      </c>
      <c r="D2216" t="s">
        <v>3638</v>
      </c>
      <c r="E2216" t="s">
        <v>3574</v>
      </c>
      <c r="F2216" t="s">
        <v>3596</v>
      </c>
      <c r="G2216" t="s">
        <v>214</v>
      </c>
      <c r="H2216">
        <v>0</v>
      </c>
      <c r="I2216">
        <v>0</v>
      </c>
      <c r="J2216">
        <v>0</v>
      </c>
      <c r="K2216">
        <v>0</v>
      </c>
      <c r="L2216">
        <v>0</v>
      </c>
      <c r="N2216" s="171" t="str">
        <f t="shared" si="105"/>
        <v>840053-MFORE-XXL</v>
      </c>
      <c r="O2216" s="172" t="str">
        <f>IF(B2216="NET","",IF(B2216="","",IFERROR(VLOOKUP(N2216,EAN!$A:$B,2,FALSE),"MANGLER - MÅ OPPDATERE EAN-FANEN")))</f>
        <v>MANGLER - MÅ OPPDATERE EAN-FANEN</v>
      </c>
      <c r="P2216" s="171">
        <f t="shared" si="106"/>
        <v>0</v>
      </c>
      <c r="Q2216" s="171">
        <f t="shared" si="107"/>
        <v>0</v>
      </c>
      <c r="S2216" s="102" t="str">
        <f>IF(B2216="NET","",IFERROR(VLOOKUP(O2216,'2) Order Form'!$V$9:$V$905,1,FALSE),"Ikke med I order form"))</f>
        <v>Ikke med I order form</v>
      </c>
      <c r="U2216" s="118"/>
    </row>
    <row r="2217" spans="1:21">
      <c r="A2217">
        <v>840053</v>
      </c>
      <c r="B2217" t="s">
        <v>3590</v>
      </c>
      <c r="C2217" t="s">
        <v>3939</v>
      </c>
      <c r="D2217" t="s">
        <v>3639</v>
      </c>
      <c r="E2217" t="s">
        <v>217</v>
      </c>
      <c r="F2217" t="s">
        <v>3596</v>
      </c>
      <c r="G2217" t="s">
        <v>214</v>
      </c>
      <c r="H2217">
        <v>0</v>
      </c>
      <c r="I2217">
        <v>0</v>
      </c>
      <c r="J2217">
        <v>0</v>
      </c>
      <c r="K2217">
        <v>0</v>
      </c>
      <c r="L2217">
        <v>0</v>
      </c>
      <c r="N2217" s="171" t="str">
        <f t="shared" si="105"/>
        <v>840053-MNGRY-XXL</v>
      </c>
      <c r="O2217" s="172" t="str">
        <f>IF(B2217="NET","",IF(B2217="","",IFERROR(VLOOKUP(N2217,EAN!$A:$B,2,FALSE),"MANGLER - MÅ OPPDATERE EAN-FANEN")))</f>
        <v>MANGLER - MÅ OPPDATERE EAN-FANEN</v>
      </c>
      <c r="P2217" s="171">
        <f t="shared" si="106"/>
        <v>0</v>
      </c>
      <c r="Q2217" s="171">
        <f t="shared" si="107"/>
        <v>0</v>
      </c>
      <c r="S2217" s="102" t="str">
        <f>IF(B2217="NET","",IFERROR(VLOOKUP(O2217,'2) Order Form'!$V$9:$V$905,1,FALSE),"Ikke med I order form"))</f>
        <v>Ikke med I order form</v>
      </c>
      <c r="U2217" s="118"/>
    </row>
    <row r="2218" spans="1:21">
      <c r="A2218">
        <v>840053</v>
      </c>
      <c r="B2218" t="s">
        <v>3590</v>
      </c>
      <c r="C2218" t="s">
        <v>3939</v>
      </c>
      <c r="D2218" t="s">
        <v>216</v>
      </c>
      <c r="E2218" t="s">
        <v>217</v>
      </c>
      <c r="F2218" t="s">
        <v>79</v>
      </c>
      <c r="G2218" t="s">
        <v>214</v>
      </c>
      <c r="H2218">
        <v>0</v>
      </c>
      <c r="I2218">
        <v>0</v>
      </c>
      <c r="J2218">
        <v>0</v>
      </c>
      <c r="K2218">
        <v>0</v>
      </c>
      <c r="L2218">
        <v>0</v>
      </c>
      <c r="N2218" s="171" t="str">
        <f t="shared" si="105"/>
        <v>840053-MNGRY-SM</v>
      </c>
      <c r="O2218" s="172" t="str">
        <f>IF(B2218="NET","",IF(B2218="","",IFERROR(VLOOKUP(N2218,EAN!$A:$B,2,FALSE),"MANGLER - MÅ OPPDATERE EAN-FANEN")))</f>
        <v>MANGLER - MÅ OPPDATERE EAN-FANEN</v>
      </c>
      <c r="P2218" s="171">
        <f t="shared" si="106"/>
        <v>0</v>
      </c>
      <c r="Q2218" s="171">
        <f t="shared" si="107"/>
        <v>0</v>
      </c>
      <c r="S2218" s="102" t="str">
        <f>IF(B2218="NET","",IFERROR(VLOOKUP(O2218,'2) Order Form'!$V$9:$V$905,1,FALSE),"Ikke med I order form"))</f>
        <v>Ikke med I order form</v>
      </c>
      <c r="U2218" s="118"/>
    </row>
    <row r="2219" spans="1:21">
      <c r="A2219">
        <v>840053</v>
      </c>
      <c r="B2219" t="s">
        <v>3590</v>
      </c>
      <c r="C2219" t="s">
        <v>3939</v>
      </c>
      <c r="D2219" t="s">
        <v>218</v>
      </c>
      <c r="E2219" t="s">
        <v>217</v>
      </c>
      <c r="F2219" t="s">
        <v>80</v>
      </c>
      <c r="G2219" t="s">
        <v>214</v>
      </c>
      <c r="H2219">
        <v>0</v>
      </c>
      <c r="I2219">
        <v>0</v>
      </c>
      <c r="J2219">
        <v>0</v>
      </c>
      <c r="K2219">
        <v>0</v>
      </c>
      <c r="L2219">
        <v>0</v>
      </c>
      <c r="N2219" s="171" t="str">
        <f t="shared" si="105"/>
        <v>840053-MNGRY-ML</v>
      </c>
      <c r="O2219" s="172" t="str">
        <f>IF(B2219="NET","",IF(B2219="","",IFERROR(VLOOKUP(N2219,EAN!$A:$B,2,FALSE),"MANGLER - MÅ OPPDATERE EAN-FANEN")))</f>
        <v>MANGLER - MÅ OPPDATERE EAN-FANEN</v>
      </c>
      <c r="P2219" s="171">
        <f t="shared" si="106"/>
        <v>0</v>
      </c>
      <c r="Q2219" s="171">
        <f t="shared" si="107"/>
        <v>0</v>
      </c>
      <c r="S2219" s="102" t="str">
        <f>IF(B2219="NET","",IFERROR(VLOOKUP(O2219,'2) Order Form'!$V$9:$V$905,1,FALSE),"Ikke med I order form"))</f>
        <v>Ikke med I order form</v>
      </c>
      <c r="U2219" s="118"/>
    </row>
    <row r="2220" spans="1:21">
      <c r="A2220">
        <v>840053</v>
      </c>
      <c r="B2220" t="s">
        <v>3590</v>
      </c>
      <c r="C2220" t="s">
        <v>3939</v>
      </c>
      <c r="D2220" t="s">
        <v>219</v>
      </c>
      <c r="E2220" t="s">
        <v>217</v>
      </c>
      <c r="F2220" t="s">
        <v>81</v>
      </c>
      <c r="G2220" t="s">
        <v>214</v>
      </c>
      <c r="H2220">
        <v>0</v>
      </c>
      <c r="I2220">
        <v>0</v>
      </c>
      <c r="J2220">
        <v>0</v>
      </c>
      <c r="K2220">
        <v>0</v>
      </c>
      <c r="L2220">
        <v>0</v>
      </c>
      <c r="N2220" s="171" t="str">
        <f t="shared" si="105"/>
        <v>840053-MNGRY-LXL</v>
      </c>
      <c r="O2220" s="172" t="str">
        <f>IF(B2220="NET","",IF(B2220="","",IFERROR(VLOOKUP(N2220,EAN!$A:$B,2,FALSE),"MANGLER - MÅ OPPDATERE EAN-FANEN")))</f>
        <v>MANGLER - MÅ OPPDATERE EAN-FANEN</v>
      </c>
      <c r="P2220" s="171">
        <f t="shared" si="106"/>
        <v>0</v>
      </c>
      <c r="Q2220" s="171">
        <f t="shared" si="107"/>
        <v>0</v>
      </c>
      <c r="S2220" s="102" t="str">
        <f>IF(B2220="NET","",IFERROR(VLOOKUP(O2220,'2) Order Form'!$V$9:$V$905,1,FALSE),"Ikke med I order form"))</f>
        <v>Ikke med I order form</v>
      </c>
      <c r="U2220" s="118"/>
    </row>
    <row r="2221" spans="1:21">
      <c r="A2221">
        <v>840053</v>
      </c>
      <c r="B2221" t="s">
        <v>3590</v>
      </c>
      <c r="C2221" t="s">
        <v>3939</v>
      </c>
      <c r="D2221" t="s">
        <v>3640</v>
      </c>
      <c r="E2221" t="s">
        <v>3541</v>
      </c>
      <c r="F2221" t="s">
        <v>3596</v>
      </c>
      <c r="G2221" t="s">
        <v>214</v>
      </c>
      <c r="H2221">
        <v>0</v>
      </c>
      <c r="I2221">
        <v>0</v>
      </c>
      <c r="J2221">
        <v>0</v>
      </c>
      <c r="K2221">
        <v>0</v>
      </c>
      <c r="L2221">
        <v>0</v>
      </c>
      <c r="N2221" s="171" t="str">
        <f t="shared" si="105"/>
        <v>840053-MOLME-XXL</v>
      </c>
      <c r="O2221" s="172" t="str">
        <f>IF(B2221="NET","",IF(B2221="","",IFERROR(VLOOKUP(N2221,EAN!$A:$B,2,FALSE),"MANGLER - MÅ OPPDATERE EAN-FANEN")))</f>
        <v>MANGLER - MÅ OPPDATERE EAN-FANEN</v>
      </c>
      <c r="P2221" s="171">
        <f t="shared" si="106"/>
        <v>0</v>
      </c>
      <c r="Q2221" s="171">
        <f t="shared" si="107"/>
        <v>0</v>
      </c>
      <c r="S2221" s="102" t="str">
        <f>IF(B2221="NET","",IFERROR(VLOOKUP(O2221,'2) Order Form'!$V$9:$V$905,1,FALSE),"Ikke med I order form"))</f>
        <v>Ikke med I order form</v>
      </c>
      <c r="U2221" s="118"/>
    </row>
    <row r="2222" spans="1:21">
      <c r="A2222">
        <v>840053</v>
      </c>
      <c r="B2222" t="s">
        <v>3590</v>
      </c>
      <c r="C2222" t="s">
        <v>3939</v>
      </c>
      <c r="D2222" t="s">
        <v>3540</v>
      </c>
      <c r="E2222" t="s">
        <v>3541</v>
      </c>
      <c r="F2222" t="s">
        <v>79</v>
      </c>
      <c r="G2222" t="s">
        <v>214</v>
      </c>
      <c r="H2222">
        <v>0</v>
      </c>
      <c r="I2222">
        <v>0</v>
      </c>
      <c r="J2222">
        <v>0</v>
      </c>
      <c r="K2222">
        <v>0</v>
      </c>
      <c r="L2222">
        <v>0</v>
      </c>
      <c r="N2222" s="171" t="str">
        <f t="shared" si="105"/>
        <v>840053-MOLME-SM</v>
      </c>
      <c r="O2222" s="172" t="str">
        <f>IF(B2222="NET","",IF(B2222="","",IFERROR(VLOOKUP(N2222,EAN!$A:$B,2,FALSE),"MANGLER - MÅ OPPDATERE EAN-FANEN")))</f>
        <v>MANGLER - MÅ OPPDATERE EAN-FANEN</v>
      </c>
      <c r="P2222" s="171">
        <f t="shared" si="106"/>
        <v>0</v>
      </c>
      <c r="Q2222" s="171">
        <f t="shared" si="107"/>
        <v>0</v>
      </c>
      <c r="S2222" s="102" t="str">
        <f>IF(B2222="NET","",IFERROR(VLOOKUP(O2222,'2) Order Form'!$V$9:$V$905,1,FALSE),"Ikke med I order form"))</f>
        <v>Ikke med I order form</v>
      </c>
      <c r="U2222" s="118"/>
    </row>
    <row r="2223" spans="1:21">
      <c r="A2223">
        <v>840053</v>
      </c>
      <c r="B2223" t="s">
        <v>3590</v>
      </c>
      <c r="C2223" t="s">
        <v>3939</v>
      </c>
      <c r="D2223" t="s">
        <v>3542</v>
      </c>
      <c r="E2223" t="s">
        <v>3541</v>
      </c>
      <c r="F2223" t="s">
        <v>80</v>
      </c>
      <c r="G2223" t="s">
        <v>214</v>
      </c>
      <c r="H2223">
        <v>0</v>
      </c>
      <c r="I2223">
        <v>0</v>
      </c>
      <c r="J2223">
        <v>0</v>
      </c>
      <c r="K2223">
        <v>0</v>
      </c>
      <c r="L2223">
        <v>0</v>
      </c>
      <c r="N2223" s="171" t="str">
        <f t="shared" si="105"/>
        <v>840053-MOLME-ML</v>
      </c>
      <c r="O2223" s="172" t="str">
        <f>IF(B2223="NET","",IF(B2223="","",IFERROR(VLOOKUP(N2223,EAN!$A:$B,2,FALSE),"MANGLER - MÅ OPPDATERE EAN-FANEN")))</f>
        <v>MANGLER - MÅ OPPDATERE EAN-FANEN</v>
      </c>
      <c r="P2223" s="171">
        <f t="shared" si="106"/>
        <v>0</v>
      </c>
      <c r="Q2223" s="171">
        <f t="shared" si="107"/>
        <v>0</v>
      </c>
      <c r="S2223" s="102" t="str">
        <f>IF(B2223="NET","",IFERROR(VLOOKUP(O2223,'2) Order Form'!$V$9:$V$905,1,FALSE),"Ikke med I order form"))</f>
        <v>Ikke med I order form</v>
      </c>
      <c r="U2223" s="118"/>
    </row>
    <row r="2224" spans="1:21">
      <c r="A2224">
        <v>840053</v>
      </c>
      <c r="B2224" t="s">
        <v>3590</v>
      </c>
      <c r="C2224" t="s">
        <v>3939</v>
      </c>
      <c r="D2224" t="s">
        <v>3543</v>
      </c>
      <c r="E2224" t="s">
        <v>3541</v>
      </c>
      <c r="F2224" t="s">
        <v>81</v>
      </c>
      <c r="G2224" t="s">
        <v>214</v>
      </c>
      <c r="H2224">
        <v>0</v>
      </c>
      <c r="I2224">
        <v>0</v>
      </c>
      <c r="J2224">
        <v>0</v>
      </c>
      <c r="K2224">
        <v>0</v>
      </c>
      <c r="L2224">
        <v>0</v>
      </c>
      <c r="N2224" s="171" t="str">
        <f t="shared" si="105"/>
        <v>840053-MOLME-LXL</v>
      </c>
      <c r="O2224" s="172" t="str">
        <f>IF(B2224="NET","",IF(B2224="","",IFERROR(VLOOKUP(N2224,EAN!$A:$B,2,FALSE),"MANGLER - MÅ OPPDATERE EAN-FANEN")))</f>
        <v>MANGLER - MÅ OPPDATERE EAN-FANEN</v>
      </c>
      <c r="P2224" s="171">
        <f t="shared" si="106"/>
        <v>0</v>
      </c>
      <c r="Q2224" s="171">
        <f t="shared" si="107"/>
        <v>0</v>
      </c>
      <c r="S2224" s="102" t="str">
        <f>IF(B2224="NET","",IFERROR(VLOOKUP(O2224,'2) Order Form'!$V$9:$V$905,1,FALSE),"Ikke med I order form"))</f>
        <v>Ikke med I order form</v>
      </c>
      <c r="U2224" s="118"/>
    </row>
    <row r="2225" spans="1:21">
      <c r="A2225">
        <v>840053</v>
      </c>
      <c r="B2225" t="s">
        <v>3590</v>
      </c>
      <c r="C2225" t="s">
        <v>3939</v>
      </c>
      <c r="D2225" t="s">
        <v>3641</v>
      </c>
      <c r="E2225" t="s">
        <v>351</v>
      </c>
      <c r="F2225" t="s">
        <v>3596</v>
      </c>
      <c r="G2225" t="s">
        <v>214</v>
      </c>
      <c r="H2225">
        <v>28</v>
      </c>
      <c r="I2225">
        <v>28</v>
      </c>
      <c r="J2225">
        <v>28</v>
      </c>
      <c r="K2225">
        <v>28</v>
      </c>
      <c r="L2225">
        <v>28</v>
      </c>
      <c r="N2225" s="171" t="str">
        <f t="shared" si="105"/>
        <v>840053-MROGD-XXL</v>
      </c>
      <c r="O2225" s="172" t="str">
        <f>IF(B2225="NET","",IF(B2225="","",IFERROR(VLOOKUP(N2225,EAN!$A:$B,2,FALSE),"MANGLER - MÅ OPPDATERE EAN-FANEN")))</f>
        <v>MANGLER - MÅ OPPDATERE EAN-FANEN</v>
      </c>
      <c r="P2225" s="171">
        <f t="shared" si="106"/>
        <v>28</v>
      </c>
      <c r="Q2225" s="171">
        <f t="shared" si="107"/>
        <v>28</v>
      </c>
      <c r="S2225" s="102" t="str">
        <f>IF(B2225="NET","",IFERROR(VLOOKUP(O2225,'2) Order Form'!$V$9:$V$905,1,FALSE),"Ikke med I order form"))</f>
        <v>Ikke med I order form</v>
      </c>
      <c r="U2225" s="118"/>
    </row>
    <row r="2226" spans="1:21">
      <c r="A2226">
        <v>840053</v>
      </c>
      <c r="B2226" t="s">
        <v>3590</v>
      </c>
      <c r="C2226" t="s">
        <v>3939</v>
      </c>
      <c r="D2226" t="s">
        <v>350</v>
      </c>
      <c r="E2226" t="s">
        <v>351</v>
      </c>
      <c r="F2226" t="s">
        <v>79</v>
      </c>
      <c r="G2226" t="s">
        <v>214</v>
      </c>
      <c r="H2226">
        <v>0</v>
      </c>
      <c r="I2226">
        <v>0</v>
      </c>
      <c r="J2226">
        <v>0</v>
      </c>
      <c r="K2226">
        <v>0</v>
      </c>
      <c r="L2226">
        <v>0</v>
      </c>
      <c r="N2226" s="171" t="str">
        <f t="shared" si="105"/>
        <v>840053-MROGD-SM</v>
      </c>
      <c r="O2226" s="172" t="str">
        <f>IF(B2226="NET","",IF(B2226="","",IFERROR(VLOOKUP(N2226,EAN!$A:$B,2,FALSE),"MANGLER - MÅ OPPDATERE EAN-FANEN")))</f>
        <v>MANGLER - MÅ OPPDATERE EAN-FANEN</v>
      </c>
      <c r="P2226" s="171">
        <f t="shared" si="106"/>
        <v>0</v>
      </c>
      <c r="Q2226" s="171">
        <f t="shared" si="107"/>
        <v>0</v>
      </c>
      <c r="S2226" s="102" t="str">
        <f>IF(B2226="NET","",IFERROR(VLOOKUP(O2226,'2) Order Form'!$V$9:$V$905,1,FALSE),"Ikke med I order form"))</f>
        <v>Ikke med I order form</v>
      </c>
      <c r="U2226" s="118"/>
    </row>
    <row r="2227" spans="1:21">
      <c r="A2227">
        <v>840053</v>
      </c>
      <c r="B2227" t="s">
        <v>3590</v>
      </c>
      <c r="C2227" t="s">
        <v>3939</v>
      </c>
      <c r="D2227" t="s">
        <v>352</v>
      </c>
      <c r="E2227" t="s">
        <v>351</v>
      </c>
      <c r="F2227" t="s">
        <v>80</v>
      </c>
      <c r="G2227" t="s">
        <v>214</v>
      </c>
      <c r="H2227">
        <v>0</v>
      </c>
      <c r="I2227">
        <v>0</v>
      </c>
      <c r="J2227">
        <v>0</v>
      </c>
      <c r="K2227">
        <v>0</v>
      </c>
      <c r="L2227">
        <v>0</v>
      </c>
      <c r="N2227" s="171" t="str">
        <f t="shared" si="105"/>
        <v>840053-MROGD-ML</v>
      </c>
      <c r="O2227" s="172" t="str">
        <f>IF(B2227="NET","",IF(B2227="","",IFERROR(VLOOKUP(N2227,EAN!$A:$B,2,FALSE),"MANGLER - MÅ OPPDATERE EAN-FANEN")))</f>
        <v>MANGLER - MÅ OPPDATERE EAN-FANEN</v>
      </c>
      <c r="P2227" s="171">
        <f t="shared" si="106"/>
        <v>0</v>
      </c>
      <c r="Q2227" s="171">
        <f t="shared" si="107"/>
        <v>0</v>
      </c>
      <c r="S2227" s="102" t="str">
        <f>IF(B2227="NET","",IFERROR(VLOOKUP(O2227,'2) Order Form'!$V$9:$V$905,1,FALSE),"Ikke med I order form"))</f>
        <v>Ikke med I order form</v>
      </c>
      <c r="U2227" s="118"/>
    </row>
    <row r="2228" spans="1:21">
      <c r="A2228">
        <v>840053</v>
      </c>
      <c r="B2228" t="s">
        <v>3590</v>
      </c>
      <c r="C2228" t="s">
        <v>3939</v>
      </c>
      <c r="D2228" t="s">
        <v>353</v>
      </c>
      <c r="E2228" t="s">
        <v>351</v>
      </c>
      <c r="F2228" t="s">
        <v>81</v>
      </c>
      <c r="G2228" t="s">
        <v>214</v>
      </c>
      <c r="H2228">
        <v>9</v>
      </c>
      <c r="I2228">
        <v>9</v>
      </c>
      <c r="J2228">
        <v>9</v>
      </c>
      <c r="K2228">
        <v>9</v>
      </c>
      <c r="L2228">
        <v>9</v>
      </c>
      <c r="N2228" s="171" t="str">
        <f t="shared" si="105"/>
        <v>840053-MROGD-LXL</v>
      </c>
      <c r="O2228" s="172" t="str">
        <f>IF(B2228="NET","",IF(B2228="","",IFERROR(VLOOKUP(N2228,EAN!$A:$B,2,FALSE),"MANGLER - MÅ OPPDATERE EAN-FANEN")))</f>
        <v>MANGLER - MÅ OPPDATERE EAN-FANEN</v>
      </c>
      <c r="P2228" s="171">
        <f t="shared" si="106"/>
        <v>9</v>
      </c>
      <c r="Q2228" s="171">
        <f t="shared" si="107"/>
        <v>9</v>
      </c>
      <c r="S2228" s="102" t="str">
        <f>IF(B2228="NET","",IFERROR(VLOOKUP(O2228,'2) Order Form'!$V$9:$V$905,1,FALSE),"Ikke med I order form"))</f>
        <v>Ikke med I order form</v>
      </c>
      <c r="U2228" s="118"/>
    </row>
    <row r="2229" spans="1:21">
      <c r="A2229">
        <v>840053</v>
      </c>
      <c r="B2229" t="s">
        <v>3590</v>
      </c>
      <c r="C2229" t="s">
        <v>3939</v>
      </c>
      <c r="D2229" t="s">
        <v>3642</v>
      </c>
      <c r="E2229" t="s">
        <v>3545</v>
      </c>
      <c r="F2229" t="s">
        <v>3596</v>
      </c>
      <c r="G2229" t="s">
        <v>214</v>
      </c>
      <c r="H2229">
        <v>0</v>
      </c>
      <c r="I2229">
        <v>0</v>
      </c>
      <c r="J2229">
        <v>0</v>
      </c>
      <c r="K2229">
        <v>0</v>
      </c>
      <c r="L2229">
        <v>0</v>
      </c>
      <c r="N2229" s="171" t="str">
        <f t="shared" si="105"/>
        <v>840053-MSHBL-XXL</v>
      </c>
      <c r="O2229" s="172" t="str">
        <f>IF(B2229="NET","",IF(B2229="","",IFERROR(VLOOKUP(N2229,EAN!$A:$B,2,FALSE),"MANGLER - MÅ OPPDATERE EAN-FANEN")))</f>
        <v>MANGLER - MÅ OPPDATERE EAN-FANEN</v>
      </c>
      <c r="P2229" s="171">
        <f t="shared" si="106"/>
        <v>0</v>
      </c>
      <c r="Q2229" s="171">
        <f t="shared" si="107"/>
        <v>0</v>
      </c>
      <c r="S2229" s="102" t="str">
        <f>IF(B2229="NET","",IFERROR(VLOOKUP(O2229,'2) Order Form'!$V$9:$V$905,1,FALSE),"Ikke med I order form"))</f>
        <v>Ikke med I order form</v>
      </c>
      <c r="U2229" s="118"/>
    </row>
    <row r="2230" spans="1:21">
      <c r="A2230">
        <v>840053</v>
      </c>
      <c r="B2230" t="s">
        <v>3590</v>
      </c>
      <c r="C2230" t="s">
        <v>3939</v>
      </c>
      <c r="D2230" t="s">
        <v>3544</v>
      </c>
      <c r="E2230" t="s">
        <v>3545</v>
      </c>
      <c r="F2230" t="s">
        <v>79</v>
      </c>
      <c r="G2230" t="s">
        <v>214</v>
      </c>
      <c r="H2230">
        <v>0</v>
      </c>
      <c r="I2230">
        <v>0</v>
      </c>
      <c r="J2230">
        <v>0</v>
      </c>
      <c r="K2230">
        <v>0</v>
      </c>
      <c r="L2230">
        <v>0</v>
      </c>
      <c r="N2230" s="171" t="str">
        <f t="shared" si="105"/>
        <v>840053-MSHBL-SM</v>
      </c>
      <c r="O2230" s="172" t="str">
        <f>IF(B2230="NET","",IF(B2230="","",IFERROR(VLOOKUP(N2230,EAN!$A:$B,2,FALSE),"MANGLER - MÅ OPPDATERE EAN-FANEN")))</f>
        <v>MANGLER - MÅ OPPDATERE EAN-FANEN</v>
      </c>
      <c r="P2230" s="171">
        <f t="shared" si="106"/>
        <v>0</v>
      </c>
      <c r="Q2230" s="171">
        <f t="shared" si="107"/>
        <v>0</v>
      </c>
      <c r="S2230" s="102" t="str">
        <f>IF(B2230="NET","",IFERROR(VLOOKUP(O2230,'2) Order Form'!$V$9:$V$905,1,FALSE),"Ikke med I order form"))</f>
        <v>Ikke med I order form</v>
      </c>
      <c r="U2230" s="118"/>
    </row>
    <row r="2231" spans="1:21">
      <c r="A2231">
        <v>840053</v>
      </c>
      <c r="B2231" t="s">
        <v>3590</v>
      </c>
      <c r="C2231" t="s">
        <v>3939</v>
      </c>
      <c r="D2231" t="s">
        <v>3546</v>
      </c>
      <c r="E2231" t="s">
        <v>3545</v>
      </c>
      <c r="F2231" t="s">
        <v>80</v>
      </c>
      <c r="G2231" t="s">
        <v>214</v>
      </c>
      <c r="H2231">
        <v>0</v>
      </c>
      <c r="I2231">
        <v>0</v>
      </c>
      <c r="J2231">
        <v>0</v>
      </c>
      <c r="K2231">
        <v>0</v>
      </c>
      <c r="L2231">
        <v>0</v>
      </c>
      <c r="N2231" s="171" t="str">
        <f t="shared" si="105"/>
        <v>840053-MSHBL-ML</v>
      </c>
      <c r="O2231" s="172" t="str">
        <f>IF(B2231="NET","",IF(B2231="","",IFERROR(VLOOKUP(N2231,EAN!$A:$B,2,FALSE),"MANGLER - MÅ OPPDATERE EAN-FANEN")))</f>
        <v>MANGLER - MÅ OPPDATERE EAN-FANEN</v>
      </c>
      <c r="P2231" s="171">
        <f t="shared" si="106"/>
        <v>0</v>
      </c>
      <c r="Q2231" s="171">
        <f t="shared" si="107"/>
        <v>0</v>
      </c>
      <c r="S2231" s="102" t="str">
        <f>IF(B2231="NET","",IFERROR(VLOOKUP(O2231,'2) Order Form'!$V$9:$V$905,1,FALSE),"Ikke med I order form"))</f>
        <v>Ikke med I order form</v>
      </c>
      <c r="U2231" s="118"/>
    </row>
    <row r="2232" spans="1:21">
      <c r="A2232">
        <v>840053</v>
      </c>
      <c r="B2232" t="s">
        <v>3590</v>
      </c>
      <c r="C2232" t="s">
        <v>3939</v>
      </c>
      <c r="D2232" t="s">
        <v>3547</v>
      </c>
      <c r="E2232" t="s">
        <v>3545</v>
      </c>
      <c r="F2232" t="s">
        <v>81</v>
      </c>
      <c r="G2232" t="s">
        <v>214</v>
      </c>
      <c r="H2232">
        <v>48</v>
      </c>
      <c r="I2232">
        <v>48</v>
      </c>
      <c r="J2232">
        <v>48</v>
      </c>
      <c r="K2232">
        <v>48</v>
      </c>
      <c r="L2232">
        <v>48</v>
      </c>
      <c r="N2232" s="171" t="str">
        <f t="shared" si="105"/>
        <v>840053-MSHBL-LXL</v>
      </c>
      <c r="O2232" s="172" t="str">
        <f>IF(B2232="NET","",IF(B2232="","",IFERROR(VLOOKUP(N2232,EAN!$A:$B,2,FALSE),"MANGLER - MÅ OPPDATERE EAN-FANEN")))</f>
        <v>MANGLER - MÅ OPPDATERE EAN-FANEN</v>
      </c>
      <c r="P2232" s="171">
        <f t="shared" si="106"/>
        <v>48</v>
      </c>
      <c r="Q2232" s="171">
        <f t="shared" si="107"/>
        <v>48</v>
      </c>
      <c r="S2232" s="102" t="str">
        <f>IF(B2232="NET","",IFERROR(VLOOKUP(O2232,'2) Order Form'!$V$9:$V$905,1,FALSE),"Ikke med I order form"))</f>
        <v>Ikke med I order form</v>
      </c>
      <c r="U2232" s="118"/>
    </row>
    <row r="2233" spans="1:21">
      <c r="A2233">
        <v>840053</v>
      </c>
      <c r="B2233" t="s">
        <v>3590</v>
      </c>
      <c r="C2233" t="s">
        <v>3939</v>
      </c>
      <c r="D2233" t="s">
        <v>3548</v>
      </c>
      <c r="E2233" t="s">
        <v>3549</v>
      </c>
      <c r="F2233" t="s">
        <v>79</v>
      </c>
      <c r="G2233" t="s">
        <v>214</v>
      </c>
      <c r="H2233">
        <v>0</v>
      </c>
      <c r="I2233">
        <v>0</v>
      </c>
      <c r="J2233">
        <v>0</v>
      </c>
      <c r="K2233">
        <v>0</v>
      </c>
      <c r="L2233">
        <v>0</v>
      </c>
      <c r="N2233" s="171" t="str">
        <f t="shared" si="105"/>
        <v>840053-NAVY-SM</v>
      </c>
      <c r="O2233" s="172" t="str">
        <f>IF(B2233="NET","",IF(B2233="","",IFERROR(VLOOKUP(N2233,EAN!$A:$B,2,FALSE),"MANGLER - MÅ OPPDATERE EAN-FANEN")))</f>
        <v>MANGLER - MÅ OPPDATERE EAN-FANEN</v>
      </c>
      <c r="P2233" s="171">
        <f t="shared" si="106"/>
        <v>0</v>
      </c>
      <c r="Q2233" s="171">
        <f t="shared" si="107"/>
        <v>0</v>
      </c>
      <c r="S2233" s="102" t="str">
        <f>IF(B2233="NET","",IFERROR(VLOOKUP(O2233,'2) Order Form'!$V$9:$V$905,1,FALSE),"Ikke med I order form"))</f>
        <v>Ikke med I order form</v>
      </c>
      <c r="U2233" s="118"/>
    </row>
    <row r="2234" spans="1:21">
      <c r="A2234">
        <v>840053</v>
      </c>
      <c r="B2234" t="s">
        <v>3590</v>
      </c>
      <c r="C2234" t="s">
        <v>3939</v>
      </c>
      <c r="D2234" t="s">
        <v>3550</v>
      </c>
      <c r="E2234" t="s">
        <v>3549</v>
      </c>
      <c r="F2234" t="s">
        <v>80</v>
      </c>
      <c r="G2234" t="s">
        <v>214</v>
      </c>
      <c r="H2234">
        <v>0</v>
      </c>
      <c r="I2234">
        <v>0</v>
      </c>
      <c r="J2234">
        <v>0</v>
      </c>
      <c r="K2234">
        <v>0</v>
      </c>
      <c r="L2234">
        <v>0</v>
      </c>
      <c r="N2234" s="171" t="str">
        <f t="shared" si="105"/>
        <v>840053-NAVY-ML</v>
      </c>
      <c r="O2234" s="172" t="str">
        <f>IF(B2234="NET","",IF(B2234="","",IFERROR(VLOOKUP(N2234,EAN!$A:$B,2,FALSE),"MANGLER - MÅ OPPDATERE EAN-FANEN")))</f>
        <v>MANGLER - MÅ OPPDATERE EAN-FANEN</v>
      </c>
      <c r="P2234" s="171">
        <f t="shared" si="106"/>
        <v>0</v>
      </c>
      <c r="Q2234" s="171">
        <f t="shared" si="107"/>
        <v>0</v>
      </c>
      <c r="S2234" s="102" t="str">
        <f>IF(B2234="NET","",IFERROR(VLOOKUP(O2234,'2) Order Form'!$V$9:$V$905,1,FALSE),"Ikke med I order form"))</f>
        <v>Ikke med I order form</v>
      </c>
      <c r="U2234" s="118"/>
    </row>
    <row r="2235" spans="1:21">
      <c r="A2235">
        <v>840053</v>
      </c>
      <c r="B2235" t="s">
        <v>3590</v>
      </c>
      <c r="C2235" t="s">
        <v>3939</v>
      </c>
      <c r="D2235" t="s">
        <v>3551</v>
      </c>
      <c r="E2235" t="s">
        <v>3549</v>
      </c>
      <c r="F2235" t="s">
        <v>81</v>
      </c>
      <c r="G2235" t="s">
        <v>214</v>
      </c>
      <c r="H2235">
        <v>0</v>
      </c>
      <c r="I2235">
        <v>0</v>
      </c>
      <c r="J2235">
        <v>0</v>
      </c>
      <c r="K2235">
        <v>0</v>
      </c>
      <c r="L2235">
        <v>0</v>
      </c>
      <c r="N2235" s="171" t="str">
        <f t="shared" si="105"/>
        <v>840053-NAVY-LXL</v>
      </c>
      <c r="O2235" s="172" t="str">
        <f>IF(B2235="NET","",IF(B2235="","",IFERROR(VLOOKUP(N2235,EAN!$A:$B,2,FALSE),"MANGLER - MÅ OPPDATERE EAN-FANEN")))</f>
        <v>MANGLER - MÅ OPPDATERE EAN-FANEN</v>
      </c>
      <c r="P2235" s="171">
        <f t="shared" si="106"/>
        <v>0</v>
      </c>
      <c r="Q2235" s="171">
        <f t="shared" si="107"/>
        <v>0</v>
      </c>
      <c r="S2235" s="102" t="str">
        <f>IF(B2235="NET","",IFERROR(VLOOKUP(O2235,'2) Order Form'!$V$9:$V$905,1,FALSE),"Ikke med I order form"))</f>
        <v>Ikke med I order form</v>
      </c>
      <c r="U2235" s="118"/>
    </row>
    <row r="2236" spans="1:21">
      <c r="A2236">
        <v>840053</v>
      </c>
      <c r="B2236" t="s">
        <v>3590</v>
      </c>
      <c r="C2236" t="s">
        <v>3939</v>
      </c>
      <c r="D2236" t="s">
        <v>3552</v>
      </c>
      <c r="E2236" t="s">
        <v>3553</v>
      </c>
      <c r="F2236" t="s">
        <v>79</v>
      </c>
      <c r="G2236" t="s">
        <v>214</v>
      </c>
      <c r="H2236">
        <v>0</v>
      </c>
      <c r="I2236">
        <v>0</v>
      </c>
      <c r="J2236">
        <v>0</v>
      </c>
      <c r="K2236">
        <v>0</v>
      </c>
      <c r="L2236">
        <v>0</v>
      </c>
      <c r="N2236" s="171" t="str">
        <f t="shared" si="105"/>
        <v>840053-OEDRB-SM</v>
      </c>
      <c r="O2236" s="172" t="str">
        <f>IF(B2236="NET","",IF(B2236="","",IFERROR(VLOOKUP(N2236,EAN!$A:$B,2,FALSE),"MANGLER - MÅ OPPDATERE EAN-FANEN")))</f>
        <v>MANGLER - MÅ OPPDATERE EAN-FANEN</v>
      </c>
      <c r="P2236" s="171">
        <f t="shared" si="106"/>
        <v>0</v>
      </c>
      <c r="Q2236" s="171">
        <f t="shared" si="107"/>
        <v>0</v>
      </c>
      <c r="S2236" s="102" t="str">
        <f>IF(B2236="NET","",IFERROR(VLOOKUP(O2236,'2) Order Form'!$V$9:$V$905,1,FALSE),"Ikke med I order form"))</f>
        <v>Ikke med I order form</v>
      </c>
      <c r="U2236" s="118"/>
    </row>
    <row r="2237" spans="1:21">
      <c r="A2237">
        <v>840053</v>
      </c>
      <c r="B2237" t="s">
        <v>3590</v>
      </c>
      <c r="C2237" t="s">
        <v>3939</v>
      </c>
      <c r="D2237" t="s">
        <v>3554</v>
      </c>
      <c r="E2237" t="s">
        <v>3553</v>
      </c>
      <c r="F2237" t="s">
        <v>80</v>
      </c>
      <c r="G2237" t="s">
        <v>214</v>
      </c>
      <c r="H2237">
        <v>0</v>
      </c>
      <c r="I2237">
        <v>0</v>
      </c>
      <c r="J2237">
        <v>0</v>
      </c>
      <c r="K2237">
        <v>0</v>
      </c>
      <c r="L2237">
        <v>0</v>
      </c>
      <c r="N2237" s="171" t="str">
        <f t="shared" si="105"/>
        <v>840053-OEDRB-ML</v>
      </c>
      <c r="O2237" s="172" t="str">
        <f>IF(B2237="NET","",IF(B2237="","",IFERROR(VLOOKUP(N2237,EAN!$A:$B,2,FALSE),"MANGLER - MÅ OPPDATERE EAN-FANEN")))</f>
        <v>MANGLER - MÅ OPPDATERE EAN-FANEN</v>
      </c>
      <c r="P2237" s="171">
        <f t="shared" si="106"/>
        <v>0</v>
      </c>
      <c r="Q2237" s="171">
        <f t="shared" si="107"/>
        <v>0</v>
      </c>
      <c r="S2237" s="102" t="str">
        <f>IF(B2237="NET","",IFERROR(VLOOKUP(O2237,'2) Order Form'!$V$9:$V$905,1,FALSE),"Ikke med I order form"))</f>
        <v>Ikke med I order form</v>
      </c>
      <c r="U2237" s="118"/>
    </row>
    <row r="2238" spans="1:21">
      <c r="A2238">
        <v>840053</v>
      </c>
      <c r="B2238" t="s">
        <v>3590</v>
      </c>
      <c r="C2238" t="s">
        <v>3939</v>
      </c>
      <c r="D2238" t="s">
        <v>3555</v>
      </c>
      <c r="E2238" t="s">
        <v>3553</v>
      </c>
      <c r="F2238" t="s">
        <v>81</v>
      </c>
      <c r="G2238" t="s">
        <v>214</v>
      </c>
      <c r="H2238">
        <v>0</v>
      </c>
      <c r="I2238">
        <v>0</v>
      </c>
      <c r="J2238">
        <v>0</v>
      </c>
      <c r="K2238">
        <v>0</v>
      </c>
      <c r="L2238">
        <v>0</v>
      </c>
      <c r="N2238" s="171" t="str">
        <f t="shared" si="105"/>
        <v>840053-OEDRB-LXL</v>
      </c>
      <c r="O2238" s="172" t="str">
        <f>IF(B2238="NET","",IF(B2238="","",IFERROR(VLOOKUP(N2238,EAN!$A:$B,2,FALSE),"MANGLER - MÅ OPPDATERE EAN-FANEN")))</f>
        <v>MANGLER - MÅ OPPDATERE EAN-FANEN</v>
      </c>
      <c r="P2238" s="171">
        <f t="shared" si="106"/>
        <v>0</v>
      </c>
      <c r="Q2238" s="171">
        <f t="shared" si="107"/>
        <v>0</v>
      </c>
      <c r="S2238" s="102" t="str">
        <f>IF(B2238="NET","",IFERROR(VLOOKUP(O2238,'2) Order Form'!$V$9:$V$905,1,FALSE),"Ikke med I order form"))</f>
        <v>Ikke med I order form</v>
      </c>
      <c r="U2238" s="118"/>
    </row>
    <row r="2239" spans="1:21">
      <c r="A2239">
        <v>840053</v>
      </c>
      <c r="B2239" t="s">
        <v>3590</v>
      </c>
      <c r="C2239" t="s">
        <v>3939</v>
      </c>
      <c r="D2239" t="s">
        <v>3643</v>
      </c>
      <c r="E2239" t="s">
        <v>3644</v>
      </c>
      <c r="F2239" t="s">
        <v>79</v>
      </c>
      <c r="G2239" t="s">
        <v>214</v>
      </c>
      <c r="H2239">
        <v>0</v>
      </c>
      <c r="I2239">
        <v>0</v>
      </c>
      <c r="J2239">
        <v>0</v>
      </c>
      <c r="K2239">
        <v>0</v>
      </c>
      <c r="L2239">
        <v>0</v>
      </c>
      <c r="N2239" s="171" t="str">
        <f t="shared" si="105"/>
        <v>840053-SEBMC-SM</v>
      </c>
      <c r="O2239" s="172" t="str">
        <f>IF(B2239="NET","",IF(B2239="","",IFERROR(VLOOKUP(N2239,EAN!$A:$B,2,FALSE),"MANGLER - MÅ OPPDATERE EAN-FANEN")))</f>
        <v>MANGLER - MÅ OPPDATERE EAN-FANEN</v>
      </c>
      <c r="P2239" s="171">
        <f t="shared" si="106"/>
        <v>0</v>
      </c>
      <c r="Q2239" s="171">
        <f t="shared" si="107"/>
        <v>0</v>
      </c>
      <c r="S2239" s="102" t="str">
        <f>IF(B2239="NET","",IFERROR(VLOOKUP(O2239,'2) Order Form'!$V$9:$V$905,1,FALSE),"Ikke med I order form"))</f>
        <v>Ikke med I order form</v>
      </c>
      <c r="U2239" s="118"/>
    </row>
    <row r="2240" spans="1:21">
      <c r="A2240">
        <v>840053</v>
      </c>
      <c r="B2240" t="s">
        <v>3590</v>
      </c>
      <c r="C2240" t="s">
        <v>3939</v>
      </c>
      <c r="D2240" t="s">
        <v>3645</v>
      </c>
      <c r="E2240" t="s">
        <v>3644</v>
      </c>
      <c r="F2240" t="s">
        <v>80</v>
      </c>
      <c r="G2240" t="s">
        <v>214</v>
      </c>
      <c r="H2240">
        <v>0</v>
      </c>
      <c r="I2240">
        <v>0</v>
      </c>
      <c r="J2240">
        <v>0</v>
      </c>
      <c r="K2240">
        <v>0</v>
      </c>
      <c r="L2240">
        <v>0</v>
      </c>
      <c r="N2240" s="171" t="str">
        <f t="shared" si="105"/>
        <v>840053-SEBMC-ML</v>
      </c>
      <c r="O2240" s="172" t="str">
        <f>IF(B2240="NET","",IF(B2240="","",IFERROR(VLOOKUP(N2240,EAN!$A:$B,2,FALSE),"MANGLER - MÅ OPPDATERE EAN-FANEN")))</f>
        <v>MANGLER - MÅ OPPDATERE EAN-FANEN</v>
      </c>
      <c r="P2240" s="171">
        <f t="shared" si="106"/>
        <v>0</v>
      </c>
      <c r="Q2240" s="171">
        <f t="shared" si="107"/>
        <v>0</v>
      </c>
      <c r="S2240" s="102" t="str">
        <f>IF(B2240="NET","",IFERROR(VLOOKUP(O2240,'2) Order Form'!$V$9:$V$905,1,FALSE),"Ikke med I order form"))</f>
        <v>Ikke med I order form</v>
      </c>
      <c r="U2240" s="118"/>
    </row>
    <row r="2241" spans="1:21">
      <c r="A2241">
        <v>840053</v>
      </c>
      <c r="B2241" t="s">
        <v>3590</v>
      </c>
      <c r="C2241" t="s">
        <v>3939</v>
      </c>
      <c r="D2241" t="s">
        <v>3646</v>
      </c>
      <c r="E2241" t="s">
        <v>3644</v>
      </c>
      <c r="F2241" t="s">
        <v>81</v>
      </c>
      <c r="G2241" t="s">
        <v>214</v>
      </c>
      <c r="H2241">
        <v>0</v>
      </c>
      <c r="I2241">
        <v>0</v>
      </c>
      <c r="J2241">
        <v>0</v>
      </c>
      <c r="K2241">
        <v>0</v>
      </c>
      <c r="L2241">
        <v>0</v>
      </c>
      <c r="N2241" s="171" t="str">
        <f t="shared" si="105"/>
        <v>840053-SEBMC-LXL</v>
      </c>
      <c r="O2241" s="172" t="str">
        <f>IF(B2241="NET","",IF(B2241="","",IFERROR(VLOOKUP(N2241,EAN!$A:$B,2,FALSE),"MANGLER - MÅ OPPDATERE EAN-FANEN")))</f>
        <v>MANGLER - MÅ OPPDATERE EAN-FANEN</v>
      </c>
      <c r="P2241" s="171">
        <f t="shared" si="106"/>
        <v>0</v>
      </c>
      <c r="Q2241" s="171">
        <f t="shared" si="107"/>
        <v>0</v>
      </c>
      <c r="S2241" s="102" t="str">
        <f>IF(B2241="NET","",IFERROR(VLOOKUP(O2241,'2) Order Form'!$V$9:$V$905,1,FALSE),"Ikke med I order form"))</f>
        <v>Ikke med I order form</v>
      </c>
      <c r="U2241" s="118"/>
    </row>
    <row r="2242" spans="1:21">
      <c r="A2242">
        <v>840053</v>
      </c>
      <c r="B2242" t="s">
        <v>3590</v>
      </c>
      <c r="C2242" t="s">
        <v>3939</v>
      </c>
      <c r="D2242" t="s">
        <v>3647</v>
      </c>
      <c r="E2242" t="s">
        <v>3644</v>
      </c>
      <c r="F2242" t="s">
        <v>3596</v>
      </c>
      <c r="G2242" t="s">
        <v>214</v>
      </c>
      <c r="H2242">
        <v>0</v>
      </c>
      <c r="I2242">
        <v>0</v>
      </c>
      <c r="J2242">
        <v>0</v>
      </c>
      <c r="K2242">
        <v>0</v>
      </c>
      <c r="L2242">
        <v>0</v>
      </c>
      <c r="N2242" s="171" t="str">
        <f t="shared" si="105"/>
        <v>840053-SEBMC-XXL</v>
      </c>
      <c r="O2242" s="172" t="str">
        <f>IF(B2242="NET","",IF(B2242="","",IFERROR(VLOOKUP(N2242,EAN!$A:$B,2,FALSE),"MANGLER - MÅ OPPDATERE EAN-FANEN")))</f>
        <v>MANGLER - MÅ OPPDATERE EAN-FANEN</v>
      </c>
      <c r="P2242" s="171">
        <f t="shared" si="106"/>
        <v>0</v>
      </c>
      <c r="Q2242" s="171">
        <f t="shared" si="107"/>
        <v>0</v>
      </c>
      <c r="S2242" s="102" t="str">
        <f>IF(B2242="NET","",IFERROR(VLOOKUP(O2242,'2) Order Form'!$V$9:$V$905,1,FALSE),"Ikke med I order form"))</f>
        <v>Ikke med I order form</v>
      </c>
      <c r="U2242" s="118"/>
    </row>
    <row r="2243" spans="1:21">
      <c r="A2243">
        <v>840053</v>
      </c>
      <c r="B2243" t="s">
        <v>3590</v>
      </c>
      <c r="C2243" t="s">
        <v>3939</v>
      </c>
      <c r="D2243" t="s">
        <v>134</v>
      </c>
      <c r="E2243" t="s">
        <v>91</v>
      </c>
      <c r="F2243" t="s">
        <v>79</v>
      </c>
      <c r="G2243" t="s">
        <v>214</v>
      </c>
      <c r="H2243">
        <v>0</v>
      </c>
      <c r="I2243">
        <v>0</v>
      </c>
      <c r="J2243">
        <v>0</v>
      </c>
      <c r="K2243">
        <v>0</v>
      </c>
      <c r="L2243">
        <v>0</v>
      </c>
      <c r="N2243" s="171" t="str">
        <f t="shared" si="105"/>
        <v>840053-SGRME-SM</v>
      </c>
      <c r="O2243" s="172" t="str">
        <f>IF(B2243="NET","",IF(B2243="","",IFERROR(VLOOKUP(N2243,EAN!$A:$B,2,FALSE),"MANGLER - MÅ OPPDATERE EAN-FANEN")))</f>
        <v>MANGLER - MÅ OPPDATERE EAN-FANEN</v>
      </c>
      <c r="P2243" s="171">
        <f t="shared" si="106"/>
        <v>0</v>
      </c>
      <c r="Q2243" s="171">
        <f t="shared" si="107"/>
        <v>0</v>
      </c>
      <c r="S2243" s="102" t="str">
        <f>IF(B2243="NET","",IFERROR(VLOOKUP(O2243,'2) Order Form'!$V$9:$V$905,1,FALSE),"Ikke med I order form"))</f>
        <v>Ikke med I order form</v>
      </c>
      <c r="U2243" s="118"/>
    </row>
    <row r="2244" spans="1:21">
      <c r="A2244">
        <v>840053</v>
      </c>
      <c r="B2244" t="s">
        <v>3590</v>
      </c>
      <c r="C2244" t="s">
        <v>3939</v>
      </c>
      <c r="D2244" t="s">
        <v>135</v>
      </c>
      <c r="E2244" t="s">
        <v>91</v>
      </c>
      <c r="F2244" t="s">
        <v>80</v>
      </c>
      <c r="G2244" t="s">
        <v>214</v>
      </c>
      <c r="H2244">
        <v>0</v>
      </c>
      <c r="I2244">
        <v>0</v>
      </c>
      <c r="J2244">
        <v>0</v>
      </c>
      <c r="K2244">
        <v>0</v>
      </c>
      <c r="L2244">
        <v>0</v>
      </c>
      <c r="N2244" s="171" t="str">
        <f t="shared" si="105"/>
        <v>840053-SGRME-ML</v>
      </c>
      <c r="O2244" s="172" t="str">
        <f>IF(B2244="NET","",IF(B2244="","",IFERROR(VLOOKUP(N2244,EAN!$A:$B,2,FALSE),"MANGLER - MÅ OPPDATERE EAN-FANEN")))</f>
        <v>MANGLER - MÅ OPPDATERE EAN-FANEN</v>
      </c>
      <c r="P2244" s="171">
        <f t="shared" si="106"/>
        <v>0</v>
      </c>
      <c r="Q2244" s="171">
        <f t="shared" si="107"/>
        <v>0</v>
      </c>
      <c r="S2244" s="102" t="str">
        <f>IF(B2244="NET","",IFERROR(VLOOKUP(O2244,'2) Order Form'!$V$9:$V$905,1,FALSE),"Ikke med I order form"))</f>
        <v>Ikke med I order form</v>
      </c>
      <c r="U2244" s="118"/>
    </row>
    <row r="2245" spans="1:21">
      <c r="A2245">
        <v>840053</v>
      </c>
      <c r="B2245" t="s">
        <v>3590</v>
      </c>
      <c r="C2245" t="s">
        <v>3939</v>
      </c>
      <c r="D2245" t="s">
        <v>220</v>
      </c>
      <c r="E2245" t="s">
        <v>91</v>
      </c>
      <c r="F2245" t="s">
        <v>81</v>
      </c>
      <c r="G2245" t="s">
        <v>214</v>
      </c>
      <c r="H2245">
        <v>0</v>
      </c>
      <c r="I2245">
        <v>0</v>
      </c>
      <c r="J2245">
        <v>0</v>
      </c>
      <c r="K2245">
        <v>0</v>
      </c>
      <c r="L2245">
        <v>0</v>
      </c>
      <c r="N2245" s="171" t="str">
        <f t="shared" si="105"/>
        <v>840053-SGRME-LXL</v>
      </c>
      <c r="O2245" s="172" t="str">
        <f>IF(B2245="NET","",IF(B2245="","",IFERROR(VLOOKUP(N2245,EAN!$A:$B,2,FALSE),"MANGLER - MÅ OPPDATERE EAN-FANEN")))</f>
        <v>MANGLER - MÅ OPPDATERE EAN-FANEN</v>
      </c>
      <c r="P2245" s="171">
        <f t="shared" si="106"/>
        <v>0</v>
      </c>
      <c r="Q2245" s="171">
        <f t="shared" si="107"/>
        <v>0</v>
      </c>
      <c r="S2245" s="102" t="str">
        <f>IF(B2245="NET","",IFERROR(VLOOKUP(O2245,'2) Order Form'!$V$9:$V$905,1,FALSE),"Ikke med I order form"))</f>
        <v>Ikke med I order form</v>
      </c>
      <c r="U2245" s="118"/>
    </row>
    <row r="2246" spans="1:21">
      <c r="A2246">
        <v>840053</v>
      </c>
      <c r="B2246" t="s">
        <v>3590</v>
      </c>
      <c r="C2246" t="s">
        <v>3939</v>
      </c>
      <c r="D2246" t="s">
        <v>4120</v>
      </c>
      <c r="E2246" t="s">
        <v>4121</v>
      </c>
      <c r="F2246" t="s">
        <v>3596</v>
      </c>
      <c r="G2246" t="s">
        <v>111</v>
      </c>
      <c r="H2246">
        <v>0</v>
      </c>
      <c r="I2246">
        <v>0</v>
      </c>
      <c r="J2246">
        <v>0</v>
      </c>
      <c r="K2246">
        <v>0</v>
      </c>
      <c r="L2246">
        <v>0</v>
      </c>
      <c r="N2246" s="171" t="str">
        <f t="shared" si="105"/>
        <v>840053-WIGRN-XXL</v>
      </c>
      <c r="O2246" s="172" t="str">
        <f>IF(B2246="NET","",IF(B2246="","",IFERROR(VLOOKUP(N2246,EAN!$A:$B,2,FALSE),"MANGLER - MÅ OPPDATERE EAN-FANEN")))</f>
        <v>MANGLER - MÅ OPPDATERE EAN-FANEN</v>
      </c>
      <c r="P2246" s="171">
        <f t="shared" si="106"/>
        <v>0</v>
      </c>
      <c r="Q2246" s="171">
        <f t="shared" si="107"/>
        <v>0</v>
      </c>
      <c r="S2246" s="102" t="str">
        <f>IF(B2246="NET","",IFERROR(VLOOKUP(O2246,'2) Order Form'!$V$9:$V$905,1,FALSE),"Ikke med I order form"))</f>
        <v>Ikke med I order form</v>
      </c>
      <c r="U2246" s="118"/>
    </row>
    <row r="2247" spans="1:21">
      <c r="A2247">
        <v>840053</v>
      </c>
      <c r="B2247" t="s">
        <v>3590</v>
      </c>
      <c r="C2247" t="s">
        <v>3939</v>
      </c>
      <c r="D2247" t="s">
        <v>4122</v>
      </c>
      <c r="E2247" t="s">
        <v>4121</v>
      </c>
      <c r="F2247" t="s">
        <v>79</v>
      </c>
      <c r="G2247" t="s">
        <v>111</v>
      </c>
      <c r="H2247">
        <v>0</v>
      </c>
      <c r="I2247">
        <v>0</v>
      </c>
      <c r="J2247">
        <v>0</v>
      </c>
      <c r="K2247">
        <v>0</v>
      </c>
      <c r="L2247">
        <v>0</v>
      </c>
      <c r="N2247" s="171" t="str">
        <f t="shared" si="105"/>
        <v>840053-WIGRN-SM</v>
      </c>
      <c r="O2247" s="172" t="str">
        <f>IF(B2247="NET","",IF(B2247="","",IFERROR(VLOOKUP(N2247,EAN!$A:$B,2,FALSE),"MANGLER - MÅ OPPDATERE EAN-FANEN")))</f>
        <v>MANGLER - MÅ OPPDATERE EAN-FANEN</v>
      </c>
      <c r="P2247" s="171">
        <f t="shared" si="106"/>
        <v>0</v>
      </c>
      <c r="Q2247" s="171">
        <f t="shared" si="107"/>
        <v>0</v>
      </c>
      <c r="S2247" s="102" t="str">
        <f>IF(B2247="NET","",IFERROR(VLOOKUP(O2247,'2) Order Form'!$V$9:$V$905,1,FALSE),"Ikke med I order form"))</f>
        <v>Ikke med I order form</v>
      </c>
      <c r="U2247" s="118"/>
    </row>
    <row r="2248" spans="1:21">
      <c r="A2248">
        <v>840053</v>
      </c>
      <c r="B2248" t="s">
        <v>3590</v>
      </c>
      <c r="C2248" t="s">
        <v>3939</v>
      </c>
      <c r="D2248" t="s">
        <v>4123</v>
      </c>
      <c r="E2248" t="s">
        <v>4121</v>
      </c>
      <c r="F2248" t="s">
        <v>80</v>
      </c>
      <c r="G2248" t="s">
        <v>111</v>
      </c>
      <c r="H2248">
        <v>0</v>
      </c>
      <c r="I2248">
        <v>0</v>
      </c>
      <c r="J2248">
        <v>0</v>
      </c>
      <c r="K2248">
        <v>0</v>
      </c>
      <c r="L2248">
        <v>0</v>
      </c>
      <c r="N2248" s="171" t="str">
        <f t="shared" si="105"/>
        <v>840053-WIGRN-ML</v>
      </c>
      <c r="O2248" s="172" t="str">
        <f>IF(B2248="NET","",IF(B2248="","",IFERROR(VLOOKUP(N2248,EAN!$A:$B,2,FALSE),"MANGLER - MÅ OPPDATERE EAN-FANEN")))</f>
        <v>MANGLER - MÅ OPPDATERE EAN-FANEN</v>
      </c>
      <c r="P2248" s="171">
        <f t="shared" si="106"/>
        <v>0</v>
      </c>
      <c r="Q2248" s="171">
        <f t="shared" si="107"/>
        <v>0</v>
      </c>
      <c r="S2248" s="102" t="str">
        <f>IF(B2248="NET","",IFERROR(VLOOKUP(O2248,'2) Order Form'!$V$9:$V$905,1,FALSE),"Ikke med I order form"))</f>
        <v>Ikke med I order form</v>
      </c>
      <c r="U2248" s="118"/>
    </row>
    <row r="2249" spans="1:21">
      <c r="A2249">
        <v>840053</v>
      </c>
      <c r="B2249" t="s">
        <v>3590</v>
      </c>
      <c r="C2249" t="s">
        <v>3939</v>
      </c>
      <c r="D2249" t="s">
        <v>4124</v>
      </c>
      <c r="E2249" t="s">
        <v>4121</v>
      </c>
      <c r="F2249" t="s">
        <v>81</v>
      </c>
      <c r="G2249" t="s">
        <v>111</v>
      </c>
      <c r="H2249">
        <v>0</v>
      </c>
      <c r="I2249">
        <v>0</v>
      </c>
      <c r="J2249">
        <v>0</v>
      </c>
      <c r="K2249">
        <v>0</v>
      </c>
      <c r="L2249">
        <v>0</v>
      </c>
      <c r="N2249" s="171" t="str">
        <f t="shared" si="105"/>
        <v>840053-WIGRN-LXL</v>
      </c>
      <c r="O2249" s="172" t="str">
        <f>IF(B2249="NET","",IF(B2249="","",IFERROR(VLOOKUP(N2249,EAN!$A:$B,2,FALSE),"MANGLER - MÅ OPPDATERE EAN-FANEN")))</f>
        <v>MANGLER - MÅ OPPDATERE EAN-FANEN</v>
      </c>
      <c r="P2249" s="171">
        <f t="shared" si="106"/>
        <v>0</v>
      </c>
      <c r="Q2249" s="171">
        <f t="shared" si="107"/>
        <v>0</v>
      </c>
      <c r="S2249" s="102" t="str">
        <f>IF(B2249="NET","",IFERROR(VLOOKUP(O2249,'2) Order Form'!$V$9:$V$905,1,FALSE),"Ikke med I order form"))</f>
        <v>Ikke med I order form</v>
      </c>
      <c r="U2249" s="118"/>
    </row>
    <row r="2250" spans="1:21">
      <c r="A2250">
        <v>840053</v>
      </c>
      <c r="B2250" t="s">
        <v>3590</v>
      </c>
      <c r="C2250" t="s">
        <v>3939</v>
      </c>
      <c r="D2250" t="s">
        <v>1497</v>
      </c>
      <c r="E2250" t="s">
        <v>1475</v>
      </c>
      <c r="F2250" t="s">
        <v>79</v>
      </c>
      <c r="G2250" t="s">
        <v>214</v>
      </c>
      <c r="H2250">
        <v>64</v>
      </c>
      <c r="I2250">
        <v>64</v>
      </c>
      <c r="J2250">
        <v>64</v>
      </c>
      <c r="K2250">
        <v>64</v>
      </c>
      <c r="L2250">
        <v>64</v>
      </c>
      <c r="N2250" s="171" t="str">
        <f t="shared" si="105"/>
        <v>840053-WOLND-SM</v>
      </c>
      <c r="O2250" s="172" t="str">
        <f>IF(B2250="NET","",IF(B2250="","",IFERROR(VLOOKUP(N2250,EAN!$A:$B,2,FALSE),"MANGLER - MÅ OPPDATERE EAN-FANEN")))</f>
        <v>MANGLER - MÅ OPPDATERE EAN-FANEN</v>
      </c>
      <c r="P2250" s="171">
        <f t="shared" si="106"/>
        <v>64</v>
      </c>
      <c r="Q2250" s="171">
        <f t="shared" si="107"/>
        <v>64</v>
      </c>
      <c r="S2250" s="102" t="str">
        <f>IF(B2250="NET","",IFERROR(VLOOKUP(O2250,'2) Order Form'!$V$9:$V$905,1,FALSE),"Ikke med I order form"))</f>
        <v>Ikke med I order form</v>
      </c>
      <c r="U2250" s="118"/>
    </row>
    <row r="2251" spans="1:21">
      <c r="A2251">
        <v>840053</v>
      </c>
      <c r="B2251" t="s">
        <v>3590</v>
      </c>
      <c r="C2251" t="s">
        <v>3939</v>
      </c>
      <c r="D2251" t="s">
        <v>1498</v>
      </c>
      <c r="E2251" t="s">
        <v>1475</v>
      </c>
      <c r="F2251" t="s">
        <v>80</v>
      </c>
      <c r="G2251" t="s">
        <v>214</v>
      </c>
      <c r="H2251">
        <v>68</v>
      </c>
      <c r="I2251">
        <v>68</v>
      </c>
      <c r="J2251">
        <v>68</v>
      </c>
      <c r="K2251">
        <v>68</v>
      </c>
      <c r="L2251">
        <v>68</v>
      </c>
      <c r="N2251" s="171" t="str">
        <f t="shared" si="105"/>
        <v>840053-WOLND-ML</v>
      </c>
      <c r="O2251" s="172" t="str">
        <f>IF(B2251="NET","",IF(B2251="","",IFERROR(VLOOKUP(N2251,EAN!$A:$B,2,FALSE),"MANGLER - MÅ OPPDATERE EAN-FANEN")))</f>
        <v>MANGLER - MÅ OPPDATERE EAN-FANEN</v>
      </c>
      <c r="P2251" s="171">
        <f t="shared" si="106"/>
        <v>68</v>
      </c>
      <c r="Q2251" s="171">
        <f t="shared" si="107"/>
        <v>68</v>
      </c>
      <c r="S2251" s="102" t="str">
        <f>IF(B2251="NET","",IFERROR(VLOOKUP(O2251,'2) Order Form'!$V$9:$V$905,1,FALSE),"Ikke med I order form"))</f>
        <v>Ikke med I order form</v>
      </c>
      <c r="U2251" s="118"/>
    </row>
    <row r="2252" spans="1:21">
      <c r="A2252">
        <v>840053</v>
      </c>
      <c r="B2252" t="s">
        <v>3590</v>
      </c>
      <c r="C2252" t="s">
        <v>3939</v>
      </c>
      <c r="D2252" t="s">
        <v>1499</v>
      </c>
      <c r="E2252" t="s">
        <v>1475</v>
      </c>
      <c r="F2252" t="s">
        <v>81</v>
      </c>
      <c r="G2252" t="s">
        <v>214</v>
      </c>
      <c r="H2252">
        <v>1</v>
      </c>
      <c r="I2252">
        <v>1</v>
      </c>
      <c r="J2252">
        <v>1</v>
      </c>
      <c r="K2252">
        <v>1</v>
      </c>
      <c r="L2252">
        <v>1</v>
      </c>
      <c r="N2252" s="171" t="str">
        <f t="shared" si="105"/>
        <v>840053-WOLND-LXL</v>
      </c>
      <c r="O2252" s="172" t="str">
        <f>IF(B2252="NET","",IF(B2252="","",IFERROR(VLOOKUP(N2252,EAN!$A:$B,2,FALSE),"MANGLER - MÅ OPPDATERE EAN-FANEN")))</f>
        <v>MANGLER - MÅ OPPDATERE EAN-FANEN</v>
      </c>
      <c r="P2252" s="171">
        <f t="shared" si="106"/>
        <v>1</v>
      </c>
      <c r="Q2252" s="171">
        <f t="shared" si="107"/>
        <v>1</v>
      </c>
      <c r="S2252" s="102" t="str">
        <f>IF(B2252="NET","",IFERROR(VLOOKUP(O2252,'2) Order Form'!$V$9:$V$905,1,FALSE),"Ikke med I order form"))</f>
        <v>Ikke med I order form</v>
      </c>
      <c r="U2252" s="118"/>
    </row>
    <row r="2253" spans="1:21">
      <c r="A2253">
        <v>840053</v>
      </c>
      <c r="B2253" t="s">
        <v>3590</v>
      </c>
      <c r="C2253" t="s">
        <v>3939</v>
      </c>
      <c r="D2253" t="s">
        <v>3648</v>
      </c>
      <c r="E2253" t="s">
        <v>1475</v>
      </c>
      <c r="F2253" t="s">
        <v>3596</v>
      </c>
      <c r="G2253" t="s">
        <v>214</v>
      </c>
      <c r="H2253">
        <v>65</v>
      </c>
      <c r="I2253">
        <v>65</v>
      </c>
      <c r="J2253">
        <v>65</v>
      </c>
      <c r="K2253">
        <v>65</v>
      </c>
      <c r="L2253">
        <v>65</v>
      </c>
      <c r="N2253" s="171" t="str">
        <f t="shared" si="105"/>
        <v>840053-WOLND-XXL</v>
      </c>
      <c r="O2253" s="172" t="str">
        <f>IF(B2253="NET","",IF(B2253="","",IFERROR(VLOOKUP(N2253,EAN!$A:$B,2,FALSE),"MANGLER - MÅ OPPDATERE EAN-FANEN")))</f>
        <v>MANGLER - MÅ OPPDATERE EAN-FANEN</v>
      </c>
      <c r="P2253" s="171">
        <f t="shared" si="106"/>
        <v>65</v>
      </c>
      <c r="Q2253" s="171">
        <f t="shared" si="107"/>
        <v>65</v>
      </c>
      <c r="S2253" s="102" t="str">
        <f>IF(B2253="NET","",IFERROR(VLOOKUP(O2253,'2) Order Form'!$V$9:$V$905,1,FALSE),"Ikke med I order form"))</f>
        <v>Ikke med I order form</v>
      </c>
      <c r="U2253" s="118"/>
    </row>
    <row r="2254" spans="1:21">
      <c r="A2254" s="140">
        <v>840055</v>
      </c>
      <c r="B2254" t="s">
        <v>170</v>
      </c>
      <c r="H2254" s="140">
        <v>202341</v>
      </c>
      <c r="I2254" s="140">
        <v>202342</v>
      </c>
      <c r="J2254" s="140">
        <v>202343</v>
      </c>
      <c r="K2254" s="140">
        <v>202344</v>
      </c>
      <c r="L2254" s="140">
        <v>202345</v>
      </c>
      <c r="N2254" s="171" t="str">
        <f t="shared" si="105"/>
        <v>840055-</v>
      </c>
      <c r="O2254" s="172" t="str">
        <f>IF(B2254="NET","",IF(B2254="","",IFERROR(VLOOKUP(N2254,EAN!$A:$B,2,FALSE),"MANGLER - MÅ OPPDATERE EAN-FANEN")))</f>
        <v/>
      </c>
      <c r="P2254" s="171">
        <f t="shared" si="106"/>
        <v>202341</v>
      </c>
      <c r="Q2254" s="171">
        <f t="shared" si="107"/>
        <v>202345</v>
      </c>
      <c r="S2254" s="102" t="str">
        <f>IF(B2254="NET","",IFERROR(VLOOKUP(O2254,'2) Order Form'!$V$9:$V$905,1,FALSE),"Ikke med I order form"))</f>
        <v/>
      </c>
      <c r="U2254" s="118"/>
    </row>
    <row r="2255" spans="1:21">
      <c r="A2255">
        <v>840055</v>
      </c>
      <c r="B2255" t="s">
        <v>3649</v>
      </c>
      <c r="C2255" t="s">
        <v>3939</v>
      </c>
      <c r="D2255" t="s">
        <v>171</v>
      </c>
      <c r="E2255" t="s">
        <v>162</v>
      </c>
      <c r="F2255" t="s">
        <v>79</v>
      </c>
      <c r="G2255" t="s">
        <v>111</v>
      </c>
      <c r="H2255">
        <v>79</v>
      </c>
      <c r="I2255">
        <v>79</v>
      </c>
      <c r="J2255">
        <v>79</v>
      </c>
      <c r="K2255">
        <v>79</v>
      </c>
      <c r="L2255">
        <v>79</v>
      </c>
      <c r="N2255" s="171" t="str">
        <f t="shared" si="105"/>
        <v>840055-DTBLK-SM</v>
      </c>
      <c r="O2255" s="172" t="str">
        <f>IF(B2255="NET","",IF(B2255="","",IFERROR(VLOOKUP(N2255,EAN!$A:$B,2,FALSE),"MANGLER - MÅ OPPDATERE EAN-FANEN")))</f>
        <v>MANGLER - MÅ OPPDATERE EAN-FANEN</v>
      </c>
      <c r="P2255" s="171">
        <f t="shared" si="106"/>
        <v>79</v>
      </c>
      <c r="Q2255" s="171">
        <f t="shared" si="107"/>
        <v>79</v>
      </c>
      <c r="S2255" s="102" t="str">
        <f>IF(B2255="NET","",IFERROR(VLOOKUP(O2255,'2) Order Form'!$V$9:$V$905,1,FALSE),"Ikke med I order form"))</f>
        <v>Ikke med I order form</v>
      </c>
      <c r="U2255" s="118"/>
    </row>
    <row r="2256" spans="1:21">
      <c r="A2256">
        <v>840055</v>
      </c>
      <c r="B2256" t="s">
        <v>3649</v>
      </c>
      <c r="C2256" t="s">
        <v>3939</v>
      </c>
      <c r="D2256" t="s">
        <v>172</v>
      </c>
      <c r="E2256" t="s">
        <v>162</v>
      </c>
      <c r="F2256" t="s">
        <v>80</v>
      </c>
      <c r="G2256" t="s">
        <v>111</v>
      </c>
      <c r="H2256">
        <v>67</v>
      </c>
      <c r="I2256">
        <v>67</v>
      </c>
      <c r="J2256">
        <v>67</v>
      </c>
      <c r="K2256">
        <v>67</v>
      </c>
      <c r="L2256">
        <v>67</v>
      </c>
      <c r="N2256" s="171" t="str">
        <f t="shared" si="105"/>
        <v>840055-DTBLK-ML</v>
      </c>
      <c r="O2256" s="172" t="str">
        <f>IF(B2256="NET","",IF(B2256="","",IFERROR(VLOOKUP(N2256,EAN!$A:$B,2,FALSE),"MANGLER - MÅ OPPDATERE EAN-FANEN")))</f>
        <v>MANGLER - MÅ OPPDATERE EAN-FANEN</v>
      </c>
      <c r="P2256" s="171">
        <f t="shared" si="106"/>
        <v>67</v>
      </c>
      <c r="Q2256" s="171">
        <f t="shared" si="107"/>
        <v>67</v>
      </c>
      <c r="S2256" s="102" t="str">
        <f>IF(B2256="NET","",IFERROR(VLOOKUP(O2256,'2) Order Form'!$V$9:$V$905,1,FALSE),"Ikke med I order form"))</f>
        <v>Ikke med I order form</v>
      </c>
      <c r="U2256" s="118"/>
    </row>
    <row r="2257" spans="1:21">
      <c r="A2257">
        <v>840055</v>
      </c>
      <c r="B2257" t="s">
        <v>3649</v>
      </c>
      <c r="C2257" t="s">
        <v>3939</v>
      </c>
      <c r="D2257" t="s">
        <v>173</v>
      </c>
      <c r="E2257" t="s">
        <v>162</v>
      </c>
      <c r="F2257" t="s">
        <v>81</v>
      </c>
      <c r="G2257" t="s">
        <v>111</v>
      </c>
      <c r="H2257">
        <v>30</v>
      </c>
      <c r="I2257">
        <v>30</v>
      </c>
      <c r="J2257">
        <v>30</v>
      </c>
      <c r="K2257">
        <v>30</v>
      </c>
      <c r="L2257">
        <v>30</v>
      </c>
      <c r="N2257" s="171" t="str">
        <f t="shared" si="105"/>
        <v>840055-DTBLK-LXL</v>
      </c>
      <c r="O2257" s="172" t="str">
        <f>IF(B2257="NET","",IF(B2257="","",IFERROR(VLOOKUP(N2257,EAN!$A:$B,2,FALSE),"MANGLER - MÅ OPPDATERE EAN-FANEN")))</f>
        <v>MANGLER - MÅ OPPDATERE EAN-FANEN</v>
      </c>
      <c r="P2257" s="171">
        <f t="shared" si="106"/>
        <v>30</v>
      </c>
      <c r="Q2257" s="171">
        <f t="shared" si="107"/>
        <v>30</v>
      </c>
      <c r="S2257" s="102" t="str">
        <f>IF(B2257="NET","",IFERROR(VLOOKUP(O2257,'2) Order Form'!$V$9:$V$905,1,FALSE),"Ikke med I order form"))</f>
        <v>Ikke med I order form</v>
      </c>
      <c r="U2257" s="118"/>
    </row>
    <row r="2258" spans="1:21">
      <c r="A2258">
        <v>840055</v>
      </c>
      <c r="B2258" t="s">
        <v>3649</v>
      </c>
      <c r="C2258" t="s">
        <v>3939</v>
      </c>
      <c r="D2258" t="s">
        <v>178</v>
      </c>
      <c r="E2258" t="s">
        <v>163</v>
      </c>
      <c r="F2258" t="s">
        <v>79</v>
      </c>
      <c r="G2258" t="s">
        <v>111</v>
      </c>
      <c r="H2258">
        <v>52</v>
      </c>
      <c r="I2258">
        <v>52</v>
      </c>
      <c r="J2258">
        <v>52</v>
      </c>
      <c r="K2258">
        <v>52</v>
      </c>
      <c r="L2258">
        <v>52</v>
      </c>
      <c r="N2258" s="171" t="str">
        <f t="shared" si="105"/>
        <v>840055-GSWHT-SM</v>
      </c>
      <c r="O2258" s="172" t="str">
        <f>IF(B2258="NET","",IF(B2258="","",IFERROR(VLOOKUP(N2258,EAN!$A:$B,2,FALSE),"MANGLER - MÅ OPPDATERE EAN-FANEN")))</f>
        <v>MANGLER - MÅ OPPDATERE EAN-FANEN</v>
      </c>
      <c r="P2258" s="171">
        <f t="shared" si="106"/>
        <v>52</v>
      </c>
      <c r="Q2258" s="171">
        <f t="shared" si="107"/>
        <v>52</v>
      </c>
      <c r="S2258" s="102" t="str">
        <f>IF(B2258="NET","",IFERROR(VLOOKUP(O2258,'2) Order Form'!$V$9:$V$905,1,FALSE),"Ikke med I order form"))</f>
        <v>Ikke med I order form</v>
      </c>
      <c r="U2258" s="118"/>
    </row>
    <row r="2259" spans="1:21">
      <c r="A2259">
        <v>840055</v>
      </c>
      <c r="B2259" t="s">
        <v>3649</v>
      </c>
      <c r="C2259" t="s">
        <v>3939</v>
      </c>
      <c r="D2259" t="s">
        <v>179</v>
      </c>
      <c r="E2259" t="s">
        <v>163</v>
      </c>
      <c r="F2259" t="s">
        <v>80</v>
      </c>
      <c r="G2259" t="s">
        <v>111</v>
      </c>
      <c r="H2259">
        <v>64</v>
      </c>
      <c r="I2259">
        <v>64</v>
      </c>
      <c r="J2259">
        <v>64</v>
      </c>
      <c r="K2259">
        <v>64</v>
      </c>
      <c r="L2259">
        <v>64</v>
      </c>
      <c r="N2259" s="171" t="str">
        <f t="shared" ref="N2259:N2322" si="108">CONCATENATE(A2259,"-",D2259)</f>
        <v>840055-GSWHT-ML</v>
      </c>
      <c r="O2259" s="172" t="str">
        <f>IF(B2259="NET","",IF(B2259="","",IFERROR(VLOOKUP(N2259,EAN!$A:$B,2,FALSE),"MANGLER - MÅ OPPDATERE EAN-FANEN")))</f>
        <v>MANGLER - MÅ OPPDATERE EAN-FANEN</v>
      </c>
      <c r="P2259" s="171">
        <f t="shared" ref="P2259:P2322" si="109">H2259</f>
        <v>64</v>
      </c>
      <c r="Q2259" s="171">
        <f t="shared" ref="Q2259:Q2322" si="110">L2259</f>
        <v>64</v>
      </c>
      <c r="S2259" s="102" t="str">
        <f>IF(B2259="NET","",IFERROR(VLOOKUP(O2259,'2) Order Form'!$V$9:$V$905,1,FALSE),"Ikke med I order form"))</f>
        <v>Ikke med I order form</v>
      </c>
      <c r="U2259" s="118"/>
    </row>
    <row r="2260" spans="1:21">
      <c r="A2260">
        <v>840055</v>
      </c>
      <c r="B2260" t="s">
        <v>3649</v>
      </c>
      <c r="C2260" t="s">
        <v>3939</v>
      </c>
      <c r="D2260" t="s">
        <v>180</v>
      </c>
      <c r="E2260" t="s">
        <v>163</v>
      </c>
      <c r="F2260" t="s">
        <v>81</v>
      </c>
      <c r="G2260" t="s">
        <v>111</v>
      </c>
      <c r="H2260">
        <v>47</v>
      </c>
      <c r="I2260">
        <v>47</v>
      </c>
      <c r="J2260">
        <v>47</v>
      </c>
      <c r="K2260">
        <v>47</v>
      </c>
      <c r="L2260">
        <v>47</v>
      </c>
      <c r="N2260" s="171" t="str">
        <f t="shared" si="108"/>
        <v>840055-GSWHT-LXL</v>
      </c>
      <c r="O2260" s="172" t="str">
        <f>IF(B2260="NET","",IF(B2260="","",IFERROR(VLOOKUP(N2260,EAN!$A:$B,2,FALSE),"MANGLER - MÅ OPPDATERE EAN-FANEN")))</f>
        <v>MANGLER - MÅ OPPDATERE EAN-FANEN</v>
      </c>
      <c r="P2260" s="171">
        <f t="shared" si="109"/>
        <v>47</v>
      </c>
      <c r="Q2260" s="171">
        <f t="shared" si="110"/>
        <v>47</v>
      </c>
      <c r="S2260" s="102" t="str">
        <f>IF(B2260="NET","",IFERROR(VLOOKUP(O2260,'2) Order Form'!$V$9:$V$905,1,FALSE),"Ikke med I order form"))</f>
        <v>Ikke med I order form</v>
      </c>
      <c r="U2260" s="118"/>
    </row>
    <row r="2261" spans="1:21">
      <c r="A2261" s="140">
        <v>840056</v>
      </c>
      <c r="B2261" t="s">
        <v>170</v>
      </c>
      <c r="H2261" s="140">
        <v>202341</v>
      </c>
      <c r="I2261" s="140">
        <v>202342</v>
      </c>
      <c r="J2261" s="140">
        <v>202343</v>
      </c>
      <c r="K2261" s="140">
        <v>202344</v>
      </c>
      <c r="L2261" s="140">
        <v>202345</v>
      </c>
      <c r="N2261" s="171" t="str">
        <f t="shared" si="108"/>
        <v>840056-</v>
      </c>
      <c r="O2261" s="172" t="str">
        <f>IF(B2261="NET","",IF(B2261="","",IFERROR(VLOOKUP(N2261,EAN!$A:$B,2,FALSE),"MANGLER - MÅ OPPDATERE EAN-FANEN")))</f>
        <v/>
      </c>
      <c r="P2261" s="171">
        <f t="shared" si="109"/>
        <v>202341</v>
      </c>
      <c r="Q2261" s="171">
        <f t="shared" si="110"/>
        <v>202345</v>
      </c>
      <c r="S2261" s="102" t="str">
        <f>IF(B2261="NET","",IFERROR(VLOOKUP(O2261,'2) Order Form'!$V$9:$V$905,1,FALSE),"Ikke med I order form"))</f>
        <v/>
      </c>
      <c r="U2261" s="118"/>
    </row>
    <row r="2262" spans="1:21">
      <c r="A2262">
        <v>840056</v>
      </c>
      <c r="B2262" t="s">
        <v>3650</v>
      </c>
      <c r="C2262" t="s">
        <v>3939</v>
      </c>
      <c r="D2262" t="s">
        <v>3651</v>
      </c>
      <c r="E2262" t="s">
        <v>3652</v>
      </c>
      <c r="F2262" t="s">
        <v>79</v>
      </c>
      <c r="G2262" t="s">
        <v>111</v>
      </c>
      <c r="H2262">
        <v>102</v>
      </c>
      <c r="I2262">
        <v>102</v>
      </c>
      <c r="J2262">
        <v>102</v>
      </c>
      <c r="K2262">
        <v>102</v>
      </c>
      <c r="L2262">
        <v>102</v>
      </c>
      <c r="N2262" s="171" t="str">
        <f t="shared" si="108"/>
        <v>840056-NACAR-SM</v>
      </c>
      <c r="O2262" s="172" t="str">
        <f>IF(B2262="NET","",IF(B2262="","",IFERROR(VLOOKUP(N2262,EAN!$A:$B,2,FALSE),"MANGLER - MÅ OPPDATERE EAN-FANEN")))</f>
        <v>MANGLER - MÅ OPPDATERE EAN-FANEN</v>
      </c>
      <c r="P2262" s="171">
        <f t="shared" si="109"/>
        <v>102</v>
      </c>
      <c r="Q2262" s="171">
        <f t="shared" si="110"/>
        <v>102</v>
      </c>
      <c r="S2262" s="102" t="str">
        <f>IF(B2262="NET","",IFERROR(VLOOKUP(O2262,'2) Order Form'!$V$9:$V$905,1,FALSE),"Ikke med I order form"))</f>
        <v>Ikke med I order form</v>
      </c>
      <c r="U2262" s="118"/>
    </row>
    <row r="2263" spans="1:21">
      <c r="A2263">
        <v>840056</v>
      </c>
      <c r="B2263" t="s">
        <v>3650</v>
      </c>
      <c r="C2263" t="s">
        <v>3939</v>
      </c>
      <c r="D2263" t="s">
        <v>3653</v>
      </c>
      <c r="E2263" t="s">
        <v>3652</v>
      </c>
      <c r="F2263" t="s">
        <v>80</v>
      </c>
      <c r="G2263" t="s">
        <v>111</v>
      </c>
      <c r="H2263">
        <v>83</v>
      </c>
      <c r="I2263">
        <v>83</v>
      </c>
      <c r="J2263">
        <v>83</v>
      </c>
      <c r="K2263">
        <v>83</v>
      </c>
      <c r="L2263">
        <v>83</v>
      </c>
      <c r="N2263" s="171" t="str">
        <f t="shared" si="108"/>
        <v>840056-NACAR-ML</v>
      </c>
      <c r="O2263" s="172" t="str">
        <f>IF(B2263="NET","",IF(B2263="","",IFERROR(VLOOKUP(N2263,EAN!$A:$B,2,FALSE),"MANGLER - MÅ OPPDATERE EAN-FANEN")))</f>
        <v>MANGLER - MÅ OPPDATERE EAN-FANEN</v>
      </c>
      <c r="P2263" s="171">
        <f t="shared" si="109"/>
        <v>83</v>
      </c>
      <c r="Q2263" s="171">
        <f t="shared" si="110"/>
        <v>83</v>
      </c>
      <c r="S2263" s="102" t="str">
        <f>IF(B2263="NET","",IFERROR(VLOOKUP(O2263,'2) Order Form'!$V$9:$V$905,1,FALSE),"Ikke med I order form"))</f>
        <v>Ikke med I order form</v>
      </c>
      <c r="U2263" s="118"/>
    </row>
    <row r="2264" spans="1:21">
      <c r="A2264">
        <v>840056</v>
      </c>
      <c r="B2264" t="s">
        <v>3650</v>
      </c>
      <c r="C2264" t="s">
        <v>3939</v>
      </c>
      <c r="D2264" t="s">
        <v>3654</v>
      </c>
      <c r="E2264" t="s">
        <v>3652</v>
      </c>
      <c r="F2264" t="s">
        <v>81</v>
      </c>
      <c r="G2264" t="s">
        <v>111</v>
      </c>
      <c r="H2264">
        <v>60</v>
      </c>
      <c r="I2264">
        <v>60</v>
      </c>
      <c r="J2264">
        <v>60</v>
      </c>
      <c r="K2264">
        <v>60</v>
      </c>
      <c r="L2264">
        <v>60</v>
      </c>
      <c r="N2264" s="171" t="str">
        <f t="shared" si="108"/>
        <v>840056-NACAR-LXL</v>
      </c>
      <c r="O2264" s="172" t="str">
        <f>IF(B2264="NET","",IF(B2264="","",IFERROR(VLOOKUP(N2264,EAN!$A:$B,2,FALSE),"MANGLER - MÅ OPPDATERE EAN-FANEN")))</f>
        <v>MANGLER - MÅ OPPDATERE EAN-FANEN</v>
      </c>
      <c r="P2264" s="171">
        <f t="shared" si="109"/>
        <v>60</v>
      </c>
      <c r="Q2264" s="171">
        <f t="shared" si="110"/>
        <v>60</v>
      </c>
      <c r="S2264" s="102" t="str">
        <f>IF(B2264="NET","",IFERROR(VLOOKUP(O2264,'2) Order Form'!$V$9:$V$905,1,FALSE),"Ikke med I order form"))</f>
        <v>Ikke med I order form</v>
      </c>
      <c r="U2264" s="118"/>
    </row>
    <row r="2265" spans="1:21">
      <c r="A2265" s="140">
        <v>840080</v>
      </c>
      <c r="B2265" t="s">
        <v>170</v>
      </c>
      <c r="H2265" s="140">
        <v>202341</v>
      </c>
      <c r="I2265" s="140">
        <v>202342</v>
      </c>
      <c r="J2265" s="140">
        <v>202343</v>
      </c>
      <c r="K2265" s="140">
        <v>202344</v>
      </c>
      <c r="L2265" s="140">
        <v>202345</v>
      </c>
      <c r="N2265" s="171" t="str">
        <f t="shared" si="108"/>
        <v>840080-</v>
      </c>
      <c r="O2265" s="172" t="str">
        <f>IF(B2265="NET","",IF(B2265="","",IFERROR(VLOOKUP(N2265,EAN!$A:$B,2,FALSE),"MANGLER - MÅ OPPDATERE EAN-FANEN")))</f>
        <v/>
      </c>
      <c r="P2265" s="171">
        <f t="shared" si="109"/>
        <v>202341</v>
      </c>
      <c r="Q2265" s="171">
        <f t="shared" si="110"/>
        <v>202345</v>
      </c>
      <c r="S2265" s="102" t="str">
        <f>IF(B2265="NET","",IFERROR(VLOOKUP(O2265,'2) Order Form'!$V$9:$V$905,1,FALSE),"Ikke med I order form"))</f>
        <v/>
      </c>
      <c r="U2265" s="118"/>
    </row>
    <row r="2266" spans="1:21">
      <c r="A2266">
        <v>840080</v>
      </c>
      <c r="B2266" t="s">
        <v>3655</v>
      </c>
      <c r="C2266" t="s">
        <v>3939</v>
      </c>
      <c r="D2266" t="s">
        <v>171</v>
      </c>
      <c r="E2266" t="s">
        <v>162</v>
      </c>
      <c r="F2266" t="s">
        <v>79</v>
      </c>
      <c r="G2266" t="s">
        <v>111</v>
      </c>
      <c r="H2266">
        <v>1</v>
      </c>
      <c r="I2266">
        <v>1</v>
      </c>
      <c r="J2266">
        <v>1</v>
      </c>
      <c r="K2266">
        <v>1</v>
      </c>
      <c r="L2266">
        <v>1</v>
      </c>
      <c r="N2266" s="171" t="str">
        <f t="shared" si="108"/>
        <v>840080-DTBLK-SM</v>
      </c>
      <c r="O2266" s="172" t="str">
        <f>IF(B2266="NET","",IF(B2266="","",IFERROR(VLOOKUP(N2266,EAN!$A:$B,2,FALSE),"MANGLER - MÅ OPPDATERE EAN-FANEN")))</f>
        <v>MANGLER - MÅ OPPDATERE EAN-FANEN</v>
      </c>
      <c r="P2266" s="171">
        <f t="shared" si="109"/>
        <v>1</v>
      </c>
      <c r="Q2266" s="171">
        <f t="shared" si="110"/>
        <v>1</v>
      </c>
      <c r="S2266" s="102" t="str">
        <f>IF(B2266="NET","",IFERROR(VLOOKUP(O2266,'2) Order Form'!$V$9:$V$905,1,FALSE),"Ikke med I order form"))</f>
        <v>Ikke med I order form</v>
      </c>
      <c r="U2266" s="118"/>
    </row>
    <row r="2267" spans="1:21">
      <c r="A2267">
        <v>840080</v>
      </c>
      <c r="B2267" t="s">
        <v>3655</v>
      </c>
      <c r="C2267" t="s">
        <v>3939</v>
      </c>
      <c r="D2267" t="s">
        <v>172</v>
      </c>
      <c r="E2267" t="s">
        <v>162</v>
      </c>
      <c r="F2267" t="s">
        <v>80</v>
      </c>
      <c r="G2267" t="s">
        <v>111</v>
      </c>
      <c r="H2267">
        <v>1</v>
      </c>
      <c r="I2267">
        <v>1</v>
      </c>
      <c r="J2267">
        <v>1</v>
      </c>
      <c r="K2267">
        <v>1</v>
      </c>
      <c r="L2267">
        <v>1</v>
      </c>
      <c r="N2267" s="171" t="str">
        <f t="shared" si="108"/>
        <v>840080-DTBLK-ML</v>
      </c>
      <c r="O2267" s="172" t="str">
        <f>IF(B2267="NET","",IF(B2267="","",IFERROR(VLOOKUP(N2267,EAN!$A:$B,2,FALSE),"MANGLER - MÅ OPPDATERE EAN-FANEN")))</f>
        <v>MANGLER - MÅ OPPDATERE EAN-FANEN</v>
      </c>
      <c r="P2267" s="171">
        <f t="shared" si="109"/>
        <v>1</v>
      </c>
      <c r="Q2267" s="171">
        <f t="shared" si="110"/>
        <v>1</v>
      </c>
      <c r="S2267" s="102" t="str">
        <f>IF(B2267="NET","",IFERROR(VLOOKUP(O2267,'2) Order Form'!$V$9:$V$905,1,FALSE),"Ikke med I order form"))</f>
        <v>Ikke med I order form</v>
      </c>
      <c r="U2267" s="118"/>
    </row>
    <row r="2268" spans="1:21">
      <c r="A2268">
        <v>840080</v>
      </c>
      <c r="B2268" t="s">
        <v>3655</v>
      </c>
      <c r="C2268" t="s">
        <v>3939</v>
      </c>
      <c r="D2268" t="s">
        <v>173</v>
      </c>
      <c r="E2268" t="s">
        <v>162</v>
      </c>
      <c r="F2268" t="s">
        <v>81</v>
      </c>
      <c r="G2268" t="s">
        <v>111</v>
      </c>
      <c r="H2268">
        <v>0</v>
      </c>
      <c r="I2268">
        <v>0</v>
      </c>
      <c r="J2268">
        <v>0</v>
      </c>
      <c r="K2268">
        <v>0</v>
      </c>
      <c r="L2268">
        <v>0</v>
      </c>
      <c r="N2268" s="171" t="str">
        <f t="shared" si="108"/>
        <v>840080-DTBLK-LXL</v>
      </c>
      <c r="O2268" s="172" t="str">
        <f>IF(B2268="NET","",IF(B2268="","",IFERROR(VLOOKUP(N2268,EAN!$A:$B,2,FALSE),"MANGLER - MÅ OPPDATERE EAN-FANEN")))</f>
        <v>MANGLER - MÅ OPPDATERE EAN-FANEN</v>
      </c>
      <c r="P2268" s="171">
        <f t="shared" si="109"/>
        <v>0</v>
      </c>
      <c r="Q2268" s="171">
        <f t="shared" si="110"/>
        <v>0</v>
      </c>
      <c r="S2268" s="102" t="str">
        <f>IF(B2268="NET","",IFERROR(VLOOKUP(O2268,'2) Order Form'!$V$9:$V$905,1,FALSE),"Ikke med I order form"))</f>
        <v>Ikke med I order form</v>
      </c>
      <c r="U2268" s="118"/>
    </row>
    <row r="2269" spans="1:21">
      <c r="A2269">
        <v>840080</v>
      </c>
      <c r="B2269" t="s">
        <v>3655</v>
      </c>
      <c r="C2269" t="s">
        <v>3939</v>
      </c>
      <c r="D2269" t="s">
        <v>3656</v>
      </c>
      <c r="E2269" t="s">
        <v>3657</v>
      </c>
      <c r="F2269" t="s">
        <v>79</v>
      </c>
      <c r="G2269" t="s">
        <v>214</v>
      </c>
      <c r="H2269">
        <v>0</v>
      </c>
      <c r="I2269">
        <v>0</v>
      </c>
      <c r="J2269">
        <v>0</v>
      </c>
      <c r="K2269">
        <v>0</v>
      </c>
      <c r="L2269">
        <v>0</v>
      </c>
      <c r="N2269" s="171" t="str">
        <f t="shared" si="108"/>
        <v>840080-GLCOE-SM</v>
      </c>
      <c r="O2269" s="172" t="str">
        <f>IF(B2269="NET","",IF(B2269="","",IFERROR(VLOOKUP(N2269,EAN!$A:$B,2,FALSE),"MANGLER - MÅ OPPDATERE EAN-FANEN")))</f>
        <v>MANGLER - MÅ OPPDATERE EAN-FANEN</v>
      </c>
      <c r="P2269" s="171">
        <f t="shared" si="109"/>
        <v>0</v>
      </c>
      <c r="Q2269" s="171">
        <f t="shared" si="110"/>
        <v>0</v>
      </c>
      <c r="S2269" s="102" t="str">
        <f>IF(B2269="NET","",IFERROR(VLOOKUP(O2269,'2) Order Form'!$V$9:$V$905,1,FALSE),"Ikke med I order form"))</f>
        <v>Ikke med I order form</v>
      </c>
      <c r="U2269" s="118"/>
    </row>
    <row r="2270" spans="1:21">
      <c r="A2270">
        <v>840080</v>
      </c>
      <c r="B2270" t="s">
        <v>3655</v>
      </c>
      <c r="C2270" t="s">
        <v>3939</v>
      </c>
      <c r="D2270" t="s">
        <v>3658</v>
      </c>
      <c r="E2270" t="s">
        <v>3657</v>
      </c>
      <c r="F2270" t="s">
        <v>80</v>
      </c>
      <c r="G2270" t="s">
        <v>214</v>
      </c>
      <c r="H2270">
        <v>0</v>
      </c>
      <c r="I2270">
        <v>0</v>
      </c>
      <c r="J2270">
        <v>0</v>
      </c>
      <c r="K2270">
        <v>0</v>
      </c>
      <c r="L2270">
        <v>0</v>
      </c>
      <c r="N2270" s="171" t="str">
        <f t="shared" si="108"/>
        <v>840080-GLCOE-ML</v>
      </c>
      <c r="O2270" s="172" t="str">
        <f>IF(B2270="NET","",IF(B2270="","",IFERROR(VLOOKUP(N2270,EAN!$A:$B,2,FALSE),"MANGLER - MÅ OPPDATERE EAN-FANEN")))</f>
        <v>MANGLER - MÅ OPPDATERE EAN-FANEN</v>
      </c>
      <c r="P2270" s="171">
        <f t="shared" si="109"/>
        <v>0</v>
      </c>
      <c r="Q2270" s="171">
        <f t="shared" si="110"/>
        <v>0</v>
      </c>
      <c r="S2270" s="102" t="str">
        <f>IF(B2270="NET","",IFERROR(VLOOKUP(O2270,'2) Order Form'!$V$9:$V$905,1,FALSE),"Ikke med I order form"))</f>
        <v>Ikke med I order form</v>
      </c>
      <c r="U2270" s="118"/>
    </row>
    <row r="2271" spans="1:21">
      <c r="A2271">
        <v>840080</v>
      </c>
      <c r="B2271" t="s">
        <v>3655</v>
      </c>
      <c r="C2271" t="s">
        <v>3939</v>
      </c>
      <c r="D2271" t="s">
        <v>3659</v>
      </c>
      <c r="E2271" t="s">
        <v>3657</v>
      </c>
      <c r="F2271" t="s">
        <v>81</v>
      </c>
      <c r="G2271" t="s">
        <v>214</v>
      </c>
      <c r="H2271">
        <v>0</v>
      </c>
      <c r="I2271">
        <v>0</v>
      </c>
      <c r="J2271">
        <v>0</v>
      </c>
      <c r="K2271">
        <v>0</v>
      </c>
      <c r="L2271">
        <v>0</v>
      </c>
      <c r="N2271" s="171" t="str">
        <f t="shared" si="108"/>
        <v>840080-GLCOE-LXL</v>
      </c>
      <c r="O2271" s="172" t="str">
        <f>IF(B2271="NET","",IF(B2271="","",IFERROR(VLOOKUP(N2271,EAN!$A:$B,2,FALSE),"MANGLER - MÅ OPPDATERE EAN-FANEN")))</f>
        <v>MANGLER - MÅ OPPDATERE EAN-FANEN</v>
      </c>
      <c r="P2271" s="171">
        <f t="shared" si="109"/>
        <v>0</v>
      </c>
      <c r="Q2271" s="171">
        <f t="shared" si="110"/>
        <v>0</v>
      </c>
      <c r="S2271" s="102" t="str">
        <f>IF(B2271="NET","",IFERROR(VLOOKUP(O2271,'2) Order Form'!$V$9:$V$905,1,FALSE),"Ikke med I order form"))</f>
        <v>Ikke med I order form</v>
      </c>
      <c r="U2271" s="118"/>
    </row>
    <row r="2272" spans="1:21">
      <c r="A2272">
        <v>840080</v>
      </c>
      <c r="B2272" t="s">
        <v>3655</v>
      </c>
      <c r="C2272" t="s">
        <v>3939</v>
      </c>
      <c r="D2272" t="s">
        <v>3660</v>
      </c>
      <c r="E2272" t="s">
        <v>3661</v>
      </c>
      <c r="F2272" t="s">
        <v>79</v>
      </c>
      <c r="G2272" t="s">
        <v>214</v>
      </c>
      <c r="H2272">
        <v>0</v>
      </c>
      <c r="I2272">
        <v>0</v>
      </c>
      <c r="J2272">
        <v>0</v>
      </c>
      <c r="K2272">
        <v>0</v>
      </c>
      <c r="L2272">
        <v>0</v>
      </c>
      <c r="N2272" s="171" t="str">
        <f t="shared" si="108"/>
        <v>840080-GSFOE-SM</v>
      </c>
      <c r="O2272" s="172" t="str">
        <f>IF(B2272="NET","",IF(B2272="","",IFERROR(VLOOKUP(N2272,EAN!$A:$B,2,FALSE),"MANGLER - MÅ OPPDATERE EAN-FANEN")))</f>
        <v>MANGLER - MÅ OPPDATERE EAN-FANEN</v>
      </c>
      <c r="P2272" s="171">
        <f t="shared" si="109"/>
        <v>0</v>
      </c>
      <c r="Q2272" s="171">
        <f t="shared" si="110"/>
        <v>0</v>
      </c>
      <c r="S2272" s="102" t="str">
        <f>IF(B2272="NET","",IFERROR(VLOOKUP(O2272,'2) Order Form'!$V$9:$V$905,1,FALSE),"Ikke med I order form"))</f>
        <v>Ikke med I order form</v>
      </c>
      <c r="U2272" s="118"/>
    </row>
    <row r="2273" spans="1:21">
      <c r="A2273">
        <v>840080</v>
      </c>
      <c r="B2273" t="s">
        <v>3655</v>
      </c>
      <c r="C2273" t="s">
        <v>3939</v>
      </c>
      <c r="D2273" t="s">
        <v>3662</v>
      </c>
      <c r="E2273" t="s">
        <v>3661</v>
      </c>
      <c r="F2273" t="s">
        <v>80</v>
      </c>
      <c r="G2273" t="s">
        <v>214</v>
      </c>
      <c r="H2273">
        <v>0</v>
      </c>
      <c r="I2273">
        <v>0</v>
      </c>
      <c r="J2273">
        <v>0</v>
      </c>
      <c r="K2273">
        <v>0</v>
      </c>
      <c r="L2273">
        <v>0</v>
      </c>
      <c r="N2273" s="171" t="str">
        <f t="shared" si="108"/>
        <v>840080-GSFOE-ML</v>
      </c>
      <c r="O2273" s="172" t="str">
        <f>IF(B2273="NET","",IF(B2273="","",IFERROR(VLOOKUP(N2273,EAN!$A:$B,2,FALSE),"MANGLER - MÅ OPPDATERE EAN-FANEN")))</f>
        <v>MANGLER - MÅ OPPDATERE EAN-FANEN</v>
      </c>
      <c r="P2273" s="171">
        <f t="shared" si="109"/>
        <v>0</v>
      </c>
      <c r="Q2273" s="171">
        <f t="shared" si="110"/>
        <v>0</v>
      </c>
      <c r="S2273" s="102" t="str">
        <f>IF(B2273="NET","",IFERROR(VLOOKUP(O2273,'2) Order Form'!$V$9:$V$905,1,FALSE),"Ikke med I order form"))</f>
        <v>Ikke med I order form</v>
      </c>
      <c r="U2273" s="118"/>
    </row>
    <row r="2274" spans="1:21">
      <c r="A2274">
        <v>840080</v>
      </c>
      <c r="B2274" t="s">
        <v>3655</v>
      </c>
      <c r="C2274" t="s">
        <v>3939</v>
      </c>
      <c r="D2274" t="s">
        <v>3663</v>
      </c>
      <c r="E2274" t="s">
        <v>3661</v>
      </c>
      <c r="F2274" t="s">
        <v>81</v>
      </c>
      <c r="G2274" t="s">
        <v>214</v>
      </c>
      <c r="H2274">
        <v>0</v>
      </c>
      <c r="I2274">
        <v>0</v>
      </c>
      <c r="J2274">
        <v>0</v>
      </c>
      <c r="K2274">
        <v>0</v>
      </c>
      <c r="L2274">
        <v>0</v>
      </c>
      <c r="N2274" s="171" t="str">
        <f t="shared" si="108"/>
        <v>840080-GSFOE-LXL</v>
      </c>
      <c r="O2274" s="172" t="str">
        <f>IF(B2274="NET","",IF(B2274="","",IFERROR(VLOOKUP(N2274,EAN!$A:$B,2,FALSE),"MANGLER - MÅ OPPDATERE EAN-FANEN")))</f>
        <v>MANGLER - MÅ OPPDATERE EAN-FANEN</v>
      </c>
      <c r="P2274" s="171">
        <f t="shared" si="109"/>
        <v>0</v>
      </c>
      <c r="Q2274" s="171">
        <f t="shared" si="110"/>
        <v>0</v>
      </c>
      <c r="S2274" s="102" t="str">
        <f>IF(B2274="NET","",IFERROR(VLOOKUP(O2274,'2) Order Form'!$V$9:$V$905,1,FALSE),"Ikke med I order form"))</f>
        <v>Ikke med I order form</v>
      </c>
      <c r="U2274" s="118"/>
    </row>
    <row r="2275" spans="1:21">
      <c r="A2275">
        <v>840080</v>
      </c>
      <c r="B2275" t="s">
        <v>3655</v>
      </c>
      <c r="C2275" t="s">
        <v>3939</v>
      </c>
      <c r="D2275" t="s">
        <v>178</v>
      </c>
      <c r="E2275" t="s">
        <v>163</v>
      </c>
      <c r="F2275" t="s">
        <v>79</v>
      </c>
      <c r="G2275" t="s">
        <v>214</v>
      </c>
      <c r="H2275">
        <v>0</v>
      </c>
      <c r="I2275">
        <v>0</v>
      </c>
      <c r="J2275">
        <v>0</v>
      </c>
      <c r="K2275">
        <v>0</v>
      </c>
      <c r="L2275">
        <v>0</v>
      </c>
      <c r="N2275" s="171" t="str">
        <f t="shared" si="108"/>
        <v>840080-GSWHT-SM</v>
      </c>
      <c r="O2275" s="172" t="str">
        <f>IF(B2275="NET","",IF(B2275="","",IFERROR(VLOOKUP(N2275,EAN!$A:$B,2,FALSE),"MANGLER - MÅ OPPDATERE EAN-FANEN")))</f>
        <v>MANGLER - MÅ OPPDATERE EAN-FANEN</v>
      </c>
      <c r="P2275" s="171">
        <f t="shared" si="109"/>
        <v>0</v>
      </c>
      <c r="Q2275" s="171">
        <f t="shared" si="110"/>
        <v>0</v>
      </c>
      <c r="S2275" s="102" t="str">
        <f>IF(B2275="NET","",IFERROR(VLOOKUP(O2275,'2) Order Form'!$V$9:$V$905,1,FALSE),"Ikke med I order form"))</f>
        <v>Ikke med I order form</v>
      </c>
      <c r="U2275" s="118"/>
    </row>
    <row r="2276" spans="1:21">
      <c r="A2276">
        <v>840080</v>
      </c>
      <c r="B2276" t="s">
        <v>3655</v>
      </c>
      <c r="C2276" t="s">
        <v>3939</v>
      </c>
      <c r="D2276" t="s">
        <v>179</v>
      </c>
      <c r="E2276" t="s">
        <v>163</v>
      </c>
      <c r="F2276" t="s">
        <v>80</v>
      </c>
      <c r="G2276" t="s">
        <v>214</v>
      </c>
      <c r="H2276">
        <v>0</v>
      </c>
      <c r="I2276">
        <v>0</v>
      </c>
      <c r="J2276">
        <v>0</v>
      </c>
      <c r="K2276">
        <v>0</v>
      </c>
      <c r="L2276">
        <v>0</v>
      </c>
      <c r="N2276" s="171" t="str">
        <f t="shared" si="108"/>
        <v>840080-GSWHT-ML</v>
      </c>
      <c r="O2276" s="172" t="str">
        <f>IF(B2276="NET","",IF(B2276="","",IFERROR(VLOOKUP(N2276,EAN!$A:$B,2,FALSE),"MANGLER - MÅ OPPDATERE EAN-FANEN")))</f>
        <v>MANGLER - MÅ OPPDATERE EAN-FANEN</v>
      </c>
      <c r="P2276" s="171">
        <f t="shared" si="109"/>
        <v>0</v>
      </c>
      <c r="Q2276" s="171">
        <f t="shared" si="110"/>
        <v>0</v>
      </c>
      <c r="S2276" s="102" t="str">
        <f>IF(B2276="NET","",IFERROR(VLOOKUP(O2276,'2) Order Form'!$V$9:$V$905,1,FALSE),"Ikke med I order form"))</f>
        <v>Ikke med I order form</v>
      </c>
      <c r="U2276" s="118"/>
    </row>
    <row r="2277" spans="1:21">
      <c r="A2277">
        <v>840080</v>
      </c>
      <c r="B2277" t="s">
        <v>3655</v>
      </c>
      <c r="C2277" t="s">
        <v>3939</v>
      </c>
      <c r="D2277" t="s">
        <v>180</v>
      </c>
      <c r="E2277" t="s">
        <v>163</v>
      </c>
      <c r="F2277" t="s">
        <v>81</v>
      </c>
      <c r="G2277" t="s">
        <v>214</v>
      </c>
      <c r="H2277">
        <v>0</v>
      </c>
      <c r="I2277">
        <v>0</v>
      </c>
      <c r="J2277">
        <v>0</v>
      </c>
      <c r="K2277">
        <v>0</v>
      </c>
      <c r="L2277">
        <v>0</v>
      </c>
      <c r="N2277" s="171" t="str">
        <f t="shared" si="108"/>
        <v>840080-GSWHT-LXL</v>
      </c>
      <c r="O2277" s="172" t="str">
        <f>IF(B2277="NET","",IF(B2277="","",IFERROR(VLOOKUP(N2277,EAN!$A:$B,2,FALSE),"MANGLER - MÅ OPPDATERE EAN-FANEN")))</f>
        <v>MANGLER - MÅ OPPDATERE EAN-FANEN</v>
      </c>
      <c r="P2277" s="171">
        <f t="shared" si="109"/>
        <v>0</v>
      </c>
      <c r="Q2277" s="171">
        <f t="shared" si="110"/>
        <v>0</v>
      </c>
      <c r="S2277" s="102" t="str">
        <f>IF(B2277="NET","",IFERROR(VLOOKUP(O2277,'2) Order Form'!$V$9:$V$905,1,FALSE),"Ikke med I order form"))</f>
        <v>Ikke med I order form</v>
      </c>
      <c r="U2277" s="118"/>
    </row>
    <row r="2278" spans="1:21">
      <c r="A2278">
        <v>840080</v>
      </c>
      <c r="B2278" t="s">
        <v>3655</v>
      </c>
      <c r="C2278" t="s">
        <v>3939</v>
      </c>
      <c r="D2278" t="s">
        <v>3512</v>
      </c>
      <c r="E2278" t="s">
        <v>3513</v>
      </c>
      <c r="F2278" t="s">
        <v>79</v>
      </c>
      <c r="G2278" t="s">
        <v>111</v>
      </c>
      <c r="H2278">
        <v>40</v>
      </c>
      <c r="I2278">
        <v>40</v>
      </c>
      <c r="J2278">
        <v>40</v>
      </c>
      <c r="K2278">
        <v>40</v>
      </c>
      <c r="L2278">
        <v>40</v>
      </c>
      <c r="N2278" s="171" t="str">
        <f t="shared" si="108"/>
        <v>840080-MASEM-SM</v>
      </c>
      <c r="O2278" s="172" t="str">
        <f>IF(B2278="NET","",IF(B2278="","",IFERROR(VLOOKUP(N2278,EAN!$A:$B,2,FALSE),"MANGLER - MÅ OPPDATERE EAN-FANEN")))</f>
        <v>MANGLER - MÅ OPPDATERE EAN-FANEN</v>
      </c>
      <c r="P2278" s="171">
        <f t="shared" si="109"/>
        <v>40</v>
      </c>
      <c r="Q2278" s="171">
        <f t="shared" si="110"/>
        <v>40</v>
      </c>
      <c r="S2278" s="102" t="str">
        <f>IF(B2278="NET","",IFERROR(VLOOKUP(O2278,'2) Order Form'!$V$9:$V$905,1,FALSE),"Ikke med I order form"))</f>
        <v>Ikke med I order form</v>
      </c>
      <c r="U2278" s="118"/>
    </row>
    <row r="2279" spans="1:21">
      <c r="A2279">
        <v>840080</v>
      </c>
      <c r="B2279" t="s">
        <v>3655</v>
      </c>
      <c r="C2279" t="s">
        <v>3939</v>
      </c>
      <c r="D2279" t="s">
        <v>3514</v>
      </c>
      <c r="E2279" t="s">
        <v>3513</v>
      </c>
      <c r="F2279" t="s">
        <v>80</v>
      </c>
      <c r="G2279" t="s">
        <v>111</v>
      </c>
      <c r="H2279">
        <v>6</v>
      </c>
      <c r="I2279">
        <v>6</v>
      </c>
      <c r="J2279">
        <v>6</v>
      </c>
      <c r="K2279">
        <v>6</v>
      </c>
      <c r="L2279">
        <v>6</v>
      </c>
      <c r="N2279" s="171" t="str">
        <f t="shared" si="108"/>
        <v>840080-MASEM-ML</v>
      </c>
      <c r="O2279" s="172" t="str">
        <f>IF(B2279="NET","",IF(B2279="","",IFERROR(VLOOKUP(N2279,EAN!$A:$B,2,FALSE),"MANGLER - MÅ OPPDATERE EAN-FANEN")))</f>
        <v>MANGLER - MÅ OPPDATERE EAN-FANEN</v>
      </c>
      <c r="P2279" s="171">
        <f t="shared" si="109"/>
        <v>6</v>
      </c>
      <c r="Q2279" s="171">
        <f t="shared" si="110"/>
        <v>6</v>
      </c>
      <c r="S2279" s="102" t="str">
        <f>IF(B2279="NET","",IFERROR(VLOOKUP(O2279,'2) Order Form'!$V$9:$V$905,1,FALSE),"Ikke med I order form"))</f>
        <v>Ikke med I order form</v>
      </c>
      <c r="U2279" s="118"/>
    </row>
    <row r="2280" spans="1:21">
      <c r="A2280">
        <v>840080</v>
      </c>
      <c r="B2280" t="s">
        <v>3655</v>
      </c>
      <c r="C2280" t="s">
        <v>3939</v>
      </c>
      <c r="D2280" t="s">
        <v>3515</v>
      </c>
      <c r="E2280" t="s">
        <v>3513</v>
      </c>
      <c r="F2280" t="s">
        <v>81</v>
      </c>
      <c r="G2280" t="s">
        <v>111</v>
      </c>
      <c r="H2280">
        <v>21</v>
      </c>
      <c r="I2280">
        <v>21</v>
      </c>
      <c r="J2280">
        <v>21</v>
      </c>
      <c r="K2280">
        <v>21</v>
      </c>
      <c r="L2280">
        <v>21</v>
      </c>
      <c r="N2280" s="171" t="str">
        <f t="shared" si="108"/>
        <v>840080-MASEM-LXL</v>
      </c>
      <c r="O2280" s="172" t="str">
        <f>IF(B2280="NET","",IF(B2280="","",IFERROR(VLOOKUP(N2280,EAN!$A:$B,2,FALSE),"MANGLER - MÅ OPPDATERE EAN-FANEN")))</f>
        <v>MANGLER - MÅ OPPDATERE EAN-FANEN</v>
      </c>
      <c r="P2280" s="171">
        <f t="shared" si="109"/>
        <v>21</v>
      </c>
      <c r="Q2280" s="171">
        <f t="shared" si="110"/>
        <v>21</v>
      </c>
      <c r="S2280" s="102" t="str">
        <f>IF(B2280="NET","",IFERROR(VLOOKUP(O2280,'2) Order Form'!$V$9:$V$905,1,FALSE),"Ikke med I order form"))</f>
        <v>Ikke med I order form</v>
      </c>
      <c r="U2280" s="118"/>
    </row>
    <row r="2281" spans="1:21">
      <c r="A2281">
        <v>840080</v>
      </c>
      <c r="B2281" t="s">
        <v>3655</v>
      </c>
      <c r="C2281" t="s">
        <v>3939</v>
      </c>
      <c r="D2281" t="s">
        <v>3520</v>
      </c>
      <c r="E2281" t="s">
        <v>3521</v>
      </c>
      <c r="F2281" t="s">
        <v>79</v>
      </c>
      <c r="G2281" t="s">
        <v>111</v>
      </c>
      <c r="H2281">
        <v>27</v>
      </c>
      <c r="I2281">
        <v>27</v>
      </c>
      <c r="J2281">
        <v>27</v>
      </c>
      <c r="K2281">
        <v>27</v>
      </c>
      <c r="L2281">
        <v>27</v>
      </c>
      <c r="N2281" s="171" t="str">
        <f t="shared" si="108"/>
        <v>840080-MBBLU-SM</v>
      </c>
      <c r="O2281" s="172" t="str">
        <f>IF(B2281="NET","",IF(B2281="","",IFERROR(VLOOKUP(N2281,EAN!$A:$B,2,FALSE),"MANGLER - MÅ OPPDATERE EAN-FANEN")))</f>
        <v>MANGLER - MÅ OPPDATERE EAN-FANEN</v>
      </c>
      <c r="P2281" s="171">
        <f t="shared" si="109"/>
        <v>27</v>
      </c>
      <c r="Q2281" s="171">
        <f t="shared" si="110"/>
        <v>27</v>
      </c>
      <c r="S2281" s="102" t="str">
        <f>IF(B2281="NET","",IFERROR(VLOOKUP(O2281,'2) Order Form'!$V$9:$V$905,1,FALSE),"Ikke med I order form"))</f>
        <v>Ikke med I order form</v>
      </c>
      <c r="U2281" s="118"/>
    </row>
    <row r="2282" spans="1:21">
      <c r="A2282">
        <v>840080</v>
      </c>
      <c r="B2282" t="s">
        <v>3655</v>
      </c>
      <c r="C2282" t="s">
        <v>3939</v>
      </c>
      <c r="D2282" t="s">
        <v>3522</v>
      </c>
      <c r="E2282" t="s">
        <v>3521</v>
      </c>
      <c r="F2282" t="s">
        <v>80</v>
      </c>
      <c r="G2282" t="s">
        <v>111</v>
      </c>
      <c r="H2282">
        <v>25</v>
      </c>
      <c r="I2282">
        <v>25</v>
      </c>
      <c r="J2282">
        <v>25</v>
      </c>
      <c r="K2282">
        <v>25</v>
      </c>
      <c r="L2282">
        <v>25</v>
      </c>
      <c r="N2282" s="171" t="str">
        <f t="shared" si="108"/>
        <v>840080-MBBLU-ML</v>
      </c>
      <c r="O2282" s="172" t="str">
        <f>IF(B2282="NET","",IF(B2282="","",IFERROR(VLOOKUP(N2282,EAN!$A:$B,2,FALSE),"MANGLER - MÅ OPPDATERE EAN-FANEN")))</f>
        <v>MANGLER - MÅ OPPDATERE EAN-FANEN</v>
      </c>
      <c r="P2282" s="171">
        <f t="shared" si="109"/>
        <v>25</v>
      </c>
      <c r="Q2282" s="171">
        <f t="shared" si="110"/>
        <v>25</v>
      </c>
      <c r="S2282" s="102" t="str">
        <f>IF(B2282="NET","",IFERROR(VLOOKUP(O2282,'2) Order Form'!$V$9:$V$905,1,FALSE),"Ikke med I order form"))</f>
        <v>Ikke med I order form</v>
      </c>
      <c r="U2282" s="118"/>
    </row>
    <row r="2283" spans="1:21">
      <c r="A2283">
        <v>840080</v>
      </c>
      <c r="B2283" t="s">
        <v>3655</v>
      </c>
      <c r="C2283" t="s">
        <v>3939</v>
      </c>
      <c r="D2283" t="s">
        <v>3523</v>
      </c>
      <c r="E2283" t="s">
        <v>3521</v>
      </c>
      <c r="F2283" t="s">
        <v>81</v>
      </c>
      <c r="G2283" t="s">
        <v>111</v>
      </c>
      <c r="H2283">
        <v>43</v>
      </c>
      <c r="I2283">
        <v>43</v>
      </c>
      <c r="J2283">
        <v>43</v>
      </c>
      <c r="K2283">
        <v>43</v>
      </c>
      <c r="L2283">
        <v>43</v>
      </c>
      <c r="N2283" s="171" t="str">
        <f t="shared" si="108"/>
        <v>840080-MBBLU-LXL</v>
      </c>
      <c r="O2283" s="172" t="str">
        <f>IF(B2283="NET","",IF(B2283="","",IFERROR(VLOOKUP(N2283,EAN!$A:$B,2,FALSE),"MANGLER - MÅ OPPDATERE EAN-FANEN")))</f>
        <v>MANGLER - MÅ OPPDATERE EAN-FANEN</v>
      </c>
      <c r="P2283" s="171">
        <f t="shared" si="109"/>
        <v>43</v>
      </c>
      <c r="Q2283" s="171">
        <f t="shared" si="110"/>
        <v>43</v>
      </c>
      <c r="S2283" s="102" t="str">
        <f>IF(B2283="NET","",IFERROR(VLOOKUP(O2283,'2) Order Form'!$V$9:$V$905,1,FALSE),"Ikke med I order form"))</f>
        <v>Ikke med I order form</v>
      </c>
      <c r="U2283" s="118"/>
    </row>
    <row r="2284" spans="1:21">
      <c r="A2284">
        <v>840080</v>
      </c>
      <c r="B2284" t="s">
        <v>3655</v>
      </c>
      <c r="C2284" t="s">
        <v>3939</v>
      </c>
      <c r="D2284" t="s">
        <v>3664</v>
      </c>
      <c r="E2284" t="s">
        <v>3665</v>
      </c>
      <c r="F2284" t="s">
        <v>79</v>
      </c>
      <c r="G2284" t="s">
        <v>214</v>
      </c>
      <c r="H2284">
        <v>11</v>
      </c>
      <c r="I2284">
        <v>11</v>
      </c>
      <c r="J2284">
        <v>11</v>
      </c>
      <c r="K2284">
        <v>11</v>
      </c>
      <c r="L2284">
        <v>11</v>
      </c>
      <c r="N2284" s="171" t="str">
        <f t="shared" si="108"/>
        <v>840080-MBGRY-SM</v>
      </c>
      <c r="O2284" s="172" t="str">
        <f>IF(B2284="NET","",IF(B2284="","",IFERROR(VLOOKUP(N2284,EAN!$A:$B,2,FALSE),"MANGLER - MÅ OPPDATERE EAN-FANEN")))</f>
        <v>MANGLER - MÅ OPPDATERE EAN-FANEN</v>
      </c>
      <c r="P2284" s="171">
        <f t="shared" si="109"/>
        <v>11</v>
      </c>
      <c r="Q2284" s="171">
        <f t="shared" si="110"/>
        <v>11</v>
      </c>
      <c r="S2284" s="102" t="str">
        <f>IF(B2284="NET","",IFERROR(VLOOKUP(O2284,'2) Order Form'!$V$9:$V$905,1,FALSE),"Ikke med I order form"))</f>
        <v>Ikke med I order form</v>
      </c>
      <c r="U2284" s="118"/>
    </row>
    <row r="2285" spans="1:21">
      <c r="A2285">
        <v>840080</v>
      </c>
      <c r="B2285" t="s">
        <v>3655</v>
      </c>
      <c r="C2285" t="s">
        <v>3939</v>
      </c>
      <c r="D2285" t="s">
        <v>3666</v>
      </c>
      <c r="E2285" t="s">
        <v>3665</v>
      </c>
      <c r="F2285" t="s">
        <v>80</v>
      </c>
      <c r="G2285" t="s">
        <v>214</v>
      </c>
      <c r="H2285">
        <v>0</v>
      </c>
      <c r="I2285">
        <v>0</v>
      </c>
      <c r="J2285">
        <v>0</v>
      </c>
      <c r="K2285">
        <v>0</v>
      </c>
      <c r="L2285">
        <v>0</v>
      </c>
      <c r="N2285" s="171" t="str">
        <f t="shared" si="108"/>
        <v>840080-MBGRY-ML</v>
      </c>
      <c r="O2285" s="172" t="str">
        <f>IF(B2285="NET","",IF(B2285="","",IFERROR(VLOOKUP(N2285,EAN!$A:$B,2,FALSE),"MANGLER - MÅ OPPDATERE EAN-FANEN")))</f>
        <v>MANGLER - MÅ OPPDATERE EAN-FANEN</v>
      </c>
      <c r="P2285" s="171">
        <f t="shared" si="109"/>
        <v>0</v>
      </c>
      <c r="Q2285" s="171">
        <f t="shared" si="110"/>
        <v>0</v>
      </c>
      <c r="S2285" s="102" t="str">
        <f>IF(B2285="NET","",IFERROR(VLOOKUP(O2285,'2) Order Form'!$V$9:$V$905,1,FALSE),"Ikke med I order form"))</f>
        <v>Ikke med I order form</v>
      </c>
      <c r="U2285" s="118"/>
    </row>
    <row r="2286" spans="1:21">
      <c r="A2286">
        <v>840080</v>
      </c>
      <c r="B2286" t="s">
        <v>3655</v>
      </c>
      <c r="C2286" t="s">
        <v>3939</v>
      </c>
      <c r="D2286" t="s">
        <v>3667</v>
      </c>
      <c r="E2286" t="s">
        <v>3665</v>
      </c>
      <c r="F2286" t="s">
        <v>81</v>
      </c>
      <c r="G2286" t="s">
        <v>214</v>
      </c>
      <c r="H2286">
        <v>0</v>
      </c>
      <c r="I2286">
        <v>0</v>
      </c>
      <c r="J2286">
        <v>0</v>
      </c>
      <c r="K2286">
        <v>0</v>
      </c>
      <c r="L2286">
        <v>0</v>
      </c>
      <c r="N2286" s="171" t="str">
        <f t="shared" si="108"/>
        <v>840080-MBGRY-LXL</v>
      </c>
      <c r="O2286" s="172" t="str">
        <f>IF(B2286="NET","",IF(B2286="","",IFERROR(VLOOKUP(N2286,EAN!$A:$B,2,FALSE),"MANGLER - MÅ OPPDATERE EAN-FANEN")))</f>
        <v>MANGLER - MÅ OPPDATERE EAN-FANEN</v>
      </c>
      <c r="P2286" s="171">
        <f t="shared" si="109"/>
        <v>0</v>
      </c>
      <c r="Q2286" s="171">
        <f t="shared" si="110"/>
        <v>0</v>
      </c>
      <c r="S2286" s="102" t="str">
        <f>IF(B2286="NET","",IFERROR(VLOOKUP(O2286,'2) Order Form'!$V$9:$V$905,1,FALSE),"Ikke med I order form"))</f>
        <v>Ikke med I order form</v>
      </c>
      <c r="U2286" s="118"/>
    </row>
    <row r="2287" spans="1:21">
      <c r="A2287">
        <v>840080</v>
      </c>
      <c r="B2287" t="s">
        <v>3655</v>
      </c>
      <c r="C2287" t="s">
        <v>3939</v>
      </c>
      <c r="D2287" t="s">
        <v>1075</v>
      </c>
      <c r="E2287" t="s">
        <v>2867</v>
      </c>
      <c r="F2287" t="s">
        <v>79</v>
      </c>
      <c r="G2287" t="s">
        <v>111</v>
      </c>
      <c r="H2287">
        <v>33</v>
      </c>
      <c r="I2287">
        <v>33</v>
      </c>
      <c r="J2287">
        <v>33</v>
      </c>
      <c r="K2287">
        <v>33</v>
      </c>
      <c r="L2287">
        <v>33</v>
      </c>
      <c r="N2287" s="171" t="str">
        <f t="shared" si="108"/>
        <v>840080-MBUOE-SM</v>
      </c>
      <c r="O2287" s="172" t="str">
        <f>IF(B2287="NET","",IF(B2287="","",IFERROR(VLOOKUP(N2287,EAN!$A:$B,2,FALSE),"MANGLER - MÅ OPPDATERE EAN-FANEN")))</f>
        <v>MANGLER - MÅ OPPDATERE EAN-FANEN</v>
      </c>
      <c r="P2287" s="171">
        <f t="shared" si="109"/>
        <v>33</v>
      </c>
      <c r="Q2287" s="171">
        <f t="shared" si="110"/>
        <v>33</v>
      </c>
      <c r="S2287" s="102" t="str">
        <f>IF(B2287="NET","",IFERROR(VLOOKUP(O2287,'2) Order Form'!$V$9:$V$905,1,FALSE),"Ikke med I order form"))</f>
        <v>Ikke med I order form</v>
      </c>
      <c r="U2287" s="118"/>
    </row>
    <row r="2288" spans="1:21">
      <c r="A2288">
        <v>840080</v>
      </c>
      <c r="B2288" t="s">
        <v>3655</v>
      </c>
      <c r="C2288" t="s">
        <v>3939</v>
      </c>
      <c r="D2288" t="s">
        <v>1076</v>
      </c>
      <c r="E2288" t="s">
        <v>2867</v>
      </c>
      <c r="F2288" t="s">
        <v>80</v>
      </c>
      <c r="G2288" t="s">
        <v>111</v>
      </c>
      <c r="H2288">
        <v>1</v>
      </c>
      <c r="I2288">
        <v>1</v>
      </c>
      <c r="J2288">
        <v>1</v>
      </c>
      <c r="K2288">
        <v>1</v>
      </c>
      <c r="L2288">
        <v>1</v>
      </c>
      <c r="N2288" s="171" t="str">
        <f t="shared" si="108"/>
        <v>840080-MBUOE-ML</v>
      </c>
      <c r="O2288" s="172" t="str">
        <f>IF(B2288="NET","",IF(B2288="","",IFERROR(VLOOKUP(N2288,EAN!$A:$B,2,FALSE),"MANGLER - MÅ OPPDATERE EAN-FANEN")))</f>
        <v>MANGLER - MÅ OPPDATERE EAN-FANEN</v>
      </c>
      <c r="P2288" s="171">
        <f t="shared" si="109"/>
        <v>1</v>
      </c>
      <c r="Q2288" s="171">
        <f t="shared" si="110"/>
        <v>1</v>
      </c>
      <c r="S2288" s="102" t="str">
        <f>IF(B2288="NET","",IFERROR(VLOOKUP(O2288,'2) Order Form'!$V$9:$V$905,1,FALSE),"Ikke med I order form"))</f>
        <v>Ikke med I order form</v>
      </c>
      <c r="U2288" s="118"/>
    </row>
    <row r="2289" spans="1:21">
      <c r="A2289">
        <v>840080</v>
      </c>
      <c r="B2289" t="s">
        <v>3655</v>
      </c>
      <c r="C2289" t="s">
        <v>3939</v>
      </c>
      <c r="D2289" t="s">
        <v>1077</v>
      </c>
      <c r="E2289" t="s">
        <v>2867</v>
      </c>
      <c r="F2289" t="s">
        <v>81</v>
      </c>
      <c r="G2289" t="s">
        <v>111</v>
      </c>
      <c r="H2289">
        <v>16</v>
      </c>
      <c r="I2289">
        <v>16</v>
      </c>
      <c r="J2289">
        <v>16</v>
      </c>
      <c r="K2289">
        <v>16</v>
      </c>
      <c r="L2289">
        <v>16</v>
      </c>
      <c r="N2289" s="171" t="str">
        <f t="shared" si="108"/>
        <v>840080-MBUOE-LXL</v>
      </c>
      <c r="O2289" s="172" t="str">
        <f>IF(B2289="NET","",IF(B2289="","",IFERROR(VLOOKUP(N2289,EAN!$A:$B,2,FALSE),"MANGLER - MÅ OPPDATERE EAN-FANEN")))</f>
        <v>MANGLER - MÅ OPPDATERE EAN-FANEN</v>
      </c>
      <c r="P2289" s="171">
        <f t="shared" si="109"/>
        <v>16</v>
      </c>
      <c r="Q2289" s="171">
        <f t="shared" si="110"/>
        <v>16</v>
      </c>
      <c r="S2289" s="102" t="str">
        <f>IF(B2289="NET","",IFERROR(VLOOKUP(O2289,'2) Order Form'!$V$9:$V$905,1,FALSE),"Ikke med I order form"))</f>
        <v>Ikke med I order form</v>
      </c>
      <c r="U2289" s="118"/>
    </row>
    <row r="2290" spans="1:21">
      <c r="A2290">
        <v>840080</v>
      </c>
      <c r="B2290" t="s">
        <v>3655</v>
      </c>
      <c r="C2290" t="s">
        <v>3939</v>
      </c>
      <c r="D2290" t="s">
        <v>226</v>
      </c>
      <c r="E2290" t="s">
        <v>83</v>
      </c>
      <c r="F2290" t="s">
        <v>79</v>
      </c>
      <c r="G2290" t="s">
        <v>214</v>
      </c>
      <c r="H2290">
        <v>0</v>
      </c>
      <c r="I2290">
        <v>0</v>
      </c>
      <c r="J2290">
        <v>0</v>
      </c>
      <c r="K2290">
        <v>0</v>
      </c>
      <c r="L2290">
        <v>0</v>
      </c>
      <c r="N2290" s="171" t="str">
        <f t="shared" si="108"/>
        <v>840080-MNAVY-SM</v>
      </c>
      <c r="O2290" s="172" t="str">
        <f>IF(B2290="NET","",IF(B2290="","",IFERROR(VLOOKUP(N2290,EAN!$A:$B,2,FALSE),"MANGLER - MÅ OPPDATERE EAN-FANEN")))</f>
        <v>MANGLER - MÅ OPPDATERE EAN-FANEN</v>
      </c>
      <c r="P2290" s="171">
        <f t="shared" si="109"/>
        <v>0</v>
      </c>
      <c r="Q2290" s="171">
        <f t="shared" si="110"/>
        <v>0</v>
      </c>
      <c r="S2290" s="102" t="str">
        <f>IF(B2290="NET","",IFERROR(VLOOKUP(O2290,'2) Order Form'!$V$9:$V$905,1,FALSE),"Ikke med I order form"))</f>
        <v>Ikke med I order form</v>
      </c>
      <c r="U2290" s="118"/>
    </row>
    <row r="2291" spans="1:21">
      <c r="A2291">
        <v>840080</v>
      </c>
      <c r="B2291" t="s">
        <v>3655</v>
      </c>
      <c r="C2291" t="s">
        <v>3939</v>
      </c>
      <c r="D2291" t="s">
        <v>227</v>
      </c>
      <c r="E2291" t="s">
        <v>83</v>
      </c>
      <c r="F2291" t="s">
        <v>80</v>
      </c>
      <c r="G2291" t="s">
        <v>214</v>
      </c>
      <c r="H2291">
        <v>0</v>
      </c>
      <c r="I2291">
        <v>0</v>
      </c>
      <c r="J2291">
        <v>0</v>
      </c>
      <c r="K2291">
        <v>0</v>
      </c>
      <c r="L2291">
        <v>0</v>
      </c>
      <c r="N2291" s="171" t="str">
        <f t="shared" si="108"/>
        <v>840080-MNAVY-ML</v>
      </c>
      <c r="O2291" s="172" t="str">
        <f>IF(B2291="NET","",IF(B2291="","",IFERROR(VLOOKUP(N2291,EAN!$A:$B,2,FALSE),"MANGLER - MÅ OPPDATERE EAN-FANEN")))</f>
        <v>MANGLER - MÅ OPPDATERE EAN-FANEN</v>
      </c>
      <c r="P2291" s="171">
        <f t="shared" si="109"/>
        <v>0</v>
      </c>
      <c r="Q2291" s="171">
        <f t="shared" si="110"/>
        <v>0</v>
      </c>
      <c r="S2291" s="102" t="str">
        <f>IF(B2291="NET","",IFERROR(VLOOKUP(O2291,'2) Order Form'!$V$9:$V$905,1,FALSE),"Ikke med I order form"))</f>
        <v>Ikke med I order form</v>
      </c>
      <c r="U2291" s="118"/>
    </row>
    <row r="2292" spans="1:21">
      <c r="A2292">
        <v>840080</v>
      </c>
      <c r="B2292" t="s">
        <v>3655</v>
      </c>
      <c r="C2292" t="s">
        <v>3939</v>
      </c>
      <c r="D2292" t="s">
        <v>228</v>
      </c>
      <c r="E2292" t="s">
        <v>83</v>
      </c>
      <c r="F2292" t="s">
        <v>81</v>
      </c>
      <c r="G2292" t="s">
        <v>214</v>
      </c>
      <c r="H2292">
        <v>0</v>
      </c>
      <c r="I2292">
        <v>0</v>
      </c>
      <c r="J2292">
        <v>0</v>
      </c>
      <c r="K2292">
        <v>0</v>
      </c>
      <c r="L2292">
        <v>0</v>
      </c>
      <c r="N2292" s="171" t="str">
        <f t="shared" si="108"/>
        <v>840080-MNAVY-LXL</v>
      </c>
      <c r="O2292" s="172" t="str">
        <f>IF(B2292="NET","",IF(B2292="","",IFERROR(VLOOKUP(N2292,EAN!$A:$B,2,FALSE),"MANGLER - MÅ OPPDATERE EAN-FANEN")))</f>
        <v>MANGLER - MÅ OPPDATERE EAN-FANEN</v>
      </c>
      <c r="P2292" s="171">
        <f t="shared" si="109"/>
        <v>0</v>
      </c>
      <c r="Q2292" s="171">
        <f t="shared" si="110"/>
        <v>0</v>
      </c>
      <c r="S2292" s="102" t="str">
        <f>IF(B2292="NET","",IFERROR(VLOOKUP(O2292,'2) Order Form'!$V$9:$V$905,1,FALSE),"Ikke med I order form"))</f>
        <v>Ikke med I order form</v>
      </c>
      <c r="U2292" s="118"/>
    </row>
    <row r="2293" spans="1:21">
      <c r="A2293">
        <v>840080</v>
      </c>
      <c r="B2293" t="s">
        <v>3655</v>
      </c>
      <c r="C2293" t="s">
        <v>3939</v>
      </c>
      <c r="D2293" t="s">
        <v>3556</v>
      </c>
      <c r="E2293" t="s">
        <v>3557</v>
      </c>
      <c r="F2293" t="s">
        <v>79</v>
      </c>
      <c r="G2293" t="s">
        <v>214</v>
      </c>
      <c r="H2293">
        <v>0</v>
      </c>
      <c r="I2293">
        <v>0</v>
      </c>
      <c r="J2293">
        <v>0</v>
      </c>
      <c r="K2293">
        <v>0</v>
      </c>
      <c r="L2293">
        <v>0</v>
      </c>
      <c r="N2293" s="171" t="str">
        <f t="shared" si="108"/>
        <v>840080-SGMCH-SM</v>
      </c>
      <c r="O2293" s="172" t="str">
        <f>IF(B2293="NET","",IF(B2293="","",IFERROR(VLOOKUP(N2293,EAN!$A:$B,2,FALSE),"MANGLER - MÅ OPPDATERE EAN-FANEN")))</f>
        <v>MANGLER - MÅ OPPDATERE EAN-FANEN</v>
      </c>
      <c r="P2293" s="171">
        <f t="shared" si="109"/>
        <v>0</v>
      </c>
      <c r="Q2293" s="171">
        <f t="shared" si="110"/>
        <v>0</v>
      </c>
      <c r="S2293" s="102" t="str">
        <f>IF(B2293="NET","",IFERROR(VLOOKUP(O2293,'2) Order Form'!$V$9:$V$905,1,FALSE),"Ikke med I order form"))</f>
        <v>Ikke med I order form</v>
      </c>
      <c r="U2293" s="118"/>
    </row>
    <row r="2294" spans="1:21">
      <c r="A2294">
        <v>840080</v>
      </c>
      <c r="B2294" t="s">
        <v>3655</v>
      </c>
      <c r="C2294" t="s">
        <v>3939</v>
      </c>
      <c r="D2294" t="s">
        <v>3558</v>
      </c>
      <c r="E2294" t="s">
        <v>3557</v>
      </c>
      <c r="F2294" t="s">
        <v>80</v>
      </c>
      <c r="G2294" t="s">
        <v>214</v>
      </c>
      <c r="H2294">
        <v>0</v>
      </c>
      <c r="I2294">
        <v>0</v>
      </c>
      <c r="J2294">
        <v>0</v>
      </c>
      <c r="K2294">
        <v>0</v>
      </c>
      <c r="L2294">
        <v>0</v>
      </c>
      <c r="N2294" s="171" t="str">
        <f t="shared" si="108"/>
        <v>840080-SGMCH-ML</v>
      </c>
      <c r="O2294" s="172" t="str">
        <f>IF(B2294="NET","",IF(B2294="","",IFERROR(VLOOKUP(N2294,EAN!$A:$B,2,FALSE),"MANGLER - MÅ OPPDATERE EAN-FANEN")))</f>
        <v>MANGLER - MÅ OPPDATERE EAN-FANEN</v>
      </c>
      <c r="P2294" s="171">
        <f t="shared" si="109"/>
        <v>0</v>
      </c>
      <c r="Q2294" s="171">
        <f t="shared" si="110"/>
        <v>0</v>
      </c>
      <c r="S2294" s="102" t="str">
        <f>IF(B2294="NET","",IFERROR(VLOOKUP(O2294,'2) Order Form'!$V$9:$V$905,1,FALSE),"Ikke med I order form"))</f>
        <v>Ikke med I order form</v>
      </c>
      <c r="U2294" s="118"/>
    </row>
    <row r="2295" spans="1:21">
      <c r="A2295">
        <v>840080</v>
      </c>
      <c r="B2295" t="s">
        <v>3655</v>
      </c>
      <c r="C2295" t="s">
        <v>3939</v>
      </c>
      <c r="D2295" t="s">
        <v>3559</v>
      </c>
      <c r="E2295" t="s">
        <v>3557</v>
      </c>
      <c r="F2295" t="s">
        <v>81</v>
      </c>
      <c r="G2295" t="s">
        <v>214</v>
      </c>
      <c r="H2295">
        <v>0</v>
      </c>
      <c r="I2295">
        <v>0</v>
      </c>
      <c r="J2295">
        <v>0</v>
      </c>
      <c r="K2295">
        <v>0</v>
      </c>
      <c r="L2295">
        <v>0</v>
      </c>
      <c r="N2295" s="171" t="str">
        <f t="shared" si="108"/>
        <v>840080-SGMCH-LXL</v>
      </c>
      <c r="O2295" s="172" t="str">
        <f>IF(B2295="NET","",IF(B2295="","",IFERROR(VLOOKUP(N2295,EAN!$A:$B,2,FALSE),"MANGLER - MÅ OPPDATERE EAN-FANEN")))</f>
        <v>MANGLER - MÅ OPPDATERE EAN-FANEN</v>
      </c>
      <c r="P2295" s="171">
        <f t="shared" si="109"/>
        <v>0</v>
      </c>
      <c r="Q2295" s="171">
        <f t="shared" si="110"/>
        <v>0</v>
      </c>
      <c r="S2295" s="102" t="str">
        <f>IF(B2295="NET","",IFERROR(VLOOKUP(O2295,'2) Order Form'!$V$9:$V$905,1,FALSE),"Ikke med I order form"))</f>
        <v>Ikke med I order form</v>
      </c>
      <c r="U2295" s="118"/>
    </row>
    <row r="2296" spans="1:21">
      <c r="A2296" s="140">
        <v>840084</v>
      </c>
      <c r="B2296" t="s">
        <v>170</v>
      </c>
      <c r="H2296" s="140">
        <v>202341</v>
      </c>
      <c r="I2296" s="140">
        <v>202342</v>
      </c>
      <c r="J2296" s="140">
        <v>202343</v>
      </c>
      <c r="K2296" s="140">
        <v>202344</v>
      </c>
      <c r="L2296" s="140">
        <v>202345</v>
      </c>
      <c r="N2296" s="171" t="str">
        <f t="shared" si="108"/>
        <v>840084-</v>
      </c>
      <c r="O2296" s="172" t="str">
        <f>IF(B2296="NET","",IF(B2296="","",IFERROR(VLOOKUP(N2296,EAN!$A:$B,2,FALSE),"MANGLER - MÅ OPPDATERE EAN-FANEN")))</f>
        <v/>
      </c>
      <c r="P2296" s="171">
        <f t="shared" si="109"/>
        <v>202341</v>
      </c>
      <c r="Q2296" s="171">
        <f t="shared" si="110"/>
        <v>202345</v>
      </c>
      <c r="S2296" s="102" t="str">
        <f>IF(B2296="NET","",IFERROR(VLOOKUP(O2296,'2) Order Form'!$V$9:$V$905,1,FALSE),"Ikke med I order form"))</f>
        <v/>
      </c>
      <c r="U2296" s="118"/>
    </row>
    <row r="2297" spans="1:21">
      <c r="A2297">
        <v>840084</v>
      </c>
      <c r="B2297" t="s">
        <v>3668</v>
      </c>
      <c r="C2297" t="s">
        <v>3939</v>
      </c>
      <c r="D2297" t="s">
        <v>4109</v>
      </c>
      <c r="E2297" t="s">
        <v>4096</v>
      </c>
      <c r="F2297" t="s">
        <v>79</v>
      </c>
      <c r="G2297" t="s">
        <v>111</v>
      </c>
      <c r="H2297">
        <v>0</v>
      </c>
      <c r="I2297">
        <v>0</v>
      </c>
      <c r="J2297">
        <v>0</v>
      </c>
      <c r="K2297">
        <v>0</v>
      </c>
      <c r="L2297">
        <v>0</v>
      </c>
      <c r="N2297" s="171" t="str">
        <f t="shared" si="108"/>
        <v>840084-CNPNK-SM</v>
      </c>
      <c r="O2297" s="172" t="str">
        <f>IF(B2297="NET","",IF(B2297="","",IFERROR(VLOOKUP(N2297,EAN!$A:$B,2,FALSE),"MANGLER - MÅ OPPDATERE EAN-FANEN")))</f>
        <v>MANGLER - MÅ OPPDATERE EAN-FANEN</v>
      </c>
      <c r="P2297" s="171">
        <f t="shared" si="109"/>
        <v>0</v>
      </c>
      <c r="Q2297" s="171">
        <f t="shared" si="110"/>
        <v>0</v>
      </c>
      <c r="S2297" s="102" t="str">
        <f>IF(B2297="NET","",IFERROR(VLOOKUP(O2297,'2) Order Form'!$V$9:$V$905,1,FALSE),"Ikke med I order form"))</f>
        <v>Ikke med I order form</v>
      </c>
      <c r="U2297" s="118"/>
    </row>
    <row r="2298" spans="1:21">
      <c r="A2298">
        <v>840084</v>
      </c>
      <c r="B2298" t="s">
        <v>3668</v>
      </c>
      <c r="C2298" t="s">
        <v>3939</v>
      </c>
      <c r="D2298" t="s">
        <v>4125</v>
      </c>
      <c r="E2298" t="s">
        <v>4096</v>
      </c>
      <c r="F2298" t="s">
        <v>80</v>
      </c>
      <c r="G2298" t="s">
        <v>111</v>
      </c>
      <c r="H2298">
        <v>0</v>
      </c>
      <c r="I2298">
        <v>0</v>
      </c>
      <c r="J2298">
        <v>0</v>
      </c>
      <c r="K2298">
        <v>0</v>
      </c>
      <c r="L2298">
        <v>0</v>
      </c>
      <c r="N2298" s="171" t="str">
        <f t="shared" si="108"/>
        <v>840084-CNPNK-ML</v>
      </c>
      <c r="O2298" s="172" t="str">
        <f>IF(B2298="NET","",IF(B2298="","",IFERROR(VLOOKUP(N2298,EAN!$A:$B,2,FALSE),"MANGLER - MÅ OPPDATERE EAN-FANEN")))</f>
        <v>MANGLER - MÅ OPPDATERE EAN-FANEN</v>
      </c>
      <c r="P2298" s="171">
        <f t="shared" si="109"/>
        <v>0</v>
      </c>
      <c r="Q2298" s="171">
        <f t="shared" si="110"/>
        <v>0</v>
      </c>
      <c r="S2298" s="102" t="str">
        <f>IF(B2298="NET","",IFERROR(VLOOKUP(O2298,'2) Order Form'!$V$9:$V$905,1,FALSE),"Ikke med I order form"))</f>
        <v>Ikke med I order form</v>
      </c>
      <c r="U2298" s="118"/>
    </row>
    <row r="2299" spans="1:21">
      <c r="A2299">
        <v>840084</v>
      </c>
      <c r="B2299" t="s">
        <v>3668</v>
      </c>
      <c r="C2299" t="s">
        <v>3939</v>
      </c>
      <c r="D2299" t="s">
        <v>4126</v>
      </c>
      <c r="E2299" t="s">
        <v>4096</v>
      </c>
      <c r="F2299" t="s">
        <v>81</v>
      </c>
      <c r="G2299" t="s">
        <v>111</v>
      </c>
      <c r="H2299">
        <v>0</v>
      </c>
      <c r="I2299">
        <v>0</v>
      </c>
      <c r="J2299">
        <v>0</v>
      </c>
      <c r="K2299">
        <v>0</v>
      </c>
      <c r="L2299">
        <v>0</v>
      </c>
      <c r="N2299" s="171" t="str">
        <f t="shared" si="108"/>
        <v>840084-CNPNK-LXL</v>
      </c>
      <c r="O2299" s="172" t="str">
        <f>IF(B2299="NET","",IF(B2299="","",IFERROR(VLOOKUP(N2299,EAN!$A:$B,2,FALSE),"MANGLER - MÅ OPPDATERE EAN-FANEN")))</f>
        <v>MANGLER - MÅ OPPDATERE EAN-FANEN</v>
      </c>
      <c r="P2299" s="171">
        <f t="shared" si="109"/>
        <v>0</v>
      </c>
      <c r="Q2299" s="171">
        <f t="shared" si="110"/>
        <v>0</v>
      </c>
      <c r="S2299" s="102" t="str">
        <f>IF(B2299="NET","",IFERROR(VLOOKUP(O2299,'2) Order Form'!$V$9:$V$905,1,FALSE),"Ikke med I order form"))</f>
        <v>Ikke med I order form</v>
      </c>
      <c r="U2299" s="118"/>
    </row>
    <row r="2300" spans="1:21">
      <c r="A2300">
        <v>840084</v>
      </c>
      <c r="B2300" t="s">
        <v>3668</v>
      </c>
      <c r="C2300" t="s">
        <v>3939</v>
      </c>
      <c r="D2300" t="s">
        <v>171</v>
      </c>
      <c r="E2300" t="s">
        <v>162</v>
      </c>
      <c r="F2300" t="s">
        <v>79</v>
      </c>
      <c r="G2300" t="s">
        <v>111</v>
      </c>
      <c r="H2300">
        <v>61</v>
      </c>
      <c r="I2300">
        <v>61</v>
      </c>
      <c r="J2300">
        <v>61</v>
      </c>
      <c r="K2300">
        <v>61</v>
      </c>
      <c r="L2300">
        <v>61</v>
      </c>
      <c r="N2300" s="171" t="str">
        <f t="shared" si="108"/>
        <v>840084-DTBLK-SM</v>
      </c>
      <c r="O2300" s="172" t="str">
        <f>IF(B2300="NET","",IF(B2300="","",IFERROR(VLOOKUP(N2300,EAN!$A:$B,2,FALSE),"MANGLER - MÅ OPPDATERE EAN-FANEN")))</f>
        <v>MANGLER - MÅ OPPDATERE EAN-FANEN</v>
      </c>
      <c r="P2300" s="171">
        <f t="shared" si="109"/>
        <v>61</v>
      </c>
      <c r="Q2300" s="171">
        <f t="shared" si="110"/>
        <v>61</v>
      </c>
      <c r="S2300" s="102" t="str">
        <f>IF(B2300="NET","",IFERROR(VLOOKUP(O2300,'2) Order Form'!$V$9:$V$905,1,FALSE),"Ikke med I order form"))</f>
        <v>Ikke med I order form</v>
      </c>
      <c r="U2300" s="118"/>
    </row>
    <row r="2301" spans="1:21">
      <c r="A2301">
        <v>840084</v>
      </c>
      <c r="B2301" t="s">
        <v>3668</v>
      </c>
      <c r="C2301" t="s">
        <v>3939</v>
      </c>
      <c r="D2301" t="s">
        <v>172</v>
      </c>
      <c r="E2301" t="s">
        <v>162</v>
      </c>
      <c r="F2301" t="s">
        <v>80</v>
      </c>
      <c r="G2301" t="s">
        <v>111</v>
      </c>
      <c r="H2301">
        <v>83</v>
      </c>
      <c r="I2301">
        <v>83</v>
      </c>
      <c r="J2301">
        <v>83</v>
      </c>
      <c r="K2301">
        <v>83</v>
      </c>
      <c r="L2301">
        <v>83</v>
      </c>
      <c r="N2301" s="171" t="str">
        <f t="shared" si="108"/>
        <v>840084-DTBLK-ML</v>
      </c>
      <c r="O2301" s="172" t="str">
        <f>IF(B2301="NET","",IF(B2301="","",IFERROR(VLOOKUP(N2301,EAN!$A:$B,2,FALSE),"MANGLER - MÅ OPPDATERE EAN-FANEN")))</f>
        <v>MANGLER - MÅ OPPDATERE EAN-FANEN</v>
      </c>
      <c r="P2301" s="171">
        <f t="shared" si="109"/>
        <v>83</v>
      </c>
      <c r="Q2301" s="171">
        <f t="shared" si="110"/>
        <v>83</v>
      </c>
      <c r="S2301" s="102" t="str">
        <f>IF(B2301="NET","",IFERROR(VLOOKUP(O2301,'2) Order Form'!$V$9:$V$905,1,FALSE),"Ikke med I order form"))</f>
        <v>Ikke med I order form</v>
      </c>
      <c r="U2301" s="118"/>
    </row>
    <row r="2302" spans="1:21">
      <c r="A2302">
        <v>840084</v>
      </c>
      <c r="B2302" t="s">
        <v>3668</v>
      </c>
      <c r="C2302" t="s">
        <v>3939</v>
      </c>
      <c r="D2302" t="s">
        <v>173</v>
      </c>
      <c r="E2302" t="s">
        <v>162</v>
      </c>
      <c r="F2302" t="s">
        <v>81</v>
      </c>
      <c r="G2302" t="s">
        <v>111</v>
      </c>
      <c r="H2302">
        <v>11</v>
      </c>
      <c r="I2302">
        <v>11</v>
      </c>
      <c r="J2302">
        <v>11</v>
      </c>
      <c r="K2302">
        <v>11</v>
      </c>
      <c r="L2302">
        <v>11</v>
      </c>
      <c r="N2302" s="171" t="str">
        <f t="shared" si="108"/>
        <v>840084-DTBLK-LXL</v>
      </c>
      <c r="O2302" s="172" t="str">
        <f>IF(B2302="NET","",IF(B2302="","",IFERROR(VLOOKUP(N2302,EAN!$A:$B,2,FALSE),"MANGLER - MÅ OPPDATERE EAN-FANEN")))</f>
        <v>MANGLER - MÅ OPPDATERE EAN-FANEN</v>
      </c>
      <c r="P2302" s="171">
        <f t="shared" si="109"/>
        <v>11</v>
      </c>
      <c r="Q2302" s="171">
        <f t="shared" si="110"/>
        <v>11</v>
      </c>
      <c r="S2302" s="102" t="str">
        <f>IF(B2302="NET","",IFERROR(VLOOKUP(O2302,'2) Order Form'!$V$9:$V$905,1,FALSE),"Ikke med I order form"))</f>
        <v>Ikke med I order form</v>
      </c>
      <c r="U2302" s="118"/>
    </row>
    <row r="2303" spans="1:21">
      <c r="A2303">
        <v>840084</v>
      </c>
      <c r="B2303" t="s">
        <v>3668</v>
      </c>
      <c r="C2303" t="s">
        <v>3939</v>
      </c>
      <c r="D2303" t="s">
        <v>3656</v>
      </c>
      <c r="E2303" t="s">
        <v>3657</v>
      </c>
      <c r="F2303" t="s">
        <v>79</v>
      </c>
      <c r="G2303" t="s">
        <v>214</v>
      </c>
      <c r="H2303">
        <v>0</v>
      </c>
      <c r="I2303">
        <v>0</v>
      </c>
      <c r="J2303">
        <v>0</v>
      </c>
      <c r="K2303">
        <v>0</v>
      </c>
      <c r="L2303">
        <v>0</v>
      </c>
      <c r="N2303" s="171" t="str">
        <f t="shared" si="108"/>
        <v>840084-GLCOE-SM</v>
      </c>
      <c r="O2303" s="172" t="str">
        <f>IF(B2303="NET","",IF(B2303="","",IFERROR(VLOOKUP(N2303,EAN!$A:$B,2,FALSE),"MANGLER - MÅ OPPDATERE EAN-FANEN")))</f>
        <v>MANGLER - MÅ OPPDATERE EAN-FANEN</v>
      </c>
      <c r="P2303" s="171">
        <f t="shared" si="109"/>
        <v>0</v>
      </c>
      <c r="Q2303" s="171">
        <f t="shared" si="110"/>
        <v>0</v>
      </c>
      <c r="S2303" s="102" t="str">
        <f>IF(B2303="NET","",IFERROR(VLOOKUP(O2303,'2) Order Form'!$V$9:$V$905,1,FALSE),"Ikke med I order form"))</f>
        <v>Ikke med I order form</v>
      </c>
      <c r="U2303" s="118"/>
    </row>
    <row r="2304" spans="1:21">
      <c r="A2304">
        <v>840084</v>
      </c>
      <c r="B2304" t="s">
        <v>3668</v>
      </c>
      <c r="C2304" t="s">
        <v>3939</v>
      </c>
      <c r="D2304" t="s">
        <v>3658</v>
      </c>
      <c r="E2304" t="s">
        <v>3657</v>
      </c>
      <c r="F2304" t="s">
        <v>80</v>
      </c>
      <c r="G2304" t="s">
        <v>214</v>
      </c>
      <c r="H2304">
        <v>0</v>
      </c>
      <c r="I2304">
        <v>0</v>
      </c>
      <c r="J2304">
        <v>0</v>
      </c>
      <c r="K2304">
        <v>0</v>
      </c>
      <c r="L2304">
        <v>0</v>
      </c>
      <c r="N2304" s="171" t="str">
        <f t="shared" si="108"/>
        <v>840084-GLCOE-ML</v>
      </c>
      <c r="O2304" s="172" t="str">
        <f>IF(B2304="NET","",IF(B2304="","",IFERROR(VLOOKUP(N2304,EAN!$A:$B,2,FALSE),"MANGLER - MÅ OPPDATERE EAN-FANEN")))</f>
        <v>MANGLER - MÅ OPPDATERE EAN-FANEN</v>
      </c>
      <c r="P2304" s="171">
        <f t="shared" si="109"/>
        <v>0</v>
      </c>
      <c r="Q2304" s="171">
        <f t="shared" si="110"/>
        <v>0</v>
      </c>
      <c r="S2304" s="102" t="str">
        <f>IF(B2304="NET","",IFERROR(VLOOKUP(O2304,'2) Order Form'!$V$9:$V$905,1,FALSE),"Ikke med I order form"))</f>
        <v>Ikke med I order form</v>
      </c>
      <c r="U2304" s="118"/>
    </row>
    <row r="2305" spans="1:21">
      <c r="A2305">
        <v>840084</v>
      </c>
      <c r="B2305" t="s">
        <v>3668</v>
      </c>
      <c r="C2305" t="s">
        <v>3939</v>
      </c>
      <c r="D2305" t="s">
        <v>3659</v>
      </c>
      <c r="E2305" t="s">
        <v>3657</v>
      </c>
      <c r="F2305" t="s">
        <v>81</v>
      </c>
      <c r="G2305" t="s">
        <v>214</v>
      </c>
      <c r="H2305">
        <v>0</v>
      </c>
      <c r="I2305">
        <v>0</v>
      </c>
      <c r="J2305">
        <v>0</v>
      </c>
      <c r="K2305">
        <v>0</v>
      </c>
      <c r="L2305">
        <v>0</v>
      </c>
      <c r="N2305" s="171" t="str">
        <f t="shared" si="108"/>
        <v>840084-GLCOE-LXL</v>
      </c>
      <c r="O2305" s="172" t="str">
        <f>IF(B2305="NET","",IF(B2305="","",IFERROR(VLOOKUP(N2305,EAN!$A:$B,2,FALSE),"MANGLER - MÅ OPPDATERE EAN-FANEN")))</f>
        <v>MANGLER - MÅ OPPDATERE EAN-FANEN</v>
      </c>
      <c r="P2305" s="171">
        <f t="shared" si="109"/>
        <v>0</v>
      </c>
      <c r="Q2305" s="171">
        <f t="shared" si="110"/>
        <v>0</v>
      </c>
      <c r="S2305" s="102" t="str">
        <f>IF(B2305="NET","",IFERROR(VLOOKUP(O2305,'2) Order Form'!$V$9:$V$905,1,FALSE),"Ikke med I order form"))</f>
        <v>Ikke med I order form</v>
      </c>
      <c r="U2305" s="118"/>
    </row>
    <row r="2306" spans="1:21">
      <c r="A2306">
        <v>840084</v>
      </c>
      <c r="B2306" t="s">
        <v>3668</v>
      </c>
      <c r="C2306" t="s">
        <v>3939</v>
      </c>
      <c r="D2306" t="s">
        <v>3660</v>
      </c>
      <c r="E2306" t="s">
        <v>3661</v>
      </c>
      <c r="F2306" t="s">
        <v>79</v>
      </c>
      <c r="G2306" t="s">
        <v>214</v>
      </c>
      <c r="H2306">
        <v>38</v>
      </c>
      <c r="I2306">
        <v>38</v>
      </c>
      <c r="J2306">
        <v>38</v>
      </c>
      <c r="K2306">
        <v>38</v>
      </c>
      <c r="L2306">
        <v>38</v>
      </c>
      <c r="N2306" s="171" t="str">
        <f t="shared" si="108"/>
        <v>840084-GSFOE-SM</v>
      </c>
      <c r="O2306" s="172" t="str">
        <f>IF(B2306="NET","",IF(B2306="","",IFERROR(VLOOKUP(N2306,EAN!$A:$B,2,FALSE),"MANGLER - MÅ OPPDATERE EAN-FANEN")))</f>
        <v>MANGLER - MÅ OPPDATERE EAN-FANEN</v>
      </c>
      <c r="P2306" s="171">
        <f t="shared" si="109"/>
        <v>38</v>
      </c>
      <c r="Q2306" s="171">
        <f t="shared" si="110"/>
        <v>38</v>
      </c>
      <c r="S2306" s="102" t="str">
        <f>IF(B2306="NET","",IFERROR(VLOOKUP(O2306,'2) Order Form'!$V$9:$V$905,1,FALSE),"Ikke med I order form"))</f>
        <v>Ikke med I order form</v>
      </c>
      <c r="U2306" s="118"/>
    </row>
    <row r="2307" spans="1:21">
      <c r="A2307">
        <v>840084</v>
      </c>
      <c r="B2307" t="s">
        <v>3668</v>
      </c>
      <c r="C2307" t="s">
        <v>3939</v>
      </c>
      <c r="D2307" t="s">
        <v>3662</v>
      </c>
      <c r="E2307" t="s">
        <v>3661</v>
      </c>
      <c r="F2307" t="s">
        <v>80</v>
      </c>
      <c r="G2307" t="s">
        <v>214</v>
      </c>
      <c r="H2307">
        <v>0</v>
      </c>
      <c r="I2307">
        <v>0</v>
      </c>
      <c r="J2307">
        <v>0</v>
      </c>
      <c r="K2307">
        <v>0</v>
      </c>
      <c r="L2307">
        <v>0</v>
      </c>
      <c r="N2307" s="171" t="str">
        <f t="shared" si="108"/>
        <v>840084-GSFOE-ML</v>
      </c>
      <c r="O2307" s="172" t="str">
        <f>IF(B2307="NET","",IF(B2307="","",IFERROR(VLOOKUP(N2307,EAN!$A:$B,2,FALSE),"MANGLER - MÅ OPPDATERE EAN-FANEN")))</f>
        <v>MANGLER - MÅ OPPDATERE EAN-FANEN</v>
      </c>
      <c r="P2307" s="171">
        <f t="shared" si="109"/>
        <v>0</v>
      </c>
      <c r="Q2307" s="171">
        <f t="shared" si="110"/>
        <v>0</v>
      </c>
      <c r="S2307" s="102" t="str">
        <f>IF(B2307="NET","",IFERROR(VLOOKUP(O2307,'2) Order Form'!$V$9:$V$905,1,FALSE),"Ikke med I order form"))</f>
        <v>Ikke med I order form</v>
      </c>
      <c r="U2307" s="118"/>
    </row>
    <row r="2308" spans="1:21">
      <c r="A2308">
        <v>840084</v>
      </c>
      <c r="B2308" t="s">
        <v>3668</v>
      </c>
      <c r="C2308" t="s">
        <v>3939</v>
      </c>
      <c r="D2308" t="s">
        <v>3663</v>
      </c>
      <c r="E2308" t="s">
        <v>3661</v>
      </c>
      <c r="F2308" t="s">
        <v>81</v>
      </c>
      <c r="G2308" t="s">
        <v>214</v>
      </c>
      <c r="H2308">
        <v>0</v>
      </c>
      <c r="I2308">
        <v>0</v>
      </c>
      <c r="J2308">
        <v>0</v>
      </c>
      <c r="K2308">
        <v>0</v>
      </c>
      <c r="L2308">
        <v>0</v>
      </c>
      <c r="N2308" s="171" t="str">
        <f t="shared" si="108"/>
        <v>840084-GSFOE-LXL</v>
      </c>
      <c r="O2308" s="172" t="str">
        <f>IF(B2308="NET","",IF(B2308="","",IFERROR(VLOOKUP(N2308,EAN!$A:$B,2,FALSE),"MANGLER - MÅ OPPDATERE EAN-FANEN")))</f>
        <v>MANGLER - MÅ OPPDATERE EAN-FANEN</v>
      </c>
      <c r="P2308" s="171">
        <f t="shared" si="109"/>
        <v>0</v>
      </c>
      <c r="Q2308" s="171">
        <f t="shared" si="110"/>
        <v>0</v>
      </c>
      <c r="S2308" s="102" t="str">
        <f>IF(B2308="NET","",IFERROR(VLOOKUP(O2308,'2) Order Form'!$V$9:$V$905,1,FALSE),"Ikke med I order form"))</f>
        <v>Ikke med I order form</v>
      </c>
      <c r="U2308" s="118"/>
    </row>
    <row r="2309" spans="1:21">
      <c r="A2309">
        <v>840084</v>
      </c>
      <c r="B2309" t="s">
        <v>3668</v>
      </c>
      <c r="C2309" t="s">
        <v>3939</v>
      </c>
      <c r="D2309" t="s">
        <v>178</v>
      </c>
      <c r="E2309" t="s">
        <v>163</v>
      </c>
      <c r="F2309" t="s">
        <v>79</v>
      </c>
      <c r="G2309" t="s">
        <v>214</v>
      </c>
      <c r="H2309">
        <v>0</v>
      </c>
      <c r="I2309">
        <v>0</v>
      </c>
      <c r="J2309">
        <v>0</v>
      </c>
      <c r="K2309">
        <v>0</v>
      </c>
      <c r="L2309">
        <v>0</v>
      </c>
      <c r="N2309" s="171" t="str">
        <f t="shared" si="108"/>
        <v>840084-GSWHT-SM</v>
      </c>
      <c r="O2309" s="172" t="str">
        <f>IF(B2309="NET","",IF(B2309="","",IFERROR(VLOOKUP(N2309,EAN!$A:$B,2,FALSE),"MANGLER - MÅ OPPDATERE EAN-FANEN")))</f>
        <v>MANGLER - MÅ OPPDATERE EAN-FANEN</v>
      </c>
      <c r="P2309" s="171">
        <f t="shared" si="109"/>
        <v>0</v>
      </c>
      <c r="Q2309" s="171">
        <f t="shared" si="110"/>
        <v>0</v>
      </c>
      <c r="S2309" s="102" t="str">
        <f>IF(B2309="NET","",IFERROR(VLOOKUP(O2309,'2) Order Form'!$V$9:$V$905,1,FALSE),"Ikke med I order form"))</f>
        <v>Ikke med I order form</v>
      </c>
      <c r="U2309" s="118"/>
    </row>
    <row r="2310" spans="1:21">
      <c r="A2310">
        <v>840084</v>
      </c>
      <c r="B2310" t="s">
        <v>3668</v>
      </c>
      <c r="C2310" t="s">
        <v>3939</v>
      </c>
      <c r="D2310" t="s">
        <v>179</v>
      </c>
      <c r="E2310" t="s">
        <v>163</v>
      </c>
      <c r="F2310" t="s">
        <v>80</v>
      </c>
      <c r="G2310" t="s">
        <v>214</v>
      </c>
      <c r="H2310">
        <v>0</v>
      </c>
      <c r="I2310">
        <v>0</v>
      </c>
      <c r="J2310">
        <v>0</v>
      </c>
      <c r="K2310">
        <v>0</v>
      </c>
      <c r="L2310">
        <v>0</v>
      </c>
      <c r="N2310" s="171" t="str">
        <f t="shared" si="108"/>
        <v>840084-GSWHT-ML</v>
      </c>
      <c r="O2310" s="172" t="str">
        <f>IF(B2310="NET","",IF(B2310="","",IFERROR(VLOOKUP(N2310,EAN!$A:$B,2,FALSE),"MANGLER - MÅ OPPDATERE EAN-FANEN")))</f>
        <v>MANGLER - MÅ OPPDATERE EAN-FANEN</v>
      </c>
      <c r="P2310" s="171">
        <f t="shared" si="109"/>
        <v>0</v>
      </c>
      <c r="Q2310" s="171">
        <f t="shared" si="110"/>
        <v>0</v>
      </c>
      <c r="S2310" s="102" t="str">
        <f>IF(B2310="NET","",IFERROR(VLOOKUP(O2310,'2) Order Form'!$V$9:$V$905,1,FALSE),"Ikke med I order form"))</f>
        <v>Ikke med I order form</v>
      </c>
      <c r="U2310" s="118"/>
    </row>
    <row r="2311" spans="1:21">
      <c r="A2311">
        <v>840084</v>
      </c>
      <c r="B2311" t="s">
        <v>3668</v>
      </c>
      <c r="C2311" t="s">
        <v>3939</v>
      </c>
      <c r="D2311" t="s">
        <v>180</v>
      </c>
      <c r="E2311" t="s">
        <v>163</v>
      </c>
      <c r="F2311" t="s">
        <v>81</v>
      </c>
      <c r="G2311" t="s">
        <v>214</v>
      </c>
      <c r="H2311">
        <v>0</v>
      </c>
      <c r="I2311">
        <v>0</v>
      </c>
      <c r="J2311">
        <v>0</v>
      </c>
      <c r="K2311">
        <v>0</v>
      </c>
      <c r="L2311">
        <v>0</v>
      </c>
      <c r="N2311" s="171" t="str">
        <f t="shared" si="108"/>
        <v>840084-GSWHT-LXL</v>
      </c>
      <c r="O2311" s="172" t="str">
        <f>IF(B2311="NET","",IF(B2311="","",IFERROR(VLOOKUP(N2311,EAN!$A:$B,2,FALSE),"MANGLER - MÅ OPPDATERE EAN-FANEN")))</f>
        <v>MANGLER - MÅ OPPDATERE EAN-FANEN</v>
      </c>
      <c r="P2311" s="171">
        <f t="shared" si="109"/>
        <v>0</v>
      </c>
      <c r="Q2311" s="171">
        <f t="shared" si="110"/>
        <v>0</v>
      </c>
      <c r="S2311" s="102" t="str">
        <f>IF(B2311="NET","",IFERROR(VLOOKUP(O2311,'2) Order Form'!$V$9:$V$905,1,FALSE),"Ikke med I order form"))</f>
        <v>Ikke med I order form</v>
      </c>
      <c r="U2311" s="118"/>
    </row>
    <row r="2312" spans="1:21">
      <c r="A2312">
        <v>840084</v>
      </c>
      <c r="B2312" t="s">
        <v>3668</v>
      </c>
      <c r="C2312" t="s">
        <v>3939</v>
      </c>
      <c r="D2312" t="s">
        <v>3512</v>
      </c>
      <c r="E2312" t="s">
        <v>3513</v>
      </c>
      <c r="F2312" t="s">
        <v>79</v>
      </c>
      <c r="G2312" t="s">
        <v>214</v>
      </c>
      <c r="H2312">
        <v>97</v>
      </c>
      <c r="I2312">
        <v>97</v>
      </c>
      <c r="J2312">
        <v>97</v>
      </c>
      <c r="K2312">
        <v>97</v>
      </c>
      <c r="L2312">
        <v>97</v>
      </c>
      <c r="N2312" s="171" t="str">
        <f t="shared" si="108"/>
        <v>840084-MASEM-SM</v>
      </c>
      <c r="O2312" s="172" t="str">
        <f>IF(B2312="NET","",IF(B2312="","",IFERROR(VLOOKUP(N2312,EAN!$A:$B,2,FALSE),"MANGLER - MÅ OPPDATERE EAN-FANEN")))</f>
        <v>MANGLER - MÅ OPPDATERE EAN-FANEN</v>
      </c>
      <c r="P2312" s="171">
        <f t="shared" si="109"/>
        <v>97</v>
      </c>
      <c r="Q2312" s="171">
        <f t="shared" si="110"/>
        <v>97</v>
      </c>
      <c r="S2312" s="102" t="str">
        <f>IF(B2312="NET","",IFERROR(VLOOKUP(O2312,'2) Order Form'!$V$9:$V$905,1,FALSE),"Ikke med I order form"))</f>
        <v>Ikke med I order form</v>
      </c>
      <c r="U2312" s="118"/>
    </row>
    <row r="2313" spans="1:21">
      <c r="A2313">
        <v>840084</v>
      </c>
      <c r="B2313" t="s">
        <v>3668</v>
      </c>
      <c r="C2313" t="s">
        <v>3939</v>
      </c>
      <c r="D2313" t="s">
        <v>3514</v>
      </c>
      <c r="E2313" t="s">
        <v>3513</v>
      </c>
      <c r="F2313" t="s">
        <v>80</v>
      </c>
      <c r="G2313" t="s">
        <v>214</v>
      </c>
      <c r="H2313">
        <v>113</v>
      </c>
      <c r="I2313">
        <v>113</v>
      </c>
      <c r="J2313">
        <v>113</v>
      </c>
      <c r="K2313">
        <v>113</v>
      </c>
      <c r="L2313">
        <v>113</v>
      </c>
      <c r="N2313" s="171" t="str">
        <f t="shared" si="108"/>
        <v>840084-MASEM-ML</v>
      </c>
      <c r="O2313" s="172" t="str">
        <f>IF(B2313="NET","",IF(B2313="","",IFERROR(VLOOKUP(N2313,EAN!$A:$B,2,FALSE),"MANGLER - MÅ OPPDATERE EAN-FANEN")))</f>
        <v>MANGLER - MÅ OPPDATERE EAN-FANEN</v>
      </c>
      <c r="P2313" s="171">
        <f t="shared" si="109"/>
        <v>113</v>
      </c>
      <c r="Q2313" s="171">
        <f t="shared" si="110"/>
        <v>113</v>
      </c>
      <c r="S2313" s="102" t="str">
        <f>IF(B2313="NET","",IFERROR(VLOOKUP(O2313,'2) Order Form'!$V$9:$V$905,1,FALSE),"Ikke med I order form"))</f>
        <v>Ikke med I order form</v>
      </c>
      <c r="U2313" s="118"/>
    </row>
    <row r="2314" spans="1:21">
      <c r="A2314">
        <v>840084</v>
      </c>
      <c r="B2314" t="s">
        <v>3668</v>
      </c>
      <c r="C2314" t="s">
        <v>3939</v>
      </c>
      <c r="D2314" t="s">
        <v>3515</v>
      </c>
      <c r="E2314" t="s">
        <v>3513</v>
      </c>
      <c r="F2314" t="s">
        <v>81</v>
      </c>
      <c r="G2314" t="s">
        <v>214</v>
      </c>
      <c r="H2314">
        <v>67</v>
      </c>
      <c r="I2314">
        <v>67</v>
      </c>
      <c r="J2314">
        <v>67</v>
      </c>
      <c r="K2314">
        <v>67</v>
      </c>
      <c r="L2314">
        <v>67</v>
      </c>
      <c r="N2314" s="171" t="str">
        <f t="shared" si="108"/>
        <v>840084-MASEM-LXL</v>
      </c>
      <c r="O2314" s="172" t="str">
        <f>IF(B2314="NET","",IF(B2314="","",IFERROR(VLOOKUP(N2314,EAN!$A:$B,2,FALSE),"MANGLER - MÅ OPPDATERE EAN-FANEN")))</f>
        <v>MANGLER - MÅ OPPDATERE EAN-FANEN</v>
      </c>
      <c r="P2314" s="171">
        <f t="shared" si="109"/>
        <v>67</v>
      </c>
      <c r="Q2314" s="171">
        <f t="shared" si="110"/>
        <v>67</v>
      </c>
      <c r="S2314" s="102" t="str">
        <f>IF(B2314="NET","",IFERROR(VLOOKUP(O2314,'2) Order Form'!$V$9:$V$905,1,FALSE),"Ikke med I order form"))</f>
        <v>Ikke med I order form</v>
      </c>
      <c r="U2314" s="118"/>
    </row>
    <row r="2315" spans="1:21">
      <c r="A2315">
        <v>840084</v>
      </c>
      <c r="B2315" t="s">
        <v>3668</v>
      </c>
      <c r="C2315" t="s">
        <v>3939</v>
      </c>
      <c r="D2315" t="s">
        <v>3520</v>
      </c>
      <c r="E2315" t="s">
        <v>3521</v>
      </c>
      <c r="F2315" t="s">
        <v>79</v>
      </c>
      <c r="G2315" t="s">
        <v>111</v>
      </c>
      <c r="H2315">
        <v>46</v>
      </c>
      <c r="I2315">
        <v>46</v>
      </c>
      <c r="J2315">
        <v>46</v>
      </c>
      <c r="K2315">
        <v>46</v>
      </c>
      <c r="L2315">
        <v>46</v>
      </c>
      <c r="N2315" s="171" t="str">
        <f t="shared" si="108"/>
        <v>840084-MBBLU-SM</v>
      </c>
      <c r="O2315" s="172" t="str">
        <f>IF(B2315="NET","",IF(B2315="","",IFERROR(VLOOKUP(N2315,EAN!$A:$B,2,FALSE),"MANGLER - MÅ OPPDATERE EAN-FANEN")))</f>
        <v>MANGLER - MÅ OPPDATERE EAN-FANEN</v>
      </c>
      <c r="P2315" s="171">
        <f t="shared" si="109"/>
        <v>46</v>
      </c>
      <c r="Q2315" s="171">
        <f t="shared" si="110"/>
        <v>46</v>
      </c>
      <c r="S2315" s="102" t="str">
        <f>IF(B2315="NET","",IFERROR(VLOOKUP(O2315,'2) Order Form'!$V$9:$V$905,1,FALSE),"Ikke med I order form"))</f>
        <v>Ikke med I order form</v>
      </c>
      <c r="U2315" s="118"/>
    </row>
    <row r="2316" spans="1:21">
      <c r="A2316">
        <v>840084</v>
      </c>
      <c r="B2316" t="s">
        <v>3668</v>
      </c>
      <c r="C2316" t="s">
        <v>3939</v>
      </c>
      <c r="D2316" t="s">
        <v>3522</v>
      </c>
      <c r="E2316" t="s">
        <v>3521</v>
      </c>
      <c r="F2316" t="s">
        <v>80</v>
      </c>
      <c r="G2316" t="s">
        <v>111</v>
      </c>
      <c r="H2316">
        <v>89</v>
      </c>
      <c r="I2316">
        <v>89</v>
      </c>
      <c r="J2316">
        <v>89</v>
      </c>
      <c r="K2316">
        <v>89</v>
      </c>
      <c r="L2316">
        <v>89</v>
      </c>
      <c r="N2316" s="171" t="str">
        <f t="shared" si="108"/>
        <v>840084-MBBLU-ML</v>
      </c>
      <c r="O2316" s="172" t="str">
        <f>IF(B2316="NET","",IF(B2316="","",IFERROR(VLOOKUP(N2316,EAN!$A:$B,2,FALSE),"MANGLER - MÅ OPPDATERE EAN-FANEN")))</f>
        <v>MANGLER - MÅ OPPDATERE EAN-FANEN</v>
      </c>
      <c r="P2316" s="171">
        <f t="shared" si="109"/>
        <v>89</v>
      </c>
      <c r="Q2316" s="171">
        <f t="shared" si="110"/>
        <v>89</v>
      </c>
      <c r="S2316" s="102" t="str">
        <f>IF(B2316="NET","",IFERROR(VLOOKUP(O2316,'2) Order Form'!$V$9:$V$905,1,FALSE),"Ikke med I order form"))</f>
        <v>Ikke med I order form</v>
      </c>
      <c r="U2316" s="118"/>
    </row>
    <row r="2317" spans="1:21">
      <c r="A2317">
        <v>840084</v>
      </c>
      <c r="B2317" t="s">
        <v>3668</v>
      </c>
      <c r="C2317" t="s">
        <v>3939</v>
      </c>
      <c r="D2317" t="s">
        <v>3523</v>
      </c>
      <c r="E2317" t="s">
        <v>3521</v>
      </c>
      <c r="F2317" t="s">
        <v>81</v>
      </c>
      <c r="G2317" t="s">
        <v>111</v>
      </c>
      <c r="H2317">
        <v>102</v>
      </c>
      <c r="I2317">
        <v>102</v>
      </c>
      <c r="J2317">
        <v>102</v>
      </c>
      <c r="K2317">
        <v>102</v>
      </c>
      <c r="L2317">
        <v>102</v>
      </c>
      <c r="N2317" s="171" t="str">
        <f t="shared" si="108"/>
        <v>840084-MBBLU-LXL</v>
      </c>
      <c r="O2317" s="172" t="str">
        <f>IF(B2317="NET","",IF(B2317="","",IFERROR(VLOOKUP(N2317,EAN!$A:$B,2,FALSE),"MANGLER - MÅ OPPDATERE EAN-FANEN")))</f>
        <v>MANGLER - MÅ OPPDATERE EAN-FANEN</v>
      </c>
      <c r="P2317" s="171">
        <f t="shared" si="109"/>
        <v>102</v>
      </c>
      <c r="Q2317" s="171">
        <f t="shared" si="110"/>
        <v>102</v>
      </c>
      <c r="S2317" s="102" t="str">
        <f>IF(B2317="NET","",IFERROR(VLOOKUP(O2317,'2) Order Form'!$V$9:$V$905,1,FALSE),"Ikke med I order form"))</f>
        <v>Ikke med I order form</v>
      </c>
      <c r="U2317" s="118"/>
    </row>
    <row r="2318" spans="1:21">
      <c r="A2318">
        <v>840084</v>
      </c>
      <c r="B2318" t="s">
        <v>3668</v>
      </c>
      <c r="C2318" t="s">
        <v>3939</v>
      </c>
      <c r="D2318" t="s">
        <v>3664</v>
      </c>
      <c r="E2318" t="s">
        <v>3665</v>
      </c>
      <c r="F2318" t="s">
        <v>79</v>
      </c>
      <c r="G2318" t="s">
        <v>214</v>
      </c>
      <c r="H2318">
        <v>11</v>
      </c>
      <c r="I2318">
        <v>11</v>
      </c>
      <c r="J2318">
        <v>11</v>
      </c>
      <c r="K2318">
        <v>11</v>
      </c>
      <c r="L2318">
        <v>11</v>
      </c>
      <c r="N2318" s="171" t="str">
        <f t="shared" si="108"/>
        <v>840084-MBGRY-SM</v>
      </c>
      <c r="O2318" s="172" t="str">
        <f>IF(B2318="NET","",IF(B2318="","",IFERROR(VLOOKUP(N2318,EAN!$A:$B,2,FALSE),"MANGLER - MÅ OPPDATERE EAN-FANEN")))</f>
        <v>MANGLER - MÅ OPPDATERE EAN-FANEN</v>
      </c>
      <c r="P2318" s="171">
        <f t="shared" si="109"/>
        <v>11</v>
      </c>
      <c r="Q2318" s="171">
        <f t="shared" si="110"/>
        <v>11</v>
      </c>
      <c r="S2318" s="102" t="str">
        <f>IF(B2318="NET","",IFERROR(VLOOKUP(O2318,'2) Order Form'!$V$9:$V$905,1,FALSE),"Ikke med I order form"))</f>
        <v>Ikke med I order form</v>
      </c>
      <c r="U2318" s="118"/>
    </row>
    <row r="2319" spans="1:21">
      <c r="A2319">
        <v>840084</v>
      </c>
      <c r="B2319" t="s">
        <v>3668</v>
      </c>
      <c r="C2319" t="s">
        <v>3939</v>
      </c>
      <c r="D2319" t="s">
        <v>3666</v>
      </c>
      <c r="E2319" t="s">
        <v>3665</v>
      </c>
      <c r="F2319" t="s">
        <v>80</v>
      </c>
      <c r="G2319" t="s">
        <v>214</v>
      </c>
      <c r="H2319">
        <v>0</v>
      </c>
      <c r="I2319">
        <v>0</v>
      </c>
      <c r="J2319">
        <v>0</v>
      </c>
      <c r="K2319">
        <v>0</v>
      </c>
      <c r="L2319">
        <v>0</v>
      </c>
      <c r="N2319" s="171" t="str">
        <f t="shared" si="108"/>
        <v>840084-MBGRY-ML</v>
      </c>
      <c r="O2319" s="172" t="str">
        <f>IF(B2319="NET","",IF(B2319="","",IFERROR(VLOOKUP(N2319,EAN!$A:$B,2,FALSE),"MANGLER - MÅ OPPDATERE EAN-FANEN")))</f>
        <v>MANGLER - MÅ OPPDATERE EAN-FANEN</v>
      </c>
      <c r="P2319" s="171">
        <f t="shared" si="109"/>
        <v>0</v>
      </c>
      <c r="Q2319" s="171">
        <f t="shared" si="110"/>
        <v>0</v>
      </c>
      <c r="S2319" s="102" t="str">
        <f>IF(B2319="NET","",IFERROR(VLOOKUP(O2319,'2) Order Form'!$V$9:$V$905,1,FALSE),"Ikke med I order form"))</f>
        <v>Ikke med I order form</v>
      </c>
      <c r="U2319" s="118"/>
    </row>
    <row r="2320" spans="1:21">
      <c r="A2320">
        <v>840084</v>
      </c>
      <c r="B2320" t="s">
        <v>3668</v>
      </c>
      <c r="C2320" t="s">
        <v>3939</v>
      </c>
      <c r="D2320" t="s">
        <v>3667</v>
      </c>
      <c r="E2320" t="s">
        <v>3665</v>
      </c>
      <c r="F2320" t="s">
        <v>81</v>
      </c>
      <c r="G2320" t="s">
        <v>214</v>
      </c>
      <c r="H2320">
        <v>0</v>
      </c>
      <c r="I2320">
        <v>0</v>
      </c>
      <c r="J2320">
        <v>0</v>
      </c>
      <c r="K2320">
        <v>0</v>
      </c>
      <c r="L2320">
        <v>0</v>
      </c>
      <c r="N2320" s="171" t="str">
        <f t="shared" si="108"/>
        <v>840084-MBGRY-LXL</v>
      </c>
      <c r="O2320" s="172" t="str">
        <f>IF(B2320="NET","",IF(B2320="","",IFERROR(VLOOKUP(N2320,EAN!$A:$B,2,FALSE),"MANGLER - MÅ OPPDATERE EAN-FANEN")))</f>
        <v>MANGLER - MÅ OPPDATERE EAN-FANEN</v>
      </c>
      <c r="P2320" s="171">
        <f t="shared" si="109"/>
        <v>0</v>
      </c>
      <c r="Q2320" s="171">
        <f t="shared" si="110"/>
        <v>0</v>
      </c>
      <c r="S2320" s="102" t="str">
        <f>IF(B2320="NET","",IFERROR(VLOOKUP(O2320,'2) Order Form'!$V$9:$V$905,1,FALSE),"Ikke med I order form"))</f>
        <v>Ikke med I order form</v>
      </c>
      <c r="U2320" s="118"/>
    </row>
    <row r="2321" spans="1:21">
      <c r="A2321">
        <v>840084</v>
      </c>
      <c r="B2321" t="s">
        <v>3668</v>
      </c>
      <c r="C2321" t="s">
        <v>3939</v>
      </c>
      <c r="D2321" t="s">
        <v>1075</v>
      </c>
      <c r="E2321" t="s">
        <v>2867</v>
      </c>
      <c r="F2321" t="s">
        <v>79</v>
      </c>
      <c r="G2321" t="s">
        <v>214</v>
      </c>
      <c r="H2321">
        <v>99</v>
      </c>
      <c r="I2321">
        <v>99</v>
      </c>
      <c r="J2321">
        <v>99</v>
      </c>
      <c r="K2321">
        <v>99</v>
      </c>
      <c r="L2321">
        <v>99</v>
      </c>
      <c r="N2321" s="171" t="str">
        <f t="shared" si="108"/>
        <v>840084-MBUOE-SM</v>
      </c>
      <c r="O2321" s="172" t="str">
        <f>IF(B2321="NET","",IF(B2321="","",IFERROR(VLOOKUP(N2321,EAN!$A:$B,2,FALSE),"MANGLER - MÅ OPPDATERE EAN-FANEN")))</f>
        <v>MANGLER - MÅ OPPDATERE EAN-FANEN</v>
      </c>
      <c r="P2321" s="171">
        <f t="shared" si="109"/>
        <v>99</v>
      </c>
      <c r="Q2321" s="171">
        <f t="shared" si="110"/>
        <v>99</v>
      </c>
      <c r="S2321" s="102" t="str">
        <f>IF(B2321="NET","",IFERROR(VLOOKUP(O2321,'2) Order Form'!$V$9:$V$905,1,FALSE),"Ikke med I order form"))</f>
        <v>Ikke med I order form</v>
      </c>
      <c r="U2321" s="118"/>
    </row>
    <row r="2322" spans="1:21">
      <c r="A2322">
        <v>840084</v>
      </c>
      <c r="B2322" t="s">
        <v>3668</v>
      </c>
      <c r="C2322" t="s">
        <v>3939</v>
      </c>
      <c r="D2322" t="s">
        <v>1076</v>
      </c>
      <c r="E2322" t="s">
        <v>2867</v>
      </c>
      <c r="F2322" t="s">
        <v>80</v>
      </c>
      <c r="G2322" t="s">
        <v>214</v>
      </c>
      <c r="H2322">
        <v>104</v>
      </c>
      <c r="I2322">
        <v>104</v>
      </c>
      <c r="J2322">
        <v>104</v>
      </c>
      <c r="K2322">
        <v>104</v>
      </c>
      <c r="L2322">
        <v>104</v>
      </c>
      <c r="N2322" s="171" t="str">
        <f t="shared" si="108"/>
        <v>840084-MBUOE-ML</v>
      </c>
      <c r="O2322" s="172" t="str">
        <f>IF(B2322="NET","",IF(B2322="","",IFERROR(VLOOKUP(N2322,EAN!$A:$B,2,FALSE),"MANGLER - MÅ OPPDATERE EAN-FANEN")))</f>
        <v>MANGLER - MÅ OPPDATERE EAN-FANEN</v>
      </c>
      <c r="P2322" s="171">
        <f t="shared" si="109"/>
        <v>104</v>
      </c>
      <c r="Q2322" s="171">
        <f t="shared" si="110"/>
        <v>104</v>
      </c>
      <c r="S2322" s="102" t="str">
        <f>IF(B2322="NET","",IFERROR(VLOOKUP(O2322,'2) Order Form'!$V$9:$V$905,1,FALSE),"Ikke med I order form"))</f>
        <v>Ikke med I order form</v>
      </c>
      <c r="U2322" s="118"/>
    </row>
    <row r="2323" spans="1:21">
      <c r="A2323">
        <v>840084</v>
      </c>
      <c r="B2323" t="s">
        <v>3668</v>
      </c>
      <c r="C2323" t="s">
        <v>3939</v>
      </c>
      <c r="D2323" t="s">
        <v>1077</v>
      </c>
      <c r="E2323" t="s">
        <v>2867</v>
      </c>
      <c r="F2323" t="s">
        <v>81</v>
      </c>
      <c r="G2323" t="s">
        <v>214</v>
      </c>
      <c r="H2323">
        <v>67</v>
      </c>
      <c r="I2323">
        <v>67</v>
      </c>
      <c r="J2323">
        <v>67</v>
      </c>
      <c r="K2323">
        <v>67</v>
      </c>
      <c r="L2323">
        <v>67</v>
      </c>
      <c r="N2323" s="171" t="str">
        <f t="shared" ref="N2323:N2386" si="111">CONCATENATE(A2323,"-",D2323)</f>
        <v>840084-MBUOE-LXL</v>
      </c>
      <c r="O2323" s="172" t="str">
        <f>IF(B2323="NET","",IF(B2323="","",IFERROR(VLOOKUP(N2323,EAN!$A:$B,2,FALSE),"MANGLER - MÅ OPPDATERE EAN-FANEN")))</f>
        <v>MANGLER - MÅ OPPDATERE EAN-FANEN</v>
      </c>
      <c r="P2323" s="171">
        <f t="shared" ref="P2323:P2386" si="112">H2323</f>
        <v>67</v>
      </c>
      <c r="Q2323" s="171">
        <f t="shared" ref="Q2323:Q2386" si="113">L2323</f>
        <v>67</v>
      </c>
      <c r="S2323" s="102" t="str">
        <f>IF(B2323="NET","",IFERROR(VLOOKUP(O2323,'2) Order Form'!$V$9:$V$905,1,FALSE),"Ikke med I order form"))</f>
        <v>Ikke med I order form</v>
      </c>
      <c r="U2323" s="118"/>
    </row>
    <row r="2324" spans="1:21">
      <c r="A2324">
        <v>840084</v>
      </c>
      <c r="B2324" t="s">
        <v>3668</v>
      </c>
      <c r="C2324" t="s">
        <v>3939</v>
      </c>
      <c r="D2324" t="s">
        <v>226</v>
      </c>
      <c r="E2324" t="s">
        <v>83</v>
      </c>
      <c r="F2324" t="s">
        <v>79</v>
      </c>
      <c r="G2324" t="s">
        <v>214</v>
      </c>
      <c r="H2324">
        <v>0</v>
      </c>
      <c r="I2324">
        <v>0</v>
      </c>
      <c r="J2324">
        <v>0</v>
      </c>
      <c r="K2324">
        <v>0</v>
      </c>
      <c r="L2324">
        <v>0</v>
      </c>
      <c r="N2324" s="171" t="str">
        <f t="shared" si="111"/>
        <v>840084-MNAVY-SM</v>
      </c>
      <c r="O2324" s="172" t="str">
        <f>IF(B2324="NET","",IF(B2324="","",IFERROR(VLOOKUP(N2324,EAN!$A:$B,2,FALSE),"MANGLER - MÅ OPPDATERE EAN-FANEN")))</f>
        <v>MANGLER - MÅ OPPDATERE EAN-FANEN</v>
      </c>
      <c r="P2324" s="171">
        <f t="shared" si="112"/>
        <v>0</v>
      </c>
      <c r="Q2324" s="171">
        <f t="shared" si="113"/>
        <v>0</v>
      </c>
      <c r="S2324" s="102" t="str">
        <f>IF(B2324="NET","",IFERROR(VLOOKUP(O2324,'2) Order Form'!$V$9:$V$905,1,FALSE),"Ikke med I order form"))</f>
        <v>Ikke med I order form</v>
      </c>
      <c r="U2324" s="118"/>
    </row>
    <row r="2325" spans="1:21">
      <c r="A2325">
        <v>840084</v>
      </c>
      <c r="B2325" t="s">
        <v>3668</v>
      </c>
      <c r="C2325" t="s">
        <v>3939</v>
      </c>
      <c r="D2325" t="s">
        <v>227</v>
      </c>
      <c r="E2325" t="s">
        <v>83</v>
      </c>
      <c r="F2325" t="s">
        <v>80</v>
      </c>
      <c r="G2325" t="s">
        <v>214</v>
      </c>
      <c r="H2325">
        <v>0</v>
      </c>
      <c r="I2325">
        <v>0</v>
      </c>
      <c r="J2325">
        <v>0</v>
      </c>
      <c r="K2325">
        <v>0</v>
      </c>
      <c r="L2325">
        <v>0</v>
      </c>
      <c r="N2325" s="171" t="str">
        <f t="shared" si="111"/>
        <v>840084-MNAVY-ML</v>
      </c>
      <c r="O2325" s="172" t="str">
        <f>IF(B2325="NET","",IF(B2325="","",IFERROR(VLOOKUP(N2325,EAN!$A:$B,2,FALSE),"MANGLER - MÅ OPPDATERE EAN-FANEN")))</f>
        <v>MANGLER - MÅ OPPDATERE EAN-FANEN</v>
      </c>
      <c r="P2325" s="171">
        <f t="shared" si="112"/>
        <v>0</v>
      </c>
      <c r="Q2325" s="171">
        <f t="shared" si="113"/>
        <v>0</v>
      </c>
      <c r="S2325" s="102" t="str">
        <f>IF(B2325="NET","",IFERROR(VLOOKUP(O2325,'2) Order Form'!$V$9:$V$905,1,FALSE),"Ikke med I order form"))</f>
        <v>Ikke med I order form</v>
      </c>
      <c r="U2325" s="118"/>
    </row>
    <row r="2326" spans="1:21">
      <c r="A2326">
        <v>840084</v>
      </c>
      <c r="B2326" t="s">
        <v>3668</v>
      </c>
      <c r="C2326" t="s">
        <v>3939</v>
      </c>
      <c r="D2326" t="s">
        <v>228</v>
      </c>
      <c r="E2326" t="s">
        <v>83</v>
      </c>
      <c r="F2326" t="s">
        <v>81</v>
      </c>
      <c r="G2326" t="s">
        <v>214</v>
      </c>
      <c r="H2326">
        <v>0</v>
      </c>
      <c r="I2326">
        <v>0</v>
      </c>
      <c r="J2326">
        <v>0</v>
      </c>
      <c r="K2326">
        <v>0</v>
      </c>
      <c r="L2326">
        <v>0</v>
      </c>
      <c r="N2326" s="171" t="str">
        <f t="shared" si="111"/>
        <v>840084-MNAVY-LXL</v>
      </c>
      <c r="O2326" s="172" t="str">
        <f>IF(B2326="NET","",IF(B2326="","",IFERROR(VLOOKUP(N2326,EAN!$A:$B,2,FALSE),"MANGLER - MÅ OPPDATERE EAN-FANEN")))</f>
        <v>MANGLER - MÅ OPPDATERE EAN-FANEN</v>
      </c>
      <c r="P2326" s="171">
        <f t="shared" si="112"/>
        <v>0</v>
      </c>
      <c r="Q2326" s="171">
        <f t="shared" si="113"/>
        <v>0</v>
      </c>
      <c r="S2326" s="102" t="str">
        <f>IF(B2326="NET","",IFERROR(VLOOKUP(O2326,'2) Order Form'!$V$9:$V$905,1,FALSE),"Ikke med I order form"))</f>
        <v>Ikke med I order form</v>
      </c>
      <c r="U2326" s="118"/>
    </row>
    <row r="2327" spans="1:21">
      <c r="A2327">
        <v>840084</v>
      </c>
      <c r="B2327" t="s">
        <v>3668</v>
      </c>
      <c r="C2327" t="s">
        <v>3939</v>
      </c>
      <c r="D2327" t="s">
        <v>3556</v>
      </c>
      <c r="E2327" t="s">
        <v>3557</v>
      </c>
      <c r="F2327" t="s">
        <v>79</v>
      </c>
      <c r="G2327" t="s">
        <v>214</v>
      </c>
      <c r="H2327">
        <v>33</v>
      </c>
      <c r="I2327">
        <v>33</v>
      </c>
      <c r="J2327">
        <v>33</v>
      </c>
      <c r="K2327">
        <v>33</v>
      </c>
      <c r="L2327">
        <v>33</v>
      </c>
      <c r="N2327" s="171" t="str">
        <f t="shared" si="111"/>
        <v>840084-SGMCH-SM</v>
      </c>
      <c r="O2327" s="172" t="str">
        <f>IF(B2327="NET","",IF(B2327="","",IFERROR(VLOOKUP(N2327,EAN!$A:$B,2,FALSE),"MANGLER - MÅ OPPDATERE EAN-FANEN")))</f>
        <v>MANGLER - MÅ OPPDATERE EAN-FANEN</v>
      </c>
      <c r="P2327" s="171">
        <f t="shared" si="112"/>
        <v>33</v>
      </c>
      <c r="Q2327" s="171">
        <f t="shared" si="113"/>
        <v>33</v>
      </c>
      <c r="S2327" s="102" t="str">
        <f>IF(B2327="NET","",IFERROR(VLOOKUP(O2327,'2) Order Form'!$V$9:$V$905,1,FALSE),"Ikke med I order form"))</f>
        <v>Ikke med I order form</v>
      </c>
      <c r="U2327" s="118"/>
    </row>
    <row r="2328" spans="1:21">
      <c r="A2328">
        <v>840084</v>
      </c>
      <c r="B2328" t="s">
        <v>3668</v>
      </c>
      <c r="C2328" t="s">
        <v>3939</v>
      </c>
      <c r="D2328" t="s">
        <v>3558</v>
      </c>
      <c r="E2328" t="s">
        <v>3557</v>
      </c>
      <c r="F2328" t="s">
        <v>80</v>
      </c>
      <c r="G2328" t="s">
        <v>214</v>
      </c>
      <c r="H2328">
        <v>0</v>
      </c>
      <c r="I2328">
        <v>0</v>
      </c>
      <c r="J2328">
        <v>0</v>
      </c>
      <c r="K2328">
        <v>0</v>
      </c>
      <c r="L2328">
        <v>0</v>
      </c>
      <c r="N2328" s="171" t="str">
        <f t="shared" si="111"/>
        <v>840084-SGMCH-ML</v>
      </c>
      <c r="O2328" s="172" t="str">
        <f>IF(B2328="NET","",IF(B2328="","",IFERROR(VLOOKUP(N2328,EAN!$A:$B,2,FALSE),"MANGLER - MÅ OPPDATERE EAN-FANEN")))</f>
        <v>MANGLER - MÅ OPPDATERE EAN-FANEN</v>
      </c>
      <c r="P2328" s="171">
        <f t="shared" si="112"/>
        <v>0</v>
      </c>
      <c r="Q2328" s="171">
        <f t="shared" si="113"/>
        <v>0</v>
      </c>
      <c r="S2328" s="102" t="str">
        <f>IF(B2328="NET","",IFERROR(VLOOKUP(O2328,'2) Order Form'!$V$9:$V$905,1,FALSE),"Ikke med I order form"))</f>
        <v>Ikke med I order form</v>
      </c>
      <c r="U2328" s="118"/>
    </row>
    <row r="2329" spans="1:21">
      <c r="A2329">
        <v>840084</v>
      </c>
      <c r="B2329" t="s">
        <v>3668</v>
      </c>
      <c r="C2329" t="s">
        <v>3939</v>
      </c>
      <c r="D2329" t="s">
        <v>3559</v>
      </c>
      <c r="E2329" t="s">
        <v>3557</v>
      </c>
      <c r="F2329" t="s">
        <v>81</v>
      </c>
      <c r="G2329" t="s">
        <v>214</v>
      </c>
      <c r="H2329">
        <v>0</v>
      </c>
      <c r="I2329">
        <v>0</v>
      </c>
      <c r="J2329">
        <v>0</v>
      </c>
      <c r="K2329">
        <v>0</v>
      </c>
      <c r="L2329">
        <v>0</v>
      </c>
      <c r="N2329" s="171" t="str">
        <f t="shared" si="111"/>
        <v>840084-SGMCH-LXL</v>
      </c>
      <c r="O2329" s="172" t="str">
        <f>IF(B2329="NET","",IF(B2329="","",IFERROR(VLOOKUP(N2329,EAN!$A:$B,2,FALSE),"MANGLER - MÅ OPPDATERE EAN-FANEN")))</f>
        <v>MANGLER - MÅ OPPDATERE EAN-FANEN</v>
      </c>
      <c r="P2329" s="171">
        <f t="shared" si="112"/>
        <v>0</v>
      </c>
      <c r="Q2329" s="171">
        <f t="shared" si="113"/>
        <v>0</v>
      </c>
      <c r="S2329" s="102" t="str">
        <f>IF(B2329="NET","",IFERROR(VLOOKUP(O2329,'2) Order Form'!$V$9:$V$905,1,FALSE),"Ikke med I order form"))</f>
        <v>Ikke med I order form</v>
      </c>
      <c r="U2329" s="118"/>
    </row>
    <row r="2330" spans="1:21">
      <c r="A2330">
        <v>840084</v>
      </c>
      <c r="B2330" t="s">
        <v>3668</v>
      </c>
      <c r="C2330" t="s">
        <v>3939</v>
      </c>
      <c r="D2330" t="s">
        <v>4122</v>
      </c>
      <c r="E2330" t="s">
        <v>4121</v>
      </c>
      <c r="F2330" t="s">
        <v>79</v>
      </c>
      <c r="G2330" t="s">
        <v>111</v>
      </c>
      <c r="H2330">
        <v>0</v>
      </c>
      <c r="I2330">
        <v>0</v>
      </c>
      <c r="J2330">
        <v>0</v>
      </c>
      <c r="K2330">
        <v>0</v>
      </c>
      <c r="L2330">
        <v>0</v>
      </c>
      <c r="N2330" s="171" t="str">
        <f t="shared" si="111"/>
        <v>840084-WIGRN-SM</v>
      </c>
      <c r="O2330" s="172" t="str">
        <f>IF(B2330="NET","",IF(B2330="","",IFERROR(VLOOKUP(N2330,EAN!$A:$B,2,FALSE),"MANGLER - MÅ OPPDATERE EAN-FANEN")))</f>
        <v>MANGLER - MÅ OPPDATERE EAN-FANEN</v>
      </c>
      <c r="P2330" s="171">
        <f t="shared" si="112"/>
        <v>0</v>
      </c>
      <c r="Q2330" s="171">
        <f t="shared" si="113"/>
        <v>0</v>
      </c>
      <c r="S2330" s="102" t="str">
        <f>IF(B2330="NET","",IFERROR(VLOOKUP(O2330,'2) Order Form'!$V$9:$V$905,1,FALSE),"Ikke med I order form"))</f>
        <v>Ikke med I order form</v>
      </c>
      <c r="U2330" s="118"/>
    </row>
    <row r="2331" spans="1:21">
      <c r="A2331">
        <v>840084</v>
      </c>
      <c r="B2331" t="s">
        <v>3668</v>
      </c>
      <c r="C2331" t="s">
        <v>3939</v>
      </c>
      <c r="D2331" t="s">
        <v>4123</v>
      </c>
      <c r="E2331" t="s">
        <v>4121</v>
      </c>
      <c r="F2331" t="s">
        <v>80</v>
      </c>
      <c r="G2331" t="s">
        <v>111</v>
      </c>
      <c r="H2331">
        <v>0</v>
      </c>
      <c r="I2331">
        <v>0</v>
      </c>
      <c r="J2331">
        <v>0</v>
      </c>
      <c r="K2331">
        <v>0</v>
      </c>
      <c r="L2331">
        <v>0</v>
      </c>
      <c r="N2331" s="171" t="str">
        <f t="shared" si="111"/>
        <v>840084-WIGRN-ML</v>
      </c>
      <c r="O2331" s="172" t="str">
        <f>IF(B2331="NET","",IF(B2331="","",IFERROR(VLOOKUP(N2331,EAN!$A:$B,2,FALSE),"MANGLER - MÅ OPPDATERE EAN-FANEN")))</f>
        <v>MANGLER - MÅ OPPDATERE EAN-FANEN</v>
      </c>
      <c r="P2331" s="171">
        <f t="shared" si="112"/>
        <v>0</v>
      </c>
      <c r="Q2331" s="171">
        <f t="shared" si="113"/>
        <v>0</v>
      </c>
      <c r="S2331" s="102" t="str">
        <f>IF(B2331="NET","",IFERROR(VLOOKUP(O2331,'2) Order Form'!$V$9:$V$905,1,FALSE),"Ikke med I order form"))</f>
        <v>Ikke med I order form</v>
      </c>
      <c r="U2331" s="118"/>
    </row>
    <row r="2332" spans="1:21">
      <c r="A2332">
        <v>840084</v>
      </c>
      <c r="B2332" t="s">
        <v>3668</v>
      </c>
      <c r="C2332" t="s">
        <v>3939</v>
      </c>
      <c r="D2332" t="s">
        <v>4124</v>
      </c>
      <c r="E2332" t="s">
        <v>4121</v>
      </c>
      <c r="F2332" t="s">
        <v>81</v>
      </c>
      <c r="G2332" t="s">
        <v>111</v>
      </c>
      <c r="H2332">
        <v>0</v>
      </c>
      <c r="I2332">
        <v>0</v>
      </c>
      <c r="J2332">
        <v>0</v>
      </c>
      <c r="K2332">
        <v>0</v>
      </c>
      <c r="L2332">
        <v>0</v>
      </c>
      <c r="N2332" s="171" t="str">
        <f t="shared" si="111"/>
        <v>840084-WIGRN-LXL</v>
      </c>
      <c r="O2332" s="172" t="str">
        <f>IF(B2332="NET","",IF(B2332="","",IFERROR(VLOOKUP(N2332,EAN!$A:$B,2,FALSE),"MANGLER - MÅ OPPDATERE EAN-FANEN")))</f>
        <v>MANGLER - MÅ OPPDATERE EAN-FANEN</v>
      </c>
      <c r="P2332" s="171">
        <f t="shared" si="112"/>
        <v>0</v>
      </c>
      <c r="Q2332" s="171">
        <f t="shared" si="113"/>
        <v>0</v>
      </c>
      <c r="S2332" s="102" t="str">
        <f>IF(B2332="NET","",IFERROR(VLOOKUP(O2332,'2) Order Form'!$V$9:$V$905,1,FALSE),"Ikke med I order form"))</f>
        <v>Ikke med I order form</v>
      </c>
      <c r="U2332" s="118"/>
    </row>
    <row r="2333" spans="1:21">
      <c r="A2333" s="140">
        <v>840091</v>
      </c>
      <c r="B2333" t="s">
        <v>170</v>
      </c>
      <c r="H2333" s="140">
        <v>202341</v>
      </c>
      <c r="I2333" s="140">
        <v>202342</v>
      </c>
      <c r="J2333" s="140">
        <v>202343</v>
      </c>
      <c r="K2333" s="140">
        <v>202344</v>
      </c>
      <c r="L2333" s="140">
        <v>202345</v>
      </c>
      <c r="N2333" s="171" t="str">
        <f t="shared" si="111"/>
        <v>840091-</v>
      </c>
      <c r="O2333" s="172" t="str">
        <f>IF(B2333="NET","",IF(B2333="","",IFERROR(VLOOKUP(N2333,EAN!$A:$B,2,FALSE),"MANGLER - MÅ OPPDATERE EAN-FANEN")))</f>
        <v/>
      </c>
      <c r="P2333" s="171">
        <f t="shared" si="112"/>
        <v>202341</v>
      </c>
      <c r="Q2333" s="171">
        <f t="shared" si="113"/>
        <v>202345</v>
      </c>
      <c r="S2333" s="102" t="str">
        <f>IF(B2333="NET","",IFERROR(VLOOKUP(O2333,'2) Order Form'!$V$9:$V$905,1,FALSE),"Ikke med I order form"))</f>
        <v/>
      </c>
      <c r="U2333" s="118"/>
    </row>
    <row r="2334" spans="1:21">
      <c r="A2334">
        <v>840091</v>
      </c>
      <c r="B2334" t="s">
        <v>3669</v>
      </c>
      <c r="C2334" t="s">
        <v>3939</v>
      </c>
      <c r="D2334" t="s">
        <v>171</v>
      </c>
      <c r="E2334" t="s">
        <v>162</v>
      </c>
      <c r="F2334" t="s">
        <v>79</v>
      </c>
      <c r="G2334" t="s">
        <v>111</v>
      </c>
      <c r="H2334">
        <v>39</v>
      </c>
      <c r="I2334">
        <v>39</v>
      </c>
      <c r="J2334">
        <v>39</v>
      </c>
      <c r="K2334">
        <v>39</v>
      </c>
      <c r="L2334">
        <v>39</v>
      </c>
      <c r="N2334" s="171" t="str">
        <f t="shared" si="111"/>
        <v>840091-DTBLK-SM</v>
      </c>
      <c r="O2334" s="172" t="str">
        <f>IF(B2334="NET","",IF(B2334="","",IFERROR(VLOOKUP(N2334,EAN!$A:$B,2,FALSE),"MANGLER - MÅ OPPDATERE EAN-FANEN")))</f>
        <v>MANGLER - MÅ OPPDATERE EAN-FANEN</v>
      </c>
      <c r="P2334" s="171">
        <f t="shared" si="112"/>
        <v>39</v>
      </c>
      <c r="Q2334" s="171">
        <f t="shared" si="113"/>
        <v>39</v>
      </c>
      <c r="S2334" s="102" t="str">
        <f>IF(B2334="NET","",IFERROR(VLOOKUP(O2334,'2) Order Form'!$V$9:$V$905,1,FALSE),"Ikke med I order form"))</f>
        <v>Ikke med I order form</v>
      </c>
      <c r="U2334" s="118"/>
    </row>
    <row r="2335" spans="1:21">
      <c r="A2335">
        <v>840091</v>
      </c>
      <c r="B2335" t="s">
        <v>3669</v>
      </c>
      <c r="C2335" t="s">
        <v>3939</v>
      </c>
      <c r="D2335" t="s">
        <v>172</v>
      </c>
      <c r="E2335" t="s">
        <v>162</v>
      </c>
      <c r="F2335" t="s">
        <v>80</v>
      </c>
      <c r="G2335" t="s">
        <v>111</v>
      </c>
      <c r="H2335">
        <v>0</v>
      </c>
      <c r="I2335">
        <v>0</v>
      </c>
      <c r="J2335">
        <v>0</v>
      </c>
      <c r="K2335">
        <v>0</v>
      </c>
      <c r="L2335">
        <v>0</v>
      </c>
      <c r="N2335" s="171" t="str">
        <f t="shared" si="111"/>
        <v>840091-DTBLK-ML</v>
      </c>
      <c r="O2335" s="172" t="str">
        <f>IF(B2335="NET","",IF(B2335="","",IFERROR(VLOOKUP(N2335,EAN!$A:$B,2,FALSE),"MANGLER - MÅ OPPDATERE EAN-FANEN")))</f>
        <v>MANGLER - MÅ OPPDATERE EAN-FANEN</v>
      </c>
      <c r="P2335" s="171">
        <f t="shared" si="112"/>
        <v>0</v>
      </c>
      <c r="Q2335" s="171">
        <f t="shared" si="113"/>
        <v>0</v>
      </c>
      <c r="S2335" s="102" t="str">
        <f>IF(B2335="NET","",IFERROR(VLOOKUP(O2335,'2) Order Form'!$V$9:$V$905,1,FALSE),"Ikke med I order form"))</f>
        <v>Ikke med I order form</v>
      </c>
      <c r="U2335" s="118"/>
    </row>
    <row r="2336" spans="1:21">
      <c r="A2336">
        <v>840091</v>
      </c>
      <c r="B2336" t="s">
        <v>3669</v>
      </c>
      <c r="C2336" t="s">
        <v>3939</v>
      </c>
      <c r="D2336" t="s">
        <v>173</v>
      </c>
      <c r="E2336" t="s">
        <v>162</v>
      </c>
      <c r="F2336" t="s">
        <v>81</v>
      </c>
      <c r="G2336" t="s">
        <v>111</v>
      </c>
      <c r="H2336">
        <v>41</v>
      </c>
      <c r="I2336">
        <v>41</v>
      </c>
      <c r="J2336">
        <v>41</v>
      </c>
      <c r="K2336">
        <v>41</v>
      </c>
      <c r="L2336">
        <v>41</v>
      </c>
      <c r="N2336" s="171" t="str">
        <f t="shared" si="111"/>
        <v>840091-DTBLK-LXL</v>
      </c>
      <c r="O2336" s="172" t="str">
        <f>IF(B2336="NET","",IF(B2336="","",IFERROR(VLOOKUP(N2336,EAN!$A:$B,2,FALSE),"MANGLER - MÅ OPPDATERE EAN-FANEN")))</f>
        <v>MANGLER - MÅ OPPDATERE EAN-FANEN</v>
      </c>
      <c r="P2336" s="171">
        <f t="shared" si="112"/>
        <v>41</v>
      </c>
      <c r="Q2336" s="171">
        <f t="shared" si="113"/>
        <v>41</v>
      </c>
      <c r="S2336" s="102" t="str">
        <f>IF(B2336="NET","",IFERROR(VLOOKUP(O2336,'2) Order Form'!$V$9:$V$905,1,FALSE),"Ikke med I order form"))</f>
        <v>Ikke med I order form</v>
      </c>
      <c r="U2336" s="118"/>
    </row>
    <row r="2337" spans="1:21">
      <c r="A2337">
        <v>840091</v>
      </c>
      <c r="B2337" t="s">
        <v>3669</v>
      </c>
      <c r="C2337" t="s">
        <v>3939</v>
      </c>
      <c r="D2337" t="s">
        <v>3512</v>
      </c>
      <c r="E2337" t="s">
        <v>3513</v>
      </c>
      <c r="F2337" t="s">
        <v>79</v>
      </c>
      <c r="G2337" t="s">
        <v>214</v>
      </c>
      <c r="H2337">
        <v>0</v>
      </c>
      <c r="I2337">
        <v>0</v>
      </c>
      <c r="J2337">
        <v>0</v>
      </c>
      <c r="K2337">
        <v>0</v>
      </c>
      <c r="L2337">
        <v>0</v>
      </c>
      <c r="N2337" s="171" t="str">
        <f t="shared" si="111"/>
        <v>840091-MASEM-SM</v>
      </c>
      <c r="O2337" s="172" t="str">
        <f>IF(B2337="NET","",IF(B2337="","",IFERROR(VLOOKUP(N2337,EAN!$A:$B,2,FALSE),"MANGLER - MÅ OPPDATERE EAN-FANEN")))</f>
        <v>MANGLER - MÅ OPPDATERE EAN-FANEN</v>
      </c>
      <c r="P2337" s="171">
        <f t="shared" si="112"/>
        <v>0</v>
      </c>
      <c r="Q2337" s="171">
        <f t="shared" si="113"/>
        <v>0</v>
      </c>
      <c r="S2337" s="102" t="str">
        <f>IF(B2337="NET","",IFERROR(VLOOKUP(O2337,'2) Order Form'!$V$9:$V$905,1,FALSE),"Ikke med I order form"))</f>
        <v>Ikke med I order form</v>
      </c>
      <c r="U2337" s="118"/>
    </row>
    <row r="2338" spans="1:21">
      <c r="A2338">
        <v>840091</v>
      </c>
      <c r="B2338" t="s">
        <v>3669</v>
      </c>
      <c r="C2338" t="s">
        <v>3939</v>
      </c>
      <c r="D2338" t="s">
        <v>3514</v>
      </c>
      <c r="E2338" t="s">
        <v>3513</v>
      </c>
      <c r="F2338" t="s">
        <v>80</v>
      </c>
      <c r="G2338" t="s">
        <v>214</v>
      </c>
      <c r="H2338">
        <v>0</v>
      </c>
      <c r="I2338">
        <v>0</v>
      </c>
      <c r="J2338">
        <v>0</v>
      </c>
      <c r="K2338">
        <v>0</v>
      </c>
      <c r="L2338">
        <v>0</v>
      </c>
      <c r="N2338" s="171" t="str">
        <f t="shared" si="111"/>
        <v>840091-MASEM-ML</v>
      </c>
      <c r="O2338" s="172" t="str">
        <f>IF(B2338="NET","",IF(B2338="","",IFERROR(VLOOKUP(N2338,EAN!$A:$B,2,FALSE),"MANGLER - MÅ OPPDATERE EAN-FANEN")))</f>
        <v>MANGLER - MÅ OPPDATERE EAN-FANEN</v>
      </c>
      <c r="P2338" s="171">
        <f t="shared" si="112"/>
        <v>0</v>
      </c>
      <c r="Q2338" s="171">
        <f t="shared" si="113"/>
        <v>0</v>
      </c>
      <c r="S2338" s="102" t="str">
        <f>IF(B2338="NET","",IFERROR(VLOOKUP(O2338,'2) Order Form'!$V$9:$V$905,1,FALSE),"Ikke med I order form"))</f>
        <v>Ikke med I order form</v>
      </c>
      <c r="U2338" s="118"/>
    </row>
    <row r="2339" spans="1:21">
      <c r="A2339">
        <v>840091</v>
      </c>
      <c r="B2339" t="s">
        <v>3669</v>
      </c>
      <c r="C2339" t="s">
        <v>3939</v>
      </c>
      <c r="D2339" t="s">
        <v>3515</v>
      </c>
      <c r="E2339" t="s">
        <v>3513</v>
      </c>
      <c r="F2339" t="s">
        <v>81</v>
      </c>
      <c r="G2339" t="s">
        <v>214</v>
      </c>
      <c r="H2339">
        <v>0</v>
      </c>
      <c r="I2339">
        <v>0</v>
      </c>
      <c r="J2339">
        <v>0</v>
      </c>
      <c r="K2339">
        <v>0</v>
      </c>
      <c r="L2339">
        <v>0</v>
      </c>
      <c r="N2339" s="171" t="str">
        <f t="shared" si="111"/>
        <v>840091-MASEM-LXL</v>
      </c>
      <c r="O2339" s="172" t="str">
        <f>IF(B2339="NET","",IF(B2339="","",IFERROR(VLOOKUP(N2339,EAN!$A:$B,2,FALSE),"MANGLER - MÅ OPPDATERE EAN-FANEN")))</f>
        <v>MANGLER - MÅ OPPDATERE EAN-FANEN</v>
      </c>
      <c r="P2339" s="171">
        <f t="shared" si="112"/>
        <v>0</v>
      </c>
      <c r="Q2339" s="171">
        <f t="shared" si="113"/>
        <v>0</v>
      </c>
      <c r="S2339" s="102" t="str">
        <f>IF(B2339="NET","",IFERROR(VLOOKUP(O2339,'2) Order Form'!$V$9:$V$905,1,FALSE),"Ikke med I order form"))</f>
        <v>Ikke med I order form</v>
      </c>
      <c r="U2339" s="118"/>
    </row>
    <row r="2340" spans="1:21">
      <c r="A2340">
        <v>840091</v>
      </c>
      <c r="B2340" t="s">
        <v>3669</v>
      </c>
      <c r="C2340" t="s">
        <v>3939</v>
      </c>
      <c r="D2340" t="s">
        <v>3664</v>
      </c>
      <c r="E2340" t="s">
        <v>3665</v>
      </c>
      <c r="F2340" t="s">
        <v>79</v>
      </c>
      <c r="G2340" t="s">
        <v>214</v>
      </c>
      <c r="H2340">
        <v>4</v>
      </c>
      <c r="I2340">
        <v>4</v>
      </c>
      <c r="J2340">
        <v>4</v>
      </c>
      <c r="K2340">
        <v>4</v>
      </c>
      <c r="L2340">
        <v>4</v>
      </c>
      <c r="N2340" s="171" t="str">
        <f t="shared" si="111"/>
        <v>840091-MBGRY-SM</v>
      </c>
      <c r="O2340" s="172" t="str">
        <f>IF(B2340="NET","",IF(B2340="","",IFERROR(VLOOKUP(N2340,EAN!$A:$B,2,FALSE),"MANGLER - MÅ OPPDATERE EAN-FANEN")))</f>
        <v>MANGLER - MÅ OPPDATERE EAN-FANEN</v>
      </c>
      <c r="P2340" s="171">
        <f t="shared" si="112"/>
        <v>4</v>
      </c>
      <c r="Q2340" s="171">
        <f t="shared" si="113"/>
        <v>4</v>
      </c>
      <c r="S2340" s="102" t="str">
        <f>IF(B2340="NET","",IFERROR(VLOOKUP(O2340,'2) Order Form'!$V$9:$V$905,1,FALSE),"Ikke med I order form"))</f>
        <v>Ikke med I order form</v>
      </c>
      <c r="U2340" s="118"/>
    </row>
    <row r="2341" spans="1:21">
      <c r="A2341">
        <v>840091</v>
      </c>
      <c r="B2341" t="s">
        <v>3669</v>
      </c>
      <c r="C2341" t="s">
        <v>3939</v>
      </c>
      <c r="D2341" t="s">
        <v>3666</v>
      </c>
      <c r="E2341" t="s">
        <v>3665</v>
      </c>
      <c r="F2341" t="s">
        <v>80</v>
      </c>
      <c r="G2341" t="s">
        <v>214</v>
      </c>
      <c r="H2341">
        <v>0</v>
      </c>
      <c r="I2341">
        <v>0</v>
      </c>
      <c r="J2341">
        <v>0</v>
      </c>
      <c r="K2341">
        <v>0</v>
      </c>
      <c r="L2341">
        <v>0</v>
      </c>
      <c r="N2341" s="171" t="str">
        <f t="shared" si="111"/>
        <v>840091-MBGRY-ML</v>
      </c>
      <c r="O2341" s="172" t="str">
        <f>IF(B2341="NET","",IF(B2341="","",IFERROR(VLOOKUP(N2341,EAN!$A:$B,2,FALSE),"MANGLER - MÅ OPPDATERE EAN-FANEN")))</f>
        <v>MANGLER - MÅ OPPDATERE EAN-FANEN</v>
      </c>
      <c r="P2341" s="171">
        <f t="shared" si="112"/>
        <v>0</v>
      </c>
      <c r="Q2341" s="171">
        <f t="shared" si="113"/>
        <v>0</v>
      </c>
      <c r="S2341" s="102" t="str">
        <f>IF(B2341="NET","",IFERROR(VLOOKUP(O2341,'2) Order Form'!$V$9:$V$905,1,FALSE),"Ikke med I order form"))</f>
        <v>Ikke med I order form</v>
      </c>
      <c r="U2341" s="118"/>
    </row>
    <row r="2342" spans="1:21">
      <c r="A2342">
        <v>840091</v>
      </c>
      <c r="B2342" t="s">
        <v>3669</v>
      </c>
      <c r="C2342" t="s">
        <v>3939</v>
      </c>
      <c r="D2342" t="s">
        <v>3667</v>
      </c>
      <c r="E2342" t="s">
        <v>3665</v>
      </c>
      <c r="F2342" t="s">
        <v>81</v>
      </c>
      <c r="G2342" t="s">
        <v>214</v>
      </c>
      <c r="H2342">
        <v>0</v>
      </c>
      <c r="I2342">
        <v>0</v>
      </c>
      <c r="J2342">
        <v>0</v>
      </c>
      <c r="K2342">
        <v>0</v>
      </c>
      <c r="L2342">
        <v>0</v>
      </c>
      <c r="N2342" s="171" t="str">
        <f t="shared" si="111"/>
        <v>840091-MBGRY-LXL</v>
      </c>
      <c r="O2342" s="172" t="str">
        <f>IF(B2342="NET","",IF(B2342="","",IFERROR(VLOOKUP(N2342,EAN!$A:$B,2,FALSE),"MANGLER - MÅ OPPDATERE EAN-FANEN")))</f>
        <v>MANGLER - MÅ OPPDATERE EAN-FANEN</v>
      </c>
      <c r="P2342" s="171">
        <f t="shared" si="112"/>
        <v>0</v>
      </c>
      <c r="Q2342" s="171">
        <f t="shared" si="113"/>
        <v>0</v>
      </c>
      <c r="S2342" s="102" t="str">
        <f>IF(B2342="NET","",IFERROR(VLOOKUP(O2342,'2) Order Form'!$V$9:$V$905,1,FALSE),"Ikke med I order form"))</f>
        <v>Ikke med I order form</v>
      </c>
      <c r="U2342" s="118"/>
    </row>
    <row r="2343" spans="1:21">
      <c r="A2343">
        <v>840091</v>
      </c>
      <c r="B2343" t="s">
        <v>3669</v>
      </c>
      <c r="C2343" t="s">
        <v>3939</v>
      </c>
      <c r="D2343" t="s">
        <v>3670</v>
      </c>
      <c r="E2343" t="s">
        <v>3671</v>
      </c>
      <c r="F2343" t="s">
        <v>79</v>
      </c>
      <c r="G2343" t="s">
        <v>111</v>
      </c>
      <c r="H2343">
        <v>14</v>
      </c>
      <c r="I2343">
        <v>14</v>
      </c>
      <c r="J2343">
        <v>14</v>
      </c>
      <c r="K2343">
        <v>14</v>
      </c>
      <c r="L2343">
        <v>14</v>
      </c>
      <c r="N2343" s="171" t="str">
        <f t="shared" si="111"/>
        <v>840091-MBRWH-SM</v>
      </c>
      <c r="O2343" s="172" t="str">
        <f>IF(B2343="NET","",IF(B2343="","",IFERROR(VLOOKUP(N2343,EAN!$A:$B,2,FALSE),"MANGLER - MÅ OPPDATERE EAN-FANEN")))</f>
        <v>MANGLER - MÅ OPPDATERE EAN-FANEN</v>
      </c>
      <c r="P2343" s="171">
        <f t="shared" si="112"/>
        <v>14</v>
      </c>
      <c r="Q2343" s="171">
        <f t="shared" si="113"/>
        <v>14</v>
      </c>
      <c r="S2343" s="102" t="str">
        <f>IF(B2343="NET","",IFERROR(VLOOKUP(O2343,'2) Order Form'!$V$9:$V$905,1,FALSE),"Ikke med I order form"))</f>
        <v>Ikke med I order form</v>
      </c>
      <c r="U2343" s="118"/>
    </row>
    <row r="2344" spans="1:21">
      <c r="A2344">
        <v>840091</v>
      </c>
      <c r="B2344" t="s">
        <v>3669</v>
      </c>
      <c r="C2344" t="s">
        <v>3939</v>
      </c>
      <c r="D2344" t="s">
        <v>3672</v>
      </c>
      <c r="E2344" t="s">
        <v>3671</v>
      </c>
      <c r="F2344" t="s">
        <v>80</v>
      </c>
      <c r="G2344" t="s">
        <v>111</v>
      </c>
      <c r="H2344">
        <v>0</v>
      </c>
      <c r="I2344">
        <v>0</v>
      </c>
      <c r="J2344">
        <v>0</v>
      </c>
      <c r="K2344">
        <v>0</v>
      </c>
      <c r="L2344">
        <v>0</v>
      </c>
      <c r="N2344" s="171" t="str">
        <f t="shared" si="111"/>
        <v>840091-MBRWH-ML</v>
      </c>
      <c r="O2344" s="172" t="str">
        <f>IF(B2344="NET","",IF(B2344="","",IFERROR(VLOOKUP(N2344,EAN!$A:$B,2,FALSE),"MANGLER - MÅ OPPDATERE EAN-FANEN")))</f>
        <v>MANGLER - MÅ OPPDATERE EAN-FANEN</v>
      </c>
      <c r="P2344" s="171">
        <f t="shared" si="112"/>
        <v>0</v>
      </c>
      <c r="Q2344" s="171">
        <f t="shared" si="113"/>
        <v>0</v>
      </c>
      <c r="S2344" s="102" t="str">
        <f>IF(B2344="NET","",IFERROR(VLOOKUP(O2344,'2) Order Form'!$V$9:$V$905,1,FALSE),"Ikke med I order form"))</f>
        <v>Ikke med I order form</v>
      </c>
      <c r="U2344" s="118"/>
    </row>
    <row r="2345" spans="1:21">
      <c r="A2345">
        <v>840091</v>
      </c>
      <c r="B2345" t="s">
        <v>3669</v>
      </c>
      <c r="C2345" t="s">
        <v>3939</v>
      </c>
      <c r="D2345" t="s">
        <v>3673</v>
      </c>
      <c r="E2345" t="s">
        <v>3671</v>
      </c>
      <c r="F2345" t="s">
        <v>81</v>
      </c>
      <c r="G2345" t="s">
        <v>111</v>
      </c>
      <c r="H2345">
        <v>56</v>
      </c>
      <c r="I2345">
        <v>56</v>
      </c>
      <c r="J2345">
        <v>56</v>
      </c>
      <c r="K2345">
        <v>56</v>
      </c>
      <c r="L2345">
        <v>56</v>
      </c>
      <c r="N2345" s="171" t="str">
        <f t="shared" si="111"/>
        <v>840091-MBRWH-LXL</v>
      </c>
      <c r="O2345" s="172" t="str">
        <f>IF(B2345="NET","",IF(B2345="","",IFERROR(VLOOKUP(N2345,EAN!$A:$B,2,FALSE),"MANGLER - MÅ OPPDATERE EAN-FANEN")))</f>
        <v>MANGLER - MÅ OPPDATERE EAN-FANEN</v>
      </c>
      <c r="P2345" s="171">
        <f t="shared" si="112"/>
        <v>56</v>
      </c>
      <c r="Q2345" s="171">
        <f t="shared" si="113"/>
        <v>56</v>
      </c>
      <c r="S2345" s="102" t="str">
        <f>IF(B2345="NET","",IFERROR(VLOOKUP(O2345,'2) Order Form'!$V$9:$V$905,1,FALSE),"Ikke med I order form"))</f>
        <v>Ikke med I order form</v>
      </c>
      <c r="U2345" s="118"/>
    </row>
    <row r="2346" spans="1:21">
      <c r="A2346">
        <v>840091</v>
      </c>
      <c r="B2346" t="s">
        <v>3669</v>
      </c>
      <c r="C2346" t="s">
        <v>3939</v>
      </c>
      <c r="D2346" t="s">
        <v>3674</v>
      </c>
      <c r="E2346" t="s">
        <v>3675</v>
      </c>
      <c r="F2346" t="s">
        <v>79</v>
      </c>
      <c r="G2346" t="s">
        <v>214</v>
      </c>
      <c r="H2346">
        <v>0</v>
      </c>
      <c r="I2346">
        <v>0</v>
      </c>
      <c r="J2346">
        <v>0</v>
      </c>
      <c r="K2346">
        <v>0</v>
      </c>
      <c r="L2346">
        <v>0</v>
      </c>
      <c r="N2346" s="171" t="str">
        <f t="shared" si="111"/>
        <v>840091-MEMRD-SM</v>
      </c>
      <c r="O2346" s="172" t="str">
        <f>IF(B2346="NET","",IF(B2346="","",IFERROR(VLOOKUP(N2346,EAN!$A:$B,2,FALSE),"MANGLER - MÅ OPPDATERE EAN-FANEN")))</f>
        <v>MANGLER - MÅ OPPDATERE EAN-FANEN</v>
      </c>
      <c r="P2346" s="171">
        <f t="shared" si="112"/>
        <v>0</v>
      </c>
      <c r="Q2346" s="171">
        <f t="shared" si="113"/>
        <v>0</v>
      </c>
      <c r="S2346" s="102" t="str">
        <f>IF(B2346="NET","",IFERROR(VLOOKUP(O2346,'2) Order Form'!$V$9:$V$905,1,FALSE),"Ikke med I order form"))</f>
        <v>Ikke med I order form</v>
      </c>
      <c r="U2346" s="118"/>
    </row>
    <row r="2347" spans="1:21">
      <c r="A2347">
        <v>840091</v>
      </c>
      <c r="B2347" t="s">
        <v>3669</v>
      </c>
      <c r="C2347" t="s">
        <v>3939</v>
      </c>
      <c r="D2347" t="s">
        <v>3676</v>
      </c>
      <c r="E2347" t="s">
        <v>3675</v>
      </c>
      <c r="F2347" t="s">
        <v>80</v>
      </c>
      <c r="G2347" t="s">
        <v>214</v>
      </c>
      <c r="H2347">
        <v>0</v>
      </c>
      <c r="I2347">
        <v>0</v>
      </c>
      <c r="J2347">
        <v>0</v>
      </c>
      <c r="K2347">
        <v>0</v>
      </c>
      <c r="L2347">
        <v>0</v>
      </c>
      <c r="N2347" s="171" t="str">
        <f t="shared" si="111"/>
        <v>840091-MEMRD-ML</v>
      </c>
      <c r="O2347" s="172" t="str">
        <f>IF(B2347="NET","",IF(B2347="","",IFERROR(VLOOKUP(N2347,EAN!$A:$B,2,FALSE),"MANGLER - MÅ OPPDATERE EAN-FANEN")))</f>
        <v>MANGLER - MÅ OPPDATERE EAN-FANEN</v>
      </c>
      <c r="P2347" s="171">
        <f t="shared" si="112"/>
        <v>0</v>
      </c>
      <c r="Q2347" s="171">
        <f t="shared" si="113"/>
        <v>0</v>
      </c>
      <c r="S2347" s="102" t="str">
        <f>IF(B2347="NET","",IFERROR(VLOOKUP(O2347,'2) Order Form'!$V$9:$V$905,1,FALSE),"Ikke med I order form"))</f>
        <v>Ikke med I order form</v>
      </c>
      <c r="U2347" s="118"/>
    </row>
    <row r="2348" spans="1:21">
      <c r="A2348">
        <v>840091</v>
      </c>
      <c r="B2348" t="s">
        <v>3669</v>
      </c>
      <c r="C2348" t="s">
        <v>3939</v>
      </c>
      <c r="D2348" t="s">
        <v>3677</v>
      </c>
      <c r="E2348" t="s">
        <v>3675</v>
      </c>
      <c r="F2348" t="s">
        <v>81</v>
      </c>
      <c r="G2348" t="s">
        <v>214</v>
      </c>
      <c r="H2348">
        <v>0</v>
      </c>
      <c r="I2348">
        <v>0</v>
      </c>
      <c r="J2348">
        <v>0</v>
      </c>
      <c r="K2348">
        <v>0</v>
      </c>
      <c r="L2348">
        <v>0</v>
      </c>
      <c r="N2348" s="171" t="str">
        <f t="shared" si="111"/>
        <v>840091-MEMRD-LXL</v>
      </c>
      <c r="O2348" s="172" t="str">
        <f>IF(B2348="NET","",IF(B2348="","",IFERROR(VLOOKUP(N2348,EAN!$A:$B,2,FALSE),"MANGLER - MÅ OPPDATERE EAN-FANEN")))</f>
        <v>MANGLER - MÅ OPPDATERE EAN-FANEN</v>
      </c>
      <c r="P2348" s="171">
        <f t="shared" si="112"/>
        <v>0</v>
      </c>
      <c r="Q2348" s="171">
        <f t="shared" si="113"/>
        <v>0</v>
      </c>
      <c r="S2348" s="102" t="str">
        <f>IF(B2348="NET","",IFERROR(VLOOKUP(O2348,'2) Order Form'!$V$9:$V$905,1,FALSE),"Ikke med I order form"))</f>
        <v>Ikke med I order form</v>
      </c>
      <c r="U2348" s="118"/>
    </row>
    <row r="2349" spans="1:21">
      <c r="A2349">
        <v>840091</v>
      </c>
      <c r="B2349" t="s">
        <v>3669</v>
      </c>
      <c r="C2349" t="s">
        <v>3939</v>
      </c>
      <c r="D2349" t="s">
        <v>3528</v>
      </c>
      <c r="E2349" t="s">
        <v>3529</v>
      </c>
      <c r="F2349" t="s">
        <v>79</v>
      </c>
      <c r="G2349" t="s">
        <v>214</v>
      </c>
      <c r="H2349">
        <v>40</v>
      </c>
      <c r="I2349">
        <v>40</v>
      </c>
      <c r="J2349">
        <v>40</v>
      </c>
      <c r="K2349">
        <v>40</v>
      </c>
      <c r="L2349">
        <v>40</v>
      </c>
      <c r="N2349" s="171" t="str">
        <f t="shared" si="111"/>
        <v>840091-MHGRN-SM</v>
      </c>
      <c r="O2349" s="172" t="str">
        <f>IF(B2349="NET","",IF(B2349="","",IFERROR(VLOOKUP(N2349,EAN!$A:$B,2,FALSE),"MANGLER - MÅ OPPDATERE EAN-FANEN")))</f>
        <v>MANGLER - MÅ OPPDATERE EAN-FANEN</v>
      </c>
      <c r="P2349" s="171">
        <f t="shared" si="112"/>
        <v>40</v>
      </c>
      <c r="Q2349" s="171">
        <f t="shared" si="113"/>
        <v>40</v>
      </c>
      <c r="S2349" s="102" t="str">
        <f>IF(B2349="NET","",IFERROR(VLOOKUP(O2349,'2) Order Form'!$V$9:$V$905,1,FALSE),"Ikke med I order form"))</f>
        <v>Ikke med I order form</v>
      </c>
      <c r="U2349" s="118"/>
    </row>
    <row r="2350" spans="1:21">
      <c r="A2350">
        <v>840091</v>
      </c>
      <c r="B2350" t="s">
        <v>3669</v>
      </c>
      <c r="C2350" t="s">
        <v>3939</v>
      </c>
      <c r="D2350" t="s">
        <v>3530</v>
      </c>
      <c r="E2350" t="s">
        <v>3529</v>
      </c>
      <c r="F2350" t="s">
        <v>80</v>
      </c>
      <c r="G2350" t="s">
        <v>214</v>
      </c>
      <c r="H2350">
        <v>0</v>
      </c>
      <c r="I2350">
        <v>0</v>
      </c>
      <c r="J2350">
        <v>0</v>
      </c>
      <c r="K2350">
        <v>0</v>
      </c>
      <c r="L2350">
        <v>0</v>
      </c>
      <c r="N2350" s="171" t="str">
        <f t="shared" si="111"/>
        <v>840091-MHGRN-ML</v>
      </c>
      <c r="O2350" s="172" t="str">
        <f>IF(B2350="NET","",IF(B2350="","",IFERROR(VLOOKUP(N2350,EAN!$A:$B,2,FALSE),"MANGLER - MÅ OPPDATERE EAN-FANEN")))</f>
        <v>MANGLER - MÅ OPPDATERE EAN-FANEN</v>
      </c>
      <c r="P2350" s="171">
        <f t="shared" si="112"/>
        <v>0</v>
      </c>
      <c r="Q2350" s="171">
        <f t="shared" si="113"/>
        <v>0</v>
      </c>
      <c r="S2350" s="102" t="str">
        <f>IF(B2350="NET","",IFERROR(VLOOKUP(O2350,'2) Order Form'!$V$9:$V$905,1,FALSE),"Ikke med I order form"))</f>
        <v>Ikke med I order form</v>
      </c>
      <c r="U2350" s="118"/>
    </row>
    <row r="2351" spans="1:21">
      <c r="A2351">
        <v>840091</v>
      </c>
      <c r="B2351" t="s">
        <v>3669</v>
      </c>
      <c r="C2351" t="s">
        <v>3939</v>
      </c>
      <c r="D2351" t="s">
        <v>3531</v>
      </c>
      <c r="E2351" t="s">
        <v>3529</v>
      </c>
      <c r="F2351" t="s">
        <v>81</v>
      </c>
      <c r="G2351" t="s">
        <v>214</v>
      </c>
      <c r="H2351">
        <v>0</v>
      </c>
      <c r="I2351">
        <v>0</v>
      </c>
      <c r="J2351">
        <v>0</v>
      </c>
      <c r="K2351">
        <v>0</v>
      </c>
      <c r="L2351">
        <v>0</v>
      </c>
      <c r="N2351" s="171" t="str">
        <f t="shared" si="111"/>
        <v>840091-MHGRN-LXL</v>
      </c>
      <c r="O2351" s="172" t="str">
        <f>IF(B2351="NET","",IF(B2351="","",IFERROR(VLOOKUP(N2351,EAN!$A:$B,2,FALSE),"MANGLER - MÅ OPPDATERE EAN-FANEN")))</f>
        <v>MANGLER - MÅ OPPDATERE EAN-FANEN</v>
      </c>
      <c r="P2351" s="171">
        <f t="shared" si="112"/>
        <v>0</v>
      </c>
      <c r="Q2351" s="171">
        <f t="shared" si="113"/>
        <v>0</v>
      </c>
      <c r="S2351" s="102" t="str">
        <f>IF(B2351="NET","",IFERROR(VLOOKUP(O2351,'2) Order Form'!$V$9:$V$905,1,FALSE),"Ikke med I order form"))</f>
        <v>Ikke med I order form</v>
      </c>
      <c r="U2351" s="118"/>
    </row>
    <row r="2352" spans="1:21">
      <c r="A2352">
        <v>840091</v>
      </c>
      <c r="B2352" t="s">
        <v>3669</v>
      </c>
      <c r="C2352" t="s">
        <v>3939</v>
      </c>
      <c r="D2352" t="s">
        <v>152</v>
      </c>
      <c r="E2352" t="s">
        <v>144</v>
      </c>
      <c r="F2352" t="s">
        <v>79</v>
      </c>
      <c r="G2352" t="s">
        <v>214</v>
      </c>
      <c r="H2352">
        <v>0</v>
      </c>
      <c r="I2352">
        <v>0</v>
      </c>
      <c r="J2352">
        <v>0</v>
      </c>
      <c r="K2352">
        <v>0</v>
      </c>
      <c r="L2352">
        <v>0</v>
      </c>
      <c r="N2352" s="171" t="str">
        <f t="shared" si="111"/>
        <v>840091-MMBLU-SM</v>
      </c>
      <c r="O2352" s="172" t="str">
        <f>IF(B2352="NET","",IF(B2352="","",IFERROR(VLOOKUP(N2352,EAN!$A:$B,2,FALSE),"MANGLER - MÅ OPPDATERE EAN-FANEN")))</f>
        <v>MANGLER - MÅ OPPDATERE EAN-FANEN</v>
      </c>
      <c r="P2352" s="171">
        <f t="shared" si="112"/>
        <v>0</v>
      </c>
      <c r="Q2352" s="171">
        <f t="shared" si="113"/>
        <v>0</v>
      </c>
      <c r="S2352" s="102" t="str">
        <f>IF(B2352="NET","",IFERROR(VLOOKUP(O2352,'2) Order Form'!$V$9:$V$905,1,FALSE),"Ikke med I order form"))</f>
        <v>Ikke med I order form</v>
      </c>
      <c r="U2352" s="118"/>
    </row>
    <row r="2353" spans="1:21">
      <c r="A2353">
        <v>840091</v>
      </c>
      <c r="B2353" t="s">
        <v>3669</v>
      </c>
      <c r="C2353" t="s">
        <v>3939</v>
      </c>
      <c r="D2353" t="s">
        <v>153</v>
      </c>
      <c r="E2353" t="s">
        <v>144</v>
      </c>
      <c r="F2353" t="s">
        <v>80</v>
      </c>
      <c r="G2353" t="s">
        <v>214</v>
      </c>
      <c r="H2353">
        <v>0</v>
      </c>
      <c r="I2353">
        <v>0</v>
      </c>
      <c r="J2353">
        <v>0</v>
      </c>
      <c r="K2353">
        <v>0</v>
      </c>
      <c r="L2353">
        <v>0</v>
      </c>
      <c r="N2353" s="171" t="str">
        <f t="shared" si="111"/>
        <v>840091-MMBLU-ML</v>
      </c>
      <c r="O2353" s="172" t="str">
        <f>IF(B2353="NET","",IF(B2353="","",IFERROR(VLOOKUP(N2353,EAN!$A:$B,2,FALSE),"MANGLER - MÅ OPPDATERE EAN-FANEN")))</f>
        <v>MANGLER - MÅ OPPDATERE EAN-FANEN</v>
      </c>
      <c r="P2353" s="171">
        <f t="shared" si="112"/>
        <v>0</v>
      </c>
      <c r="Q2353" s="171">
        <f t="shared" si="113"/>
        <v>0</v>
      </c>
      <c r="S2353" s="102" t="str">
        <f>IF(B2353="NET","",IFERROR(VLOOKUP(O2353,'2) Order Form'!$V$9:$V$905,1,FALSE),"Ikke med I order form"))</f>
        <v>Ikke med I order form</v>
      </c>
      <c r="U2353" s="118"/>
    </row>
    <row r="2354" spans="1:21">
      <c r="A2354">
        <v>840091</v>
      </c>
      <c r="B2354" t="s">
        <v>3669</v>
      </c>
      <c r="C2354" t="s">
        <v>3939</v>
      </c>
      <c r="D2354" t="s">
        <v>154</v>
      </c>
      <c r="E2354" t="s">
        <v>144</v>
      </c>
      <c r="F2354" t="s">
        <v>81</v>
      </c>
      <c r="G2354" t="s">
        <v>214</v>
      </c>
      <c r="H2354">
        <v>0</v>
      </c>
      <c r="I2354">
        <v>0</v>
      </c>
      <c r="J2354">
        <v>0</v>
      </c>
      <c r="K2354">
        <v>0</v>
      </c>
      <c r="L2354">
        <v>0</v>
      </c>
      <c r="N2354" s="171" t="str">
        <f t="shared" si="111"/>
        <v>840091-MMBLU-LXL</v>
      </c>
      <c r="O2354" s="172" t="str">
        <f>IF(B2354="NET","",IF(B2354="","",IFERROR(VLOOKUP(N2354,EAN!$A:$B,2,FALSE),"MANGLER - MÅ OPPDATERE EAN-FANEN")))</f>
        <v>MANGLER - MÅ OPPDATERE EAN-FANEN</v>
      </c>
      <c r="P2354" s="171">
        <f t="shared" si="112"/>
        <v>0</v>
      </c>
      <c r="Q2354" s="171">
        <f t="shared" si="113"/>
        <v>0</v>
      </c>
      <c r="S2354" s="102" t="str">
        <f>IF(B2354="NET","",IFERROR(VLOOKUP(O2354,'2) Order Form'!$V$9:$V$905,1,FALSE),"Ikke med I order form"))</f>
        <v>Ikke med I order form</v>
      </c>
      <c r="U2354" s="118"/>
    </row>
    <row r="2355" spans="1:21">
      <c r="A2355">
        <v>840091</v>
      </c>
      <c r="B2355" t="s">
        <v>3669</v>
      </c>
      <c r="C2355" t="s">
        <v>3939</v>
      </c>
      <c r="D2355" t="s">
        <v>216</v>
      </c>
      <c r="E2355" t="s">
        <v>217</v>
      </c>
      <c r="F2355" t="s">
        <v>79</v>
      </c>
      <c r="G2355" t="s">
        <v>111</v>
      </c>
      <c r="H2355">
        <v>17</v>
      </c>
      <c r="I2355">
        <v>17</v>
      </c>
      <c r="J2355">
        <v>17</v>
      </c>
      <c r="K2355">
        <v>17</v>
      </c>
      <c r="L2355">
        <v>17</v>
      </c>
      <c r="N2355" s="171" t="str">
        <f t="shared" si="111"/>
        <v>840091-MNGRY-SM</v>
      </c>
      <c r="O2355" s="172" t="str">
        <f>IF(B2355="NET","",IF(B2355="","",IFERROR(VLOOKUP(N2355,EAN!$A:$B,2,FALSE),"MANGLER - MÅ OPPDATERE EAN-FANEN")))</f>
        <v>MANGLER - MÅ OPPDATERE EAN-FANEN</v>
      </c>
      <c r="P2355" s="171">
        <f t="shared" si="112"/>
        <v>17</v>
      </c>
      <c r="Q2355" s="171">
        <f t="shared" si="113"/>
        <v>17</v>
      </c>
      <c r="S2355" s="102" t="str">
        <f>IF(B2355="NET","",IFERROR(VLOOKUP(O2355,'2) Order Form'!$V$9:$V$905,1,FALSE),"Ikke med I order form"))</f>
        <v>Ikke med I order form</v>
      </c>
      <c r="U2355" s="118"/>
    </row>
    <row r="2356" spans="1:21">
      <c r="A2356">
        <v>840091</v>
      </c>
      <c r="B2356" t="s">
        <v>3669</v>
      </c>
      <c r="C2356" t="s">
        <v>3939</v>
      </c>
      <c r="D2356" t="s">
        <v>218</v>
      </c>
      <c r="E2356" t="s">
        <v>217</v>
      </c>
      <c r="F2356" t="s">
        <v>80</v>
      </c>
      <c r="G2356" t="s">
        <v>111</v>
      </c>
      <c r="H2356">
        <v>0</v>
      </c>
      <c r="I2356">
        <v>0</v>
      </c>
      <c r="J2356">
        <v>0</v>
      </c>
      <c r="K2356">
        <v>0</v>
      </c>
      <c r="L2356">
        <v>0</v>
      </c>
      <c r="N2356" s="171" t="str">
        <f t="shared" si="111"/>
        <v>840091-MNGRY-ML</v>
      </c>
      <c r="O2356" s="172" t="str">
        <f>IF(B2356="NET","",IF(B2356="","",IFERROR(VLOOKUP(N2356,EAN!$A:$B,2,FALSE),"MANGLER - MÅ OPPDATERE EAN-FANEN")))</f>
        <v>MANGLER - MÅ OPPDATERE EAN-FANEN</v>
      </c>
      <c r="P2356" s="171">
        <f t="shared" si="112"/>
        <v>0</v>
      </c>
      <c r="Q2356" s="171">
        <f t="shared" si="113"/>
        <v>0</v>
      </c>
      <c r="S2356" s="102" t="str">
        <f>IF(B2356="NET","",IFERROR(VLOOKUP(O2356,'2) Order Form'!$V$9:$V$905,1,FALSE),"Ikke med I order form"))</f>
        <v>Ikke med I order form</v>
      </c>
      <c r="U2356" s="118"/>
    </row>
    <row r="2357" spans="1:21">
      <c r="A2357">
        <v>840091</v>
      </c>
      <c r="B2357" t="s">
        <v>3669</v>
      </c>
      <c r="C2357" t="s">
        <v>3939</v>
      </c>
      <c r="D2357" t="s">
        <v>219</v>
      </c>
      <c r="E2357" t="s">
        <v>217</v>
      </c>
      <c r="F2357" t="s">
        <v>81</v>
      </c>
      <c r="G2357" t="s">
        <v>111</v>
      </c>
      <c r="H2357">
        <v>19</v>
      </c>
      <c r="I2357">
        <v>19</v>
      </c>
      <c r="J2357">
        <v>19</v>
      </c>
      <c r="K2357">
        <v>19</v>
      </c>
      <c r="L2357">
        <v>19</v>
      </c>
      <c r="N2357" s="171" t="str">
        <f t="shared" si="111"/>
        <v>840091-MNGRY-LXL</v>
      </c>
      <c r="O2357" s="172" t="str">
        <f>IF(B2357="NET","",IF(B2357="","",IFERROR(VLOOKUP(N2357,EAN!$A:$B,2,FALSE),"MANGLER - MÅ OPPDATERE EAN-FANEN")))</f>
        <v>MANGLER - MÅ OPPDATERE EAN-FANEN</v>
      </c>
      <c r="P2357" s="171">
        <f t="shared" si="112"/>
        <v>19</v>
      </c>
      <c r="Q2357" s="171">
        <f t="shared" si="113"/>
        <v>19</v>
      </c>
      <c r="S2357" s="102" t="str">
        <f>IF(B2357="NET","",IFERROR(VLOOKUP(O2357,'2) Order Form'!$V$9:$V$905,1,FALSE),"Ikke med I order form"))</f>
        <v>Ikke med I order form</v>
      </c>
      <c r="U2357" s="118"/>
    </row>
    <row r="2358" spans="1:21">
      <c r="A2358">
        <v>840091</v>
      </c>
      <c r="B2358" t="s">
        <v>3669</v>
      </c>
      <c r="C2358" t="s">
        <v>3939</v>
      </c>
      <c r="D2358" t="s">
        <v>350</v>
      </c>
      <c r="E2358" t="s">
        <v>351</v>
      </c>
      <c r="F2358" t="s">
        <v>79</v>
      </c>
      <c r="G2358" t="s">
        <v>214</v>
      </c>
      <c r="H2358">
        <v>0</v>
      </c>
      <c r="I2358">
        <v>0</v>
      </c>
      <c r="J2358">
        <v>0</v>
      </c>
      <c r="K2358">
        <v>0</v>
      </c>
      <c r="L2358">
        <v>0</v>
      </c>
      <c r="N2358" s="171" t="str">
        <f t="shared" si="111"/>
        <v>840091-MROGD-SM</v>
      </c>
      <c r="O2358" s="172" t="str">
        <f>IF(B2358="NET","",IF(B2358="","",IFERROR(VLOOKUP(N2358,EAN!$A:$B,2,FALSE),"MANGLER - MÅ OPPDATERE EAN-FANEN")))</f>
        <v>MANGLER - MÅ OPPDATERE EAN-FANEN</v>
      </c>
      <c r="P2358" s="171">
        <f t="shared" si="112"/>
        <v>0</v>
      </c>
      <c r="Q2358" s="171">
        <f t="shared" si="113"/>
        <v>0</v>
      </c>
      <c r="S2358" s="102" t="str">
        <f>IF(B2358="NET","",IFERROR(VLOOKUP(O2358,'2) Order Form'!$V$9:$V$905,1,FALSE),"Ikke med I order form"))</f>
        <v>Ikke med I order form</v>
      </c>
      <c r="U2358" s="118"/>
    </row>
    <row r="2359" spans="1:21">
      <c r="A2359">
        <v>840091</v>
      </c>
      <c r="B2359" t="s">
        <v>3669</v>
      </c>
      <c r="C2359" t="s">
        <v>3939</v>
      </c>
      <c r="D2359" t="s">
        <v>352</v>
      </c>
      <c r="E2359" t="s">
        <v>351</v>
      </c>
      <c r="F2359" t="s">
        <v>80</v>
      </c>
      <c r="G2359" t="s">
        <v>214</v>
      </c>
      <c r="H2359">
        <v>2</v>
      </c>
      <c r="I2359">
        <v>2</v>
      </c>
      <c r="J2359">
        <v>2</v>
      </c>
      <c r="K2359">
        <v>2</v>
      </c>
      <c r="L2359">
        <v>2</v>
      </c>
      <c r="N2359" s="171" t="str">
        <f t="shared" si="111"/>
        <v>840091-MROGD-ML</v>
      </c>
      <c r="O2359" s="172" t="str">
        <f>IF(B2359="NET","",IF(B2359="","",IFERROR(VLOOKUP(N2359,EAN!$A:$B,2,FALSE),"MANGLER - MÅ OPPDATERE EAN-FANEN")))</f>
        <v>MANGLER - MÅ OPPDATERE EAN-FANEN</v>
      </c>
      <c r="P2359" s="171">
        <f t="shared" si="112"/>
        <v>2</v>
      </c>
      <c r="Q2359" s="171">
        <f t="shared" si="113"/>
        <v>2</v>
      </c>
      <c r="S2359" s="102" t="str">
        <f>IF(B2359="NET","",IFERROR(VLOOKUP(O2359,'2) Order Form'!$V$9:$V$905,1,FALSE),"Ikke med I order form"))</f>
        <v>Ikke med I order form</v>
      </c>
      <c r="U2359" s="118"/>
    </row>
    <row r="2360" spans="1:21">
      <c r="A2360">
        <v>840091</v>
      </c>
      <c r="B2360" t="s">
        <v>3669</v>
      </c>
      <c r="C2360" t="s">
        <v>3939</v>
      </c>
      <c r="D2360" t="s">
        <v>353</v>
      </c>
      <c r="E2360" t="s">
        <v>351</v>
      </c>
      <c r="F2360" t="s">
        <v>81</v>
      </c>
      <c r="G2360" t="s">
        <v>214</v>
      </c>
      <c r="H2360">
        <v>56</v>
      </c>
      <c r="I2360">
        <v>56</v>
      </c>
      <c r="J2360">
        <v>56</v>
      </c>
      <c r="K2360">
        <v>56</v>
      </c>
      <c r="L2360">
        <v>56</v>
      </c>
      <c r="N2360" s="171" t="str">
        <f t="shared" si="111"/>
        <v>840091-MROGD-LXL</v>
      </c>
      <c r="O2360" s="172" t="str">
        <f>IF(B2360="NET","",IF(B2360="","",IFERROR(VLOOKUP(N2360,EAN!$A:$B,2,FALSE),"MANGLER - MÅ OPPDATERE EAN-FANEN")))</f>
        <v>MANGLER - MÅ OPPDATERE EAN-FANEN</v>
      </c>
      <c r="P2360" s="171">
        <f t="shared" si="112"/>
        <v>56</v>
      </c>
      <c r="Q2360" s="171">
        <f t="shared" si="113"/>
        <v>56</v>
      </c>
      <c r="S2360" s="102" t="str">
        <f>IF(B2360="NET","",IFERROR(VLOOKUP(O2360,'2) Order Form'!$V$9:$V$905,1,FALSE),"Ikke med I order form"))</f>
        <v>Ikke med I order form</v>
      </c>
      <c r="U2360" s="118"/>
    </row>
    <row r="2361" spans="1:21">
      <c r="A2361">
        <v>840091</v>
      </c>
      <c r="B2361" t="s">
        <v>3669</v>
      </c>
      <c r="C2361" t="s">
        <v>3939</v>
      </c>
      <c r="D2361" t="s">
        <v>155</v>
      </c>
      <c r="E2361" t="s">
        <v>145</v>
      </c>
      <c r="F2361" t="s">
        <v>79</v>
      </c>
      <c r="G2361" t="s">
        <v>214</v>
      </c>
      <c r="H2361">
        <v>0</v>
      </c>
      <c r="I2361">
        <v>0</v>
      </c>
      <c r="J2361">
        <v>0</v>
      </c>
      <c r="K2361">
        <v>0</v>
      </c>
      <c r="L2361">
        <v>0</v>
      </c>
      <c r="N2361" s="171" t="str">
        <f t="shared" si="111"/>
        <v>840091-MSBMC-SM</v>
      </c>
      <c r="O2361" s="172" t="str">
        <f>IF(B2361="NET","",IF(B2361="","",IFERROR(VLOOKUP(N2361,EAN!$A:$B,2,FALSE),"MANGLER - MÅ OPPDATERE EAN-FANEN")))</f>
        <v>MANGLER - MÅ OPPDATERE EAN-FANEN</v>
      </c>
      <c r="P2361" s="171">
        <f t="shared" si="112"/>
        <v>0</v>
      </c>
      <c r="Q2361" s="171">
        <f t="shared" si="113"/>
        <v>0</v>
      </c>
      <c r="S2361" s="102" t="str">
        <f>IF(B2361="NET","",IFERROR(VLOOKUP(O2361,'2) Order Form'!$V$9:$V$905,1,FALSE),"Ikke med I order form"))</f>
        <v>Ikke med I order form</v>
      </c>
      <c r="U2361" s="118"/>
    </row>
    <row r="2362" spans="1:21">
      <c r="A2362">
        <v>840091</v>
      </c>
      <c r="B2362" t="s">
        <v>3669</v>
      </c>
      <c r="C2362" t="s">
        <v>3939</v>
      </c>
      <c r="D2362" t="s">
        <v>156</v>
      </c>
      <c r="E2362" t="s">
        <v>145</v>
      </c>
      <c r="F2362" t="s">
        <v>80</v>
      </c>
      <c r="G2362" t="s">
        <v>214</v>
      </c>
      <c r="H2362">
        <v>0</v>
      </c>
      <c r="I2362">
        <v>0</v>
      </c>
      <c r="J2362">
        <v>0</v>
      </c>
      <c r="K2362">
        <v>0</v>
      </c>
      <c r="L2362">
        <v>0</v>
      </c>
      <c r="N2362" s="171" t="str">
        <f t="shared" si="111"/>
        <v>840091-MSBMC-ML</v>
      </c>
      <c r="O2362" s="172" t="str">
        <f>IF(B2362="NET","",IF(B2362="","",IFERROR(VLOOKUP(N2362,EAN!$A:$B,2,FALSE),"MANGLER - MÅ OPPDATERE EAN-FANEN")))</f>
        <v>MANGLER - MÅ OPPDATERE EAN-FANEN</v>
      </c>
      <c r="P2362" s="171">
        <f t="shared" si="112"/>
        <v>0</v>
      </c>
      <c r="Q2362" s="171">
        <f t="shared" si="113"/>
        <v>0</v>
      </c>
      <c r="S2362" s="102" t="str">
        <f>IF(B2362="NET","",IFERROR(VLOOKUP(O2362,'2) Order Form'!$V$9:$V$905,1,FALSE),"Ikke med I order form"))</f>
        <v>Ikke med I order form</v>
      </c>
      <c r="U2362" s="118"/>
    </row>
    <row r="2363" spans="1:21">
      <c r="A2363">
        <v>840091</v>
      </c>
      <c r="B2363" t="s">
        <v>3669</v>
      </c>
      <c r="C2363" t="s">
        <v>3939</v>
      </c>
      <c r="D2363" t="s">
        <v>157</v>
      </c>
      <c r="E2363" t="s">
        <v>145</v>
      </c>
      <c r="F2363" t="s">
        <v>81</v>
      </c>
      <c r="G2363" t="s">
        <v>214</v>
      </c>
      <c r="H2363">
        <v>0</v>
      </c>
      <c r="I2363">
        <v>0</v>
      </c>
      <c r="J2363">
        <v>0</v>
      </c>
      <c r="K2363">
        <v>0</v>
      </c>
      <c r="L2363">
        <v>0</v>
      </c>
      <c r="N2363" s="171" t="str">
        <f t="shared" si="111"/>
        <v>840091-MSBMC-LXL</v>
      </c>
      <c r="O2363" s="172" t="str">
        <f>IF(B2363="NET","",IF(B2363="","",IFERROR(VLOOKUP(N2363,EAN!$A:$B,2,FALSE),"MANGLER - MÅ OPPDATERE EAN-FANEN")))</f>
        <v>MANGLER - MÅ OPPDATERE EAN-FANEN</v>
      </c>
      <c r="P2363" s="171">
        <f t="shared" si="112"/>
        <v>0</v>
      </c>
      <c r="Q2363" s="171">
        <f t="shared" si="113"/>
        <v>0</v>
      </c>
      <c r="S2363" s="102" t="str">
        <f>IF(B2363="NET","",IFERROR(VLOOKUP(O2363,'2) Order Form'!$V$9:$V$905,1,FALSE),"Ikke med I order form"))</f>
        <v>Ikke med I order form</v>
      </c>
      <c r="U2363" s="118"/>
    </row>
    <row r="2364" spans="1:21">
      <c r="A2364">
        <v>840091</v>
      </c>
      <c r="B2364" t="s">
        <v>3669</v>
      </c>
      <c r="C2364" t="s">
        <v>3939</v>
      </c>
      <c r="D2364" t="s">
        <v>3581</v>
      </c>
      <c r="E2364" t="s">
        <v>3230</v>
      </c>
      <c r="F2364" t="s">
        <v>79</v>
      </c>
      <c r="G2364" t="s">
        <v>111</v>
      </c>
      <c r="H2364">
        <v>51</v>
      </c>
      <c r="I2364">
        <v>51</v>
      </c>
      <c r="J2364">
        <v>51</v>
      </c>
      <c r="K2364">
        <v>51</v>
      </c>
      <c r="L2364">
        <v>51</v>
      </c>
      <c r="N2364" s="171" t="str">
        <f t="shared" si="111"/>
        <v>840091-MTURQ-SM</v>
      </c>
      <c r="O2364" s="172" t="str">
        <f>IF(B2364="NET","",IF(B2364="","",IFERROR(VLOOKUP(N2364,EAN!$A:$B,2,FALSE),"MANGLER - MÅ OPPDATERE EAN-FANEN")))</f>
        <v>MANGLER - MÅ OPPDATERE EAN-FANEN</v>
      </c>
      <c r="P2364" s="171">
        <f t="shared" si="112"/>
        <v>51</v>
      </c>
      <c r="Q2364" s="171">
        <f t="shared" si="113"/>
        <v>51</v>
      </c>
      <c r="S2364" s="102" t="str">
        <f>IF(B2364="NET","",IFERROR(VLOOKUP(O2364,'2) Order Form'!$V$9:$V$905,1,FALSE),"Ikke med I order form"))</f>
        <v>Ikke med I order form</v>
      </c>
      <c r="U2364" s="118"/>
    </row>
    <row r="2365" spans="1:21">
      <c r="A2365">
        <v>840091</v>
      </c>
      <c r="B2365" t="s">
        <v>3669</v>
      </c>
      <c r="C2365" t="s">
        <v>3939</v>
      </c>
      <c r="D2365" t="s">
        <v>3582</v>
      </c>
      <c r="E2365" t="s">
        <v>3230</v>
      </c>
      <c r="F2365" t="s">
        <v>80</v>
      </c>
      <c r="G2365" t="s">
        <v>111</v>
      </c>
      <c r="H2365">
        <v>21</v>
      </c>
      <c r="I2365">
        <v>21</v>
      </c>
      <c r="J2365">
        <v>21</v>
      </c>
      <c r="K2365">
        <v>21</v>
      </c>
      <c r="L2365">
        <v>21</v>
      </c>
      <c r="N2365" s="171" t="str">
        <f t="shared" si="111"/>
        <v>840091-MTURQ-ML</v>
      </c>
      <c r="O2365" s="172" t="str">
        <f>IF(B2365="NET","",IF(B2365="","",IFERROR(VLOOKUP(N2365,EAN!$A:$B,2,FALSE),"MANGLER - MÅ OPPDATERE EAN-FANEN")))</f>
        <v>MANGLER - MÅ OPPDATERE EAN-FANEN</v>
      </c>
      <c r="P2365" s="171">
        <f t="shared" si="112"/>
        <v>21</v>
      </c>
      <c r="Q2365" s="171">
        <f t="shared" si="113"/>
        <v>21</v>
      </c>
      <c r="S2365" s="102" t="str">
        <f>IF(B2365="NET","",IFERROR(VLOOKUP(O2365,'2) Order Form'!$V$9:$V$905,1,FALSE),"Ikke med I order form"))</f>
        <v>Ikke med I order form</v>
      </c>
      <c r="U2365" s="118"/>
    </row>
    <row r="2366" spans="1:21">
      <c r="A2366">
        <v>840091</v>
      </c>
      <c r="B2366" t="s">
        <v>3669</v>
      </c>
      <c r="C2366" t="s">
        <v>3939</v>
      </c>
      <c r="D2366" t="s">
        <v>3678</v>
      </c>
      <c r="E2366" t="s">
        <v>3230</v>
      </c>
      <c r="F2366" t="s">
        <v>81</v>
      </c>
      <c r="G2366" t="s">
        <v>111</v>
      </c>
      <c r="H2366">
        <v>0</v>
      </c>
      <c r="I2366">
        <v>0</v>
      </c>
      <c r="J2366">
        <v>0</v>
      </c>
      <c r="K2366">
        <v>0</v>
      </c>
      <c r="L2366">
        <v>0</v>
      </c>
      <c r="N2366" s="171" t="str">
        <f t="shared" si="111"/>
        <v>840091-MTURQ-LXL</v>
      </c>
      <c r="O2366" s="172" t="str">
        <f>IF(B2366="NET","",IF(B2366="","",IFERROR(VLOOKUP(N2366,EAN!$A:$B,2,FALSE),"MANGLER - MÅ OPPDATERE EAN-FANEN")))</f>
        <v>MANGLER - MÅ OPPDATERE EAN-FANEN</v>
      </c>
      <c r="P2366" s="171">
        <f t="shared" si="112"/>
        <v>0</v>
      </c>
      <c r="Q2366" s="171">
        <f t="shared" si="113"/>
        <v>0</v>
      </c>
      <c r="S2366" s="102" t="str">
        <f>IF(B2366="NET","",IFERROR(VLOOKUP(O2366,'2) Order Form'!$V$9:$V$905,1,FALSE),"Ikke med I order form"))</f>
        <v>Ikke med I order form</v>
      </c>
      <c r="U2366" s="118"/>
    </row>
    <row r="2367" spans="1:21">
      <c r="A2367">
        <v>840091</v>
      </c>
      <c r="B2367" t="s">
        <v>3669</v>
      </c>
      <c r="C2367" t="s">
        <v>3939</v>
      </c>
      <c r="D2367" t="s">
        <v>3679</v>
      </c>
      <c r="E2367" t="s">
        <v>3232</v>
      </c>
      <c r="F2367" t="s">
        <v>79</v>
      </c>
      <c r="G2367" t="s">
        <v>111</v>
      </c>
      <c r="H2367">
        <v>32</v>
      </c>
      <c r="I2367">
        <v>32</v>
      </c>
      <c r="J2367">
        <v>32</v>
      </c>
      <c r="K2367">
        <v>32</v>
      </c>
      <c r="L2367">
        <v>32</v>
      </c>
      <c r="N2367" s="171" t="str">
        <f t="shared" si="111"/>
        <v>840091-PANTH-SM</v>
      </c>
      <c r="O2367" s="172" t="str">
        <f>IF(B2367="NET","",IF(B2367="","",IFERROR(VLOOKUP(N2367,EAN!$A:$B,2,FALSE),"MANGLER - MÅ OPPDATERE EAN-FANEN")))</f>
        <v>MANGLER - MÅ OPPDATERE EAN-FANEN</v>
      </c>
      <c r="P2367" s="171">
        <f t="shared" si="112"/>
        <v>32</v>
      </c>
      <c r="Q2367" s="171">
        <f t="shared" si="113"/>
        <v>32</v>
      </c>
      <c r="S2367" s="102" t="str">
        <f>IF(B2367="NET","",IFERROR(VLOOKUP(O2367,'2) Order Form'!$V$9:$V$905,1,FALSE),"Ikke med I order form"))</f>
        <v>Ikke med I order form</v>
      </c>
      <c r="U2367" s="118"/>
    </row>
    <row r="2368" spans="1:21">
      <c r="A2368">
        <v>840091</v>
      </c>
      <c r="B2368" t="s">
        <v>3669</v>
      </c>
      <c r="C2368" t="s">
        <v>3939</v>
      </c>
      <c r="D2368" t="s">
        <v>3680</v>
      </c>
      <c r="E2368" t="s">
        <v>3232</v>
      </c>
      <c r="F2368" t="s">
        <v>80</v>
      </c>
      <c r="G2368" t="s">
        <v>111</v>
      </c>
      <c r="H2368">
        <v>7</v>
      </c>
      <c r="I2368">
        <v>7</v>
      </c>
      <c r="J2368">
        <v>7</v>
      </c>
      <c r="K2368">
        <v>7</v>
      </c>
      <c r="L2368">
        <v>7</v>
      </c>
      <c r="N2368" s="171" t="str">
        <f t="shared" si="111"/>
        <v>840091-PANTH-ML</v>
      </c>
      <c r="O2368" s="172" t="str">
        <f>IF(B2368="NET","",IF(B2368="","",IFERROR(VLOOKUP(N2368,EAN!$A:$B,2,FALSE),"MANGLER - MÅ OPPDATERE EAN-FANEN")))</f>
        <v>MANGLER - MÅ OPPDATERE EAN-FANEN</v>
      </c>
      <c r="P2368" s="171">
        <f t="shared" si="112"/>
        <v>7</v>
      </c>
      <c r="Q2368" s="171">
        <f t="shared" si="113"/>
        <v>7</v>
      </c>
      <c r="S2368" s="102" t="str">
        <f>IF(B2368="NET","",IFERROR(VLOOKUP(O2368,'2) Order Form'!$V$9:$V$905,1,FALSE),"Ikke med I order form"))</f>
        <v>Ikke med I order form</v>
      </c>
      <c r="U2368" s="118"/>
    </row>
    <row r="2369" spans="1:21">
      <c r="A2369">
        <v>840091</v>
      </c>
      <c r="B2369" t="s">
        <v>3669</v>
      </c>
      <c r="C2369" t="s">
        <v>3939</v>
      </c>
      <c r="D2369" t="s">
        <v>3681</v>
      </c>
      <c r="E2369" t="s">
        <v>3232</v>
      </c>
      <c r="F2369" t="s">
        <v>81</v>
      </c>
      <c r="G2369" t="s">
        <v>111</v>
      </c>
      <c r="H2369">
        <v>0</v>
      </c>
      <c r="I2369">
        <v>0</v>
      </c>
      <c r="J2369">
        <v>0</v>
      </c>
      <c r="K2369">
        <v>0</v>
      </c>
      <c r="L2369">
        <v>0</v>
      </c>
      <c r="N2369" s="171" t="str">
        <f t="shared" si="111"/>
        <v>840091-PANTH-LXL</v>
      </c>
      <c r="O2369" s="172" t="str">
        <f>IF(B2369="NET","",IF(B2369="","",IFERROR(VLOOKUP(N2369,EAN!$A:$B,2,FALSE),"MANGLER - MÅ OPPDATERE EAN-FANEN")))</f>
        <v>MANGLER - MÅ OPPDATERE EAN-FANEN</v>
      </c>
      <c r="P2369" s="171">
        <f t="shared" si="112"/>
        <v>0</v>
      </c>
      <c r="Q2369" s="171">
        <f t="shared" si="113"/>
        <v>0</v>
      </c>
      <c r="S2369" s="102" t="str">
        <f>IF(B2369="NET","",IFERROR(VLOOKUP(O2369,'2) Order Form'!$V$9:$V$905,1,FALSE),"Ikke med I order form"))</f>
        <v>Ikke med I order form</v>
      </c>
      <c r="U2369" s="118"/>
    </row>
    <row r="2370" spans="1:21">
      <c r="A2370">
        <v>840091</v>
      </c>
      <c r="B2370" t="s">
        <v>3669</v>
      </c>
      <c r="C2370" t="s">
        <v>3939</v>
      </c>
      <c r="D2370" t="s">
        <v>3682</v>
      </c>
      <c r="E2370" t="s">
        <v>1460</v>
      </c>
      <c r="F2370" t="s">
        <v>79</v>
      </c>
      <c r="G2370" t="s">
        <v>214</v>
      </c>
      <c r="H2370">
        <v>0</v>
      </c>
      <c r="I2370">
        <v>0</v>
      </c>
      <c r="J2370">
        <v>0</v>
      </c>
      <c r="K2370">
        <v>0</v>
      </c>
      <c r="L2370">
        <v>0</v>
      </c>
      <c r="N2370" s="171" t="str">
        <f t="shared" si="111"/>
        <v>840091-SNWHT-SM</v>
      </c>
      <c r="O2370" s="172" t="str">
        <f>IF(B2370="NET","",IF(B2370="","",IFERROR(VLOOKUP(N2370,EAN!$A:$B,2,FALSE),"MANGLER - MÅ OPPDATERE EAN-FANEN")))</f>
        <v>MANGLER - MÅ OPPDATERE EAN-FANEN</v>
      </c>
      <c r="P2370" s="171">
        <f t="shared" si="112"/>
        <v>0</v>
      </c>
      <c r="Q2370" s="171">
        <f t="shared" si="113"/>
        <v>0</v>
      </c>
      <c r="S2370" s="102" t="str">
        <f>IF(B2370="NET","",IFERROR(VLOOKUP(O2370,'2) Order Form'!$V$9:$V$905,1,FALSE),"Ikke med I order form"))</f>
        <v>Ikke med I order form</v>
      </c>
      <c r="U2370" s="118"/>
    </row>
    <row r="2371" spans="1:21">
      <c r="A2371">
        <v>840091</v>
      </c>
      <c r="B2371" t="s">
        <v>3669</v>
      </c>
      <c r="C2371" t="s">
        <v>3939</v>
      </c>
      <c r="D2371" t="s">
        <v>3683</v>
      </c>
      <c r="E2371" t="s">
        <v>1460</v>
      </c>
      <c r="F2371" t="s">
        <v>80</v>
      </c>
      <c r="G2371" t="s">
        <v>214</v>
      </c>
      <c r="H2371">
        <v>0</v>
      </c>
      <c r="I2371">
        <v>0</v>
      </c>
      <c r="J2371">
        <v>0</v>
      </c>
      <c r="K2371">
        <v>0</v>
      </c>
      <c r="L2371">
        <v>0</v>
      </c>
      <c r="N2371" s="171" t="str">
        <f t="shared" si="111"/>
        <v>840091-SNWHT-ML</v>
      </c>
      <c r="O2371" s="172" t="str">
        <f>IF(B2371="NET","",IF(B2371="","",IFERROR(VLOOKUP(N2371,EAN!$A:$B,2,FALSE),"MANGLER - MÅ OPPDATERE EAN-FANEN")))</f>
        <v>MANGLER - MÅ OPPDATERE EAN-FANEN</v>
      </c>
      <c r="P2371" s="171">
        <f t="shared" si="112"/>
        <v>0</v>
      </c>
      <c r="Q2371" s="171">
        <f t="shared" si="113"/>
        <v>0</v>
      </c>
      <c r="S2371" s="102" t="str">
        <f>IF(B2371="NET","",IFERROR(VLOOKUP(O2371,'2) Order Form'!$V$9:$V$905,1,FALSE),"Ikke med I order form"))</f>
        <v>Ikke med I order form</v>
      </c>
      <c r="U2371" s="118"/>
    </row>
    <row r="2372" spans="1:21">
      <c r="A2372">
        <v>840091</v>
      </c>
      <c r="B2372" t="s">
        <v>3669</v>
      </c>
      <c r="C2372" t="s">
        <v>3939</v>
      </c>
      <c r="D2372" t="s">
        <v>3684</v>
      </c>
      <c r="E2372" t="s">
        <v>1460</v>
      </c>
      <c r="F2372" t="s">
        <v>81</v>
      </c>
      <c r="G2372" t="s">
        <v>214</v>
      </c>
      <c r="H2372">
        <v>14</v>
      </c>
      <c r="I2372">
        <v>14</v>
      </c>
      <c r="J2372">
        <v>14</v>
      </c>
      <c r="K2372">
        <v>14</v>
      </c>
      <c r="L2372">
        <v>14</v>
      </c>
      <c r="N2372" s="171" t="str">
        <f t="shared" si="111"/>
        <v>840091-SNWHT-LXL</v>
      </c>
      <c r="O2372" s="172" t="str">
        <f>IF(B2372="NET","",IF(B2372="","",IFERROR(VLOOKUP(N2372,EAN!$A:$B,2,FALSE),"MANGLER - MÅ OPPDATERE EAN-FANEN")))</f>
        <v>MANGLER - MÅ OPPDATERE EAN-FANEN</v>
      </c>
      <c r="P2372" s="171">
        <f t="shared" si="112"/>
        <v>14</v>
      </c>
      <c r="Q2372" s="171">
        <f t="shared" si="113"/>
        <v>14</v>
      </c>
      <c r="S2372" s="102" t="str">
        <f>IF(B2372="NET","",IFERROR(VLOOKUP(O2372,'2) Order Form'!$V$9:$V$905,1,FALSE),"Ikke med I order form"))</f>
        <v>Ikke med I order form</v>
      </c>
      <c r="U2372" s="118"/>
    </row>
    <row r="2373" spans="1:21">
      <c r="A2373">
        <v>840091</v>
      </c>
      <c r="B2373" t="s">
        <v>3669</v>
      </c>
      <c r="C2373" t="s">
        <v>3939</v>
      </c>
      <c r="D2373" t="s">
        <v>1497</v>
      </c>
      <c r="E2373" t="s">
        <v>1475</v>
      </c>
      <c r="F2373" t="s">
        <v>79</v>
      </c>
      <c r="G2373" t="s">
        <v>111</v>
      </c>
      <c r="H2373">
        <v>32</v>
      </c>
      <c r="I2373">
        <v>32</v>
      </c>
      <c r="J2373">
        <v>32</v>
      </c>
      <c r="K2373">
        <v>32</v>
      </c>
      <c r="L2373">
        <v>32</v>
      </c>
      <c r="N2373" s="171" t="str">
        <f t="shared" si="111"/>
        <v>840091-WOLND-SM</v>
      </c>
      <c r="O2373" s="172" t="str">
        <f>IF(B2373="NET","",IF(B2373="","",IFERROR(VLOOKUP(N2373,EAN!$A:$B,2,FALSE),"MANGLER - MÅ OPPDATERE EAN-FANEN")))</f>
        <v>MANGLER - MÅ OPPDATERE EAN-FANEN</v>
      </c>
      <c r="P2373" s="171">
        <f t="shared" si="112"/>
        <v>32</v>
      </c>
      <c r="Q2373" s="171">
        <f t="shared" si="113"/>
        <v>32</v>
      </c>
      <c r="S2373" s="102" t="str">
        <f>IF(B2373="NET","",IFERROR(VLOOKUP(O2373,'2) Order Form'!$V$9:$V$905,1,FALSE),"Ikke med I order form"))</f>
        <v>Ikke med I order form</v>
      </c>
      <c r="U2373" s="118"/>
    </row>
    <row r="2374" spans="1:21">
      <c r="A2374">
        <v>840091</v>
      </c>
      <c r="B2374" t="s">
        <v>3669</v>
      </c>
      <c r="C2374" t="s">
        <v>3939</v>
      </c>
      <c r="D2374" t="s">
        <v>1498</v>
      </c>
      <c r="E2374" t="s">
        <v>1475</v>
      </c>
      <c r="F2374" t="s">
        <v>80</v>
      </c>
      <c r="G2374" t="s">
        <v>111</v>
      </c>
      <c r="H2374">
        <v>0</v>
      </c>
      <c r="I2374">
        <v>0</v>
      </c>
      <c r="J2374">
        <v>0</v>
      </c>
      <c r="K2374">
        <v>0</v>
      </c>
      <c r="L2374">
        <v>0</v>
      </c>
      <c r="N2374" s="171" t="str">
        <f t="shared" si="111"/>
        <v>840091-WOLND-ML</v>
      </c>
      <c r="O2374" s="172" t="str">
        <f>IF(B2374="NET","",IF(B2374="","",IFERROR(VLOOKUP(N2374,EAN!$A:$B,2,FALSE),"MANGLER - MÅ OPPDATERE EAN-FANEN")))</f>
        <v>MANGLER - MÅ OPPDATERE EAN-FANEN</v>
      </c>
      <c r="P2374" s="171">
        <f t="shared" si="112"/>
        <v>0</v>
      </c>
      <c r="Q2374" s="171">
        <f t="shared" si="113"/>
        <v>0</v>
      </c>
      <c r="S2374" s="102" t="str">
        <f>IF(B2374="NET","",IFERROR(VLOOKUP(O2374,'2) Order Form'!$V$9:$V$905,1,FALSE),"Ikke med I order form"))</f>
        <v>Ikke med I order form</v>
      </c>
      <c r="U2374" s="118"/>
    </row>
    <row r="2375" spans="1:21">
      <c r="A2375">
        <v>840091</v>
      </c>
      <c r="B2375" t="s">
        <v>3669</v>
      </c>
      <c r="C2375" t="s">
        <v>3939</v>
      </c>
      <c r="D2375" t="s">
        <v>1499</v>
      </c>
      <c r="E2375" t="s">
        <v>1475</v>
      </c>
      <c r="F2375" t="s">
        <v>81</v>
      </c>
      <c r="G2375" t="s">
        <v>111</v>
      </c>
      <c r="H2375">
        <v>24</v>
      </c>
      <c r="I2375">
        <v>24</v>
      </c>
      <c r="J2375">
        <v>24</v>
      </c>
      <c r="K2375">
        <v>24</v>
      </c>
      <c r="L2375">
        <v>24</v>
      </c>
      <c r="N2375" s="171" t="str">
        <f t="shared" si="111"/>
        <v>840091-WOLND-LXL</v>
      </c>
      <c r="O2375" s="172" t="str">
        <f>IF(B2375="NET","",IF(B2375="","",IFERROR(VLOOKUP(N2375,EAN!$A:$B,2,FALSE),"MANGLER - MÅ OPPDATERE EAN-FANEN")))</f>
        <v>MANGLER - MÅ OPPDATERE EAN-FANEN</v>
      </c>
      <c r="P2375" s="171">
        <f t="shared" si="112"/>
        <v>24</v>
      </c>
      <c r="Q2375" s="171">
        <f t="shared" si="113"/>
        <v>24</v>
      </c>
      <c r="S2375" s="102" t="str">
        <f>IF(B2375="NET","",IFERROR(VLOOKUP(O2375,'2) Order Form'!$V$9:$V$905,1,FALSE),"Ikke med I order form"))</f>
        <v>Ikke med I order form</v>
      </c>
      <c r="U2375" s="118"/>
    </row>
    <row r="2376" spans="1:21">
      <c r="A2376" s="140">
        <v>840092</v>
      </c>
      <c r="B2376" t="s">
        <v>170</v>
      </c>
      <c r="H2376" s="140">
        <v>202341</v>
      </c>
      <c r="I2376" s="140">
        <v>202342</v>
      </c>
      <c r="J2376" s="140">
        <v>202343</v>
      </c>
      <c r="K2376" s="140">
        <v>202344</v>
      </c>
      <c r="L2376" s="140">
        <v>202345</v>
      </c>
      <c r="N2376" s="171" t="str">
        <f t="shared" si="111"/>
        <v>840092-</v>
      </c>
      <c r="O2376" s="172" t="str">
        <f>IF(B2376="NET","",IF(B2376="","",IFERROR(VLOOKUP(N2376,EAN!$A:$B,2,FALSE),"MANGLER - MÅ OPPDATERE EAN-FANEN")))</f>
        <v/>
      </c>
      <c r="P2376" s="171">
        <f t="shared" si="112"/>
        <v>202341</v>
      </c>
      <c r="Q2376" s="171">
        <f t="shared" si="113"/>
        <v>202345</v>
      </c>
      <c r="S2376" s="102" t="str">
        <f>IF(B2376="NET","",IFERROR(VLOOKUP(O2376,'2) Order Form'!$V$9:$V$905,1,FALSE),"Ikke med I order form"))</f>
        <v/>
      </c>
      <c r="U2376" s="118"/>
    </row>
    <row r="2377" spans="1:21">
      <c r="A2377">
        <v>840092</v>
      </c>
      <c r="B2377" t="s">
        <v>3685</v>
      </c>
      <c r="C2377" t="s">
        <v>3939</v>
      </c>
      <c r="D2377" t="s">
        <v>171</v>
      </c>
      <c r="E2377" t="s">
        <v>162</v>
      </c>
      <c r="F2377" t="s">
        <v>79</v>
      </c>
      <c r="G2377" t="s">
        <v>111</v>
      </c>
      <c r="H2377">
        <v>2</v>
      </c>
      <c r="I2377">
        <v>2</v>
      </c>
      <c r="J2377">
        <v>2</v>
      </c>
      <c r="K2377">
        <v>2</v>
      </c>
      <c r="L2377">
        <v>2</v>
      </c>
      <c r="N2377" s="171" t="str">
        <f t="shared" si="111"/>
        <v>840092-DTBLK-SM</v>
      </c>
      <c r="O2377" s="172" t="str">
        <f>IF(B2377="NET","",IF(B2377="","",IFERROR(VLOOKUP(N2377,EAN!$A:$B,2,FALSE),"MANGLER - MÅ OPPDATERE EAN-FANEN")))</f>
        <v>MANGLER - MÅ OPPDATERE EAN-FANEN</v>
      </c>
      <c r="P2377" s="171">
        <f t="shared" si="112"/>
        <v>2</v>
      </c>
      <c r="Q2377" s="171">
        <f t="shared" si="113"/>
        <v>2</v>
      </c>
      <c r="S2377" s="102" t="str">
        <f>IF(B2377="NET","",IFERROR(VLOOKUP(O2377,'2) Order Form'!$V$9:$V$905,1,FALSE),"Ikke med I order form"))</f>
        <v>Ikke med I order form</v>
      </c>
      <c r="U2377" s="118"/>
    </row>
    <row r="2378" spans="1:21">
      <c r="A2378">
        <v>840092</v>
      </c>
      <c r="B2378" t="s">
        <v>3685</v>
      </c>
      <c r="C2378" t="s">
        <v>3939</v>
      </c>
      <c r="D2378" t="s">
        <v>172</v>
      </c>
      <c r="E2378" t="s">
        <v>162</v>
      </c>
      <c r="F2378" t="s">
        <v>80</v>
      </c>
      <c r="G2378" t="s">
        <v>111</v>
      </c>
      <c r="H2378">
        <v>288</v>
      </c>
      <c r="I2378">
        <v>288</v>
      </c>
      <c r="J2378">
        <v>288</v>
      </c>
      <c r="K2378">
        <v>288</v>
      </c>
      <c r="L2378">
        <v>288</v>
      </c>
      <c r="N2378" s="171" t="str">
        <f t="shared" si="111"/>
        <v>840092-DTBLK-ML</v>
      </c>
      <c r="O2378" s="172" t="str">
        <f>IF(B2378="NET","",IF(B2378="","",IFERROR(VLOOKUP(N2378,EAN!$A:$B,2,FALSE),"MANGLER - MÅ OPPDATERE EAN-FANEN")))</f>
        <v>MANGLER - MÅ OPPDATERE EAN-FANEN</v>
      </c>
      <c r="P2378" s="171">
        <f t="shared" si="112"/>
        <v>288</v>
      </c>
      <c r="Q2378" s="171">
        <f t="shared" si="113"/>
        <v>288</v>
      </c>
      <c r="S2378" s="102" t="str">
        <f>IF(B2378="NET","",IFERROR(VLOOKUP(O2378,'2) Order Form'!$V$9:$V$905,1,FALSE),"Ikke med I order form"))</f>
        <v>Ikke med I order form</v>
      </c>
      <c r="U2378" s="118"/>
    </row>
    <row r="2379" spans="1:21">
      <c r="A2379">
        <v>840092</v>
      </c>
      <c r="B2379" t="s">
        <v>3685</v>
      </c>
      <c r="C2379" t="s">
        <v>3939</v>
      </c>
      <c r="D2379" t="s">
        <v>173</v>
      </c>
      <c r="E2379" t="s">
        <v>162</v>
      </c>
      <c r="F2379" t="s">
        <v>81</v>
      </c>
      <c r="G2379" t="s">
        <v>111</v>
      </c>
      <c r="H2379">
        <v>136</v>
      </c>
      <c r="I2379">
        <v>136</v>
      </c>
      <c r="J2379">
        <v>136</v>
      </c>
      <c r="K2379">
        <v>136</v>
      </c>
      <c r="L2379">
        <v>136</v>
      </c>
      <c r="N2379" s="171" t="str">
        <f t="shared" si="111"/>
        <v>840092-DTBLK-LXL</v>
      </c>
      <c r="O2379" s="172" t="str">
        <f>IF(B2379="NET","",IF(B2379="","",IFERROR(VLOOKUP(N2379,EAN!$A:$B,2,FALSE),"MANGLER - MÅ OPPDATERE EAN-FANEN")))</f>
        <v>MANGLER - MÅ OPPDATERE EAN-FANEN</v>
      </c>
      <c r="P2379" s="171">
        <f t="shared" si="112"/>
        <v>136</v>
      </c>
      <c r="Q2379" s="171">
        <f t="shared" si="113"/>
        <v>136</v>
      </c>
      <c r="S2379" s="102" t="str">
        <f>IF(B2379="NET","",IFERROR(VLOOKUP(O2379,'2) Order Form'!$V$9:$V$905,1,FALSE),"Ikke med I order form"))</f>
        <v>Ikke med I order form</v>
      </c>
      <c r="U2379" s="118"/>
    </row>
    <row r="2380" spans="1:21">
      <c r="A2380">
        <v>840092</v>
      </c>
      <c r="B2380" t="s">
        <v>3685</v>
      </c>
      <c r="C2380" t="s">
        <v>3939</v>
      </c>
      <c r="D2380" t="s">
        <v>4112</v>
      </c>
      <c r="E2380" t="s">
        <v>4111</v>
      </c>
      <c r="F2380" t="s">
        <v>79</v>
      </c>
      <c r="G2380" t="s">
        <v>111</v>
      </c>
      <c r="H2380">
        <v>0</v>
      </c>
      <c r="I2380">
        <v>0</v>
      </c>
      <c r="J2380">
        <v>0</v>
      </c>
      <c r="K2380">
        <v>0</v>
      </c>
      <c r="L2380">
        <v>0</v>
      </c>
      <c r="N2380" s="171" t="str">
        <f t="shared" si="111"/>
        <v>840092-GRPHT-SM</v>
      </c>
      <c r="O2380" s="172" t="str">
        <f>IF(B2380="NET","",IF(B2380="","",IFERROR(VLOOKUP(N2380,EAN!$A:$B,2,FALSE),"MANGLER - MÅ OPPDATERE EAN-FANEN")))</f>
        <v>MANGLER - MÅ OPPDATERE EAN-FANEN</v>
      </c>
      <c r="P2380" s="171">
        <f t="shared" si="112"/>
        <v>0</v>
      </c>
      <c r="Q2380" s="171">
        <f t="shared" si="113"/>
        <v>0</v>
      </c>
      <c r="S2380" s="102" t="str">
        <f>IF(B2380="NET","",IFERROR(VLOOKUP(O2380,'2) Order Form'!$V$9:$V$905,1,FALSE),"Ikke med I order form"))</f>
        <v>Ikke med I order form</v>
      </c>
      <c r="U2380" s="118"/>
    </row>
    <row r="2381" spans="1:21">
      <c r="A2381">
        <v>840092</v>
      </c>
      <c r="B2381" t="s">
        <v>3685</v>
      </c>
      <c r="C2381" t="s">
        <v>3939</v>
      </c>
      <c r="D2381" t="s">
        <v>4113</v>
      </c>
      <c r="E2381" t="s">
        <v>4111</v>
      </c>
      <c r="F2381" t="s">
        <v>80</v>
      </c>
      <c r="G2381" t="s">
        <v>111</v>
      </c>
      <c r="H2381">
        <v>0</v>
      </c>
      <c r="I2381">
        <v>0</v>
      </c>
      <c r="J2381">
        <v>0</v>
      </c>
      <c r="K2381">
        <v>0</v>
      </c>
      <c r="L2381">
        <v>0</v>
      </c>
      <c r="N2381" s="171" t="str">
        <f t="shared" si="111"/>
        <v>840092-GRPHT-ML</v>
      </c>
      <c r="O2381" s="172" t="str">
        <f>IF(B2381="NET","",IF(B2381="","",IFERROR(VLOOKUP(N2381,EAN!$A:$B,2,FALSE),"MANGLER - MÅ OPPDATERE EAN-FANEN")))</f>
        <v>MANGLER - MÅ OPPDATERE EAN-FANEN</v>
      </c>
      <c r="P2381" s="171">
        <f t="shared" si="112"/>
        <v>0</v>
      </c>
      <c r="Q2381" s="171">
        <f t="shared" si="113"/>
        <v>0</v>
      </c>
      <c r="S2381" s="102" t="str">
        <f>IF(B2381="NET","",IFERROR(VLOOKUP(O2381,'2) Order Form'!$V$9:$V$905,1,FALSE),"Ikke med I order form"))</f>
        <v>Ikke med I order form</v>
      </c>
      <c r="U2381" s="118"/>
    </row>
    <row r="2382" spans="1:21">
      <c r="A2382">
        <v>840092</v>
      </c>
      <c r="B2382" t="s">
        <v>3685</v>
      </c>
      <c r="C2382" t="s">
        <v>3939</v>
      </c>
      <c r="D2382" t="s">
        <v>4114</v>
      </c>
      <c r="E2382" t="s">
        <v>4111</v>
      </c>
      <c r="F2382" t="s">
        <v>81</v>
      </c>
      <c r="G2382" t="s">
        <v>111</v>
      </c>
      <c r="H2382">
        <v>0</v>
      </c>
      <c r="I2382">
        <v>0</v>
      </c>
      <c r="J2382">
        <v>0</v>
      </c>
      <c r="K2382">
        <v>0</v>
      </c>
      <c r="L2382">
        <v>0</v>
      </c>
      <c r="N2382" s="171" t="str">
        <f t="shared" si="111"/>
        <v>840092-GRPHT-LXL</v>
      </c>
      <c r="O2382" s="172" t="str">
        <f>IF(B2382="NET","",IF(B2382="","",IFERROR(VLOOKUP(N2382,EAN!$A:$B,2,FALSE),"MANGLER - MÅ OPPDATERE EAN-FANEN")))</f>
        <v>MANGLER - MÅ OPPDATERE EAN-FANEN</v>
      </c>
      <c r="P2382" s="171">
        <f t="shared" si="112"/>
        <v>0</v>
      </c>
      <c r="Q2382" s="171">
        <f t="shared" si="113"/>
        <v>0</v>
      </c>
      <c r="S2382" s="102" t="str">
        <f>IF(B2382="NET","",IFERROR(VLOOKUP(O2382,'2) Order Form'!$V$9:$V$905,1,FALSE),"Ikke med I order form"))</f>
        <v>Ikke med I order form</v>
      </c>
      <c r="U2382" s="118"/>
    </row>
    <row r="2383" spans="1:21">
      <c r="A2383">
        <v>840092</v>
      </c>
      <c r="B2383" t="s">
        <v>3685</v>
      </c>
      <c r="C2383" t="s">
        <v>3939</v>
      </c>
      <c r="D2383" t="s">
        <v>3512</v>
      </c>
      <c r="E2383" t="s">
        <v>3513</v>
      </c>
      <c r="F2383" t="s">
        <v>79</v>
      </c>
      <c r="G2383" t="s">
        <v>214</v>
      </c>
      <c r="H2383">
        <v>2</v>
      </c>
      <c r="I2383">
        <v>2</v>
      </c>
      <c r="J2383">
        <v>2</v>
      </c>
      <c r="K2383">
        <v>2</v>
      </c>
      <c r="L2383">
        <v>2</v>
      </c>
      <c r="N2383" s="171" t="str">
        <f t="shared" si="111"/>
        <v>840092-MASEM-SM</v>
      </c>
      <c r="O2383" s="172" t="str">
        <f>IF(B2383="NET","",IF(B2383="","",IFERROR(VLOOKUP(N2383,EAN!$A:$B,2,FALSE),"MANGLER - MÅ OPPDATERE EAN-FANEN")))</f>
        <v>MANGLER - MÅ OPPDATERE EAN-FANEN</v>
      </c>
      <c r="P2383" s="171">
        <f t="shared" si="112"/>
        <v>2</v>
      </c>
      <c r="Q2383" s="171">
        <f t="shared" si="113"/>
        <v>2</v>
      </c>
      <c r="S2383" s="102" t="str">
        <f>IF(B2383="NET","",IFERROR(VLOOKUP(O2383,'2) Order Form'!$V$9:$V$905,1,FALSE),"Ikke med I order form"))</f>
        <v>Ikke med I order form</v>
      </c>
      <c r="U2383" s="118"/>
    </row>
    <row r="2384" spans="1:21">
      <c r="A2384">
        <v>840092</v>
      </c>
      <c r="B2384" t="s">
        <v>3685</v>
      </c>
      <c r="C2384" t="s">
        <v>3939</v>
      </c>
      <c r="D2384" t="s">
        <v>3514</v>
      </c>
      <c r="E2384" t="s">
        <v>3513</v>
      </c>
      <c r="F2384" t="s">
        <v>80</v>
      </c>
      <c r="G2384" t="s">
        <v>214</v>
      </c>
      <c r="H2384">
        <v>5</v>
      </c>
      <c r="I2384">
        <v>5</v>
      </c>
      <c r="J2384">
        <v>5</v>
      </c>
      <c r="K2384">
        <v>5</v>
      </c>
      <c r="L2384">
        <v>5</v>
      </c>
      <c r="N2384" s="171" t="str">
        <f t="shared" si="111"/>
        <v>840092-MASEM-ML</v>
      </c>
      <c r="O2384" s="172" t="str">
        <f>IF(B2384="NET","",IF(B2384="","",IFERROR(VLOOKUP(N2384,EAN!$A:$B,2,FALSE),"MANGLER - MÅ OPPDATERE EAN-FANEN")))</f>
        <v>MANGLER - MÅ OPPDATERE EAN-FANEN</v>
      </c>
      <c r="P2384" s="171">
        <f t="shared" si="112"/>
        <v>5</v>
      </c>
      <c r="Q2384" s="171">
        <f t="shared" si="113"/>
        <v>5</v>
      </c>
      <c r="S2384" s="102" t="str">
        <f>IF(B2384="NET","",IFERROR(VLOOKUP(O2384,'2) Order Form'!$V$9:$V$905,1,FALSE),"Ikke med I order form"))</f>
        <v>Ikke med I order form</v>
      </c>
      <c r="U2384" s="118"/>
    </row>
    <row r="2385" spans="1:21">
      <c r="A2385">
        <v>840092</v>
      </c>
      <c r="B2385" t="s">
        <v>3685</v>
      </c>
      <c r="C2385" t="s">
        <v>3939</v>
      </c>
      <c r="D2385" t="s">
        <v>3515</v>
      </c>
      <c r="E2385" t="s">
        <v>3513</v>
      </c>
      <c r="F2385" t="s">
        <v>81</v>
      </c>
      <c r="G2385" t="s">
        <v>214</v>
      </c>
      <c r="H2385">
        <v>2</v>
      </c>
      <c r="I2385">
        <v>2</v>
      </c>
      <c r="J2385">
        <v>2</v>
      </c>
      <c r="K2385">
        <v>2</v>
      </c>
      <c r="L2385">
        <v>2</v>
      </c>
      <c r="N2385" s="171" t="str">
        <f t="shared" si="111"/>
        <v>840092-MASEM-LXL</v>
      </c>
      <c r="O2385" s="172" t="str">
        <f>IF(B2385="NET","",IF(B2385="","",IFERROR(VLOOKUP(N2385,EAN!$A:$B,2,FALSE),"MANGLER - MÅ OPPDATERE EAN-FANEN")))</f>
        <v>MANGLER - MÅ OPPDATERE EAN-FANEN</v>
      </c>
      <c r="P2385" s="171">
        <f t="shared" si="112"/>
        <v>2</v>
      </c>
      <c r="Q2385" s="171">
        <f t="shared" si="113"/>
        <v>2</v>
      </c>
      <c r="S2385" s="102" t="str">
        <f>IF(B2385="NET","",IFERROR(VLOOKUP(O2385,'2) Order Form'!$V$9:$V$905,1,FALSE),"Ikke med I order form"))</f>
        <v>Ikke med I order form</v>
      </c>
      <c r="U2385" s="118"/>
    </row>
    <row r="2386" spans="1:21">
      <c r="A2386">
        <v>840092</v>
      </c>
      <c r="B2386" t="s">
        <v>3685</v>
      </c>
      <c r="C2386" t="s">
        <v>3939</v>
      </c>
      <c r="D2386" t="s">
        <v>3664</v>
      </c>
      <c r="E2386" t="s">
        <v>3665</v>
      </c>
      <c r="F2386" t="s">
        <v>79</v>
      </c>
      <c r="G2386" t="s">
        <v>214</v>
      </c>
      <c r="H2386">
        <v>0</v>
      </c>
      <c r="I2386">
        <v>0</v>
      </c>
      <c r="J2386">
        <v>0</v>
      </c>
      <c r="K2386">
        <v>0</v>
      </c>
      <c r="L2386">
        <v>0</v>
      </c>
      <c r="N2386" s="171" t="str">
        <f t="shared" si="111"/>
        <v>840092-MBGRY-SM</v>
      </c>
      <c r="O2386" s="172" t="str">
        <f>IF(B2386="NET","",IF(B2386="","",IFERROR(VLOOKUP(N2386,EAN!$A:$B,2,FALSE),"MANGLER - MÅ OPPDATERE EAN-FANEN")))</f>
        <v>MANGLER - MÅ OPPDATERE EAN-FANEN</v>
      </c>
      <c r="P2386" s="171">
        <f t="shared" si="112"/>
        <v>0</v>
      </c>
      <c r="Q2386" s="171">
        <f t="shared" si="113"/>
        <v>0</v>
      </c>
      <c r="S2386" s="102" t="str">
        <f>IF(B2386="NET","",IFERROR(VLOOKUP(O2386,'2) Order Form'!$V$9:$V$905,1,FALSE),"Ikke med I order form"))</f>
        <v>Ikke med I order form</v>
      </c>
      <c r="U2386" s="118"/>
    </row>
    <row r="2387" spans="1:21">
      <c r="A2387">
        <v>840092</v>
      </c>
      <c r="B2387" t="s">
        <v>3685</v>
      </c>
      <c r="C2387" t="s">
        <v>3939</v>
      </c>
      <c r="D2387" t="s">
        <v>3666</v>
      </c>
      <c r="E2387" t="s">
        <v>3665</v>
      </c>
      <c r="F2387" t="s">
        <v>80</v>
      </c>
      <c r="G2387" t="s">
        <v>214</v>
      </c>
      <c r="H2387">
        <v>0</v>
      </c>
      <c r="I2387">
        <v>0</v>
      </c>
      <c r="J2387">
        <v>0</v>
      </c>
      <c r="K2387">
        <v>0</v>
      </c>
      <c r="L2387">
        <v>0</v>
      </c>
      <c r="N2387" s="171" t="str">
        <f t="shared" ref="N2387:N2450" si="114">CONCATENATE(A2387,"-",D2387)</f>
        <v>840092-MBGRY-ML</v>
      </c>
      <c r="O2387" s="172" t="str">
        <f>IF(B2387="NET","",IF(B2387="","",IFERROR(VLOOKUP(N2387,EAN!$A:$B,2,FALSE),"MANGLER - MÅ OPPDATERE EAN-FANEN")))</f>
        <v>MANGLER - MÅ OPPDATERE EAN-FANEN</v>
      </c>
      <c r="P2387" s="171">
        <f t="shared" ref="P2387:P2450" si="115">H2387</f>
        <v>0</v>
      </c>
      <c r="Q2387" s="171">
        <f t="shared" ref="Q2387:Q2450" si="116">L2387</f>
        <v>0</v>
      </c>
      <c r="S2387" s="102" t="str">
        <f>IF(B2387="NET","",IFERROR(VLOOKUP(O2387,'2) Order Form'!$V$9:$V$905,1,FALSE),"Ikke med I order form"))</f>
        <v>Ikke med I order form</v>
      </c>
      <c r="U2387" s="118"/>
    </row>
    <row r="2388" spans="1:21">
      <c r="A2388">
        <v>840092</v>
      </c>
      <c r="B2388" t="s">
        <v>3685</v>
      </c>
      <c r="C2388" t="s">
        <v>3939</v>
      </c>
      <c r="D2388" t="s">
        <v>3667</v>
      </c>
      <c r="E2388" t="s">
        <v>3665</v>
      </c>
      <c r="F2388" t="s">
        <v>81</v>
      </c>
      <c r="G2388" t="s">
        <v>214</v>
      </c>
      <c r="H2388">
        <v>0</v>
      </c>
      <c r="I2388">
        <v>0</v>
      </c>
      <c r="J2388">
        <v>0</v>
      </c>
      <c r="K2388">
        <v>0</v>
      </c>
      <c r="L2388">
        <v>0</v>
      </c>
      <c r="N2388" s="171" t="str">
        <f t="shared" si="114"/>
        <v>840092-MBGRY-LXL</v>
      </c>
      <c r="O2388" s="172" t="str">
        <f>IF(B2388="NET","",IF(B2388="","",IFERROR(VLOOKUP(N2388,EAN!$A:$B,2,FALSE),"MANGLER - MÅ OPPDATERE EAN-FANEN")))</f>
        <v>MANGLER - MÅ OPPDATERE EAN-FANEN</v>
      </c>
      <c r="P2388" s="171">
        <f t="shared" si="115"/>
        <v>0</v>
      </c>
      <c r="Q2388" s="171">
        <f t="shared" si="116"/>
        <v>0</v>
      </c>
      <c r="S2388" s="102" t="str">
        <f>IF(B2388="NET","",IFERROR(VLOOKUP(O2388,'2) Order Form'!$V$9:$V$905,1,FALSE),"Ikke med I order form"))</f>
        <v>Ikke med I order form</v>
      </c>
      <c r="U2388" s="118"/>
    </row>
    <row r="2389" spans="1:21">
      <c r="A2389">
        <v>840092</v>
      </c>
      <c r="B2389" t="s">
        <v>3685</v>
      </c>
      <c r="C2389" t="s">
        <v>3939</v>
      </c>
      <c r="D2389" t="s">
        <v>3670</v>
      </c>
      <c r="E2389" t="s">
        <v>3671</v>
      </c>
      <c r="F2389" t="s">
        <v>79</v>
      </c>
      <c r="G2389" t="s">
        <v>111</v>
      </c>
      <c r="H2389">
        <v>9</v>
      </c>
      <c r="I2389">
        <v>9</v>
      </c>
      <c r="J2389">
        <v>9</v>
      </c>
      <c r="K2389">
        <v>9</v>
      </c>
      <c r="L2389">
        <v>9</v>
      </c>
      <c r="N2389" s="171" t="str">
        <f t="shared" si="114"/>
        <v>840092-MBRWH-SM</v>
      </c>
      <c r="O2389" s="172" t="str">
        <f>IF(B2389="NET","",IF(B2389="","",IFERROR(VLOOKUP(N2389,EAN!$A:$B,2,FALSE),"MANGLER - MÅ OPPDATERE EAN-FANEN")))</f>
        <v>MANGLER - MÅ OPPDATERE EAN-FANEN</v>
      </c>
      <c r="P2389" s="171">
        <f t="shared" si="115"/>
        <v>9</v>
      </c>
      <c r="Q2389" s="171">
        <f t="shared" si="116"/>
        <v>9</v>
      </c>
      <c r="S2389" s="102" t="str">
        <f>IF(B2389="NET","",IFERROR(VLOOKUP(O2389,'2) Order Form'!$V$9:$V$905,1,FALSE),"Ikke med I order form"))</f>
        <v>Ikke med I order form</v>
      </c>
      <c r="U2389" s="118"/>
    </row>
    <row r="2390" spans="1:21">
      <c r="A2390">
        <v>840092</v>
      </c>
      <c r="B2390" t="s">
        <v>3685</v>
      </c>
      <c r="C2390" t="s">
        <v>3939</v>
      </c>
      <c r="D2390" t="s">
        <v>3672</v>
      </c>
      <c r="E2390" t="s">
        <v>3671</v>
      </c>
      <c r="F2390" t="s">
        <v>80</v>
      </c>
      <c r="G2390" t="s">
        <v>111</v>
      </c>
      <c r="H2390">
        <v>93</v>
      </c>
      <c r="I2390">
        <v>93</v>
      </c>
      <c r="J2390">
        <v>93</v>
      </c>
      <c r="K2390">
        <v>93</v>
      </c>
      <c r="L2390">
        <v>93</v>
      </c>
      <c r="N2390" s="171" t="str">
        <f t="shared" si="114"/>
        <v>840092-MBRWH-ML</v>
      </c>
      <c r="O2390" s="172" t="str">
        <f>IF(B2390="NET","",IF(B2390="","",IFERROR(VLOOKUP(N2390,EAN!$A:$B,2,FALSE),"MANGLER - MÅ OPPDATERE EAN-FANEN")))</f>
        <v>MANGLER - MÅ OPPDATERE EAN-FANEN</v>
      </c>
      <c r="P2390" s="171">
        <f t="shared" si="115"/>
        <v>93</v>
      </c>
      <c r="Q2390" s="171">
        <f t="shared" si="116"/>
        <v>93</v>
      </c>
      <c r="S2390" s="102" t="str">
        <f>IF(B2390="NET","",IFERROR(VLOOKUP(O2390,'2) Order Form'!$V$9:$V$905,1,FALSE),"Ikke med I order form"))</f>
        <v>Ikke med I order form</v>
      </c>
      <c r="U2390" s="118"/>
    </row>
    <row r="2391" spans="1:21">
      <c r="A2391">
        <v>840092</v>
      </c>
      <c r="B2391" t="s">
        <v>3685</v>
      </c>
      <c r="C2391" t="s">
        <v>3939</v>
      </c>
      <c r="D2391" t="s">
        <v>3673</v>
      </c>
      <c r="E2391" t="s">
        <v>3671</v>
      </c>
      <c r="F2391" t="s">
        <v>81</v>
      </c>
      <c r="G2391" t="s">
        <v>111</v>
      </c>
      <c r="H2391">
        <v>308</v>
      </c>
      <c r="I2391">
        <v>308</v>
      </c>
      <c r="J2391">
        <v>308</v>
      </c>
      <c r="K2391">
        <v>308</v>
      </c>
      <c r="L2391">
        <v>308</v>
      </c>
      <c r="N2391" s="171" t="str">
        <f t="shared" si="114"/>
        <v>840092-MBRWH-LXL</v>
      </c>
      <c r="O2391" s="172" t="str">
        <f>IF(B2391="NET","",IF(B2391="","",IFERROR(VLOOKUP(N2391,EAN!$A:$B,2,FALSE),"MANGLER - MÅ OPPDATERE EAN-FANEN")))</f>
        <v>MANGLER - MÅ OPPDATERE EAN-FANEN</v>
      </c>
      <c r="P2391" s="171">
        <f t="shared" si="115"/>
        <v>308</v>
      </c>
      <c r="Q2391" s="171">
        <f t="shared" si="116"/>
        <v>308</v>
      </c>
      <c r="S2391" s="102" t="str">
        <f>IF(B2391="NET","",IFERROR(VLOOKUP(O2391,'2) Order Form'!$V$9:$V$905,1,FALSE),"Ikke med I order form"))</f>
        <v>Ikke med I order form</v>
      </c>
      <c r="U2391" s="118"/>
    </row>
    <row r="2392" spans="1:21">
      <c r="A2392">
        <v>840092</v>
      </c>
      <c r="B2392" t="s">
        <v>3685</v>
      </c>
      <c r="C2392" t="s">
        <v>3939</v>
      </c>
      <c r="D2392" t="s">
        <v>3674</v>
      </c>
      <c r="E2392" t="s">
        <v>3675</v>
      </c>
      <c r="F2392" t="s">
        <v>79</v>
      </c>
      <c r="G2392" t="s">
        <v>214</v>
      </c>
      <c r="H2392">
        <v>0</v>
      </c>
      <c r="I2392">
        <v>0</v>
      </c>
      <c r="J2392">
        <v>0</v>
      </c>
      <c r="K2392">
        <v>0</v>
      </c>
      <c r="L2392">
        <v>0</v>
      </c>
      <c r="N2392" s="171" t="str">
        <f t="shared" si="114"/>
        <v>840092-MEMRD-SM</v>
      </c>
      <c r="O2392" s="172" t="str">
        <f>IF(B2392="NET","",IF(B2392="","",IFERROR(VLOOKUP(N2392,EAN!$A:$B,2,FALSE),"MANGLER - MÅ OPPDATERE EAN-FANEN")))</f>
        <v>MANGLER - MÅ OPPDATERE EAN-FANEN</v>
      </c>
      <c r="P2392" s="171">
        <f t="shared" si="115"/>
        <v>0</v>
      </c>
      <c r="Q2392" s="171">
        <f t="shared" si="116"/>
        <v>0</v>
      </c>
      <c r="S2392" s="102" t="str">
        <f>IF(B2392="NET","",IFERROR(VLOOKUP(O2392,'2) Order Form'!$V$9:$V$905,1,FALSE),"Ikke med I order form"))</f>
        <v>Ikke med I order form</v>
      </c>
      <c r="U2392" s="118"/>
    </row>
    <row r="2393" spans="1:21">
      <c r="A2393">
        <v>840092</v>
      </c>
      <c r="B2393" t="s">
        <v>3685</v>
      </c>
      <c r="C2393" t="s">
        <v>3939</v>
      </c>
      <c r="D2393" t="s">
        <v>3676</v>
      </c>
      <c r="E2393" t="s">
        <v>3675</v>
      </c>
      <c r="F2393" t="s">
        <v>80</v>
      </c>
      <c r="G2393" t="s">
        <v>214</v>
      </c>
      <c r="H2393">
        <v>0</v>
      </c>
      <c r="I2393">
        <v>0</v>
      </c>
      <c r="J2393">
        <v>0</v>
      </c>
      <c r="K2393">
        <v>0</v>
      </c>
      <c r="L2393">
        <v>0</v>
      </c>
      <c r="N2393" s="171" t="str">
        <f t="shared" si="114"/>
        <v>840092-MEMRD-ML</v>
      </c>
      <c r="O2393" s="172" t="str">
        <f>IF(B2393="NET","",IF(B2393="","",IFERROR(VLOOKUP(N2393,EAN!$A:$B,2,FALSE),"MANGLER - MÅ OPPDATERE EAN-FANEN")))</f>
        <v>MANGLER - MÅ OPPDATERE EAN-FANEN</v>
      </c>
      <c r="P2393" s="171">
        <f t="shared" si="115"/>
        <v>0</v>
      </c>
      <c r="Q2393" s="171">
        <f t="shared" si="116"/>
        <v>0</v>
      </c>
      <c r="S2393" s="102" t="str">
        <f>IF(B2393="NET","",IFERROR(VLOOKUP(O2393,'2) Order Form'!$V$9:$V$905,1,FALSE),"Ikke med I order form"))</f>
        <v>Ikke med I order form</v>
      </c>
      <c r="U2393" s="118"/>
    </row>
    <row r="2394" spans="1:21">
      <c r="A2394">
        <v>840092</v>
      </c>
      <c r="B2394" t="s">
        <v>3685</v>
      </c>
      <c r="C2394" t="s">
        <v>3939</v>
      </c>
      <c r="D2394" t="s">
        <v>3677</v>
      </c>
      <c r="E2394" t="s">
        <v>3675</v>
      </c>
      <c r="F2394" t="s">
        <v>81</v>
      </c>
      <c r="G2394" t="s">
        <v>214</v>
      </c>
      <c r="H2394">
        <v>0</v>
      </c>
      <c r="I2394">
        <v>0</v>
      </c>
      <c r="J2394">
        <v>0</v>
      </c>
      <c r="K2394">
        <v>0</v>
      </c>
      <c r="L2394">
        <v>0</v>
      </c>
      <c r="N2394" s="171" t="str">
        <f t="shared" si="114"/>
        <v>840092-MEMRD-LXL</v>
      </c>
      <c r="O2394" s="172" t="str">
        <f>IF(B2394="NET","",IF(B2394="","",IFERROR(VLOOKUP(N2394,EAN!$A:$B,2,FALSE),"MANGLER - MÅ OPPDATERE EAN-FANEN")))</f>
        <v>MANGLER - MÅ OPPDATERE EAN-FANEN</v>
      </c>
      <c r="P2394" s="171">
        <f t="shared" si="115"/>
        <v>0</v>
      </c>
      <c r="Q2394" s="171">
        <f t="shared" si="116"/>
        <v>0</v>
      </c>
      <c r="S2394" s="102" t="str">
        <f>IF(B2394="NET","",IFERROR(VLOOKUP(O2394,'2) Order Form'!$V$9:$V$905,1,FALSE),"Ikke med I order form"))</f>
        <v>Ikke med I order form</v>
      </c>
      <c r="U2394" s="118"/>
    </row>
    <row r="2395" spans="1:21">
      <c r="A2395">
        <v>840092</v>
      </c>
      <c r="B2395" t="s">
        <v>3685</v>
      </c>
      <c r="C2395" t="s">
        <v>3939</v>
      </c>
      <c r="D2395" t="s">
        <v>3528</v>
      </c>
      <c r="E2395" t="s">
        <v>3529</v>
      </c>
      <c r="F2395" t="s">
        <v>79</v>
      </c>
      <c r="G2395" t="s">
        <v>214</v>
      </c>
      <c r="H2395">
        <v>0</v>
      </c>
      <c r="I2395">
        <v>0</v>
      </c>
      <c r="J2395">
        <v>0</v>
      </c>
      <c r="K2395">
        <v>0</v>
      </c>
      <c r="L2395">
        <v>0</v>
      </c>
      <c r="N2395" s="171" t="str">
        <f t="shared" si="114"/>
        <v>840092-MHGRN-SM</v>
      </c>
      <c r="O2395" s="172" t="str">
        <f>IF(B2395="NET","",IF(B2395="","",IFERROR(VLOOKUP(N2395,EAN!$A:$B,2,FALSE),"MANGLER - MÅ OPPDATERE EAN-FANEN")))</f>
        <v>MANGLER - MÅ OPPDATERE EAN-FANEN</v>
      </c>
      <c r="P2395" s="171">
        <f t="shared" si="115"/>
        <v>0</v>
      </c>
      <c r="Q2395" s="171">
        <f t="shared" si="116"/>
        <v>0</v>
      </c>
      <c r="S2395" s="102" t="str">
        <f>IF(B2395="NET","",IFERROR(VLOOKUP(O2395,'2) Order Form'!$V$9:$V$905,1,FALSE),"Ikke med I order form"))</f>
        <v>Ikke med I order form</v>
      </c>
      <c r="U2395" s="118"/>
    </row>
    <row r="2396" spans="1:21">
      <c r="A2396">
        <v>840092</v>
      </c>
      <c r="B2396" t="s">
        <v>3685</v>
      </c>
      <c r="C2396" t="s">
        <v>3939</v>
      </c>
      <c r="D2396" t="s">
        <v>3530</v>
      </c>
      <c r="E2396" t="s">
        <v>3529</v>
      </c>
      <c r="F2396" t="s">
        <v>80</v>
      </c>
      <c r="G2396" t="s">
        <v>214</v>
      </c>
      <c r="H2396">
        <v>0</v>
      </c>
      <c r="I2396">
        <v>0</v>
      </c>
      <c r="J2396">
        <v>0</v>
      </c>
      <c r="K2396">
        <v>0</v>
      </c>
      <c r="L2396">
        <v>0</v>
      </c>
      <c r="N2396" s="171" t="str">
        <f t="shared" si="114"/>
        <v>840092-MHGRN-ML</v>
      </c>
      <c r="O2396" s="172" t="str">
        <f>IF(B2396="NET","",IF(B2396="","",IFERROR(VLOOKUP(N2396,EAN!$A:$B,2,FALSE),"MANGLER - MÅ OPPDATERE EAN-FANEN")))</f>
        <v>MANGLER - MÅ OPPDATERE EAN-FANEN</v>
      </c>
      <c r="P2396" s="171">
        <f t="shared" si="115"/>
        <v>0</v>
      </c>
      <c r="Q2396" s="171">
        <f t="shared" si="116"/>
        <v>0</v>
      </c>
      <c r="S2396" s="102" t="str">
        <f>IF(B2396="NET","",IFERROR(VLOOKUP(O2396,'2) Order Form'!$V$9:$V$905,1,FALSE),"Ikke med I order form"))</f>
        <v>Ikke med I order form</v>
      </c>
      <c r="U2396" s="118"/>
    </row>
    <row r="2397" spans="1:21">
      <c r="A2397">
        <v>840092</v>
      </c>
      <c r="B2397" t="s">
        <v>3685</v>
      </c>
      <c r="C2397" t="s">
        <v>3939</v>
      </c>
      <c r="D2397" t="s">
        <v>3531</v>
      </c>
      <c r="E2397" t="s">
        <v>3529</v>
      </c>
      <c r="F2397" t="s">
        <v>81</v>
      </c>
      <c r="G2397" t="s">
        <v>214</v>
      </c>
      <c r="H2397">
        <v>30</v>
      </c>
      <c r="I2397">
        <v>30</v>
      </c>
      <c r="J2397">
        <v>30</v>
      </c>
      <c r="K2397">
        <v>30</v>
      </c>
      <c r="L2397">
        <v>30</v>
      </c>
      <c r="N2397" s="171" t="str">
        <f t="shared" si="114"/>
        <v>840092-MHGRN-LXL</v>
      </c>
      <c r="O2397" s="172" t="str">
        <f>IF(B2397="NET","",IF(B2397="","",IFERROR(VLOOKUP(N2397,EAN!$A:$B,2,FALSE),"MANGLER - MÅ OPPDATERE EAN-FANEN")))</f>
        <v>MANGLER - MÅ OPPDATERE EAN-FANEN</v>
      </c>
      <c r="P2397" s="171">
        <f t="shared" si="115"/>
        <v>30</v>
      </c>
      <c r="Q2397" s="171">
        <f t="shared" si="116"/>
        <v>30</v>
      </c>
      <c r="S2397" s="102" t="str">
        <f>IF(B2397="NET","",IFERROR(VLOOKUP(O2397,'2) Order Form'!$V$9:$V$905,1,FALSE),"Ikke med I order form"))</f>
        <v>Ikke med I order form</v>
      </c>
      <c r="U2397" s="118"/>
    </row>
    <row r="2398" spans="1:21">
      <c r="A2398">
        <v>840092</v>
      </c>
      <c r="B2398" t="s">
        <v>3685</v>
      </c>
      <c r="C2398" t="s">
        <v>3939</v>
      </c>
      <c r="D2398" t="s">
        <v>152</v>
      </c>
      <c r="E2398" t="s">
        <v>144</v>
      </c>
      <c r="F2398" t="s">
        <v>79</v>
      </c>
      <c r="G2398" t="s">
        <v>214</v>
      </c>
      <c r="H2398">
        <v>0</v>
      </c>
      <c r="I2398">
        <v>0</v>
      </c>
      <c r="J2398">
        <v>0</v>
      </c>
      <c r="K2398">
        <v>0</v>
      </c>
      <c r="L2398">
        <v>0</v>
      </c>
      <c r="N2398" s="171" t="str">
        <f t="shared" si="114"/>
        <v>840092-MMBLU-SM</v>
      </c>
      <c r="O2398" s="172" t="str">
        <f>IF(B2398="NET","",IF(B2398="","",IFERROR(VLOOKUP(N2398,EAN!$A:$B,2,FALSE),"MANGLER - MÅ OPPDATERE EAN-FANEN")))</f>
        <v>MANGLER - MÅ OPPDATERE EAN-FANEN</v>
      </c>
      <c r="P2398" s="171">
        <f t="shared" si="115"/>
        <v>0</v>
      </c>
      <c r="Q2398" s="171">
        <f t="shared" si="116"/>
        <v>0</v>
      </c>
      <c r="S2398" s="102" t="str">
        <f>IF(B2398="NET","",IFERROR(VLOOKUP(O2398,'2) Order Form'!$V$9:$V$905,1,FALSE),"Ikke med I order form"))</f>
        <v>Ikke med I order form</v>
      </c>
      <c r="U2398" s="118"/>
    </row>
    <row r="2399" spans="1:21">
      <c r="A2399">
        <v>840092</v>
      </c>
      <c r="B2399" t="s">
        <v>3685</v>
      </c>
      <c r="C2399" t="s">
        <v>3939</v>
      </c>
      <c r="D2399" t="s">
        <v>153</v>
      </c>
      <c r="E2399" t="s">
        <v>144</v>
      </c>
      <c r="F2399" t="s">
        <v>80</v>
      </c>
      <c r="G2399" t="s">
        <v>214</v>
      </c>
      <c r="H2399">
        <v>0</v>
      </c>
      <c r="I2399">
        <v>0</v>
      </c>
      <c r="J2399">
        <v>0</v>
      </c>
      <c r="K2399">
        <v>0</v>
      </c>
      <c r="L2399">
        <v>0</v>
      </c>
      <c r="N2399" s="171" t="str">
        <f t="shared" si="114"/>
        <v>840092-MMBLU-ML</v>
      </c>
      <c r="O2399" s="172" t="str">
        <f>IF(B2399="NET","",IF(B2399="","",IFERROR(VLOOKUP(N2399,EAN!$A:$B,2,FALSE),"MANGLER - MÅ OPPDATERE EAN-FANEN")))</f>
        <v>MANGLER - MÅ OPPDATERE EAN-FANEN</v>
      </c>
      <c r="P2399" s="171">
        <f t="shared" si="115"/>
        <v>0</v>
      </c>
      <c r="Q2399" s="171">
        <f t="shared" si="116"/>
        <v>0</v>
      </c>
      <c r="S2399" s="102" t="str">
        <f>IF(B2399="NET","",IFERROR(VLOOKUP(O2399,'2) Order Form'!$V$9:$V$905,1,FALSE),"Ikke med I order form"))</f>
        <v>Ikke med I order form</v>
      </c>
      <c r="U2399" s="118"/>
    </row>
    <row r="2400" spans="1:21">
      <c r="A2400">
        <v>840092</v>
      </c>
      <c r="B2400" t="s">
        <v>3685</v>
      </c>
      <c r="C2400" t="s">
        <v>3939</v>
      </c>
      <c r="D2400" t="s">
        <v>154</v>
      </c>
      <c r="E2400" t="s">
        <v>144</v>
      </c>
      <c r="F2400" t="s">
        <v>81</v>
      </c>
      <c r="G2400" t="s">
        <v>214</v>
      </c>
      <c r="H2400">
        <v>0</v>
      </c>
      <c r="I2400">
        <v>0</v>
      </c>
      <c r="J2400">
        <v>0</v>
      </c>
      <c r="K2400">
        <v>0</v>
      </c>
      <c r="L2400">
        <v>0</v>
      </c>
      <c r="N2400" s="171" t="str">
        <f t="shared" si="114"/>
        <v>840092-MMBLU-LXL</v>
      </c>
      <c r="O2400" s="172" t="str">
        <f>IF(B2400="NET","",IF(B2400="","",IFERROR(VLOOKUP(N2400,EAN!$A:$B,2,FALSE),"MANGLER - MÅ OPPDATERE EAN-FANEN")))</f>
        <v>MANGLER - MÅ OPPDATERE EAN-FANEN</v>
      </c>
      <c r="P2400" s="171">
        <f t="shared" si="115"/>
        <v>0</v>
      </c>
      <c r="Q2400" s="171">
        <f t="shared" si="116"/>
        <v>0</v>
      </c>
      <c r="S2400" s="102" t="str">
        <f>IF(B2400="NET","",IFERROR(VLOOKUP(O2400,'2) Order Form'!$V$9:$V$905,1,FALSE),"Ikke med I order form"))</f>
        <v>Ikke med I order form</v>
      </c>
      <c r="U2400" s="118"/>
    </row>
    <row r="2401" spans="1:21">
      <c r="A2401">
        <v>840092</v>
      </c>
      <c r="B2401" t="s">
        <v>3685</v>
      </c>
      <c r="C2401" t="s">
        <v>3939</v>
      </c>
      <c r="D2401" t="s">
        <v>216</v>
      </c>
      <c r="E2401" t="s">
        <v>217</v>
      </c>
      <c r="F2401" t="s">
        <v>79</v>
      </c>
      <c r="G2401" t="s">
        <v>214</v>
      </c>
      <c r="H2401">
        <v>67</v>
      </c>
      <c r="I2401">
        <v>67</v>
      </c>
      <c r="J2401">
        <v>67</v>
      </c>
      <c r="K2401">
        <v>67</v>
      </c>
      <c r="L2401">
        <v>67</v>
      </c>
      <c r="N2401" s="171" t="str">
        <f t="shared" si="114"/>
        <v>840092-MNGRY-SM</v>
      </c>
      <c r="O2401" s="172" t="str">
        <f>IF(B2401="NET","",IF(B2401="","",IFERROR(VLOOKUP(N2401,EAN!$A:$B,2,FALSE),"MANGLER - MÅ OPPDATERE EAN-FANEN")))</f>
        <v>MANGLER - MÅ OPPDATERE EAN-FANEN</v>
      </c>
      <c r="P2401" s="171">
        <f t="shared" si="115"/>
        <v>67</v>
      </c>
      <c r="Q2401" s="171">
        <f t="shared" si="116"/>
        <v>67</v>
      </c>
      <c r="S2401" s="102" t="str">
        <f>IF(B2401="NET","",IFERROR(VLOOKUP(O2401,'2) Order Form'!$V$9:$V$905,1,FALSE),"Ikke med I order form"))</f>
        <v>Ikke med I order form</v>
      </c>
      <c r="U2401" s="118"/>
    </row>
    <row r="2402" spans="1:21">
      <c r="A2402">
        <v>840092</v>
      </c>
      <c r="B2402" t="s">
        <v>3685</v>
      </c>
      <c r="C2402" t="s">
        <v>3939</v>
      </c>
      <c r="D2402" t="s">
        <v>218</v>
      </c>
      <c r="E2402" t="s">
        <v>217</v>
      </c>
      <c r="F2402" t="s">
        <v>80</v>
      </c>
      <c r="G2402" t="s">
        <v>214</v>
      </c>
      <c r="H2402">
        <v>187</v>
      </c>
      <c r="I2402">
        <v>187</v>
      </c>
      <c r="J2402">
        <v>187</v>
      </c>
      <c r="K2402">
        <v>187</v>
      </c>
      <c r="L2402">
        <v>187</v>
      </c>
      <c r="N2402" s="171" t="str">
        <f t="shared" si="114"/>
        <v>840092-MNGRY-ML</v>
      </c>
      <c r="O2402" s="172" t="str">
        <f>IF(B2402="NET","",IF(B2402="","",IFERROR(VLOOKUP(N2402,EAN!$A:$B,2,FALSE),"MANGLER - MÅ OPPDATERE EAN-FANEN")))</f>
        <v>MANGLER - MÅ OPPDATERE EAN-FANEN</v>
      </c>
      <c r="P2402" s="171">
        <f t="shared" si="115"/>
        <v>187</v>
      </c>
      <c r="Q2402" s="171">
        <f t="shared" si="116"/>
        <v>187</v>
      </c>
      <c r="S2402" s="102" t="str">
        <f>IF(B2402="NET","",IFERROR(VLOOKUP(O2402,'2) Order Form'!$V$9:$V$905,1,FALSE),"Ikke med I order form"))</f>
        <v>Ikke med I order form</v>
      </c>
      <c r="U2402" s="118"/>
    </row>
    <row r="2403" spans="1:21">
      <c r="A2403">
        <v>840092</v>
      </c>
      <c r="B2403" t="s">
        <v>3685</v>
      </c>
      <c r="C2403" t="s">
        <v>3939</v>
      </c>
      <c r="D2403" t="s">
        <v>219</v>
      </c>
      <c r="E2403" t="s">
        <v>217</v>
      </c>
      <c r="F2403" t="s">
        <v>81</v>
      </c>
      <c r="G2403" t="s">
        <v>214</v>
      </c>
      <c r="H2403">
        <v>208</v>
      </c>
      <c r="I2403">
        <v>208</v>
      </c>
      <c r="J2403">
        <v>208</v>
      </c>
      <c r="K2403">
        <v>208</v>
      </c>
      <c r="L2403">
        <v>208</v>
      </c>
      <c r="N2403" s="171" t="str">
        <f t="shared" si="114"/>
        <v>840092-MNGRY-LXL</v>
      </c>
      <c r="O2403" s="172" t="str">
        <f>IF(B2403="NET","",IF(B2403="","",IFERROR(VLOOKUP(N2403,EAN!$A:$B,2,FALSE),"MANGLER - MÅ OPPDATERE EAN-FANEN")))</f>
        <v>MANGLER - MÅ OPPDATERE EAN-FANEN</v>
      </c>
      <c r="P2403" s="171">
        <f t="shared" si="115"/>
        <v>208</v>
      </c>
      <c r="Q2403" s="171">
        <f t="shared" si="116"/>
        <v>208</v>
      </c>
      <c r="S2403" s="102" t="str">
        <f>IF(B2403="NET","",IFERROR(VLOOKUP(O2403,'2) Order Form'!$V$9:$V$905,1,FALSE),"Ikke med I order form"))</f>
        <v>Ikke med I order form</v>
      </c>
      <c r="U2403" s="118"/>
    </row>
    <row r="2404" spans="1:21">
      <c r="A2404">
        <v>840092</v>
      </c>
      <c r="B2404" t="s">
        <v>3685</v>
      </c>
      <c r="C2404" t="s">
        <v>3939</v>
      </c>
      <c r="D2404" t="s">
        <v>350</v>
      </c>
      <c r="E2404" t="s">
        <v>351</v>
      </c>
      <c r="F2404" t="s">
        <v>79</v>
      </c>
      <c r="G2404" t="s">
        <v>214</v>
      </c>
      <c r="H2404">
        <v>64</v>
      </c>
      <c r="I2404">
        <v>64</v>
      </c>
      <c r="J2404">
        <v>64</v>
      </c>
      <c r="K2404">
        <v>64</v>
      </c>
      <c r="L2404">
        <v>64</v>
      </c>
      <c r="N2404" s="171" t="str">
        <f t="shared" si="114"/>
        <v>840092-MROGD-SM</v>
      </c>
      <c r="O2404" s="172" t="str">
        <f>IF(B2404="NET","",IF(B2404="","",IFERROR(VLOOKUP(N2404,EAN!$A:$B,2,FALSE),"MANGLER - MÅ OPPDATERE EAN-FANEN")))</f>
        <v>MANGLER - MÅ OPPDATERE EAN-FANEN</v>
      </c>
      <c r="P2404" s="171">
        <f t="shared" si="115"/>
        <v>64</v>
      </c>
      <c r="Q2404" s="171">
        <f t="shared" si="116"/>
        <v>64</v>
      </c>
      <c r="S2404" s="102" t="str">
        <f>IF(B2404="NET","",IFERROR(VLOOKUP(O2404,'2) Order Form'!$V$9:$V$905,1,FALSE),"Ikke med I order form"))</f>
        <v>Ikke med I order form</v>
      </c>
      <c r="U2404" s="118"/>
    </row>
    <row r="2405" spans="1:21">
      <c r="A2405">
        <v>840092</v>
      </c>
      <c r="B2405" t="s">
        <v>3685</v>
      </c>
      <c r="C2405" t="s">
        <v>3939</v>
      </c>
      <c r="D2405" t="s">
        <v>352</v>
      </c>
      <c r="E2405" t="s">
        <v>351</v>
      </c>
      <c r="F2405" t="s">
        <v>80</v>
      </c>
      <c r="G2405" t="s">
        <v>214</v>
      </c>
      <c r="H2405">
        <v>64</v>
      </c>
      <c r="I2405">
        <v>64</v>
      </c>
      <c r="J2405">
        <v>64</v>
      </c>
      <c r="K2405">
        <v>64</v>
      </c>
      <c r="L2405">
        <v>64</v>
      </c>
      <c r="N2405" s="171" t="str">
        <f t="shared" si="114"/>
        <v>840092-MROGD-ML</v>
      </c>
      <c r="O2405" s="172" t="str">
        <f>IF(B2405="NET","",IF(B2405="","",IFERROR(VLOOKUP(N2405,EAN!$A:$B,2,FALSE),"MANGLER - MÅ OPPDATERE EAN-FANEN")))</f>
        <v>MANGLER - MÅ OPPDATERE EAN-FANEN</v>
      </c>
      <c r="P2405" s="171">
        <f t="shared" si="115"/>
        <v>64</v>
      </c>
      <c r="Q2405" s="171">
        <f t="shared" si="116"/>
        <v>64</v>
      </c>
      <c r="S2405" s="102" t="str">
        <f>IF(B2405="NET","",IFERROR(VLOOKUP(O2405,'2) Order Form'!$V$9:$V$905,1,FALSE),"Ikke med I order form"))</f>
        <v>Ikke med I order form</v>
      </c>
      <c r="U2405" s="118"/>
    </row>
    <row r="2406" spans="1:21">
      <c r="A2406">
        <v>840092</v>
      </c>
      <c r="B2406" t="s">
        <v>3685</v>
      </c>
      <c r="C2406" t="s">
        <v>3939</v>
      </c>
      <c r="D2406" t="s">
        <v>353</v>
      </c>
      <c r="E2406" t="s">
        <v>351</v>
      </c>
      <c r="F2406" t="s">
        <v>81</v>
      </c>
      <c r="G2406" t="s">
        <v>214</v>
      </c>
      <c r="H2406">
        <v>38</v>
      </c>
      <c r="I2406">
        <v>38</v>
      </c>
      <c r="J2406">
        <v>38</v>
      </c>
      <c r="K2406">
        <v>38</v>
      </c>
      <c r="L2406">
        <v>38</v>
      </c>
      <c r="N2406" s="171" t="str">
        <f t="shared" si="114"/>
        <v>840092-MROGD-LXL</v>
      </c>
      <c r="O2406" s="172" t="str">
        <f>IF(B2406="NET","",IF(B2406="","",IFERROR(VLOOKUP(N2406,EAN!$A:$B,2,FALSE),"MANGLER - MÅ OPPDATERE EAN-FANEN")))</f>
        <v>MANGLER - MÅ OPPDATERE EAN-FANEN</v>
      </c>
      <c r="P2406" s="171">
        <f t="shared" si="115"/>
        <v>38</v>
      </c>
      <c r="Q2406" s="171">
        <f t="shared" si="116"/>
        <v>38</v>
      </c>
      <c r="S2406" s="102" t="str">
        <f>IF(B2406="NET","",IFERROR(VLOOKUP(O2406,'2) Order Form'!$V$9:$V$905,1,FALSE),"Ikke med I order form"))</f>
        <v>Ikke med I order form</v>
      </c>
      <c r="U2406" s="118"/>
    </row>
    <row r="2407" spans="1:21">
      <c r="A2407">
        <v>840092</v>
      </c>
      <c r="B2407" t="s">
        <v>3685</v>
      </c>
      <c r="C2407" t="s">
        <v>3939</v>
      </c>
      <c r="D2407" t="s">
        <v>155</v>
      </c>
      <c r="E2407" t="s">
        <v>145</v>
      </c>
      <c r="F2407" t="s">
        <v>79</v>
      </c>
      <c r="G2407" t="s">
        <v>214</v>
      </c>
      <c r="H2407">
        <v>0</v>
      </c>
      <c r="I2407">
        <v>0</v>
      </c>
      <c r="J2407">
        <v>0</v>
      </c>
      <c r="K2407">
        <v>0</v>
      </c>
      <c r="L2407">
        <v>0</v>
      </c>
      <c r="N2407" s="171" t="str">
        <f t="shared" si="114"/>
        <v>840092-MSBMC-SM</v>
      </c>
      <c r="O2407" s="172" t="str">
        <f>IF(B2407="NET","",IF(B2407="","",IFERROR(VLOOKUP(N2407,EAN!$A:$B,2,FALSE),"MANGLER - MÅ OPPDATERE EAN-FANEN")))</f>
        <v>MANGLER - MÅ OPPDATERE EAN-FANEN</v>
      </c>
      <c r="P2407" s="171">
        <f t="shared" si="115"/>
        <v>0</v>
      </c>
      <c r="Q2407" s="171">
        <f t="shared" si="116"/>
        <v>0</v>
      </c>
      <c r="S2407" s="102" t="str">
        <f>IF(B2407="NET","",IFERROR(VLOOKUP(O2407,'2) Order Form'!$V$9:$V$905,1,FALSE),"Ikke med I order form"))</f>
        <v>Ikke med I order form</v>
      </c>
      <c r="U2407" s="118"/>
    </row>
    <row r="2408" spans="1:21">
      <c r="A2408">
        <v>840092</v>
      </c>
      <c r="B2408" t="s">
        <v>3685</v>
      </c>
      <c r="C2408" t="s">
        <v>3939</v>
      </c>
      <c r="D2408" t="s">
        <v>156</v>
      </c>
      <c r="E2408" t="s">
        <v>145</v>
      </c>
      <c r="F2408" t="s">
        <v>80</v>
      </c>
      <c r="G2408" t="s">
        <v>214</v>
      </c>
      <c r="H2408">
        <v>0</v>
      </c>
      <c r="I2408">
        <v>0</v>
      </c>
      <c r="J2408">
        <v>0</v>
      </c>
      <c r="K2408">
        <v>0</v>
      </c>
      <c r="L2408">
        <v>0</v>
      </c>
      <c r="N2408" s="171" t="str">
        <f t="shared" si="114"/>
        <v>840092-MSBMC-ML</v>
      </c>
      <c r="O2408" s="172" t="str">
        <f>IF(B2408="NET","",IF(B2408="","",IFERROR(VLOOKUP(N2408,EAN!$A:$B,2,FALSE),"MANGLER - MÅ OPPDATERE EAN-FANEN")))</f>
        <v>MANGLER - MÅ OPPDATERE EAN-FANEN</v>
      </c>
      <c r="P2408" s="171">
        <f t="shared" si="115"/>
        <v>0</v>
      </c>
      <c r="Q2408" s="171">
        <f t="shared" si="116"/>
        <v>0</v>
      </c>
      <c r="S2408" s="102" t="str">
        <f>IF(B2408="NET","",IFERROR(VLOOKUP(O2408,'2) Order Form'!$V$9:$V$905,1,FALSE),"Ikke med I order form"))</f>
        <v>Ikke med I order form</v>
      </c>
      <c r="U2408" s="118"/>
    </row>
    <row r="2409" spans="1:21">
      <c r="A2409">
        <v>840092</v>
      </c>
      <c r="B2409" t="s">
        <v>3685</v>
      </c>
      <c r="C2409" t="s">
        <v>3939</v>
      </c>
      <c r="D2409" t="s">
        <v>157</v>
      </c>
      <c r="E2409" t="s">
        <v>145</v>
      </c>
      <c r="F2409" t="s">
        <v>81</v>
      </c>
      <c r="G2409" t="s">
        <v>214</v>
      </c>
      <c r="H2409">
        <v>0</v>
      </c>
      <c r="I2409">
        <v>0</v>
      </c>
      <c r="J2409">
        <v>0</v>
      </c>
      <c r="K2409">
        <v>0</v>
      </c>
      <c r="L2409">
        <v>0</v>
      </c>
      <c r="N2409" s="171" t="str">
        <f t="shared" si="114"/>
        <v>840092-MSBMC-LXL</v>
      </c>
      <c r="O2409" s="172" t="str">
        <f>IF(B2409="NET","",IF(B2409="","",IFERROR(VLOOKUP(N2409,EAN!$A:$B,2,FALSE),"MANGLER - MÅ OPPDATERE EAN-FANEN")))</f>
        <v>MANGLER - MÅ OPPDATERE EAN-FANEN</v>
      </c>
      <c r="P2409" s="171">
        <f t="shared" si="115"/>
        <v>0</v>
      </c>
      <c r="Q2409" s="171">
        <f t="shared" si="116"/>
        <v>0</v>
      </c>
      <c r="S2409" s="102" t="str">
        <f>IF(B2409="NET","",IFERROR(VLOOKUP(O2409,'2) Order Form'!$V$9:$V$905,1,FALSE),"Ikke med I order form"))</f>
        <v>Ikke med I order form</v>
      </c>
      <c r="U2409" s="118"/>
    </row>
    <row r="2410" spans="1:21">
      <c r="A2410">
        <v>840092</v>
      </c>
      <c r="B2410" t="s">
        <v>3685</v>
      </c>
      <c r="C2410" t="s">
        <v>3939</v>
      </c>
      <c r="D2410" t="s">
        <v>3581</v>
      </c>
      <c r="E2410" t="s">
        <v>3230</v>
      </c>
      <c r="F2410" t="s">
        <v>79</v>
      </c>
      <c r="G2410" t="s">
        <v>214</v>
      </c>
      <c r="H2410">
        <v>65</v>
      </c>
      <c r="I2410">
        <v>65</v>
      </c>
      <c r="J2410">
        <v>65</v>
      </c>
      <c r="K2410">
        <v>65</v>
      </c>
      <c r="L2410">
        <v>65</v>
      </c>
      <c r="N2410" s="171" t="str">
        <f t="shared" si="114"/>
        <v>840092-MTURQ-SM</v>
      </c>
      <c r="O2410" s="172" t="str">
        <f>IF(B2410="NET","",IF(B2410="","",IFERROR(VLOOKUP(N2410,EAN!$A:$B,2,FALSE),"MANGLER - MÅ OPPDATERE EAN-FANEN")))</f>
        <v>MANGLER - MÅ OPPDATERE EAN-FANEN</v>
      </c>
      <c r="P2410" s="171">
        <f t="shared" si="115"/>
        <v>65</v>
      </c>
      <c r="Q2410" s="171">
        <f t="shared" si="116"/>
        <v>65</v>
      </c>
      <c r="S2410" s="102" t="str">
        <f>IF(B2410="NET","",IFERROR(VLOOKUP(O2410,'2) Order Form'!$V$9:$V$905,1,FALSE),"Ikke med I order form"))</f>
        <v>Ikke med I order form</v>
      </c>
      <c r="U2410" s="118"/>
    </row>
    <row r="2411" spans="1:21">
      <c r="A2411">
        <v>840092</v>
      </c>
      <c r="B2411" t="s">
        <v>3685</v>
      </c>
      <c r="C2411" t="s">
        <v>3939</v>
      </c>
      <c r="D2411" t="s">
        <v>3582</v>
      </c>
      <c r="E2411" t="s">
        <v>3230</v>
      </c>
      <c r="F2411" t="s">
        <v>80</v>
      </c>
      <c r="G2411" t="s">
        <v>214</v>
      </c>
      <c r="H2411">
        <v>105</v>
      </c>
      <c r="I2411">
        <v>105</v>
      </c>
      <c r="J2411">
        <v>105</v>
      </c>
      <c r="K2411">
        <v>105</v>
      </c>
      <c r="L2411">
        <v>105</v>
      </c>
      <c r="N2411" s="171" t="str">
        <f t="shared" si="114"/>
        <v>840092-MTURQ-ML</v>
      </c>
      <c r="O2411" s="172" t="str">
        <f>IF(B2411="NET","",IF(B2411="","",IFERROR(VLOOKUP(N2411,EAN!$A:$B,2,FALSE),"MANGLER - MÅ OPPDATERE EAN-FANEN")))</f>
        <v>MANGLER - MÅ OPPDATERE EAN-FANEN</v>
      </c>
      <c r="P2411" s="171">
        <f t="shared" si="115"/>
        <v>105</v>
      </c>
      <c r="Q2411" s="171">
        <f t="shared" si="116"/>
        <v>105</v>
      </c>
      <c r="S2411" s="102" t="str">
        <f>IF(B2411="NET","",IFERROR(VLOOKUP(O2411,'2) Order Form'!$V$9:$V$905,1,FALSE),"Ikke med I order form"))</f>
        <v>Ikke med I order form</v>
      </c>
      <c r="U2411" s="118"/>
    </row>
    <row r="2412" spans="1:21">
      <c r="A2412">
        <v>840092</v>
      </c>
      <c r="B2412" t="s">
        <v>3685</v>
      </c>
      <c r="C2412" t="s">
        <v>3939</v>
      </c>
      <c r="D2412" t="s">
        <v>3678</v>
      </c>
      <c r="E2412" t="s">
        <v>3230</v>
      </c>
      <c r="F2412" t="s">
        <v>81</v>
      </c>
      <c r="G2412" t="s">
        <v>214</v>
      </c>
      <c r="H2412">
        <v>46</v>
      </c>
      <c r="I2412">
        <v>46</v>
      </c>
      <c r="J2412">
        <v>46</v>
      </c>
      <c r="K2412">
        <v>46</v>
      </c>
      <c r="L2412">
        <v>46</v>
      </c>
      <c r="N2412" s="171" t="str">
        <f t="shared" si="114"/>
        <v>840092-MTURQ-LXL</v>
      </c>
      <c r="O2412" s="172" t="str">
        <f>IF(B2412="NET","",IF(B2412="","",IFERROR(VLOOKUP(N2412,EAN!$A:$B,2,FALSE),"MANGLER - MÅ OPPDATERE EAN-FANEN")))</f>
        <v>MANGLER - MÅ OPPDATERE EAN-FANEN</v>
      </c>
      <c r="P2412" s="171">
        <f t="shared" si="115"/>
        <v>46</v>
      </c>
      <c r="Q2412" s="171">
        <f t="shared" si="116"/>
        <v>46</v>
      </c>
      <c r="S2412" s="102" t="str">
        <f>IF(B2412="NET","",IFERROR(VLOOKUP(O2412,'2) Order Form'!$V$9:$V$905,1,FALSE),"Ikke med I order form"))</f>
        <v>Ikke med I order form</v>
      </c>
      <c r="U2412" s="118"/>
    </row>
    <row r="2413" spans="1:21">
      <c r="A2413">
        <v>840092</v>
      </c>
      <c r="B2413" t="s">
        <v>3685</v>
      </c>
      <c r="C2413" t="s">
        <v>3939</v>
      </c>
      <c r="D2413" t="s">
        <v>3679</v>
      </c>
      <c r="E2413" t="s">
        <v>3232</v>
      </c>
      <c r="F2413" t="s">
        <v>79</v>
      </c>
      <c r="G2413" t="s">
        <v>214</v>
      </c>
      <c r="H2413">
        <v>89</v>
      </c>
      <c r="I2413">
        <v>89</v>
      </c>
      <c r="J2413">
        <v>89</v>
      </c>
      <c r="K2413">
        <v>89</v>
      </c>
      <c r="L2413">
        <v>89</v>
      </c>
      <c r="N2413" s="171" t="str">
        <f t="shared" si="114"/>
        <v>840092-PANTH-SM</v>
      </c>
      <c r="O2413" s="172" t="str">
        <f>IF(B2413="NET","",IF(B2413="","",IFERROR(VLOOKUP(N2413,EAN!$A:$B,2,FALSE),"MANGLER - MÅ OPPDATERE EAN-FANEN")))</f>
        <v>MANGLER - MÅ OPPDATERE EAN-FANEN</v>
      </c>
      <c r="P2413" s="171">
        <f t="shared" si="115"/>
        <v>89</v>
      </c>
      <c r="Q2413" s="171">
        <f t="shared" si="116"/>
        <v>89</v>
      </c>
      <c r="S2413" s="102" t="str">
        <f>IF(B2413="NET","",IFERROR(VLOOKUP(O2413,'2) Order Form'!$V$9:$V$905,1,FALSE),"Ikke med I order form"))</f>
        <v>Ikke med I order form</v>
      </c>
      <c r="U2413" s="118"/>
    </row>
    <row r="2414" spans="1:21">
      <c r="A2414">
        <v>840092</v>
      </c>
      <c r="B2414" t="s">
        <v>3685</v>
      </c>
      <c r="C2414" t="s">
        <v>3939</v>
      </c>
      <c r="D2414" t="s">
        <v>3680</v>
      </c>
      <c r="E2414" t="s">
        <v>3232</v>
      </c>
      <c r="F2414" t="s">
        <v>80</v>
      </c>
      <c r="G2414" t="s">
        <v>214</v>
      </c>
      <c r="H2414">
        <v>129</v>
      </c>
      <c r="I2414">
        <v>129</v>
      </c>
      <c r="J2414">
        <v>129</v>
      </c>
      <c r="K2414">
        <v>129</v>
      </c>
      <c r="L2414">
        <v>129</v>
      </c>
      <c r="N2414" s="171" t="str">
        <f t="shared" si="114"/>
        <v>840092-PANTH-ML</v>
      </c>
      <c r="O2414" s="172" t="str">
        <f>IF(B2414="NET","",IF(B2414="","",IFERROR(VLOOKUP(N2414,EAN!$A:$B,2,FALSE),"MANGLER - MÅ OPPDATERE EAN-FANEN")))</f>
        <v>MANGLER - MÅ OPPDATERE EAN-FANEN</v>
      </c>
      <c r="P2414" s="171">
        <f t="shared" si="115"/>
        <v>129</v>
      </c>
      <c r="Q2414" s="171">
        <f t="shared" si="116"/>
        <v>129</v>
      </c>
      <c r="S2414" s="102" t="str">
        <f>IF(B2414="NET","",IFERROR(VLOOKUP(O2414,'2) Order Form'!$V$9:$V$905,1,FALSE),"Ikke med I order form"))</f>
        <v>Ikke med I order form</v>
      </c>
      <c r="U2414" s="118"/>
    </row>
    <row r="2415" spans="1:21">
      <c r="A2415">
        <v>840092</v>
      </c>
      <c r="B2415" t="s">
        <v>3685</v>
      </c>
      <c r="C2415" t="s">
        <v>3939</v>
      </c>
      <c r="D2415" t="s">
        <v>3681</v>
      </c>
      <c r="E2415" t="s">
        <v>3232</v>
      </c>
      <c r="F2415" t="s">
        <v>81</v>
      </c>
      <c r="G2415" t="s">
        <v>214</v>
      </c>
      <c r="H2415">
        <v>33</v>
      </c>
      <c r="I2415">
        <v>33</v>
      </c>
      <c r="J2415">
        <v>33</v>
      </c>
      <c r="K2415">
        <v>33</v>
      </c>
      <c r="L2415">
        <v>33</v>
      </c>
      <c r="N2415" s="171" t="str">
        <f t="shared" si="114"/>
        <v>840092-PANTH-LXL</v>
      </c>
      <c r="O2415" s="172" t="str">
        <f>IF(B2415="NET","",IF(B2415="","",IFERROR(VLOOKUP(N2415,EAN!$A:$B,2,FALSE),"MANGLER - MÅ OPPDATERE EAN-FANEN")))</f>
        <v>MANGLER - MÅ OPPDATERE EAN-FANEN</v>
      </c>
      <c r="P2415" s="171">
        <f t="shared" si="115"/>
        <v>33</v>
      </c>
      <c r="Q2415" s="171">
        <f t="shared" si="116"/>
        <v>33</v>
      </c>
      <c r="S2415" s="102" t="str">
        <f>IF(B2415="NET","",IFERROR(VLOOKUP(O2415,'2) Order Form'!$V$9:$V$905,1,FALSE),"Ikke med I order form"))</f>
        <v>Ikke med I order form</v>
      </c>
      <c r="U2415" s="118"/>
    </row>
    <row r="2416" spans="1:21">
      <c r="A2416">
        <v>840092</v>
      </c>
      <c r="B2416" t="s">
        <v>3685</v>
      </c>
      <c r="C2416" t="s">
        <v>3939</v>
      </c>
      <c r="D2416" t="s">
        <v>3682</v>
      </c>
      <c r="E2416" t="s">
        <v>1460</v>
      </c>
      <c r="F2416" t="s">
        <v>79</v>
      </c>
      <c r="G2416" t="s">
        <v>214</v>
      </c>
      <c r="H2416">
        <v>0</v>
      </c>
      <c r="I2416">
        <v>0</v>
      </c>
      <c r="J2416">
        <v>0</v>
      </c>
      <c r="K2416">
        <v>0</v>
      </c>
      <c r="L2416">
        <v>0</v>
      </c>
      <c r="N2416" s="171" t="str">
        <f t="shared" si="114"/>
        <v>840092-SNWHT-SM</v>
      </c>
      <c r="O2416" s="172" t="str">
        <f>IF(B2416="NET","",IF(B2416="","",IFERROR(VLOOKUP(N2416,EAN!$A:$B,2,FALSE),"MANGLER - MÅ OPPDATERE EAN-FANEN")))</f>
        <v>MANGLER - MÅ OPPDATERE EAN-FANEN</v>
      </c>
      <c r="P2416" s="171">
        <f t="shared" si="115"/>
        <v>0</v>
      </c>
      <c r="Q2416" s="171">
        <f t="shared" si="116"/>
        <v>0</v>
      </c>
      <c r="S2416" s="102" t="str">
        <f>IF(B2416="NET","",IFERROR(VLOOKUP(O2416,'2) Order Form'!$V$9:$V$905,1,FALSE),"Ikke med I order form"))</f>
        <v>Ikke med I order form</v>
      </c>
      <c r="U2416" s="118"/>
    </row>
    <row r="2417" spans="1:21">
      <c r="A2417">
        <v>840092</v>
      </c>
      <c r="B2417" t="s">
        <v>3685</v>
      </c>
      <c r="C2417" t="s">
        <v>3939</v>
      </c>
      <c r="D2417" t="s">
        <v>3683</v>
      </c>
      <c r="E2417" t="s">
        <v>1460</v>
      </c>
      <c r="F2417" t="s">
        <v>80</v>
      </c>
      <c r="G2417" t="s">
        <v>214</v>
      </c>
      <c r="H2417">
        <v>0</v>
      </c>
      <c r="I2417">
        <v>0</v>
      </c>
      <c r="J2417">
        <v>0</v>
      </c>
      <c r="K2417">
        <v>0</v>
      </c>
      <c r="L2417">
        <v>0</v>
      </c>
      <c r="N2417" s="171" t="str">
        <f t="shared" si="114"/>
        <v>840092-SNWHT-ML</v>
      </c>
      <c r="O2417" s="172" t="str">
        <f>IF(B2417="NET","",IF(B2417="","",IFERROR(VLOOKUP(N2417,EAN!$A:$B,2,FALSE),"MANGLER - MÅ OPPDATERE EAN-FANEN")))</f>
        <v>MANGLER - MÅ OPPDATERE EAN-FANEN</v>
      </c>
      <c r="P2417" s="171">
        <f t="shared" si="115"/>
        <v>0</v>
      </c>
      <c r="Q2417" s="171">
        <f t="shared" si="116"/>
        <v>0</v>
      </c>
      <c r="S2417" s="102" t="str">
        <f>IF(B2417="NET","",IFERROR(VLOOKUP(O2417,'2) Order Form'!$V$9:$V$905,1,FALSE),"Ikke med I order form"))</f>
        <v>Ikke med I order form</v>
      </c>
      <c r="U2417" s="118"/>
    </row>
    <row r="2418" spans="1:21">
      <c r="A2418">
        <v>840092</v>
      </c>
      <c r="B2418" t="s">
        <v>3685</v>
      </c>
      <c r="C2418" t="s">
        <v>3939</v>
      </c>
      <c r="D2418" t="s">
        <v>3684</v>
      </c>
      <c r="E2418" t="s">
        <v>1460</v>
      </c>
      <c r="F2418" t="s">
        <v>81</v>
      </c>
      <c r="G2418" t="s">
        <v>214</v>
      </c>
      <c r="H2418">
        <v>0</v>
      </c>
      <c r="I2418">
        <v>0</v>
      </c>
      <c r="J2418">
        <v>0</v>
      </c>
      <c r="K2418">
        <v>0</v>
      </c>
      <c r="L2418">
        <v>0</v>
      </c>
      <c r="N2418" s="171" t="str">
        <f t="shared" si="114"/>
        <v>840092-SNWHT-LXL</v>
      </c>
      <c r="O2418" s="172" t="str">
        <f>IF(B2418="NET","",IF(B2418="","",IFERROR(VLOOKUP(N2418,EAN!$A:$B,2,FALSE),"MANGLER - MÅ OPPDATERE EAN-FANEN")))</f>
        <v>MANGLER - MÅ OPPDATERE EAN-FANEN</v>
      </c>
      <c r="P2418" s="171">
        <f t="shared" si="115"/>
        <v>0</v>
      </c>
      <c r="Q2418" s="171">
        <f t="shared" si="116"/>
        <v>0</v>
      </c>
      <c r="S2418" s="102" t="str">
        <f>IF(B2418="NET","",IFERROR(VLOOKUP(O2418,'2) Order Form'!$V$9:$V$905,1,FALSE),"Ikke med I order form"))</f>
        <v>Ikke med I order form</v>
      </c>
      <c r="U2418" s="118"/>
    </row>
    <row r="2419" spans="1:21">
      <c r="A2419">
        <v>840092</v>
      </c>
      <c r="B2419" t="s">
        <v>3685</v>
      </c>
      <c r="C2419" t="s">
        <v>3939</v>
      </c>
      <c r="D2419" t="s">
        <v>4122</v>
      </c>
      <c r="E2419" t="s">
        <v>4121</v>
      </c>
      <c r="F2419" t="s">
        <v>79</v>
      </c>
      <c r="G2419" t="s">
        <v>111</v>
      </c>
      <c r="H2419">
        <v>0</v>
      </c>
      <c r="I2419">
        <v>0</v>
      </c>
      <c r="J2419">
        <v>0</v>
      </c>
      <c r="K2419">
        <v>0</v>
      </c>
      <c r="L2419">
        <v>0</v>
      </c>
      <c r="N2419" s="171" t="str">
        <f t="shared" si="114"/>
        <v>840092-WIGRN-SM</v>
      </c>
      <c r="O2419" s="172" t="str">
        <f>IF(B2419="NET","",IF(B2419="","",IFERROR(VLOOKUP(N2419,EAN!$A:$B,2,FALSE),"MANGLER - MÅ OPPDATERE EAN-FANEN")))</f>
        <v>MANGLER - MÅ OPPDATERE EAN-FANEN</v>
      </c>
      <c r="P2419" s="171">
        <f t="shared" si="115"/>
        <v>0</v>
      </c>
      <c r="Q2419" s="171">
        <f t="shared" si="116"/>
        <v>0</v>
      </c>
      <c r="S2419" s="102" t="str">
        <f>IF(B2419="NET","",IFERROR(VLOOKUP(O2419,'2) Order Form'!$V$9:$V$905,1,FALSE),"Ikke med I order form"))</f>
        <v>Ikke med I order form</v>
      </c>
      <c r="U2419" s="118"/>
    </row>
    <row r="2420" spans="1:21">
      <c r="A2420">
        <v>840092</v>
      </c>
      <c r="B2420" t="s">
        <v>3685</v>
      </c>
      <c r="C2420" t="s">
        <v>3939</v>
      </c>
      <c r="D2420" t="s">
        <v>4123</v>
      </c>
      <c r="E2420" t="s">
        <v>4121</v>
      </c>
      <c r="F2420" t="s">
        <v>80</v>
      </c>
      <c r="G2420" t="s">
        <v>111</v>
      </c>
      <c r="H2420">
        <v>0</v>
      </c>
      <c r="I2420">
        <v>0</v>
      </c>
      <c r="J2420">
        <v>0</v>
      </c>
      <c r="K2420">
        <v>0</v>
      </c>
      <c r="L2420">
        <v>0</v>
      </c>
      <c r="N2420" s="171" t="str">
        <f t="shared" si="114"/>
        <v>840092-WIGRN-ML</v>
      </c>
      <c r="O2420" s="172" t="str">
        <f>IF(B2420="NET","",IF(B2420="","",IFERROR(VLOOKUP(N2420,EAN!$A:$B,2,FALSE),"MANGLER - MÅ OPPDATERE EAN-FANEN")))</f>
        <v>MANGLER - MÅ OPPDATERE EAN-FANEN</v>
      </c>
      <c r="P2420" s="171">
        <f t="shared" si="115"/>
        <v>0</v>
      </c>
      <c r="Q2420" s="171">
        <f t="shared" si="116"/>
        <v>0</v>
      </c>
      <c r="S2420" s="102" t="str">
        <f>IF(B2420="NET","",IFERROR(VLOOKUP(O2420,'2) Order Form'!$V$9:$V$905,1,FALSE),"Ikke med I order form"))</f>
        <v>Ikke med I order form</v>
      </c>
      <c r="U2420" s="118"/>
    </row>
    <row r="2421" spans="1:21">
      <c r="A2421">
        <v>840092</v>
      </c>
      <c r="B2421" t="s">
        <v>3685</v>
      </c>
      <c r="C2421" t="s">
        <v>3939</v>
      </c>
      <c r="D2421" t="s">
        <v>4124</v>
      </c>
      <c r="E2421" t="s">
        <v>4121</v>
      </c>
      <c r="F2421" t="s">
        <v>81</v>
      </c>
      <c r="G2421" t="s">
        <v>111</v>
      </c>
      <c r="H2421">
        <v>0</v>
      </c>
      <c r="I2421">
        <v>0</v>
      </c>
      <c r="J2421">
        <v>0</v>
      </c>
      <c r="K2421">
        <v>0</v>
      </c>
      <c r="L2421">
        <v>0</v>
      </c>
      <c r="N2421" s="171" t="str">
        <f t="shared" si="114"/>
        <v>840092-WIGRN-LXL</v>
      </c>
      <c r="O2421" s="172" t="str">
        <f>IF(B2421="NET","",IF(B2421="","",IFERROR(VLOOKUP(N2421,EAN!$A:$B,2,FALSE),"MANGLER - MÅ OPPDATERE EAN-FANEN")))</f>
        <v>MANGLER - MÅ OPPDATERE EAN-FANEN</v>
      </c>
      <c r="P2421" s="171">
        <f t="shared" si="115"/>
        <v>0</v>
      </c>
      <c r="Q2421" s="171">
        <f t="shared" si="116"/>
        <v>0</v>
      </c>
      <c r="S2421" s="102" t="str">
        <f>IF(B2421="NET","",IFERROR(VLOOKUP(O2421,'2) Order Form'!$V$9:$V$905,1,FALSE),"Ikke med I order form"))</f>
        <v>Ikke med I order form</v>
      </c>
      <c r="U2421" s="118"/>
    </row>
    <row r="2422" spans="1:21">
      <c r="A2422">
        <v>840092</v>
      </c>
      <c r="B2422" t="s">
        <v>3685</v>
      </c>
      <c r="C2422" t="s">
        <v>3939</v>
      </c>
      <c r="D2422" t="s">
        <v>1497</v>
      </c>
      <c r="E2422" t="s">
        <v>1475</v>
      </c>
      <c r="F2422" t="s">
        <v>79</v>
      </c>
      <c r="G2422" t="s">
        <v>111</v>
      </c>
      <c r="H2422">
        <v>54</v>
      </c>
      <c r="I2422">
        <v>54</v>
      </c>
      <c r="J2422">
        <v>54</v>
      </c>
      <c r="K2422">
        <v>54</v>
      </c>
      <c r="L2422">
        <v>54</v>
      </c>
      <c r="N2422" s="171" t="str">
        <f t="shared" si="114"/>
        <v>840092-WOLND-SM</v>
      </c>
      <c r="O2422" s="172" t="str">
        <f>IF(B2422="NET","",IF(B2422="","",IFERROR(VLOOKUP(N2422,EAN!$A:$B,2,FALSE),"MANGLER - MÅ OPPDATERE EAN-FANEN")))</f>
        <v>MANGLER - MÅ OPPDATERE EAN-FANEN</v>
      </c>
      <c r="P2422" s="171">
        <f t="shared" si="115"/>
        <v>54</v>
      </c>
      <c r="Q2422" s="171">
        <f t="shared" si="116"/>
        <v>54</v>
      </c>
      <c r="S2422" s="102" t="str">
        <f>IF(B2422="NET","",IFERROR(VLOOKUP(O2422,'2) Order Form'!$V$9:$V$905,1,FALSE),"Ikke med I order form"))</f>
        <v>Ikke med I order form</v>
      </c>
      <c r="U2422" s="118"/>
    </row>
    <row r="2423" spans="1:21">
      <c r="A2423">
        <v>840092</v>
      </c>
      <c r="B2423" t="s">
        <v>3685</v>
      </c>
      <c r="C2423" t="s">
        <v>3939</v>
      </c>
      <c r="D2423" t="s">
        <v>1498</v>
      </c>
      <c r="E2423" t="s">
        <v>1475</v>
      </c>
      <c r="F2423" t="s">
        <v>80</v>
      </c>
      <c r="G2423" t="s">
        <v>111</v>
      </c>
      <c r="H2423">
        <v>106</v>
      </c>
      <c r="I2423">
        <v>106</v>
      </c>
      <c r="J2423">
        <v>106</v>
      </c>
      <c r="K2423">
        <v>106</v>
      </c>
      <c r="L2423">
        <v>106</v>
      </c>
      <c r="N2423" s="171" t="str">
        <f t="shared" si="114"/>
        <v>840092-WOLND-ML</v>
      </c>
      <c r="O2423" s="172" t="str">
        <f>IF(B2423="NET","",IF(B2423="","",IFERROR(VLOOKUP(N2423,EAN!$A:$B,2,FALSE),"MANGLER - MÅ OPPDATERE EAN-FANEN")))</f>
        <v>MANGLER - MÅ OPPDATERE EAN-FANEN</v>
      </c>
      <c r="P2423" s="171">
        <f t="shared" si="115"/>
        <v>106</v>
      </c>
      <c r="Q2423" s="171">
        <f t="shared" si="116"/>
        <v>106</v>
      </c>
      <c r="S2423" s="102" t="str">
        <f>IF(B2423="NET","",IFERROR(VLOOKUP(O2423,'2) Order Form'!$V$9:$V$905,1,FALSE),"Ikke med I order form"))</f>
        <v>Ikke med I order form</v>
      </c>
      <c r="U2423" s="118"/>
    </row>
    <row r="2424" spans="1:21">
      <c r="A2424">
        <v>840092</v>
      </c>
      <c r="B2424" t="s">
        <v>3685</v>
      </c>
      <c r="C2424" t="s">
        <v>3939</v>
      </c>
      <c r="D2424" t="s">
        <v>1499</v>
      </c>
      <c r="E2424" t="s">
        <v>1475</v>
      </c>
      <c r="F2424" t="s">
        <v>81</v>
      </c>
      <c r="G2424" t="s">
        <v>111</v>
      </c>
      <c r="H2424">
        <v>94</v>
      </c>
      <c r="I2424">
        <v>94</v>
      </c>
      <c r="J2424">
        <v>94</v>
      </c>
      <c r="K2424">
        <v>94</v>
      </c>
      <c r="L2424">
        <v>94</v>
      </c>
      <c r="N2424" s="171" t="str">
        <f t="shared" si="114"/>
        <v>840092-WOLND-LXL</v>
      </c>
      <c r="O2424" s="172" t="str">
        <f>IF(B2424="NET","",IF(B2424="","",IFERROR(VLOOKUP(N2424,EAN!$A:$B,2,FALSE),"MANGLER - MÅ OPPDATERE EAN-FANEN")))</f>
        <v>MANGLER - MÅ OPPDATERE EAN-FANEN</v>
      </c>
      <c r="P2424" s="171">
        <f t="shared" si="115"/>
        <v>94</v>
      </c>
      <c r="Q2424" s="171">
        <f t="shared" si="116"/>
        <v>94</v>
      </c>
      <c r="S2424" s="102" t="str">
        <f>IF(B2424="NET","",IFERROR(VLOOKUP(O2424,'2) Order Form'!$V$9:$V$905,1,FALSE),"Ikke med I order form"))</f>
        <v>Ikke med I order form</v>
      </c>
      <c r="U2424" s="118"/>
    </row>
    <row r="2425" spans="1:21">
      <c r="A2425" s="140">
        <v>840093</v>
      </c>
      <c r="B2425" t="s">
        <v>170</v>
      </c>
      <c r="H2425" s="140">
        <v>202341</v>
      </c>
      <c r="I2425" s="140">
        <v>202342</v>
      </c>
      <c r="J2425" s="140">
        <v>202343</v>
      </c>
      <c r="K2425" s="140">
        <v>202344</v>
      </c>
      <c r="L2425" s="140">
        <v>202345</v>
      </c>
      <c r="N2425" s="171" t="str">
        <f t="shared" si="114"/>
        <v>840093-</v>
      </c>
      <c r="O2425" s="172" t="str">
        <f>IF(B2425="NET","",IF(B2425="","",IFERROR(VLOOKUP(N2425,EAN!$A:$B,2,FALSE),"MANGLER - MÅ OPPDATERE EAN-FANEN")))</f>
        <v/>
      </c>
      <c r="P2425" s="171">
        <f t="shared" si="115"/>
        <v>202341</v>
      </c>
      <c r="Q2425" s="171">
        <f t="shared" si="116"/>
        <v>202345</v>
      </c>
      <c r="S2425" s="102" t="str">
        <f>IF(B2425="NET","",IFERROR(VLOOKUP(O2425,'2) Order Form'!$V$9:$V$905,1,FALSE),"Ikke med I order form"))</f>
        <v/>
      </c>
      <c r="U2425" s="118"/>
    </row>
    <row r="2426" spans="1:21">
      <c r="A2426">
        <v>840093</v>
      </c>
      <c r="B2426" t="s">
        <v>3686</v>
      </c>
      <c r="C2426" t="s">
        <v>3939</v>
      </c>
      <c r="D2426" t="s">
        <v>3687</v>
      </c>
      <c r="E2426" t="s">
        <v>3688</v>
      </c>
      <c r="F2426" t="s">
        <v>79</v>
      </c>
      <c r="G2426" t="s">
        <v>111</v>
      </c>
      <c r="H2426">
        <v>23</v>
      </c>
      <c r="I2426">
        <v>23</v>
      </c>
      <c r="J2426">
        <v>23</v>
      </c>
      <c r="K2426">
        <v>23</v>
      </c>
      <c r="L2426">
        <v>23</v>
      </c>
      <c r="N2426" s="171" t="str">
        <f t="shared" si="114"/>
        <v>840093-DAPIM-SM</v>
      </c>
      <c r="O2426" s="172" t="str">
        <f>IF(B2426="NET","",IF(B2426="","",IFERROR(VLOOKUP(N2426,EAN!$A:$B,2,FALSE),"MANGLER - MÅ OPPDATERE EAN-FANEN")))</f>
        <v>MANGLER - MÅ OPPDATERE EAN-FANEN</v>
      </c>
      <c r="P2426" s="171">
        <f t="shared" si="115"/>
        <v>23</v>
      </c>
      <c r="Q2426" s="171">
        <f t="shared" si="116"/>
        <v>23</v>
      </c>
      <c r="S2426" s="102" t="str">
        <f>IF(B2426="NET","",IFERROR(VLOOKUP(O2426,'2) Order Form'!$V$9:$V$905,1,FALSE),"Ikke med I order form"))</f>
        <v>Ikke med I order form</v>
      </c>
      <c r="U2426" s="118"/>
    </row>
    <row r="2427" spans="1:21">
      <c r="A2427">
        <v>840093</v>
      </c>
      <c r="B2427" t="s">
        <v>3686</v>
      </c>
      <c r="C2427" t="s">
        <v>3939</v>
      </c>
      <c r="D2427" t="s">
        <v>3689</v>
      </c>
      <c r="E2427" t="s">
        <v>3688</v>
      </c>
      <c r="F2427" t="s">
        <v>80</v>
      </c>
      <c r="G2427" t="s">
        <v>111</v>
      </c>
      <c r="H2427">
        <v>34</v>
      </c>
      <c r="I2427">
        <v>34</v>
      </c>
      <c r="J2427">
        <v>34</v>
      </c>
      <c r="K2427">
        <v>34</v>
      </c>
      <c r="L2427">
        <v>34</v>
      </c>
      <c r="N2427" s="171" t="str">
        <f t="shared" si="114"/>
        <v>840093-DAPIM-ML</v>
      </c>
      <c r="O2427" s="172" t="str">
        <f>IF(B2427="NET","",IF(B2427="","",IFERROR(VLOOKUP(N2427,EAN!$A:$B,2,FALSE),"MANGLER - MÅ OPPDATERE EAN-FANEN")))</f>
        <v>MANGLER - MÅ OPPDATERE EAN-FANEN</v>
      </c>
      <c r="P2427" s="171">
        <f t="shared" si="115"/>
        <v>34</v>
      </c>
      <c r="Q2427" s="171">
        <f t="shared" si="116"/>
        <v>34</v>
      </c>
      <c r="S2427" s="102" t="str">
        <f>IF(B2427="NET","",IFERROR(VLOOKUP(O2427,'2) Order Form'!$V$9:$V$905,1,FALSE),"Ikke med I order form"))</f>
        <v>Ikke med I order form</v>
      </c>
      <c r="U2427" s="118"/>
    </row>
    <row r="2428" spans="1:21">
      <c r="A2428">
        <v>840093</v>
      </c>
      <c r="B2428" t="s">
        <v>3686</v>
      </c>
      <c r="C2428" t="s">
        <v>3939</v>
      </c>
      <c r="D2428" t="s">
        <v>3690</v>
      </c>
      <c r="E2428" t="s">
        <v>3688</v>
      </c>
      <c r="F2428" t="s">
        <v>81</v>
      </c>
      <c r="G2428" t="s">
        <v>111</v>
      </c>
      <c r="H2428">
        <v>36</v>
      </c>
      <c r="I2428">
        <v>36</v>
      </c>
      <c r="J2428">
        <v>36</v>
      </c>
      <c r="K2428">
        <v>36</v>
      </c>
      <c r="L2428">
        <v>36</v>
      </c>
      <c r="N2428" s="171" t="str">
        <f t="shared" si="114"/>
        <v>840093-DAPIM-LXL</v>
      </c>
      <c r="O2428" s="172" t="str">
        <f>IF(B2428="NET","",IF(B2428="","",IFERROR(VLOOKUP(N2428,EAN!$A:$B,2,FALSE),"MANGLER - MÅ OPPDATERE EAN-FANEN")))</f>
        <v>MANGLER - MÅ OPPDATERE EAN-FANEN</v>
      </c>
      <c r="P2428" s="171">
        <f t="shared" si="115"/>
        <v>36</v>
      </c>
      <c r="Q2428" s="171">
        <f t="shared" si="116"/>
        <v>36</v>
      </c>
      <c r="S2428" s="102" t="str">
        <f>IF(B2428="NET","",IFERROR(VLOOKUP(O2428,'2) Order Form'!$V$9:$V$905,1,FALSE),"Ikke med I order form"))</f>
        <v>Ikke med I order form</v>
      </c>
      <c r="U2428" s="118"/>
    </row>
    <row r="2429" spans="1:21">
      <c r="A2429">
        <v>840093</v>
      </c>
      <c r="B2429" t="s">
        <v>3686</v>
      </c>
      <c r="C2429" t="s">
        <v>3939</v>
      </c>
      <c r="D2429" t="s">
        <v>3691</v>
      </c>
      <c r="E2429" t="s">
        <v>3692</v>
      </c>
      <c r="F2429" t="s">
        <v>79</v>
      </c>
      <c r="G2429" t="s">
        <v>111</v>
      </c>
      <c r="H2429">
        <v>19</v>
      </c>
      <c r="I2429">
        <v>19</v>
      </c>
      <c r="J2429">
        <v>19</v>
      </c>
      <c r="K2429">
        <v>19</v>
      </c>
      <c r="L2429">
        <v>19</v>
      </c>
      <c r="N2429" s="171" t="str">
        <f t="shared" si="114"/>
        <v>840093-PLWHT-SM</v>
      </c>
      <c r="O2429" s="172" t="str">
        <f>IF(B2429="NET","",IF(B2429="","",IFERROR(VLOOKUP(N2429,EAN!$A:$B,2,FALSE),"MANGLER - MÅ OPPDATERE EAN-FANEN")))</f>
        <v>MANGLER - MÅ OPPDATERE EAN-FANEN</v>
      </c>
      <c r="P2429" s="171">
        <f t="shared" si="115"/>
        <v>19</v>
      </c>
      <c r="Q2429" s="171">
        <f t="shared" si="116"/>
        <v>19</v>
      </c>
      <c r="S2429" s="102" t="str">
        <f>IF(B2429="NET","",IFERROR(VLOOKUP(O2429,'2) Order Form'!$V$9:$V$905,1,FALSE),"Ikke med I order form"))</f>
        <v>Ikke med I order form</v>
      </c>
      <c r="U2429" s="118"/>
    </row>
    <row r="2430" spans="1:21">
      <c r="A2430">
        <v>840093</v>
      </c>
      <c r="B2430" t="s">
        <v>3686</v>
      </c>
      <c r="C2430" t="s">
        <v>3939</v>
      </c>
      <c r="D2430" t="s">
        <v>3693</v>
      </c>
      <c r="E2430" t="s">
        <v>3692</v>
      </c>
      <c r="F2430" t="s">
        <v>80</v>
      </c>
      <c r="G2430" t="s">
        <v>111</v>
      </c>
      <c r="H2430">
        <v>24</v>
      </c>
      <c r="I2430">
        <v>24</v>
      </c>
      <c r="J2430">
        <v>24</v>
      </c>
      <c r="K2430">
        <v>24</v>
      </c>
      <c r="L2430">
        <v>24</v>
      </c>
      <c r="N2430" s="171" t="str">
        <f t="shared" si="114"/>
        <v>840093-PLWHT-ML</v>
      </c>
      <c r="O2430" s="172" t="str">
        <f>IF(B2430="NET","",IF(B2430="","",IFERROR(VLOOKUP(N2430,EAN!$A:$B,2,FALSE),"MANGLER - MÅ OPPDATERE EAN-FANEN")))</f>
        <v>MANGLER - MÅ OPPDATERE EAN-FANEN</v>
      </c>
      <c r="P2430" s="171">
        <f t="shared" si="115"/>
        <v>24</v>
      </c>
      <c r="Q2430" s="171">
        <f t="shared" si="116"/>
        <v>24</v>
      </c>
      <c r="S2430" s="102" t="str">
        <f>IF(B2430="NET","",IFERROR(VLOOKUP(O2430,'2) Order Form'!$V$9:$V$905,1,FALSE),"Ikke med I order form"))</f>
        <v>Ikke med I order form</v>
      </c>
      <c r="U2430" s="118"/>
    </row>
    <row r="2431" spans="1:21">
      <c r="A2431">
        <v>840093</v>
      </c>
      <c r="B2431" t="s">
        <v>3686</v>
      </c>
      <c r="C2431" t="s">
        <v>3939</v>
      </c>
      <c r="D2431" t="s">
        <v>3694</v>
      </c>
      <c r="E2431" t="s">
        <v>3692</v>
      </c>
      <c r="F2431" t="s">
        <v>81</v>
      </c>
      <c r="G2431" t="s">
        <v>111</v>
      </c>
      <c r="H2431">
        <v>19</v>
      </c>
      <c r="I2431">
        <v>19</v>
      </c>
      <c r="J2431">
        <v>19</v>
      </c>
      <c r="K2431">
        <v>19</v>
      </c>
      <c r="L2431">
        <v>19</v>
      </c>
      <c r="N2431" s="171" t="str">
        <f t="shared" si="114"/>
        <v>840093-PLWHT-LXL</v>
      </c>
      <c r="O2431" s="172" t="str">
        <f>IF(B2431="NET","",IF(B2431="","",IFERROR(VLOOKUP(N2431,EAN!$A:$B,2,FALSE),"MANGLER - MÅ OPPDATERE EAN-FANEN")))</f>
        <v>MANGLER - MÅ OPPDATERE EAN-FANEN</v>
      </c>
      <c r="P2431" s="171">
        <f t="shared" si="115"/>
        <v>19</v>
      </c>
      <c r="Q2431" s="171">
        <f t="shared" si="116"/>
        <v>19</v>
      </c>
      <c r="S2431" s="102" t="str">
        <f>IF(B2431="NET","",IFERROR(VLOOKUP(O2431,'2) Order Form'!$V$9:$V$905,1,FALSE),"Ikke med I order form"))</f>
        <v>Ikke med I order form</v>
      </c>
      <c r="U2431" s="118"/>
    </row>
    <row r="2432" spans="1:21">
      <c r="A2432">
        <v>840093</v>
      </c>
      <c r="B2432" t="s">
        <v>3686</v>
      </c>
      <c r="C2432" t="s">
        <v>3939</v>
      </c>
      <c r="D2432" t="s">
        <v>3695</v>
      </c>
      <c r="E2432" t="s">
        <v>3696</v>
      </c>
      <c r="F2432" t="s">
        <v>79</v>
      </c>
      <c r="G2432" t="s">
        <v>111</v>
      </c>
      <c r="H2432">
        <v>0</v>
      </c>
      <c r="I2432">
        <v>0</v>
      </c>
      <c r="J2432">
        <v>0</v>
      </c>
      <c r="K2432">
        <v>0</v>
      </c>
      <c r="L2432">
        <v>0</v>
      </c>
      <c r="N2432" s="171" t="str">
        <f t="shared" si="114"/>
        <v>840093-SYWHR-SM</v>
      </c>
      <c r="O2432" s="172" t="str">
        <f>IF(B2432="NET","",IF(B2432="","",IFERROR(VLOOKUP(N2432,EAN!$A:$B,2,FALSE),"MANGLER - MÅ OPPDATERE EAN-FANEN")))</f>
        <v>MANGLER - MÅ OPPDATERE EAN-FANEN</v>
      </c>
      <c r="P2432" s="171">
        <f t="shared" si="115"/>
        <v>0</v>
      </c>
      <c r="Q2432" s="171">
        <f t="shared" si="116"/>
        <v>0</v>
      </c>
      <c r="S2432" s="102" t="str">
        <f>IF(B2432="NET","",IFERROR(VLOOKUP(O2432,'2) Order Form'!$V$9:$V$905,1,FALSE),"Ikke med I order form"))</f>
        <v>Ikke med I order form</v>
      </c>
      <c r="U2432" s="118"/>
    </row>
    <row r="2433" spans="1:21">
      <c r="A2433">
        <v>840093</v>
      </c>
      <c r="B2433" t="s">
        <v>3686</v>
      </c>
      <c r="C2433" t="s">
        <v>3939</v>
      </c>
      <c r="D2433" t="s">
        <v>3697</v>
      </c>
      <c r="E2433" t="s">
        <v>3696</v>
      </c>
      <c r="F2433" t="s">
        <v>80</v>
      </c>
      <c r="G2433" t="s">
        <v>111</v>
      </c>
      <c r="H2433">
        <v>14</v>
      </c>
      <c r="I2433">
        <v>14</v>
      </c>
      <c r="J2433">
        <v>14</v>
      </c>
      <c r="K2433">
        <v>14</v>
      </c>
      <c r="L2433">
        <v>14</v>
      </c>
      <c r="N2433" s="171" t="str">
        <f t="shared" si="114"/>
        <v>840093-SYWHR-ML</v>
      </c>
      <c r="O2433" s="172" t="str">
        <f>IF(B2433="NET","",IF(B2433="","",IFERROR(VLOOKUP(N2433,EAN!$A:$B,2,FALSE),"MANGLER - MÅ OPPDATERE EAN-FANEN")))</f>
        <v>MANGLER - MÅ OPPDATERE EAN-FANEN</v>
      </c>
      <c r="P2433" s="171">
        <f t="shared" si="115"/>
        <v>14</v>
      </c>
      <c r="Q2433" s="171">
        <f t="shared" si="116"/>
        <v>14</v>
      </c>
      <c r="S2433" s="102" t="str">
        <f>IF(B2433="NET","",IFERROR(VLOOKUP(O2433,'2) Order Form'!$V$9:$V$905,1,FALSE),"Ikke med I order form"))</f>
        <v>Ikke med I order form</v>
      </c>
      <c r="U2433" s="118"/>
    </row>
    <row r="2434" spans="1:21">
      <c r="A2434">
        <v>840093</v>
      </c>
      <c r="B2434" t="s">
        <v>3686</v>
      </c>
      <c r="C2434" t="s">
        <v>3939</v>
      </c>
      <c r="D2434" t="s">
        <v>3698</v>
      </c>
      <c r="E2434" t="s">
        <v>3696</v>
      </c>
      <c r="F2434" t="s">
        <v>81</v>
      </c>
      <c r="G2434" t="s">
        <v>111</v>
      </c>
      <c r="H2434">
        <v>5</v>
      </c>
      <c r="I2434">
        <v>5</v>
      </c>
      <c r="J2434">
        <v>5</v>
      </c>
      <c r="K2434">
        <v>5</v>
      </c>
      <c r="L2434">
        <v>5</v>
      </c>
      <c r="N2434" s="171" t="str">
        <f t="shared" si="114"/>
        <v>840093-SYWHR-LXL</v>
      </c>
      <c r="O2434" s="172" t="str">
        <f>IF(B2434="NET","",IF(B2434="","",IFERROR(VLOOKUP(N2434,EAN!$A:$B,2,FALSE),"MANGLER - MÅ OPPDATERE EAN-FANEN")))</f>
        <v>MANGLER - MÅ OPPDATERE EAN-FANEN</v>
      </c>
      <c r="P2434" s="171">
        <f t="shared" si="115"/>
        <v>5</v>
      </c>
      <c r="Q2434" s="171">
        <f t="shared" si="116"/>
        <v>5</v>
      </c>
      <c r="S2434" s="102" t="str">
        <f>IF(B2434="NET","",IFERROR(VLOOKUP(O2434,'2) Order Form'!$V$9:$V$905,1,FALSE),"Ikke med I order form"))</f>
        <v>Ikke med I order form</v>
      </c>
      <c r="U2434" s="118"/>
    </row>
    <row r="2435" spans="1:21">
      <c r="A2435" s="140">
        <v>840094</v>
      </c>
      <c r="B2435" t="s">
        <v>170</v>
      </c>
      <c r="H2435" s="140">
        <v>202341</v>
      </c>
      <c r="I2435" s="140">
        <v>202342</v>
      </c>
      <c r="J2435" s="140">
        <v>202343</v>
      </c>
      <c r="K2435" s="140">
        <v>202344</v>
      </c>
      <c r="L2435" s="140">
        <v>202345</v>
      </c>
      <c r="N2435" s="171" t="str">
        <f t="shared" si="114"/>
        <v>840094-</v>
      </c>
      <c r="O2435" s="172" t="str">
        <f>IF(B2435="NET","",IF(B2435="","",IFERROR(VLOOKUP(N2435,EAN!$A:$B,2,FALSE),"MANGLER - MÅ OPPDATERE EAN-FANEN")))</f>
        <v/>
      </c>
      <c r="P2435" s="171">
        <f t="shared" si="115"/>
        <v>202341</v>
      </c>
      <c r="Q2435" s="171">
        <f t="shared" si="116"/>
        <v>202345</v>
      </c>
      <c r="S2435" s="102" t="str">
        <f>IF(B2435="NET","",IFERROR(VLOOKUP(O2435,'2) Order Form'!$V$9:$V$905,1,FALSE),"Ikke med I order form"))</f>
        <v/>
      </c>
      <c r="U2435" s="118"/>
    </row>
    <row r="2436" spans="1:21">
      <c r="A2436">
        <v>840094</v>
      </c>
      <c r="B2436" t="s">
        <v>3699</v>
      </c>
      <c r="C2436" t="s">
        <v>3939</v>
      </c>
      <c r="D2436" t="s">
        <v>357</v>
      </c>
      <c r="E2436" t="s">
        <v>358</v>
      </c>
      <c r="F2436" t="s">
        <v>79</v>
      </c>
      <c r="G2436" t="s">
        <v>214</v>
      </c>
      <c r="H2436">
        <v>1</v>
      </c>
      <c r="I2436">
        <v>1</v>
      </c>
      <c r="J2436">
        <v>1</v>
      </c>
      <c r="K2436">
        <v>1</v>
      </c>
      <c r="L2436">
        <v>1</v>
      </c>
      <c r="N2436" s="171" t="str">
        <f t="shared" si="114"/>
        <v>840094-BGRRG-SM</v>
      </c>
      <c r="O2436" s="172" t="str">
        <f>IF(B2436="NET","",IF(B2436="","",IFERROR(VLOOKUP(N2436,EAN!$A:$B,2,FALSE),"MANGLER - MÅ OPPDATERE EAN-FANEN")))</f>
        <v>MANGLER - MÅ OPPDATERE EAN-FANEN</v>
      </c>
      <c r="P2436" s="171">
        <f t="shared" si="115"/>
        <v>1</v>
      </c>
      <c r="Q2436" s="171">
        <f t="shared" si="116"/>
        <v>1</v>
      </c>
      <c r="S2436" s="102" t="str">
        <f>IF(B2436="NET","",IFERROR(VLOOKUP(O2436,'2) Order Form'!$V$9:$V$905,1,FALSE),"Ikke med I order form"))</f>
        <v>Ikke med I order form</v>
      </c>
      <c r="U2436" s="118"/>
    </row>
    <row r="2437" spans="1:21">
      <c r="A2437">
        <v>840094</v>
      </c>
      <c r="B2437" t="s">
        <v>3699</v>
      </c>
      <c r="C2437" t="s">
        <v>3939</v>
      </c>
      <c r="D2437" t="s">
        <v>359</v>
      </c>
      <c r="E2437" t="s">
        <v>358</v>
      </c>
      <c r="F2437" t="s">
        <v>80</v>
      </c>
      <c r="G2437" t="s">
        <v>214</v>
      </c>
      <c r="H2437">
        <v>0</v>
      </c>
      <c r="I2437">
        <v>0</v>
      </c>
      <c r="J2437">
        <v>0</v>
      </c>
      <c r="K2437">
        <v>0</v>
      </c>
      <c r="L2437">
        <v>0</v>
      </c>
      <c r="N2437" s="171" t="str">
        <f t="shared" si="114"/>
        <v>840094-BGRRG-ML</v>
      </c>
      <c r="O2437" s="172" t="str">
        <f>IF(B2437="NET","",IF(B2437="","",IFERROR(VLOOKUP(N2437,EAN!$A:$B,2,FALSE),"MANGLER - MÅ OPPDATERE EAN-FANEN")))</f>
        <v>MANGLER - MÅ OPPDATERE EAN-FANEN</v>
      </c>
      <c r="P2437" s="171">
        <f t="shared" si="115"/>
        <v>0</v>
      </c>
      <c r="Q2437" s="171">
        <f t="shared" si="116"/>
        <v>0</v>
      </c>
      <c r="S2437" s="102" t="str">
        <f>IF(B2437="NET","",IFERROR(VLOOKUP(O2437,'2) Order Form'!$V$9:$V$905,1,FALSE),"Ikke med I order form"))</f>
        <v>Ikke med I order form</v>
      </c>
      <c r="U2437" s="118"/>
    </row>
    <row r="2438" spans="1:21">
      <c r="A2438">
        <v>840094</v>
      </c>
      <c r="B2438" t="s">
        <v>3699</v>
      </c>
      <c r="C2438" t="s">
        <v>3939</v>
      </c>
      <c r="D2438" t="s">
        <v>360</v>
      </c>
      <c r="E2438" t="s">
        <v>358</v>
      </c>
      <c r="F2438" t="s">
        <v>81</v>
      </c>
      <c r="G2438" t="s">
        <v>214</v>
      </c>
      <c r="H2438">
        <v>0</v>
      </c>
      <c r="I2438">
        <v>0</v>
      </c>
      <c r="J2438">
        <v>0</v>
      </c>
      <c r="K2438">
        <v>0</v>
      </c>
      <c r="L2438">
        <v>0</v>
      </c>
      <c r="N2438" s="171" t="str">
        <f t="shared" si="114"/>
        <v>840094-BGRRG-LXL</v>
      </c>
      <c r="O2438" s="172" t="str">
        <f>IF(B2438="NET","",IF(B2438="","",IFERROR(VLOOKUP(N2438,EAN!$A:$B,2,FALSE),"MANGLER - MÅ OPPDATERE EAN-FANEN")))</f>
        <v>MANGLER - MÅ OPPDATERE EAN-FANEN</v>
      </c>
      <c r="P2438" s="171">
        <f t="shared" si="115"/>
        <v>0</v>
      </c>
      <c r="Q2438" s="171">
        <f t="shared" si="116"/>
        <v>0</v>
      </c>
      <c r="S2438" s="102" t="str">
        <f>IF(B2438="NET","",IFERROR(VLOOKUP(O2438,'2) Order Form'!$V$9:$V$905,1,FALSE),"Ikke med I order form"))</f>
        <v>Ikke med I order form</v>
      </c>
      <c r="U2438" s="118"/>
    </row>
    <row r="2439" spans="1:21">
      <c r="A2439">
        <v>840094</v>
      </c>
      <c r="B2439" t="s">
        <v>3699</v>
      </c>
      <c r="C2439" t="s">
        <v>3939</v>
      </c>
      <c r="D2439" t="s">
        <v>4109</v>
      </c>
      <c r="E2439" t="s">
        <v>4096</v>
      </c>
      <c r="F2439" t="s">
        <v>79</v>
      </c>
      <c r="G2439" t="s">
        <v>111</v>
      </c>
      <c r="H2439">
        <v>0</v>
      </c>
      <c r="I2439">
        <v>0</v>
      </c>
      <c r="J2439">
        <v>0</v>
      </c>
      <c r="K2439">
        <v>0</v>
      </c>
      <c r="L2439">
        <v>0</v>
      </c>
      <c r="N2439" s="171" t="str">
        <f t="shared" si="114"/>
        <v>840094-CNPNK-SM</v>
      </c>
      <c r="O2439" s="172" t="str">
        <f>IF(B2439="NET","",IF(B2439="","",IFERROR(VLOOKUP(N2439,EAN!$A:$B,2,FALSE),"MANGLER - MÅ OPPDATERE EAN-FANEN")))</f>
        <v>MANGLER - MÅ OPPDATERE EAN-FANEN</v>
      </c>
      <c r="P2439" s="171">
        <f t="shared" si="115"/>
        <v>0</v>
      </c>
      <c r="Q2439" s="171">
        <f t="shared" si="116"/>
        <v>0</v>
      </c>
      <c r="S2439" s="102" t="str">
        <f>IF(B2439="NET","",IFERROR(VLOOKUP(O2439,'2) Order Form'!$V$9:$V$905,1,FALSE),"Ikke med I order form"))</f>
        <v>Ikke med I order form</v>
      </c>
      <c r="U2439" s="118"/>
    </row>
    <row r="2440" spans="1:21">
      <c r="A2440">
        <v>840094</v>
      </c>
      <c r="B2440" t="s">
        <v>3699</v>
      </c>
      <c r="C2440" t="s">
        <v>3939</v>
      </c>
      <c r="D2440" t="s">
        <v>4125</v>
      </c>
      <c r="E2440" t="s">
        <v>4096</v>
      </c>
      <c r="F2440" t="s">
        <v>80</v>
      </c>
      <c r="G2440" t="s">
        <v>111</v>
      </c>
      <c r="H2440">
        <v>0</v>
      </c>
      <c r="I2440">
        <v>0</v>
      </c>
      <c r="J2440">
        <v>0</v>
      </c>
      <c r="K2440">
        <v>0</v>
      </c>
      <c r="L2440">
        <v>0</v>
      </c>
      <c r="N2440" s="171" t="str">
        <f t="shared" si="114"/>
        <v>840094-CNPNK-ML</v>
      </c>
      <c r="O2440" s="172" t="str">
        <f>IF(B2440="NET","",IF(B2440="","",IFERROR(VLOOKUP(N2440,EAN!$A:$B,2,FALSE),"MANGLER - MÅ OPPDATERE EAN-FANEN")))</f>
        <v>MANGLER - MÅ OPPDATERE EAN-FANEN</v>
      </c>
      <c r="P2440" s="171">
        <f t="shared" si="115"/>
        <v>0</v>
      </c>
      <c r="Q2440" s="171">
        <f t="shared" si="116"/>
        <v>0</v>
      </c>
      <c r="S2440" s="102" t="str">
        <f>IF(B2440="NET","",IFERROR(VLOOKUP(O2440,'2) Order Form'!$V$9:$V$905,1,FALSE),"Ikke med I order form"))</f>
        <v>Ikke med I order form</v>
      </c>
      <c r="U2440" s="118"/>
    </row>
    <row r="2441" spans="1:21">
      <c r="A2441">
        <v>840094</v>
      </c>
      <c r="B2441" t="s">
        <v>3699</v>
      </c>
      <c r="C2441" t="s">
        <v>3939</v>
      </c>
      <c r="D2441" t="s">
        <v>4126</v>
      </c>
      <c r="E2441" t="s">
        <v>4096</v>
      </c>
      <c r="F2441" t="s">
        <v>81</v>
      </c>
      <c r="G2441" t="s">
        <v>111</v>
      </c>
      <c r="H2441">
        <v>0</v>
      </c>
      <c r="I2441">
        <v>0</v>
      </c>
      <c r="J2441">
        <v>0</v>
      </c>
      <c r="K2441">
        <v>0</v>
      </c>
      <c r="L2441">
        <v>0</v>
      </c>
      <c r="N2441" s="171" t="str">
        <f t="shared" si="114"/>
        <v>840094-CNPNK-LXL</v>
      </c>
      <c r="O2441" s="172" t="str">
        <f>IF(B2441="NET","",IF(B2441="","",IFERROR(VLOOKUP(N2441,EAN!$A:$B,2,FALSE),"MANGLER - MÅ OPPDATERE EAN-FANEN")))</f>
        <v>MANGLER - MÅ OPPDATERE EAN-FANEN</v>
      </c>
      <c r="P2441" s="171">
        <f t="shared" si="115"/>
        <v>0</v>
      </c>
      <c r="Q2441" s="171">
        <f t="shared" si="116"/>
        <v>0</v>
      </c>
      <c r="S2441" s="102" t="str">
        <f>IF(B2441="NET","",IFERROR(VLOOKUP(O2441,'2) Order Form'!$V$9:$V$905,1,FALSE),"Ikke med I order form"))</f>
        <v>Ikke med I order form</v>
      </c>
      <c r="U2441" s="118"/>
    </row>
    <row r="2442" spans="1:21">
      <c r="A2442">
        <v>840094</v>
      </c>
      <c r="B2442" t="s">
        <v>3699</v>
      </c>
      <c r="C2442" t="s">
        <v>3939</v>
      </c>
      <c r="D2442" t="s">
        <v>171</v>
      </c>
      <c r="E2442" t="s">
        <v>162</v>
      </c>
      <c r="F2442" t="s">
        <v>79</v>
      </c>
      <c r="G2442" t="s">
        <v>111</v>
      </c>
      <c r="H2442">
        <v>171</v>
      </c>
      <c r="I2442">
        <v>171</v>
      </c>
      <c r="J2442">
        <v>171</v>
      </c>
      <c r="K2442">
        <v>171</v>
      </c>
      <c r="L2442">
        <v>171</v>
      </c>
      <c r="N2442" s="171" t="str">
        <f t="shared" si="114"/>
        <v>840094-DTBLK-SM</v>
      </c>
      <c r="O2442" s="172" t="str">
        <f>IF(B2442="NET","",IF(B2442="","",IFERROR(VLOOKUP(N2442,EAN!$A:$B,2,FALSE),"MANGLER - MÅ OPPDATERE EAN-FANEN")))</f>
        <v>MANGLER - MÅ OPPDATERE EAN-FANEN</v>
      </c>
      <c r="P2442" s="171">
        <f t="shared" si="115"/>
        <v>171</v>
      </c>
      <c r="Q2442" s="171">
        <f t="shared" si="116"/>
        <v>171</v>
      </c>
      <c r="S2442" s="102" t="str">
        <f>IF(B2442="NET","",IFERROR(VLOOKUP(O2442,'2) Order Form'!$V$9:$V$905,1,FALSE),"Ikke med I order form"))</f>
        <v>Ikke med I order form</v>
      </c>
      <c r="U2442" s="118"/>
    </row>
    <row r="2443" spans="1:21">
      <c r="A2443">
        <v>840094</v>
      </c>
      <c r="B2443" t="s">
        <v>3699</v>
      </c>
      <c r="C2443" t="s">
        <v>3939</v>
      </c>
      <c r="D2443" t="s">
        <v>172</v>
      </c>
      <c r="E2443" t="s">
        <v>162</v>
      </c>
      <c r="F2443" t="s">
        <v>80</v>
      </c>
      <c r="G2443" t="s">
        <v>111</v>
      </c>
      <c r="H2443">
        <v>321</v>
      </c>
      <c r="I2443">
        <v>321</v>
      </c>
      <c r="J2443">
        <v>321</v>
      </c>
      <c r="K2443">
        <v>321</v>
      </c>
      <c r="L2443">
        <v>321</v>
      </c>
      <c r="N2443" s="171" t="str">
        <f t="shared" si="114"/>
        <v>840094-DTBLK-ML</v>
      </c>
      <c r="O2443" s="172" t="str">
        <f>IF(B2443="NET","",IF(B2443="","",IFERROR(VLOOKUP(N2443,EAN!$A:$B,2,FALSE),"MANGLER - MÅ OPPDATERE EAN-FANEN")))</f>
        <v>MANGLER - MÅ OPPDATERE EAN-FANEN</v>
      </c>
      <c r="P2443" s="171">
        <f t="shared" si="115"/>
        <v>321</v>
      </c>
      <c r="Q2443" s="171">
        <f t="shared" si="116"/>
        <v>321</v>
      </c>
      <c r="S2443" s="102" t="str">
        <f>IF(B2443="NET","",IFERROR(VLOOKUP(O2443,'2) Order Form'!$V$9:$V$905,1,FALSE),"Ikke med I order form"))</f>
        <v>Ikke med I order form</v>
      </c>
      <c r="U2443" s="118"/>
    </row>
    <row r="2444" spans="1:21">
      <c r="A2444">
        <v>840094</v>
      </c>
      <c r="B2444" t="s">
        <v>3699</v>
      </c>
      <c r="C2444" t="s">
        <v>3939</v>
      </c>
      <c r="D2444" t="s">
        <v>173</v>
      </c>
      <c r="E2444" t="s">
        <v>162</v>
      </c>
      <c r="F2444" t="s">
        <v>81</v>
      </c>
      <c r="G2444" t="s">
        <v>111</v>
      </c>
      <c r="H2444">
        <v>201</v>
      </c>
      <c r="I2444">
        <v>201</v>
      </c>
      <c r="J2444">
        <v>201</v>
      </c>
      <c r="K2444">
        <v>201</v>
      </c>
      <c r="L2444">
        <v>201</v>
      </c>
      <c r="N2444" s="171" t="str">
        <f t="shared" si="114"/>
        <v>840094-DTBLK-LXL</v>
      </c>
      <c r="O2444" s="172" t="str">
        <f>IF(B2444="NET","",IF(B2444="","",IFERROR(VLOOKUP(N2444,EAN!$A:$B,2,FALSE),"MANGLER - MÅ OPPDATERE EAN-FANEN")))</f>
        <v>MANGLER - MÅ OPPDATERE EAN-FANEN</v>
      </c>
      <c r="P2444" s="171">
        <f t="shared" si="115"/>
        <v>201</v>
      </c>
      <c r="Q2444" s="171">
        <f t="shared" si="116"/>
        <v>201</v>
      </c>
      <c r="S2444" s="102" t="str">
        <f>IF(B2444="NET","",IFERROR(VLOOKUP(O2444,'2) Order Form'!$V$9:$V$905,1,FALSE),"Ikke med I order form"))</f>
        <v>Ikke med I order form</v>
      </c>
      <c r="U2444" s="118"/>
    </row>
    <row r="2445" spans="1:21">
      <c r="A2445">
        <v>840094</v>
      </c>
      <c r="B2445" t="s">
        <v>3699</v>
      </c>
      <c r="C2445" t="s">
        <v>3939</v>
      </c>
      <c r="D2445" t="s">
        <v>4112</v>
      </c>
      <c r="E2445" t="s">
        <v>4111</v>
      </c>
      <c r="F2445" t="s">
        <v>79</v>
      </c>
      <c r="G2445" t="s">
        <v>111</v>
      </c>
      <c r="H2445">
        <v>0</v>
      </c>
      <c r="I2445">
        <v>0</v>
      </c>
      <c r="J2445">
        <v>0</v>
      </c>
      <c r="K2445">
        <v>0</v>
      </c>
      <c r="L2445">
        <v>0</v>
      </c>
      <c r="N2445" s="171" t="str">
        <f t="shared" si="114"/>
        <v>840094-GRPHT-SM</v>
      </c>
      <c r="O2445" s="172" t="str">
        <f>IF(B2445="NET","",IF(B2445="","",IFERROR(VLOOKUP(N2445,EAN!$A:$B,2,FALSE),"MANGLER - MÅ OPPDATERE EAN-FANEN")))</f>
        <v>MANGLER - MÅ OPPDATERE EAN-FANEN</v>
      </c>
      <c r="P2445" s="171">
        <f t="shared" si="115"/>
        <v>0</v>
      </c>
      <c r="Q2445" s="171">
        <f t="shared" si="116"/>
        <v>0</v>
      </c>
      <c r="S2445" s="102" t="str">
        <f>IF(B2445="NET","",IFERROR(VLOOKUP(O2445,'2) Order Form'!$V$9:$V$905,1,FALSE),"Ikke med I order form"))</f>
        <v>Ikke med I order form</v>
      </c>
      <c r="U2445" s="118"/>
    </row>
    <row r="2446" spans="1:21">
      <c r="A2446">
        <v>840094</v>
      </c>
      <c r="B2446" t="s">
        <v>3699</v>
      </c>
      <c r="C2446" t="s">
        <v>3939</v>
      </c>
      <c r="D2446" t="s">
        <v>4113</v>
      </c>
      <c r="E2446" t="s">
        <v>4111</v>
      </c>
      <c r="F2446" t="s">
        <v>80</v>
      </c>
      <c r="G2446" t="s">
        <v>111</v>
      </c>
      <c r="H2446">
        <v>0</v>
      </c>
      <c r="I2446">
        <v>0</v>
      </c>
      <c r="J2446">
        <v>0</v>
      </c>
      <c r="K2446">
        <v>0</v>
      </c>
      <c r="L2446">
        <v>0</v>
      </c>
      <c r="N2446" s="171" t="str">
        <f t="shared" si="114"/>
        <v>840094-GRPHT-ML</v>
      </c>
      <c r="O2446" s="172" t="str">
        <f>IF(B2446="NET","",IF(B2446="","",IFERROR(VLOOKUP(N2446,EAN!$A:$B,2,FALSE),"MANGLER - MÅ OPPDATERE EAN-FANEN")))</f>
        <v>MANGLER - MÅ OPPDATERE EAN-FANEN</v>
      </c>
      <c r="P2446" s="171">
        <f t="shared" si="115"/>
        <v>0</v>
      </c>
      <c r="Q2446" s="171">
        <f t="shared" si="116"/>
        <v>0</v>
      </c>
      <c r="S2446" s="102" t="str">
        <f>IF(B2446="NET","",IFERROR(VLOOKUP(O2446,'2) Order Form'!$V$9:$V$905,1,FALSE),"Ikke med I order form"))</f>
        <v>Ikke med I order form</v>
      </c>
      <c r="U2446" s="118"/>
    </row>
    <row r="2447" spans="1:21">
      <c r="A2447">
        <v>840094</v>
      </c>
      <c r="B2447" t="s">
        <v>3699</v>
      </c>
      <c r="C2447" t="s">
        <v>3939</v>
      </c>
      <c r="D2447" t="s">
        <v>4114</v>
      </c>
      <c r="E2447" t="s">
        <v>4111</v>
      </c>
      <c r="F2447" t="s">
        <v>81</v>
      </c>
      <c r="G2447" t="s">
        <v>111</v>
      </c>
      <c r="H2447">
        <v>0</v>
      </c>
      <c r="I2447">
        <v>0</v>
      </c>
      <c r="J2447">
        <v>0</v>
      </c>
      <c r="K2447">
        <v>0</v>
      </c>
      <c r="L2447">
        <v>0</v>
      </c>
      <c r="N2447" s="171" t="str">
        <f t="shared" si="114"/>
        <v>840094-GRPHT-LXL</v>
      </c>
      <c r="O2447" s="172" t="str">
        <f>IF(B2447="NET","",IF(B2447="","",IFERROR(VLOOKUP(N2447,EAN!$A:$B,2,FALSE),"MANGLER - MÅ OPPDATERE EAN-FANEN")))</f>
        <v>MANGLER - MÅ OPPDATERE EAN-FANEN</v>
      </c>
      <c r="P2447" s="171">
        <f t="shared" si="115"/>
        <v>0</v>
      </c>
      <c r="Q2447" s="171">
        <f t="shared" si="116"/>
        <v>0</v>
      </c>
      <c r="S2447" s="102" t="str">
        <f>IF(B2447="NET","",IFERROR(VLOOKUP(O2447,'2) Order Form'!$V$9:$V$905,1,FALSE),"Ikke med I order form"))</f>
        <v>Ikke med I order form</v>
      </c>
      <c r="U2447" s="118"/>
    </row>
    <row r="2448" spans="1:21">
      <c r="A2448">
        <v>840094</v>
      </c>
      <c r="B2448" t="s">
        <v>3699</v>
      </c>
      <c r="C2448" t="s">
        <v>3939</v>
      </c>
      <c r="D2448" t="s">
        <v>178</v>
      </c>
      <c r="E2448" t="s">
        <v>163</v>
      </c>
      <c r="F2448" t="s">
        <v>79</v>
      </c>
      <c r="G2448" t="s">
        <v>111</v>
      </c>
      <c r="H2448">
        <v>105</v>
      </c>
      <c r="I2448">
        <v>105</v>
      </c>
      <c r="J2448">
        <v>105</v>
      </c>
      <c r="K2448">
        <v>105</v>
      </c>
      <c r="L2448">
        <v>105</v>
      </c>
      <c r="N2448" s="171" t="str">
        <f t="shared" si="114"/>
        <v>840094-GSWHT-SM</v>
      </c>
      <c r="O2448" s="172" t="str">
        <f>IF(B2448="NET","",IF(B2448="","",IFERROR(VLOOKUP(N2448,EAN!$A:$B,2,FALSE),"MANGLER - MÅ OPPDATERE EAN-FANEN")))</f>
        <v>MANGLER - MÅ OPPDATERE EAN-FANEN</v>
      </c>
      <c r="P2448" s="171">
        <f t="shared" si="115"/>
        <v>105</v>
      </c>
      <c r="Q2448" s="171">
        <f t="shared" si="116"/>
        <v>105</v>
      </c>
      <c r="S2448" s="102" t="str">
        <f>IF(B2448="NET","",IFERROR(VLOOKUP(O2448,'2) Order Form'!$V$9:$V$905,1,FALSE),"Ikke med I order form"))</f>
        <v>Ikke med I order form</v>
      </c>
      <c r="U2448" s="118"/>
    </row>
    <row r="2449" spans="1:21">
      <c r="A2449">
        <v>840094</v>
      </c>
      <c r="B2449" t="s">
        <v>3699</v>
      </c>
      <c r="C2449" t="s">
        <v>3939</v>
      </c>
      <c r="D2449" t="s">
        <v>179</v>
      </c>
      <c r="E2449" t="s">
        <v>163</v>
      </c>
      <c r="F2449" t="s">
        <v>80</v>
      </c>
      <c r="G2449" t="s">
        <v>111</v>
      </c>
      <c r="H2449">
        <v>121</v>
      </c>
      <c r="I2449">
        <v>121</v>
      </c>
      <c r="J2449">
        <v>121</v>
      </c>
      <c r="K2449">
        <v>121</v>
      </c>
      <c r="L2449">
        <v>121</v>
      </c>
      <c r="N2449" s="171" t="str">
        <f t="shared" si="114"/>
        <v>840094-GSWHT-ML</v>
      </c>
      <c r="O2449" s="172" t="str">
        <f>IF(B2449="NET","",IF(B2449="","",IFERROR(VLOOKUP(N2449,EAN!$A:$B,2,FALSE),"MANGLER - MÅ OPPDATERE EAN-FANEN")))</f>
        <v>MANGLER - MÅ OPPDATERE EAN-FANEN</v>
      </c>
      <c r="P2449" s="171">
        <f t="shared" si="115"/>
        <v>121</v>
      </c>
      <c r="Q2449" s="171">
        <f t="shared" si="116"/>
        <v>121</v>
      </c>
      <c r="S2449" s="102" t="str">
        <f>IF(B2449="NET","",IFERROR(VLOOKUP(O2449,'2) Order Form'!$V$9:$V$905,1,FALSE),"Ikke med I order form"))</f>
        <v>Ikke med I order form</v>
      </c>
      <c r="U2449" s="118"/>
    </row>
    <row r="2450" spans="1:21">
      <c r="A2450">
        <v>840094</v>
      </c>
      <c r="B2450" t="s">
        <v>3699</v>
      </c>
      <c r="C2450" t="s">
        <v>3939</v>
      </c>
      <c r="D2450" t="s">
        <v>180</v>
      </c>
      <c r="E2450" t="s">
        <v>163</v>
      </c>
      <c r="F2450" t="s">
        <v>81</v>
      </c>
      <c r="G2450" t="s">
        <v>111</v>
      </c>
      <c r="H2450">
        <v>73</v>
      </c>
      <c r="I2450">
        <v>73</v>
      </c>
      <c r="J2450">
        <v>73</v>
      </c>
      <c r="K2450">
        <v>73</v>
      </c>
      <c r="L2450">
        <v>73</v>
      </c>
      <c r="N2450" s="171" t="str">
        <f t="shared" si="114"/>
        <v>840094-GSWHT-LXL</v>
      </c>
      <c r="O2450" s="172" t="str">
        <f>IF(B2450="NET","",IF(B2450="","",IFERROR(VLOOKUP(N2450,EAN!$A:$B,2,FALSE),"MANGLER - MÅ OPPDATERE EAN-FANEN")))</f>
        <v>MANGLER - MÅ OPPDATERE EAN-FANEN</v>
      </c>
      <c r="P2450" s="171">
        <f t="shared" si="115"/>
        <v>73</v>
      </c>
      <c r="Q2450" s="171">
        <f t="shared" si="116"/>
        <v>73</v>
      </c>
      <c r="S2450" s="102" t="str">
        <f>IF(B2450="NET","",IFERROR(VLOOKUP(O2450,'2) Order Form'!$V$9:$V$905,1,FALSE),"Ikke med I order form"))</f>
        <v>Ikke med I order form</v>
      </c>
      <c r="U2450" s="118"/>
    </row>
    <row r="2451" spans="1:21">
      <c r="A2451">
        <v>840094</v>
      </c>
      <c r="B2451" t="s">
        <v>3699</v>
      </c>
      <c r="C2451" t="s">
        <v>3939</v>
      </c>
      <c r="D2451" t="s">
        <v>3512</v>
      </c>
      <c r="E2451" t="s">
        <v>3513</v>
      </c>
      <c r="F2451" t="s">
        <v>79</v>
      </c>
      <c r="G2451" t="s">
        <v>214</v>
      </c>
      <c r="H2451">
        <v>51</v>
      </c>
      <c r="I2451">
        <v>51</v>
      </c>
      <c r="J2451">
        <v>51</v>
      </c>
      <c r="K2451">
        <v>51</v>
      </c>
      <c r="L2451">
        <v>51</v>
      </c>
      <c r="N2451" s="171" t="str">
        <f t="shared" ref="N2451:N2514" si="117">CONCATENATE(A2451,"-",D2451)</f>
        <v>840094-MASEM-SM</v>
      </c>
      <c r="O2451" s="172" t="str">
        <f>IF(B2451="NET","",IF(B2451="","",IFERROR(VLOOKUP(N2451,EAN!$A:$B,2,FALSE),"MANGLER - MÅ OPPDATERE EAN-FANEN")))</f>
        <v>MANGLER - MÅ OPPDATERE EAN-FANEN</v>
      </c>
      <c r="P2451" s="171">
        <f t="shared" ref="P2451:P2514" si="118">H2451</f>
        <v>51</v>
      </c>
      <c r="Q2451" s="171">
        <f t="shared" ref="Q2451:Q2514" si="119">L2451</f>
        <v>51</v>
      </c>
      <c r="S2451" s="102" t="str">
        <f>IF(B2451="NET","",IFERROR(VLOOKUP(O2451,'2) Order Form'!$V$9:$V$905,1,FALSE),"Ikke med I order form"))</f>
        <v>Ikke med I order form</v>
      </c>
      <c r="U2451" s="118"/>
    </row>
    <row r="2452" spans="1:21">
      <c r="A2452">
        <v>840094</v>
      </c>
      <c r="B2452" t="s">
        <v>3699</v>
      </c>
      <c r="C2452" t="s">
        <v>3939</v>
      </c>
      <c r="D2452" t="s">
        <v>3514</v>
      </c>
      <c r="E2452" t="s">
        <v>3513</v>
      </c>
      <c r="F2452" t="s">
        <v>80</v>
      </c>
      <c r="G2452" t="s">
        <v>214</v>
      </c>
      <c r="H2452">
        <v>39</v>
      </c>
      <c r="I2452">
        <v>39</v>
      </c>
      <c r="J2452">
        <v>39</v>
      </c>
      <c r="K2452">
        <v>39</v>
      </c>
      <c r="L2452">
        <v>39</v>
      </c>
      <c r="N2452" s="171" t="str">
        <f t="shared" si="117"/>
        <v>840094-MASEM-ML</v>
      </c>
      <c r="O2452" s="172" t="str">
        <f>IF(B2452="NET","",IF(B2452="","",IFERROR(VLOOKUP(N2452,EAN!$A:$B,2,FALSE),"MANGLER - MÅ OPPDATERE EAN-FANEN")))</f>
        <v>MANGLER - MÅ OPPDATERE EAN-FANEN</v>
      </c>
      <c r="P2452" s="171">
        <f t="shared" si="118"/>
        <v>39</v>
      </c>
      <c r="Q2452" s="171">
        <f t="shared" si="119"/>
        <v>39</v>
      </c>
      <c r="S2452" s="102" t="str">
        <f>IF(B2452="NET","",IFERROR(VLOOKUP(O2452,'2) Order Form'!$V$9:$V$905,1,FALSE),"Ikke med I order form"))</f>
        <v>Ikke med I order form</v>
      </c>
      <c r="U2452" s="118"/>
    </row>
    <row r="2453" spans="1:21">
      <c r="A2453">
        <v>840094</v>
      </c>
      <c r="B2453" t="s">
        <v>3699</v>
      </c>
      <c r="C2453" t="s">
        <v>3939</v>
      </c>
      <c r="D2453" t="s">
        <v>3515</v>
      </c>
      <c r="E2453" t="s">
        <v>3513</v>
      </c>
      <c r="F2453" t="s">
        <v>81</v>
      </c>
      <c r="G2453" t="s">
        <v>214</v>
      </c>
      <c r="H2453">
        <v>43</v>
      </c>
      <c r="I2453">
        <v>43</v>
      </c>
      <c r="J2453">
        <v>43</v>
      </c>
      <c r="K2453">
        <v>43</v>
      </c>
      <c r="L2453">
        <v>43</v>
      </c>
      <c r="N2453" s="171" t="str">
        <f t="shared" si="117"/>
        <v>840094-MASEM-LXL</v>
      </c>
      <c r="O2453" s="172" t="str">
        <f>IF(B2453="NET","",IF(B2453="","",IFERROR(VLOOKUP(N2453,EAN!$A:$B,2,FALSE),"MANGLER - MÅ OPPDATERE EAN-FANEN")))</f>
        <v>MANGLER - MÅ OPPDATERE EAN-FANEN</v>
      </c>
      <c r="P2453" s="171">
        <f t="shared" si="118"/>
        <v>43</v>
      </c>
      <c r="Q2453" s="171">
        <f t="shared" si="119"/>
        <v>43</v>
      </c>
      <c r="S2453" s="102" t="str">
        <f>IF(B2453="NET","",IFERROR(VLOOKUP(O2453,'2) Order Form'!$V$9:$V$905,1,FALSE),"Ikke med I order form"))</f>
        <v>Ikke med I order form</v>
      </c>
      <c r="U2453" s="118"/>
    </row>
    <row r="2454" spans="1:21">
      <c r="A2454">
        <v>840094</v>
      </c>
      <c r="B2454" t="s">
        <v>3699</v>
      </c>
      <c r="C2454" t="s">
        <v>3939</v>
      </c>
      <c r="D2454" t="s">
        <v>3520</v>
      </c>
      <c r="E2454" t="s">
        <v>3521</v>
      </c>
      <c r="F2454" t="s">
        <v>79</v>
      </c>
      <c r="G2454" t="s">
        <v>214</v>
      </c>
      <c r="H2454">
        <v>0</v>
      </c>
      <c r="I2454">
        <v>0</v>
      </c>
      <c r="J2454">
        <v>0</v>
      </c>
      <c r="K2454">
        <v>0</v>
      </c>
      <c r="L2454">
        <v>0</v>
      </c>
      <c r="N2454" s="171" t="str">
        <f t="shared" si="117"/>
        <v>840094-MBBLU-SM</v>
      </c>
      <c r="O2454" s="172" t="str">
        <f>IF(B2454="NET","",IF(B2454="","",IFERROR(VLOOKUP(N2454,EAN!$A:$B,2,FALSE),"MANGLER - MÅ OPPDATERE EAN-FANEN")))</f>
        <v>MANGLER - MÅ OPPDATERE EAN-FANEN</v>
      </c>
      <c r="P2454" s="171">
        <f t="shared" si="118"/>
        <v>0</v>
      </c>
      <c r="Q2454" s="171">
        <f t="shared" si="119"/>
        <v>0</v>
      </c>
      <c r="S2454" s="102" t="str">
        <f>IF(B2454="NET","",IFERROR(VLOOKUP(O2454,'2) Order Form'!$V$9:$V$905,1,FALSE),"Ikke med I order form"))</f>
        <v>Ikke med I order form</v>
      </c>
      <c r="U2454" s="118"/>
    </row>
    <row r="2455" spans="1:21">
      <c r="A2455">
        <v>840094</v>
      </c>
      <c r="B2455" t="s">
        <v>3699</v>
      </c>
      <c r="C2455" t="s">
        <v>3939</v>
      </c>
      <c r="D2455" t="s">
        <v>3522</v>
      </c>
      <c r="E2455" t="s">
        <v>3521</v>
      </c>
      <c r="F2455" t="s">
        <v>80</v>
      </c>
      <c r="G2455" t="s">
        <v>214</v>
      </c>
      <c r="H2455">
        <v>0</v>
      </c>
      <c r="I2455">
        <v>0</v>
      </c>
      <c r="J2455">
        <v>0</v>
      </c>
      <c r="K2455">
        <v>0</v>
      </c>
      <c r="L2455">
        <v>0</v>
      </c>
      <c r="N2455" s="171" t="str">
        <f t="shared" si="117"/>
        <v>840094-MBBLU-ML</v>
      </c>
      <c r="O2455" s="172" t="str">
        <f>IF(B2455="NET","",IF(B2455="","",IFERROR(VLOOKUP(N2455,EAN!$A:$B,2,FALSE),"MANGLER - MÅ OPPDATERE EAN-FANEN")))</f>
        <v>MANGLER - MÅ OPPDATERE EAN-FANEN</v>
      </c>
      <c r="P2455" s="171">
        <f t="shared" si="118"/>
        <v>0</v>
      </c>
      <c r="Q2455" s="171">
        <f t="shared" si="119"/>
        <v>0</v>
      </c>
      <c r="S2455" s="102" t="str">
        <f>IF(B2455="NET","",IFERROR(VLOOKUP(O2455,'2) Order Form'!$V$9:$V$905,1,FALSE),"Ikke med I order form"))</f>
        <v>Ikke med I order form</v>
      </c>
      <c r="U2455" s="118"/>
    </row>
    <row r="2456" spans="1:21">
      <c r="A2456">
        <v>840094</v>
      </c>
      <c r="B2456" t="s">
        <v>3699</v>
      </c>
      <c r="C2456" t="s">
        <v>3939</v>
      </c>
      <c r="D2456" t="s">
        <v>3523</v>
      </c>
      <c r="E2456" t="s">
        <v>3521</v>
      </c>
      <c r="F2456" t="s">
        <v>81</v>
      </c>
      <c r="G2456" t="s">
        <v>214</v>
      </c>
      <c r="H2456">
        <v>0</v>
      </c>
      <c r="I2456">
        <v>0</v>
      </c>
      <c r="J2456">
        <v>0</v>
      </c>
      <c r="K2456">
        <v>0</v>
      </c>
      <c r="L2456">
        <v>0</v>
      </c>
      <c r="N2456" s="171" t="str">
        <f t="shared" si="117"/>
        <v>840094-MBBLU-LXL</v>
      </c>
      <c r="O2456" s="172" t="str">
        <f>IF(B2456="NET","",IF(B2456="","",IFERROR(VLOOKUP(N2456,EAN!$A:$B,2,FALSE),"MANGLER - MÅ OPPDATERE EAN-FANEN")))</f>
        <v>MANGLER - MÅ OPPDATERE EAN-FANEN</v>
      </c>
      <c r="P2456" s="171">
        <f t="shared" si="118"/>
        <v>0</v>
      </c>
      <c r="Q2456" s="171">
        <f t="shared" si="119"/>
        <v>0</v>
      </c>
      <c r="S2456" s="102" t="str">
        <f>IF(B2456="NET","",IFERROR(VLOOKUP(O2456,'2) Order Form'!$V$9:$V$905,1,FALSE),"Ikke med I order form"))</f>
        <v>Ikke med I order form</v>
      </c>
      <c r="U2456" s="118"/>
    </row>
    <row r="2457" spans="1:21">
      <c r="A2457">
        <v>840094</v>
      </c>
      <c r="B2457" t="s">
        <v>3699</v>
      </c>
      <c r="C2457" t="s">
        <v>3939</v>
      </c>
      <c r="D2457" t="s">
        <v>3670</v>
      </c>
      <c r="E2457" t="s">
        <v>3671</v>
      </c>
      <c r="F2457" t="s">
        <v>79</v>
      </c>
      <c r="G2457" t="s">
        <v>111</v>
      </c>
      <c r="H2457">
        <v>40</v>
      </c>
      <c r="I2457">
        <v>40</v>
      </c>
      <c r="J2457">
        <v>40</v>
      </c>
      <c r="K2457">
        <v>40</v>
      </c>
      <c r="L2457">
        <v>40</v>
      </c>
      <c r="N2457" s="171" t="str">
        <f t="shared" si="117"/>
        <v>840094-MBRWH-SM</v>
      </c>
      <c r="O2457" s="172" t="str">
        <f>IF(B2457="NET","",IF(B2457="","",IFERROR(VLOOKUP(N2457,EAN!$A:$B,2,FALSE),"MANGLER - MÅ OPPDATERE EAN-FANEN")))</f>
        <v>MANGLER - MÅ OPPDATERE EAN-FANEN</v>
      </c>
      <c r="P2457" s="171">
        <f t="shared" si="118"/>
        <v>40</v>
      </c>
      <c r="Q2457" s="171">
        <f t="shared" si="119"/>
        <v>40</v>
      </c>
      <c r="S2457" s="102" t="str">
        <f>IF(B2457="NET","",IFERROR(VLOOKUP(O2457,'2) Order Form'!$V$9:$V$905,1,FALSE),"Ikke med I order form"))</f>
        <v>Ikke med I order form</v>
      </c>
      <c r="U2457" s="118"/>
    </row>
    <row r="2458" spans="1:21">
      <c r="A2458">
        <v>840094</v>
      </c>
      <c r="B2458" t="s">
        <v>3699</v>
      </c>
      <c r="C2458" t="s">
        <v>3939</v>
      </c>
      <c r="D2458" t="s">
        <v>3672</v>
      </c>
      <c r="E2458" t="s">
        <v>3671</v>
      </c>
      <c r="F2458" t="s">
        <v>80</v>
      </c>
      <c r="G2458" t="s">
        <v>111</v>
      </c>
      <c r="H2458">
        <v>1162</v>
      </c>
      <c r="I2458">
        <v>1162</v>
      </c>
      <c r="J2458">
        <v>1162</v>
      </c>
      <c r="K2458">
        <v>1162</v>
      </c>
      <c r="L2458">
        <v>1162</v>
      </c>
      <c r="N2458" s="171" t="str">
        <f t="shared" si="117"/>
        <v>840094-MBRWH-ML</v>
      </c>
      <c r="O2458" s="172" t="str">
        <f>IF(B2458="NET","",IF(B2458="","",IFERROR(VLOOKUP(N2458,EAN!$A:$B,2,FALSE),"MANGLER - MÅ OPPDATERE EAN-FANEN")))</f>
        <v>MANGLER - MÅ OPPDATERE EAN-FANEN</v>
      </c>
      <c r="P2458" s="171">
        <f t="shared" si="118"/>
        <v>1162</v>
      </c>
      <c r="Q2458" s="171">
        <f t="shared" si="119"/>
        <v>1162</v>
      </c>
      <c r="S2458" s="102" t="str">
        <f>IF(B2458="NET","",IFERROR(VLOOKUP(O2458,'2) Order Form'!$V$9:$V$905,1,FALSE),"Ikke med I order form"))</f>
        <v>Ikke med I order form</v>
      </c>
      <c r="U2458" s="118"/>
    </row>
    <row r="2459" spans="1:21">
      <c r="A2459">
        <v>840094</v>
      </c>
      <c r="B2459" t="s">
        <v>3699</v>
      </c>
      <c r="C2459" t="s">
        <v>3939</v>
      </c>
      <c r="D2459" t="s">
        <v>3673</v>
      </c>
      <c r="E2459" t="s">
        <v>3671</v>
      </c>
      <c r="F2459" t="s">
        <v>81</v>
      </c>
      <c r="G2459" t="s">
        <v>111</v>
      </c>
      <c r="H2459">
        <v>72</v>
      </c>
      <c r="I2459">
        <v>72</v>
      </c>
      <c r="J2459">
        <v>72</v>
      </c>
      <c r="K2459">
        <v>72</v>
      </c>
      <c r="L2459">
        <v>72</v>
      </c>
      <c r="N2459" s="171" t="str">
        <f t="shared" si="117"/>
        <v>840094-MBRWH-LXL</v>
      </c>
      <c r="O2459" s="172" t="str">
        <f>IF(B2459="NET","",IF(B2459="","",IFERROR(VLOOKUP(N2459,EAN!$A:$B,2,FALSE),"MANGLER - MÅ OPPDATERE EAN-FANEN")))</f>
        <v>MANGLER - MÅ OPPDATERE EAN-FANEN</v>
      </c>
      <c r="P2459" s="171">
        <f t="shared" si="118"/>
        <v>72</v>
      </c>
      <c r="Q2459" s="171">
        <f t="shared" si="119"/>
        <v>72</v>
      </c>
      <c r="S2459" s="102" t="str">
        <f>IF(B2459="NET","",IFERROR(VLOOKUP(O2459,'2) Order Form'!$V$9:$V$905,1,FALSE),"Ikke med I order form"))</f>
        <v>Ikke med I order form</v>
      </c>
      <c r="U2459" s="118"/>
    </row>
    <row r="2460" spans="1:21">
      <c r="A2460">
        <v>840094</v>
      </c>
      <c r="B2460" t="s">
        <v>3699</v>
      </c>
      <c r="C2460" t="s">
        <v>3939</v>
      </c>
      <c r="D2460" t="s">
        <v>1075</v>
      </c>
      <c r="E2460" t="s">
        <v>2867</v>
      </c>
      <c r="F2460" t="s">
        <v>79</v>
      </c>
      <c r="G2460" t="s">
        <v>214</v>
      </c>
      <c r="H2460">
        <v>27</v>
      </c>
      <c r="I2460">
        <v>27</v>
      </c>
      <c r="J2460">
        <v>27</v>
      </c>
      <c r="K2460">
        <v>27</v>
      </c>
      <c r="L2460">
        <v>27</v>
      </c>
      <c r="N2460" s="171" t="str">
        <f t="shared" si="117"/>
        <v>840094-MBUOE-SM</v>
      </c>
      <c r="O2460" s="172" t="str">
        <f>IF(B2460="NET","",IF(B2460="","",IFERROR(VLOOKUP(N2460,EAN!$A:$B,2,FALSE),"MANGLER - MÅ OPPDATERE EAN-FANEN")))</f>
        <v>MANGLER - MÅ OPPDATERE EAN-FANEN</v>
      </c>
      <c r="P2460" s="171">
        <f t="shared" si="118"/>
        <v>27</v>
      </c>
      <c r="Q2460" s="171">
        <f t="shared" si="119"/>
        <v>27</v>
      </c>
      <c r="S2460" s="102" t="str">
        <f>IF(B2460="NET","",IFERROR(VLOOKUP(O2460,'2) Order Form'!$V$9:$V$905,1,FALSE),"Ikke med I order form"))</f>
        <v>Ikke med I order form</v>
      </c>
      <c r="U2460" s="118"/>
    </row>
    <row r="2461" spans="1:21">
      <c r="A2461">
        <v>840094</v>
      </c>
      <c r="B2461" t="s">
        <v>3699</v>
      </c>
      <c r="C2461" t="s">
        <v>3939</v>
      </c>
      <c r="D2461" t="s">
        <v>1076</v>
      </c>
      <c r="E2461" t="s">
        <v>2867</v>
      </c>
      <c r="F2461" t="s">
        <v>80</v>
      </c>
      <c r="G2461" t="s">
        <v>214</v>
      </c>
      <c r="H2461">
        <v>82</v>
      </c>
      <c r="I2461">
        <v>82</v>
      </c>
      <c r="J2461">
        <v>82</v>
      </c>
      <c r="K2461">
        <v>82</v>
      </c>
      <c r="L2461">
        <v>82</v>
      </c>
      <c r="N2461" s="171" t="str">
        <f t="shared" si="117"/>
        <v>840094-MBUOE-ML</v>
      </c>
      <c r="O2461" s="172" t="str">
        <f>IF(B2461="NET","",IF(B2461="","",IFERROR(VLOOKUP(N2461,EAN!$A:$B,2,FALSE),"MANGLER - MÅ OPPDATERE EAN-FANEN")))</f>
        <v>MANGLER - MÅ OPPDATERE EAN-FANEN</v>
      </c>
      <c r="P2461" s="171">
        <f t="shared" si="118"/>
        <v>82</v>
      </c>
      <c r="Q2461" s="171">
        <f t="shared" si="119"/>
        <v>82</v>
      </c>
      <c r="S2461" s="102" t="str">
        <f>IF(B2461="NET","",IFERROR(VLOOKUP(O2461,'2) Order Form'!$V$9:$V$905,1,FALSE),"Ikke med I order form"))</f>
        <v>Ikke med I order form</v>
      </c>
      <c r="U2461" s="118"/>
    </row>
    <row r="2462" spans="1:21">
      <c r="A2462">
        <v>840094</v>
      </c>
      <c r="B2462" t="s">
        <v>3699</v>
      </c>
      <c r="C2462" t="s">
        <v>3939</v>
      </c>
      <c r="D2462" t="s">
        <v>1077</v>
      </c>
      <c r="E2462" t="s">
        <v>2867</v>
      </c>
      <c r="F2462" t="s">
        <v>81</v>
      </c>
      <c r="G2462" t="s">
        <v>214</v>
      </c>
      <c r="H2462">
        <v>47</v>
      </c>
      <c r="I2462">
        <v>47</v>
      </c>
      <c r="J2462">
        <v>47</v>
      </c>
      <c r="K2462">
        <v>47</v>
      </c>
      <c r="L2462">
        <v>47</v>
      </c>
      <c r="N2462" s="171" t="str">
        <f t="shared" si="117"/>
        <v>840094-MBUOE-LXL</v>
      </c>
      <c r="O2462" s="172" t="str">
        <f>IF(B2462="NET","",IF(B2462="","",IFERROR(VLOOKUP(N2462,EAN!$A:$B,2,FALSE),"MANGLER - MÅ OPPDATERE EAN-FANEN")))</f>
        <v>MANGLER - MÅ OPPDATERE EAN-FANEN</v>
      </c>
      <c r="P2462" s="171">
        <f t="shared" si="118"/>
        <v>47</v>
      </c>
      <c r="Q2462" s="171">
        <f t="shared" si="119"/>
        <v>47</v>
      </c>
      <c r="S2462" s="102" t="str">
        <f>IF(B2462="NET","",IFERROR(VLOOKUP(O2462,'2) Order Form'!$V$9:$V$905,1,FALSE),"Ikke med I order form"))</f>
        <v>Ikke med I order form</v>
      </c>
      <c r="U2462" s="118"/>
    </row>
    <row r="2463" spans="1:21">
      <c r="A2463">
        <v>840094</v>
      </c>
      <c r="B2463" t="s">
        <v>3699</v>
      </c>
      <c r="C2463" t="s">
        <v>3939</v>
      </c>
      <c r="D2463" t="s">
        <v>3634</v>
      </c>
      <c r="E2463" t="s">
        <v>317</v>
      </c>
      <c r="F2463" t="s">
        <v>79</v>
      </c>
      <c r="G2463" t="s">
        <v>214</v>
      </c>
      <c r="H2463">
        <v>8</v>
      </c>
      <c r="I2463">
        <v>8</v>
      </c>
      <c r="J2463">
        <v>8</v>
      </c>
      <c r="K2463">
        <v>8</v>
      </c>
      <c r="L2463">
        <v>8</v>
      </c>
      <c r="N2463" s="171" t="str">
        <f t="shared" si="117"/>
        <v>840094-MCHOR-SM</v>
      </c>
      <c r="O2463" s="172" t="str">
        <f>IF(B2463="NET","",IF(B2463="","",IFERROR(VLOOKUP(N2463,EAN!$A:$B,2,FALSE),"MANGLER - MÅ OPPDATERE EAN-FANEN")))</f>
        <v>MANGLER - MÅ OPPDATERE EAN-FANEN</v>
      </c>
      <c r="P2463" s="171">
        <f t="shared" si="118"/>
        <v>8</v>
      </c>
      <c r="Q2463" s="171">
        <f t="shared" si="119"/>
        <v>8</v>
      </c>
      <c r="S2463" s="102" t="str">
        <f>IF(B2463="NET","",IFERROR(VLOOKUP(O2463,'2) Order Form'!$V$9:$V$905,1,FALSE),"Ikke med I order form"))</f>
        <v>Ikke med I order form</v>
      </c>
      <c r="U2463" s="118"/>
    </row>
    <row r="2464" spans="1:21">
      <c r="A2464">
        <v>840094</v>
      </c>
      <c r="B2464" t="s">
        <v>3699</v>
      </c>
      <c r="C2464" t="s">
        <v>3939</v>
      </c>
      <c r="D2464" t="s">
        <v>3635</v>
      </c>
      <c r="E2464" t="s">
        <v>317</v>
      </c>
      <c r="F2464" t="s">
        <v>80</v>
      </c>
      <c r="G2464" t="s">
        <v>214</v>
      </c>
      <c r="H2464">
        <v>0</v>
      </c>
      <c r="I2464">
        <v>0</v>
      </c>
      <c r="J2464">
        <v>0</v>
      </c>
      <c r="K2464">
        <v>0</v>
      </c>
      <c r="L2464">
        <v>0</v>
      </c>
      <c r="N2464" s="171" t="str">
        <f t="shared" si="117"/>
        <v>840094-MCHOR-ML</v>
      </c>
      <c r="O2464" s="172" t="str">
        <f>IF(B2464="NET","",IF(B2464="","",IFERROR(VLOOKUP(N2464,EAN!$A:$B,2,FALSE),"MANGLER - MÅ OPPDATERE EAN-FANEN")))</f>
        <v>MANGLER - MÅ OPPDATERE EAN-FANEN</v>
      </c>
      <c r="P2464" s="171">
        <f t="shared" si="118"/>
        <v>0</v>
      </c>
      <c r="Q2464" s="171">
        <f t="shared" si="119"/>
        <v>0</v>
      </c>
      <c r="S2464" s="102" t="str">
        <f>IF(B2464="NET","",IFERROR(VLOOKUP(O2464,'2) Order Form'!$V$9:$V$905,1,FALSE),"Ikke med I order form"))</f>
        <v>Ikke med I order form</v>
      </c>
      <c r="U2464" s="118"/>
    </row>
    <row r="2465" spans="1:21">
      <c r="A2465">
        <v>840094</v>
      </c>
      <c r="B2465" t="s">
        <v>3699</v>
      </c>
      <c r="C2465" t="s">
        <v>3939</v>
      </c>
      <c r="D2465" t="s">
        <v>3636</v>
      </c>
      <c r="E2465" t="s">
        <v>317</v>
      </c>
      <c r="F2465" t="s">
        <v>81</v>
      </c>
      <c r="G2465" t="s">
        <v>214</v>
      </c>
      <c r="H2465">
        <v>0</v>
      </c>
      <c r="I2465">
        <v>0</v>
      </c>
      <c r="J2465">
        <v>0</v>
      </c>
      <c r="K2465">
        <v>0</v>
      </c>
      <c r="L2465">
        <v>0</v>
      </c>
      <c r="N2465" s="171" t="str">
        <f t="shared" si="117"/>
        <v>840094-MCHOR-LXL</v>
      </c>
      <c r="O2465" s="172" t="str">
        <f>IF(B2465="NET","",IF(B2465="","",IFERROR(VLOOKUP(N2465,EAN!$A:$B,2,FALSE),"MANGLER - MÅ OPPDATERE EAN-FANEN")))</f>
        <v>MANGLER - MÅ OPPDATERE EAN-FANEN</v>
      </c>
      <c r="P2465" s="171">
        <f t="shared" si="118"/>
        <v>0</v>
      </c>
      <c r="Q2465" s="171">
        <f t="shared" si="119"/>
        <v>0</v>
      </c>
      <c r="S2465" s="102" t="str">
        <f>IF(B2465="NET","",IFERROR(VLOOKUP(O2465,'2) Order Form'!$V$9:$V$905,1,FALSE),"Ikke med I order form"))</f>
        <v>Ikke med I order form</v>
      </c>
      <c r="U2465" s="118"/>
    </row>
    <row r="2466" spans="1:21">
      <c r="A2466">
        <v>840094</v>
      </c>
      <c r="B2466" t="s">
        <v>3699</v>
      </c>
      <c r="C2466" t="s">
        <v>3939</v>
      </c>
      <c r="D2466" t="s">
        <v>216</v>
      </c>
      <c r="E2466" t="s">
        <v>217</v>
      </c>
      <c r="F2466" t="s">
        <v>79</v>
      </c>
      <c r="G2466" t="s">
        <v>214</v>
      </c>
      <c r="H2466">
        <v>1</v>
      </c>
      <c r="I2466">
        <v>1</v>
      </c>
      <c r="J2466">
        <v>1</v>
      </c>
      <c r="K2466">
        <v>1</v>
      </c>
      <c r="L2466">
        <v>1</v>
      </c>
      <c r="N2466" s="171" t="str">
        <f t="shared" si="117"/>
        <v>840094-MNGRY-SM</v>
      </c>
      <c r="O2466" s="172" t="str">
        <f>IF(B2466="NET","",IF(B2466="","",IFERROR(VLOOKUP(N2466,EAN!$A:$B,2,FALSE),"MANGLER - MÅ OPPDATERE EAN-FANEN")))</f>
        <v>MANGLER - MÅ OPPDATERE EAN-FANEN</v>
      </c>
      <c r="P2466" s="171">
        <f t="shared" si="118"/>
        <v>1</v>
      </c>
      <c r="Q2466" s="171">
        <f t="shared" si="119"/>
        <v>1</v>
      </c>
      <c r="S2466" s="102" t="str">
        <f>IF(B2466="NET","",IFERROR(VLOOKUP(O2466,'2) Order Form'!$V$9:$V$905,1,FALSE),"Ikke med I order form"))</f>
        <v>Ikke med I order form</v>
      </c>
      <c r="U2466" s="118"/>
    </row>
    <row r="2467" spans="1:21">
      <c r="A2467">
        <v>840094</v>
      </c>
      <c r="B2467" t="s">
        <v>3699</v>
      </c>
      <c r="C2467" t="s">
        <v>3939</v>
      </c>
      <c r="D2467" t="s">
        <v>218</v>
      </c>
      <c r="E2467" t="s">
        <v>217</v>
      </c>
      <c r="F2467" t="s">
        <v>80</v>
      </c>
      <c r="G2467" t="s">
        <v>214</v>
      </c>
      <c r="H2467">
        <v>0</v>
      </c>
      <c r="I2467">
        <v>0</v>
      </c>
      <c r="J2467">
        <v>0</v>
      </c>
      <c r="K2467">
        <v>0</v>
      </c>
      <c r="L2467">
        <v>0</v>
      </c>
      <c r="N2467" s="171" t="str">
        <f t="shared" si="117"/>
        <v>840094-MNGRY-ML</v>
      </c>
      <c r="O2467" s="172" t="str">
        <f>IF(B2467="NET","",IF(B2467="","",IFERROR(VLOOKUP(N2467,EAN!$A:$B,2,FALSE),"MANGLER - MÅ OPPDATERE EAN-FANEN")))</f>
        <v>MANGLER - MÅ OPPDATERE EAN-FANEN</v>
      </c>
      <c r="P2467" s="171">
        <f t="shared" si="118"/>
        <v>0</v>
      </c>
      <c r="Q2467" s="171">
        <f t="shared" si="119"/>
        <v>0</v>
      </c>
      <c r="S2467" s="102" t="str">
        <f>IF(B2467="NET","",IFERROR(VLOOKUP(O2467,'2) Order Form'!$V$9:$V$905,1,FALSE),"Ikke med I order form"))</f>
        <v>Ikke med I order form</v>
      </c>
      <c r="U2467" s="118"/>
    </row>
    <row r="2468" spans="1:21">
      <c r="A2468">
        <v>840094</v>
      </c>
      <c r="B2468" t="s">
        <v>3699</v>
      </c>
      <c r="C2468" t="s">
        <v>3939</v>
      </c>
      <c r="D2468" t="s">
        <v>219</v>
      </c>
      <c r="E2468" t="s">
        <v>217</v>
      </c>
      <c r="F2468" t="s">
        <v>81</v>
      </c>
      <c r="G2468" t="s">
        <v>214</v>
      </c>
      <c r="H2468">
        <v>0</v>
      </c>
      <c r="I2468">
        <v>0</v>
      </c>
      <c r="J2468">
        <v>0</v>
      </c>
      <c r="K2468">
        <v>0</v>
      </c>
      <c r="L2468">
        <v>0</v>
      </c>
      <c r="N2468" s="171" t="str">
        <f t="shared" si="117"/>
        <v>840094-MNGRY-LXL</v>
      </c>
      <c r="O2468" s="172" t="str">
        <f>IF(B2468="NET","",IF(B2468="","",IFERROR(VLOOKUP(N2468,EAN!$A:$B,2,FALSE),"MANGLER - MÅ OPPDATERE EAN-FANEN")))</f>
        <v>MANGLER - MÅ OPPDATERE EAN-FANEN</v>
      </c>
      <c r="P2468" s="171">
        <f t="shared" si="118"/>
        <v>0</v>
      </c>
      <c r="Q2468" s="171">
        <f t="shared" si="119"/>
        <v>0</v>
      </c>
      <c r="S2468" s="102" t="str">
        <f>IF(B2468="NET","",IFERROR(VLOOKUP(O2468,'2) Order Form'!$V$9:$V$905,1,FALSE),"Ikke med I order form"))</f>
        <v>Ikke med I order form</v>
      </c>
      <c r="U2468" s="118"/>
    </row>
    <row r="2469" spans="1:21">
      <c r="A2469">
        <v>840094</v>
      </c>
      <c r="B2469" t="s">
        <v>3699</v>
      </c>
      <c r="C2469" t="s">
        <v>3939</v>
      </c>
      <c r="D2469" t="s">
        <v>3540</v>
      </c>
      <c r="E2469" t="s">
        <v>3541</v>
      </c>
      <c r="F2469" t="s">
        <v>79</v>
      </c>
      <c r="G2469" t="s">
        <v>214</v>
      </c>
      <c r="H2469">
        <v>5</v>
      </c>
      <c r="I2469">
        <v>5</v>
      </c>
      <c r="J2469">
        <v>5</v>
      </c>
      <c r="K2469">
        <v>5</v>
      </c>
      <c r="L2469">
        <v>5</v>
      </c>
      <c r="N2469" s="171" t="str">
        <f t="shared" si="117"/>
        <v>840094-MOLME-SM</v>
      </c>
      <c r="O2469" s="172" t="str">
        <f>IF(B2469="NET","",IF(B2469="","",IFERROR(VLOOKUP(N2469,EAN!$A:$B,2,FALSE),"MANGLER - MÅ OPPDATERE EAN-FANEN")))</f>
        <v>MANGLER - MÅ OPPDATERE EAN-FANEN</v>
      </c>
      <c r="P2469" s="171">
        <f t="shared" si="118"/>
        <v>5</v>
      </c>
      <c r="Q2469" s="171">
        <f t="shared" si="119"/>
        <v>5</v>
      </c>
      <c r="S2469" s="102" t="str">
        <f>IF(B2469="NET","",IFERROR(VLOOKUP(O2469,'2) Order Form'!$V$9:$V$905,1,FALSE),"Ikke med I order form"))</f>
        <v>Ikke med I order form</v>
      </c>
      <c r="U2469" s="118"/>
    </row>
    <row r="2470" spans="1:21">
      <c r="A2470">
        <v>840094</v>
      </c>
      <c r="B2470" t="s">
        <v>3699</v>
      </c>
      <c r="C2470" t="s">
        <v>3939</v>
      </c>
      <c r="D2470" t="s">
        <v>3542</v>
      </c>
      <c r="E2470" t="s">
        <v>3541</v>
      </c>
      <c r="F2470" t="s">
        <v>80</v>
      </c>
      <c r="G2470" t="s">
        <v>214</v>
      </c>
      <c r="H2470">
        <v>0</v>
      </c>
      <c r="I2470">
        <v>0</v>
      </c>
      <c r="J2470">
        <v>0</v>
      </c>
      <c r="K2470">
        <v>0</v>
      </c>
      <c r="L2470">
        <v>0</v>
      </c>
      <c r="N2470" s="171" t="str">
        <f t="shared" si="117"/>
        <v>840094-MOLME-ML</v>
      </c>
      <c r="O2470" s="172" t="str">
        <f>IF(B2470="NET","",IF(B2470="","",IFERROR(VLOOKUP(N2470,EAN!$A:$B,2,FALSE),"MANGLER - MÅ OPPDATERE EAN-FANEN")))</f>
        <v>MANGLER - MÅ OPPDATERE EAN-FANEN</v>
      </c>
      <c r="P2470" s="171">
        <f t="shared" si="118"/>
        <v>0</v>
      </c>
      <c r="Q2470" s="171">
        <f t="shared" si="119"/>
        <v>0</v>
      </c>
      <c r="S2470" s="102" t="str">
        <f>IF(B2470="NET","",IFERROR(VLOOKUP(O2470,'2) Order Form'!$V$9:$V$905,1,FALSE),"Ikke med I order form"))</f>
        <v>Ikke med I order form</v>
      </c>
      <c r="U2470" s="118"/>
    </row>
    <row r="2471" spans="1:21">
      <c r="A2471">
        <v>840094</v>
      </c>
      <c r="B2471" t="s">
        <v>3699</v>
      </c>
      <c r="C2471" t="s">
        <v>3939</v>
      </c>
      <c r="D2471" t="s">
        <v>3543</v>
      </c>
      <c r="E2471" t="s">
        <v>3541</v>
      </c>
      <c r="F2471" t="s">
        <v>81</v>
      </c>
      <c r="G2471" t="s">
        <v>214</v>
      </c>
      <c r="H2471">
        <v>0</v>
      </c>
      <c r="I2471">
        <v>0</v>
      </c>
      <c r="J2471">
        <v>0</v>
      </c>
      <c r="K2471">
        <v>0</v>
      </c>
      <c r="L2471">
        <v>0</v>
      </c>
      <c r="N2471" s="171" t="str">
        <f t="shared" si="117"/>
        <v>840094-MOLME-LXL</v>
      </c>
      <c r="O2471" s="172" t="str">
        <f>IF(B2471="NET","",IF(B2471="","",IFERROR(VLOOKUP(N2471,EAN!$A:$B,2,FALSE),"MANGLER - MÅ OPPDATERE EAN-FANEN")))</f>
        <v>MANGLER - MÅ OPPDATERE EAN-FANEN</v>
      </c>
      <c r="P2471" s="171">
        <f t="shared" si="118"/>
        <v>0</v>
      </c>
      <c r="Q2471" s="171">
        <f t="shared" si="119"/>
        <v>0</v>
      </c>
      <c r="S2471" s="102" t="str">
        <f>IF(B2471="NET","",IFERROR(VLOOKUP(O2471,'2) Order Form'!$V$9:$V$905,1,FALSE),"Ikke med I order form"))</f>
        <v>Ikke med I order form</v>
      </c>
      <c r="U2471" s="118"/>
    </row>
    <row r="2472" spans="1:21">
      <c r="A2472">
        <v>840094</v>
      </c>
      <c r="B2472" t="s">
        <v>3699</v>
      </c>
      <c r="C2472" t="s">
        <v>3939</v>
      </c>
      <c r="D2472" t="s">
        <v>3544</v>
      </c>
      <c r="E2472" t="s">
        <v>3545</v>
      </c>
      <c r="F2472" t="s">
        <v>79</v>
      </c>
      <c r="G2472" t="s">
        <v>214</v>
      </c>
      <c r="H2472">
        <v>0</v>
      </c>
      <c r="I2472">
        <v>0</v>
      </c>
      <c r="J2472">
        <v>0</v>
      </c>
      <c r="K2472">
        <v>0</v>
      </c>
      <c r="L2472">
        <v>0</v>
      </c>
      <c r="N2472" s="171" t="str">
        <f t="shared" si="117"/>
        <v>840094-MSHBL-SM</v>
      </c>
      <c r="O2472" s="172" t="str">
        <f>IF(B2472="NET","",IF(B2472="","",IFERROR(VLOOKUP(N2472,EAN!$A:$B,2,FALSE),"MANGLER - MÅ OPPDATERE EAN-FANEN")))</f>
        <v>MANGLER - MÅ OPPDATERE EAN-FANEN</v>
      </c>
      <c r="P2472" s="171">
        <f t="shared" si="118"/>
        <v>0</v>
      </c>
      <c r="Q2472" s="171">
        <f t="shared" si="119"/>
        <v>0</v>
      </c>
      <c r="S2472" s="102" t="str">
        <f>IF(B2472="NET","",IFERROR(VLOOKUP(O2472,'2) Order Form'!$V$9:$V$905,1,FALSE),"Ikke med I order form"))</f>
        <v>Ikke med I order form</v>
      </c>
      <c r="U2472" s="118"/>
    </row>
    <row r="2473" spans="1:21">
      <c r="A2473">
        <v>840094</v>
      </c>
      <c r="B2473" t="s">
        <v>3699</v>
      </c>
      <c r="C2473" t="s">
        <v>3939</v>
      </c>
      <c r="D2473" t="s">
        <v>3546</v>
      </c>
      <c r="E2473" t="s">
        <v>3545</v>
      </c>
      <c r="F2473" t="s">
        <v>80</v>
      </c>
      <c r="G2473" t="s">
        <v>214</v>
      </c>
      <c r="H2473">
        <v>0</v>
      </c>
      <c r="I2473">
        <v>0</v>
      </c>
      <c r="J2473">
        <v>0</v>
      </c>
      <c r="K2473">
        <v>0</v>
      </c>
      <c r="L2473">
        <v>0</v>
      </c>
      <c r="N2473" s="171" t="str">
        <f t="shared" si="117"/>
        <v>840094-MSHBL-ML</v>
      </c>
      <c r="O2473" s="172" t="str">
        <f>IF(B2473="NET","",IF(B2473="","",IFERROR(VLOOKUP(N2473,EAN!$A:$B,2,FALSE),"MANGLER - MÅ OPPDATERE EAN-FANEN")))</f>
        <v>MANGLER - MÅ OPPDATERE EAN-FANEN</v>
      </c>
      <c r="P2473" s="171">
        <f t="shared" si="118"/>
        <v>0</v>
      </c>
      <c r="Q2473" s="171">
        <f t="shared" si="119"/>
        <v>0</v>
      </c>
      <c r="S2473" s="102" t="str">
        <f>IF(B2473="NET","",IFERROR(VLOOKUP(O2473,'2) Order Form'!$V$9:$V$905,1,FALSE),"Ikke med I order form"))</f>
        <v>Ikke med I order form</v>
      </c>
      <c r="U2473" s="118"/>
    </row>
    <row r="2474" spans="1:21">
      <c r="A2474">
        <v>840094</v>
      </c>
      <c r="B2474" t="s">
        <v>3699</v>
      </c>
      <c r="C2474" t="s">
        <v>3939</v>
      </c>
      <c r="D2474" t="s">
        <v>3547</v>
      </c>
      <c r="E2474" t="s">
        <v>3545</v>
      </c>
      <c r="F2474" t="s">
        <v>81</v>
      </c>
      <c r="G2474" t="s">
        <v>214</v>
      </c>
      <c r="H2474">
        <v>0</v>
      </c>
      <c r="I2474">
        <v>0</v>
      </c>
      <c r="J2474">
        <v>0</v>
      </c>
      <c r="K2474">
        <v>0</v>
      </c>
      <c r="L2474">
        <v>0</v>
      </c>
      <c r="N2474" s="171" t="str">
        <f t="shared" si="117"/>
        <v>840094-MSHBL-LXL</v>
      </c>
      <c r="O2474" s="172" t="str">
        <f>IF(B2474="NET","",IF(B2474="","",IFERROR(VLOOKUP(N2474,EAN!$A:$B,2,FALSE),"MANGLER - MÅ OPPDATERE EAN-FANEN")))</f>
        <v>MANGLER - MÅ OPPDATERE EAN-FANEN</v>
      </c>
      <c r="P2474" s="171">
        <f t="shared" si="118"/>
        <v>0</v>
      </c>
      <c r="Q2474" s="171">
        <f t="shared" si="119"/>
        <v>0</v>
      </c>
      <c r="S2474" s="102" t="str">
        <f>IF(B2474="NET","",IFERROR(VLOOKUP(O2474,'2) Order Form'!$V$9:$V$905,1,FALSE),"Ikke med I order form"))</f>
        <v>Ikke med I order form</v>
      </c>
      <c r="U2474" s="118"/>
    </row>
    <row r="2475" spans="1:21">
      <c r="A2475">
        <v>840094</v>
      </c>
      <c r="B2475" t="s">
        <v>3699</v>
      </c>
      <c r="C2475" t="s">
        <v>3939</v>
      </c>
      <c r="D2475" t="s">
        <v>3581</v>
      </c>
      <c r="E2475" t="s">
        <v>3230</v>
      </c>
      <c r="F2475" t="s">
        <v>79</v>
      </c>
      <c r="G2475" t="s">
        <v>214</v>
      </c>
      <c r="H2475">
        <v>21</v>
      </c>
      <c r="I2475">
        <v>21</v>
      </c>
      <c r="J2475">
        <v>21</v>
      </c>
      <c r="K2475">
        <v>21</v>
      </c>
      <c r="L2475">
        <v>21</v>
      </c>
      <c r="N2475" s="171" t="str">
        <f t="shared" si="117"/>
        <v>840094-MTURQ-SM</v>
      </c>
      <c r="O2475" s="172" t="str">
        <f>IF(B2475="NET","",IF(B2475="","",IFERROR(VLOOKUP(N2475,EAN!$A:$B,2,FALSE),"MANGLER - MÅ OPPDATERE EAN-FANEN")))</f>
        <v>MANGLER - MÅ OPPDATERE EAN-FANEN</v>
      </c>
      <c r="P2475" s="171">
        <f t="shared" si="118"/>
        <v>21</v>
      </c>
      <c r="Q2475" s="171">
        <f t="shared" si="119"/>
        <v>21</v>
      </c>
      <c r="S2475" s="102" t="str">
        <f>IF(B2475="NET","",IFERROR(VLOOKUP(O2475,'2) Order Form'!$V$9:$V$905,1,FALSE),"Ikke med I order form"))</f>
        <v>Ikke med I order form</v>
      </c>
      <c r="U2475" s="118"/>
    </row>
    <row r="2476" spans="1:21">
      <c r="A2476">
        <v>840094</v>
      </c>
      <c r="B2476" t="s">
        <v>3699</v>
      </c>
      <c r="C2476" t="s">
        <v>3939</v>
      </c>
      <c r="D2476" t="s">
        <v>3582</v>
      </c>
      <c r="E2476" t="s">
        <v>3230</v>
      </c>
      <c r="F2476" t="s">
        <v>80</v>
      </c>
      <c r="G2476" t="s">
        <v>214</v>
      </c>
      <c r="H2476">
        <v>50</v>
      </c>
      <c r="I2476">
        <v>50</v>
      </c>
      <c r="J2476">
        <v>50</v>
      </c>
      <c r="K2476">
        <v>50</v>
      </c>
      <c r="L2476">
        <v>50</v>
      </c>
      <c r="N2476" s="171" t="str">
        <f t="shared" si="117"/>
        <v>840094-MTURQ-ML</v>
      </c>
      <c r="O2476" s="172" t="str">
        <f>IF(B2476="NET","",IF(B2476="","",IFERROR(VLOOKUP(N2476,EAN!$A:$B,2,FALSE),"MANGLER - MÅ OPPDATERE EAN-FANEN")))</f>
        <v>MANGLER - MÅ OPPDATERE EAN-FANEN</v>
      </c>
      <c r="P2476" s="171">
        <f t="shared" si="118"/>
        <v>50</v>
      </c>
      <c r="Q2476" s="171">
        <f t="shared" si="119"/>
        <v>50</v>
      </c>
      <c r="S2476" s="102" t="str">
        <f>IF(B2476="NET","",IFERROR(VLOOKUP(O2476,'2) Order Form'!$V$9:$V$905,1,FALSE),"Ikke med I order form"))</f>
        <v>Ikke med I order form</v>
      </c>
      <c r="U2476" s="118"/>
    </row>
    <row r="2477" spans="1:21">
      <c r="A2477">
        <v>840094</v>
      </c>
      <c r="B2477" t="s">
        <v>3699</v>
      </c>
      <c r="C2477" t="s">
        <v>3939</v>
      </c>
      <c r="D2477" t="s">
        <v>3678</v>
      </c>
      <c r="E2477" t="s">
        <v>3230</v>
      </c>
      <c r="F2477" t="s">
        <v>81</v>
      </c>
      <c r="G2477" t="s">
        <v>214</v>
      </c>
      <c r="H2477">
        <v>44</v>
      </c>
      <c r="I2477">
        <v>44</v>
      </c>
      <c r="J2477">
        <v>44</v>
      </c>
      <c r="K2477">
        <v>44</v>
      </c>
      <c r="L2477">
        <v>44</v>
      </c>
      <c r="N2477" s="171" t="str">
        <f t="shared" si="117"/>
        <v>840094-MTURQ-LXL</v>
      </c>
      <c r="O2477" s="172" t="str">
        <f>IF(B2477="NET","",IF(B2477="","",IFERROR(VLOOKUP(N2477,EAN!$A:$B,2,FALSE),"MANGLER - MÅ OPPDATERE EAN-FANEN")))</f>
        <v>MANGLER - MÅ OPPDATERE EAN-FANEN</v>
      </c>
      <c r="P2477" s="171">
        <f t="shared" si="118"/>
        <v>44</v>
      </c>
      <c r="Q2477" s="171">
        <f t="shared" si="119"/>
        <v>44</v>
      </c>
      <c r="S2477" s="102" t="str">
        <f>IF(B2477="NET","",IFERROR(VLOOKUP(O2477,'2) Order Form'!$V$9:$V$905,1,FALSE),"Ikke med I order form"))</f>
        <v>Ikke med I order form</v>
      </c>
      <c r="U2477" s="118"/>
    </row>
    <row r="2478" spans="1:21">
      <c r="A2478">
        <v>840094</v>
      </c>
      <c r="B2478" t="s">
        <v>3699</v>
      </c>
      <c r="C2478" t="s">
        <v>3939</v>
      </c>
      <c r="D2478" t="s">
        <v>3503</v>
      </c>
      <c r="E2478" t="s">
        <v>3502</v>
      </c>
      <c r="F2478" t="s">
        <v>79</v>
      </c>
      <c r="G2478" t="s">
        <v>214</v>
      </c>
      <c r="H2478">
        <v>61</v>
      </c>
      <c r="I2478">
        <v>61</v>
      </c>
      <c r="J2478">
        <v>61</v>
      </c>
      <c r="K2478">
        <v>61</v>
      </c>
      <c r="L2478">
        <v>61</v>
      </c>
      <c r="N2478" s="171" t="str">
        <f t="shared" si="117"/>
        <v>840094-RGLDM-SM</v>
      </c>
      <c r="O2478" s="172" t="str">
        <f>IF(B2478="NET","",IF(B2478="","",IFERROR(VLOOKUP(N2478,EAN!$A:$B,2,FALSE),"MANGLER - MÅ OPPDATERE EAN-FANEN")))</f>
        <v>MANGLER - MÅ OPPDATERE EAN-FANEN</v>
      </c>
      <c r="P2478" s="171">
        <f t="shared" si="118"/>
        <v>61</v>
      </c>
      <c r="Q2478" s="171">
        <f t="shared" si="119"/>
        <v>61</v>
      </c>
      <c r="S2478" s="102" t="str">
        <f>IF(B2478="NET","",IFERROR(VLOOKUP(O2478,'2) Order Form'!$V$9:$V$905,1,FALSE),"Ikke med I order form"))</f>
        <v>Ikke med I order form</v>
      </c>
      <c r="U2478" s="118"/>
    </row>
    <row r="2479" spans="1:21">
      <c r="A2479">
        <v>840094</v>
      </c>
      <c r="B2479" t="s">
        <v>3699</v>
      </c>
      <c r="C2479" t="s">
        <v>3939</v>
      </c>
      <c r="D2479" t="s">
        <v>3584</v>
      </c>
      <c r="E2479" t="s">
        <v>3502</v>
      </c>
      <c r="F2479" t="s">
        <v>80</v>
      </c>
      <c r="G2479" t="s">
        <v>214</v>
      </c>
      <c r="H2479">
        <v>127</v>
      </c>
      <c r="I2479">
        <v>127</v>
      </c>
      <c r="J2479">
        <v>127</v>
      </c>
      <c r="K2479">
        <v>127</v>
      </c>
      <c r="L2479">
        <v>127</v>
      </c>
      <c r="N2479" s="171" t="str">
        <f t="shared" si="117"/>
        <v>840094-RGLDM-ML</v>
      </c>
      <c r="O2479" s="172" t="str">
        <f>IF(B2479="NET","",IF(B2479="","",IFERROR(VLOOKUP(N2479,EAN!$A:$B,2,FALSE),"MANGLER - MÅ OPPDATERE EAN-FANEN")))</f>
        <v>MANGLER - MÅ OPPDATERE EAN-FANEN</v>
      </c>
      <c r="P2479" s="171">
        <f t="shared" si="118"/>
        <v>127</v>
      </c>
      <c r="Q2479" s="171">
        <f t="shared" si="119"/>
        <v>127</v>
      </c>
      <c r="S2479" s="102" t="str">
        <f>IF(B2479="NET","",IFERROR(VLOOKUP(O2479,'2) Order Form'!$V$9:$V$905,1,FALSE),"Ikke med I order form"))</f>
        <v>Ikke med I order form</v>
      </c>
      <c r="U2479" s="118"/>
    </row>
    <row r="2480" spans="1:21">
      <c r="A2480">
        <v>840094</v>
      </c>
      <c r="B2480" t="s">
        <v>3699</v>
      </c>
      <c r="C2480" t="s">
        <v>3939</v>
      </c>
      <c r="D2480" t="s">
        <v>3700</v>
      </c>
      <c r="E2480" t="s">
        <v>3502</v>
      </c>
      <c r="F2480" t="s">
        <v>81</v>
      </c>
      <c r="G2480" t="s">
        <v>214</v>
      </c>
      <c r="H2480">
        <v>48</v>
      </c>
      <c r="I2480">
        <v>48</v>
      </c>
      <c r="J2480">
        <v>48</v>
      </c>
      <c r="K2480">
        <v>48</v>
      </c>
      <c r="L2480">
        <v>48</v>
      </c>
      <c r="N2480" s="171" t="str">
        <f t="shared" si="117"/>
        <v>840094-RGLDM-LXL</v>
      </c>
      <c r="O2480" s="172" t="str">
        <f>IF(B2480="NET","",IF(B2480="","",IFERROR(VLOOKUP(N2480,EAN!$A:$B,2,FALSE),"MANGLER - MÅ OPPDATERE EAN-FANEN")))</f>
        <v>MANGLER - MÅ OPPDATERE EAN-FANEN</v>
      </c>
      <c r="P2480" s="171">
        <f t="shared" si="118"/>
        <v>48</v>
      </c>
      <c r="Q2480" s="171">
        <f t="shared" si="119"/>
        <v>48</v>
      </c>
      <c r="S2480" s="102" t="str">
        <f>IF(B2480="NET","",IFERROR(VLOOKUP(O2480,'2) Order Form'!$V$9:$V$905,1,FALSE),"Ikke med I order form"))</f>
        <v>Ikke med I order form</v>
      </c>
      <c r="U2480" s="118"/>
    </row>
    <row r="2481" spans="1:21">
      <c r="A2481">
        <v>840094</v>
      </c>
      <c r="B2481" t="s">
        <v>3699</v>
      </c>
      <c r="C2481" t="s">
        <v>3939</v>
      </c>
      <c r="D2481" t="s">
        <v>4122</v>
      </c>
      <c r="E2481" t="s">
        <v>4121</v>
      </c>
      <c r="F2481" t="s">
        <v>79</v>
      </c>
      <c r="G2481" t="s">
        <v>111</v>
      </c>
      <c r="H2481">
        <v>0</v>
      </c>
      <c r="I2481">
        <v>0</v>
      </c>
      <c r="J2481">
        <v>0</v>
      </c>
      <c r="K2481">
        <v>0</v>
      </c>
      <c r="L2481">
        <v>0</v>
      </c>
      <c r="N2481" s="171" t="str">
        <f t="shared" si="117"/>
        <v>840094-WIGRN-SM</v>
      </c>
      <c r="O2481" s="172" t="str">
        <f>IF(B2481="NET","",IF(B2481="","",IFERROR(VLOOKUP(N2481,EAN!$A:$B,2,FALSE),"MANGLER - MÅ OPPDATERE EAN-FANEN")))</f>
        <v>MANGLER - MÅ OPPDATERE EAN-FANEN</v>
      </c>
      <c r="P2481" s="171">
        <f t="shared" si="118"/>
        <v>0</v>
      </c>
      <c r="Q2481" s="171">
        <f t="shared" si="119"/>
        <v>0</v>
      </c>
      <c r="S2481" s="102" t="str">
        <f>IF(B2481="NET","",IFERROR(VLOOKUP(O2481,'2) Order Form'!$V$9:$V$905,1,FALSE),"Ikke med I order form"))</f>
        <v>Ikke med I order form</v>
      </c>
      <c r="U2481" s="118"/>
    </row>
    <row r="2482" spans="1:21">
      <c r="A2482">
        <v>840094</v>
      </c>
      <c r="B2482" t="s">
        <v>3699</v>
      </c>
      <c r="C2482" t="s">
        <v>3939</v>
      </c>
      <c r="D2482" t="s">
        <v>4123</v>
      </c>
      <c r="E2482" t="s">
        <v>4121</v>
      </c>
      <c r="F2482" t="s">
        <v>80</v>
      </c>
      <c r="G2482" t="s">
        <v>111</v>
      </c>
      <c r="H2482">
        <v>0</v>
      </c>
      <c r="I2482">
        <v>0</v>
      </c>
      <c r="J2482">
        <v>0</v>
      </c>
      <c r="K2482">
        <v>0</v>
      </c>
      <c r="L2482">
        <v>0</v>
      </c>
      <c r="N2482" s="171" t="str">
        <f t="shared" si="117"/>
        <v>840094-WIGRN-ML</v>
      </c>
      <c r="O2482" s="172" t="str">
        <f>IF(B2482="NET","",IF(B2482="","",IFERROR(VLOOKUP(N2482,EAN!$A:$B,2,FALSE),"MANGLER - MÅ OPPDATERE EAN-FANEN")))</f>
        <v>MANGLER - MÅ OPPDATERE EAN-FANEN</v>
      </c>
      <c r="P2482" s="171">
        <f t="shared" si="118"/>
        <v>0</v>
      </c>
      <c r="Q2482" s="171">
        <f t="shared" si="119"/>
        <v>0</v>
      </c>
      <c r="S2482" s="102" t="str">
        <f>IF(B2482="NET","",IFERROR(VLOOKUP(O2482,'2) Order Form'!$V$9:$V$905,1,FALSE),"Ikke med I order form"))</f>
        <v>Ikke med I order form</v>
      </c>
      <c r="U2482" s="118"/>
    </row>
    <row r="2483" spans="1:21">
      <c r="A2483">
        <v>840094</v>
      </c>
      <c r="B2483" t="s">
        <v>3699</v>
      </c>
      <c r="C2483" t="s">
        <v>3939</v>
      </c>
      <c r="D2483" t="s">
        <v>4124</v>
      </c>
      <c r="E2483" t="s">
        <v>4121</v>
      </c>
      <c r="F2483" t="s">
        <v>81</v>
      </c>
      <c r="G2483" t="s">
        <v>111</v>
      </c>
      <c r="H2483">
        <v>0</v>
      </c>
      <c r="I2483">
        <v>0</v>
      </c>
      <c r="J2483">
        <v>0</v>
      </c>
      <c r="K2483">
        <v>0</v>
      </c>
      <c r="L2483">
        <v>0</v>
      </c>
      <c r="N2483" s="171" t="str">
        <f t="shared" si="117"/>
        <v>840094-WIGRN-LXL</v>
      </c>
      <c r="O2483" s="172" t="str">
        <f>IF(B2483="NET","",IF(B2483="","",IFERROR(VLOOKUP(N2483,EAN!$A:$B,2,FALSE),"MANGLER - MÅ OPPDATERE EAN-FANEN")))</f>
        <v>MANGLER - MÅ OPPDATERE EAN-FANEN</v>
      </c>
      <c r="P2483" s="171">
        <f t="shared" si="118"/>
        <v>0</v>
      </c>
      <c r="Q2483" s="171">
        <f t="shared" si="119"/>
        <v>0</v>
      </c>
      <c r="S2483" s="102" t="str">
        <f>IF(B2483="NET","",IFERROR(VLOOKUP(O2483,'2) Order Form'!$V$9:$V$905,1,FALSE),"Ikke med I order form"))</f>
        <v>Ikke med I order form</v>
      </c>
      <c r="U2483" s="118"/>
    </row>
    <row r="2484" spans="1:21">
      <c r="A2484">
        <v>840094</v>
      </c>
      <c r="B2484" t="s">
        <v>3699</v>
      </c>
      <c r="C2484" t="s">
        <v>3939</v>
      </c>
      <c r="D2484" t="s">
        <v>1497</v>
      </c>
      <c r="E2484" t="s">
        <v>1475</v>
      </c>
      <c r="F2484" t="s">
        <v>79</v>
      </c>
      <c r="G2484" t="s">
        <v>214</v>
      </c>
      <c r="H2484">
        <v>21</v>
      </c>
      <c r="I2484">
        <v>21</v>
      </c>
      <c r="J2484">
        <v>21</v>
      </c>
      <c r="K2484">
        <v>21</v>
      </c>
      <c r="L2484">
        <v>21</v>
      </c>
      <c r="N2484" s="171" t="str">
        <f t="shared" si="117"/>
        <v>840094-WOLND-SM</v>
      </c>
      <c r="O2484" s="172" t="str">
        <f>IF(B2484="NET","",IF(B2484="","",IFERROR(VLOOKUP(N2484,EAN!$A:$B,2,FALSE),"MANGLER - MÅ OPPDATERE EAN-FANEN")))</f>
        <v>MANGLER - MÅ OPPDATERE EAN-FANEN</v>
      </c>
      <c r="P2484" s="171">
        <f t="shared" si="118"/>
        <v>21</v>
      </c>
      <c r="Q2484" s="171">
        <f t="shared" si="119"/>
        <v>21</v>
      </c>
      <c r="S2484" s="102" t="str">
        <f>IF(B2484="NET","",IFERROR(VLOOKUP(O2484,'2) Order Form'!$V$9:$V$905,1,FALSE),"Ikke med I order form"))</f>
        <v>Ikke med I order form</v>
      </c>
      <c r="U2484" s="118"/>
    </row>
    <row r="2485" spans="1:21">
      <c r="A2485">
        <v>840094</v>
      </c>
      <c r="B2485" t="s">
        <v>3699</v>
      </c>
      <c r="C2485" t="s">
        <v>3939</v>
      </c>
      <c r="D2485" t="s">
        <v>1498</v>
      </c>
      <c r="E2485" t="s">
        <v>1475</v>
      </c>
      <c r="F2485" t="s">
        <v>80</v>
      </c>
      <c r="G2485" t="s">
        <v>214</v>
      </c>
      <c r="H2485">
        <v>36</v>
      </c>
      <c r="I2485">
        <v>36</v>
      </c>
      <c r="J2485">
        <v>36</v>
      </c>
      <c r="K2485">
        <v>36</v>
      </c>
      <c r="L2485">
        <v>36</v>
      </c>
      <c r="N2485" s="171" t="str">
        <f t="shared" si="117"/>
        <v>840094-WOLND-ML</v>
      </c>
      <c r="O2485" s="172" t="str">
        <f>IF(B2485="NET","",IF(B2485="","",IFERROR(VLOOKUP(N2485,EAN!$A:$B,2,FALSE),"MANGLER - MÅ OPPDATERE EAN-FANEN")))</f>
        <v>MANGLER - MÅ OPPDATERE EAN-FANEN</v>
      </c>
      <c r="P2485" s="171">
        <f t="shared" si="118"/>
        <v>36</v>
      </c>
      <c r="Q2485" s="171">
        <f t="shared" si="119"/>
        <v>36</v>
      </c>
      <c r="S2485" s="102" t="str">
        <f>IF(B2485="NET","",IFERROR(VLOOKUP(O2485,'2) Order Form'!$V$9:$V$905,1,FALSE),"Ikke med I order form"))</f>
        <v>Ikke med I order form</v>
      </c>
      <c r="U2485" s="118"/>
    </row>
    <row r="2486" spans="1:21">
      <c r="A2486">
        <v>840094</v>
      </c>
      <c r="B2486" t="s">
        <v>3699</v>
      </c>
      <c r="C2486" t="s">
        <v>3939</v>
      </c>
      <c r="D2486" t="s">
        <v>1499</v>
      </c>
      <c r="E2486" t="s">
        <v>1475</v>
      </c>
      <c r="F2486" t="s">
        <v>81</v>
      </c>
      <c r="G2486" t="s">
        <v>214</v>
      </c>
      <c r="H2486">
        <v>12</v>
      </c>
      <c r="I2486">
        <v>12</v>
      </c>
      <c r="J2486">
        <v>12</v>
      </c>
      <c r="K2486">
        <v>12</v>
      </c>
      <c r="L2486">
        <v>12</v>
      </c>
      <c r="N2486" s="171" t="str">
        <f t="shared" si="117"/>
        <v>840094-WOLND-LXL</v>
      </c>
      <c r="O2486" s="172" t="str">
        <f>IF(B2486="NET","",IF(B2486="","",IFERROR(VLOOKUP(N2486,EAN!$A:$B,2,FALSE),"MANGLER - MÅ OPPDATERE EAN-FANEN")))</f>
        <v>MANGLER - MÅ OPPDATERE EAN-FANEN</v>
      </c>
      <c r="P2486" s="171">
        <f t="shared" si="118"/>
        <v>12</v>
      </c>
      <c r="Q2486" s="171">
        <f t="shared" si="119"/>
        <v>12</v>
      </c>
      <c r="S2486" s="102" t="str">
        <f>IF(B2486="NET","",IFERROR(VLOOKUP(O2486,'2) Order Form'!$V$9:$V$905,1,FALSE),"Ikke med I order form"))</f>
        <v>Ikke med I order form</v>
      </c>
      <c r="U2486" s="118"/>
    </row>
    <row r="2487" spans="1:21">
      <c r="A2487" s="140">
        <v>840095</v>
      </c>
      <c r="B2487" t="s">
        <v>170</v>
      </c>
      <c r="H2487" s="140">
        <v>202341</v>
      </c>
      <c r="I2487" s="140">
        <v>202342</v>
      </c>
      <c r="J2487" s="140">
        <v>202343</v>
      </c>
      <c r="K2487" s="140">
        <v>202344</v>
      </c>
      <c r="L2487" s="140">
        <v>202345</v>
      </c>
      <c r="N2487" s="171" t="str">
        <f t="shared" si="117"/>
        <v>840095-</v>
      </c>
      <c r="O2487" s="172" t="str">
        <f>IF(B2487="NET","",IF(B2487="","",IFERROR(VLOOKUP(N2487,EAN!$A:$B,2,FALSE),"MANGLER - MÅ OPPDATERE EAN-FANEN")))</f>
        <v/>
      </c>
      <c r="P2487" s="171">
        <f t="shared" si="118"/>
        <v>202341</v>
      </c>
      <c r="Q2487" s="171">
        <f t="shared" si="119"/>
        <v>202345</v>
      </c>
      <c r="S2487" s="102" t="str">
        <f>IF(B2487="NET","",IFERROR(VLOOKUP(O2487,'2) Order Form'!$V$9:$V$905,1,FALSE),"Ikke med I order form"))</f>
        <v/>
      </c>
      <c r="U2487" s="118"/>
    </row>
    <row r="2488" spans="1:21">
      <c r="A2488">
        <v>840095</v>
      </c>
      <c r="B2488" t="s">
        <v>3701</v>
      </c>
      <c r="C2488" t="s">
        <v>3939</v>
      </c>
      <c r="D2488" t="s">
        <v>4109</v>
      </c>
      <c r="E2488" t="s">
        <v>4096</v>
      </c>
      <c r="F2488" t="s">
        <v>79</v>
      </c>
      <c r="G2488" t="s">
        <v>111</v>
      </c>
      <c r="H2488">
        <v>0</v>
      </c>
      <c r="I2488">
        <v>0</v>
      </c>
      <c r="J2488">
        <v>0</v>
      </c>
      <c r="K2488">
        <v>0</v>
      </c>
      <c r="L2488">
        <v>0</v>
      </c>
      <c r="N2488" s="171" t="str">
        <f t="shared" si="117"/>
        <v>840095-CNPNK-SM</v>
      </c>
      <c r="O2488" s="172" t="str">
        <f>IF(B2488="NET","",IF(B2488="","",IFERROR(VLOOKUP(N2488,EAN!$A:$B,2,FALSE),"MANGLER - MÅ OPPDATERE EAN-FANEN")))</f>
        <v>MANGLER - MÅ OPPDATERE EAN-FANEN</v>
      </c>
      <c r="P2488" s="171">
        <f t="shared" si="118"/>
        <v>0</v>
      </c>
      <c r="Q2488" s="171">
        <f t="shared" si="119"/>
        <v>0</v>
      </c>
      <c r="S2488" s="102" t="str">
        <f>IF(B2488="NET","",IFERROR(VLOOKUP(O2488,'2) Order Form'!$V$9:$V$905,1,FALSE),"Ikke med I order form"))</f>
        <v>Ikke med I order form</v>
      </c>
      <c r="U2488" s="118"/>
    </row>
    <row r="2489" spans="1:21">
      <c r="A2489">
        <v>840095</v>
      </c>
      <c r="B2489" t="s">
        <v>3701</v>
      </c>
      <c r="C2489" t="s">
        <v>3939</v>
      </c>
      <c r="D2489" t="s">
        <v>4125</v>
      </c>
      <c r="E2489" t="s">
        <v>4096</v>
      </c>
      <c r="F2489" t="s">
        <v>80</v>
      </c>
      <c r="G2489" t="s">
        <v>111</v>
      </c>
      <c r="H2489">
        <v>0</v>
      </c>
      <c r="I2489">
        <v>0</v>
      </c>
      <c r="J2489">
        <v>0</v>
      </c>
      <c r="K2489">
        <v>0</v>
      </c>
      <c r="L2489">
        <v>0</v>
      </c>
      <c r="N2489" s="171" t="str">
        <f t="shared" si="117"/>
        <v>840095-CNPNK-ML</v>
      </c>
      <c r="O2489" s="172" t="str">
        <f>IF(B2489="NET","",IF(B2489="","",IFERROR(VLOOKUP(N2489,EAN!$A:$B,2,FALSE),"MANGLER - MÅ OPPDATERE EAN-FANEN")))</f>
        <v>MANGLER - MÅ OPPDATERE EAN-FANEN</v>
      </c>
      <c r="P2489" s="171">
        <f t="shared" si="118"/>
        <v>0</v>
      </c>
      <c r="Q2489" s="171">
        <f t="shared" si="119"/>
        <v>0</v>
      </c>
      <c r="S2489" s="102" t="str">
        <f>IF(B2489="NET","",IFERROR(VLOOKUP(O2489,'2) Order Form'!$V$9:$V$905,1,FALSE),"Ikke med I order form"))</f>
        <v>Ikke med I order form</v>
      </c>
      <c r="U2489" s="118"/>
    </row>
    <row r="2490" spans="1:21">
      <c r="A2490">
        <v>840095</v>
      </c>
      <c r="B2490" t="s">
        <v>3701</v>
      </c>
      <c r="C2490" t="s">
        <v>3939</v>
      </c>
      <c r="D2490" t="s">
        <v>4126</v>
      </c>
      <c r="E2490" t="s">
        <v>4096</v>
      </c>
      <c r="F2490" t="s">
        <v>81</v>
      </c>
      <c r="G2490" t="s">
        <v>111</v>
      </c>
      <c r="H2490">
        <v>0</v>
      </c>
      <c r="I2490">
        <v>0</v>
      </c>
      <c r="J2490">
        <v>0</v>
      </c>
      <c r="K2490">
        <v>0</v>
      </c>
      <c r="L2490">
        <v>0</v>
      </c>
      <c r="N2490" s="171" t="str">
        <f t="shared" si="117"/>
        <v>840095-CNPNK-LXL</v>
      </c>
      <c r="O2490" s="172" t="str">
        <f>IF(B2490="NET","",IF(B2490="","",IFERROR(VLOOKUP(N2490,EAN!$A:$B,2,FALSE),"MANGLER - MÅ OPPDATERE EAN-FANEN")))</f>
        <v>MANGLER - MÅ OPPDATERE EAN-FANEN</v>
      </c>
      <c r="P2490" s="171">
        <f t="shared" si="118"/>
        <v>0</v>
      </c>
      <c r="Q2490" s="171">
        <f t="shared" si="119"/>
        <v>0</v>
      </c>
      <c r="S2490" s="102" t="str">
        <f>IF(B2490="NET","",IFERROR(VLOOKUP(O2490,'2) Order Form'!$V$9:$V$905,1,FALSE),"Ikke med I order form"))</f>
        <v>Ikke med I order form</v>
      </c>
      <c r="U2490" s="118"/>
    </row>
    <row r="2491" spans="1:21">
      <c r="A2491">
        <v>840095</v>
      </c>
      <c r="B2491" t="s">
        <v>3701</v>
      </c>
      <c r="C2491" t="s">
        <v>3939</v>
      </c>
      <c r="D2491" t="s">
        <v>1072</v>
      </c>
      <c r="E2491" t="s">
        <v>1361</v>
      </c>
      <c r="F2491" t="s">
        <v>79</v>
      </c>
      <c r="G2491" t="s">
        <v>214</v>
      </c>
      <c r="H2491">
        <v>0</v>
      </c>
      <c r="I2491">
        <v>0</v>
      </c>
      <c r="J2491">
        <v>0</v>
      </c>
      <c r="K2491">
        <v>0</v>
      </c>
      <c r="L2491">
        <v>0</v>
      </c>
      <c r="N2491" s="171" t="str">
        <f t="shared" si="117"/>
        <v>840095-DPUMC-SM</v>
      </c>
      <c r="O2491" s="172" t="str">
        <f>IF(B2491="NET","",IF(B2491="","",IFERROR(VLOOKUP(N2491,EAN!$A:$B,2,FALSE),"MANGLER - MÅ OPPDATERE EAN-FANEN")))</f>
        <v>MANGLER - MÅ OPPDATERE EAN-FANEN</v>
      </c>
      <c r="P2491" s="171">
        <f t="shared" si="118"/>
        <v>0</v>
      </c>
      <c r="Q2491" s="171">
        <f t="shared" si="119"/>
        <v>0</v>
      </c>
      <c r="S2491" s="102" t="str">
        <f>IF(B2491="NET","",IFERROR(VLOOKUP(O2491,'2) Order Form'!$V$9:$V$905,1,FALSE),"Ikke med I order form"))</f>
        <v>Ikke med I order form</v>
      </c>
      <c r="U2491" s="118"/>
    </row>
    <row r="2492" spans="1:21">
      <c r="A2492">
        <v>840095</v>
      </c>
      <c r="B2492" t="s">
        <v>3701</v>
      </c>
      <c r="C2492" t="s">
        <v>3939</v>
      </c>
      <c r="D2492" t="s">
        <v>1073</v>
      </c>
      <c r="E2492" t="s">
        <v>1361</v>
      </c>
      <c r="F2492" t="s">
        <v>80</v>
      </c>
      <c r="G2492" t="s">
        <v>214</v>
      </c>
      <c r="H2492">
        <v>13</v>
      </c>
      <c r="I2492">
        <v>13</v>
      </c>
      <c r="J2492">
        <v>13</v>
      </c>
      <c r="K2492">
        <v>13</v>
      </c>
      <c r="L2492">
        <v>13</v>
      </c>
      <c r="N2492" s="171" t="str">
        <f t="shared" si="117"/>
        <v>840095-DPUMC-ML</v>
      </c>
      <c r="O2492" s="172" t="str">
        <f>IF(B2492="NET","",IF(B2492="","",IFERROR(VLOOKUP(N2492,EAN!$A:$B,2,FALSE),"MANGLER - MÅ OPPDATERE EAN-FANEN")))</f>
        <v>MANGLER - MÅ OPPDATERE EAN-FANEN</v>
      </c>
      <c r="P2492" s="171">
        <f t="shared" si="118"/>
        <v>13</v>
      </c>
      <c r="Q2492" s="171">
        <f t="shared" si="119"/>
        <v>13</v>
      </c>
      <c r="S2492" s="102" t="str">
        <f>IF(B2492="NET","",IFERROR(VLOOKUP(O2492,'2) Order Form'!$V$9:$V$905,1,FALSE),"Ikke med I order form"))</f>
        <v>Ikke med I order form</v>
      </c>
      <c r="U2492" s="118"/>
    </row>
    <row r="2493" spans="1:21">
      <c r="A2493">
        <v>840095</v>
      </c>
      <c r="B2493" t="s">
        <v>3701</v>
      </c>
      <c r="C2493" t="s">
        <v>3939</v>
      </c>
      <c r="D2493" t="s">
        <v>1074</v>
      </c>
      <c r="E2493" t="s">
        <v>1361</v>
      </c>
      <c r="F2493" t="s">
        <v>81</v>
      </c>
      <c r="G2493" t="s">
        <v>214</v>
      </c>
      <c r="H2493">
        <v>13</v>
      </c>
      <c r="I2493">
        <v>13</v>
      </c>
      <c r="J2493">
        <v>13</v>
      </c>
      <c r="K2493">
        <v>13</v>
      </c>
      <c r="L2493">
        <v>13</v>
      </c>
      <c r="N2493" s="171" t="str">
        <f t="shared" si="117"/>
        <v>840095-DPUMC-LXL</v>
      </c>
      <c r="O2493" s="172" t="str">
        <f>IF(B2493="NET","",IF(B2493="","",IFERROR(VLOOKUP(N2493,EAN!$A:$B,2,FALSE),"MANGLER - MÅ OPPDATERE EAN-FANEN")))</f>
        <v>MANGLER - MÅ OPPDATERE EAN-FANEN</v>
      </c>
      <c r="P2493" s="171">
        <f t="shared" si="118"/>
        <v>13</v>
      </c>
      <c r="Q2493" s="171">
        <f t="shared" si="119"/>
        <v>13</v>
      </c>
      <c r="S2493" s="102" t="str">
        <f>IF(B2493="NET","",IFERROR(VLOOKUP(O2493,'2) Order Form'!$V$9:$V$905,1,FALSE),"Ikke med I order form"))</f>
        <v>Ikke med I order form</v>
      </c>
      <c r="U2493" s="118"/>
    </row>
    <row r="2494" spans="1:21">
      <c r="A2494">
        <v>840095</v>
      </c>
      <c r="B2494" t="s">
        <v>3701</v>
      </c>
      <c r="C2494" t="s">
        <v>3939</v>
      </c>
      <c r="D2494" t="s">
        <v>171</v>
      </c>
      <c r="E2494" t="s">
        <v>162</v>
      </c>
      <c r="F2494" t="s">
        <v>79</v>
      </c>
      <c r="G2494" t="s">
        <v>111</v>
      </c>
      <c r="H2494">
        <v>44</v>
      </c>
      <c r="I2494">
        <v>44</v>
      </c>
      <c r="J2494">
        <v>44</v>
      </c>
      <c r="K2494">
        <v>44</v>
      </c>
      <c r="L2494">
        <v>44</v>
      </c>
      <c r="N2494" s="171" t="str">
        <f t="shared" si="117"/>
        <v>840095-DTBLK-SM</v>
      </c>
      <c r="O2494" s="172" t="str">
        <f>IF(B2494="NET","",IF(B2494="","",IFERROR(VLOOKUP(N2494,EAN!$A:$B,2,FALSE),"MANGLER - MÅ OPPDATERE EAN-FANEN")))</f>
        <v>MANGLER - MÅ OPPDATERE EAN-FANEN</v>
      </c>
      <c r="P2494" s="171">
        <f t="shared" si="118"/>
        <v>44</v>
      </c>
      <c r="Q2494" s="171">
        <f t="shared" si="119"/>
        <v>44</v>
      </c>
      <c r="S2494" s="102" t="str">
        <f>IF(B2494="NET","",IFERROR(VLOOKUP(O2494,'2) Order Form'!$V$9:$V$905,1,FALSE),"Ikke med I order form"))</f>
        <v>Ikke med I order form</v>
      </c>
      <c r="U2494" s="118"/>
    </row>
    <row r="2495" spans="1:21">
      <c r="A2495">
        <v>840095</v>
      </c>
      <c r="B2495" t="s">
        <v>3701</v>
      </c>
      <c r="C2495" t="s">
        <v>3939</v>
      </c>
      <c r="D2495" t="s">
        <v>172</v>
      </c>
      <c r="E2495" t="s">
        <v>162</v>
      </c>
      <c r="F2495" t="s">
        <v>80</v>
      </c>
      <c r="G2495" t="s">
        <v>111</v>
      </c>
      <c r="H2495">
        <v>38</v>
      </c>
      <c r="I2495">
        <v>38</v>
      </c>
      <c r="J2495">
        <v>38</v>
      </c>
      <c r="K2495">
        <v>38</v>
      </c>
      <c r="L2495">
        <v>38</v>
      </c>
      <c r="N2495" s="171" t="str">
        <f t="shared" si="117"/>
        <v>840095-DTBLK-ML</v>
      </c>
      <c r="O2495" s="172" t="str">
        <f>IF(B2495="NET","",IF(B2495="","",IFERROR(VLOOKUP(N2495,EAN!$A:$B,2,FALSE),"MANGLER - MÅ OPPDATERE EAN-FANEN")))</f>
        <v>MANGLER - MÅ OPPDATERE EAN-FANEN</v>
      </c>
      <c r="P2495" s="171">
        <f t="shared" si="118"/>
        <v>38</v>
      </c>
      <c r="Q2495" s="171">
        <f t="shared" si="119"/>
        <v>38</v>
      </c>
      <c r="S2495" s="102" t="str">
        <f>IF(B2495="NET","",IFERROR(VLOOKUP(O2495,'2) Order Form'!$V$9:$V$905,1,FALSE),"Ikke med I order form"))</f>
        <v>Ikke med I order form</v>
      </c>
      <c r="U2495" s="118"/>
    </row>
    <row r="2496" spans="1:21">
      <c r="A2496">
        <v>840095</v>
      </c>
      <c r="B2496" t="s">
        <v>3701</v>
      </c>
      <c r="C2496" t="s">
        <v>3939</v>
      </c>
      <c r="D2496" t="s">
        <v>173</v>
      </c>
      <c r="E2496" t="s">
        <v>162</v>
      </c>
      <c r="F2496" t="s">
        <v>81</v>
      </c>
      <c r="G2496" t="s">
        <v>111</v>
      </c>
      <c r="H2496">
        <v>85</v>
      </c>
      <c r="I2496">
        <v>85</v>
      </c>
      <c r="J2496">
        <v>85</v>
      </c>
      <c r="K2496">
        <v>85</v>
      </c>
      <c r="L2496">
        <v>85</v>
      </c>
      <c r="N2496" s="171" t="str">
        <f t="shared" si="117"/>
        <v>840095-DTBLK-LXL</v>
      </c>
      <c r="O2496" s="172" t="str">
        <f>IF(B2496="NET","",IF(B2496="","",IFERROR(VLOOKUP(N2496,EAN!$A:$B,2,FALSE),"MANGLER - MÅ OPPDATERE EAN-FANEN")))</f>
        <v>MANGLER - MÅ OPPDATERE EAN-FANEN</v>
      </c>
      <c r="P2496" s="171">
        <f t="shared" si="118"/>
        <v>85</v>
      </c>
      <c r="Q2496" s="171">
        <f t="shared" si="119"/>
        <v>85</v>
      </c>
      <c r="S2496" s="102" t="str">
        <f>IF(B2496="NET","",IFERROR(VLOOKUP(O2496,'2) Order Form'!$V$9:$V$905,1,FALSE),"Ikke med I order form"))</f>
        <v>Ikke med I order form</v>
      </c>
      <c r="U2496" s="118"/>
    </row>
    <row r="2497" spans="1:21">
      <c r="A2497">
        <v>840095</v>
      </c>
      <c r="B2497" t="s">
        <v>3701</v>
      </c>
      <c r="C2497" t="s">
        <v>3939</v>
      </c>
      <c r="D2497" t="s">
        <v>1407</v>
      </c>
      <c r="E2497" t="s">
        <v>2901</v>
      </c>
      <c r="F2497" t="s">
        <v>79</v>
      </c>
      <c r="G2497" t="s">
        <v>214</v>
      </c>
      <c r="H2497">
        <v>0</v>
      </c>
      <c r="I2497">
        <v>0</v>
      </c>
      <c r="J2497">
        <v>0</v>
      </c>
      <c r="K2497">
        <v>0</v>
      </c>
      <c r="L2497">
        <v>0</v>
      </c>
      <c r="N2497" s="171" t="str">
        <f t="shared" si="117"/>
        <v>840095-GFLUO-SM</v>
      </c>
      <c r="O2497" s="172" t="str">
        <f>IF(B2497="NET","",IF(B2497="","",IFERROR(VLOOKUP(N2497,EAN!$A:$B,2,FALSE),"MANGLER - MÅ OPPDATERE EAN-FANEN")))</f>
        <v>MANGLER - MÅ OPPDATERE EAN-FANEN</v>
      </c>
      <c r="P2497" s="171">
        <f t="shared" si="118"/>
        <v>0</v>
      </c>
      <c r="Q2497" s="171">
        <f t="shared" si="119"/>
        <v>0</v>
      </c>
      <c r="S2497" s="102" t="str">
        <f>IF(B2497="NET","",IFERROR(VLOOKUP(O2497,'2) Order Form'!$V$9:$V$905,1,FALSE),"Ikke med I order form"))</f>
        <v>Ikke med I order form</v>
      </c>
      <c r="U2497" s="118"/>
    </row>
    <row r="2498" spans="1:21">
      <c r="A2498">
        <v>840095</v>
      </c>
      <c r="B2498" t="s">
        <v>3701</v>
      </c>
      <c r="C2498" t="s">
        <v>3939</v>
      </c>
      <c r="D2498" t="s">
        <v>354</v>
      </c>
      <c r="E2498" t="s">
        <v>2901</v>
      </c>
      <c r="F2498" t="s">
        <v>80</v>
      </c>
      <c r="G2498" t="s">
        <v>214</v>
      </c>
      <c r="H2498">
        <v>0</v>
      </c>
      <c r="I2498">
        <v>0</v>
      </c>
      <c r="J2498">
        <v>0</v>
      </c>
      <c r="K2498">
        <v>0</v>
      </c>
      <c r="L2498">
        <v>0</v>
      </c>
      <c r="N2498" s="171" t="str">
        <f t="shared" si="117"/>
        <v>840095-GFLUO-ML</v>
      </c>
      <c r="O2498" s="172" t="str">
        <f>IF(B2498="NET","",IF(B2498="","",IFERROR(VLOOKUP(N2498,EAN!$A:$B,2,FALSE),"MANGLER - MÅ OPPDATERE EAN-FANEN")))</f>
        <v>MANGLER - MÅ OPPDATERE EAN-FANEN</v>
      </c>
      <c r="P2498" s="171">
        <f t="shared" si="118"/>
        <v>0</v>
      </c>
      <c r="Q2498" s="171">
        <f t="shared" si="119"/>
        <v>0</v>
      </c>
      <c r="S2498" s="102" t="str">
        <f>IF(B2498="NET","",IFERROR(VLOOKUP(O2498,'2) Order Form'!$V$9:$V$905,1,FALSE),"Ikke med I order form"))</f>
        <v>Ikke med I order form</v>
      </c>
      <c r="U2498" s="118"/>
    </row>
    <row r="2499" spans="1:21">
      <c r="A2499">
        <v>840095</v>
      </c>
      <c r="B2499" t="s">
        <v>3701</v>
      </c>
      <c r="C2499" t="s">
        <v>3939</v>
      </c>
      <c r="D2499" t="s">
        <v>355</v>
      </c>
      <c r="E2499" t="s">
        <v>2901</v>
      </c>
      <c r="F2499" t="s">
        <v>81</v>
      </c>
      <c r="G2499" t="s">
        <v>214</v>
      </c>
      <c r="H2499">
        <v>7</v>
      </c>
      <c r="I2499">
        <v>7</v>
      </c>
      <c r="J2499">
        <v>7</v>
      </c>
      <c r="K2499">
        <v>7</v>
      </c>
      <c r="L2499">
        <v>7</v>
      </c>
      <c r="N2499" s="171" t="str">
        <f t="shared" si="117"/>
        <v>840095-GFLUO-LXL</v>
      </c>
      <c r="O2499" s="172" t="str">
        <f>IF(B2499="NET","",IF(B2499="","",IFERROR(VLOOKUP(N2499,EAN!$A:$B,2,FALSE),"MANGLER - MÅ OPPDATERE EAN-FANEN")))</f>
        <v>MANGLER - MÅ OPPDATERE EAN-FANEN</v>
      </c>
      <c r="P2499" s="171">
        <f t="shared" si="118"/>
        <v>7</v>
      </c>
      <c r="Q2499" s="171">
        <f t="shared" si="119"/>
        <v>7</v>
      </c>
      <c r="S2499" s="102" t="str">
        <f>IF(B2499="NET","",IFERROR(VLOOKUP(O2499,'2) Order Form'!$V$9:$V$905,1,FALSE),"Ikke med I order form"))</f>
        <v>Ikke med I order form</v>
      </c>
      <c r="U2499" s="118"/>
    </row>
    <row r="2500" spans="1:21">
      <c r="A2500">
        <v>840095</v>
      </c>
      <c r="B2500" t="s">
        <v>3701</v>
      </c>
      <c r="C2500" t="s">
        <v>3939</v>
      </c>
      <c r="D2500" t="s">
        <v>1059</v>
      </c>
      <c r="E2500" t="s">
        <v>1362</v>
      </c>
      <c r="F2500" t="s">
        <v>79</v>
      </c>
      <c r="G2500" t="s">
        <v>214</v>
      </c>
      <c r="H2500">
        <v>0</v>
      </c>
      <c r="I2500">
        <v>0</v>
      </c>
      <c r="J2500">
        <v>0</v>
      </c>
      <c r="K2500">
        <v>0</v>
      </c>
      <c r="L2500">
        <v>0</v>
      </c>
      <c r="N2500" s="171" t="str">
        <f t="shared" si="117"/>
        <v>840095-GLBLM-SM</v>
      </c>
      <c r="O2500" s="172" t="str">
        <f>IF(B2500="NET","",IF(B2500="","",IFERROR(VLOOKUP(N2500,EAN!$A:$B,2,FALSE),"MANGLER - MÅ OPPDATERE EAN-FANEN")))</f>
        <v>MANGLER - MÅ OPPDATERE EAN-FANEN</v>
      </c>
      <c r="P2500" s="171">
        <f t="shared" si="118"/>
        <v>0</v>
      </c>
      <c r="Q2500" s="171">
        <f t="shared" si="119"/>
        <v>0</v>
      </c>
      <c r="S2500" s="102" t="str">
        <f>IF(B2500="NET","",IFERROR(VLOOKUP(O2500,'2) Order Form'!$V$9:$V$905,1,FALSE),"Ikke med I order form"))</f>
        <v>Ikke med I order form</v>
      </c>
      <c r="U2500" s="118"/>
    </row>
    <row r="2501" spans="1:21">
      <c r="A2501">
        <v>840095</v>
      </c>
      <c r="B2501" t="s">
        <v>3701</v>
      </c>
      <c r="C2501" t="s">
        <v>3939</v>
      </c>
      <c r="D2501" t="s">
        <v>3569</v>
      </c>
      <c r="E2501" t="s">
        <v>1362</v>
      </c>
      <c r="F2501" t="s">
        <v>80</v>
      </c>
      <c r="G2501" t="s">
        <v>214</v>
      </c>
      <c r="H2501">
        <v>1</v>
      </c>
      <c r="I2501">
        <v>1</v>
      </c>
      <c r="J2501">
        <v>1</v>
      </c>
      <c r="K2501">
        <v>1</v>
      </c>
      <c r="L2501">
        <v>1</v>
      </c>
      <c r="N2501" s="171" t="str">
        <f t="shared" si="117"/>
        <v>840095-GLBLM-ML</v>
      </c>
      <c r="O2501" s="172" t="str">
        <f>IF(B2501="NET","",IF(B2501="","",IFERROR(VLOOKUP(N2501,EAN!$A:$B,2,FALSE),"MANGLER - MÅ OPPDATERE EAN-FANEN")))</f>
        <v>MANGLER - MÅ OPPDATERE EAN-FANEN</v>
      </c>
      <c r="P2501" s="171">
        <f t="shared" si="118"/>
        <v>1</v>
      </c>
      <c r="Q2501" s="171">
        <f t="shared" si="119"/>
        <v>1</v>
      </c>
      <c r="S2501" s="102" t="str">
        <f>IF(B2501="NET","",IFERROR(VLOOKUP(O2501,'2) Order Form'!$V$9:$V$905,1,FALSE),"Ikke med I order form"))</f>
        <v>Ikke med I order form</v>
      </c>
      <c r="U2501" s="118"/>
    </row>
    <row r="2502" spans="1:21">
      <c r="A2502">
        <v>840095</v>
      </c>
      <c r="B2502" t="s">
        <v>3701</v>
      </c>
      <c r="C2502" t="s">
        <v>3939</v>
      </c>
      <c r="D2502" t="s">
        <v>3702</v>
      </c>
      <c r="E2502" t="s">
        <v>1362</v>
      </c>
      <c r="F2502" t="s">
        <v>81</v>
      </c>
      <c r="G2502" t="s">
        <v>214</v>
      </c>
      <c r="H2502">
        <v>23</v>
      </c>
      <c r="I2502">
        <v>23</v>
      </c>
      <c r="J2502">
        <v>23</v>
      </c>
      <c r="K2502">
        <v>23</v>
      </c>
      <c r="L2502">
        <v>23</v>
      </c>
      <c r="N2502" s="171" t="str">
        <f t="shared" si="117"/>
        <v>840095-GLBLM-LXL</v>
      </c>
      <c r="O2502" s="172" t="str">
        <f>IF(B2502="NET","",IF(B2502="","",IFERROR(VLOOKUP(N2502,EAN!$A:$B,2,FALSE),"MANGLER - MÅ OPPDATERE EAN-FANEN")))</f>
        <v>MANGLER - MÅ OPPDATERE EAN-FANEN</v>
      </c>
      <c r="P2502" s="171">
        <f t="shared" si="118"/>
        <v>23</v>
      </c>
      <c r="Q2502" s="171">
        <f t="shared" si="119"/>
        <v>23</v>
      </c>
      <c r="S2502" s="102" t="str">
        <f>IF(B2502="NET","",IFERROR(VLOOKUP(O2502,'2) Order Form'!$V$9:$V$905,1,FALSE),"Ikke med I order form"))</f>
        <v>Ikke med I order form</v>
      </c>
      <c r="U2502" s="118"/>
    </row>
    <row r="2503" spans="1:21">
      <c r="A2503">
        <v>840095</v>
      </c>
      <c r="B2503" t="s">
        <v>3701</v>
      </c>
      <c r="C2503" t="s">
        <v>3939</v>
      </c>
      <c r="D2503" t="s">
        <v>3703</v>
      </c>
      <c r="E2503" t="s">
        <v>3704</v>
      </c>
      <c r="F2503" t="s">
        <v>79</v>
      </c>
      <c r="G2503" t="s">
        <v>214</v>
      </c>
      <c r="H2503">
        <v>20</v>
      </c>
      <c r="I2503">
        <v>20</v>
      </c>
      <c r="J2503">
        <v>20</v>
      </c>
      <c r="K2503">
        <v>20</v>
      </c>
      <c r="L2503">
        <v>20</v>
      </c>
      <c r="N2503" s="171" t="str">
        <f t="shared" si="117"/>
        <v>840095-GLRGR-SM</v>
      </c>
      <c r="O2503" s="172" t="str">
        <f>IF(B2503="NET","",IF(B2503="","",IFERROR(VLOOKUP(N2503,EAN!$A:$B,2,FALSE),"MANGLER - MÅ OPPDATERE EAN-FANEN")))</f>
        <v>MANGLER - MÅ OPPDATERE EAN-FANEN</v>
      </c>
      <c r="P2503" s="171">
        <f t="shared" si="118"/>
        <v>20</v>
      </c>
      <c r="Q2503" s="171">
        <f t="shared" si="119"/>
        <v>20</v>
      </c>
      <c r="S2503" s="102" t="str">
        <f>IF(B2503="NET","",IFERROR(VLOOKUP(O2503,'2) Order Form'!$V$9:$V$905,1,FALSE),"Ikke med I order form"))</f>
        <v>Ikke med I order form</v>
      </c>
      <c r="U2503" s="118"/>
    </row>
    <row r="2504" spans="1:21">
      <c r="A2504">
        <v>840095</v>
      </c>
      <c r="B2504" t="s">
        <v>3701</v>
      </c>
      <c r="C2504" t="s">
        <v>3939</v>
      </c>
      <c r="D2504" t="s">
        <v>3705</v>
      </c>
      <c r="E2504" t="s">
        <v>3704</v>
      </c>
      <c r="F2504" t="s">
        <v>80</v>
      </c>
      <c r="G2504" t="s">
        <v>214</v>
      </c>
      <c r="H2504">
        <v>0</v>
      </c>
      <c r="I2504">
        <v>0</v>
      </c>
      <c r="J2504">
        <v>0</v>
      </c>
      <c r="K2504">
        <v>0</v>
      </c>
      <c r="L2504">
        <v>0</v>
      </c>
      <c r="N2504" s="171" t="str">
        <f t="shared" si="117"/>
        <v>840095-GLRGR-ML</v>
      </c>
      <c r="O2504" s="172" t="str">
        <f>IF(B2504="NET","",IF(B2504="","",IFERROR(VLOOKUP(N2504,EAN!$A:$B,2,FALSE),"MANGLER - MÅ OPPDATERE EAN-FANEN")))</f>
        <v>MANGLER - MÅ OPPDATERE EAN-FANEN</v>
      </c>
      <c r="P2504" s="171">
        <f t="shared" si="118"/>
        <v>0</v>
      </c>
      <c r="Q2504" s="171">
        <f t="shared" si="119"/>
        <v>0</v>
      </c>
      <c r="S2504" s="102" t="str">
        <f>IF(B2504="NET","",IFERROR(VLOOKUP(O2504,'2) Order Form'!$V$9:$V$905,1,FALSE),"Ikke med I order form"))</f>
        <v>Ikke med I order form</v>
      </c>
      <c r="U2504" s="118"/>
    </row>
    <row r="2505" spans="1:21">
      <c r="A2505">
        <v>840095</v>
      </c>
      <c r="B2505" t="s">
        <v>3701</v>
      </c>
      <c r="C2505" t="s">
        <v>3939</v>
      </c>
      <c r="D2505" t="s">
        <v>3706</v>
      </c>
      <c r="E2505" t="s">
        <v>3704</v>
      </c>
      <c r="F2505" t="s">
        <v>81</v>
      </c>
      <c r="G2505" t="s">
        <v>214</v>
      </c>
      <c r="H2505">
        <v>0</v>
      </c>
      <c r="I2505">
        <v>0</v>
      </c>
      <c r="J2505">
        <v>0</v>
      </c>
      <c r="K2505">
        <v>0</v>
      </c>
      <c r="L2505">
        <v>0</v>
      </c>
      <c r="N2505" s="171" t="str">
        <f t="shared" si="117"/>
        <v>840095-GLRGR-LXL</v>
      </c>
      <c r="O2505" s="172" t="str">
        <f>IF(B2505="NET","",IF(B2505="","",IFERROR(VLOOKUP(N2505,EAN!$A:$B,2,FALSE),"MANGLER - MÅ OPPDATERE EAN-FANEN")))</f>
        <v>MANGLER - MÅ OPPDATERE EAN-FANEN</v>
      </c>
      <c r="P2505" s="171">
        <f t="shared" si="118"/>
        <v>0</v>
      </c>
      <c r="Q2505" s="171">
        <f t="shared" si="119"/>
        <v>0</v>
      </c>
      <c r="S2505" s="102" t="str">
        <f>IF(B2505="NET","",IFERROR(VLOOKUP(O2505,'2) Order Form'!$V$9:$V$905,1,FALSE),"Ikke med I order form"))</f>
        <v>Ikke med I order form</v>
      </c>
      <c r="U2505" s="118"/>
    </row>
    <row r="2506" spans="1:21">
      <c r="A2506">
        <v>840095</v>
      </c>
      <c r="B2506" t="s">
        <v>3701</v>
      </c>
      <c r="C2506" t="s">
        <v>3939</v>
      </c>
      <c r="D2506" t="s">
        <v>178</v>
      </c>
      <c r="E2506" t="s">
        <v>163</v>
      </c>
      <c r="F2506" t="s">
        <v>79</v>
      </c>
      <c r="G2506" t="s">
        <v>111</v>
      </c>
      <c r="H2506">
        <v>24</v>
      </c>
      <c r="I2506">
        <v>24</v>
      </c>
      <c r="J2506">
        <v>24</v>
      </c>
      <c r="K2506">
        <v>24</v>
      </c>
      <c r="L2506">
        <v>24</v>
      </c>
      <c r="N2506" s="171" t="str">
        <f t="shared" si="117"/>
        <v>840095-GSWHT-SM</v>
      </c>
      <c r="O2506" s="172" t="str">
        <f>IF(B2506="NET","",IF(B2506="","",IFERROR(VLOOKUP(N2506,EAN!$A:$B,2,FALSE),"MANGLER - MÅ OPPDATERE EAN-FANEN")))</f>
        <v>MANGLER - MÅ OPPDATERE EAN-FANEN</v>
      </c>
      <c r="P2506" s="171">
        <f t="shared" si="118"/>
        <v>24</v>
      </c>
      <c r="Q2506" s="171">
        <f t="shared" si="119"/>
        <v>24</v>
      </c>
      <c r="S2506" s="102" t="str">
        <f>IF(B2506="NET","",IFERROR(VLOOKUP(O2506,'2) Order Form'!$V$9:$V$905,1,FALSE),"Ikke med I order form"))</f>
        <v>Ikke med I order form</v>
      </c>
      <c r="U2506" s="118"/>
    </row>
    <row r="2507" spans="1:21">
      <c r="A2507">
        <v>840095</v>
      </c>
      <c r="B2507" t="s">
        <v>3701</v>
      </c>
      <c r="C2507" t="s">
        <v>3939</v>
      </c>
      <c r="D2507" t="s">
        <v>179</v>
      </c>
      <c r="E2507" t="s">
        <v>163</v>
      </c>
      <c r="F2507" t="s">
        <v>80</v>
      </c>
      <c r="G2507" t="s">
        <v>111</v>
      </c>
      <c r="H2507">
        <v>23</v>
      </c>
      <c r="I2507">
        <v>23</v>
      </c>
      <c r="J2507">
        <v>23</v>
      </c>
      <c r="K2507">
        <v>23</v>
      </c>
      <c r="L2507">
        <v>23</v>
      </c>
      <c r="N2507" s="171" t="str">
        <f t="shared" si="117"/>
        <v>840095-GSWHT-ML</v>
      </c>
      <c r="O2507" s="172" t="str">
        <f>IF(B2507="NET","",IF(B2507="","",IFERROR(VLOOKUP(N2507,EAN!$A:$B,2,FALSE),"MANGLER - MÅ OPPDATERE EAN-FANEN")))</f>
        <v>MANGLER - MÅ OPPDATERE EAN-FANEN</v>
      </c>
      <c r="P2507" s="171">
        <f t="shared" si="118"/>
        <v>23</v>
      </c>
      <c r="Q2507" s="171">
        <f t="shared" si="119"/>
        <v>23</v>
      </c>
      <c r="S2507" s="102" t="str">
        <f>IF(B2507="NET","",IFERROR(VLOOKUP(O2507,'2) Order Form'!$V$9:$V$905,1,FALSE),"Ikke med I order form"))</f>
        <v>Ikke med I order form</v>
      </c>
      <c r="U2507" s="118"/>
    </row>
    <row r="2508" spans="1:21">
      <c r="A2508">
        <v>840095</v>
      </c>
      <c r="B2508" t="s">
        <v>3701</v>
      </c>
      <c r="C2508" t="s">
        <v>3939</v>
      </c>
      <c r="D2508" t="s">
        <v>180</v>
      </c>
      <c r="E2508" t="s">
        <v>163</v>
      </c>
      <c r="F2508" t="s">
        <v>81</v>
      </c>
      <c r="G2508" t="s">
        <v>111</v>
      </c>
      <c r="H2508">
        <v>48</v>
      </c>
      <c r="I2508">
        <v>48</v>
      </c>
      <c r="J2508">
        <v>48</v>
      </c>
      <c r="K2508">
        <v>48</v>
      </c>
      <c r="L2508">
        <v>48</v>
      </c>
      <c r="N2508" s="171" t="str">
        <f t="shared" si="117"/>
        <v>840095-GSWHT-LXL</v>
      </c>
      <c r="O2508" s="172" t="str">
        <f>IF(B2508="NET","",IF(B2508="","",IFERROR(VLOOKUP(N2508,EAN!$A:$B,2,FALSE),"MANGLER - MÅ OPPDATERE EAN-FANEN")))</f>
        <v>MANGLER - MÅ OPPDATERE EAN-FANEN</v>
      </c>
      <c r="P2508" s="171">
        <f t="shared" si="118"/>
        <v>48</v>
      </c>
      <c r="Q2508" s="171">
        <f t="shared" si="119"/>
        <v>48</v>
      </c>
      <c r="S2508" s="102" t="str">
        <f>IF(B2508="NET","",IFERROR(VLOOKUP(O2508,'2) Order Form'!$V$9:$V$905,1,FALSE),"Ikke med I order form"))</f>
        <v>Ikke med I order form</v>
      </c>
      <c r="U2508" s="118"/>
    </row>
    <row r="2509" spans="1:21">
      <c r="A2509">
        <v>840095</v>
      </c>
      <c r="B2509" t="s">
        <v>3701</v>
      </c>
      <c r="C2509" t="s">
        <v>3939</v>
      </c>
      <c r="D2509" t="s">
        <v>216</v>
      </c>
      <c r="E2509" t="s">
        <v>217</v>
      </c>
      <c r="F2509" t="s">
        <v>79</v>
      </c>
      <c r="G2509" t="s">
        <v>214</v>
      </c>
      <c r="H2509">
        <v>0</v>
      </c>
      <c r="I2509">
        <v>0</v>
      </c>
      <c r="J2509">
        <v>0</v>
      </c>
      <c r="K2509">
        <v>0</v>
      </c>
      <c r="L2509">
        <v>0</v>
      </c>
      <c r="N2509" s="171" t="str">
        <f t="shared" si="117"/>
        <v>840095-MNGRY-SM</v>
      </c>
      <c r="O2509" s="172" t="str">
        <f>IF(B2509="NET","",IF(B2509="","",IFERROR(VLOOKUP(N2509,EAN!$A:$B,2,FALSE),"MANGLER - MÅ OPPDATERE EAN-FANEN")))</f>
        <v>MANGLER - MÅ OPPDATERE EAN-FANEN</v>
      </c>
      <c r="P2509" s="171">
        <f t="shared" si="118"/>
        <v>0</v>
      </c>
      <c r="Q2509" s="171">
        <f t="shared" si="119"/>
        <v>0</v>
      </c>
      <c r="S2509" s="102" t="str">
        <f>IF(B2509="NET","",IFERROR(VLOOKUP(O2509,'2) Order Form'!$V$9:$V$905,1,FALSE),"Ikke med I order form"))</f>
        <v>Ikke med I order form</v>
      </c>
      <c r="U2509" s="118"/>
    </row>
    <row r="2510" spans="1:21">
      <c r="A2510">
        <v>840095</v>
      </c>
      <c r="B2510" t="s">
        <v>3701</v>
      </c>
      <c r="C2510" t="s">
        <v>3939</v>
      </c>
      <c r="D2510" t="s">
        <v>218</v>
      </c>
      <c r="E2510" t="s">
        <v>217</v>
      </c>
      <c r="F2510" t="s">
        <v>80</v>
      </c>
      <c r="G2510" t="s">
        <v>214</v>
      </c>
      <c r="H2510">
        <v>0</v>
      </c>
      <c r="I2510">
        <v>0</v>
      </c>
      <c r="J2510">
        <v>0</v>
      </c>
      <c r="K2510">
        <v>0</v>
      </c>
      <c r="L2510">
        <v>0</v>
      </c>
      <c r="N2510" s="171" t="str">
        <f t="shared" si="117"/>
        <v>840095-MNGRY-ML</v>
      </c>
      <c r="O2510" s="172" t="str">
        <f>IF(B2510="NET","",IF(B2510="","",IFERROR(VLOOKUP(N2510,EAN!$A:$B,2,FALSE),"MANGLER - MÅ OPPDATERE EAN-FANEN")))</f>
        <v>MANGLER - MÅ OPPDATERE EAN-FANEN</v>
      </c>
      <c r="P2510" s="171">
        <f t="shared" si="118"/>
        <v>0</v>
      </c>
      <c r="Q2510" s="171">
        <f t="shared" si="119"/>
        <v>0</v>
      </c>
      <c r="S2510" s="102" t="str">
        <f>IF(B2510="NET","",IFERROR(VLOOKUP(O2510,'2) Order Form'!$V$9:$V$905,1,FALSE),"Ikke med I order form"))</f>
        <v>Ikke med I order form</v>
      </c>
      <c r="U2510" s="118"/>
    </row>
    <row r="2511" spans="1:21">
      <c r="A2511">
        <v>840095</v>
      </c>
      <c r="B2511" t="s">
        <v>3701</v>
      </c>
      <c r="C2511" t="s">
        <v>3939</v>
      </c>
      <c r="D2511" t="s">
        <v>219</v>
      </c>
      <c r="E2511" t="s">
        <v>217</v>
      </c>
      <c r="F2511" t="s">
        <v>81</v>
      </c>
      <c r="G2511" t="s">
        <v>214</v>
      </c>
      <c r="H2511">
        <v>0</v>
      </c>
      <c r="I2511">
        <v>0</v>
      </c>
      <c r="J2511">
        <v>0</v>
      </c>
      <c r="K2511">
        <v>0</v>
      </c>
      <c r="L2511">
        <v>0</v>
      </c>
      <c r="N2511" s="171" t="str">
        <f t="shared" si="117"/>
        <v>840095-MNGRY-LXL</v>
      </c>
      <c r="O2511" s="172" t="str">
        <f>IF(B2511="NET","",IF(B2511="","",IFERROR(VLOOKUP(N2511,EAN!$A:$B,2,FALSE),"MANGLER - MÅ OPPDATERE EAN-FANEN")))</f>
        <v>MANGLER - MÅ OPPDATERE EAN-FANEN</v>
      </c>
      <c r="P2511" s="171">
        <f t="shared" si="118"/>
        <v>0</v>
      </c>
      <c r="Q2511" s="171">
        <f t="shared" si="119"/>
        <v>0</v>
      </c>
      <c r="S2511" s="102" t="str">
        <f>IF(B2511="NET","",IFERROR(VLOOKUP(O2511,'2) Order Form'!$V$9:$V$905,1,FALSE),"Ikke med I order form"))</f>
        <v>Ikke med I order form</v>
      </c>
      <c r="U2511" s="118"/>
    </row>
    <row r="2512" spans="1:21">
      <c r="A2512">
        <v>840095</v>
      </c>
      <c r="B2512" t="s">
        <v>3701</v>
      </c>
      <c r="C2512" t="s">
        <v>3939</v>
      </c>
      <c r="D2512" t="s">
        <v>3581</v>
      </c>
      <c r="E2512" t="s">
        <v>3230</v>
      </c>
      <c r="F2512" t="s">
        <v>79</v>
      </c>
      <c r="G2512" t="s">
        <v>214</v>
      </c>
      <c r="H2512">
        <v>18</v>
      </c>
      <c r="I2512">
        <v>18</v>
      </c>
      <c r="J2512">
        <v>18</v>
      </c>
      <c r="K2512">
        <v>18</v>
      </c>
      <c r="L2512">
        <v>18</v>
      </c>
      <c r="N2512" s="171" t="str">
        <f t="shared" si="117"/>
        <v>840095-MTURQ-SM</v>
      </c>
      <c r="O2512" s="172" t="str">
        <f>IF(B2512="NET","",IF(B2512="","",IFERROR(VLOOKUP(N2512,EAN!$A:$B,2,FALSE),"MANGLER - MÅ OPPDATERE EAN-FANEN")))</f>
        <v>MANGLER - MÅ OPPDATERE EAN-FANEN</v>
      </c>
      <c r="P2512" s="171">
        <f t="shared" si="118"/>
        <v>18</v>
      </c>
      <c r="Q2512" s="171">
        <f t="shared" si="119"/>
        <v>18</v>
      </c>
      <c r="S2512" s="102" t="str">
        <f>IF(B2512="NET","",IFERROR(VLOOKUP(O2512,'2) Order Form'!$V$9:$V$905,1,FALSE),"Ikke med I order form"))</f>
        <v>Ikke med I order form</v>
      </c>
      <c r="U2512" s="118"/>
    </row>
    <row r="2513" spans="1:21">
      <c r="A2513">
        <v>840095</v>
      </c>
      <c r="B2513" t="s">
        <v>3701</v>
      </c>
      <c r="C2513" t="s">
        <v>3939</v>
      </c>
      <c r="D2513" t="s">
        <v>3582</v>
      </c>
      <c r="E2513" t="s">
        <v>3230</v>
      </c>
      <c r="F2513" t="s">
        <v>80</v>
      </c>
      <c r="G2513" t="s">
        <v>214</v>
      </c>
      <c r="H2513">
        <v>45</v>
      </c>
      <c r="I2513">
        <v>45</v>
      </c>
      <c r="J2513">
        <v>45</v>
      </c>
      <c r="K2513">
        <v>45</v>
      </c>
      <c r="L2513">
        <v>45</v>
      </c>
      <c r="N2513" s="171" t="str">
        <f t="shared" si="117"/>
        <v>840095-MTURQ-ML</v>
      </c>
      <c r="O2513" s="172" t="str">
        <f>IF(B2513="NET","",IF(B2513="","",IFERROR(VLOOKUP(N2513,EAN!$A:$B,2,FALSE),"MANGLER - MÅ OPPDATERE EAN-FANEN")))</f>
        <v>MANGLER - MÅ OPPDATERE EAN-FANEN</v>
      </c>
      <c r="P2513" s="171">
        <f t="shared" si="118"/>
        <v>45</v>
      </c>
      <c r="Q2513" s="171">
        <f t="shared" si="119"/>
        <v>45</v>
      </c>
      <c r="S2513" s="102" t="str">
        <f>IF(B2513="NET","",IFERROR(VLOOKUP(O2513,'2) Order Form'!$V$9:$V$905,1,FALSE),"Ikke med I order form"))</f>
        <v>Ikke med I order form</v>
      </c>
      <c r="U2513" s="118"/>
    </row>
    <row r="2514" spans="1:21">
      <c r="A2514">
        <v>840095</v>
      </c>
      <c r="B2514" t="s">
        <v>3701</v>
      </c>
      <c r="C2514" t="s">
        <v>3939</v>
      </c>
      <c r="D2514" t="s">
        <v>3678</v>
      </c>
      <c r="E2514" t="s">
        <v>3230</v>
      </c>
      <c r="F2514" t="s">
        <v>81</v>
      </c>
      <c r="G2514" t="s">
        <v>214</v>
      </c>
      <c r="H2514">
        <v>34</v>
      </c>
      <c r="I2514">
        <v>34</v>
      </c>
      <c r="J2514">
        <v>34</v>
      </c>
      <c r="K2514">
        <v>34</v>
      </c>
      <c r="L2514">
        <v>34</v>
      </c>
      <c r="N2514" s="171" t="str">
        <f t="shared" si="117"/>
        <v>840095-MTURQ-LXL</v>
      </c>
      <c r="O2514" s="172" t="str">
        <f>IF(B2514="NET","",IF(B2514="","",IFERROR(VLOOKUP(N2514,EAN!$A:$B,2,FALSE),"MANGLER - MÅ OPPDATERE EAN-FANEN")))</f>
        <v>MANGLER - MÅ OPPDATERE EAN-FANEN</v>
      </c>
      <c r="P2514" s="171">
        <f t="shared" si="118"/>
        <v>34</v>
      </c>
      <c r="Q2514" s="171">
        <f t="shared" si="119"/>
        <v>34</v>
      </c>
      <c r="S2514" s="102" t="str">
        <f>IF(B2514="NET","",IFERROR(VLOOKUP(O2514,'2) Order Form'!$V$9:$V$905,1,FALSE),"Ikke med I order form"))</f>
        <v>Ikke med I order form</v>
      </c>
      <c r="U2514" s="118"/>
    </row>
    <row r="2515" spans="1:21">
      <c r="A2515">
        <v>840095</v>
      </c>
      <c r="B2515" t="s">
        <v>3701</v>
      </c>
      <c r="C2515" t="s">
        <v>3939</v>
      </c>
      <c r="D2515" t="s">
        <v>3679</v>
      </c>
      <c r="E2515" t="s">
        <v>3232</v>
      </c>
      <c r="F2515" t="s">
        <v>79</v>
      </c>
      <c r="G2515" t="s">
        <v>214</v>
      </c>
      <c r="H2515">
        <v>28</v>
      </c>
      <c r="I2515">
        <v>28</v>
      </c>
      <c r="J2515">
        <v>28</v>
      </c>
      <c r="K2515">
        <v>28</v>
      </c>
      <c r="L2515">
        <v>28</v>
      </c>
      <c r="N2515" s="171" t="str">
        <f t="shared" ref="N2515:N2578" si="120">CONCATENATE(A2515,"-",D2515)</f>
        <v>840095-PANTH-SM</v>
      </c>
      <c r="O2515" s="172" t="str">
        <f>IF(B2515="NET","",IF(B2515="","",IFERROR(VLOOKUP(N2515,EAN!$A:$B,2,FALSE),"MANGLER - MÅ OPPDATERE EAN-FANEN")))</f>
        <v>MANGLER - MÅ OPPDATERE EAN-FANEN</v>
      </c>
      <c r="P2515" s="171">
        <f t="shared" ref="P2515:P2578" si="121">H2515</f>
        <v>28</v>
      </c>
      <c r="Q2515" s="171">
        <f t="shared" ref="Q2515:Q2578" si="122">L2515</f>
        <v>28</v>
      </c>
      <c r="S2515" s="102" t="str">
        <f>IF(B2515="NET","",IFERROR(VLOOKUP(O2515,'2) Order Form'!$V$9:$V$905,1,FALSE),"Ikke med I order form"))</f>
        <v>Ikke med I order form</v>
      </c>
      <c r="U2515" s="118"/>
    </row>
    <row r="2516" spans="1:21">
      <c r="A2516">
        <v>840095</v>
      </c>
      <c r="B2516" t="s">
        <v>3701</v>
      </c>
      <c r="C2516" t="s">
        <v>3939</v>
      </c>
      <c r="D2516" t="s">
        <v>3680</v>
      </c>
      <c r="E2516" t="s">
        <v>3232</v>
      </c>
      <c r="F2516" t="s">
        <v>80</v>
      </c>
      <c r="G2516" t="s">
        <v>214</v>
      </c>
      <c r="H2516">
        <v>44</v>
      </c>
      <c r="I2516">
        <v>44</v>
      </c>
      <c r="J2516">
        <v>44</v>
      </c>
      <c r="K2516">
        <v>44</v>
      </c>
      <c r="L2516">
        <v>44</v>
      </c>
      <c r="N2516" s="171" t="str">
        <f t="shared" si="120"/>
        <v>840095-PANTH-ML</v>
      </c>
      <c r="O2516" s="172" t="str">
        <f>IF(B2516="NET","",IF(B2516="","",IFERROR(VLOOKUP(N2516,EAN!$A:$B,2,FALSE),"MANGLER - MÅ OPPDATERE EAN-FANEN")))</f>
        <v>MANGLER - MÅ OPPDATERE EAN-FANEN</v>
      </c>
      <c r="P2516" s="171">
        <f t="shared" si="121"/>
        <v>44</v>
      </c>
      <c r="Q2516" s="171">
        <f t="shared" si="122"/>
        <v>44</v>
      </c>
      <c r="S2516" s="102" t="str">
        <f>IF(B2516="NET","",IFERROR(VLOOKUP(O2516,'2) Order Form'!$V$9:$V$905,1,FALSE),"Ikke med I order form"))</f>
        <v>Ikke med I order form</v>
      </c>
      <c r="U2516" s="118"/>
    </row>
    <row r="2517" spans="1:21">
      <c r="A2517">
        <v>840095</v>
      </c>
      <c r="B2517" t="s">
        <v>3701</v>
      </c>
      <c r="C2517" t="s">
        <v>3939</v>
      </c>
      <c r="D2517" t="s">
        <v>3681</v>
      </c>
      <c r="E2517" t="s">
        <v>3232</v>
      </c>
      <c r="F2517" t="s">
        <v>81</v>
      </c>
      <c r="G2517" t="s">
        <v>214</v>
      </c>
      <c r="H2517">
        <v>31</v>
      </c>
      <c r="I2517">
        <v>31</v>
      </c>
      <c r="J2517">
        <v>31</v>
      </c>
      <c r="K2517">
        <v>31</v>
      </c>
      <c r="L2517">
        <v>31</v>
      </c>
      <c r="N2517" s="171" t="str">
        <f t="shared" si="120"/>
        <v>840095-PANTH-LXL</v>
      </c>
      <c r="O2517" s="172" t="str">
        <f>IF(B2517="NET","",IF(B2517="","",IFERROR(VLOOKUP(N2517,EAN!$A:$B,2,FALSE),"MANGLER - MÅ OPPDATERE EAN-FANEN")))</f>
        <v>MANGLER - MÅ OPPDATERE EAN-FANEN</v>
      </c>
      <c r="P2517" s="171">
        <f t="shared" si="121"/>
        <v>31</v>
      </c>
      <c r="Q2517" s="171">
        <f t="shared" si="122"/>
        <v>31</v>
      </c>
      <c r="S2517" s="102" t="str">
        <f>IF(B2517="NET","",IFERROR(VLOOKUP(O2517,'2) Order Form'!$V$9:$V$905,1,FALSE),"Ikke med I order form"))</f>
        <v>Ikke med I order form</v>
      </c>
      <c r="U2517" s="118"/>
    </row>
    <row r="2518" spans="1:21">
      <c r="A2518" s="140">
        <v>840096</v>
      </c>
      <c r="B2518" t="s">
        <v>170</v>
      </c>
      <c r="H2518" s="140">
        <v>202341</v>
      </c>
      <c r="I2518" s="140">
        <v>202342</v>
      </c>
      <c r="J2518" s="140">
        <v>202343</v>
      </c>
      <c r="K2518" s="140">
        <v>202344</v>
      </c>
      <c r="L2518" s="140">
        <v>202345</v>
      </c>
      <c r="N2518" s="171" t="str">
        <f t="shared" si="120"/>
        <v>840096-</v>
      </c>
      <c r="O2518" s="172" t="str">
        <f>IF(B2518="NET","",IF(B2518="","",IFERROR(VLOOKUP(N2518,EAN!$A:$B,2,FALSE),"MANGLER - MÅ OPPDATERE EAN-FANEN")))</f>
        <v/>
      </c>
      <c r="P2518" s="171">
        <f t="shared" si="121"/>
        <v>202341</v>
      </c>
      <c r="Q2518" s="171">
        <f t="shared" si="122"/>
        <v>202345</v>
      </c>
      <c r="S2518" s="102" t="str">
        <f>IF(B2518="NET","",IFERROR(VLOOKUP(O2518,'2) Order Form'!$V$9:$V$905,1,FALSE),"Ikke med I order form"))</f>
        <v/>
      </c>
      <c r="U2518" s="118"/>
    </row>
    <row r="2519" spans="1:21">
      <c r="A2519">
        <v>840096</v>
      </c>
      <c r="B2519" t="s">
        <v>3707</v>
      </c>
      <c r="C2519" t="s">
        <v>3939</v>
      </c>
      <c r="D2519" t="s">
        <v>3708</v>
      </c>
      <c r="E2519" t="s">
        <v>3709</v>
      </c>
      <c r="F2519" t="s">
        <v>79</v>
      </c>
      <c r="G2519" t="s">
        <v>214</v>
      </c>
      <c r="H2519">
        <v>0</v>
      </c>
      <c r="I2519">
        <v>0</v>
      </c>
      <c r="J2519">
        <v>0</v>
      </c>
      <c r="K2519">
        <v>0</v>
      </c>
      <c r="L2519">
        <v>0</v>
      </c>
      <c r="N2519" s="171" t="str">
        <f t="shared" si="120"/>
        <v>840096-HK004-SM</v>
      </c>
      <c r="O2519" s="172" t="str">
        <f>IF(B2519="NET","",IF(B2519="","",IFERROR(VLOOKUP(N2519,EAN!$A:$B,2,FALSE),"MANGLER - MÅ OPPDATERE EAN-FANEN")))</f>
        <v>MANGLER - MÅ OPPDATERE EAN-FANEN</v>
      </c>
      <c r="P2519" s="171">
        <f t="shared" si="121"/>
        <v>0</v>
      </c>
      <c r="Q2519" s="171">
        <f t="shared" si="122"/>
        <v>0</v>
      </c>
      <c r="S2519" s="102" t="str">
        <f>IF(B2519="NET","",IFERROR(VLOOKUP(O2519,'2) Order Form'!$V$9:$V$905,1,FALSE),"Ikke med I order form"))</f>
        <v>Ikke med I order form</v>
      </c>
      <c r="U2519" s="118"/>
    </row>
    <row r="2520" spans="1:21">
      <c r="A2520">
        <v>840096</v>
      </c>
      <c r="B2520" t="s">
        <v>3707</v>
      </c>
      <c r="C2520" t="s">
        <v>3939</v>
      </c>
      <c r="D2520" t="s">
        <v>3710</v>
      </c>
      <c r="E2520" t="s">
        <v>3709</v>
      </c>
      <c r="F2520" t="s">
        <v>80</v>
      </c>
      <c r="G2520" t="s">
        <v>214</v>
      </c>
      <c r="H2520">
        <v>0</v>
      </c>
      <c r="I2520">
        <v>0</v>
      </c>
      <c r="J2520">
        <v>0</v>
      </c>
      <c r="K2520">
        <v>0</v>
      </c>
      <c r="L2520">
        <v>0</v>
      </c>
      <c r="N2520" s="171" t="str">
        <f t="shared" si="120"/>
        <v>840096-HK004-ML</v>
      </c>
      <c r="O2520" s="172" t="str">
        <f>IF(B2520="NET","",IF(B2520="","",IFERROR(VLOOKUP(N2520,EAN!$A:$B,2,FALSE),"MANGLER - MÅ OPPDATERE EAN-FANEN")))</f>
        <v>MANGLER - MÅ OPPDATERE EAN-FANEN</v>
      </c>
      <c r="P2520" s="171">
        <f t="shared" si="121"/>
        <v>0</v>
      </c>
      <c r="Q2520" s="171">
        <f t="shared" si="122"/>
        <v>0</v>
      </c>
      <c r="S2520" s="102" t="str">
        <f>IF(B2520="NET","",IFERROR(VLOOKUP(O2520,'2) Order Form'!$V$9:$V$905,1,FALSE),"Ikke med I order form"))</f>
        <v>Ikke med I order form</v>
      </c>
      <c r="U2520" s="118"/>
    </row>
    <row r="2521" spans="1:21">
      <c r="A2521">
        <v>840096</v>
      </c>
      <c r="B2521" t="s">
        <v>3707</v>
      </c>
      <c r="C2521" t="s">
        <v>3939</v>
      </c>
      <c r="D2521" t="s">
        <v>3711</v>
      </c>
      <c r="E2521" t="s">
        <v>3709</v>
      </c>
      <c r="F2521" t="s">
        <v>81</v>
      </c>
      <c r="G2521" t="s">
        <v>214</v>
      </c>
      <c r="H2521">
        <v>0</v>
      </c>
      <c r="I2521">
        <v>0</v>
      </c>
      <c r="J2521">
        <v>0</v>
      </c>
      <c r="K2521">
        <v>0</v>
      </c>
      <c r="L2521">
        <v>0</v>
      </c>
      <c r="N2521" s="171" t="str">
        <f t="shared" si="120"/>
        <v>840096-HK004-LXL</v>
      </c>
      <c r="O2521" s="172" t="str">
        <f>IF(B2521="NET","",IF(B2521="","",IFERROR(VLOOKUP(N2521,EAN!$A:$B,2,FALSE),"MANGLER - MÅ OPPDATERE EAN-FANEN")))</f>
        <v>MANGLER - MÅ OPPDATERE EAN-FANEN</v>
      </c>
      <c r="P2521" s="171">
        <f t="shared" si="121"/>
        <v>0</v>
      </c>
      <c r="Q2521" s="171">
        <f t="shared" si="122"/>
        <v>0</v>
      </c>
      <c r="S2521" s="102" t="str">
        <f>IF(B2521="NET","",IFERROR(VLOOKUP(O2521,'2) Order Form'!$V$9:$V$905,1,FALSE),"Ikke med I order form"))</f>
        <v>Ikke med I order form</v>
      </c>
      <c r="U2521" s="118"/>
    </row>
    <row r="2522" spans="1:21">
      <c r="A2522">
        <v>840096</v>
      </c>
      <c r="B2522" t="s">
        <v>3707</v>
      </c>
      <c r="C2522" t="s">
        <v>3939</v>
      </c>
      <c r="D2522" t="s">
        <v>3712</v>
      </c>
      <c r="E2522" t="s">
        <v>3713</v>
      </c>
      <c r="F2522" t="s">
        <v>79</v>
      </c>
      <c r="G2522" t="s">
        <v>214</v>
      </c>
      <c r="H2522">
        <v>0</v>
      </c>
      <c r="I2522">
        <v>0</v>
      </c>
      <c r="J2522">
        <v>0</v>
      </c>
      <c r="K2522">
        <v>0</v>
      </c>
      <c r="L2522">
        <v>0</v>
      </c>
      <c r="N2522" s="171" t="str">
        <f t="shared" si="120"/>
        <v>840096-HK005-SM</v>
      </c>
      <c r="O2522" s="172" t="str">
        <f>IF(B2522="NET","",IF(B2522="","",IFERROR(VLOOKUP(N2522,EAN!$A:$B,2,FALSE),"MANGLER - MÅ OPPDATERE EAN-FANEN")))</f>
        <v>MANGLER - MÅ OPPDATERE EAN-FANEN</v>
      </c>
      <c r="P2522" s="171">
        <f t="shared" si="121"/>
        <v>0</v>
      </c>
      <c r="Q2522" s="171">
        <f t="shared" si="122"/>
        <v>0</v>
      </c>
      <c r="S2522" s="102" t="str">
        <f>IF(B2522="NET","",IFERROR(VLOOKUP(O2522,'2) Order Form'!$V$9:$V$905,1,FALSE),"Ikke med I order form"))</f>
        <v>Ikke med I order form</v>
      </c>
      <c r="U2522" s="118"/>
    </row>
    <row r="2523" spans="1:21">
      <c r="A2523">
        <v>840096</v>
      </c>
      <c r="B2523" t="s">
        <v>3707</v>
      </c>
      <c r="C2523" t="s">
        <v>3939</v>
      </c>
      <c r="D2523" t="s">
        <v>3714</v>
      </c>
      <c r="E2523" t="s">
        <v>3713</v>
      </c>
      <c r="F2523" t="s">
        <v>80</v>
      </c>
      <c r="G2523" t="s">
        <v>214</v>
      </c>
      <c r="H2523">
        <v>31</v>
      </c>
      <c r="I2523">
        <v>31</v>
      </c>
      <c r="J2523">
        <v>31</v>
      </c>
      <c r="K2523">
        <v>31</v>
      </c>
      <c r="L2523">
        <v>31</v>
      </c>
      <c r="N2523" s="171" t="str">
        <f t="shared" si="120"/>
        <v>840096-HK005-ML</v>
      </c>
      <c r="O2523" s="172" t="str">
        <f>IF(B2523="NET","",IF(B2523="","",IFERROR(VLOOKUP(N2523,EAN!$A:$B,2,FALSE),"MANGLER - MÅ OPPDATERE EAN-FANEN")))</f>
        <v>MANGLER - MÅ OPPDATERE EAN-FANEN</v>
      </c>
      <c r="P2523" s="171">
        <f t="shared" si="121"/>
        <v>31</v>
      </c>
      <c r="Q2523" s="171">
        <f t="shared" si="122"/>
        <v>31</v>
      </c>
      <c r="S2523" s="102" t="str">
        <f>IF(B2523="NET","",IFERROR(VLOOKUP(O2523,'2) Order Form'!$V$9:$V$905,1,FALSE),"Ikke med I order form"))</f>
        <v>Ikke med I order form</v>
      </c>
      <c r="U2523" s="118"/>
    </row>
    <row r="2524" spans="1:21">
      <c r="A2524">
        <v>840096</v>
      </c>
      <c r="B2524" t="s">
        <v>3707</v>
      </c>
      <c r="C2524" t="s">
        <v>3939</v>
      </c>
      <c r="D2524" t="s">
        <v>3715</v>
      </c>
      <c r="E2524" t="s">
        <v>3713</v>
      </c>
      <c r="F2524" t="s">
        <v>81</v>
      </c>
      <c r="G2524" t="s">
        <v>214</v>
      </c>
      <c r="H2524">
        <v>64</v>
      </c>
      <c r="I2524">
        <v>64</v>
      </c>
      <c r="J2524">
        <v>64</v>
      </c>
      <c r="K2524">
        <v>64</v>
      </c>
      <c r="L2524">
        <v>64</v>
      </c>
      <c r="N2524" s="171" t="str">
        <f t="shared" si="120"/>
        <v>840096-HK005-LXL</v>
      </c>
      <c r="O2524" s="172" t="str">
        <f>IF(B2524="NET","",IF(B2524="","",IFERROR(VLOOKUP(N2524,EAN!$A:$B,2,FALSE),"MANGLER - MÅ OPPDATERE EAN-FANEN")))</f>
        <v>MANGLER - MÅ OPPDATERE EAN-FANEN</v>
      </c>
      <c r="P2524" s="171">
        <f t="shared" si="121"/>
        <v>64</v>
      </c>
      <c r="Q2524" s="171">
        <f t="shared" si="122"/>
        <v>64</v>
      </c>
      <c r="S2524" s="102" t="str">
        <f>IF(B2524="NET","",IFERROR(VLOOKUP(O2524,'2) Order Form'!$V$9:$V$905,1,FALSE),"Ikke med I order form"))</f>
        <v>Ikke med I order form</v>
      </c>
      <c r="U2524" s="118"/>
    </row>
    <row r="2525" spans="1:21">
      <c r="A2525">
        <v>840096</v>
      </c>
      <c r="B2525" t="s">
        <v>3707</v>
      </c>
      <c r="C2525" t="s">
        <v>3939</v>
      </c>
      <c r="D2525" t="s">
        <v>3716</v>
      </c>
      <c r="E2525" t="s">
        <v>3717</v>
      </c>
      <c r="F2525" t="s">
        <v>79</v>
      </c>
      <c r="G2525" t="s">
        <v>111</v>
      </c>
      <c r="H2525">
        <v>0</v>
      </c>
      <c r="I2525">
        <v>0</v>
      </c>
      <c r="J2525">
        <v>0</v>
      </c>
      <c r="K2525">
        <v>10</v>
      </c>
      <c r="L2525">
        <v>10</v>
      </c>
      <c r="N2525" s="171" t="str">
        <f t="shared" si="120"/>
        <v>840096-HK006-SM</v>
      </c>
      <c r="O2525" s="172" t="str">
        <f>IF(B2525="NET","",IF(B2525="","",IFERROR(VLOOKUP(N2525,EAN!$A:$B,2,FALSE),"MANGLER - MÅ OPPDATERE EAN-FANEN")))</f>
        <v>MANGLER - MÅ OPPDATERE EAN-FANEN</v>
      </c>
      <c r="P2525" s="171">
        <f t="shared" si="121"/>
        <v>0</v>
      </c>
      <c r="Q2525" s="171">
        <f t="shared" si="122"/>
        <v>10</v>
      </c>
      <c r="S2525" s="102" t="str">
        <f>IF(B2525="NET","",IFERROR(VLOOKUP(O2525,'2) Order Form'!$V$9:$V$905,1,FALSE),"Ikke med I order form"))</f>
        <v>Ikke med I order form</v>
      </c>
      <c r="U2525" s="118"/>
    </row>
    <row r="2526" spans="1:21">
      <c r="A2526">
        <v>840096</v>
      </c>
      <c r="B2526" t="s">
        <v>3707</v>
      </c>
      <c r="C2526" t="s">
        <v>3939</v>
      </c>
      <c r="D2526" t="s">
        <v>3718</v>
      </c>
      <c r="E2526" t="s">
        <v>3717</v>
      </c>
      <c r="F2526" t="s">
        <v>80</v>
      </c>
      <c r="G2526" t="s">
        <v>111</v>
      </c>
      <c r="H2526">
        <v>0</v>
      </c>
      <c r="I2526">
        <v>0</v>
      </c>
      <c r="J2526">
        <v>0</v>
      </c>
      <c r="K2526">
        <v>4</v>
      </c>
      <c r="L2526">
        <v>4</v>
      </c>
      <c r="N2526" s="171" t="str">
        <f t="shared" si="120"/>
        <v>840096-HK006-ML</v>
      </c>
      <c r="O2526" s="172" t="str">
        <f>IF(B2526="NET","",IF(B2526="","",IFERROR(VLOOKUP(N2526,EAN!$A:$B,2,FALSE),"MANGLER - MÅ OPPDATERE EAN-FANEN")))</f>
        <v>MANGLER - MÅ OPPDATERE EAN-FANEN</v>
      </c>
      <c r="P2526" s="171">
        <f t="shared" si="121"/>
        <v>0</v>
      </c>
      <c r="Q2526" s="171">
        <f t="shared" si="122"/>
        <v>4</v>
      </c>
      <c r="S2526" s="102" t="str">
        <f>IF(B2526="NET","",IFERROR(VLOOKUP(O2526,'2) Order Form'!$V$9:$V$905,1,FALSE),"Ikke med I order form"))</f>
        <v>Ikke med I order form</v>
      </c>
      <c r="U2526" s="118"/>
    </row>
    <row r="2527" spans="1:21">
      <c r="A2527">
        <v>840096</v>
      </c>
      <c r="B2527" t="s">
        <v>3707</v>
      </c>
      <c r="C2527" t="s">
        <v>3939</v>
      </c>
      <c r="D2527" t="s">
        <v>3719</v>
      </c>
      <c r="E2527" t="s">
        <v>3717</v>
      </c>
      <c r="F2527" t="s">
        <v>81</v>
      </c>
      <c r="G2527" t="s">
        <v>111</v>
      </c>
      <c r="H2527">
        <v>0</v>
      </c>
      <c r="I2527">
        <v>0</v>
      </c>
      <c r="J2527">
        <v>0</v>
      </c>
      <c r="K2527">
        <v>41</v>
      </c>
      <c r="L2527">
        <v>41</v>
      </c>
      <c r="N2527" s="171" t="str">
        <f t="shared" si="120"/>
        <v>840096-HK006-LXL</v>
      </c>
      <c r="O2527" s="172" t="str">
        <f>IF(B2527="NET","",IF(B2527="","",IFERROR(VLOOKUP(N2527,EAN!$A:$B,2,FALSE),"MANGLER - MÅ OPPDATERE EAN-FANEN")))</f>
        <v>MANGLER - MÅ OPPDATERE EAN-FANEN</v>
      </c>
      <c r="P2527" s="171">
        <f t="shared" si="121"/>
        <v>0</v>
      </c>
      <c r="Q2527" s="171">
        <f t="shared" si="122"/>
        <v>41</v>
      </c>
      <c r="S2527" s="102" t="str">
        <f>IF(B2527="NET","",IFERROR(VLOOKUP(O2527,'2) Order Form'!$V$9:$V$905,1,FALSE),"Ikke med I order form"))</f>
        <v>Ikke med I order form</v>
      </c>
      <c r="U2527" s="118"/>
    </row>
    <row r="2528" spans="1:21">
      <c r="A2528" s="140">
        <v>840097</v>
      </c>
      <c r="B2528" t="s">
        <v>170</v>
      </c>
      <c r="H2528" s="140">
        <v>202341</v>
      </c>
      <c r="I2528" s="140">
        <v>202342</v>
      </c>
      <c r="J2528" s="140">
        <v>202343</v>
      </c>
      <c r="K2528" s="140">
        <v>202344</v>
      </c>
      <c r="L2528" s="140">
        <v>202345</v>
      </c>
      <c r="N2528" s="171" t="str">
        <f t="shared" si="120"/>
        <v>840097-</v>
      </c>
      <c r="O2528" s="172" t="str">
        <f>IF(B2528="NET","",IF(B2528="","",IFERROR(VLOOKUP(N2528,EAN!$A:$B,2,FALSE),"MANGLER - MÅ OPPDATERE EAN-FANEN")))</f>
        <v/>
      </c>
      <c r="P2528" s="171">
        <f t="shared" si="121"/>
        <v>202341</v>
      </c>
      <c r="Q2528" s="171">
        <f t="shared" si="122"/>
        <v>202345</v>
      </c>
      <c r="S2528" s="102" t="str">
        <f>IF(B2528="NET","",IFERROR(VLOOKUP(O2528,'2) Order Form'!$V$9:$V$905,1,FALSE),"Ikke med I order form"))</f>
        <v/>
      </c>
      <c r="U2528" s="118"/>
    </row>
    <row r="2529" spans="1:21">
      <c r="A2529">
        <v>840097</v>
      </c>
      <c r="B2529" t="s">
        <v>3720</v>
      </c>
      <c r="C2529" t="s">
        <v>3939</v>
      </c>
      <c r="D2529" t="s">
        <v>1046</v>
      </c>
      <c r="E2529" t="s">
        <v>2870</v>
      </c>
      <c r="F2529" t="s">
        <v>79</v>
      </c>
      <c r="G2529" t="s">
        <v>111</v>
      </c>
      <c r="H2529">
        <v>0</v>
      </c>
      <c r="I2529">
        <v>0</v>
      </c>
      <c r="J2529">
        <v>0</v>
      </c>
      <c r="K2529">
        <v>0</v>
      </c>
      <c r="L2529">
        <v>0</v>
      </c>
      <c r="N2529" s="171" t="str">
        <f t="shared" si="120"/>
        <v>840097-BRWHT-SM</v>
      </c>
      <c r="O2529" s="172" t="str">
        <f>IF(B2529="NET","",IF(B2529="","",IFERROR(VLOOKUP(N2529,EAN!$A:$B,2,FALSE),"MANGLER - MÅ OPPDATERE EAN-FANEN")))</f>
        <v>MANGLER - MÅ OPPDATERE EAN-FANEN</v>
      </c>
      <c r="P2529" s="171">
        <f t="shared" si="121"/>
        <v>0</v>
      </c>
      <c r="Q2529" s="171">
        <f t="shared" si="122"/>
        <v>0</v>
      </c>
      <c r="S2529" s="102" t="str">
        <f>IF(B2529="NET","",IFERROR(VLOOKUP(O2529,'2) Order Form'!$V$9:$V$905,1,FALSE),"Ikke med I order form"))</f>
        <v>Ikke med I order form</v>
      </c>
      <c r="U2529" s="118"/>
    </row>
    <row r="2530" spans="1:21">
      <c r="A2530">
        <v>840097</v>
      </c>
      <c r="B2530" t="s">
        <v>3720</v>
      </c>
      <c r="C2530" t="s">
        <v>3939</v>
      </c>
      <c r="D2530" t="s">
        <v>1047</v>
      </c>
      <c r="E2530" t="s">
        <v>2870</v>
      </c>
      <c r="F2530" t="s">
        <v>80</v>
      </c>
      <c r="G2530" t="s">
        <v>111</v>
      </c>
      <c r="H2530">
        <v>0</v>
      </c>
      <c r="I2530">
        <v>0</v>
      </c>
      <c r="J2530">
        <v>0</v>
      </c>
      <c r="K2530">
        <v>0</v>
      </c>
      <c r="L2530">
        <v>0</v>
      </c>
      <c r="N2530" s="171" t="str">
        <f t="shared" si="120"/>
        <v>840097-BRWHT-ML</v>
      </c>
      <c r="O2530" s="172" t="str">
        <f>IF(B2530="NET","",IF(B2530="","",IFERROR(VLOOKUP(N2530,EAN!$A:$B,2,FALSE),"MANGLER - MÅ OPPDATERE EAN-FANEN")))</f>
        <v>MANGLER - MÅ OPPDATERE EAN-FANEN</v>
      </c>
      <c r="P2530" s="171">
        <f t="shared" si="121"/>
        <v>0</v>
      </c>
      <c r="Q2530" s="171">
        <f t="shared" si="122"/>
        <v>0</v>
      </c>
      <c r="S2530" s="102" t="str">
        <f>IF(B2530="NET","",IFERROR(VLOOKUP(O2530,'2) Order Form'!$V$9:$V$905,1,FALSE),"Ikke med I order form"))</f>
        <v>Ikke med I order form</v>
      </c>
      <c r="U2530" s="118"/>
    </row>
    <row r="2531" spans="1:21">
      <c r="A2531">
        <v>840097</v>
      </c>
      <c r="B2531" t="s">
        <v>3720</v>
      </c>
      <c r="C2531" t="s">
        <v>3939</v>
      </c>
      <c r="D2531" t="s">
        <v>1048</v>
      </c>
      <c r="E2531" t="s">
        <v>2870</v>
      </c>
      <c r="F2531" t="s">
        <v>81</v>
      </c>
      <c r="G2531" t="s">
        <v>111</v>
      </c>
      <c r="H2531">
        <v>0</v>
      </c>
      <c r="I2531">
        <v>0</v>
      </c>
      <c r="J2531">
        <v>0</v>
      </c>
      <c r="K2531">
        <v>0</v>
      </c>
      <c r="L2531">
        <v>0</v>
      </c>
      <c r="N2531" s="171" t="str">
        <f t="shared" si="120"/>
        <v>840097-BRWHT-LXL</v>
      </c>
      <c r="O2531" s="172" t="str">
        <f>IF(B2531="NET","",IF(B2531="","",IFERROR(VLOOKUP(N2531,EAN!$A:$B,2,FALSE),"MANGLER - MÅ OPPDATERE EAN-FANEN")))</f>
        <v>MANGLER - MÅ OPPDATERE EAN-FANEN</v>
      </c>
      <c r="P2531" s="171">
        <f t="shared" si="121"/>
        <v>0</v>
      </c>
      <c r="Q2531" s="171">
        <f t="shared" si="122"/>
        <v>0</v>
      </c>
      <c r="S2531" s="102" t="str">
        <f>IF(B2531="NET","",IFERROR(VLOOKUP(O2531,'2) Order Form'!$V$9:$V$905,1,FALSE),"Ikke med I order form"))</f>
        <v>Ikke med I order form</v>
      </c>
      <c r="U2531" s="118"/>
    </row>
    <row r="2532" spans="1:21">
      <c r="A2532">
        <v>840097</v>
      </c>
      <c r="B2532" t="s">
        <v>3720</v>
      </c>
      <c r="C2532" t="s">
        <v>3939</v>
      </c>
      <c r="D2532" t="s">
        <v>3512</v>
      </c>
      <c r="E2532" t="s">
        <v>3513</v>
      </c>
      <c r="F2532" t="s">
        <v>79</v>
      </c>
      <c r="G2532" t="s">
        <v>214</v>
      </c>
      <c r="H2532">
        <v>39</v>
      </c>
      <c r="I2532">
        <v>39</v>
      </c>
      <c r="J2532">
        <v>39</v>
      </c>
      <c r="K2532">
        <v>39</v>
      </c>
      <c r="L2532">
        <v>39</v>
      </c>
      <c r="N2532" s="171" t="str">
        <f t="shared" si="120"/>
        <v>840097-MASEM-SM</v>
      </c>
      <c r="O2532" s="172" t="str">
        <f>IF(B2532="NET","",IF(B2532="","",IFERROR(VLOOKUP(N2532,EAN!$A:$B,2,FALSE),"MANGLER - MÅ OPPDATERE EAN-FANEN")))</f>
        <v>MANGLER - MÅ OPPDATERE EAN-FANEN</v>
      </c>
      <c r="P2532" s="171">
        <f t="shared" si="121"/>
        <v>39</v>
      </c>
      <c r="Q2532" s="171">
        <f t="shared" si="122"/>
        <v>39</v>
      </c>
      <c r="S2532" s="102" t="str">
        <f>IF(B2532="NET","",IFERROR(VLOOKUP(O2532,'2) Order Form'!$V$9:$V$905,1,FALSE),"Ikke med I order form"))</f>
        <v>Ikke med I order form</v>
      </c>
      <c r="U2532" s="118"/>
    </row>
    <row r="2533" spans="1:21">
      <c r="A2533">
        <v>840097</v>
      </c>
      <c r="B2533" t="s">
        <v>3720</v>
      </c>
      <c r="C2533" t="s">
        <v>3939</v>
      </c>
      <c r="D2533" t="s">
        <v>3514</v>
      </c>
      <c r="E2533" t="s">
        <v>3513</v>
      </c>
      <c r="F2533" t="s">
        <v>80</v>
      </c>
      <c r="G2533" t="s">
        <v>214</v>
      </c>
      <c r="H2533">
        <v>115</v>
      </c>
      <c r="I2533">
        <v>115</v>
      </c>
      <c r="J2533">
        <v>115</v>
      </c>
      <c r="K2533">
        <v>115</v>
      </c>
      <c r="L2533">
        <v>115</v>
      </c>
      <c r="N2533" s="171" t="str">
        <f t="shared" si="120"/>
        <v>840097-MASEM-ML</v>
      </c>
      <c r="O2533" s="172" t="str">
        <f>IF(B2533="NET","",IF(B2533="","",IFERROR(VLOOKUP(N2533,EAN!$A:$B,2,FALSE),"MANGLER - MÅ OPPDATERE EAN-FANEN")))</f>
        <v>MANGLER - MÅ OPPDATERE EAN-FANEN</v>
      </c>
      <c r="P2533" s="171">
        <f t="shared" si="121"/>
        <v>115</v>
      </c>
      <c r="Q2533" s="171">
        <f t="shared" si="122"/>
        <v>115</v>
      </c>
      <c r="S2533" s="102" t="str">
        <f>IF(B2533="NET","",IFERROR(VLOOKUP(O2533,'2) Order Form'!$V$9:$V$905,1,FALSE),"Ikke med I order form"))</f>
        <v>Ikke med I order form</v>
      </c>
      <c r="U2533" s="118"/>
    </row>
    <row r="2534" spans="1:21">
      <c r="A2534">
        <v>840097</v>
      </c>
      <c r="B2534" t="s">
        <v>3720</v>
      </c>
      <c r="C2534" t="s">
        <v>3939</v>
      </c>
      <c r="D2534" t="s">
        <v>3515</v>
      </c>
      <c r="E2534" t="s">
        <v>3513</v>
      </c>
      <c r="F2534" t="s">
        <v>81</v>
      </c>
      <c r="G2534" t="s">
        <v>214</v>
      </c>
      <c r="H2534">
        <v>72</v>
      </c>
      <c r="I2534">
        <v>72</v>
      </c>
      <c r="J2534">
        <v>72</v>
      </c>
      <c r="K2534">
        <v>72</v>
      </c>
      <c r="L2534">
        <v>72</v>
      </c>
      <c r="N2534" s="171" t="str">
        <f t="shared" si="120"/>
        <v>840097-MASEM-LXL</v>
      </c>
      <c r="O2534" s="172" t="str">
        <f>IF(B2534="NET","",IF(B2534="","",IFERROR(VLOOKUP(N2534,EAN!$A:$B,2,FALSE),"MANGLER - MÅ OPPDATERE EAN-FANEN")))</f>
        <v>MANGLER - MÅ OPPDATERE EAN-FANEN</v>
      </c>
      <c r="P2534" s="171">
        <f t="shared" si="121"/>
        <v>72</v>
      </c>
      <c r="Q2534" s="171">
        <f t="shared" si="122"/>
        <v>72</v>
      </c>
      <c r="S2534" s="102" t="str">
        <f>IF(B2534="NET","",IFERROR(VLOOKUP(O2534,'2) Order Form'!$V$9:$V$905,1,FALSE),"Ikke med I order form"))</f>
        <v>Ikke med I order form</v>
      </c>
      <c r="U2534" s="118"/>
    </row>
    <row r="2535" spans="1:21">
      <c r="A2535">
        <v>840097</v>
      </c>
      <c r="B2535" t="s">
        <v>3720</v>
      </c>
      <c r="C2535" t="s">
        <v>3939</v>
      </c>
      <c r="D2535" t="s">
        <v>216</v>
      </c>
      <c r="E2535" t="s">
        <v>217</v>
      </c>
      <c r="F2535" t="s">
        <v>79</v>
      </c>
      <c r="G2535" t="s">
        <v>214</v>
      </c>
      <c r="H2535">
        <v>78</v>
      </c>
      <c r="I2535">
        <v>78</v>
      </c>
      <c r="J2535">
        <v>78</v>
      </c>
      <c r="K2535">
        <v>78</v>
      </c>
      <c r="L2535">
        <v>78</v>
      </c>
      <c r="N2535" s="171" t="str">
        <f t="shared" si="120"/>
        <v>840097-MNGRY-SM</v>
      </c>
      <c r="O2535" s="172" t="str">
        <f>IF(B2535="NET","",IF(B2535="","",IFERROR(VLOOKUP(N2535,EAN!$A:$B,2,FALSE),"MANGLER - MÅ OPPDATERE EAN-FANEN")))</f>
        <v>MANGLER - MÅ OPPDATERE EAN-FANEN</v>
      </c>
      <c r="P2535" s="171">
        <f t="shared" si="121"/>
        <v>78</v>
      </c>
      <c r="Q2535" s="171">
        <f t="shared" si="122"/>
        <v>78</v>
      </c>
      <c r="S2535" s="102" t="str">
        <f>IF(B2535="NET","",IFERROR(VLOOKUP(O2535,'2) Order Form'!$V$9:$V$905,1,FALSE),"Ikke med I order form"))</f>
        <v>Ikke med I order form</v>
      </c>
      <c r="U2535" s="118"/>
    </row>
    <row r="2536" spans="1:21">
      <c r="A2536">
        <v>840097</v>
      </c>
      <c r="B2536" t="s">
        <v>3720</v>
      </c>
      <c r="C2536" t="s">
        <v>3939</v>
      </c>
      <c r="D2536" t="s">
        <v>218</v>
      </c>
      <c r="E2536" t="s">
        <v>217</v>
      </c>
      <c r="F2536" t="s">
        <v>80</v>
      </c>
      <c r="G2536" t="s">
        <v>214</v>
      </c>
      <c r="H2536">
        <v>77</v>
      </c>
      <c r="I2536">
        <v>77</v>
      </c>
      <c r="J2536">
        <v>77</v>
      </c>
      <c r="K2536">
        <v>77</v>
      </c>
      <c r="L2536">
        <v>77</v>
      </c>
      <c r="N2536" s="171" t="str">
        <f t="shared" si="120"/>
        <v>840097-MNGRY-ML</v>
      </c>
      <c r="O2536" s="172" t="str">
        <f>IF(B2536="NET","",IF(B2536="","",IFERROR(VLOOKUP(N2536,EAN!$A:$B,2,FALSE),"MANGLER - MÅ OPPDATERE EAN-FANEN")))</f>
        <v>MANGLER - MÅ OPPDATERE EAN-FANEN</v>
      </c>
      <c r="P2536" s="171">
        <f t="shared" si="121"/>
        <v>77</v>
      </c>
      <c r="Q2536" s="171">
        <f t="shared" si="122"/>
        <v>77</v>
      </c>
      <c r="S2536" s="102" t="str">
        <f>IF(B2536="NET","",IFERROR(VLOOKUP(O2536,'2) Order Form'!$V$9:$V$905,1,FALSE),"Ikke med I order form"))</f>
        <v>Ikke med I order form</v>
      </c>
      <c r="U2536" s="118"/>
    </row>
    <row r="2537" spans="1:21">
      <c r="A2537">
        <v>840097</v>
      </c>
      <c r="B2537" t="s">
        <v>3720</v>
      </c>
      <c r="C2537" t="s">
        <v>3939</v>
      </c>
      <c r="D2537" t="s">
        <v>219</v>
      </c>
      <c r="E2537" t="s">
        <v>217</v>
      </c>
      <c r="F2537" t="s">
        <v>81</v>
      </c>
      <c r="G2537" t="s">
        <v>214</v>
      </c>
      <c r="H2537">
        <v>79</v>
      </c>
      <c r="I2537">
        <v>79</v>
      </c>
      <c r="J2537">
        <v>79</v>
      </c>
      <c r="K2537">
        <v>79</v>
      </c>
      <c r="L2537">
        <v>79</v>
      </c>
      <c r="N2537" s="171" t="str">
        <f t="shared" si="120"/>
        <v>840097-MNGRY-LXL</v>
      </c>
      <c r="O2537" s="172" t="str">
        <f>IF(B2537="NET","",IF(B2537="","",IFERROR(VLOOKUP(N2537,EAN!$A:$B,2,FALSE),"MANGLER - MÅ OPPDATERE EAN-FANEN")))</f>
        <v>MANGLER - MÅ OPPDATERE EAN-FANEN</v>
      </c>
      <c r="P2537" s="171">
        <f t="shared" si="121"/>
        <v>79</v>
      </c>
      <c r="Q2537" s="171">
        <f t="shared" si="122"/>
        <v>79</v>
      </c>
      <c r="S2537" s="102" t="str">
        <f>IF(B2537="NET","",IFERROR(VLOOKUP(O2537,'2) Order Form'!$V$9:$V$905,1,FALSE),"Ikke med I order form"))</f>
        <v>Ikke med I order form</v>
      </c>
      <c r="U2537" s="118"/>
    </row>
    <row r="2538" spans="1:21">
      <c r="A2538">
        <v>840097</v>
      </c>
      <c r="B2538" t="s">
        <v>3720</v>
      </c>
      <c r="C2538" t="s">
        <v>3939</v>
      </c>
      <c r="D2538" t="s">
        <v>3540</v>
      </c>
      <c r="E2538" t="s">
        <v>3541</v>
      </c>
      <c r="F2538" t="s">
        <v>79</v>
      </c>
      <c r="G2538" t="s">
        <v>214</v>
      </c>
      <c r="H2538">
        <v>39</v>
      </c>
      <c r="I2538">
        <v>39</v>
      </c>
      <c r="J2538">
        <v>39</v>
      </c>
      <c r="K2538">
        <v>39</v>
      </c>
      <c r="L2538">
        <v>39</v>
      </c>
      <c r="N2538" s="171" t="str">
        <f t="shared" si="120"/>
        <v>840097-MOLME-SM</v>
      </c>
      <c r="O2538" s="172" t="str">
        <f>IF(B2538="NET","",IF(B2538="","",IFERROR(VLOOKUP(N2538,EAN!$A:$B,2,FALSE),"MANGLER - MÅ OPPDATERE EAN-FANEN")))</f>
        <v>MANGLER - MÅ OPPDATERE EAN-FANEN</v>
      </c>
      <c r="P2538" s="171">
        <f t="shared" si="121"/>
        <v>39</v>
      </c>
      <c r="Q2538" s="171">
        <f t="shared" si="122"/>
        <v>39</v>
      </c>
      <c r="S2538" s="102" t="str">
        <f>IF(B2538="NET","",IFERROR(VLOOKUP(O2538,'2) Order Form'!$V$9:$V$905,1,FALSE),"Ikke med I order form"))</f>
        <v>Ikke med I order form</v>
      </c>
      <c r="U2538" s="118"/>
    </row>
    <row r="2539" spans="1:21">
      <c r="A2539">
        <v>840097</v>
      </c>
      <c r="B2539" t="s">
        <v>3720</v>
      </c>
      <c r="C2539" t="s">
        <v>3939</v>
      </c>
      <c r="D2539" t="s">
        <v>3542</v>
      </c>
      <c r="E2539" t="s">
        <v>3541</v>
      </c>
      <c r="F2539" t="s">
        <v>80</v>
      </c>
      <c r="G2539" t="s">
        <v>214</v>
      </c>
      <c r="H2539">
        <v>1</v>
      </c>
      <c r="I2539">
        <v>1</v>
      </c>
      <c r="J2539">
        <v>1</v>
      </c>
      <c r="K2539">
        <v>1</v>
      </c>
      <c r="L2539">
        <v>1</v>
      </c>
      <c r="N2539" s="171" t="str">
        <f t="shared" si="120"/>
        <v>840097-MOLME-ML</v>
      </c>
      <c r="O2539" s="172" t="str">
        <f>IF(B2539="NET","",IF(B2539="","",IFERROR(VLOOKUP(N2539,EAN!$A:$B,2,FALSE),"MANGLER - MÅ OPPDATERE EAN-FANEN")))</f>
        <v>MANGLER - MÅ OPPDATERE EAN-FANEN</v>
      </c>
      <c r="P2539" s="171">
        <f t="shared" si="121"/>
        <v>1</v>
      </c>
      <c r="Q2539" s="171">
        <f t="shared" si="122"/>
        <v>1</v>
      </c>
      <c r="S2539" s="102" t="str">
        <f>IF(B2539="NET","",IFERROR(VLOOKUP(O2539,'2) Order Form'!$V$9:$V$905,1,FALSE),"Ikke med I order form"))</f>
        <v>Ikke med I order form</v>
      </c>
      <c r="U2539" s="118"/>
    </row>
    <row r="2540" spans="1:21">
      <c r="A2540">
        <v>840097</v>
      </c>
      <c r="B2540" t="s">
        <v>3720</v>
      </c>
      <c r="C2540" t="s">
        <v>3939</v>
      </c>
      <c r="D2540" t="s">
        <v>3543</v>
      </c>
      <c r="E2540" t="s">
        <v>3541</v>
      </c>
      <c r="F2540" t="s">
        <v>81</v>
      </c>
      <c r="G2540" t="s">
        <v>214</v>
      </c>
      <c r="H2540">
        <v>0</v>
      </c>
      <c r="I2540">
        <v>0</v>
      </c>
      <c r="J2540">
        <v>0</v>
      </c>
      <c r="K2540">
        <v>0</v>
      </c>
      <c r="L2540">
        <v>0</v>
      </c>
      <c r="N2540" s="171" t="str">
        <f t="shared" si="120"/>
        <v>840097-MOLME-LXL</v>
      </c>
      <c r="O2540" s="172" t="str">
        <f>IF(B2540="NET","",IF(B2540="","",IFERROR(VLOOKUP(N2540,EAN!$A:$B,2,FALSE),"MANGLER - MÅ OPPDATERE EAN-FANEN")))</f>
        <v>MANGLER - MÅ OPPDATERE EAN-FANEN</v>
      </c>
      <c r="P2540" s="171">
        <f t="shared" si="121"/>
        <v>0</v>
      </c>
      <c r="Q2540" s="171">
        <f t="shared" si="122"/>
        <v>0</v>
      </c>
      <c r="S2540" s="102" t="str">
        <f>IF(B2540="NET","",IFERROR(VLOOKUP(O2540,'2) Order Form'!$V$9:$V$905,1,FALSE),"Ikke med I order form"))</f>
        <v>Ikke med I order form</v>
      </c>
      <c r="U2540" s="118"/>
    </row>
    <row r="2541" spans="1:21">
      <c r="A2541">
        <v>840097</v>
      </c>
      <c r="B2541" t="s">
        <v>3720</v>
      </c>
      <c r="C2541" t="s">
        <v>3939</v>
      </c>
      <c r="D2541" t="s">
        <v>3651</v>
      </c>
      <c r="E2541" t="s">
        <v>3652</v>
      </c>
      <c r="F2541" t="s">
        <v>79</v>
      </c>
      <c r="G2541" t="s">
        <v>111</v>
      </c>
      <c r="H2541">
        <v>101</v>
      </c>
      <c r="I2541">
        <v>101</v>
      </c>
      <c r="J2541">
        <v>101</v>
      </c>
      <c r="K2541">
        <v>101</v>
      </c>
      <c r="L2541">
        <v>101</v>
      </c>
      <c r="N2541" s="171" t="str">
        <f t="shared" si="120"/>
        <v>840097-NACAR-SM</v>
      </c>
      <c r="O2541" s="172" t="str">
        <f>IF(B2541="NET","",IF(B2541="","",IFERROR(VLOOKUP(N2541,EAN!$A:$B,2,FALSE),"MANGLER - MÅ OPPDATERE EAN-FANEN")))</f>
        <v>MANGLER - MÅ OPPDATERE EAN-FANEN</v>
      </c>
      <c r="P2541" s="171">
        <f t="shared" si="121"/>
        <v>101</v>
      </c>
      <c r="Q2541" s="171">
        <f t="shared" si="122"/>
        <v>101</v>
      </c>
      <c r="S2541" s="102" t="str">
        <f>IF(B2541="NET","",IFERROR(VLOOKUP(O2541,'2) Order Form'!$V$9:$V$905,1,FALSE),"Ikke med I order form"))</f>
        <v>Ikke med I order form</v>
      </c>
      <c r="U2541" s="118"/>
    </row>
    <row r="2542" spans="1:21">
      <c r="A2542">
        <v>840097</v>
      </c>
      <c r="B2542" t="s">
        <v>3720</v>
      </c>
      <c r="C2542" t="s">
        <v>3939</v>
      </c>
      <c r="D2542" t="s">
        <v>3653</v>
      </c>
      <c r="E2542" t="s">
        <v>3652</v>
      </c>
      <c r="F2542" t="s">
        <v>80</v>
      </c>
      <c r="G2542" t="s">
        <v>111</v>
      </c>
      <c r="H2542">
        <v>166</v>
      </c>
      <c r="I2542">
        <v>166</v>
      </c>
      <c r="J2542">
        <v>166</v>
      </c>
      <c r="K2542">
        <v>166</v>
      </c>
      <c r="L2542">
        <v>166</v>
      </c>
      <c r="N2542" s="171" t="str">
        <f t="shared" si="120"/>
        <v>840097-NACAR-ML</v>
      </c>
      <c r="O2542" s="172" t="str">
        <f>IF(B2542="NET","",IF(B2542="","",IFERROR(VLOOKUP(N2542,EAN!$A:$B,2,FALSE),"MANGLER - MÅ OPPDATERE EAN-FANEN")))</f>
        <v>MANGLER - MÅ OPPDATERE EAN-FANEN</v>
      </c>
      <c r="P2542" s="171">
        <f t="shared" si="121"/>
        <v>166</v>
      </c>
      <c r="Q2542" s="171">
        <f t="shared" si="122"/>
        <v>166</v>
      </c>
      <c r="S2542" s="102" t="str">
        <f>IF(B2542="NET","",IFERROR(VLOOKUP(O2542,'2) Order Form'!$V$9:$V$905,1,FALSE),"Ikke med I order form"))</f>
        <v>Ikke med I order form</v>
      </c>
      <c r="U2542" s="118"/>
    </row>
    <row r="2543" spans="1:21">
      <c r="A2543">
        <v>840097</v>
      </c>
      <c r="B2543" t="s">
        <v>3720</v>
      </c>
      <c r="C2543" t="s">
        <v>3939</v>
      </c>
      <c r="D2543" t="s">
        <v>3654</v>
      </c>
      <c r="E2543" t="s">
        <v>3652</v>
      </c>
      <c r="F2543" t="s">
        <v>81</v>
      </c>
      <c r="G2543" t="s">
        <v>111</v>
      </c>
      <c r="H2543">
        <v>66</v>
      </c>
      <c r="I2543">
        <v>66</v>
      </c>
      <c r="J2543">
        <v>66</v>
      </c>
      <c r="K2543">
        <v>66</v>
      </c>
      <c r="L2543">
        <v>66</v>
      </c>
      <c r="N2543" s="171" t="str">
        <f t="shared" si="120"/>
        <v>840097-NACAR-LXL</v>
      </c>
      <c r="O2543" s="172" t="str">
        <f>IF(B2543="NET","",IF(B2543="","",IFERROR(VLOOKUP(N2543,EAN!$A:$B,2,FALSE),"MANGLER - MÅ OPPDATERE EAN-FANEN")))</f>
        <v>MANGLER - MÅ OPPDATERE EAN-FANEN</v>
      </c>
      <c r="P2543" s="171">
        <f t="shared" si="121"/>
        <v>66</v>
      </c>
      <c r="Q2543" s="171">
        <f t="shared" si="122"/>
        <v>66</v>
      </c>
      <c r="S2543" s="102" t="str">
        <f>IF(B2543="NET","",IFERROR(VLOOKUP(O2543,'2) Order Form'!$V$9:$V$905,1,FALSE),"Ikke med I order form"))</f>
        <v>Ikke med I order form</v>
      </c>
      <c r="U2543" s="118"/>
    </row>
    <row r="2544" spans="1:21">
      <c r="A2544">
        <v>840097</v>
      </c>
      <c r="B2544" t="s">
        <v>3720</v>
      </c>
      <c r="C2544" t="s">
        <v>3939</v>
      </c>
      <c r="D2544" t="s">
        <v>1497</v>
      </c>
      <c r="E2544" t="s">
        <v>1475</v>
      </c>
      <c r="F2544" t="s">
        <v>79</v>
      </c>
      <c r="G2544" t="s">
        <v>111</v>
      </c>
      <c r="H2544">
        <v>71</v>
      </c>
      <c r="I2544">
        <v>71</v>
      </c>
      <c r="J2544">
        <v>71</v>
      </c>
      <c r="K2544">
        <v>71</v>
      </c>
      <c r="L2544">
        <v>71</v>
      </c>
      <c r="N2544" s="171" t="str">
        <f t="shared" si="120"/>
        <v>840097-WOLND-SM</v>
      </c>
      <c r="O2544" s="172" t="str">
        <f>IF(B2544="NET","",IF(B2544="","",IFERROR(VLOOKUP(N2544,EAN!$A:$B,2,FALSE),"MANGLER - MÅ OPPDATERE EAN-FANEN")))</f>
        <v>MANGLER - MÅ OPPDATERE EAN-FANEN</v>
      </c>
      <c r="P2544" s="171">
        <f t="shared" si="121"/>
        <v>71</v>
      </c>
      <c r="Q2544" s="171">
        <f t="shared" si="122"/>
        <v>71</v>
      </c>
      <c r="S2544" s="102" t="str">
        <f>IF(B2544="NET","",IFERROR(VLOOKUP(O2544,'2) Order Form'!$V$9:$V$905,1,FALSE),"Ikke med I order form"))</f>
        <v>Ikke med I order form</v>
      </c>
      <c r="U2544" s="118"/>
    </row>
    <row r="2545" spans="1:21">
      <c r="A2545">
        <v>840097</v>
      </c>
      <c r="B2545" t="s">
        <v>3720</v>
      </c>
      <c r="C2545" t="s">
        <v>3939</v>
      </c>
      <c r="D2545" t="s">
        <v>1498</v>
      </c>
      <c r="E2545" t="s">
        <v>1475</v>
      </c>
      <c r="F2545" t="s">
        <v>80</v>
      </c>
      <c r="G2545" t="s">
        <v>111</v>
      </c>
      <c r="H2545">
        <v>68</v>
      </c>
      <c r="I2545">
        <v>68</v>
      </c>
      <c r="J2545">
        <v>68</v>
      </c>
      <c r="K2545">
        <v>68</v>
      </c>
      <c r="L2545">
        <v>68</v>
      </c>
      <c r="N2545" s="171" t="str">
        <f t="shared" si="120"/>
        <v>840097-WOLND-ML</v>
      </c>
      <c r="O2545" s="172" t="str">
        <f>IF(B2545="NET","",IF(B2545="","",IFERROR(VLOOKUP(N2545,EAN!$A:$B,2,FALSE),"MANGLER - MÅ OPPDATERE EAN-FANEN")))</f>
        <v>MANGLER - MÅ OPPDATERE EAN-FANEN</v>
      </c>
      <c r="P2545" s="171">
        <f t="shared" si="121"/>
        <v>68</v>
      </c>
      <c r="Q2545" s="171">
        <f t="shared" si="122"/>
        <v>68</v>
      </c>
      <c r="S2545" s="102" t="str">
        <f>IF(B2545="NET","",IFERROR(VLOOKUP(O2545,'2) Order Form'!$V$9:$V$905,1,FALSE),"Ikke med I order form"))</f>
        <v>Ikke med I order form</v>
      </c>
      <c r="U2545" s="118"/>
    </row>
    <row r="2546" spans="1:21">
      <c r="A2546">
        <v>840097</v>
      </c>
      <c r="B2546" t="s">
        <v>3720</v>
      </c>
      <c r="C2546" t="s">
        <v>3939</v>
      </c>
      <c r="D2546" t="s">
        <v>1499</v>
      </c>
      <c r="E2546" t="s">
        <v>1475</v>
      </c>
      <c r="F2546" t="s">
        <v>81</v>
      </c>
      <c r="G2546" t="s">
        <v>111</v>
      </c>
      <c r="H2546">
        <v>58</v>
      </c>
      <c r="I2546">
        <v>58</v>
      </c>
      <c r="J2546">
        <v>58</v>
      </c>
      <c r="K2546">
        <v>58</v>
      </c>
      <c r="L2546">
        <v>58</v>
      </c>
      <c r="N2546" s="171" t="str">
        <f t="shared" si="120"/>
        <v>840097-WOLND-LXL</v>
      </c>
      <c r="O2546" s="172" t="str">
        <f>IF(B2546="NET","",IF(B2546="","",IFERROR(VLOOKUP(N2546,EAN!$A:$B,2,FALSE),"MANGLER - MÅ OPPDATERE EAN-FANEN")))</f>
        <v>MANGLER - MÅ OPPDATERE EAN-FANEN</v>
      </c>
      <c r="P2546" s="171">
        <f t="shared" si="121"/>
        <v>58</v>
      </c>
      <c r="Q2546" s="171">
        <f t="shared" si="122"/>
        <v>58</v>
      </c>
      <c r="S2546" s="102" t="str">
        <f>IF(B2546="NET","",IFERROR(VLOOKUP(O2546,'2) Order Form'!$V$9:$V$905,1,FALSE),"Ikke med I order form"))</f>
        <v>Ikke med I order form</v>
      </c>
      <c r="U2546" s="118"/>
    </row>
    <row r="2547" spans="1:21">
      <c r="A2547" s="140">
        <v>840098</v>
      </c>
      <c r="B2547" t="s">
        <v>170</v>
      </c>
      <c r="H2547" s="140">
        <v>202341</v>
      </c>
      <c r="I2547" s="140">
        <v>202342</v>
      </c>
      <c r="J2547" s="140">
        <v>202343</v>
      </c>
      <c r="K2547" s="140">
        <v>202344</v>
      </c>
      <c r="L2547" s="140">
        <v>202345</v>
      </c>
      <c r="N2547" s="171" t="str">
        <f t="shared" si="120"/>
        <v>840098-</v>
      </c>
      <c r="O2547" s="172" t="str">
        <f>IF(B2547="NET","",IF(B2547="","",IFERROR(VLOOKUP(N2547,EAN!$A:$B,2,FALSE),"MANGLER - MÅ OPPDATERE EAN-FANEN")))</f>
        <v/>
      </c>
      <c r="P2547" s="171">
        <f t="shared" si="121"/>
        <v>202341</v>
      </c>
      <c r="Q2547" s="171">
        <f t="shared" si="122"/>
        <v>202345</v>
      </c>
      <c r="S2547" s="102" t="str">
        <f>IF(B2547="NET","",IFERROR(VLOOKUP(O2547,'2) Order Form'!$V$9:$V$905,1,FALSE),"Ikke med I order form"))</f>
        <v/>
      </c>
      <c r="U2547" s="118"/>
    </row>
    <row r="2548" spans="1:21">
      <c r="A2548">
        <v>840098</v>
      </c>
      <c r="B2548" t="s">
        <v>3721</v>
      </c>
      <c r="C2548" t="s">
        <v>3939</v>
      </c>
      <c r="D2548" t="s">
        <v>178</v>
      </c>
      <c r="E2548" t="s">
        <v>163</v>
      </c>
      <c r="F2548" t="s">
        <v>79</v>
      </c>
      <c r="G2548" t="s">
        <v>111</v>
      </c>
      <c r="H2548">
        <v>0</v>
      </c>
      <c r="I2548">
        <v>0</v>
      </c>
      <c r="J2548">
        <v>0</v>
      </c>
      <c r="K2548">
        <v>0</v>
      </c>
      <c r="L2548">
        <v>0</v>
      </c>
      <c r="N2548" s="171" t="str">
        <f t="shared" si="120"/>
        <v>840098-GSWHT-SM</v>
      </c>
      <c r="O2548" s="172" t="str">
        <f>IF(B2548="NET","",IF(B2548="","",IFERROR(VLOOKUP(N2548,EAN!$A:$B,2,FALSE),"MANGLER - MÅ OPPDATERE EAN-FANEN")))</f>
        <v>MANGLER - MÅ OPPDATERE EAN-FANEN</v>
      </c>
      <c r="P2548" s="171">
        <f t="shared" si="121"/>
        <v>0</v>
      </c>
      <c r="Q2548" s="171">
        <f t="shared" si="122"/>
        <v>0</v>
      </c>
      <c r="S2548" s="102" t="str">
        <f>IF(B2548="NET","",IFERROR(VLOOKUP(O2548,'2) Order Form'!$V$9:$V$905,1,FALSE),"Ikke med I order form"))</f>
        <v>Ikke med I order form</v>
      </c>
      <c r="U2548" s="118"/>
    </row>
    <row r="2549" spans="1:21">
      <c r="A2549">
        <v>840098</v>
      </c>
      <c r="B2549" t="s">
        <v>3721</v>
      </c>
      <c r="C2549" t="s">
        <v>3939</v>
      </c>
      <c r="D2549" t="s">
        <v>179</v>
      </c>
      <c r="E2549" t="s">
        <v>163</v>
      </c>
      <c r="F2549" t="s">
        <v>80</v>
      </c>
      <c r="G2549" t="s">
        <v>111</v>
      </c>
      <c r="H2549">
        <v>0</v>
      </c>
      <c r="I2549">
        <v>0</v>
      </c>
      <c r="J2549">
        <v>0</v>
      </c>
      <c r="K2549">
        <v>0</v>
      </c>
      <c r="L2549">
        <v>0</v>
      </c>
      <c r="N2549" s="171" t="str">
        <f t="shared" si="120"/>
        <v>840098-GSWHT-ML</v>
      </c>
      <c r="O2549" s="172" t="str">
        <f>IF(B2549="NET","",IF(B2549="","",IFERROR(VLOOKUP(N2549,EAN!$A:$B,2,FALSE),"MANGLER - MÅ OPPDATERE EAN-FANEN")))</f>
        <v>MANGLER - MÅ OPPDATERE EAN-FANEN</v>
      </c>
      <c r="P2549" s="171">
        <f t="shared" si="121"/>
        <v>0</v>
      </c>
      <c r="Q2549" s="171">
        <f t="shared" si="122"/>
        <v>0</v>
      </c>
      <c r="S2549" s="102" t="str">
        <f>IF(B2549="NET","",IFERROR(VLOOKUP(O2549,'2) Order Form'!$V$9:$V$905,1,FALSE),"Ikke med I order form"))</f>
        <v>Ikke med I order form</v>
      </c>
      <c r="U2549" s="118"/>
    </row>
    <row r="2550" spans="1:21">
      <c r="A2550">
        <v>840098</v>
      </c>
      <c r="B2550" t="s">
        <v>3721</v>
      </c>
      <c r="C2550" t="s">
        <v>3939</v>
      </c>
      <c r="D2550" t="s">
        <v>180</v>
      </c>
      <c r="E2550" t="s">
        <v>163</v>
      </c>
      <c r="F2550" t="s">
        <v>81</v>
      </c>
      <c r="G2550" t="s">
        <v>111</v>
      </c>
      <c r="H2550">
        <v>0</v>
      </c>
      <c r="I2550">
        <v>0</v>
      </c>
      <c r="J2550">
        <v>0</v>
      </c>
      <c r="K2550">
        <v>0</v>
      </c>
      <c r="L2550">
        <v>0</v>
      </c>
      <c r="N2550" s="171" t="str">
        <f t="shared" si="120"/>
        <v>840098-GSWHT-LXL</v>
      </c>
      <c r="O2550" s="172" t="str">
        <f>IF(B2550="NET","",IF(B2550="","",IFERROR(VLOOKUP(N2550,EAN!$A:$B,2,FALSE),"MANGLER - MÅ OPPDATERE EAN-FANEN")))</f>
        <v>MANGLER - MÅ OPPDATERE EAN-FANEN</v>
      </c>
      <c r="P2550" s="171">
        <f t="shared" si="121"/>
        <v>0</v>
      </c>
      <c r="Q2550" s="171">
        <f t="shared" si="122"/>
        <v>0</v>
      </c>
      <c r="S2550" s="102" t="str">
        <f>IF(B2550="NET","",IFERROR(VLOOKUP(O2550,'2) Order Form'!$V$9:$V$905,1,FALSE),"Ikke med I order form"))</f>
        <v>Ikke med I order form</v>
      </c>
      <c r="U2550" s="118"/>
    </row>
    <row r="2551" spans="1:21">
      <c r="A2551">
        <v>840098</v>
      </c>
      <c r="B2551" t="s">
        <v>3721</v>
      </c>
      <c r="C2551" t="s">
        <v>3939</v>
      </c>
      <c r="D2551" t="s">
        <v>3722</v>
      </c>
      <c r="E2551" t="s">
        <v>3723</v>
      </c>
      <c r="F2551" t="s">
        <v>79</v>
      </c>
      <c r="G2551" t="s">
        <v>111</v>
      </c>
      <c r="H2551">
        <v>8</v>
      </c>
      <c r="I2551">
        <v>8</v>
      </c>
      <c r="J2551">
        <v>8</v>
      </c>
      <c r="K2551">
        <v>8</v>
      </c>
      <c r="L2551">
        <v>8</v>
      </c>
      <c r="N2551" s="171" t="str">
        <f t="shared" si="120"/>
        <v>840098-MAPIM-SM</v>
      </c>
      <c r="O2551" s="172" t="str">
        <f>IF(B2551="NET","",IF(B2551="","",IFERROR(VLOOKUP(N2551,EAN!$A:$B,2,FALSE),"MANGLER - MÅ OPPDATERE EAN-FANEN")))</f>
        <v>MANGLER - MÅ OPPDATERE EAN-FANEN</v>
      </c>
      <c r="P2551" s="171">
        <f t="shared" si="121"/>
        <v>8</v>
      </c>
      <c r="Q2551" s="171">
        <f t="shared" si="122"/>
        <v>8</v>
      </c>
      <c r="S2551" s="102" t="str">
        <f>IF(B2551="NET","",IFERROR(VLOOKUP(O2551,'2) Order Form'!$V$9:$V$905,1,FALSE),"Ikke med I order form"))</f>
        <v>Ikke med I order form</v>
      </c>
      <c r="U2551" s="118"/>
    </row>
    <row r="2552" spans="1:21">
      <c r="A2552">
        <v>840098</v>
      </c>
      <c r="B2552" t="s">
        <v>3721</v>
      </c>
      <c r="C2552" t="s">
        <v>3939</v>
      </c>
      <c r="D2552" t="s">
        <v>3724</v>
      </c>
      <c r="E2552" t="s">
        <v>3723</v>
      </c>
      <c r="F2552" t="s">
        <v>80</v>
      </c>
      <c r="G2552" t="s">
        <v>111</v>
      </c>
      <c r="H2552">
        <v>8</v>
      </c>
      <c r="I2552">
        <v>8</v>
      </c>
      <c r="J2552">
        <v>8</v>
      </c>
      <c r="K2552">
        <v>8</v>
      </c>
      <c r="L2552">
        <v>8</v>
      </c>
      <c r="N2552" s="171" t="str">
        <f t="shared" si="120"/>
        <v>840098-MAPIM-ML</v>
      </c>
      <c r="O2552" s="172" t="str">
        <f>IF(B2552="NET","",IF(B2552="","",IFERROR(VLOOKUP(N2552,EAN!$A:$B,2,FALSE),"MANGLER - MÅ OPPDATERE EAN-FANEN")))</f>
        <v>MANGLER - MÅ OPPDATERE EAN-FANEN</v>
      </c>
      <c r="P2552" s="171">
        <f t="shared" si="121"/>
        <v>8</v>
      </c>
      <c r="Q2552" s="171">
        <f t="shared" si="122"/>
        <v>8</v>
      </c>
      <c r="S2552" s="102" t="str">
        <f>IF(B2552="NET","",IFERROR(VLOOKUP(O2552,'2) Order Form'!$V$9:$V$905,1,FALSE),"Ikke med I order form"))</f>
        <v>Ikke med I order form</v>
      </c>
      <c r="U2552" s="118"/>
    </row>
    <row r="2553" spans="1:21">
      <c r="A2553">
        <v>840098</v>
      </c>
      <c r="B2553" t="s">
        <v>3721</v>
      </c>
      <c r="C2553" t="s">
        <v>3939</v>
      </c>
      <c r="D2553" t="s">
        <v>3725</v>
      </c>
      <c r="E2553" t="s">
        <v>3723</v>
      </c>
      <c r="F2553" t="s">
        <v>81</v>
      </c>
      <c r="G2553" t="s">
        <v>111</v>
      </c>
      <c r="H2553">
        <v>0</v>
      </c>
      <c r="I2553">
        <v>0</v>
      </c>
      <c r="J2553">
        <v>0</v>
      </c>
      <c r="K2553">
        <v>0</v>
      </c>
      <c r="L2553">
        <v>0</v>
      </c>
      <c r="N2553" s="171" t="str">
        <f t="shared" si="120"/>
        <v>840098-MAPIM-LXL</v>
      </c>
      <c r="O2553" s="172" t="str">
        <f>IF(B2553="NET","",IF(B2553="","",IFERROR(VLOOKUP(N2553,EAN!$A:$B,2,FALSE),"MANGLER - MÅ OPPDATERE EAN-FANEN")))</f>
        <v>MANGLER - MÅ OPPDATERE EAN-FANEN</v>
      </c>
      <c r="P2553" s="171">
        <f t="shared" si="121"/>
        <v>0</v>
      </c>
      <c r="Q2553" s="171">
        <f t="shared" si="122"/>
        <v>0</v>
      </c>
      <c r="S2553" s="102" t="str">
        <f>IF(B2553="NET","",IFERROR(VLOOKUP(O2553,'2) Order Form'!$V$9:$V$905,1,FALSE),"Ikke med I order form"))</f>
        <v>Ikke med I order form</v>
      </c>
      <c r="U2553" s="118"/>
    </row>
    <row r="2554" spans="1:21">
      <c r="A2554" s="140">
        <v>840101</v>
      </c>
      <c r="B2554" t="s">
        <v>170</v>
      </c>
      <c r="H2554" s="140">
        <v>202341</v>
      </c>
      <c r="I2554" s="140">
        <v>202342</v>
      </c>
      <c r="J2554" s="140">
        <v>202343</v>
      </c>
      <c r="K2554" s="140">
        <v>202344</v>
      </c>
      <c r="L2554" s="140">
        <v>202345</v>
      </c>
      <c r="N2554" s="171" t="str">
        <f t="shared" si="120"/>
        <v>840101-</v>
      </c>
      <c r="O2554" s="172" t="str">
        <f>IF(B2554="NET","",IF(B2554="","",IFERROR(VLOOKUP(N2554,EAN!$A:$B,2,FALSE),"MANGLER - MÅ OPPDATERE EAN-FANEN")))</f>
        <v/>
      </c>
      <c r="P2554" s="171">
        <f t="shared" si="121"/>
        <v>202341</v>
      </c>
      <c r="Q2554" s="171">
        <f t="shared" si="122"/>
        <v>202345</v>
      </c>
      <c r="S2554" s="102" t="str">
        <f>IF(B2554="NET","",IFERROR(VLOOKUP(O2554,'2) Order Form'!$V$9:$V$905,1,FALSE),"Ikke med I order form"))</f>
        <v/>
      </c>
      <c r="U2554" s="118"/>
    </row>
    <row r="2555" spans="1:21">
      <c r="A2555">
        <v>840101</v>
      </c>
      <c r="B2555" t="s">
        <v>4014</v>
      </c>
      <c r="C2555" t="s">
        <v>3939</v>
      </c>
      <c r="D2555" t="s">
        <v>3682</v>
      </c>
      <c r="E2555" t="s">
        <v>1460</v>
      </c>
      <c r="F2555" t="s">
        <v>79</v>
      </c>
      <c r="G2555" t="s">
        <v>111</v>
      </c>
      <c r="H2555">
        <v>0</v>
      </c>
      <c r="I2555">
        <v>0</v>
      </c>
      <c r="J2555">
        <v>0</v>
      </c>
      <c r="K2555">
        <v>0</v>
      </c>
      <c r="L2555">
        <v>0</v>
      </c>
      <c r="N2555" s="171" t="str">
        <f t="shared" si="120"/>
        <v>840101-SNWHT-SM</v>
      </c>
      <c r="O2555" s="172" t="str">
        <f>IF(B2555="NET","",IF(B2555="","",IFERROR(VLOOKUP(N2555,EAN!$A:$B,2,FALSE),"MANGLER - MÅ OPPDATERE EAN-FANEN")))</f>
        <v>MANGLER - MÅ OPPDATERE EAN-FANEN</v>
      </c>
      <c r="P2555" s="171">
        <f t="shared" si="121"/>
        <v>0</v>
      </c>
      <c r="Q2555" s="171">
        <f t="shared" si="122"/>
        <v>0</v>
      </c>
      <c r="S2555" s="102" t="str">
        <f>IF(B2555="NET","",IFERROR(VLOOKUP(O2555,'2) Order Form'!$V$9:$V$905,1,FALSE),"Ikke med I order form"))</f>
        <v>Ikke med I order form</v>
      </c>
      <c r="U2555" s="118"/>
    </row>
    <row r="2556" spans="1:21">
      <c r="A2556">
        <v>840101</v>
      </c>
      <c r="B2556" t="s">
        <v>4014</v>
      </c>
      <c r="C2556" t="s">
        <v>3939</v>
      </c>
      <c r="D2556" t="s">
        <v>3683</v>
      </c>
      <c r="E2556" t="s">
        <v>1460</v>
      </c>
      <c r="F2556" t="s">
        <v>80</v>
      </c>
      <c r="G2556" t="s">
        <v>111</v>
      </c>
      <c r="H2556">
        <v>0</v>
      </c>
      <c r="I2556">
        <v>0</v>
      </c>
      <c r="J2556">
        <v>0</v>
      </c>
      <c r="K2556">
        <v>0</v>
      </c>
      <c r="L2556">
        <v>0</v>
      </c>
      <c r="N2556" s="171" t="str">
        <f t="shared" si="120"/>
        <v>840101-SNWHT-ML</v>
      </c>
      <c r="O2556" s="172" t="str">
        <f>IF(B2556="NET","",IF(B2556="","",IFERROR(VLOOKUP(N2556,EAN!$A:$B,2,FALSE),"MANGLER - MÅ OPPDATERE EAN-FANEN")))</f>
        <v>MANGLER - MÅ OPPDATERE EAN-FANEN</v>
      </c>
      <c r="P2556" s="171">
        <f t="shared" si="121"/>
        <v>0</v>
      </c>
      <c r="Q2556" s="171">
        <f t="shared" si="122"/>
        <v>0</v>
      </c>
      <c r="S2556" s="102" t="str">
        <f>IF(B2556="NET","",IFERROR(VLOOKUP(O2556,'2) Order Form'!$V$9:$V$905,1,FALSE),"Ikke med I order form"))</f>
        <v>Ikke med I order form</v>
      </c>
      <c r="U2556" s="118"/>
    </row>
    <row r="2557" spans="1:21">
      <c r="A2557">
        <v>840101</v>
      </c>
      <c r="B2557" t="s">
        <v>4014</v>
      </c>
      <c r="C2557" t="s">
        <v>3939</v>
      </c>
      <c r="D2557" t="s">
        <v>3684</v>
      </c>
      <c r="E2557" t="s">
        <v>1460</v>
      </c>
      <c r="F2557" t="s">
        <v>81</v>
      </c>
      <c r="G2557" t="s">
        <v>111</v>
      </c>
      <c r="H2557">
        <v>0</v>
      </c>
      <c r="I2557">
        <v>0</v>
      </c>
      <c r="J2557">
        <v>0</v>
      </c>
      <c r="K2557">
        <v>0</v>
      </c>
      <c r="L2557">
        <v>0</v>
      </c>
      <c r="N2557" s="171" t="str">
        <f t="shared" si="120"/>
        <v>840101-SNWHT-LXL</v>
      </c>
      <c r="O2557" s="172" t="str">
        <f>IF(B2557="NET","",IF(B2557="","",IFERROR(VLOOKUP(N2557,EAN!$A:$B,2,FALSE),"MANGLER - MÅ OPPDATERE EAN-FANEN")))</f>
        <v>MANGLER - MÅ OPPDATERE EAN-FANEN</v>
      </c>
      <c r="P2557" s="171">
        <f t="shared" si="121"/>
        <v>0</v>
      </c>
      <c r="Q2557" s="171">
        <f t="shared" si="122"/>
        <v>0</v>
      </c>
      <c r="S2557" s="102" t="str">
        <f>IF(B2557="NET","",IFERROR(VLOOKUP(O2557,'2) Order Form'!$V$9:$V$905,1,FALSE),"Ikke med I order form"))</f>
        <v>Ikke med I order form</v>
      </c>
      <c r="U2557" s="118"/>
    </row>
    <row r="2558" spans="1:21">
      <c r="A2558" s="140">
        <v>840102</v>
      </c>
      <c r="B2558" t="s">
        <v>170</v>
      </c>
      <c r="H2558" s="140">
        <v>202341</v>
      </c>
      <c r="I2558" s="140">
        <v>202342</v>
      </c>
      <c r="J2558" s="140">
        <v>202343</v>
      </c>
      <c r="K2558" s="140">
        <v>202344</v>
      </c>
      <c r="L2558" s="140">
        <v>202345</v>
      </c>
      <c r="N2558" s="171" t="str">
        <f t="shared" si="120"/>
        <v>840102-</v>
      </c>
      <c r="O2558" s="172" t="str">
        <f>IF(B2558="NET","",IF(B2558="","",IFERROR(VLOOKUP(N2558,EAN!$A:$B,2,FALSE),"MANGLER - MÅ OPPDATERE EAN-FANEN")))</f>
        <v/>
      </c>
      <c r="P2558" s="171">
        <f t="shared" si="121"/>
        <v>202341</v>
      </c>
      <c r="Q2558" s="171">
        <f t="shared" si="122"/>
        <v>202345</v>
      </c>
      <c r="S2558" s="102" t="str">
        <f>IF(B2558="NET","",IFERROR(VLOOKUP(O2558,'2) Order Form'!$V$9:$V$905,1,FALSE),"Ikke med I order form"))</f>
        <v/>
      </c>
      <c r="U2558" s="118"/>
    </row>
    <row r="2559" spans="1:21">
      <c r="A2559">
        <v>840102</v>
      </c>
      <c r="B2559" t="s">
        <v>3726</v>
      </c>
      <c r="C2559" t="s">
        <v>3939</v>
      </c>
      <c r="D2559" t="s">
        <v>3597</v>
      </c>
      <c r="E2559" t="s">
        <v>3598</v>
      </c>
      <c r="F2559" t="s">
        <v>79</v>
      </c>
      <c r="G2559" t="s">
        <v>214</v>
      </c>
      <c r="H2559">
        <v>43</v>
      </c>
      <c r="I2559">
        <v>43</v>
      </c>
      <c r="J2559">
        <v>43</v>
      </c>
      <c r="K2559">
        <v>43</v>
      </c>
      <c r="L2559">
        <v>43</v>
      </c>
      <c r="N2559" s="171" t="str">
        <f t="shared" si="120"/>
        <v>840102-BARBM-SM</v>
      </c>
      <c r="O2559" s="172" t="str">
        <f>IF(B2559="NET","",IF(B2559="","",IFERROR(VLOOKUP(N2559,EAN!$A:$B,2,FALSE),"MANGLER - MÅ OPPDATERE EAN-FANEN")))</f>
        <v>MANGLER - MÅ OPPDATERE EAN-FANEN</v>
      </c>
      <c r="P2559" s="171">
        <f t="shared" si="121"/>
        <v>43</v>
      </c>
      <c r="Q2559" s="171">
        <f t="shared" si="122"/>
        <v>43</v>
      </c>
      <c r="S2559" s="102" t="str">
        <f>IF(B2559="NET","",IFERROR(VLOOKUP(O2559,'2) Order Form'!$V$9:$V$905,1,FALSE),"Ikke med I order form"))</f>
        <v>Ikke med I order form</v>
      </c>
      <c r="U2559" s="118"/>
    </row>
    <row r="2560" spans="1:21">
      <c r="A2560">
        <v>840102</v>
      </c>
      <c r="B2560" t="s">
        <v>3726</v>
      </c>
      <c r="C2560" t="s">
        <v>3939</v>
      </c>
      <c r="D2560" t="s">
        <v>3599</v>
      </c>
      <c r="E2560" t="s">
        <v>3598</v>
      </c>
      <c r="F2560" t="s">
        <v>80</v>
      </c>
      <c r="G2560" t="s">
        <v>214</v>
      </c>
      <c r="H2560">
        <v>84</v>
      </c>
      <c r="I2560">
        <v>84</v>
      </c>
      <c r="J2560">
        <v>84</v>
      </c>
      <c r="K2560">
        <v>84</v>
      </c>
      <c r="L2560">
        <v>84</v>
      </c>
      <c r="N2560" s="171" t="str">
        <f t="shared" si="120"/>
        <v>840102-BARBM-ML</v>
      </c>
      <c r="O2560" s="172" t="str">
        <f>IF(B2560="NET","",IF(B2560="","",IFERROR(VLOOKUP(N2560,EAN!$A:$B,2,FALSE),"MANGLER - MÅ OPPDATERE EAN-FANEN")))</f>
        <v>MANGLER - MÅ OPPDATERE EAN-FANEN</v>
      </c>
      <c r="P2560" s="171">
        <f t="shared" si="121"/>
        <v>84</v>
      </c>
      <c r="Q2560" s="171">
        <f t="shared" si="122"/>
        <v>84</v>
      </c>
      <c r="S2560" s="102" t="str">
        <f>IF(B2560="NET","",IFERROR(VLOOKUP(O2560,'2) Order Form'!$V$9:$V$905,1,FALSE),"Ikke med I order form"))</f>
        <v>Ikke med I order form</v>
      </c>
      <c r="U2560" s="118"/>
    </row>
    <row r="2561" spans="1:21">
      <c r="A2561">
        <v>840102</v>
      </c>
      <c r="B2561" t="s">
        <v>3726</v>
      </c>
      <c r="C2561" t="s">
        <v>3939</v>
      </c>
      <c r="D2561" t="s">
        <v>3600</v>
      </c>
      <c r="E2561" t="s">
        <v>3598</v>
      </c>
      <c r="F2561" t="s">
        <v>81</v>
      </c>
      <c r="G2561" t="s">
        <v>214</v>
      </c>
      <c r="H2561">
        <v>46</v>
      </c>
      <c r="I2561">
        <v>46</v>
      </c>
      <c r="J2561">
        <v>46</v>
      </c>
      <c r="K2561">
        <v>46</v>
      </c>
      <c r="L2561">
        <v>46</v>
      </c>
      <c r="N2561" s="171" t="str">
        <f t="shared" si="120"/>
        <v>840102-BARBM-LXL</v>
      </c>
      <c r="O2561" s="172" t="str">
        <f>IF(B2561="NET","",IF(B2561="","",IFERROR(VLOOKUP(N2561,EAN!$A:$B,2,FALSE),"MANGLER - MÅ OPPDATERE EAN-FANEN")))</f>
        <v>MANGLER - MÅ OPPDATERE EAN-FANEN</v>
      </c>
      <c r="P2561" s="171">
        <f t="shared" si="121"/>
        <v>46</v>
      </c>
      <c r="Q2561" s="171">
        <f t="shared" si="122"/>
        <v>46</v>
      </c>
      <c r="S2561" s="102" t="str">
        <f>IF(B2561="NET","",IFERROR(VLOOKUP(O2561,'2) Order Form'!$V$9:$V$905,1,FALSE),"Ikke med I order form"))</f>
        <v>Ikke med I order form</v>
      </c>
      <c r="U2561" s="118"/>
    </row>
    <row r="2562" spans="1:21">
      <c r="A2562">
        <v>840102</v>
      </c>
      <c r="B2562" t="s">
        <v>3726</v>
      </c>
      <c r="C2562" t="s">
        <v>3939</v>
      </c>
      <c r="D2562" t="s">
        <v>4109</v>
      </c>
      <c r="E2562" t="s">
        <v>4096</v>
      </c>
      <c r="F2562" t="s">
        <v>79</v>
      </c>
      <c r="G2562" t="s">
        <v>111</v>
      </c>
      <c r="H2562">
        <v>0</v>
      </c>
      <c r="I2562">
        <v>0</v>
      </c>
      <c r="J2562">
        <v>0</v>
      </c>
      <c r="K2562">
        <v>0</v>
      </c>
      <c r="L2562">
        <v>0</v>
      </c>
      <c r="N2562" s="171" t="str">
        <f t="shared" si="120"/>
        <v>840102-CNPNK-SM</v>
      </c>
      <c r="O2562" s="172" t="str">
        <f>IF(B2562="NET","",IF(B2562="","",IFERROR(VLOOKUP(N2562,EAN!$A:$B,2,FALSE),"MANGLER - MÅ OPPDATERE EAN-FANEN")))</f>
        <v>MANGLER - MÅ OPPDATERE EAN-FANEN</v>
      </c>
      <c r="P2562" s="171">
        <f t="shared" si="121"/>
        <v>0</v>
      </c>
      <c r="Q2562" s="171">
        <f t="shared" si="122"/>
        <v>0</v>
      </c>
      <c r="S2562" s="102" t="str">
        <f>IF(B2562="NET","",IFERROR(VLOOKUP(O2562,'2) Order Form'!$V$9:$V$905,1,FALSE),"Ikke med I order form"))</f>
        <v>Ikke med I order form</v>
      </c>
      <c r="U2562" s="118"/>
    </row>
    <row r="2563" spans="1:21">
      <c r="A2563">
        <v>840102</v>
      </c>
      <c r="B2563" t="s">
        <v>3726</v>
      </c>
      <c r="C2563" t="s">
        <v>3939</v>
      </c>
      <c r="D2563" t="s">
        <v>4125</v>
      </c>
      <c r="E2563" t="s">
        <v>4096</v>
      </c>
      <c r="F2563" t="s">
        <v>80</v>
      </c>
      <c r="G2563" t="s">
        <v>111</v>
      </c>
      <c r="H2563">
        <v>0</v>
      </c>
      <c r="I2563">
        <v>0</v>
      </c>
      <c r="J2563">
        <v>0</v>
      </c>
      <c r="K2563">
        <v>0</v>
      </c>
      <c r="L2563">
        <v>0</v>
      </c>
      <c r="N2563" s="171" t="str">
        <f t="shared" si="120"/>
        <v>840102-CNPNK-ML</v>
      </c>
      <c r="O2563" s="172" t="str">
        <f>IF(B2563="NET","",IF(B2563="","",IFERROR(VLOOKUP(N2563,EAN!$A:$B,2,FALSE),"MANGLER - MÅ OPPDATERE EAN-FANEN")))</f>
        <v>MANGLER - MÅ OPPDATERE EAN-FANEN</v>
      </c>
      <c r="P2563" s="171">
        <f t="shared" si="121"/>
        <v>0</v>
      </c>
      <c r="Q2563" s="171">
        <f t="shared" si="122"/>
        <v>0</v>
      </c>
      <c r="S2563" s="102" t="str">
        <f>IF(B2563="NET","",IFERROR(VLOOKUP(O2563,'2) Order Form'!$V$9:$V$905,1,FALSE),"Ikke med I order form"))</f>
        <v>Ikke med I order form</v>
      </c>
      <c r="U2563" s="118"/>
    </row>
    <row r="2564" spans="1:21">
      <c r="A2564">
        <v>840102</v>
      </c>
      <c r="B2564" t="s">
        <v>3726</v>
      </c>
      <c r="C2564" t="s">
        <v>3939</v>
      </c>
      <c r="D2564" t="s">
        <v>4126</v>
      </c>
      <c r="E2564" t="s">
        <v>4096</v>
      </c>
      <c r="F2564" t="s">
        <v>81</v>
      </c>
      <c r="G2564" t="s">
        <v>111</v>
      </c>
      <c r="H2564">
        <v>0</v>
      </c>
      <c r="I2564">
        <v>0</v>
      </c>
      <c r="J2564">
        <v>0</v>
      </c>
      <c r="K2564">
        <v>0</v>
      </c>
      <c r="L2564">
        <v>0</v>
      </c>
      <c r="N2564" s="171" t="str">
        <f t="shared" si="120"/>
        <v>840102-CNPNK-LXL</v>
      </c>
      <c r="O2564" s="172" t="str">
        <f>IF(B2564="NET","",IF(B2564="","",IFERROR(VLOOKUP(N2564,EAN!$A:$B,2,FALSE),"MANGLER - MÅ OPPDATERE EAN-FANEN")))</f>
        <v>MANGLER - MÅ OPPDATERE EAN-FANEN</v>
      </c>
      <c r="P2564" s="171">
        <f t="shared" si="121"/>
        <v>0</v>
      </c>
      <c r="Q2564" s="171">
        <f t="shared" si="122"/>
        <v>0</v>
      </c>
      <c r="S2564" s="102" t="str">
        <f>IF(B2564="NET","",IFERROR(VLOOKUP(O2564,'2) Order Form'!$V$9:$V$905,1,FALSE),"Ikke med I order form"))</f>
        <v>Ikke med I order form</v>
      </c>
      <c r="U2564" s="118"/>
    </row>
    <row r="2565" spans="1:21">
      <c r="A2565">
        <v>840102</v>
      </c>
      <c r="B2565" t="s">
        <v>3726</v>
      </c>
      <c r="C2565" t="s">
        <v>3939</v>
      </c>
      <c r="D2565" t="s">
        <v>1072</v>
      </c>
      <c r="E2565" t="s">
        <v>1361</v>
      </c>
      <c r="F2565" t="s">
        <v>79</v>
      </c>
      <c r="G2565" t="s">
        <v>214</v>
      </c>
      <c r="H2565">
        <v>0</v>
      </c>
      <c r="I2565">
        <v>0</v>
      </c>
      <c r="J2565">
        <v>0</v>
      </c>
      <c r="K2565">
        <v>0</v>
      </c>
      <c r="L2565">
        <v>0</v>
      </c>
      <c r="N2565" s="171" t="str">
        <f t="shared" si="120"/>
        <v>840102-DPUMC-SM</v>
      </c>
      <c r="O2565" s="172" t="str">
        <f>IF(B2565="NET","",IF(B2565="","",IFERROR(VLOOKUP(N2565,EAN!$A:$B,2,FALSE),"MANGLER - MÅ OPPDATERE EAN-FANEN")))</f>
        <v>MANGLER - MÅ OPPDATERE EAN-FANEN</v>
      </c>
      <c r="P2565" s="171">
        <f t="shared" si="121"/>
        <v>0</v>
      </c>
      <c r="Q2565" s="171">
        <f t="shared" si="122"/>
        <v>0</v>
      </c>
      <c r="S2565" s="102" t="str">
        <f>IF(B2565="NET","",IFERROR(VLOOKUP(O2565,'2) Order Form'!$V$9:$V$905,1,FALSE),"Ikke med I order form"))</f>
        <v>Ikke med I order form</v>
      </c>
      <c r="U2565" s="118"/>
    </row>
    <row r="2566" spans="1:21">
      <c r="A2566">
        <v>840102</v>
      </c>
      <c r="B2566" t="s">
        <v>3726</v>
      </c>
      <c r="C2566" t="s">
        <v>3939</v>
      </c>
      <c r="D2566" t="s">
        <v>1073</v>
      </c>
      <c r="E2566" t="s">
        <v>1361</v>
      </c>
      <c r="F2566" t="s">
        <v>80</v>
      </c>
      <c r="G2566" t="s">
        <v>214</v>
      </c>
      <c r="H2566">
        <v>0</v>
      </c>
      <c r="I2566">
        <v>0</v>
      </c>
      <c r="J2566">
        <v>0</v>
      </c>
      <c r="K2566">
        <v>0</v>
      </c>
      <c r="L2566">
        <v>0</v>
      </c>
      <c r="N2566" s="171" t="str">
        <f t="shared" si="120"/>
        <v>840102-DPUMC-ML</v>
      </c>
      <c r="O2566" s="172" t="str">
        <f>IF(B2566="NET","",IF(B2566="","",IFERROR(VLOOKUP(N2566,EAN!$A:$B,2,FALSE),"MANGLER - MÅ OPPDATERE EAN-FANEN")))</f>
        <v>MANGLER - MÅ OPPDATERE EAN-FANEN</v>
      </c>
      <c r="P2566" s="171">
        <f t="shared" si="121"/>
        <v>0</v>
      </c>
      <c r="Q2566" s="171">
        <f t="shared" si="122"/>
        <v>0</v>
      </c>
      <c r="S2566" s="102" t="str">
        <f>IF(B2566="NET","",IFERROR(VLOOKUP(O2566,'2) Order Form'!$V$9:$V$905,1,FALSE),"Ikke med I order form"))</f>
        <v>Ikke med I order form</v>
      </c>
      <c r="U2566" s="118"/>
    </row>
    <row r="2567" spans="1:21">
      <c r="A2567">
        <v>840102</v>
      </c>
      <c r="B2567" t="s">
        <v>3726</v>
      </c>
      <c r="C2567" t="s">
        <v>3939</v>
      </c>
      <c r="D2567" t="s">
        <v>1074</v>
      </c>
      <c r="E2567" t="s">
        <v>1361</v>
      </c>
      <c r="F2567" t="s">
        <v>81</v>
      </c>
      <c r="G2567" t="s">
        <v>214</v>
      </c>
      <c r="H2567">
        <v>0</v>
      </c>
      <c r="I2567">
        <v>0</v>
      </c>
      <c r="J2567">
        <v>0</v>
      </c>
      <c r="K2567">
        <v>0</v>
      </c>
      <c r="L2567">
        <v>0</v>
      </c>
      <c r="N2567" s="171" t="str">
        <f t="shared" si="120"/>
        <v>840102-DPUMC-LXL</v>
      </c>
      <c r="O2567" s="172" t="str">
        <f>IF(B2567="NET","",IF(B2567="","",IFERROR(VLOOKUP(N2567,EAN!$A:$B,2,FALSE),"MANGLER - MÅ OPPDATERE EAN-FANEN")))</f>
        <v>MANGLER - MÅ OPPDATERE EAN-FANEN</v>
      </c>
      <c r="P2567" s="171">
        <f t="shared" si="121"/>
        <v>0</v>
      </c>
      <c r="Q2567" s="171">
        <f t="shared" si="122"/>
        <v>0</v>
      </c>
      <c r="S2567" s="102" t="str">
        <f>IF(B2567="NET","",IFERROR(VLOOKUP(O2567,'2) Order Form'!$V$9:$V$905,1,FALSE),"Ikke med I order form"))</f>
        <v>Ikke med I order form</v>
      </c>
      <c r="U2567" s="118"/>
    </row>
    <row r="2568" spans="1:21">
      <c r="A2568">
        <v>840102</v>
      </c>
      <c r="B2568" t="s">
        <v>3726</v>
      </c>
      <c r="C2568" t="s">
        <v>3939</v>
      </c>
      <c r="D2568" t="s">
        <v>171</v>
      </c>
      <c r="E2568" t="s">
        <v>162</v>
      </c>
      <c r="F2568" t="s">
        <v>79</v>
      </c>
      <c r="G2568" t="s">
        <v>111</v>
      </c>
      <c r="H2568">
        <v>331</v>
      </c>
      <c r="I2568">
        <v>331</v>
      </c>
      <c r="J2568">
        <v>331</v>
      </c>
      <c r="K2568">
        <v>331</v>
      </c>
      <c r="L2568">
        <v>331</v>
      </c>
      <c r="N2568" s="171" t="str">
        <f t="shared" si="120"/>
        <v>840102-DTBLK-SM</v>
      </c>
      <c r="O2568" s="172" t="str">
        <f>IF(B2568="NET","",IF(B2568="","",IFERROR(VLOOKUP(N2568,EAN!$A:$B,2,FALSE),"MANGLER - MÅ OPPDATERE EAN-FANEN")))</f>
        <v>MANGLER - MÅ OPPDATERE EAN-FANEN</v>
      </c>
      <c r="P2568" s="171">
        <f t="shared" si="121"/>
        <v>331</v>
      </c>
      <c r="Q2568" s="171">
        <f t="shared" si="122"/>
        <v>331</v>
      </c>
      <c r="S2568" s="102" t="str">
        <f>IF(B2568="NET","",IFERROR(VLOOKUP(O2568,'2) Order Form'!$V$9:$V$905,1,FALSE),"Ikke med I order form"))</f>
        <v>Ikke med I order form</v>
      </c>
      <c r="U2568" s="118"/>
    </row>
    <row r="2569" spans="1:21">
      <c r="A2569">
        <v>840102</v>
      </c>
      <c r="B2569" t="s">
        <v>3726</v>
      </c>
      <c r="C2569" t="s">
        <v>3939</v>
      </c>
      <c r="D2569" t="s">
        <v>172</v>
      </c>
      <c r="E2569" t="s">
        <v>162</v>
      </c>
      <c r="F2569" t="s">
        <v>80</v>
      </c>
      <c r="G2569" t="s">
        <v>111</v>
      </c>
      <c r="H2569">
        <v>640</v>
      </c>
      <c r="I2569">
        <v>640</v>
      </c>
      <c r="J2569">
        <v>640</v>
      </c>
      <c r="K2569">
        <v>640</v>
      </c>
      <c r="L2569">
        <v>640</v>
      </c>
      <c r="N2569" s="171" t="str">
        <f t="shared" si="120"/>
        <v>840102-DTBLK-ML</v>
      </c>
      <c r="O2569" s="172" t="str">
        <f>IF(B2569="NET","",IF(B2569="","",IFERROR(VLOOKUP(N2569,EAN!$A:$B,2,FALSE),"MANGLER - MÅ OPPDATERE EAN-FANEN")))</f>
        <v>MANGLER - MÅ OPPDATERE EAN-FANEN</v>
      </c>
      <c r="P2569" s="171">
        <f t="shared" si="121"/>
        <v>640</v>
      </c>
      <c r="Q2569" s="171">
        <f t="shared" si="122"/>
        <v>640</v>
      </c>
      <c r="S2569" s="102" t="str">
        <f>IF(B2569="NET","",IFERROR(VLOOKUP(O2569,'2) Order Form'!$V$9:$V$905,1,FALSE),"Ikke med I order form"))</f>
        <v>Ikke med I order form</v>
      </c>
      <c r="U2569" s="118"/>
    </row>
    <row r="2570" spans="1:21">
      <c r="A2570">
        <v>840102</v>
      </c>
      <c r="B2570" t="s">
        <v>3726</v>
      </c>
      <c r="C2570" t="s">
        <v>3939</v>
      </c>
      <c r="D2570" t="s">
        <v>173</v>
      </c>
      <c r="E2570" t="s">
        <v>162</v>
      </c>
      <c r="F2570" t="s">
        <v>81</v>
      </c>
      <c r="G2570" t="s">
        <v>111</v>
      </c>
      <c r="H2570">
        <v>546</v>
      </c>
      <c r="I2570">
        <v>546</v>
      </c>
      <c r="J2570">
        <v>546</v>
      </c>
      <c r="K2570">
        <v>546</v>
      </c>
      <c r="L2570">
        <v>546</v>
      </c>
      <c r="N2570" s="171" t="str">
        <f t="shared" si="120"/>
        <v>840102-DTBLK-LXL</v>
      </c>
      <c r="O2570" s="172" t="str">
        <f>IF(B2570="NET","",IF(B2570="","",IFERROR(VLOOKUP(N2570,EAN!$A:$B,2,FALSE),"MANGLER - MÅ OPPDATERE EAN-FANEN")))</f>
        <v>MANGLER - MÅ OPPDATERE EAN-FANEN</v>
      </c>
      <c r="P2570" s="171">
        <f t="shared" si="121"/>
        <v>546</v>
      </c>
      <c r="Q2570" s="171">
        <f t="shared" si="122"/>
        <v>546</v>
      </c>
      <c r="S2570" s="102" t="str">
        <f>IF(B2570="NET","",IFERROR(VLOOKUP(O2570,'2) Order Form'!$V$9:$V$905,1,FALSE),"Ikke med I order form"))</f>
        <v>Ikke med I order form</v>
      </c>
      <c r="U2570" s="118"/>
    </row>
    <row r="2571" spans="1:21">
      <c r="A2571">
        <v>840102</v>
      </c>
      <c r="B2571" t="s">
        <v>3726</v>
      </c>
      <c r="C2571" t="s">
        <v>3939</v>
      </c>
      <c r="D2571" t="s">
        <v>4112</v>
      </c>
      <c r="E2571" t="s">
        <v>4111</v>
      </c>
      <c r="F2571" t="s">
        <v>79</v>
      </c>
      <c r="G2571" t="s">
        <v>111</v>
      </c>
      <c r="H2571">
        <v>0</v>
      </c>
      <c r="I2571">
        <v>0</v>
      </c>
      <c r="J2571">
        <v>0</v>
      </c>
      <c r="K2571">
        <v>0</v>
      </c>
      <c r="L2571">
        <v>0</v>
      </c>
      <c r="N2571" s="171" t="str">
        <f t="shared" si="120"/>
        <v>840102-GRPHT-SM</v>
      </c>
      <c r="O2571" s="172" t="str">
        <f>IF(B2571="NET","",IF(B2571="","",IFERROR(VLOOKUP(N2571,EAN!$A:$B,2,FALSE),"MANGLER - MÅ OPPDATERE EAN-FANEN")))</f>
        <v>MANGLER - MÅ OPPDATERE EAN-FANEN</v>
      </c>
      <c r="P2571" s="171">
        <f t="shared" si="121"/>
        <v>0</v>
      </c>
      <c r="Q2571" s="171">
        <f t="shared" si="122"/>
        <v>0</v>
      </c>
      <c r="S2571" s="102" t="str">
        <f>IF(B2571="NET","",IFERROR(VLOOKUP(O2571,'2) Order Form'!$V$9:$V$905,1,FALSE),"Ikke med I order form"))</f>
        <v>Ikke med I order form</v>
      </c>
      <c r="U2571" s="118"/>
    </row>
    <row r="2572" spans="1:21">
      <c r="A2572">
        <v>840102</v>
      </c>
      <c r="B2572" t="s">
        <v>3726</v>
      </c>
      <c r="C2572" t="s">
        <v>3939</v>
      </c>
      <c r="D2572" t="s">
        <v>4113</v>
      </c>
      <c r="E2572" t="s">
        <v>4111</v>
      </c>
      <c r="F2572" t="s">
        <v>80</v>
      </c>
      <c r="G2572" t="s">
        <v>111</v>
      </c>
      <c r="H2572">
        <v>0</v>
      </c>
      <c r="I2572">
        <v>0</v>
      </c>
      <c r="J2572">
        <v>0</v>
      </c>
      <c r="K2572">
        <v>0</v>
      </c>
      <c r="L2572">
        <v>0</v>
      </c>
      <c r="N2572" s="171" t="str">
        <f t="shared" si="120"/>
        <v>840102-GRPHT-ML</v>
      </c>
      <c r="O2572" s="172" t="str">
        <f>IF(B2572="NET","",IF(B2572="","",IFERROR(VLOOKUP(N2572,EAN!$A:$B,2,FALSE),"MANGLER - MÅ OPPDATERE EAN-FANEN")))</f>
        <v>MANGLER - MÅ OPPDATERE EAN-FANEN</v>
      </c>
      <c r="P2572" s="171">
        <f t="shared" si="121"/>
        <v>0</v>
      </c>
      <c r="Q2572" s="171">
        <f t="shared" si="122"/>
        <v>0</v>
      </c>
      <c r="S2572" s="102" t="str">
        <f>IF(B2572="NET","",IFERROR(VLOOKUP(O2572,'2) Order Form'!$V$9:$V$905,1,FALSE),"Ikke med I order form"))</f>
        <v>Ikke med I order form</v>
      </c>
      <c r="U2572" s="118"/>
    </row>
    <row r="2573" spans="1:21">
      <c r="A2573">
        <v>840102</v>
      </c>
      <c r="B2573" t="s">
        <v>3726</v>
      </c>
      <c r="C2573" t="s">
        <v>3939</v>
      </c>
      <c r="D2573" t="s">
        <v>4114</v>
      </c>
      <c r="E2573" t="s">
        <v>4111</v>
      </c>
      <c r="F2573" t="s">
        <v>81</v>
      </c>
      <c r="G2573" t="s">
        <v>111</v>
      </c>
      <c r="H2573">
        <v>0</v>
      </c>
      <c r="I2573">
        <v>0</v>
      </c>
      <c r="J2573">
        <v>0</v>
      </c>
      <c r="K2573">
        <v>0</v>
      </c>
      <c r="L2573">
        <v>0</v>
      </c>
      <c r="N2573" s="171" t="str">
        <f t="shared" si="120"/>
        <v>840102-GRPHT-LXL</v>
      </c>
      <c r="O2573" s="172" t="str">
        <f>IF(B2573="NET","",IF(B2573="","",IFERROR(VLOOKUP(N2573,EAN!$A:$B,2,FALSE),"MANGLER - MÅ OPPDATERE EAN-FANEN")))</f>
        <v>MANGLER - MÅ OPPDATERE EAN-FANEN</v>
      </c>
      <c r="P2573" s="171">
        <f t="shared" si="121"/>
        <v>0</v>
      </c>
      <c r="Q2573" s="171">
        <f t="shared" si="122"/>
        <v>0</v>
      </c>
      <c r="S2573" s="102" t="str">
        <f>IF(B2573="NET","",IFERROR(VLOOKUP(O2573,'2) Order Form'!$V$9:$V$905,1,FALSE),"Ikke med I order form"))</f>
        <v>Ikke med I order form</v>
      </c>
      <c r="U2573" s="118"/>
    </row>
    <row r="2574" spans="1:21">
      <c r="A2574">
        <v>840102</v>
      </c>
      <c r="B2574" t="s">
        <v>3726</v>
      </c>
      <c r="C2574" t="s">
        <v>3939</v>
      </c>
      <c r="D2574" t="s">
        <v>178</v>
      </c>
      <c r="E2574" t="s">
        <v>163</v>
      </c>
      <c r="F2574" t="s">
        <v>79</v>
      </c>
      <c r="G2574" t="s">
        <v>111</v>
      </c>
      <c r="H2574">
        <v>89</v>
      </c>
      <c r="I2574">
        <v>89</v>
      </c>
      <c r="J2574">
        <v>89</v>
      </c>
      <c r="K2574">
        <v>89</v>
      </c>
      <c r="L2574">
        <v>89</v>
      </c>
      <c r="N2574" s="171" t="str">
        <f t="shared" si="120"/>
        <v>840102-GSWHT-SM</v>
      </c>
      <c r="O2574" s="172" t="str">
        <f>IF(B2574="NET","",IF(B2574="","",IFERROR(VLOOKUP(N2574,EAN!$A:$B,2,FALSE),"MANGLER - MÅ OPPDATERE EAN-FANEN")))</f>
        <v>MANGLER - MÅ OPPDATERE EAN-FANEN</v>
      </c>
      <c r="P2574" s="171">
        <f t="shared" si="121"/>
        <v>89</v>
      </c>
      <c r="Q2574" s="171">
        <f t="shared" si="122"/>
        <v>89</v>
      </c>
      <c r="S2574" s="102" t="str">
        <f>IF(B2574="NET","",IFERROR(VLOOKUP(O2574,'2) Order Form'!$V$9:$V$905,1,FALSE),"Ikke med I order form"))</f>
        <v>Ikke med I order form</v>
      </c>
      <c r="U2574" s="118"/>
    </row>
    <row r="2575" spans="1:21">
      <c r="A2575">
        <v>840102</v>
      </c>
      <c r="B2575" t="s">
        <v>3726</v>
      </c>
      <c r="C2575" t="s">
        <v>3939</v>
      </c>
      <c r="D2575" t="s">
        <v>179</v>
      </c>
      <c r="E2575" t="s">
        <v>163</v>
      </c>
      <c r="F2575" t="s">
        <v>80</v>
      </c>
      <c r="G2575" t="s">
        <v>111</v>
      </c>
      <c r="H2575">
        <v>352</v>
      </c>
      <c r="I2575">
        <v>352</v>
      </c>
      <c r="J2575">
        <v>352</v>
      </c>
      <c r="K2575">
        <v>352</v>
      </c>
      <c r="L2575">
        <v>352</v>
      </c>
      <c r="N2575" s="171" t="str">
        <f t="shared" si="120"/>
        <v>840102-GSWHT-ML</v>
      </c>
      <c r="O2575" s="172" t="str">
        <f>IF(B2575="NET","",IF(B2575="","",IFERROR(VLOOKUP(N2575,EAN!$A:$B,2,FALSE),"MANGLER - MÅ OPPDATERE EAN-FANEN")))</f>
        <v>MANGLER - MÅ OPPDATERE EAN-FANEN</v>
      </c>
      <c r="P2575" s="171">
        <f t="shared" si="121"/>
        <v>352</v>
      </c>
      <c r="Q2575" s="171">
        <f t="shared" si="122"/>
        <v>352</v>
      </c>
      <c r="S2575" s="102" t="str">
        <f>IF(B2575="NET","",IFERROR(VLOOKUP(O2575,'2) Order Form'!$V$9:$V$905,1,FALSE),"Ikke med I order form"))</f>
        <v>Ikke med I order form</v>
      </c>
      <c r="U2575" s="118"/>
    </row>
    <row r="2576" spans="1:21">
      <c r="A2576">
        <v>840102</v>
      </c>
      <c r="B2576" t="s">
        <v>3726</v>
      </c>
      <c r="C2576" t="s">
        <v>3939</v>
      </c>
      <c r="D2576" t="s">
        <v>180</v>
      </c>
      <c r="E2576" t="s">
        <v>163</v>
      </c>
      <c r="F2576" t="s">
        <v>81</v>
      </c>
      <c r="G2576" t="s">
        <v>111</v>
      </c>
      <c r="H2576">
        <v>130</v>
      </c>
      <c r="I2576">
        <v>130</v>
      </c>
      <c r="J2576">
        <v>130</v>
      </c>
      <c r="K2576">
        <v>130</v>
      </c>
      <c r="L2576">
        <v>130</v>
      </c>
      <c r="N2576" s="171" t="str">
        <f t="shared" si="120"/>
        <v>840102-GSWHT-LXL</v>
      </c>
      <c r="O2576" s="172" t="str">
        <f>IF(B2576="NET","",IF(B2576="","",IFERROR(VLOOKUP(N2576,EAN!$A:$B,2,FALSE),"MANGLER - MÅ OPPDATERE EAN-FANEN")))</f>
        <v>MANGLER - MÅ OPPDATERE EAN-FANEN</v>
      </c>
      <c r="P2576" s="171">
        <f t="shared" si="121"/>
        <v>130</v>
      </c>
      <c r="Q2576" s="171">
        <f t="shared" si="122"/>
        <v>130</v>
      </c>
      <c r="S2576" s="102" t="str">
        <f>IF(B2576="NET","",IFERROR(VLOOKUP(O2576,'2) Order Form'!$V$9:$V$905,1,FALSE),"Ikke med I order form"))</f>
        <v>Ikke med I order form</v>
      </c>
      <c r="U2576" s="118"/>
    </row>
    <row r="2577" spans="1:21">
      <c r="A2577">
        <v>840102</v>
      </c>
      <c r="B2577" t="s">
        <v>3726</v>
      </c>
      <c r="C2577" t="s">
        <v>3939</v>
      </c>
      <c r="D2577" t="s">
        <v>3512</v>
      </c>
      <c r="E2577" t="s">
        <v>3513</v>
      </c>
      <c r="F2577" t="s">
        <v>79</v>
      </c>
      <c r="G2577" t="s">
        <v>214</v>
      </c>
      <c r="H2577">
        <v>49</v>
      </c>
      <c r="I2577">
        <v>49</v>
      </c>
      <c r="J2577">
        <v>49</v>
      </c>
      <c r="K2577">
        <v>49</v>
      </c>
      <c r="L2577">
        <v>49</v>
      </c>
      <c r="N2577" s="171" t="str">
        <f t="shared" si="120"/>
        <v>840102-MASEM-SM</v>
      </c>
      <c r="O2577" s="172" t="str">
        <f>IF(B2577="NET","",IF(B2577="","",IFERROR(VLOOKUP(N2577,EAN!$A:$B,2,FALSE),"MANGLER - MÅ OPPDATERE EAN-FANEN")))</f>
        <v>MANGLER - MÅ OPPDATERE EAN-FANEN</v>
      </c>
      <c r="P2577" s="171">
        <f t="shared" si="121"/>
        <v>49</v>
      </c>
      <c r="Q2577" s="171">
        <f t="shared" si="122"/>
        <v>49</v>
      </c>
      <c r="S2577" s="102" t="str">
        <f>IF(B2577="NET","",IFERROR(VLOOKUP(O2577,'2) Order Form'!$V$9:$V$905,1,FALSE),"Ikke med I order form"))</f>
        <v>Ikke med I order form</v>
      </c>
      <c r="U2577" s="118"/>
    </row>
    <row r="2578" spans="1:21">
      <c r="A2578">
        <v>840102</v>
      </c>
      <c r="B2578" t="s">
        <v>3726</v>
      </c>
      <c r="C2578" t="s">
        <v>3939</v>
      </c>
      <c r="D2578" t="s">
        <v>3514</v>
      </c>
      <c r="E2578" t="s">
        <v>3513</v>
      </c>
      <c r="F2578" t="s">
        <v>80</v>
      </c>
      <c r="G2578" t="s">
        <v>214</v>
      </c>
      <c r="H2578">
        <v>72</v>
      </c>
      <c r="I2578">
        <v>72</v>
      </c>
      <c r="J2578">
        <v>72</v>
      </c>
      <c r="K2578">
        <v>72</v>
      </c>
      <c r="L2578">
        <v>72</v>
      </c>
      <c r="N2578" s="171" t="str">
        <f t="shared" si="120"/>
        <v>840102-MASEM-ML</v>
      </c>
      <c r="O2578" s="172" t="str">
        <f>IF(B2578="NET","",IF(B2578="","",IFERROR(VLOOKUP(N2578,EAN!$A:$B,2,FALSE),"MANGLER - MÅ OPPDATERE EAN-FANEN")))</f>
        <v>MANGLER - MÅ OPPDATERE EAN-FANEN</v>
      </c>
      <c r="P2578" s="171">
        <f t="shared" si="121"/>
        <v>72</v>
      </c>
      <c r="Q2578" s="171">
        <f t="shared" si="122"/>
        <v>72</v>
      </c>
      <c r="S2578" s="102" t="str">
        <f>IF(B2578="NET","",IFERROR(VLOOKUP(O2578,'2) Order Form'!$V$9:$V$905,1,FALSE),"Ikke med I order form"))</f>
        <v>Ikke med I order form</v>
      </c>
      <c r="U2578" s="118"/>
    </row>
    <row r="2579" spans="1:21">
      <c r="A2579">
        <v>840102</v>
      </c>
      <c r="B2579" t="s">
        <v>3726</v>
      </c>
      <c r="C2579" t="s">
        <v>3939</v>
      </c>
      <c r="D2579" t="s">
        <v>3515</v>
      </c>
      <c r="E2579" t="s">
        <v>3513</v>
      </c>
      <c r="F2579" t="s">
        <v>81</v>
      </c>
      <c r="G2579" t="s">
        <v>214</v>
      </c>
      <c r="H2579">
        <v>2</v>
      </c>
      <c r="I2579">
        <v>2</v>
      </c>
      <c r="J2579">
        <v>2</v>
      </c>
      <c r="K2579">
        <v>2</v>
      </c>
      <c r="L2579">
        <v>2</v>
      </c>
      <c r="N2579" s="171" t="str">
        <f t="shared" ref="N2579:N2642" si="123">CONCATENATE(A2579,"-",D2579)</f>
        <v>840102-MASEM-LXL</v>
      </c>
      <c r="O2579" s="172" t="str">
        <f>IF(B2579="NET","",IF(B2579="","",IFERROR(VLOOKUP(N2579,EAN!$A:$B,2,FALSE),"MANGLER - MÅ OPPDATERE EAN-FANEN")))</f>
        <v>MANGLER - MÅ OPPDATERE EAN-FANEN</v>
      </c>
      <c r="P2579" s="171">
        <f t="shared" ref="P2579:P2642" si="124">H2579</f>
        <v>2</v>
      </c>
      <c r="Q2579" s="171">
        <f t="shared" ref="Q2579:Q2642" si="125">L2579</f>
        <v>2</v>
      </c>
      <c r="S2579" s="102" t="str">
        <f>IF(B2579="NET","",IFERROR(VLOOKUP(O2579,'2) Order Form'!$V$9:$V$905,1,FALSE),"Ikke med I order form"))</f>
        <v>Ikke med I order form</v>
      </c>
      <c r="U2579" s="118"/>
    </row>
    <row r="2580" spans="1:21">
      <c r="A2580">
        <v>840102</v>
      </c>
      <c r="B2580" t="s">
        <v>3726</v>
      </c>
      <c r="C2580" t="s">
        <v>3939</v>
      </c>
      <c r="D2580" t="s">
        <v>3516</v>
      </c>
      <c r="E2580" t="s">
        <v>3517</v>
      </c>
      <c r="F2580" t="s">
        <v>79</v>
      </c>
      <c r="G2580" t="s">
        <v>214</v>
      </c>
      <c r="H2580">
        <v>0</v>
      </c>
      <c r="I2580">
        <v>0</v>
      </c>
      <c r="J2580">
        <v>0</v>
      </c>
      <c r="K2580">
        <v>0</v>
      </c>
      <c r="L2580">
        <v>0</v>
      </c>
      <c r="N2580" s="171" t="str">
        <f t="shared" si="123"/>
        <v>840102-MATHM-SM</v>
      </c>
      <c r="O2580" s="172" t="str">
        <f>IF(B2580="NET","",IF(B2580="","",IFERROR(VLOOKUP(N2580,EAN!$A:$B,2,FALSE),"MANGLER - MÅ OPPDATERE EAN-FANEN")))</f>
        <v>MANGLER - MÅ OPPDATERE EAN-FANEN</v>
      </c>
      <c r="P2580" s="171">
        <f t="shared" si="124"/>
        <v>0</v>
      </c>
      <c r="Q2580" s="171">
        <f t="shared" si="125"/>
        <v>0</v>
      </c>
      <c r="S2580" s="102" t="str">
        <f>IF(B2580="NET","",IFERROR(VLOOKUP(O2580,'2) Order Form'!$V$9:$V$905,1,FALSE),"Ikke med I order form"))</f>
        <v>Ikke med I order form</v>
      </c>
      <c r="U2580" s="118"/>
    </row>
    <row r="2581" spans="1:21">
      <c r="A2581">
        <v>840102</v>
      </c>
      <c r="B2581" t="s">
        <v>3726</v>
      </c>
      <c r="C2581" t="s">
        <v>3939</v>
      </c>
      <c r="D2581" t="s">
        <v>3518</v>
      </c>
      <c r="E2581" t="s">
        <v>3517</v>
      </c>
      <c r="F2581" t="s">
        <v>80</v>
      </c>
      <c r="G2581" t="s">
        <v>214</v>
      </c>
      <c r="H2581">
        <v>0</v>
      </c>
      <c r="I2581">
        <v>0</v>
      </c>
      <c r="J2581">
        <v>0</v>
      </c>
      <c r="K2581">
        <v>0</v>
      </c>
      <c r="L2581">
        <v>0</v>
      </c>
      <c r="N2581" s="171" t="str">
        <f t="shared" si="123"/>
        <v>840102-MATHM-ML</v>
      </c>
      <c r="O2581" s="172" t="str">
        <f>IF(B2581="NET","",IF(B2581="","",IFERROR(VLOOKUP(N2581,EAN!$A:$B,2,FALSE),"MANGLER - MÅ OPPDATERE EAN-FANEN")))</f>
        <v>MANGLER - MÅ OPPDATERE EAN-FANEN</v>
      </c>
      <c r="P2581" s="171">
        <f t="shared" si="124"/>
        <v>0</v>
      </c>
      <c r="Q2581" s="171">
        <f t="shared" si="125"/>
        <v>0</v>
      </c>
      <c r="S2581" s="102" t="str">
        <f>IF(B2581="NET","",IFERROR(VLOOKUP(O2581,'2) Order Form'!$V$9:$V$905,1,FALSE),"Ikke med I order form"))</f>
        <v>Ikke med I order form</v>
      </c>
      <c r="U2581" s="118"/>
    </row>
    <row r="2582" spans="1:21">
      <c r="A2582">
        <v>840102</v>
      </c>
      <c r="B2582" t="s">
        <v>3726</v>
      </c>
      <c r="C2582" t="s">
        <v>3939</v>
      </c>
      <c r="D2582" t="s">
        <v>3519</v>
      </c>
      <c r="E2582" t="s">
        <v>3517</v>
      </c>
      <c r="F2582" t="s">
        <v>81</v>
      </c>
      <c r="G2582" t="s">
        <v>214</v>
      </c>
      <c r="H2582">
        <v>-2</v>
      </c>
      <c r="I2582">
        <v>-2</v>
      </c>
      <c r="J2582">
        <v>-2</v>
      </c>
      <c r="K2582">
        <v>-2</v>
      </c>
      <c r="L2582">
        <v>-2</v>
      </c>
      <c r="N2582" s="171" t="str">
        <f t="shared" si="123"/>
        <v>840102-MATHM-LXL</v>
      </c>
      <c r="O2582" s="172" t="str">
        <f>IF(B2582="NET","",IF(B2582="","",IFERROR(VLOOKUP(N2582,EAN!$A:$B,2,FALSE),"MANGLER - MÅ OPPDATERE EAN-FANEN")))</f>
        <v>MANGLER - MÅ OPPDATERE EAN-FANEN</v>
      </c>
      <c r="P2582" s="171">
        <f t="shared" si="124"/>
        <v>-2</v>
      </c>
      <c r="Q2582" s="171">
        <f t="shared" si="125"/>
        <v>-2</v>
      </c>
      <c r="S2582" s="102" t="str">
        <f>IF(B2582="NET","",IFERROR(VLOOKUP(O2582,'2) Order Form'!$V$9:$V$905,1,FALSE),"Ikke med I order form"))</f>
        <v>Ikke med I order form</v>
      </c>
      <c r="U2582" s="118"/>
    </row>
    <row r="2583" spans="1:21">
      <c r="A2583">
        <v>840102</v>
      </c>
      <c r="B2583" t="s">
        <v>3726</v>
      </c>
      <c r="C2583" t="s">
        <v>3939</v>
      </c>
      <c r="D2583" t="s">
        <v>3670</v>
      </c>
      <c r="E2583" t="s">
        <v>3671</v>
      </c>
      <c r="F2583" t="s">
        <v>79</v>
      </c>
      <c r="G2583" t="s">
        <v>111</v>
      </c>
      <c r="H2583">
        <v>96</v>
      </c>
      <c r="I2583">
        <v>96</v>
      </c>
      <c r="J2583">
        <v>96</v>
      </c>
      <c r="K2583">
        <v>96</v>
      </c>
      <c r="L2583">
        <v>96</v>
      </c>
      <c r="N2583" s="171" t="str">
        <f t="shared" si="123"/>
        <v>840102-MBRWH-SM</v>
      </c>
      <c r="O2583" s="172" t="str">
        <f>IF(B2583="NET","",IF(B2583="","",IFERROR(VLOOKUP(N2583,EAN!$A:$B,2,FALSE),"MANGLER - MÅ OPPDATERE EAN-FANEN")))</f>
        <v>MANGLER - MÅ OPPDATERE EAN-FANEN</v>
      </c>
      <c r="P2583" s="171">
        <f t="shared" si="124"/>
        <v>96</v>
      </c>
      <c r="Q2583" s="171">
        <f t="shared" si="125"/>
        <v>96</v>
      </c>
      <c r="S2583" s="102" t="str">
        <f>IF(B2583="NET","",IFERROR(VLOOKUP(O2583,'2) Order Form'!$V$9:$V$905,1,FALSE),"Ikke med I order form"))</f>
        <v>Ikke med I order form</v>
      </c>
      <c r="U2583" s="118"/>
    </row>
    <row r="2584" spans="1:21">
      <c r="A2584">
        <v>840102</v>
      </c>
      <c r="B2584" t="s">
        <v>3726</v>
      </c>
      <c r="C2584" t="s">
        <v>3939</v>
      </c>
      <c r="D2584" t="s">
        <v>3672</v>
      </c>
      <c r="E2584" t="s">
        <v>3671</v>
      </c>
      <c r="F2584" t="s">
        <v>80</v>
      </c>
      <c r="G2584" t="s">
        <v>111</v>
      </c>
      <c r="H2584">
        <v>193</v>
      </c>
      <c r="I2584">
        <v>193</v>
      </c>
      <c r="J2584">
        <v>193</v>
      </c>
      <c r="K2584">
        <v>193</v>
      </c>
      <c r="L2584">
        <v>193</v>
      </c>
      <c r="N2584" s="171" t="str">
        <f t="shared" si="123"/>
        <v>840102-MBRWH-ML</v>
      </c>
      <c r="O2584" s="172" t="str">
        <f>IF(B2584="NET","",IF(B2584="","",IFERROR(VLOOKUP(N2584,EAN!$A:$B,2,FALSE),"MANGLER - MÅ OPPDATERE EAN-FANEN")))</f>
        <v>MANGLER - MÅ OPPDATERE EAN-FANEN</v>
      </c>
      <c r="P2584" s="171">
        <f t="shared" si="124"/>
        <v>193</v>
      </c>
      <c r="Q2584" s="171">
        <f t="shared" si="125"/>
        <v>193</v>
      </c>
      <c r="S2584" s="102" t="str">
        <f>IF(B2584="NET","",IFERROR(VLOOKUP(O2584,'2) Order Form'!$V$9:$V$905,1,FALSE),"Ikke med I order form"))</f>
        <v>Ikke med I order form</v>
      </c>
      <c r="U2584" s="118"/>
    </row>
    <row r="2585" spans="1:21">
      <c r="A2585">
        <v>840102</v>
      </c>
      <c r="B2585" t="s">
        <v>3726</v>
      </c>
      <c r="C2585" t="s">
        <v>3939</v>
      </c>
      <c r="D2585" t="s">
        <v>3673</v>
      </c>
      <c r="E2585" t="s">
        <v>3671</v>
      </c>
      <c r="F2585" t="s">
        <v>81</v>
      </c>
      <c r="G2585" t="s">
        <v>111</v>
      </c>
      <c r="H2585">
        <v>158</v>
      </c>
      <c r="I2585">
        <v>158</v>
      </c>
      <c r="J2585">
        <v>158</v>
      </c>
      <c r="K2585">
        <v>158</v>
      </c>
      <c r="L2585">
        <v>158</v>
      </c>
      <c r="N2585" s="171" t="str">
        <f t="shared" si="123"/>
        <v>840102-MBRWH-LXL</v>
      </c>
      <c r="O2585" s="172" t="str">
        <f>IF(B2585="NET","",IF(B2585="","",IFERROR(VLOOKUP(N2585,EAN!$A:$B,2,FALSE),"MANGLER - MÅ OPPDATERE EAN-FANEN")))</f>
        <v>MANGLER - MÅ OPPDATERE EAN-FANEN</v>
      </c>
      <c r="P2585" s="171">
        <f t="shared" si="124"/>
        <v>158</v>
      </c>
      <c r="Q2585" s="171">
        <f t="shared" si="125"/>
        <v>158</v>
      </c>
      <c r="S2585" s="102" t="str">
        <f>IF(B2585="NET","",IFERROR(VLOOKUP(O2585,'2) Order Form'!$V$9:$V$905,1,FALSE),"Ikke med I order form"))</f>
        <v>Ikke med I order form</v>
      </c>
      <c r="U2585" s="118"/>
    </row>
    <row r="2586" spans="1:21">
      <c r="A2586">
        <v>840102</v>
      </c>
      <c r="B2586" t="s">
        <v>3726</v>
      </c>
      <c r="C2586" t="s">
        <v>3939</v>
      </c>
      <c r="D2586" t="s">
        <v>1075</v>
      </c>
      <c r="E2586" t="s">
        <v>2867</v>
      </c>
      <c r="F2586" t="s">
        <v>79</v>
      </c>
      <c r="G2586" t="s">
        <v>214</v>
      </c>
      <c r="H2586">
        <v>78</v>
      </c>
      <c r="I2586">
        <v>78</v>
      </c>
      <c r="J2586">
        <v>78</v>
      </c>
      <c r="K2586">
        <v>78</v>
      </c>
      <c r="L2586">
        <v>78</v>
      </c>
      <c r="N2586" s="171" t="str">
        <f t="shared" si="123"/>
        <v>840102-MBUOE-SM</v>
      </c>
      <c r="O2586" s="172" t="str">
        <f>IF(B2586="NET","",IF(B2586="","",IFERROR(VLOOKUP(N2586,EAN!$A:$B,2,FALSE),"MANGLER - MÅ OPPDATERE EAN-FANEN")))</f>
        <v>MANGLER - MÅ OPPDATERE EAN-FANEN</v>
      </c>
      <c r="P2586" s="171">
        <f t="shared" si="124"/>
        <v>78</v>
      </c>
      <c r="Q2586" s="171">
        <f t="shared" si="125"/>
        <v>78</v>
      </c>
      <c r="S2586" s="102" t="str">
        <f>IF(B2586="NET","",IFERROR(VLOOKUP(O2586,'2) Order Form'!$V$9:$V$905,1,FALSE),"Ikke med I order form"))</f>
        <v>Ikke med I order form</v>
      </c>
      <c r="U2586" s="118"/>
    </row>
    <row r="2587" spans="1:21">
      <c r="A2587">
        <v>840102</v>
      </c>
      <c r="B2587" t="s">
        <v>3726</v>
      </c>
      <c r="C2587" t="s">
        <v>3939</v>
      </c>
      <c r="D2587" t="s">
        <v>1076</v>
      </c>
      <c r="E2587" t="s">
        <v>2867</v>
      </c>
      <c r="F2587" t="s">
        <v>80</v>
      </c>
      <c r="G2587" t="s">
        <v>214</v>
      </c>
      <c r="H2587">
        <v>56</v>
      </c>
      <c r="I2587">
        <v>56</v>
      </c>
      <c r="J2587">
        <v>56</v>
      </c>
      <c r="K2587">
        <v>56</v>
      </c>
      <c r="L2587">
        <v>56</v>
      </c>
      <c r="N2587" s="171" t="str">
        <f t="shared" si="123"/>
        <v>840102-MBUOE-ML</v>
      </c>
      <c r="O2587" s="172" t="str">
        <f>IF(B2587="NET","",IF(B2587="","",IFERROR(VLOOKUP(N2587,EAN!$A:$B,2,FALSE),"MANGLER - MÅ OPPDATERE EAN-FANEN")))</f>
        <v>MANGLER - MÅ OPPDATERE EAN-FANEN</v>
      </c>
      <c r="P2587" s="171">
        <f t="shared" si="124"/>
        <v>56</v>
      </c>
      <c r="Q2587" s="171">
        <f t="shared" si="125"/>
        <v>56</v>
      </c>
      <c r="S2587" s="102" t="str">
        <f>IF(B2587="NET","",IFERROR(VLOOKUP(O2587,'2) Order Form'!$V$9:$V$905,1,FALSE),"Ikke med I order form"))</f>
        <v>Ikke med I order form</v>
      </c>
      <c r="U2587" s="118"/>
    </row>
    <row r="2588" spans="1:21">
      <c r="A2588">
        <v>840102</v>
      </c>
      <c r="B2588" t="s">
        <v>3726</v>
      </c>
      <c r="C2588" t="s">
        <v>3939</v>
      </c>
      <c r="D2588" t="s">
        <v>1077</v>
      </c>
      <c r="E2588" t="s">
        <v>2867</v>
      </c>
      <c r="F2588" t="s">
        <v>81</v>
      </c>
      <c r="G2588" t="s">
        <v>214</v>
      </c>
      <c r="H2588">
        <v>32</v>
      </c>
      <c r="I2588">
        <v>32</v>
      </c>
      <c r="J2588">
        <v>32</v>
      </c>
      <c r="K2588">
        <v>32</v>
      </c>
      <c r="L2588">
        <v>32</v>
      </c>
      <c r="N2588" s="171" t="str">
        <f t="shared" si="123"/>
        <v>840102-MBUOE-LXL</v>
      </c>
      <c r="O2588" s="172" t="str">
        <f>IF(B2588="NET","",IF(B2588="","",IFERROR(VLOOKUP(N2588,EAN!$A:$B,2,FALSE),"MANGLER - MÅ OPPDATERE EAN-FANEN")))</f>
        <v>MANGLER - MÅ OPPDATERE EAN-FANEN</v>
      </c>
      <c r="P2588" s="171">
        <f t="shared" si="124"/>
        <v>32</v>
      </c>
      <c r="Q2588" s="171">
        <f t="shared" si="125"/>
        <v>32</v>
      </c>
      <c r="S2588" s="102" t="str">
        <f>IF(B2588="NET","",IFERROR(VLOOKUP(O2588,'2) Order Form'!$V$9:$V$905,1,FALSE),"Ikke med I order form"))</f>
        <v>Ikke med I order form</v>
      </c>
      <c r="U2588" s="118"/>
    </row>
    <row r="2589" spans="1:21">
      <c r="A2589">
        <v>840102</v>
      </c>
      <c r="B2589" t="s">
        <v>3726</v>
      </c>
      <c r="C2589" t="s">
        <v>3939</v>
      </c>
      <c r="D2589" t="s">
        <v>3544</v>
      </c>
      <c r="E2589" t="s">
        <v>3545</v>
      </c>
      <c r="F2589" t="s">
        <v>79</v>
      </c>
      <c r="G2589" t="s">
        <v>214</v>
      </c>
      <c r="H2589">
        <v>6</v>
      </c>
      <c r="I2589">
        <v>6</v>
      </c>
      <c r="J2589">
        <v>6</v>
      </c>
      <c r="K2589">
        <v>6</v>
      </c>
      <c r="L2589">
        <v>6</v>
      </c>
      <c r="N2589" s="171" t="str">
        <f t="shared" si="123"/>
        <v>840102-MSHBL-SM</v>
      </c>
      <c r="O2589" s="172" t="str">
        <f>IF(B2589="NET","",IF(B2589="","",IFERROR(VLOOKUP(N2589,EAN!$A:$B,2,FALSE),"MANGLER - MÅ OPPDATERE EAN-FANEN")))</f>
        <v>MANGLER - MÅ OPPDATERE EAN-FANEN</v>
      </c>
      <c r="P2589" s="171">
        <f t="shared" si="124"/>
        <v>6</v>
      </c>
      <c r="Q2589" s="171">
        <f t="shared" si="125"/>
        <v>6</v>
      </c>
      <c r="S2589" s="102" t="str">
        <f>IF(B2589="NET","",IFERROR(VLOOKUP(O2589,'2) Order Form'!$V$9:$V$905,1,FALSE),"Ikke med I order form"))</f>
        <v>Ikke med I order form</v>
      </c>
      <c r="U2589" s="118"/>
    </row>
    <row r="2590" spans="1:21">
      <c r="A2590">
        <v>840102</v>
      </c>
      <c r="B2590" t="s">
        <v>3726</v>
      </c>
      <c r="C2590" t="s">
        <v>3939</v>
      </c>
      <c r="D2590" t="s">
        <v>3546</v>
      </c>
      <c r="E2590" t="s">
        <v>3545</v>
      </c>
      <c r="F2590" t="s">
        <v>80</v>
      </c>
      <c r="G2590" t="s">
        <v>214</v>
      </c>
      <c r="H2590">
        <v>0</v>
      </c>
      <c r="I2590">
        <v>0</v>
      </c>
      <c r="J2590">
        <v>0</v>
      </c>
      <c r="K2590">
        <v>0</v>
      </c>
      <c r="L2590">
        <v>0</v>
      </c>
      <c r="N2590" s="171" t="str">
        <f t="shared" si="123"/>
        <v>840102-MSHBL-ML</v>
      </c>
      <c r="O2590" s="172" t="str">
        <f>IF(B2590="NET","",IF(B2590="","",IFERROR(VLOOKUP(N2590,EAN!$A:$B,2,FALSE),"MANGLER - MÅ OPPDATERE EAN-FANEN")))</f>
        <v>MANGLER - MÅ OPPDATERE EAN-FANEN</v>
      </c>
      <c r="P2590" s="171">
        <f t="shared" si="124"/>
        <v>0</v>
      </c>
      <c r="Q2590" s="171">
        <f t="shared" si="125"/>
        <v>0</v>
      </c>
      <c r="S2590" s="102" t="str">
        <f>IF(B2590="NET","",IFERROR(VLOOKUP(O2590,'2) Order Form'!$V$9:$V$905,1,FALSE),"Ikke med I order form"))</f>
        <v>Ikke med I order form</v>
      </c>
      <c r="U2590" s="118"/>
    </row>
    <row r="2591" spans="1:21">
      <c r="A2591">
        <v>840102</v>
      </c>
      <c r="B2591" t="s">
        <v>3726</v>
      </c>
      <c r="C2591" t="s">
        <v>3939</v>
      </c>
      <c r="D2591" t="s">
        <v>3547</v>
      </c>
      <c r="E2591" t="s">
        <v>3545</v>
      </c>
      <c r="F2591" t="s">
        <v>81</v>
      </c>
      <c r="G2591" t="s">
        <v>214</v>
      </c>
      <c r="H2591">
        <v>0</v>
      </c>
      <c r="I2591">
        <v>0</v>
      </c>
      <c r="J2591">
        <v>0</v>
      </c>
      <c r="K2591">
        <v>0</v>
      </c>
      <c r="L2591">
        <v>0</v>
      </c>
      <c r="N2591" s="171" t="str">
        <f t="shared" si="123"/>
        <v>840102-MSHBL-LXL</v>
      </c>
      <c r="O2591" s="172" t="str">
        <f>IF(B2591="NET","",IF(B2591="","",IFERROR(VLOOKUP(N2591,EAN!$A:$B,2,FALSE),"MANGLER - MÅ OPPDATERE EAN-FANEN")))</f>
        <v>MANGLER - MÅ OPPDATERE EAN-FANEN</v>
      </c>
      <c r="P2591" s="171">
        <f t="shared" si="124"/>
        <v>0</v>
      </c>
      <c r="Q2591" s="171">
        <f t="shared" si="125"/>
        <v>0</v>
      </c>
      <c r="S2591" s="102" t="str">
        <f>IF(B2591="NET","",IFERROR(VLOOKUP(O2591,'2) Order Form'!$V$9:$V$905,1,FALSE),"Ikke med I order form"))</f>
        <v>Ikke med I order form</v>
      </c>
      <c r="U2591" s="118"/>
    </row>
    <row r="2592" spans="1:21">
      <c r="A2592">
        <v>840102</v>
      </c>
      <c r="B2592" t="s">
        <v>3726</v>
      </c>
      <c r="C2592" t="s">
        <v>3939</v>
      </c>
      <c r="D2592" t="s">
        <v>3679</v>
      </c>
      <c r="E2592" t="s">
        <v>3232</v>
      </c>
      <c r="F2592" t="s">
        <v>79</v>
      </c>
      <c r="G2592" t="s">
        <v>214</v>
      </c>
      <c r="H2592">
        <v>54</v>
      </c>
      <c r="I2592">
        <v>54</v>
      </c>
      <c r="J2592">
        <v>54</v>
      </c>
      <c r="K2592">
        <v>54</v>
      </c>
      <c r="L2592">
        <v>54</v>
      </c>
      <c r="N2592" s="171" t="str">
        <f t="shared" si="123"/>
        <v>840102-PANTH-SM</v>
      </c>
      <c r="O2592" s="172" t="str">
        <f>IF(B2592="NET","",IF(B2592="","",IFERROR(VLOOKUP(N2592,EAN!$A:$B,2,FALSE),"MANGLER - MÅ OPPDATERE EAN-FANEN")))</f>
        <v>MANGLER - MÅ OPPDATERE EAN-FANEN</v>
      </c>
      <c r="P2592" s="171">
        <f t="shared" si="124"/>
        <v>54</v>
      </c>
      <c r="Q2592" s="171">
        <f t="shared" si="125"/>
        <v>54</v>
      </c>
      <c r="S2592" s="102" t="str">
        <f>IF(B2592="NET","",IFERROR(VLOOKUP(O2592,'2) Order Form'!$V$9:$V$905,1,FALSE),"Ikke med I order form"))</f>
        <v>Ikke med I order form</v>
      </c>
      <c r="U2592" s="118"/>
    </row>
    <row r="2593" spans="1:21">
      <c r="A2593">
        <v>840102</v>
      </c>
      <c r="B2593" t="s">
        <v>3726</v>
      </c>
      <c r="C2593" t="s">
        <v>3939</v>
      </c>
      <c r="D2593" t="s">
        <v>3680</v>
      </c>
      <c r="E2593" t="s">
        <v>3232</v>
      </c>
      <c r="F2593" t="s">
        <v>80</v>
      </c>
      <c r="G2593" t="s">
        <v>214</v>
      </c>
      <c r="H2593">
        <v>81</v>
      </c>
      <c r="I2593">
        <v>81</v>
      </c>
      <c r="J2593">
        <v>81</v>
      </c>
      <c r="K2593">
        <v>81</v>
      </c>
      <c r="L2593">
        <v>81</v>
      </c>
      <c r="N2593" s="171" t="str">
        <f t="shared" si="123"/>
        <v>840102-PANTH-ML</v>
      </c>
      <c r="O2593" s="172" t="str">
        <f>IF(B2593="NET","",IF(B2593="","",IFERROR(VLOOKUP(N2593,EAN!$A:$B,2,FALSE),"MANGLER - MÅ OPPDATERE EAN-FANEN")))</f>
        <v>MANGLER - MÅ OPPDATERE EAN-FANEN</v>
      </c>
      <c r="P2593" s="171">
        <f t="shared" si="124"/>
        <v>81</v>
      </c>
      <c r="Q2593" s="171">
        <f t="shared" si="125"/>
        <v>81</v>
      </c>
      <c r="S2593" s="102" t="str">
        <f>IF(B2593="NET","",IFERROR(VLOOKUP(O2593,'2) Order Form'!$V$9:$V$905,1,FALSE),"Ikke med I order form"))</f>
        <v>Ikke med I order form</v>
      </c>
      <c r="U2593" s="118"/>
    </row>
    <row r="2594" spans="1:21">
      <c r="A2594">
        <v>840102</v>
      </c>
      <c r="B2594" t="s">
        <v>3726</v>
      </c>
      <c r="C2594" t="s">
        <v>3939</v>
      </c>
      <c r="D2594" t="s">
        <v>3681</v>
      </c>
      <c r="E2594" t="s">
        <v>3232</v>
      </c>
      <c r="F2594" t="s">
        <v>81</v>
      </c>
      <c r="G2594" t="s">
        <v>214</v>
      </c>
      <c r="H2594">
        <v>20</v>
      </c>
      <c r="I2594">
        <v>20</v>
      </c>
      <c r="J2594">
        <v>20</v>
      </c>
      <c r="K2594">
        <v>20</v>
      </c>
      <c r="L2594">
        <v>20</v>
      </c>
      <c r="N2594" s="171" t="str">
        <f t="shared" si="123"/>
        <v>840102-PANTH-LXL</v>
      </c>
      <c r="O2594" s="172" t="str">
        <f>IF(B2594="NET","",IF(B2594="","",IFERROR(VLOOKUP(N2594,EAN!$A:$B,2,FALSE),"MANGLER - MÅ OPPDATERE EAN-FANEN")))</f>
        <v>MANGLER - MÅ OPPDATERE EAN-FANEN</v>
      </c>
      <c r="P2594" s="171">
        <f t="shared" si="124"/>
        <v>20</v>
      </c>
      <c r="Q2594" s="171">
        <f t="shared" si="125"/>
        <v>20</v>
      </c>
      <c r="S2594" s="102" t="str">
        <f>IF(B2594="NET","",IFERROR(VLOOKUP(O2594,'2) Order Form'!$V$9:$V$905,1,FALSE),"Ikke med I order form"))</f>
        <v>Ikke med I order form</v>
      </c>
      <c r="U2594" s="118"/>
    </row>
    <row r="2595" spans="1:21">
      <c r="A2595">
        <v>840102</v>
      </c>
      <c r="B2595" t="s">
        <v>3726</v>
      </c>
      <c r="C2595" t="s">
        <v>3939</v>
      </c>
      <c r="D2595" t="s">
        <v>4122</v>
      </c>
      <c r="E2595" t="s">
        <v>4121</v>
      </c>
      <c r="F2595" t="s">
        <v>79</v>
      </c>
      <c r="G2595" t="s">
        <v>111</v>
      </c>
      <c r="H2595">
        <v>0</v>
      </c>
      <c r="I2595">
        <v>0</v>
      </c>
      <c r="J2595">
        <v>0</v>
      </c>
      <c r="K2595">
        <v>0</v>
      </c>
      <c r="L2595">
        <v>0</v>
      </c>
      <c r="N2595" s="171" t="str">
        <f t="shared" si="123"/>
        <v>840102-WIGRN-SM</v>
      </c>
      <c r="O2595" s="172" t="str">
        <f>IF(B2595="NET","",IF(B2595="","",IFERROR(VLOOKUP(N2595,EAN!$A:$B,2,FALSE),"MANGLER - MÅ OPPDATERE EAN-FANEN")))</f>
        <v>MANGLER - MÅ OPPDATERE EAN-FANEN</v>
      </c>
      <c r="P2595" s="171">
        <f t="shared" si="124"/>
        <v>0</v>
      </c>
      <c r="Q2595" s="171">
        <f t="shared" si="125"/>
        <v>0</v>
      </c>
      <c r="S2595" s="102" t="str">
        <f>IF(B2595="NET","",IFERROR(VLOOKUP(O2595,'2) Order Form'!$V$9:$V$905,1,FALSE),"Ikke med I order form"))</f>
        <v>Ikke med I order form</v>
      </c>
      <c r="U2595" s="118"/>
    </row>
    <row r="2596" spans="1:21">
      <c r="A2596">
        <v>840102</v>
      </c>
      <c r="B2596" t="s">
        <v>3726</v>
      </c>
      <c r="C2596" t="s">
        <v>3939</v>
      </c>
      <c r="D2596" t="s">
        <v>4123</v>
      </c>
      <c r="E2596" t="s">
        <v>4121</v>
      </c>
      <c r="F2596" t="s">
        <v>80</v>
      </c>
      <c r="G2596" t="s">
        <v>111</v>
      </c>
      <c r="H2596">
        <v>0</v>
      </c>
      <c r="I2596">
        <v>0</v>
      </c>
      <c r="J2596">
        <v>0</v>
      </c>
      <c r="K2596">
        <v>0</v>
      </c>
      <c r="L2596">
        <v>0</v>
      </c>
      <c r="N2596" s="171" t="str">
        <f t="shared" si="123"/>
        <v>840102-WIGRN-ML</v>
      </c>
      <c r="O2596" s="172" t="str">
        <f>IF(B2596="NET","",IF(B2596="","",IFERROR(VLOOKUP(N2596,EAN!$A:$B,2,FALSE),"MANGLER - MÅ OPPDATERE EAN-FANEN")))</f>
        <v>MANGLER - MÅ OPPDATERE EAN-FANEN</v>
      </c>
      <c r="P2596" s="171">
        <f t="shared" si="124"/>
        <v>0</v>
      </c>
      <c r="Q2596" s="171">
        <f t="shared" si="125"/>
        <v>0</v>
      </c>
      <c r="S2596" s="102" t="str">
        <f>IF(B2596="NET","",IFERROR(VLOOKUP(O2596,'2) Order Form'!$V$9:$V$905,1,FALSE),"Ikke med I order form"))</f>
        <v>Ikke med I order form</v>
      </c>
      <c r="U2596" s="118"/>
    </row>
    <row r="2597" spans="1:21">
      <c r="A2597">
        <v>840102</v>
      </c>
      <c r="B2597" t="s">
        <v>3726</v>
      </c>
      <c r="C2597" t="s">
        <v>3939</v>
      </c>
      <c r="D2597" t="s">
        <v>4124</v>
      </c>
      <c r="E2597" t="s">
        <v>4121</v>
      </c>
      <c r="F2597" t="s">
        <v>81</v>
      </c>
      <c r="G2597" t="s">
        <v>111</v>
      </c>
      <c r="H2597">
        <v>0</v>
      </c>
      <c r="I2597">
        <v>0</v>
      </c>
      <c r="J2597">
        <v>0</v>
      </c>
      <c r="K2597">
        <v>0</v>
      </c>
      <c r="L2597">
        <v>0</v>
      </c>
      <c r="N2597" s="171" t="str">
        <f t="shared" si="123"/>
        <v>840102-WIGRN-LXL</v>
      </c>
      <c r="O2597" s="172" t="str">
        <f>IF(B2597="NET","",IF(B2597="","",IFERROR(VLOOKUP(N2597,EAN!$A:$B,2,FALSE),"MANGLER - MÅ OPPDATERE EAN-FANEN")))</f>
        <v>MANGLER - MÅ OPPDATERE EAN-FANEN</v>
      </c>
      <c r="P2597" s="171">
        <f t="shared" si="124"/>
        <v>0</v>
      </c>
      <c r="Q2597" s="171">
        <f t="shared" si="125"/>
        <v>0</v>
      </c>
      <c r="S2597" s="102" t="str">
        <f>IF(B2597="NET","",IFERROR(VLOOKUP(O2597,'2) Order Form'!$V$9:$V$905,1,FALSE),"Ikke med I order form"))</f>
        <v>Ikke med I order form</v>
      </c>
      <c r="U2597" s="118"/>
    </row>
    <row r="2598" spans="1:21">
      <c r="A2598">
        <v>840102</v>
      </c>
      <c r="B2598" t="s">
        <v>3726</v>
      </c>
      <c r="C2598" t="s">
        <v>3939</v>
      </c>
      <c r="D2598" t="s">
        <v>1497</v>
      </c>
      <c r="E2598" t="s">
        <v>1475</v>
      </c>
      <c r="F2598" t="s">
        <v>79</v>
      </c>
      <c r="G2598" t="s">
        <v>111</v>
      </c>
      <c r="H2598">
        <v>52</v>
      </c>
      <c r="I2598">
        <v>52</v>
      </c>
      <c r="J2598">
        <v>52</v>
      </c>
      <c r="K2598">
        <v>52</v>
      </c>
      <c r="L2598">
        <v>52</v>
      </c>
      <c r="N2598" s="171" t="str">
        <f t="shared" si="123"/>
        <v>840102-WOLND-SM</v>
      </c>
      <c r="O2598" s="172" t="str">
        <f>IF(B2598="NET","",IF(B2598="","",IFERROR(VLOOKUP(N2598,EAN!$A:$B,2,FALSE),"MANGLER - MÅ OPPDATERE EAN-FANEN")))</f>
        <v>MANGLER - MÅ OPPDATERE EAN-FANEN</v>
      </c>
      <c r="P2598" s="171">
        <f t="shared" si="124"/>
        <v>52</v>
      </c>
      <c r="Q2598" s="171">
        <f t="shared" si="125"/>
        <v>52</v>
      </c>
      <c r="S2598" s="102" t="str">
        <f>IF(B2598="NET","",IFERROR(VLOOKUP(O2598,'2) Order Form'!$V$9:$V$905,1,FALSE),"Ikke med I order form"))</f>
        <v>Ikke med I order form</v>
      </c>
      <c r="U2598" s="118"/>
    </row>
    <row r="2599" spans="1:21">
      <c r="A2599">
        <v>840102</v>
      </c>
      <c r="B2599" t="s">
        <v>3726</v>
      </c>
      <c r="C2599" t="s">
        <v>3939</v>
      </c>
      <c r="D2599" t="s">
        <v>1498</v>
      </c>
      <c r="E2599" t="s">
        <v>1475</v>
      </c>
      <c r="F2599" t="s">
        <v>80</v>
      </c>
      <c r="G2599" t="s">
        <v>111</v>
      </c>
      <c r="H2599">
        <v>102</v>
      </c>
      <c r="I2599">
        <v>102</v>
      </c>
      <c r="J2599">
        <v>102</v>
      </c>
      <c r="K2599">
        <v>102</v>
      </c>
      <c r="L2599">
        <v>102</v>
      </c>
      <c r="N2599" s="171" t="str">
        <f t="shared" si="123"/>
        <v>840102-WOLND-ML</v>
      </c>
      <c r="O2599" s="172" t="str">
        <f>IF(B2599="NET","",IF(B2599="","",IFERROR(VLOOKUP(N2599,EAN!$A:$B,2,FALSE),"MANGLER - MÅ OPPDATERE EAN-FANEN")))</f>
        <v>MANGLER - MÅ OPPDATERE EAN-FANEN</v>
      </c>
      <c r="P2599" s="171">
        <f t="shared" si="124"/>
        <v>102</v>
      </c>
      <c r="Q2599" s="171">
        <f t="shared" si="125"/>
        <v>102</v>
      </c>
      <c r="S2599" s="102" t="str">
        <f>IF(B2599="NET","",IFERROR(VLOOKUP(O2599,'2) Order Form'!$V$9:$V$905,1,FALSE),"Ikke med I order form"))</f>
        <v>Ikke med I order form</v>
      </c>
      <c r="U2599" s="118"/>
    </row>
    <row r="2600" spans="1:21">
      <c r="A2600">
        <v>840102</v>
      </c>
      <c r="B2600" t="s">
        <v>3726</v>
      </c>
      <c r="C2600" t="s">
        <v>3939</v>
      </c>
      <c r="D2600" t="s">
        <v>1499</v>
      </c>
      <c r="E2600" t="s">
        <v>1475</v>
      </c>
      <c r="F2600" t="s">
        <v>81</v>
      </c>
      <c r="G2600" t="s">
        <v>111</v>
      </c>
      <c r="H2600">
        <v>126</v>
      </c>
      <c r="I2600">
        <v>126</v>
      </c>
      <c r="J2600">
        <v>126</v>
      </c>
      <c r="K2600">
        <v>126</v>
      </c>
      <c r="L2600">
        <v>126</v>
      </c>
      <c r="N2600" s="171" t="str">
        <f t="shared" si="123"/>
        <v>840102-WOLND-LXL</v>
      </c>
      <c r="O2600" s="172" t="str">
        <f>IF(B2600="NET","",IF(B2600="","",IFERROR(VLOOKUP(N2600,EAN!$A:$B,2,FALSE),"MANGLER - MÅ OPPDATERE EAN-FANEN")))</f>
        <v>MANGLER - MÅ OPPDATERE EAN-FANEN</v>
      </c>
      <c r="P2600" s="171">
        <f t="shared" si="124"/>
        <v>126</v>
      </c>
      <c r="Q2600" s="171">
        <f t="shared" si="125"/>
        <v>126</v>
      </c>
      <c r="S2600" s="102" t="str">
        <f>IF(B2600="NET","",IFERROR(VLOOKUP(O2600,'2) Order Form'!$V$9:$V$905,1,FALSE),"Ikke med I order form"))</f>
        <v>Ikke med I order form</v>
      </c>
      <c r="U2600" s="118"/>
    </row>
    <row r="2601" spans="1:21">
      <c r="A2601" s="140">
        <v>840103</v>
      </c>
      <c r="B2601" t="s">
        <v>170</v>
      </c>
      <c r="H2601" s="140">
        <v>202341</v>
      </c>
      <c r="I2601" s="140">
        <v>202342</v>
      </c>
      <c r="J2601" s="140">
        <v>202343</v>
      </c>
      <c r="K2601" s="140">
        <v>202344</v>
      </c>
      <c r="L2601" s="140">
        <v>202345</v>
      </c>
      <c r="N2601" s="171" t="str">
        <f t="shared" si="123"/>
        <v>840103-</v>
      </c>
      <c r="O2601" s="172" t="str">
        <f>IF(B2601="NET","",IF(B2601="","",IFERROR(VLOOKUP(N2601,EAN!$A:$B,2,FALSE),"MANGLER - MÅ OPPDATERE EAN-FANEN")))</f>
        <v/>
      </c>
      <c r="P2601" s="171">
        <f t="shared" si="124"/>
        <v>202341</v>
      </c>
      <c r="Q2601" s="171">
        <f t="shared" si="125"/>
        <v>202345</v>
      </c>
      <c r="S2601" s="102" t="str">
        <f>IF(B2601="NET","",IFERROR(VLOOKUP(O2601,'2) Order Form'!$V$9:$V$905,1,FALSE),"Ikke med I order form"))</f>
        <v/>
      </c>
      <c r="U2601" s="118"/>
    </row>
    <row r="2602" spans="1:21">
      <c r="A2602">
        <v>840103</v>
      </c>
      <c r="B2602" t="s">
        <v>3727</v>
      </c>
      <c r="C2602" t="s">
        <v>3939</v>
      </c>
      <c r="D2602" t="s">
        <v>171</v>
      </c>
      <c r="E2602" t="s">
        <v>162</v>
      </c>
      <c r="F2602" t="s">
        <v>79</v>
      </c>
      <c r="G2602" t="s">
        <v>111</v>
      </c>
      <c r="H2602">
        <v>110</v>
      </c>
      <c r="I2602">
        <v>110</v>
      </c>
      <c r="J2602">
        <v>110</v>
      </c>
      <c r="K2602">
        <v>110</v>
      </c>
      <c r="L2602">
        <v>110</v>
      </c>
      <c r="N2602" s="171" t="str">
        <f t="shared" si="123"/>
        <v>840103-DTBLK-SM</v>
      </c>
      <c r="O2602" s="172" t="str">
        <f>IF(B2602="NET","",IF(B2602="","",IFERROR(VLOOKUP(N2602,EAN!$A:$B,2,FALSE),"MANGLER - MÅ OPPDATERE EAN-FANEN")))</f>
        <v>MANGLER - MÅ OPPDATERE EAN-FANEN</v>
      </c>
      <c r="P2602" s="171">
        <f t="shared" si="124"/>
        <v>110</v>
      </c>
      <c r="Q2602" s="171">
        <f t="shared" si="125"/>
        <v>110</v>
      </c>
      <c r="S2602" s="102" t="str">
        <f>IF(B2602="NET","",IFERROR(VLOOKUP(O2602,'2) Order Form'!$V$9:$V$905,1,FALSE),"Ikke med I order form"))</f>
        <v>Ikke med I order form</v>
      </c>
      <c r="U2602" s="118"/>
    </row>
    <row r="2603" spans="1:21">
      <c r="A2603">
        <v>840103</v>
      </c>
      <c r="B2603" t="s">
        <v>3727</v>
      </c>
      <c r="C2603" t="s">
        <v>3939</v>
      </c>
      <c r="D2603" t="s">
        <v>172</v>
      </c>
      <c r="E2603" t="s">
        <v>162</v>
      </c>
      <c r="F2603" t="s">
        <v>80</v>
      </c>
      <c r="G2603" t="s">
        <v>111</v>
      </c>
      <c r="H2603">
        <v>95</v>
      </c>
      <c r="I2603">
        <v>95</v>
      </c>
      <c r="J2603">
        <v>95</v>
      </c>
      <c r="K2603">
        <v>95</v>
      </c>
      <c r="L2603">
        <v>95</v>
      </c>
      <c r="N2603" s="171" t="str">
        <f t="shared" si="123"/>
        <v>840103-DTBLK-ML</v>
      </c>
      <c r="O2603" s="172" t="str">
        <f>IF(B2603="NET","",IF(B2603="","",IFERROR(VLOOKUP(N2603,EAN!$A:$B,2,FALSE),"MANGLER - MÅ OPPDATERE EAN-FANEN")))</f>
        <v>MANGLER - MÅ OPPDATERE EAN-FANEN</v>
      </c>
      <c r="P2603" s="171">
        <f t="shared" si="124"/>
        <v>95</v>
      </c>
      <c r="Q2603" s="171">
        <f t="shared" si="125"/>
        <v>95</v>
      </c>
      <c r="S2603" s="102" t="str">
        <f>IF(B2603="NET","",IFERROR(VLOOKUP(O2603,'2) Order Form'!$V$9:$V$905,1,FALSE),"Ikke med I order form"))</f>
        <v>Ikke med I order form</v>
      </c>
      <c r="U2603" s="118"/>
    </row>
    <row r="2604" spans="1:21">
      <c r="A2604">
        <v>840103</v>
      </c>
      <c r="B2604" t="s">
        <v>3727</v>
      </c>
      <c r="C2604" t="s">
        <v>3939</v>
      </c>
      <c r="D2604" t="s">
        <v>173</v>
      </c>
      <c r="E2604" t="s">
        <v>162</v>
      </c>
      <c r="F2604" t="s">
        <v>81</v>
      </c>
      <c r="G2604" t="s">
        <v>111</v>
      </c>
      <c r="H2604">
        <v>75</v>
      </c>
      <c r="I2604">
        <v>75</v>
      </c>
      <c r="J2604">
        <v>75</v>
      </c>
      <c r="K2604">
        <v>75</v>
      </c>
      <c r="L2604">
        <v>75</v>
      </c>
      <c r="N2604" s="171" t="str">
        <f t="shared" si="123"/>
        <v>840103-DTBLK-LXL</v>
      </c>
      <c r="O2604" s="172" t="str">
        <f>IF(B2604="NET","",IF(B2604="","",IFERROR(VLOOKUP(N2604,EAN!$A:$B,2,FALSE),"MANGLER - MÅ OPPDATERE EAN-FANEN")))</f>
        <v>MANGLER - MÅ OPPDATERE EAN-FANEN</v>
      </c>
      <c r="P2604" s="171">
        <f t="shared" si="124"/>
        <v>75</v>
      </c>
      <c r="Q2604" s="171">
        <f t="shared" si="125"/>
        <v>75</v>
      </c>
      <c r="S2604" s="102" t="str">
        <f>IF(B2604="NET","",IFERROR(VLOOKUP(O2604,'2) Order Form'!$V$9:$V$905,1,FALSE),"Ikke med I order form"))</f>
        <v>Ikke med I order form</v>
      </c>
      <c r="U2604" s="118"/>
    </row>
    <row r="2605" spans="1:21">
      <c r="A2605">
        <v>840103</v>
      </c>
      <c r="B2605" t="s">
        <v>3727</v>
      </c>
      <c r="C2605" t="s">
        <v>3939</v>
      </c>
      <c r="D2605" t="s">
        <v>4112</v>
      </c>
      <c r="E2605" t="s">
        <v>4111</v>
      </c>
      <c r="F2605" t="s">
        <v>79</v>
      </c>
      <c r="G2605" t="s">
        <v>111</v>
      </c>
      <c r="H2605">
        <v>0</v>
      </c>
      <c r="I2605">
        <v>0</v>
      </c>
      <c r="J2605">
        <v>0</v>
      </c>
      <c r="K2605">
        <v>0</v>
      </c>
      <c r="L2605">
        <v>0</v>
      </c>
      <c r="N2605" s="171" t="str">
        <f t="shared" si="123"/>
        <v>840103-GRPHT-SM</v>
      </c>
      <c r="O2605" s="172" t="str">
        <f>IF(B2605="NET","",IF(B2605="","",IFERROR(VLOOKUP(N2605,EAN!$A:$B,2,FALSE),"MANGLER - MÅ OPPDATERE EAN-FANEN")))</f>
        <v>MANGLER - MÅ OPPDATERE EAN-FANEN</v>
      </c>
      <c r="P2605" s="171">
        <f t="shared" si="124"/>
        <v>0</v>
      </c>
      <c r="Q2605" s="171">
        <f t="shared" si="125"/>
        <v>0</v>
      </c>
      <c r="S2605" s="102" t="str">
        <f>IF(B2605="NET","",IFERROR(VLOOKUP(O2605,'2) Order Form'!$V$9:$V$905,1,FALSE),"Ikke med I order form"))</f>
        <v>Ikke med I order form</v>
      </c>
      <c r="U2605" s="118"/>
    </row>
    <row r="2606" spans="1:21">
      <c r="A2606">
        <v>840103</v>
      </c>
      <c r="B2606" t="s">
        <v>3727</v>
      </c>
      <c r="C2606" t="s">
        <v>3939</v>
      </c>
      <c r="D2606" t="s">
        <v>4113</v>
      </c>
      <c r="E2606" t="s">
        <v>4111</v>
      </c>
      <c r="F2606" t="s">
        <v>80</v>
      </c>
      <c r="G2606" t="s">
        <v>111</v>
      </c>
      <c r="H2606">
        <v>0</v>
      </c>
      <c r="I2606">
        <v>0</v>
      </c>
      <c r="J2606">
        <v>0</v>
      </c>
      <c r="K2606">
        <v>0</v>
      </c>
      <c r="L2606">
        <v>0</v>
      </c>
      <c r="N2606" s="171" t="str">
        <f t="shared" si="123"/>
        <v>840103-GRPHT-ML</v>
      </c>
      <c r="O2606" s="172" t="str">
        <f>IF(B2606="NET","",IF(B2606="","",IFERROR(VLOOKUP(N2606,EAN!$A:$B,2,FALSE),"MANGLER - MÅ OPPDATERE EAN-FANEN")))</f>
        <v>MANGLER - MÅ OPPDATERE EAN-FANEN</v>
      </c>
      <c r="P2606" s="171">
        <f t="shared" si="124"/>
        <v>0</v>
      </c>
      <c r="Q2606" s="171">
        <f t="shared" si="125"/>
        <v>0</v>
      </c>
      <c r="S2606" s="102" t="str">
        <f>IF(B2606="NET","",IFERROR(VLOOKUP(O2606,'2) Order Form'!$V$9:$V$905,1,FALSE),"Ikke med I order form"))</f>
        <v>Ikke med I order form</v>
      </c>
      <c r="U2606" s="118"/>
    </row>
    <row r="2607" spans="1:21">
      <c r="A2607">
        <v>840103</v>
      </c>
      <c r="B2607" t="s">
        <v>3727</v>
      </c>
      <c r="C2607" t="s">
        <v>3939</v>
      </c>
      <c r="D2607" t="s">
        <v>4114</v>
      </c>
      <c r="E2607" t="s">
        <v>4111</v>
      </c>
      <c r="F2607" t="s">
        <v>81</v>
      </c>
      <c r="G2607" t="s">
        <v>111</v>
      </c>
      <c r="H2607">
        <v>0</v>
      </c>
      <c r="I2607">
        <v>0</v>
      </c>
      <c r="J2607">
        <v>0</v>
      </c>
      <c r="K2607">
        <v>0</v>
      </c>
      <c r="L2607">
        <v>0</v>
      </c>
      <c r="N2607" s="171" t="str">
        <f t="shared" si="123"/>
        <v>840103-GRPHT-LXL</v>
      </c>
      <c r="O2607" s="172" t="str">
        <f>IF(B2607="NET","",IF(B2607="","",IFERROR(VLOOKUP(N2607,EAN!$A:$B,2,FALSE),"MANGLER - MÅ OPPDATERE EAN-FANEN")))</f>
        <v>MANGLER - MÅ OPPDATERE EAN-FANEN</v>
      </c>
      <c r="P2607" s="171">
        <f t="shared" si="124"/>
        <v>0</v>
      </c>
      <c r="Q2607" s="171">
        <f t="shared" si="125"/>
        <v>0</v>
      </c>
      <c r="S2607" s="102" t="str">
        <f>IF(B2607="NET","",IFERROR(VLOOKUP(O2607,'2) Order Form'!$V$9:$V$905,1,FALSE),"Ikke med I order form"))</f>
        <v>Ikke med I order form</v>
      </c>
      <c r="U2607" s="118"/>
    </row>
    <row r="2608" spans="1:21">
      <c r="A2608">
        <v>840103</v>
      </c>
      <c r="B2608" t="s">
        <v>3727</v>
      </c>
      <c r="C2608" t="s">
        <v>3939</v>
      </c>
      <c r="D2608" t="s">
        <v>4117</v>
      </c>
      <c r="E2608" t="s">
        <v>4116</v>
      </c>
      <c r="F2608" t="s">
        <v>79</v>
      </c>
      <c r="G2608" t="s">
        <v>111</v>
      </c>
      <c r="H2608">
        <v>0</v>
      </c>
      <c r="I2608">
        <v>0</v>
      </c>
      <c r="J2608">
        <v>0</v>
      </c>
      <c r="K2608">
        <v>0</v>
      </c>
      <c r="L2608">
        <v>0</v>
      </c>
      <c r="N2608" s="171" t="str">
        <f t="shared" si="123"/>
        <v>840103-JNPBL-SM</v>
      </c>
      <c r="O2608" s="172" t="str">
        <f>IF(B2608="NET","",IF(B2608="","",IFERROR(VLOOKUP(N2608,EAN!$A:$B,2,FALSE),"MANGLER - MÅ OPPDATERE EAN-FANEN")))</f>
        <v>MANGLER - MÅ OPPDATERE EAN-FANEN</v>
      </c>
      <c r="P2608" s="171">
        <f t="shared" si="124"/>
        <v>0</v>
      </c>
      <c r="Q2608" s="171">
        <f t="shared" si="125"/>
        <v>0</v>
      </c>
      <c r="S2608" s="102" t="str">
        <f>IF(B2608="NET","",IFERROR(VLOOKUP(O2608,'2) Order Form'!$V$9:$V$905,1,FALSE),"Ikke med I order form"))</f>
        <v>Ikke med I order form</v>
      </c>
      <c r="U2608" s="118"/>
    </row>
    <row r="2609" spans="1:21">
      <c r="A2609">
        <v>840103</v>
      </c>
      <c r="B2609" t="s">
        <v>3727</v>
      </c>
      <c r="C2609" t="s">
        <v>3939</v>
      </c>
      <c r="D2609" t="s">
        <v>4118</v>
      </c>
      <c r="E2609" t="s">
        <v>4116</v>
      </c>
      <c r="F2609" t="s">
        <v>80</v>
      </c>
      <c r="G2609" t="s">
        <v>111</v>
      </c>
      <c r="H2609">
        <v>0</v>
      </c>
      <c r="I2609">
        <v>0</v>
      </c>
      <c r="J2609">
        <v>0</v>
      </c>
      <c r="K2609">
        <v>0</v>
      </c>
      <c r="L2609">
        <v>0</v>
      </c>
      <c r="N2609" s="171" t="str">
        <f t="shared" si="123"/>
        <v>840103-JNPBL-ML</v>
      </c>
      <c r="O2609" s="172" t="str">
        <f>IF(B2609="NET","",IF(B2609="","",IFERROR(VLOOKUP(N2609,EAN!$A:$B,2,FALSE),"MANGLER - MÅ OPPDATERE EAN-FANEN")))</f>
        <v>MANGLER - MÅ OPPDATERE EAN-FANEN</v>
      </c>
      <c r="P2609" s="171">
        <f t="shared" si="124"/>
        <v>0</v>
      </c>
      <c r="Q2609" s="171">
        <f t="shared" si="125"/>
        <v>0</v>
      </c>
      <c r="S2609" s="102" t="str">
        <f>IF(B2609="NET","",IFERROR(VLOOKUP(O2609,'2) Order Form'!$V$9:$V$905,1,FALSE),"Ikke med I order form"))</f>
        <v>Ikke med I order form</v>
      </c>
      <c r="U2609" s="118"/>
    </row>
    <row r="2610" spans="1:21">
      <c r="A2610">
        <v>840103</v>
      </c>
      <c r="B2610" t="s">
        <v>3727</v>
      </c>
      <c r="C2610" t="s">
        <v>3939</v>
      </c>
      <c r="D2610" t="s">
        <v>4119</v>
      </c>
      <c r="E2610" t="s">
        <v>4116</v>
      </c>
      <c r="F2610" t="s">
        <v>81</v>
      </c>
      <c r="G2610" t="s">
        <v>111</v>
      </c>
      <c r="H2610">
        <v>0</v>
      </c>
      <c r="I2610">
        <v>0</v>
      </c>
      <c r="J2610">
        <v>0</v>
      </c>
      <c r="K2610">
        <v>0</v>
      </c>
      <c r="L2610">
        <v>0</v>
      </c>
      <c r="N2610" s="171" t="str">
        <f t="shared" si="123"/>
        <v>840103-JNPBL-LXL</v>
      </c>
      <c r="O2610" s="172" t="str">
        <f>IF(B2610="NET","",IF(B2610="","",IFERROR(VLOOKUP(N2610,EAN!$A:$B,2,FALSE),"MANGLER - MÅ OPPDATERE EAN-FANEN")))</f>
        <v>MANGLER - MÅ OPPDATERE EAN-FANEN</v>
      </c>
      <c r="P2610" s="171">
        <f t="shared" si="124"/>
        <v>0</v>
      </c>
      <c r="Q2610" s="171">
        <f t="shared" si="125"/>
        <v>0</v>
      </c>
      <c r="S2610" s="102" t="str">
        <f>IF(B2610="NET","",IFERROR(VLOOKUP(O2610,'2) Order Form'!$V$9:$V$905,1,FALSE),"Ikke med I order form"))</f>
        <v>Ikke med I order form</v>
      </c>
      <c r="U2610" s="118"/>
    </row>
    <row r="2611" spans="1:21">
      <c r="A2611">
        <v>840103</v>
      </c>
      <c r="B2611" t="s">
        <v>3727</v>
      </c>
      <c r="C2611" t="s">
        <v>3939</v>
      </c>
      <c r="D2611" t="s">
        <v>3512</v>
      </c>
      <c r="E2611" t="s">
        <v>3513</v>
      </c>
      <c r="F2611" t="s">
        <v>79</v>
      </c>
      <c r="G2611" t="s">
        <v>214</v>
      </c>
      <c r="H2611">
        <v>15</v>
      </c>
      <c r="I2611">
        <v>15</v>
      </c>
      <c r="J2611">
        <v>15</v>
      </c>
      <c r="K2611">
        <v>15</v>
      </c>
      <c r="L2611">
        <v>15</v>
      </c>
      <c r="N2611" s="171" t="str">
        <f t="shared" si="123"/>
        <v>840103-MASEM-SM</v>
      </c>
      <c r="O2611" s="172" t="str">
        <f>IF(B2611="NET","",IF(B2611="","",IFERROR(VLOOKUP(N2611,EAN!$A:$B,2,FALSE),"MANGLER - MÅ OPPDATERE EAN-FANEN")))</f>
        <v>MANGLER - MÅ OPPDATERE EAN-FANEN</v>
      </c>
      <c r="P2611" s="171">
        <f t="shared" si="124"/>
        <v>15</v>
      </c>
      <c r="Q2611" s="171">
        <f t="shared" si="125"/>
        <v>15</v>
      </c>
      <c r="S2611" s="102" t="str">
        <f>IF(B2611="NET","",IFERROR(VLOOKUP(O2611,'2) Order Form'!$V$9:$V$905,1,FALSE),"Ikke med I order form"))</f>
        <v>Ikke med I order form</v>
      </c>
      <c r="U2611" s="118"/>
    </row>
    <row r="2612" spans="1:21">
      <c r="A2612">
        <v>840103</v>
      </c>
      <c r="B2612" t="s">
        <v>3727</v>
      </c>
      <c r="C2612" t="s">
        <v>3939</v>
      </c>
      <c r="D2612" t="s">
        <v>3514</v>
      </c>
      <c r="E2612" t="s">
        <v>3513</v>
      </c>
      <c r="F2612" t="s">
        <v>80</v>
      </c>
      <c r="G2612" t="s">
        <v>214</v>
      </c>
      <c r="H2612">
        <v>147</v>
      </c>
      <c r="I2612">
        <v>147</v>
      </c>
      <c r="J2612">
        <v>147</v>
      </c>
      <c r="K2612">
        <v>147</v>
      </c>
      <c r="L2612">
        <v>147</v>
      </c>
      <c r="N2612" s="171" t="str">
        <f t="shared" si="123"/>
        <v>840103-MASEM-ML</v>
      </c>
      <c r="O2612" s="172" t="str">
        <f>IF(B2612="NET","",IF(B2612="","",IFERROR(VLOOKUP(N2612,EAN!$A:$B,2,FALSE),"MANGLER - MÅ OPPDATERE EAN-FANEN")))</f>
        <v>MANGLER - MÅ OPPDATERE EAN-FANEN</v>
      </c>
      <c r="P2612" s="171">
        <f t="shared" si="124"/>
        <v>147</v>
      </c>
      <c r="Q2612" s="171">
        <f t="shared" si="125"/>
        <v>147</v>
      </c>
      <c r="S2612" s="102" t="str">
        <f>IF(B2612="NET","",IFERROR(VLOOKUP(O2612,'2) Order Form'!$V$9:$V$905,1,FALSE),"Ikke med I order form"))</f>
        <v>Ikke med I order form</v>
      </c>
      <c r="U2612" s="118"/>
    </row>
    <row r="2613" spans="1:21">
      <c r="A2613">
        <v>840103</v>
      </c>
      <c r="B2613" t="s">
        <v>3727</v>
      </c>
      <c r="C2613" t="s">
        <v>3939</v>
      </c>
      <c r="D2613" t="s">
        <v>3515</v>
      </c>
      <c r="E2613" t="s">
        <v>3513</v>
      </c>
      <c r="F2613" t="s">
        <v>81</v>
      </c>
      <c r="G2613" t="s">
        <v>214</v>
      </c>
      <c r="H2613">
        <v>119</v>
      </c>
      <c r="I2613">
        <v>119</v>
      </c>
      <c r="J2613">
        <v>119</v>
      </c>
      <c r="K2613">
        <v>119</v>
      </c>
      <c r="L2613">
        <v>119</v>
      </c>
      <c r="N2613" s="171" t="str">
        <f t="shared" si="123"/>
        <v>840103-MASEM-LXL</v>
      </c>
      <c r="O2613" s="172" t="str">
        <f>IF(B2613="NET","",IF(B2613="","",IFERROR(VLOOKUP(N2613,EAN!$A:$B,2,FALSE),"MANGLER - MÅ OPPDATERE EAN-FANEN")))</f>
        <v>MANGLER - MÅ OPPDATERE EAN-FANEN</v>
      </c>
      <c r="P2613" s="171">
        <f t="shared" si="124"/>
        <v>119</v>
      </c>
      <c r="Q2613" s="171">
        <f t="shared" si="125"/>
        <v>119</v>
      </c>
      <c r="S2613" s="102" t="str">
        <f>IF(B2613="NET","",IFERROR(VLOOKUP(O2613,'2) Order Form'!$V$9:$V$905,1,FALSE),"Ikke med I order form"))</f>
        <v>Ikke med I order form</v>
      </c>
      <c r="U2613" s="118"/>
    </row>
    <row r="2614" spans="1:21">
      <c r="A2614">
        <v>840103</v>
      </c>
      <c r="B2614" t="s">
        <v>3727</v>
      </c>
      <c r="C2614" t="s">
        <v>3939</v>
      </c>
      <c r="D2614" t="s">
        <v>3670</v>
      </c>
      <c r="E2614" t="s">
        <v>3671</v>
      </c>
      <c r="F2614" t="s">
        <v>79</v>
      </c>
      <c r="G2614" t="s">
        <v>111</v>
      </c>
      <c r="H2614">
        <v>89</v>
      </c>
      <c r="I2614">
        <v>89</v>
      </c>
      <c r="J2614">
        <v>89</v>
      </c>
      <c r="K2614">
        <v>89</v>
      </c>
      <c r="L2614">
        <v>89</v>
      </c>
      <c r="N2614" s="171" t="str">
        <f t="shared" si="123"/>
        <v>840103-MBRWH-SM</v>
      </c>
      <c r="O2614" s="172" t="str">
        <f>IF(B2614="NET","",IF(B2614="","",IFERROR(VLOOKUP(N2614,EAN!$A:$B,2,FALSE),"MANGLER - MÅ OPPDATERE EAN-FANEN")))</f>
        <v>MANGLER - MÅ OPPDATERE EAN-FANEN</v>
      </c>
      <c r="P2614" s="171">
        <f t="shared" si="124"/>
        <v>89</v>
      </c>
      <c r="Q2614" s="171">
        <f t="shared" si="125"/>
        <v>89</v>
      </c>
      <c r="S2614" s="102" t="str">
        <f>IF(B2614="NET","",IFERROR(VLOOKUP(O2614,'2) Order Form'!$V$9:$V$905,1,FALSE),"Ikke med I order form"))</f>
        <v>Ikke med I order form</v>
      </c>
      <c r="U2614" s="118"/>
    </row>
    <row r="2615" spans="1:21">
      <c r="A2615">
        <v>840103</v>
      </c>
      <c r="B2615" t="s">
        <v>3727</v>
      </c>
      <c r="C2615" t="s">
        <v>3939</v>
      </c>
      <c r="D2615" t="s">
        <v>3672</v>
      </c>
      <c r="E2615" t="s">
        <v>3671</v>
      </c>
      <c r="F2615" t="s">
        <v>80</v>
      </c>
      <c r="G2615" t="s">
        <v>111</v>
      </c>
      <c r="H2615">
        <v>133</v>
      </c>
      <c r="I2615">
        <v>133</v>
      </c>
      <c r="J2615">
        <v>133</v>
      </c>
      <c r="K2615">
        <v>133</v>
      </c>
      <c r="L2615">
        <v>133</v>
      </c>
      <c r="N2615" s="171" t="str">
        <f t="shared" si="123"/>
        <v>840103-MBRWH-ML</v>
      </c>
      <c r="O2615" s="172" t="str">
        <f>IF(B2615="NET","",IF(B2615="","",IFERROR(VLOOKUP(N2615,EAN!$A:$B,2,FALSE),"MANGLER - MÅ OPPDATERE EAN-FANEN")))</f>
        <v>MANGLER - MÅ OPPDATERE EAN-FANEN</v>
      </c>
      <c r="P2615" s="171">
        <f t="shared" si="124"/>
        <v>133</v>
      </c>
      <c r="Q2615" s="171">
        <f t="shared" si="125"/>
        <v>133</v>
      </c>
      <c r="S2615" s="102" t="str">
        <f>IF(B2615="NET","",IFERROR(VLOOKUP(O2615,'2) Order Form'!$V$9:$V$905,1,FALSE),"Ikke med I order form"))</f>
        <v>Ikke med I order form</v>
      </c>
      <c r="U2615" s="118"/>
    </row>
    <row r="2616" spans="1:21">
      <c r="A2616">
        <v>840103</v>
      </c>
      <c r="B2616" t="s">
        <v>3727</v>
      </c>
      <c r="C2616" t="s">
        <v>3939</v>
      </c>
      <c r="D2616" t="s">
        <v>3673</v>
      </c>
      <c r="E2616" t="s">
        <v>3671</v>
      </c>
      <c r="F2616" t="s">
        <v>81</v>
      </c>
      <c r="G2616" t="s">
        <v>111</v>
      </c>
      <c r="H2616">
        <v>118</v>
      </c>
      <c r="I2616">
        <v>118</v>
      </c>
      <c r="J2616">
        <v>118</v>
      </c>
      <c r="K2616">
        <v>118</v>
      </c>
      <c r="L2616">
        <v>118</v>
      </c>
      <c r="N2616" s="171" t="str">
        <f t="shared" si="123"/>
        <v>840103-MBRWH-LXL</v>
      </c>
      <c r="O2616" s="172" t="str">
        <f>IF(B2616="NET","",IF(B2616="","",IFERROR(VLOOKUP(N2616,EAN!$A:$B,2,FALSE),"MANGLER - MÅ OPPDATERE EAN-FANEN")))</f>
        <v>MANGLER - MÅ OPPDATERE EAN-FANEN</v>
      </c>
      <c r="P2616" s="171">
        <f t="shared" si="124"/>
        <v>118</v>
      </c>
      <c r="Q2616" s="171">
        <f t="shared" si="125"/>
        <v>118</v>
      </c>
      <c r="S2616" s="102" t="str">
        <f>IF(B2616="NET","",IFERROR(VLOOKUP(O2616,'2) Order Form'!$V$9:$V$905,1,FALSE),"Ikke med I order form"))</f>
        <v>Ikke med I order form</v>
      </c>
      <c r="U2616" s="118"/>
    </row>
    <row r="2617" spans="1:21">
      <c r="A2617">
        <v>840103</v>
      </c>
      <c r="B2617" t="s">
        <v>3727</v>
      </c>
      <c r="C2617" t="s">
        <v>3939</v>
      </c>
      <c r="D2617" t="s">
        <v>1075</v>
      </c>
      <c r="E2617" t="s">
        <v>2867</v>
      </c>
      <c r="F2617" t="s">
        <v>79</v>
      </c>
      <c r="G2617" t="s">
        <v>214</v>
      </c>
      <c r="H2617">
        <v>3</v>
      </c>
      <c r="I2617">
        <v>3</v>
      </c>
      <c r="J2617">
        <v>3</v>
      </c>
      <c r="K2617">
        <v>3</v>
      </c>
      <c r="L2617">
        <v>3</v>
      </c>
      <c r="N2617" s="171" t="str">
        <f t="shared" si="123"/>
        <v>840103-MBUOE-SM</v>
      </c>
      <c r="O2617" s="172" t="str">
        <f>IF(B2617="NET","",IF(B2617="","",IFERROR(VLOOKUP(N2617,EAN!$A:$B,2,FALSE),"MANGLER - MÅ OPPDATERE EAN-FANEN")))</f>
        <v>MANGLER - MÅ OPPDATERE EAN-FANEN</v>
      </c>
      <c r="P2617" s="171">
        <f t="shared" si="124"/>
        <v>3</v>
      </c>
      <c r="Q2617" s="171">
        <f t="shared" si="125"/>
        <v>3</v>
      </c>
      <c r="S2617" s="102" t="str">
        <f>IF(B2617="NET","",IFERROR(VLOOKUP(O2617,'2) Order Form'!$V$9:$V$905,1,FALSE),"Ikke med I order form"))</f>
        <v>Ikke med I order form</v>
      </c>
      <c r="U2617" s="118"/>
    </row>
    <row r="2618" spans="1:21">
      <c r="A2618">
        <v>840103</v>
      </c>
      <c r="B2618" t="s">
        <v>3727</v>
      </c>
      <c r="C2618" t="s">
        <v>3939</v>
      </c>
      <c r="D2618" t="s">
        <v>1076</v>
      </c>
      <c r="E2618" t="s">
        <v>2867</v>
      </c>
      <c r="F2618" t="s">
        <v>80</v>
      </c>
      <c r="G2618" t="s">
        <v>214</v>
      </c>
      <c r="H2618">
        <v>37</v>
      </c>
      <c r="I2618">
        <v>37</v>
      </c>
      <c r="J2618">
        <v>37</v>
      </c>
      <c r="K2618">
        <v>37</v>
      </c>
      <c r="L2618">
        <v>37</v>
      </c>
      <c r="N2618" s="171" t="str">
        <f t="shared" si="123"/>
        <v>840103-MBUOE-ML</v>
      </c>
      <c r="O2618" s="172" t="str">
        <f>IF(B2618="NET","",IF(B2618="","",IFERROR(VLOOKUP(N2618,EAN!$A:$B,2,FALSE),"MANGLER - MÅ OPPDATERE EAN-FANEN")))</f>
        <v>MANGLER - MÅ OPPDATERE EAN-FANEN</v>
      </c>
      <c r="P2618" s="171">
        <f t="shared" si="124"/>
        <v>37</v>
      </c>
      <c r="Q2618" s="171">
        <f t="shared" si="125"/>
        <v>37</v>
      </c>
      <c r="S2618" s="102" t="str">
        <f>IF(B2618="NET","",IFERROR(VLOOKUP(O2618,'2) Order Form'!$V$9:$V$905,1,FALSE),"Ikke med I order form"))</f>
        <v>Ikke med I order form</v>
      </c>
      <c r="U2618" s="118"/>
    </row>
    <row r="2619" spans="1:21">
      <c r="A2619">
        <v>840103</v>
      </c>
      <c r="B2619" t="s">
        <v>3727</v>
      </c>
      <c r="C2619" t="s">
        <v>3939</v>
      </c>
      <c r="D2619" t="s">
        <v>1077</v>
      </c>
      <c r="E2619" t="s">
        <v>2867</v>
      </c>
      <c r="F2619" t="s">
        <v>81</v>
      </c>
      <c r="G2619" t="s">
        <v>214</v>
      </c>
      <c r="H2619">
        <v>53</v>
      </c>
      <c r="I2619">
        <v>53</v>
      </c>
      <c r="J2619">
        <v>53</v>
      </c>
      <c r="K2619">
        <v>53</v>
      </c>
      <c r="L2619">
        <v>53</v>
      </c>
      <c r="N2619" s="171" t="str">
        <f t="shared" si="123"/>
        <v>840103-MBUOE-LXL</v>
      </c>
      <c r="O2619" s="172" t="str">
        <f>IF(B2619="NET","",IF(B2619="","",IFERROR(VLOOKUP(N2619,EAN!$A:$B,2,FALSE),"MANGLER - MÅ OPPDATERE EAN-FANEN")))</f>
        <v>MANGLER - MÅ OPPDATERE EAN-FANEN</v>
      </c>
      <c r="P2619" s="171">
        <f t="shared" si="124"/>
        <v>53</v>
      </c>
      <c r="Q2619" s="171">
        <f t="shared" si="125"/>
        <v>53</v>
      </c>
      <c r="S2619" s="102" t="str">
        <f>IF(B2619="NET","",IFERROR(VLOOKUP(O2619,'2) Order Form'!$V$9:$V$905,1,FALSE),"Ikke med I order form"))</f>
        <v>Ikke med I order form</v>
      </c>
      <c r="U2619" s="118"/>
    </row>
    <row r="2620" spans="1:21">
      <c r="A2620">
        <v>840103</v>
      </c>
      <c r="B2620" t="s">
        <v>3727</v>
      </c>
      <c r="C2620" t="s">
        <v>3939</v>
      </c>
      <c r="D2620" t="s">
        <v>3544</v>
      </c>
      <c r="E2620" t="s">
        <v>3545</v>
      </c>
      <c r="F2620" t="s">
        <v>79</v>
      </c>
      <c r="G2620" t="s">
        <v>214</v>
      </c>
      <c r="H2620">
        <v>12</v>
      </c>
      <c r="I2620">
        <v>12</v>
      </c>
      <c r="J2620">
        <v>12</v>
      </c>
      <c r="K2620">
        <v>12</v>
      </c>
      <c r="L2620">
        <v>12</v>
      </c>
      <c r="N2620" s="171" t="str">
        <f t="shared" si="123"/>
        <v>840103-MSHBL-SM</v>
      </c>
      <c r="O2620" s="172" t="str">
        <f>IF(B2620="NET","",IF(B2620="","",IFERROR(VLOOKUP(N2620,EAN!$A:$B,2,FALSE),"MANGLER - MÅ OPPDATERE EAN-FANEN")))</f>
        <v>MANGLER - MÅ OPPDATERE EAN-FANEN</v>
      </c>
      <c r="P2620" s="171">
        <f t="shared" si="124"/>
        <v>12</v>
      </c>
      <c r="Q2620" s="171">
        <f t="shared" si="125"/>
        <v>12</v>
      </c>
      <c r="S2620" s="102" t="str">
        <f>IF(B2620="NET","",IFERROR(VLOOKUP(O2620,'2) Order Form'!$V$9:$V$905,1,FALSE),"Ikke med I order form"))</f>
        <v>Ikke med I order form</v>
      </c>
      <c r="U2620" s="118"/>
    </row>
    <row r="2621" spans="1:21">
      <c r="A2621">
        <v>840103</v>
      </c>
      <c r="B2621" t="s">
        <v>3727</v>
      </c>
      <c r="C2621" t="s">
        <v>3939</v>
      </c>
      <c r="D2621" t="s">
        <v>3546</v>
      </c>
      <c r="E2621" t="s">
        <v>3545</v>
      </c>
      <c r="F2621" t="s">
        <v>80</v>
      </c>
      <c r="G2621" t="s">
        <v>214</v>
      </c>
      <c r="H2621">
        <v>0</v>
      </c>
      <c r="I2621">
        <v>0</v>
      </c>
      <c r="J2621">
        <v>0</v>
      </c>
      <c r="K2621">
        <v>0</v>
      </c>
      <c r="L2621">
        <v>0</v>
      </c>
      <c r="N2621" s="171" t="str">
        <f t="shared" si="123"/>
        <v>840103-MSHBL-ML</v>
      </c>
      <c r="O2621" s="172" t="str">
        <f>IF(B2621="NET","",IF(B2621="","",IFERROR(VLOOKUP(N2621,EAN!$A:$B,2,FALSE),"MANGLER - MÅ OPPDATERE EAN-FANEN")))</f>
        <v>MANGLER - MÅ OPPDATERE EAN-FANEN</v>
      </c>
      <c r="P2621" s="171">
        <f t="shared" si="124"/>
        <v>0</v>
      </c>
      <c r="Q2621" s="171">
        <f t="shared" si="125"/>
        <v>0</v>
      </c>
      <c r="S2621" s="102" t="str">
        <f>IF(B2621="NET","",IFERROR(VLOOKUP(O2621,'2) Order Form'!$V$9:$V$905,1,FALSE),"Ikke med I order form"))</f>
        <v>Ikke med I order form</v>
      </c>
      <c r="U2621" s="118"/>
    </row>
    <row r="2622" spans="1:21">
      <c r="A2622">
        <v>840103</v>
      </c>
      <c r="B2622" t="s">
        <v>3727</v>
      </c>
      <c r="C2622" t="s">
        <v>3939</v>
      </c>
      <c r="D2622" t="s">
        <v>3547</v>
      </c>
      <c r="E2622" t="s">
        <v>3545</v>
      </c>
      <c r="F2622" t="s">
        <v>81</v>
      </c>
      <c r="G2622" t="s">
        <v>214</v>
      </c>
      <c r="H2622">
        <v>10</v>
      </c>
      <c r="I2622">
        <v>10</v>
      </c>
      <c r="J2622">
        <v>10</v>
      </c>
      <c r="K2622">
        <v>10</v>
      </c>
      <c r="L2622">
        <v>10</v>
      </c>
      <c r="N2622" s="171" t="str">
        <f t="shared" si="123"/>
        <v>840103-MSHBL-LXL</v>
      </c>
      <c r="O2622" s="172" t="str">
        <f>IF(B2622="NET","",IF(B2622="","",IFERROR(VLOOKUP(N2622,EAN!$A:$B,2,FALSE),"MANGLER - MÅ OPPDATERE EAN-FANEN")))</f>
        <v>MANGLER - MÅ OPPDATERE EAN-FANEN</v>
      </c>
      <c r="P2622" s="171">
        <f t="shared" si="124"/>
        <v>10</v>
      </c>
      <c r="Q2622" s="171">
        <f t="shared" si="125"/>
        <v>10</v>
      </c>
      <c r="S2622" s="102" t="str">
        <f>IF(B2622="NET","",IFERROR(VLOOKUP(O2622,'2) Order Form'!$V$9:$V$905,1,FALSE),"Ikke med I order form"))</f>
        <v>Ikke med I order form</v>
      </c>
      <c r="U2622" s="118"/>
    </row>
    <row r="2623" spans="1:21">
      <c r="A2623">
        <v>840103</v>
      </c>
      <c r="B2623" t="s">
        <v>3727</v>
      </c>
      <c r="C2623" t="s">
        <v>3939</v>
      </c>
      <c r="D2623" t="s">
        <v>3581</v>
      </c>
      <c r="E2623" t="s">
        <v>3230</v>
      </c>
      <c r="F2623" t="s">
        <v>79</v>
      </c>
      <c r="G2623" t="s">
        <v>214</v>
      </c>
      <c r="H2623">
        <v>46</v>
      </c>
      <c r="I2623">
        <v>46</v>
      </c>
      <c r="J2623">
        <v>46</v>
      </c>
      <c r="K2623">
        <v>46</v>
      </c>
      <c r="L2623">
        <v>46</v>
      </c>
      <c r="N2623" s="171" t="str">
        <f t="shared" si="123"/>
        <v>840103-MTURQ-SM</v>
      </c>
      <c r="O2623" s="172" t="str">
        <f>IF(B2623="NET","",IF(B2623="","",IFERROR(VLOOKUP(N2623,EAN!$A:$B,2,FALSE),"MANGLER - MÅ OPPDATERE EAN-FANEN")))</f>
        <v>MANGLER - MÅ OPPDATERE EAN-FANEN</v>
      </c>
      <c r="P2623" s="171">
        <f t="shared" si="124"/>
        <v>46</v>
      </c>
      <c r="Q2623" s="171">
        <f t="shared" si="125"/>
        <v>46</v>
      </c>
      <c r="S2623" s="102" t="str">
        <f>IF(B2623="NET","",IFERROR(VLOOKUP(O2623,'2) Order Form'!$V$9:$V$905,1,FALSE),"Ikke med I order form"))</f>
        <v>Ikke med I order form</v>
      </c>
      <c r="U2623" s="118"/>
    </row>
    <row r="2624" spans="1:21">
      <c r="A2624">
        <v>840103</v>
      </c>
      <c r="B2624" t="s">
        <v>3727</v>
      </c>
      <c r="C2624" t="s">
        <v>3939</v>
      </c>
      <c r="D2624" t="s">
        <v>3582</v>
      </c>
      <c r="E2624" t="s">
        <v>3230</v>
      </c>
      <c r="F2624" t="s">
        <v>80</v>
      </c>
      <c r="G2624" t="s">
        <v>214</v>
      </c>
      <c r="H2624">
        <v>44</v>
      </c>
      <c r="I2624">
        <v>44</v>
      </c>
      <c r="J2624">
        <v>44</v>
      </c>
      <c r="K2624">
        <v>44</v>
      </c>
      <c r="L2624">
        <v>44</v>
      </c>
      <c r="N2624" s="171" t="str">
        <f t="shared" si="123"/>
        <v>840103-MTURQ-ML</v>
      </c>
      <c r="O2624" s="172" t="str">
        <f>IF(B2624="NET","",IF(B2624="","",IFERROR(VLOOKUP(N2624,EAN!$A:$B,2,FALSE),"MANGLER - MÅ OPPDATERE EAN-FANEN")))</f>
        <v>MANGLER - MÅ OPPDATERE EAN-FANEN</v>
      </c>
      <c r="P2624" s="171">
        <f t="shared" si="124"/>
        <v>44</v>
      </c>
      <c r="Q2624" s="171">
        <f t="shared" si="125"/>
        <v>44</v>
      </c>
      <c r="S2624" s="102" t="str">
        <f>IF(B2624="NET","",IFERROR(VLOOKUP(O2624,'2) Order Form'!$V$9:$V$905,1,FALSE),"Ikke med I order form"))</f>
        <v>Ikke med I order form</v>
      </c>
      <c r="U2624" s="118"/>
    </row>
    <row r="2625" spans="1:21">
      <c r="A2625">
        <v>840103</v>
      </c>
      <c r="B2625" t="s">
        <v>3727</v>
      </c>
      <c r="C2625" t="s">
        <v>3939</v>
      </c>
      <c r="D2625" t="s">
        <v>3678</v>
      </c>
      <c r="E2625" t="s">
        <v>3230</v>
      </c>
      <c r="F2625" t="s">
        <v>81</v>
      </c>
      <c r="G2625" t="s">
        <v>214</v>
      </c>
      <c r="H2625">
        <v>51</v>
      </c>
      <c r="I2625">
        <v>51</v>
      </c>
      <c r="J2625">
        <v>51</v>
      </c>
      <c r="K2625">
        <v>51</v>
      </c>
      <c r="L2625">
        <v>51</v>
      </c>
      <c r="N2625" s="171" t="str">
        <f t="shared" si="123"/>
        <v>840103-MTURQ-LXL</v>
      </c>
      <c r="O2625" s="172" t="str">
        <f>IF(B2625="NET","",IF(B2625="","",IFERROR(VLOOKUP(N2625,EAN!$A:$B,2,FALSE),"MANGLER - MÅ OPPDATERE EAN-FANEN")))</f>
        <v>MANGLER - MÅ OPPDATERE EAN-FANEN</v>
      </c>
      <c r="P2625" s="171">
        <f t="shared" si="124"/>
        <v>51</v>
      </c>
      <c r="Q2625" s="171">
        <f t="shared" si="125"/>
        <v>51</v>
      </c>
      <c r="S2625" s="102" t="str">
        <f>IF(B2625="NET","",IFERROR(VLOOKUP(O2625,'2) Order Form'!$V$9:$V$905,1,FALSE),"Ikke med I order form"))</f>
        <v>Ikke med I order form</v>
      </c>
      <c r="U2625" s="118"/>
    </row>
    <row r="2626" spans="1:21">
      <c r="A2626">
        <v>840103</v>
      </c>
      <c r="B2626" t="s">
        <v>3727</v>
      </c>
      <c r="C2626" t="s">
        <v>3939</v>
      </c>
      <c r="D2626" t="s">
        <v>3503</v>
      </c>
      <c r="E2626" t="s">
        <v>3502</v>
      </c>
      <c r="F2626" t="s">
        <v>79</v>
      </c>
      <c r="G2626" t="s">
        <v>214</v>
      </c>
      <c r="H2626">
        <v>45</v>
      </c>
      <c r="I2626">
        <v>45</v>
      </c>
      <c r="J2626">
        <v>45</v>
      </c>
      <c r="K2626">
        <v>45</v>
      </c>
      <c r="L2626">
        <v>45</v>
      </c>
      <c r="N2626" s="171" t="str">
        <f t="shared" si="123"/>
        <v>840103-RGLDM-SM</v>
      </c>
      <c r="O2626" s="172" t="str">
        <f>IF(B2626="NET","",IF(B2626="","",IFERROR(VLOOKUP(N2626,EAN!$A:$B,2,FALSE),"MANGLER - MÅ OPPDATERE EAN-FANEN")))</f>
        <v>MANGLER - MÅ OPPDATERE EAN-FANEN</v>
      </c>
      <c r="P2626" s="171">
        <f t="shared" si="124"/>
        <v>45</v>
      </c>
      <c r="Q2626" s="171">
        <f t="shared" si="125"/>
        <v>45</v>
      </c>
      <c r="S2626" s="102" t="str">
        <f>IF(B2626="NET","",IFERROR(VLOOKUP(O2626,'2) Order Form'!$V$9:$V$905,1,FALSE),"Ikke med I order form"))</f>
        <v>Ikke med I order form</v>
      </c>
      <c r="U2626" s="118"/>
    </row>
    <row r="2627" spans="1:21">
      <c r="A2627">
        <v>840103</v>
      </c>
      <c r="B2627" t="s">
        <v>3727</v>
      </c>
      <c r="C2627" t="s">
        <v>3939</v>
      </c>
      <c r="D2627" t="s">
        <v>3584</v>
      </c>
      <c r="E2627" t="s">
        <v>3502</v>
      </c>
      <c r="F2627" t="s">
        <v>80</v>
      </c>
      <c r="G2627" t="s">
        <v>214</v>
      </c>
      <c r="H2627">
        <v>78</v>
      </c>
      <c r="I2627">
        <v>78</v>
      </c>
      <c r="J2627">
        <v>78</v>
      </c>
      <c r="K2627">
        <v>78</v>
      </c>
      <c r="L2627">
        <v>78</v>
      </c>
      <c r="N2627" s="171" t="str">
        <f t="shared" si="123"/>
        <v>840103-RGLDM-ML</v>
      </c>
      <c r="O2627" s="172" t="str">
        <f>IF(B2627="NET","",IF(B2627="","",IFERROR(VLOOKUP(N2627,EAN!$A:$B,2,FALSE),"MANGLER - MÅ OPPDATERE EAN-FANEN")))</f>
        <v>MANGLER - MÅ OPPDATERE EAN-FANEN</v>
      </c>
      <c r="P2627" s="171">
        <f t="shared" si="124"/>
        <v>78</v>
      </c>
      <c r="Q2627" s="171">
        <f t="shared" si="125"/>
        <v>78</v>
      </c>
      <c r="S2627" s="102" t="str">
        <f>IF(B2627="NET","",IFERROR(VLOOKUP(O2627,'2) Order Form'!$V$9:$V$905,1,FALSE),"Ikke med I order form"))</f>
        <v>Ikke med I order form</v>
      </c>
      <c r="U2627" s="118"/>
    </row>
    <row r="2628" spans="1:21">
      <c r="A2628">
        <v>840103</v>
      </c>
      <c r="B2628" t="s">
        <v>3727</v>
      </c>
      <c r="C2628" t="s">
        <v>3939</v>
      </c>
      <c r="D2628" t="s">
        <v>3700</v>
      </c>
      <c r="E2628" t="s">
        <v>3502</v>
      </c>
      <c r="F2628" t="s">
        <v>81</v>
      </c>
      <c r="G2628" t="s">
        <v>214</v>
      </c>
      <c r="H2628">
        <v>45</v>
      </c>
      <c r="I2628">
        <v>45</v>
      </c>
      <c r="J2628">
        <v>45</v>
      </c>
      <c r="K2628">
        <v>45</v>
      </c>
      <c r="L2628">
        <v>45</v>
      </c>
      <c r="N2628" s="171" t="str">
        <f t="shared" si="123"/>
        <v>840103-RGLDM-LXL</v>
      </c>
      <c r="O2628" s="172" t="str">
        <f>IF(B2628="NET","",IF(B2628="","",IFERROR(VLOOKUP(N2628,EAN!$A:$B,2,FALSE),"MANGLER - MÅ OPPDATERE EAN-FANEN")))</f>
        <v>MANGLER - MÅ OPPDATERE EAN-FANEN</v>
      </c>
      <c r="P2628" s="171">
        <f t="shared" si="124"/>
        <v>45</v>
      </c>
      <c r="Q2628" s="171">
        <f t="shared" si="125"/>
        <v>45</v>
      </c>
      <c r="S2628" s="102" t="str">
        <f>IF(B2628="NET","",IFERROR(VLOOKUP(O2628,'2) Order Form'!$V$9:$V$905,1,FALSE),"Ikke med I order form"))</f>
        <v>Ikke med I order form</v>
      </c>
      <c r="U2628" s="118"/>
    </row>
    <row r="2629" spans="1:21">
      <c r="A2629">
        <v>840103</v>
      </c>
      <c r="B2629" t="s">
        <v>3727</v>
      </c>
      <c r="C2629" t="s">
        <v>3939</v>
      </c>
      <c r="D2629" t="s">
        <v>4122</v>
      </c>
      <c r="E2629" t="s">
        <v>4121</v>
      </c>
      <c r="F2629" t="s">
        <v>79</v>
      </c>
      <c r="G2629" t="s">
        <v>111</v>
      </c>
      <c r="H2629">
        <v>0</v>
      </c>
      <c r="I2629">
        <v>0</v>
      </c>
      <c r="J2629">
        <v>0</v>
      </c>
      <c r="K2629">
        <v>0</v>
      </c>
      <c r="L2629">
        <v>0</v>
      </c>
      <c r="N2629" s="171" t="str">
        <f t="shared" si="123"/>
        <v>840103-WIGRN-SM</v>
      </c>
      <c r="O2629" s="172" t="str">
        <f>IF(B2629="NET","",IF(B2629="","",IFERROR(VLOOKUP(N2629,EAN!$A:$B,2,FALSE),"MANGLER - MÅ OPPDATERE EAN-FANEN")))</f>
        <v>MANGLER - MÅ OPPDATERE EAN-FANEN</v>
      </c>
      <c r="P2629" s="171">
        <f t="shared" si="124"/>
        <v>0</v>
      </c>
      <c r="Q2629" s="171">
        <f t="shared" si="125"/>
        <v>0</v>
      </c>
      <c r="S2629" s="102" t="str">
        <f>IF(B2629="NET","",IFERROR(VLOOKUP(O2629,'2) Order Form'!$V$9:$V$905,1,FALSE),"Ikke med I order form"))</f>
        <v>Ikke med I order form</v>
      </c>
      <c r="U2629" s="118"/>
    </row>
    <row r="2630" spans="1:21">
      <c r="A2630">
        <v>840103</v>
      </c>
      <c r="B2630" t="s">
        <v>3727</v>
      </c>
      <c r="C2630" t="s">
        <v>3939</v>
      </c>
      <c r="D2630" t="s">
        <v>4123</v>
      </c>
      <c r="E2630" t="s">
        <v>4121</v>
      </c>
      <c r="F2630" t="s">
        <v>80</v>
      </c>
      <c r="G2630" t="s">
        <v>111</v>
      </c>
      <c r="H2630">
        <v>0</v>
      </c>
      <c r="I2630">
        <v>0</v>
      </c>
      <c r="J2630">
        <v>0</v>
      </c>
      <c r="K2630">
        <v>0</v>
      </c>
      <c r="L2630">
        <v>0</v>
      </c>
      <c r="N2630" s="171" t="str">
        <f t="shared" si="123"/>
        <v>840103-WIGRN-ML</v>
      </c>
      <c r="O2630" s="172" t="str">
        <f>IF(B2630="NET","",IF(B2630="","",IFERROR(VLOOKUP(N2630,EAN!$A:$B,2,FALSE),"MANGLER - MÅ OPPDATERE EAN-FANEN")))</f>
        <v>MANGLER - MÅ OPPDATERE EAN-FANEN</v>
      </c>
      <c r="P2630" s="171">
        <f t="shared" si="124"/>
        <v>0</v>
      </c>
      <c r="Q2630" s="171">
        <f t="shared" si="125"/>
        <v>0</v>
      </c>
      <c r="S2630" s="102" t="str">
        <f>IF(B2630="NET","",IFERROR(VLOOKUP(O2630,'2) Order Form'!$V$9:$V$905,1,FALSE),"Ikke med I order form"))</f>
        <v>Ikke med I order form</v>
      </c>
      <c r="U2630" s="118"/>
    </row>
    <row r="2631" spans="1:21">
      <c r="A2631">
        <v>840103</v>
      </c>
      <c r="B2631" t="s">
        <v>3727</v>
      </c>
      <c r="C2631" t="s">
        <v>3939</v>
      </c>
      <c r="D2631" t="s">
        <v>4124</v>
      </c>
      <c r="E2631" t="s">
        <v>4121</v>
      </c>
      <c r="F2631" t="s">
        <v>81</v>
      </c>
      <c r="G2631" t="s">
        <v>111</v>
      </c>
      <c r="H2631">
        <v>0</v>
      </c>
      <c r="I2631">
        <v>0</v>
      </c>
      <c r="J2631">
        <v>0</v>
      </c>
      <c r="K2631">
        <v>0</v>
      </c>
      <c r="L2631">
        <v>0</v>
      </c>
      <c r="N2631" s="171" t="str">
        <f t="shared" si="123"/>
        <v>840103-WIGRN-LXL</v>
      </c>
      <c r="O2631" s="172" t="str">
        <f>IF(B2631="NET","",IF(B2631="","",IFERROR(VLOOKUP(N2631,EAN!$A:$B,2,FALSE),"MANGLER - MÅ OPPDATERE EAN-FANEN")))</f>
        <v>MANGLER - MÅ OPPDATERE EAN-FANEN</v>
      </c>
      <c r="P2631" s="171">
        <f t="shared" si="124"/>
        <v>0</v>
      </c>
      <c r="Q2631" s="171">
        <f t="shared" si="125"/>
        <v>0</v>
      </c>
      <c r="S2631" s="102" t="str">
        <f>IF(B2631="NET","",IFERROR(VLOOKUP(O2631,'2) Order Form'!$V$9:$V$905,1,FALSE),"Ikke med I order form"))</f>
        <v>Ikke med I order form</v>
      </c>
      <c r="U2631" s="118"/>
    </row>
    <row r="2632" spans="1:21">
      <c r="A2632">
        <v>840103</v>
      </c>
      <c r="B2632" t="s">
        <v>3727</v>
      </c>
      <c r="C2632" t="s">
        <v>3939</v>
      </c>
      <c r="D2632" t="s">
        <v>1497</v>
      </c>
      <c r="E2632" t="s">
        <v>1475</v>
      </c>
      <c r="F2632" t="s">
        <v>79</v>
      </c>
      <c r="G2632" t="s">
        <v>111</v>
      </c>
      <c r="H2632">
        <v>36</v>
      </c>
      <c r="I2632">
        <v>36</v>
      </c>
      <c r="J2632">
        <v>36</v>
      </c>
      <c r="K2632">
        <v>45</v>
      </c>
      <c r="L2632">
        <v>45</v>
      </c>
      <c r="N2632" s="171" t="str">
        <f t="shared" si="123"/>
        <v>840103-WOLND-SM</v>
      </c>
      <c r="O2632" s="172" t="str">
        <f>IF(B2632="NET","",IF(B2632="","",IFERROR(VLOOKUP(N2632,EAN!$A:$B,2,FALSE),"MANGLER - MÅ OPPDATERE EAN-FANEN")))</f>
        <v>MANGLER - MÅ OPPDATERE EAN-FANEN</v>
      </c>
      <c r="P2632" s="171">
        <f t="shared" si="124"/>
        <v>36</v>
      </c>
      <c r="Q2632" s="171">
        <f t="shared" si="125"/>
        <v>45</v>
      </c>
      <c r="S2632" s="102" t="str">
        <f>IF(B2632="NET","",IFERROR(VLOOKUP(O2632,'2) Order Form'!$V$9:$V$905,1,FALSE),"Ikke med I order form"))</f>
        <v>Ikke med I order form</v>
      </c>
      <c r="U2632" s="118"/>
    </row>
    <row r="2633" spans="1:21">
      <c r="A2633">
        <v>840103</v>
      </c>
      <c r="B2633" t="s">
        <v>3727</v>
      </c>
      <c r="C2633" t="s">
        <v>3939</v>
      </c>
      <c r="D2633" t="s">
        <v>1498</v>
      </c>
      <c r="E2633" t="s">
        <v>1475</v>
      </c>
      <c r="F2633" t="s">
        <v>80</v>
      </c>
      <c r="G2633" t="s">
        <v>111</v>
      </c>
      <c r="H2633">
        <v>14</v>
      </c>
      <c r="I2633">
        <v>14</v>
      </c>
      <c r="J2633">
        <v>14</v>
      </c>
      <c r="K2633">
        <v>14</v>
      </c>
      <c r="L2633">
        <v>14</v>
      </c>
      <c r="N2633" s="171" t="str">
        <f t="shared" si="123"/>
        <v>840103-WOLND-ML</v>
      </c>
      <c r="O2633" s="172" t="str">
        <f>IF(B2633="NET","",IF(B2633="","",IFERROR(VLOOKUP(N2633,EAN!$A:$B,2,FALSE),"MANGLER - MÅ OPPDATERE EAN-FANEN")))</f>
        <v>MANGLER - MÅ OPPDATERE EAN-FANEN</v>
      </c>
      <c r="P2633" s="171">
        <f t="shared" si="124"/>
        <v>14</v>
      </c>
      <c r="Q2633" s="171">
        <f t="shared" si="125"/>
        <v>14</v>
      </c>
      <c r="S2633" s="102" t="str">
        <f>IF(B2633="NET","",IFERROR(VLOOKUP(O2633,'2) Order Form'!$V$9:$V$905,1,FALSE),"Ikke med I order form"))</f>
        <v>Ikke med I order form</v>
      </c>
      <c r="U2633" s="118"/>
    </row>
    <row r="2634" spans="1:21">
      <c r="A2634">
        <v>840103</v>
      </c>
      <c r="B2634" t="s">
        <v>3727</v>
      </c>
      <c r="C2634" t="s">
        <v>3939</v>
      </c>
      <c r="D2634" t="s">
        <v>1499</v>
      </c>
      <c r="E2634" t="s">
        <v>1475</v>
      </c>
      <c r="F2634" t="s">
        <v>81</v>
      </c>
      <c r="G2634" t="s">
        <v>111</v>
      </c>
      <c r="H2634">
        <v>5</v>
      </c>
      <c r="I2634">
        <v>5</v>
      </c>
      <c r="J2634">
        <v>5</v>
      </c>
      <c r="K2634">
        <v>5</v>
      </c>
      <c r="L2634">
        <v>5</v>
      </c>
      <c r="N2634" s="171" t="str">
        <f t="shared" si="123"/>
        <v>840103-WOLND-LXL</v>
      </c>
      <c r="O2634" s="172" t="str">
        <f>IF(B2634="NET","",IF(B2634="","",IFERROR(VLOOKUP(N2634,EAN!$A:$B,2,FALSE),"MANGLER - MÅ OPPDATERE EAN-FANEN")))</f>
        <v>MANGLER - MÅ OPPDATERE EAN-FANEN</v>
      </c>
      <c r="P2634" s="171">
        <f t="shared" si="124"/>
        <v>5</v>
      </c>
      <c r="Q2634" s="171">
        <f t="shared" si="125"/>
        <v>5</v>
      </c>
      <c r="S2634" s="102" t="str">
        <f>IF(B2634="NET","",IFERROR(VLOOKUP(O2634,'2) Order Form'!$V$9:$V$905,1,FALSE),"Ikke med I order form"))</f>
        <v>Ikke med I order form</v>
      </c>
      <c r="U2634" s="118"/>
    </row>
    <row r="2635" spans="1:21">
      <c r="A2635" s="140">
        <v>840104</v>
      </c>
      <c r="B2635" t="s">
        <v>170</v>
      </c>
      <c r="H2635" s="140">
        <v>202341</v>
      </c>
      <c r="I2635" s="140">
        <v>202342</v>
      </c>
      <c r="J2635" s="140">
        <v>202343</v>
      </c>
      <c r="K2635" s="140">
        <v>202344</v>
      </c>
      <c r="L2635" s="140">
        <v>202345</v>
      </c>
      <c r="N2635" s="171" t="str">
        <f t="shared" si="123"/>
        <v>840104-</v>
      </c>
      <c r="O2635" s="172" t="str">
        <f>IF(B2635="NET","",IF(B2635="","",IFERROR(VLOOKUP(N2635,EAN!$A:$B,2,FALSE),"MANGLER - MÅ OPPDATERE EAN-FANEN")))</f>
        <v/>
      </c>
      <c r="P2635" s="171">
        <f t="shared" si="124"/>
        <v>202341</v>
      </c>
      <c r="Q2635" s="171">
        <f t="shared" si="125"/>
        <v>202345</v>
      </c>
      <c r="S2635" s="102" t="str">
        <f>IF(B2635="NET","",IFERROR(VLOOKUP(O2635,'2) Order Form'!$V$9:$V$905,1,FALSE),"Ikke med I order form"))</f>
        <v/>
      </c>
      <c r="U2635" s="118"/>
    </row>
    <row r="2636" spans="1:21">
      <c r="A2636">
        <v>840104</v>
      </c>
      <c r="B2636" t="s">
        <v>3728</v>
      </c>
      <c r="C2636" t="s">
        <v>3939</v>
      </c>
      <c r="D2636" t="s">
        <v>171</v>
      </c>
      <c r="E2636" t="s">
        <v>162</v>
      </c>
      <c r="F2636" t="s">
        <v>79</v>
      </c>
      <c r="G2636" t="s">
        <v>111</v>
      </c>
      <c r="H2636">
        <v>192</v>
      </c>
      <c r="I2636">
        <v>192</v>
      </c>
      <c r="J2636">
        <v>192</v>
      </c>
      <c r="K2636">
        <v>192</v>
      </c>
      <c r="L2636">
        <v>192</v>
      </c>
      <c r="N2636" s="171" t="str">
        <f t="shared" si="123"/>
        <v>840104-DTBLK-SM</v>
      </c>
      <c r="O2636" s="172" t="str">
        <f>IF(B2636="NET","",IF(B2636="","",IFERROR(VLOOKUP(N2636,EAN!$A:$B,2,FALSE),"MANGLER - MÅ OPPDATERE EAN-FANEN")))</f>
        <v>MANGLER - MÅ OPPDATERE EAN-FANEN</v>
      </c>
      <c r="P2636" s="171">
        <f t="shared" si="124"/>
        <v>192</v>
      </c>
      <c r="Q2636" s="171">
        <f t="shared" si="125"/>
        <v>192</v>
      </c>
      <c r="S2636" s="102" t="str">
        <f>IF(B2636="NET","",IFERROR(VLOOKUP(O2636,'2) Order Form'!$V$9:$V$905,1,FALSE),"Ikke med I order form"))</f>
        <v>Ikke med I order form</v>
      </c>
      <c r="U2636" s="118"/>
    </row>
    <row r="2637" spans="1:21">
      <c r="A2637">
        <v>840104</v>
      </c>
      <c r="B2637" t="s">
        <v>3728</v>
      </c>
      <c r="C2637" t="s">
        <v>3939</v>
      </c>
      <c r="D2637" t="s">
        <v>172</v>
      </c>
      <c r="E2637" t="s">
        <v>162</v>
      </c>
      <c r="F2637" t="s">
        <v>80</v>
      </c>
      <c r="G2637" t="s">
        <v>111</v>
      </c>
      <c r="H2637">
        <v>464</v>
      </c>
      <c r="I2637">
        <v>464</v>
      </c>
      <c r="J2637">
        <v>464</v>
      </c>
      <c r="K2637">
        <v>464</v>
      </c>
      <c r="L2637">
        <v>464</v>
      </c>
      <c r="N2637" s="171" t="str">
        <f t="shared" si="123"/>
        <v>840104-DTBLK-ML</v>
      </c>
      <c r="O2637" s="172" t="str">
        <f>IF(B2637="NET","",IF(B2637="","",IFERROR(VLOOKUP(N2637,EAN!$A:$B,2,FALSE),"MANGLER - MÅ OPPDATERE EAN-FANEN")))</f>
        <v>MANGLER - MÅ OPPDATERE EAN-FANEN</v>
      </c>
      <c r="P2637" s="171">
        <f t="shared" si="124"/>
        <v>464</v>
      </c>
      <c r="Q2637" s="171">
        <f t="shared" si="125"/>
        <v>464</v>
      </c>
      <c r="S2637" s="102" t="str">
        <f>IF(B2637="NET","",IFERROR(VLOOKUP(O2637,'2) Order Form'!$V$9:$V$905,1,FALSE),"Ikke med I order form"))</f>
        <v>Ikke med I order form</v>
      </c>
      <c r="U2637" s="118"/>
    </row>
    <row r="2638" spans="1:21">
      <c r="A2638">
        <v>840104</v>
      </c>
      <c r="B2638" t="s">
        <v>3728</v>
      </c>
      <c r="C2638" t="s">
        <v>3939</v>
      </c>
      <c r="D2638" t="s">
        <v>173</v>
      </c>
      <c r="E2638" t="s">
        <v>162</v>
      </c>
      <c r="F2638" t="s">
        <v>81</v>
      </c>
      <c r="G2638" t="s">
        <v>111</v>
      </c>
      <c r="H2638">
        <v>253</v>
      </c>
      <c r="I2638">
        <v>253</v>
      </c>
      <c r="J2638">
        <v>253</v>
      </c>
      <c r="K2638">
        <v>253</v>
      </c>
      <c r="L2638">
        <v>253</v>
      </c>
      <c r="N2638" s="171" t="str">
        <f t="shared" si="123"/>
        <v>840104-DTBLK-LXL</v>
      </c>
      <c r="O2638" s="172" t="str">
        <f>IF(B2638="NET","",IF(B2638="","",IFERROR(VLOOKUP(N2638,EAN!$A:$B,2,FALSE),"MANGLER - MÅ OPPDATERE EAN-FANEN")))</f>
        <v>MANGLER - MÅ OPPDATERE EAN-FANEN</v>
      </c>
      <c r="P2638" s="171">
        <f t="shared" si="124"/>
        <v>253</v>
      </c>
      <c r="Q2638" s="171">
        <f t="shared" si="125"/>
        <v>253</v>
      </c>
      <c r="S2638" s="102" t="str">
        <f>IF(B2638="NET","",IFERROR(VLOOKUP(O2638,'2) Order Form'!$V$9:$V$905,1,FALSE),"Ikke med I order form"))</f>
        <v>Ikke med I order form</v>
      </c>
      <c r="U2638" s="118"/>
    </row>
    <row r="2639" spans="1:21">
      <c r="A2639">
        <v>840104</v>
      </c>
      <c r="B2639" t="s">
        <v>3728</v>
      </c>
      <c r="C2639" t="s">
        <v>3939</v>
      </c>
      <c r="D2639" t="s">
        <v>4112</v>
      </c>
      <c r="E2639" t="s">
        <v>4111</v>
      </c>
      <c r="F2639" t="s">
        <v>79</v>
      </c>
      <c r="G2639" t="s">
        <v>111</v>
      </c>
      <c r="H2639">
        <v>0</v>
      </c>
      <c r="I2639">
        <v>0</v>
      </c>
      <c r="J2639">
        <v>0</v>
      </c>
      <c r="K2639">
        <v>0</v>
      </c>
      <c r="L2639">
        <v>0</v>
      </c>
      <c r="N2639" s="171" t="str">
        <f t="shared" si="123"/>
        <v>840104-GRPHT-SM</v>
      </c>
      <c r="O2639" s="172" t="str">
        <f>IF(B2639="NET","",IF(B2639="","",IFERROR(VLOOKUP(N2639,EAN!$A:$B,2,FALSE),"MANGLER - MÅ OPPDATERE EAN-FANEN")))</f>
        <v>MANGLER - MÅ OPPDATERE EAN-FANEN</v>
      </c>
      <c r="P2639" s="171">
        <f t="shared" si="124"/>
        <v>0</v>
      </c>
      <c r="Q2639" s="171">
        <f t="shared" si="125"/>
        <v>0</v>
      </c>
      <c r="S2639" s="102" t="str">
        <f>IF(B2639="NET","",IFERROR(VLOOKUP(O2639,'2) Order Form'!$V$9:$V$905,1,FALSE),"Ikke med I order form"))</f>
        <v>Ikke med I order form</v>
      </c>
      <c r="U2639" s="118"/>
    </row>
    <row r="2640" spans="1:21">
      <c r="A2640">
        <v>840104</v>
      </c>
      <c r="B2640" t="s">
        <v>3728</v>
      </c>
      <c r="C2640" t="s">
        <v>3939</v>
      </c>
      <c r="D2640" t="s">
        <v>4113</v>
      </c>
      <c r="E2640" t="s">
        <v>4111</v>
      </c>
      <c r="F2640" t="s">
        <v>80</v>
      </c>
      <c r="G2640" t="s">
        <v>111</v>
      </c>
      <c r="H2640">
        <v>0</v>
      </c>
      <c r="I2640">
        <v>0</v>
      </c>
      <c r="J2640">
        <v>0</v>
      </c>
      <c r="K2640">
        <v>0</v>
      </c>
      <c r="L2640">
        <v>0</v>
      </c>
      <c r="N2640" s="171" t="str">
        <f t="shared" si="123"/>
        <v>840104-GRPHT-ML</v>
      </c>
      <c r="O2640" s="172" t="str">
        <f>IF(B2640="NET","",IF(B2640="","",IFERROR(VLOOKUP(N2640,EAN!$A:$B,2,FALSE),"MANGLER - MÅ OPPDATERE EAN-FANEN")))</f>
        <v>MANGLER - MÅ OPPDATERE EAN-FANEN</v>
      </c>
      <c r="P2640" s="171">
        <f t="shared" si="124"/>
        <v>0</v>
      </c>
      <c r="Q2640" s="171">
        <f t="shared" si="125"/>
        <v>0</v>
      </c>
      <c r="S2640" s="102" t="str">
        <f>IF(B2640="NET","",IFERROR(VLOOKUP(O2640,'2) Order Form'!$V$9:$V$905,1,FALSE),"Ikke med I order form"))</f>
        <v>Ikke med I order form</v>
      </c>
      <c r="U2640" s="118"/>
    </row>
    <row r="2641" spans="1:21">
      <c r="A2641">
        <v>840104</v>
      </c>
      <c r="B2641" t="s">
        <v>3728</v>
      </c>
      <c r="C2641" t="s">
        <v>3939</v>
      </c>
      <c r="D2641" t="s">
        <v>4114</v>
      </c>
      <c r="E2641" t="s">
        <v>4111</v>
      </c>
      <c r="F2641" t="s">
        <v>81</v>
      </c>
      <c r="G2641" t="s">
        <v>111</v>
      </c>
      <c r="H2641">
        <v>0</v>
      </c>
      <c r="I2641">
        <v>0</v>
      </c>
      <c r="J2641">
        <v>0</v>
      </c>
      <c r="K2641">
        <v>0</v>
      </c>
      <c r="L2641">
        <v>0</v>
      </c>
      <c r="N2641" s="171" t="str">
        <f t="shared" si="123"/>
        <v>840104-GRPHT-LXL</v>
      </c>
      <c r="O2641" s="172" t="str">
        <f>IF(B2641="NET","",IF(B2641="","",IFERROR(VLOOKUP(N2641,EAN!$A:$B,2,FALSE),"MANGLER - MÅ OPPDATERE EAN-FANEN")))</f>
        <v>MANGLER - MÅ OPPDATERE EAN-FANEN</v>
      </c>
      <c r="P2641" s="171">
        <f t="shared" si="124"/>
        <v>0</v>
      </c>
      <c r="Q2641" s="171">
        <f t="shared" si="125"/>
        <v>0</v>
      </c>
      <c r="S2641" s="102" t="str">
        <f>IF(B2641="NET","",IFERROR(VLOOKUP(O2641,'2) Order Form'!$V$9:$V$905,1,FALSE),"Ikke med I order form"))</f>
        <v>Ikke med I order form</v>
      </c>
      <c r="U2641" s="118"/>
    </row>
    <row r="2642" spans="1:21">
      <c r="A2642">
        <v>840104</v>
      </c>
      <c r="B2642" t="s">
        <v>3728</v>
      </c>
      <c r="C2642" t="s">
        <v>3939</v>
      </c>
      <c r="D2642" t="s">
        <v>4117</v>
      </c>
      <c r="E2642" t="s">
        <v>4116</v>
      </c>
      <c r="F2642" t="s">
        <v>79</v>
      </c>
      <c r="G2642" t="s">
        <v>111</v>
      </c>
      <c r="H2642">
        <v>0</v>
      </c>
      <c r="I2642">
        <v>0</v>
      </c>
      <c r="J2642">
        <v>0</v>
      </c>
      <c r="K2642">
        <v>0</v>
      </c>
      <c r="L2642">
        <v>0</v>
      </c>
      <c r="N2642" s="171" t="str">
        <f t="shared" si="123"/>
        <v>840104-JNPBL-SM</v>
      </c>
      <c r="O2642" s="172" t="str">
        <f>IF(B2642="NET","",IF(B2642="","",IFERROR(VLOOKUP(N2642,EAN!$A:$B,2,FALSE),"MANGLER - MÅ OPPDATERE EAN-FANEN")))</f>
        <v>MANGLER - MÅ OPPDATERE EAN-FANEN</v>
      </c>
      <c r="P2642" s="171">
        <f t="shared" si="124"/>
        <v>0</v>
      </c>
      <c r="Q2642" s="171">
        <f t="shared" si="125"/>
        <v>0</v>
      </c>
      <c r="S2642" s="102" t="str">
        <f>IF(B2642="NET","",IFERROR(VLOOKUP(O2642,'2) Order Form'!$V$9:$V$905,1,FALSE),"Ikke med I order form"))</f>
        <v>Ikke med I order form</v>
      </c>
      <c r="U2642" s="118"/>
    </row>
    <row r="2643" spans="1:21">
      <c r="A2643">
        <v>840104</v>
      </c>
      <c r="B2643" t="s">
        <v>3728</v>
      </c>
      <c r="C2643" t="s">
        <v>3939</v>
      </c>
      <c r="D2643" t="s">
        <v>4118</v>
      </c>
      <c r="E2643" t="s">
        <v>4116</v>
      </c>
      <c r="F2643" t="s">
        <v>80</v>
      </c>
      <c r="G2643" t="s">
        <v>111</v>
      </c>
      <c r="H2643">
        <v>0</v>
      </c>
      <c r="I2643">
        <v>0</v>
      </c>
      <c r="J2643">
        <v>0</v>
      </c>
      <c r="K2643">
        <v>0</v>
      </c>
      <c r="L2643">
        <v>0</v>
      </c>
      <c r="N2643" s="171" t="str">
        <f t="shared" ref="N2643:N2706" si="126">CONCATENATE(A2643,"-",D2643)</f>
        <v>840104-JNPBL-ML</v>
      </c>
      <c r="O2643" s="172" t="str">
        <f>IF(B2643="NET","",IF(B2643="","",IFERROR(VLOOKUP(N2643,EAN!$A:$B,2,FALSE),"MANGLER - MÅ OPPDATERE EAN-FANEN")))</f>
        <v>MANGLER - MÅ OPPDATERE EAN-FANEN</v>
      </c>
      <c r="P2643" s="171">
        <f t="shared" ref="P2643:P2706" si="127">H2643</f>
        <v>0</v>
      </c>
      <c r="Q2643" s="171">
        <f t="shared" ref="Q2643:Q2706" si="128">L2643</f>
        <v>0</v>
      </c>
      <c r="S2643" s="102" t="str">
        <f>IF(B2643="NET","",IFERROR(VLOOKUP(O2643,'2) Order Form'!$V$9:$V$905,1,FALSE),"Ikke med I order form"))</f>
        <v>Ikke med I order form</v>
      </c>
      <c r="U2643" s="118"/>
    </row>
    <row r="2644" spans="1:21">
      <c r="A2644">
        <v>840104</v>
      </c>
      <c r="B2644" t="s">
        <v>3728</v>
      </c>
      <c r="C2644" t="s">
        <v>3939</v>
      </c>
      <c r="D2644" t="s">
        <v>4119</v>
      </c>
      <c r="E2644" t="s">
        <v>4116</v>
      </c>
      <c r="F2644" t="s">
        <v>81</v>
      </c>
      <c r="G2644" t="s">
        <v>111</v>
      </c>
      <c r="H2644">
        <v>0</v>
      </c>
      <c r="I2644">
        <v>0</v>
      </c>
      <c r="J2644">
        <v>0</v>
      </c>
      <c r="K2644">
        <v>0</v>
      </c>
      <c r="L2644">
        <v>0</v>
      </c>
      <c r="N2644" s="171" t="str">
        <f t="shared" si="126"/>
        <v>840104-JNPBL-LXL</v>
      </c>
      <c r="O2644" s="172" t="str">
        <f>IF(B2644="NET","",IF(B2644="","",IFERROR(VLOOKUP(N2644,EAN!$A:$B,2,FALSE),"MANGLER - MÅ OPPDATERE EAN-FANEN")))</f>
        <v>MANGLER - MÅ OPPDATERE EAN-FANEN</v>
      </c>
      <c r="P2644" s="171">
        <f t="shared" si="127"/>
        <v>0</v>
      </c>
      <c r="Q2644" s="171">
        <f t="shared" si="128"/>
        <v>0</v>
      </c>
      <c r="S2644" s="102" t="str">
        <f>IF(B2644="NET","",IFERROR(VLOOKUP(O2644,'2) Order Form'!$V$9:$V$905,1,FALSE),"Ikke med I order form"))</f>
        <v>Ikke med I order form</v>
      </c>
      <c r="U2644" s="118"/>
    </row>
    <row r="2645" spans="1:21">
      <c r="A2645">
        <v>840104</v>
      </c>
      <c r="B2645" t="s">
        <v>3728</v>
      </c>
      <c r="C2645" t="s">
        <v>3939</v>
      </c>
      <c r="D2645" t="s">
        <v>3512</v>
      </c>
      <c r="E2645" t="s">
        <v>3513</v>
      </c>
      <c r="F2645" t="s">
        <v>79</v>
      </c>
      <c r="G2645" t="s">
        <v>214</v>
      </c>
      <c r="H2645">
        <v>49</v>
      </c>
      <c r="I2645">
        <v>49</v>
      </c>
      <c r="J2645">
        <v>49</v>
      </c>
      <c r="K2645">
        <v>49</v>
      </c>
      <c r="L2645">
        <v>49</v>
      </c>
      <c r="N2645" s="171" t="str">
        <f t="shared" si="126"/>
        <v>840104-MASEM-SM</v>
      </c>
      <c r="O2645" s="172" t="str">
        <f>IF(B2645="NET","",IF(B2645="","",IFERROR(VLOOKUP(N2645,EAN!$A:$B,2,FALSE),"MANGLER - MÅ OPPDATERE EAN-FANEN")))</f>
        <v>MANGLER - MÅ OPPDATERE EAN-FANEN</v>
      </c>
      <c r="P2645" s="171">
        <f t="shared" si="127"/>
        <v>49</v>
      </c>
      <c r="Q2645" s="171">
        <f t="shared" si="128"/>
        <v>49</v>
      </c>
      <c r="S2645" s="102" t="str">
        <f>IF(B2645="NET","",IFERROR(VLOOKUP(O2645,'2) Order Form'!$V$9:$V$905,1,FALSE),"Ikke med I order form"))</f>
        <v>Ikke med I order form</v>
      </c>
      <c r="U2645" s="118"/>
    </row>
    <row r="2646" spans="1:21">
      <c r="A2646">
        <v>840104</v>
      </c>
      <c r="B2646" t="s">
        <v>3728</v>
      </c>
      <c r="C2646" t="s">
        <v>3939</v>
      </c>
      <c r="D2646" t="s">
        <v>3514</v>
      </c>
      <c r="E2646" t="s">
        <v>3513</v>
      </c>
      <c r="F2646" t="s">
        <v>80</v>
      </c>
      <c r="G2646" t="s">
        <v>214</v>
      </c>
      <c r="H2646">
        <v>115</v>
      </c>
      <c r="I2646">
        <v>115</v>
      </c>
      <c r="J2646">
        <v>115</v>
      </c>
      <c r="K2646">
        <v>115</v>
      </c>
      <c r="L2646">
        <v>115</v>
      </c>
      <c r="N2646" s="171" t="str">
        <f t="shared" si="126"/>
        <v>840104-MASEM-ML</v>
      </c>
      <c r="O2646" s="172" t="str">
        <f>IF(B2646="NET","",IF(B2646="","",IFERROR(VLOOKUP(N2646,EAN!$A:$B,2,FALSE),"MANGLER - MÅ OPPDATERE EAN-FANEN")))</f>
        <v>MANGLER - MÅ OPPDATERE EAN-FANEN</v>
      </c>
      <c r="P2646" s="171">
        <f t="shared" si="127"/>
        <v>115</v>
      </c>
      <c r="Q2646" s="171">
        <f t="shared" si="128"/>
        <v>115</v>
      </c>
      <c r="S2646" s="102" t="str">
        <f>IF(B2646="NET","",IFERROR(VLOOKUP(O2646,'2) Order Form'!$V$9:$V$905,1,FALSE),"Ikke med I order form"))</f>
        <v>Ikke med I order form</v>
      </c>
      <c r="U2646" s="118"/>
    </row>
    <row r="2647" spans="1:21">
      <c r="A2647">
        <v>840104</v>
      </c>
      <c r="B2647" t="s">
        <v>3728</v>
      </c>
      <c r="C2647" t="s">
        <v>3939</v>
      </c>
      <c r="D2647" t="s">
        <v>3515</v>
      </c>
      <c r="E2647" t="s">
        <v>3513</v>
      </c>
      <c r="F2647" t="s">
        <v>81</v>
      </c>
      <c r="G2647" t="s">
        <v>214</v>
      </c>
      <c r="H2647">
        <v>71</v>
      </c>
      <c r="I2647">
        <v>71</v>
      </c>
      <c r="J2647">
        <v>71</v>
      </c>
      <c r="K2647">
        <v>71</v>
      </c>
      <c r="L2647">
        <v>71</v>
      </c>
      <c r="N2647" s="171" t="str">
        <f t="shared" si="126"/>
        <v>840104-MASEM-LXL</v>
      </c>
      <c r="O2647" s="172" t="str">
        <f>IF(B2647="NET","",IF(B2647="","",IFERROR(VLOOKUP(N2647,EAN!$A:$B,2,FALSE),"MANGLER - MÅ OPPDATERE EAN-FANEN")))</f>
        <v>MANGLER - MÅ OPPDATERE EAN-FANEN</v>
      </c>
      <c r="P2647" s="171">
        <f t="shared" si="127"/>
        <v>71</v>
      </c>
      <c r="Q2647" s="171">
        <f t="shared" si="128"/>
        <v>71</v>
      </c>
      <c r="S2647" s="102" t="str">
        <f>IF(B2647="NET","",IFERROR(VLOOKUP(O2647,'2) Order Form'!$V$9:$V$905,1,FALSE),"Ikke med I order form"))</f>
        <v>Ikke med I order form</v>
      </c>
      <c r="U2647" s="118"/>
    </row>
    <row r="2648" spans="1:21">
      <c r="A2648">
        <v>840104</v>
      </c>
      <c r="B2648" t="s">
        <v>3728</v>
      </c>
      <c r="C2648" t="s">
        <v>3939</v>
      </c>
      <c r="D2648" t="s">
        <v>3670</v>
      </c>
      <c r="E2648" t="s">
        <v>3671</v>
      </c>
      <c r="F2648" t="s">
        <v>79</v>
      </c>
      <c r="G2648" t="s">
        <v>111</v>
      </c>
      <c r="H2648">
        <v>78</v>
      </c>
      <c r="I2648">
        <v>78</v>
      </c>
      <c r="J2648">
        <v>78</v>
      </c>
      <c r="K2648">
        <v>78</v>
      </c>
      <c r="L2648">
        <v>78</v>
      </c>
      <c r="N2648" s="171" t="str">
        <f t="shared" si="126"/>
        <v>840104-MBRWH-SM</v>
      </c>
      <c r="O2648" s="172" t="str">
        <f>IF(B2648="NET","",IF(B2648="","",IFERROR(VLOOKUP(N2648,EAN!$A:$B,2,FALSE),"MANGLER - MÅ OPPDATERE EAN-FANEN")))</f>
        <v>MANGLER - MÅ OPPDATERE EAN-FANEN</v>
      </c>
      <c r="P2648" s="171">
        <f t="shared" si="127"/>
        <v>78</v>
      </c>
      <c r="Q2648" s="171">
        <f t="shared" si="128"/>
        <v>78</v>
      </c>
      <c r="S2648" s="102" t="str">
        <f>IF(B2648="NET","",IFERROR(VLOOKUP(O2648,'2) Order Form'!$V$9:$V$905,1,FALSE),"Ikke med I order form"))</f>
        <v>Ikke med I order form</v>
      </c>
      <c r="U2648" s="118"/>
    </row>
    <row r="2649" spans="1:21">
      <c r="A2649">
        <v>840104</v>
      </c>
      <c r="B2649" t="s">
        <v>3728</v>
      </c>
      <c r="C2649" t="s">
        <v>3939</v>
      </c>
      <c r="D2649" t="s">
        <v>3672</v>
      </c>
      <c r="E2649" t="s">
        <v>3671</v>
      </c>
      <c r="F2649" t="s">
        <v>80</v>
      </c>
      <c r="G2649" t="s">
        <v>111</v>
      </c>
      <c r="H2649">
        <v>169</v>
      </c>
      <c r="I2649">
        <v>169</v>
      </c>
      <c r="J2649">
        <v>169</v>
      </c>
      <c r="K2649">
        <v>169</v>
      </c>
      <c r="L2649">
        <v>169</v>
      </c>
      <c r="N2649" s="171" t="str">
        <f t="shared" si="126"/>
        <v>840104-MBRWH-ML</v>
      </c>
      <c r="O2649" s="172" t="str">
        <f>IF(B2649="NET","",IF(B2649="","",IFERROR(VLOOKUP(N2649,EAN!$A:$B,2,FALSE),"MANGLER - MÅ OPPDATERE EAN-FANEN")))</f>
        <v>MANGLER - MÅ OPPDATERE EAN-FANEN</v>
      </c>
      <c r="P2649" s="171">
        <f t="shared" si="127"/>
        <v>169</v>
      </c>
      <c r="Q2649" s="171">
        <f t="shared" si="128"/>
        <v>169</v>
      </c>
      <c r="S2649" s="102" t="str">
        <f>IF(B2649="NET","",IFERROR(VLOOKUP(O2649,'2) Order Form'!$V$9:$V$905,1,FALSE),"Ikke med I order form"))</f>
        <v>Ikke med I order form</v>
      </c>
      <c r="U2649" s="118"/>
    </row>
    <row r="2650" spans="1:21">
      <c r="A2650">
        <v>840104</v>
      </c>
      <c r="B2650" t="s">
        <v>3728</v>
      </c>
      <c r="C2650" t="s">
        <v>3939</v>
      </c>
      <c r="D2650" t="s">
        <v>3673</v>
      </c>
      <c r="E2650" t="s">
        <v>3671</v>
      </c>
      <c r="F2650" t="s">
        <v>81</v>
      </c>
      <c r="G2650" t="s">
        <v>111</v>
      </c>
      <c r="H2650">
        <v>196</v>
      </c>
      <c r="I2650">
        <v>196</v>
      </c>
      <c r="J2650">
        <v>196</v>
      </c>
      <c r="K2650">
        <v>196</v>
      </c>
      <c r="L2650">
        <v>196</v>
      </c>
      <c r="N2650" s="171" t="str">
        <f t="shared" si="126"/>
        <v>840104-MBRWH-LXL</v>
      </c>
      <c r="O2650" s="172" t="str">
        <f>IF(B2650="NET","",IF(B2650="","",IFERROR(VLOOKUP(N2650,EAN!$A:$B,2,FALSE),"MANGLER - MÅ OPPDATERE EAN-FANEN")))</f>
        <v>MANGLER - MÅ OPPDATERE EAN-FANEN</v>
      </c>
      <c r="P2650" s="171">
        <f t="shared" si="127"/>
        <v>196</v>
      </c>
      <c r="Q2650" s="171">
        <f t="shared" si="128"/>
        <v>196</v>
      </c>
      <c r="S2650" s="102" t="str">
        <f>IF(B2650="NET","",IFERROR(VLOOKUP(O2650,'2) Order Form'!$V$9:$V$905,1,FALSE),"Ikke med I order form"))</f>
        <v>Ikke med I order form</v>
      </c>
      <c r="U2650" s="118"/>
    </row>
    <row r="2651" spans="1:21">
      <c r="A2651">
        <v>840104</v>
      </c>
      <c r="B2651" t="s">
        <v>3728</v>
      </c>
      <c r="C2651" t="s">
        <v>3939</v>
      </c>
      <c r="D2651" t="s">
        <v>1075</v>
      </c>
      <c r="E2651" t="s">
        <v>2867</v>
      </c>
      <c r="F2651" t="s">
        <v>79</v>
      </c>
      <c r="G2651" t="s">
        <v>214</v>
      </c>
      <c r="H2651">
        <v>50</v>
      </c>
      <c r="I2651">
        <v>50</v>
      </c>
      <c r="J2651">
        <v>50</v>
      </c>
      <c r="K2651">
        <v>50</v>
      </c>
      <c r="L2651">
        <v>50</v>
      </c>
      <c r="N2651" s="171" t="str">
        <f t="shared" si="126"/>
        <v>840104-MBUOE-SM</v>
      </c>
      <c r="O2651" s="172" t="str">
        <f>IF(B2651="NET","",IF(B2651="","",IFERROR(VLOOKUP(N2651,EAN!$A:$B,2,FALSE),"MANGLER - MÅ OPPDATERE EAN-FANEN")))</f>
        <v>MANGLER - MÅ OPPDATERE EAN-FANEN</v>
      </c>
      <c r="P2651" s="171">
        <f t="shared" si="127"/>
        <v>50</v>
      </c>
      <c r="Q2651" s="171">
        <f t="shared" si="128"/>
        <v>50</v>
      </c>
      <c r="S2651" s="102" t="str">
        <f>IF(B2651="NET","",IFERROR(VLOOKUP(O2651,'2) Order Form'!$V$9:$V$905,1,FALSE),"Ikke med I order form"))</f>
        <v>Ikke med I order form</v>
      </c>
      <c r="U2651" s="118"/>
    </row>
    <row r="2652" spans="1:21">
      <c r="A2652">
        <v>840104</v>
      </c>
      <c r="B2652" t="s">
        <v>3728</v>
      </c>
      <c r="C2652" t="s">
        <v>3939</v>
      </c>
      <c r="D2652" t="s">
        <v>1076</v>
      </c>
      <c r="E2652" t="s">
        <v>2867</v>
      </c>
      <c r="F2652" t="s">
        <v>80</v>
      </c>
      <c r="G2652" t="s">
        <v>214</v>
      </c>
      <c r="H2652">
        <v>49</v>
      </c>
      <c r="I2652">
        <v>49</v>
      </c>
      <c r="J2652">
        <v>49</v>
      </c>
      <c r="K2652">
        <v>49</v>
      </c>
      <c r="L2652">
        <v>49</v>
      </c>
      <c r="N2652" s="171" t="str">
        <f t="shared" si="126"/>
        <v>840104-MBUOE-ML</v>
      </c>
      <c r="O2652" s="172" t="str">
        <f>IF(B2652="NET","",IF(B2652="","",IFERROR(VLOOKUP(N2652,EAN!$A:$B,2,FALSE),"MANGLER - MÅ OPPDATERE EAN-FANEN")))</f>
        <v>MANGLER - MÅ OPPDATERE EAN-FANEN</v>
      </c>
      <c r="P2652" s="171">
        <f t="shared" si="127"/>
        <v>49</v>
      </c>
      <c r="Q2652" s="171">
        <f t="shared" si="128"/>
        <v>49</v>
      </c>
      <c r="S2652" s="102" t="str">
        <f>IF(B2652="NET","",IFERROR(VLOOKUP(O2652,'2) Order Form'!$V$9:$V$905,1,FALSE),"Ikke med I order form"))</f>
        <v>Ikke med I order form</v>
      </c>
      <c r="U2652" s="118"/>
    </row>
    <row r="2653" spans="1:21">
      <c r="A2653">
        <v>840104</v>
      </c>
      <c r="B2653" t="s">
        <v>3728</v>
      </c>
      <c r="C2653" t="s">
        <v>3939</v>
      </c>
      <c r="D2653" t="s">
        <v>1077</v>
      </c>
      <c r="E2653" t="s">
        <v>2867</v>
      </c>
      <c r="F2653" t="s">
        <v>81</v>
      </c>
      <c r="G2653" t="s">
        <v>214</v>
      </c>
      <c r="H2653">
        <v>48</v>
      </c>
      <c r="I2653">
        <v>48</v>
      </c>
      <c r="J2653">
        <v>48</v>
      </c>
      <c r="K2653">
        <v>48</v>
      </c>
      <c r="L2653">
        <v>48</v>
      </c>
      <c r="N2653" s="171" t="str">
        <f t="shared" si="126"/>
        <v>840104-MBUOE-LXL</v>
      </c>
      <c r="O2653" s="172" t="str">
        <f>IF(B2653="NET","",IF(B2653="","",IFERROR(VLOOKUP(N2653,EAN!$A:$B,2,FALSE),"MANGLER - MÅ OPPDATERE EAN-FANEN")))</f>
        <v>MANGLER - MÅ OPPDATERE EAN-FANEN</v>
      </c>
      <c r="P2653" s="171">
        <f t="shared" si="127"/>
        <v>48</v>
      </c>
      <c r="Q2653" s="171">
        <f t="shared" si="128"/>
        <v>48</v>
      </c>
      <c r="S2653" s="102" t="str">
        <f>IF(B2653="NET","",IFERROR(VLOOKUP(O2653,'2) Order Form'!$V$9:$V$905,1,FALSE),"Ikke med I order form"))</f>
        <v>Ikke med I order form</v>
      </c>
      <c r="U2653" s="118"/>
    </row>
    <row r="2654" spans="1:21">
      <c r="A2654">
        <v>840104</v>
      </c>
      <c r="B2654" t="s">
        <v>3728</v>
      </c>
      <c r="C2654" t="s">
        <v>3939</v>
      </c>
      <c r="D2654" t="s">
        <v>3544</v>
      </c>
      <c r="E2654" t="s">
        <v>3545</v>
      </c>
      <c r="F2654" t="s">
        <v>79</v>
      </c>
      <c r="G2654" t="s">
        <v>214</v>
      </c>
      <c r="H2654">
        <v>0</v>
      </c>
      <c r="I2654">
        <v>0</v>
      </c>
      <c r="J2654">
        <v>0</v>
      </c>
      <c r="K2654">
        <v>0</v>
      </c>
      <c r="L2654">
        <v>0</v>
      </c>
      <c r="N2654" s="171" t="str">
        <f t="shared" si="126"/>
        <v>840104-MSHBL-SM</v>
      </c>
      <c r="O2654" s="172" t="str">
        <f>IF(B2654="NET","",IF(B2654="","",IFERROR(VLOOKUP(N2654,EAN!$A:$B,2,FALSE),"MANGLER - MÅ OPPDATERE EAN-FANEN")))</f>
        <v>MANGLER - MÅ OPPDATERE EAN-FANEN</v>
      </c>
      <c r="P2654" s="171">
        <f t="shared" si="127"/>
        <v>0</v>
      </c>
      <c r="Q2654" s="171">
        <f t="shared" si="128"/>
        <v>0</v>
      </c>
      <c r="S2654" s="102" t="str">
        <f>IF(B2654="NET","",IFERROR(VLOOKUP(O2654,'2) Order Form'!$V$9:$V$905,1,FALSE),"Ikke med I order form"))</f>
        <v>Ikke med I order form</v>
      </c>
      <c r="U2654" s="118"/>
    </row>
    <row r="2655" spans="1:21">
      <c r="A2655">
        <v>840104</v>
      </c>
      <c r="B2655" t="s">
        <v>3728</v>
      </c>
      <c r="C2655" t="s">
        <v>3939</v>
      </c>
      <c r="D2655" t="s">
        <v>3546</v>
      </c>
      <c r="E2655" t="s">
        <v>3545</v>
      </c>
      <c r="F2655" t="s">
        <v>80</v>
      </c>
      <c r="G2655" t="s">
        <v>214</v>
      </c>
      <c r="H2655">
        <v>1</v>
      </c>
      <c r="I2655">
        <v>1</v>
      </c>
      <c r="J2655">
        <v>1</v>
      </c>
      <c r="K2655">
        <v>1</v>
      </c>
      <c r="L2655">
        <v>1</v>
      </c>
      <c r="N2655" s="171" t="str">
        <f t="shared" si="126"/>
        <v>840104-MSHBL-ML</v>
      </c>
      <c r="O2655" s="172" t="str">
        <f>IF(B2655="NET","",IF(B2655="","",IFERROR(VLOOKUP(N2655,EAN!$A:$B,2,FALSE),"MANGLER - MÅ OPPDATERE EAN-FANEN")))</f>
        <v>MANGLER - MÅ OPPDATERE EAN-FANEN</v>
      </c>
      <c r="P2655" s="171">
        <f t="shared" si="127"/>
        <v>1</v>
      </c>
      <c r="Q2655" s="171">
        <f t="shared" si="128"/>
        <v>1</v>
      </c>
      <c r="S2655" s="102" t="str">
        <f>IF(B2655="NET","",IFERROR(VLOOKUP(O2655,'2) Order Form'!$V$9:$V$905,1,FALSE),"Ikke med I order form"))</f>
        <v>Ikke med I order form</v>
      </c>
      <c r="U2655" s="118"/>
    </row>
    <row r="2656" spans="1:21">
      <c r="A2656">
        <v>840104</v>
      </c>
      <c r="B2656" t="s">
        <v>3728</v>
      </c>
      <c r="C2656" t="s">
        <v>3939</v>
      </c>
      <c r="D2656" t="s">
        <v>3547</v>
      </c>
      <c r="E2656" t="s">
        <v>3545</v>
      </c>
      <c r="F2656" t="s">
        <v>81</v>
      </c>
      <c r="G2656" t="s">
        <v>214</v>
      </c>
      <c r="H2656">
        <v>0</v>
      </c>
      <c r="I2656">
        <v>0</v>
      </c>
      <c r="J2656">
        <v>0</v>
      </c>
      <c r="K2656">
        <v>0</v>
      </c>
      <c r="L2656">
        <v>0</v>
      </c>
      <c r="N2656" s="171" t="str">
        <f t="shared" si="126"/>
        <v>840104-MSHBL-LXL</v>
      </c>
      <c r="O2656" s="172" t="str">
        <f>IF(B2656="NET","",IF(B2656="","",IFERROR(VLOOKUP(N2656,EAN!$A:$B,2,FALSE),"MANGLER - MÅ OPPDATERE EAN-FANEN")))</f>
        <v>MANGLER - MÅ OPPDATERE EAN-FANEN</v>
      </c>
      <c r="P2656" s="171">
        <f t="shared" si="127"/>
        <v>0</v>
      </c>
      <c r="Q2656" s="171">
        <f t="shared" si="128"/>
        <v>0</v>
      </c>
      <c r="S2656" s="102" t="str">
        <f>IF(B2656="NET","",IFERROR(VLOOKUP(O2656,'2) Order Form'!$V$9:$V$905,1,FALSE),"Ikke med I order form"))</f>
        <v>Ikke med I order form</v>
      </c>
      <c r="U2656" s="118"/>
    </row>
    <row r="2657" spans="1:21">
      <c r="A2657">
        <v>840104</v>
      </c>
      <c r="B2657" t="s">
        <v>3728</v>
      </c>
      <c r="C2657" t="s">
        <v>3939</v>
      </c>
      <c r="D2657" t="s">
        <v>3581</v>
      </c>
      <c r="E2657" t="s">
        <v>3230</v>
      </c>
      <c r="F2657" t="s">
        <v>79</v>
      </c>
      <c r="G2657" t="s">
        <v>214</v>
      </c>
      <c r="H2657">
        <v>16</v>
      </c>
      <c r="I2657">
        <v>16</v>
      </c>
      <c r="J2657">
        <v>16</v>
      </c>
      <c r="K2657">
        <v>16</v>
      </c>
      <c r="L2657">
        <v>16</v>
      </c>
      <c r="N2657" s="171" t="str">
        <f t="shared" si="126"/>
        <v>840104-MTURQ-SM</v>
      </c>
      <c r="O2657" s="172" t="str">
        <f>IF(B2657="NET","",IF(B2657="","",IFERROR(VLOOKUP(N2657,EAN!$A:$B,2,FALSE),"MANGLER - MÅ OPPDATERE EAN-FANEN")))</f>
        <v>MANGLER - MÅ OPPDATERE EAN-FANEN</v>
      </c>
      <c r="P2657" s="171">
        <f t="shared" si="127"/>
        <v>16</v>
      </c>
      <c r="Q2657" s="171">
        <f t="shared" si="128"/>
        <v>16</v>
      </c>
      <c r="S2657" s="102" t="str">
        <f>IF(B2657="NET","",IFERROR(VLOOKUP(O2657,'2) Order Form'!$V$9:$V$905,1,FALSE),"Ikke med I order form"))</f>
        <v>Ikke med I order form</v>
      </c>
      <c r="U2657" s="118"/>
    </row>
    <row r="2658" spans="1:21">
      <c r="A2658">
        <v>840104</v>
      </c>
      <c r="B2658" t="s">
        <v>3728</v>
      </c>
      <c r="C2658" t="s">
        <v>3939</v>
      </c>
      <c r="D2658" t="s">
        <v>3582</v>
      </c>
      <c r="E2658" t="s">
        <v>3230</v>
      </c>
      <c r="F2658" t="s">
        <v>80</v>
      </c>
      <c r="G2658" t="s">
        <v>214</v>
      </c>
      <c r="H2658">
        <v>63</v>
      </c>
      <c r="I2658">
        <v>63</v>
      </c>
      <c r="J2658">
        <v>63</v>
      </c>
      <c r="K2658">
        <v>63</v>
      </c>
      <c r="L2658">
        <v>63</v>
      </c>
      <c r="N2658" s="171" t="str">
        <f t="shared" si="126"/>
        <v>840104-MTURQ-ML</v>
      </c>
      <c r="O2658" s="172" t="str">
        <f>IF(B2658="NET","",IF(B2658="","",IFERROR(VLOOKUP(N2658,EAN!$A:$B,2,FALSE),"MANGLER - MÅ OPPDATERE EAN-FANEN")))</f>
        <v>MANGLER - MÅ OPPDATERE EAN-FANEN</v>
      </c>
      <c r="P2658" s="171">
        <f t="shared" si="127"/>
        <v>63</v>
      </c>
      <c r="Q2658" s="171">
        <f t="shared" si="128"/>
        <v>63</v>
      </c>
      <c r="S2658" s="102" t="str">
        <f>IF(B2658="NET","",IFERROR(VLOOKUP(O2658,'2) Order Form'!$V$9:$V$905,1,FALSE),"Ikke med I order form"))</f>
        <v>Ikke med I order form</v>
      </c>
      <c r="U2658" s="118"/>
    </row>
    <row r="2659" spans="1:21">
      <c r="A2659">
        <v>840104</v>
      </c>
      <c r="B2659" t="s">
        <v>3728</v>
      </c>
      <c r="C2659" t="s">
        <v>3939</v>
      </c>
      <c r="D2659" t="s">
        <v>3678</v>
      </c>
      <c r="E2659" t="s">
        <v>3230</v>
      </c>
      <c r="F2659" t="s">
        <v>81</v>
      </c>
      <c r="G2659" t="s">
        <v>214</v>
      </c>
      <c r="H2659">
        <v>45</v>
      </c>
      <c r="I2659">
        <v>45</v>
      </c>
      <c r="J2659">
        <v>45</v>
      </c>
      <c r="K2659">
        <v>45</v>
      </c>
      <c r="L2659">
        <v>45</v>
      </c>
      <c r="N2659" s="171" t="str">
        <f t="shared" si="126"/>
        <v>840104-MTURQ-LXL</v>
      </c>
      <c r="O2659" s="172" t="str">
        <f>IF(B2659="NET","",IF(B2659="","",IFERROR(VLOOKUP(N2659,EAN!$A:$B,2,FALSE),"MANGLER - MÅ OPPDATERE EAN-FANEN")))</f>
        <v>MANGLER - MÅ OPPDATERE EAN-FANEN</v>
      </c>
      <c r="P2659" s="171">
        <f t="shared" si="127"/>
        <v>45</v>
      </c>
      <c r="Q2659" s="171">
        <f t="shared" si="128"/>
        <v>45</v>
      </c>
      <c r="S2659" s="102" t="str">
        <f>IF(B2659="NET","",IFERROR(VLOOKUP(O2659,'2) Order Form'!$V$9:$V$905,1,FALSE),"Ikke med I order form"))</f>
        <v>Ikke med I order form</v>
      </c>
      <c r="U2659" s="118"/>
    </row>
    <row r="2660" spans="1:21">
      <c r="A2660">
        <v>840104</v>
      </c>
      <c r="B2660" t="s">
        <v>3728</v>
      </c>
      <c r="C2660" t="s">
        <v>3939</v>
      </c>
      <c r="D2660" t="s">
        <v>3503</v>
      </c>
      <c r="E2660" t="s">
        <v>3502</v>
      </c>
      <c r="F2660" t="s">
        <v>79</v>
      </c>
      <c r="G2660" t="s">
        <v>214</v>
      </c>
      <c r="H2660">
        <v>159</v>
      </c>
      <c r="I2660">
        <v>159</v>
      </c>
      <c r="J2660">
        <v>159</v>
      </c>
      <c r="K2660">
        <v>159</v>
      </c>
      <c r="L2660">
        <v>159</v>
      </c>
      <c r="N2660" s="171" t="str">
        <f t="shared" si="126"/>
        <v>840104-RGLDM-SM</v>
      </c>
      <c r="O2660" s="172" t="str">
        <f>IF(B2660="NET","",IF(B2660="","",IFERROR(VLOOKUP(N2660,EAN!$A:$B,2,FALSE),"MANGLER - MÅ OPPDATERE EAN-FANEN")))</f>
        <v>MANGLER - MÅ OPPDATERE EAN-FANEN</v>
      </c>
      <c r="P2660" s="171">
        <f t="shared" si="127"/>
        <v>159</v>
      </c>
      <c r="Q2660" s="171">
        <f t="shared" si="128"/>
        <v>159</v>
      </c>
      <c r="S2660" s="102" t="str">
        <f>IF(B2660="NET","",IFERROR(VLOOKUP(O2660,'2) Order Form'!$V$9:$V$905,1,FALSE),"Ikke med I order form"))</f>
        <v>Ikke med I order form</v>
      </c>
      <c r="U2660" s="118"/>
    </row>
    <row r="2661" spans="1:21">
      <c r="A2661">
        <v>840104</v>
      </c>
      <c r="B2661" t="s">
        <v>3728</v>
      </c>
      <c r="C2661" t="s">
        <v>3939</v>
      </c>
      <c r="D2661" t="s">
        <v>3584</v>
      </c>
      <c r="E2661" t="s">
        <v>3502</v>
      </c>
      <c r="F2661" t="s">
        <v>80</v>
      </c>
      <c r="G2661" t="s">
        <v>214</v>
      </c>
      <c r="H2661">
        <v>178</v>
      </c>
      <c r="I2661">
        <v>178</v>
      </c>
      <c r="J2661">
        <v>178</v>
      </c>
      <c r="K2661">
        <v>178</v>
      </c>
      <c r="L2661">
        <v>178</v>
      </c>
      <c r="N2661" s="171" t="str">
        <f t="shared" si="126"/>
        <v>840104-RGLDM-ML</v>
      </c>
      <c r="O2661" s="172" t="str">
        <f>IF(B2661="NET","",IF(B2661="","",IFERROR(VLOOKUP(N2661,EAN!$A:$B,2,FALSE),"MANGLER - MÅ OPPDATERE EAN-FANEN")))</f>
        <v>MANGLER - MÅ OPPDATERE EAN-FANEN</v>
      </c>
      <c r="P2661" s="171">
        <f t="shared" si="127"/>
        <v>178</v>
      </c>
      <c r="Q2661" s="171">
        <f t="shared" si="128"/>
        <v>178</v>
      </c>
      <c r="S2661" s="102" t="str">
        <f>IF(B2661="NET","",IFERROR(VLOOKUP(O2661,'2) Order Form'!$V$9:$V$905,1,FALSE),"Ikke med I order form"))</f>
        <v>Ikke med I order form</v>
      </c>
      <c r="U2661" s="118"/>
    </row>
    <row r="2662" spans="1:21">
      <c r="A2662">
        <v>840104</v>
      </c>
      <c r="B2662" t="s">
        <v>3728</v>
      </c>
      <c r="C2662" t="s">
        <v>3939</v>
      </c>
      <c r="D2662" t="s">
        <v>3700</v>
      </c>
      <c r="E2662" t="s">
        <v>3502</v>
      </c>
      <c r="F2662" t="s">
        <v>81</v>
      </c>
      <c r="G2662" t="s">
        <v>214</v>
      </c>
      <c r="H2662">
        <v>149</v>
      </c>
      <c r="I2662">
        <v>149</v>
      </c>
      <c r="J2662">
        <v>149</v>
      </c>
      <c r="K2662">
        <v>149</v>
      </c>
      <c r="L2662">
        <v>149</v>
      </c>
      <c r="N2662" s="171" t="str">
        <f t="shared" si="126"/>
        <v>840104-RGLDM-LXL</v>
      </c>
      <c r="O2662" s="172" t="str">
        <f>IF(B2662="NET","",IF(B2662="","",IFERROR(VLOOKUP(N2662,EAN!$A:$B,2,FALSE),"MANGLER - MÅ OPPDATERE EAN-FANEN")))</f>
        <v>MANGLER - MÅ OPPDATERE EAN-FANEN</v>
      </c>
      <c r="P2662" s="171">
        <f t="shared" si="127"/>
        <v>149</v>
      </c>
      <c r="Q2662" s="171">
        <f t="shared" si="128"/>
        <v>149</v>
      </c>
      <c r="S2662" s="102" t="str">
        <f>IF(B2662="NET","",IFERROR(VLOOKUP(O2662,'2) Order Form'!$V$9:$V$905,1,FALSE),"Ikke med I order form"))</f>
        <v>Ikke med I order form</v>
      </c>
      <c r="U2662" s="118"/>
    </row>
    <row r="2663" spans="1:21">
      <c r="A2663">
        <v>840104</v>
      </c>
      <c r="B2663" t="s">
        <v>3728</v>
      </c>
      <c r="C2663" t="s">
        <v>3939</v>
      </c>
      <c r="D2663" t="s">
        <v>4122</v>
      </c>
      <c r="E2663" t="s">
        <v>4121</v>
      </c>
      <c r="F2663" t="s">
        <v>79</v>
      </c>
      <c r="G2663" t="s">
        <v>111</v>
      </c>
      <c r="H2663">
        <v>0</v>
      </c>
      <c r="I2663">
        <v>0</v>
      </c>
      <c r="J2663">
        <v>0</v>
      </c>
      <c r="K2663">
        <v>0</v>
      </c>
      <c r="L2663">
        <v>0</v>
      </c>
      <c r="N2663" s="171" t="str">
        <f t="shared" si="126"/>
        <v>840104-WIGRN-SM</v>
      </c>
      <c r="O2663" s="172" t="str">
        <f>IF(B2663="NET","",IF(B2663="","",IFERROR(VLOOKUP(N2663,EAN!$A:$B,2,FALSE),"MANGLER - MÅ OPPDATERE EAN-FANEN")))</f>
        <v>MANGLER - MÅ OPPDATERE EAN-FANEN</v>
      </c>
      <c r="P2663" s="171">
        <f t="shared" si="127"/>
        <v>0</v>
      </c>
      <c r="Q2663" s="171">
        <f t="shared" si="128"/>
        <v>0</v>
      </c>
      <c r="S2663" s="102" t="str">
        <f>IF(B2663="NET","",IFERROR(VLOOKUP(O2663,'2) Order Form'!$V$9:$V$905,1,FALSE),"Ikke med I order form"))</f>
        <v>Ikke med I order form</v>
      </c>
      <c r="U2663" s="118"/>
    </row>
    <row r="2664" spans="1:21">
      <c r="A2664">
        <v>840104</v>
      </c>
      <c r="B2664" t="s">
        <v>3728</v>
      </c>
      <c r="C2664" t="s">
        <v>3939</v>
      </c>
      <c r="D2664" t="s">
        <v>4123</v>
      </c>
      <c r="E2664" t="s">
        <v>4121</v>
      </c>
      <c r="F2664" t="s">
        <v>80</v>
      </c>
      <c r="G2664" t="s">
        <v>111</v>
      </c>
      <c r="H2664">
        <v>0</v>
      </c>
      <c r="I2664">
        <v>0</v>
      </c>
      <c r="J2664">
        <v>0</v>
      </c>
      <c r="K2664">
        <v>0</v>
      </c>
      <c r="L2664">
        <v>0</v>
      </c>
      <c r="N2664" s="171" t="str">
        <f t="shared" si="126"/>
        <v>840104-WIGRN-ML</v>
      </c>
      <c r="O2664" s="172" t="str">
        <f>IF(B2664="NET","",IF(B2664="","",IFERROR(VLOOKUP(N2664,EAN!$A:$B,2,FALSE),"MANGLER - MÅ OPPDATERE EAN-FANEN")))</f>
        <v>MANGLER - MÅ OPPDATERE EAN-FANEN</v>
      </c>
      <c r="P2664" s="171">
        <f t="shared" si="127"/>
        <v>0</v>
      </c>
      <c r="Q2664" s="171">
        <f t="shared" si="128"/>
        <v>0</v>
      </c>
      <c r="S2664" s="102" t="str">
        <f>IF(B2664="NET","",IFERROR(VLOOKUP(O2664,'2) Order Form'!$V$9:$V$905,1,FALSE),"Ikke med I order form"))</f>
        <v>Ikke med I order form</v>
      </c>
      <c r="U2664" s="118"/>
    </row>
    <row r="2665" spans="1:21">
      <c r="A2665">
        <v>840104</v>
      </c>
      <c r="B2665" t="s">
        <v>3728</v>
      </c>
      <c r="C2665" t="s">
        <v>3939</v>
      </c>
      <c r="D2665" t="s">
        <v>4124</v>
      </c>
      <c r="E2665" t="s">
        <v>4121</v>
      </c>
      <c r="F2665" t="s">
        <v>81</v>
      </c>
      <c r="G2665" t="s">
        <v>111</v>
      </c>
      <c r="H2665">
        <v>0</v>
      </c>
      <c r="I2665">
        <v>0</v>
      </c>
      <c r="J2665">
        <v>0</v>
      </c>
      <c r="K2665">
        <v>0</v>
      </c>
      <c r="L2665">
        <v>0</v>
      </c>
      <c r="N2665" s="171" t="str">
        <f t="shared" si="126"/>
        <v>840104-WIGRN-LXL</v>
      </c>
      <c r="O2665" s="172" t="str">
        <f>IF(B2665="NET","",IF(B2665="","",IFERROR(VLOOKUP(N2665,EAN!$A:$B,2,FALSE),"MANGLER - MÅ OPPDATERE EAN-FANEN")))</f>
        <v>MANGLER - MÅ OPPDATERE EAN-FANEN</v>
      </c>
      <c r="P2665" s="171">
        <f t="shared" si="127"/>
        <v>0</v>
      </c>
      <c r="Q2665" s="171">
        <f t="shared" si="128"/>
        <v>0</v>
      </c>
      <c r="S2665" s="102" t="str">
        <f>IF(B2665="NET","",IFERROR(VLOOKUP(O2665,'2) Order Form'!$V$9:$V$905,1,FALSE),"Ikke med I order form"))</f>
        <v>Ikke med I order form</v>
      </c>
      <c r="U2665" s="118"/>
    </row>
    <row r="2666" spans="1:21">
      <c r="A2666">
        <v>840104</v>
      </c>
      <c r="B2666" t="s">
        <v>3728</v>
      </c>
      <c r="C2666" t="s">
        <v>3939</v>
      </c>
      <c r="D2666" t="s">
        <v>1497</v>
      </c>
      <c r="E2666" t="s">
        <v>1475</v>
      </c>
      <c r="F2666" t="s">
        <v>79</v>
      </c>
      <c r="G2666" t="s">
        <v>111</v>
      </c>
      <c r="H2666">
        <v>44</v>
      </c>
      <c r="I2666">
        <v>44</v>
      </c>
      <c r="J2666">
        <v>44</v>
      </c>
      <c r="K2666">
        <v>44</v>
      </c>
      <c r="L2666">
        <v>44</v>
      </c>
      <c r="N2666" s="171" t="str">
        <f t="shared" si="126"/>
        <v>840104-WOLND-SM</v>
      </c>
      <c r="O2666" s="172" t="str">
        <f>IF(B2666="NET","",IF(B2666="","",IFERROR(VLOOKUP(N2666,EAN!$A:$B,2,FALSE),"MANGLER - MÅ OPPDATERE EAN-FANEN")))</f>
        <v>MANGLER - MÅ OPPDATERE EAN-FANEN</v>
      </c>
      <c r="P2666" s="171">
        <f t="shared" si="127"/>
        <v>44</v>
      </c>
      <c r="Q2666" s="171">
        <f t="shared" si="128"/>
        <v>44</v>
      </c>
      <c r="S2666" s="102" t="str">
        <f>IF(B2666="NET","",IFERROR(VLOOKUP(O2666,'2) Order Form'!$V$9:$V$905,1,FALSE),"Ikke med I order form"))</f>
        <v>Ikke med I order form</v>
      </c>
      <c r="U2666" s="118"/>
    </row>
    <row r="2667" spans="1:21">
      <c r="A2667">
        <v>840104</v>
      </c>
      <c r="B2667" t="s">
        <v>3728</v>
      </c>
      <c r="C2667" t="s">
        <v>3939</v>
      </c>
      <c r="D2667" t="s">
        <v>1498</v>
      </c>
      <c r="E2667" t="s">
        <v>1475</v>
      </c>
      <c r="F2667" t="s">
        <v>80</v>
      </c>
      <c r="G2667" t="s">
        <v>111</v>
      </c>
      <c r="H2667">
        <v>101</v>
      </c>
      <c r="I2667">
        <v>101</v>
      </c>
      <c r="J2667">
        <v>101</v>
      </c>
      <c r="K2667">
        <v>101</v>
      </c>
      <c r="L2667">
        <v>101</v>
      </c>
      <c r="N2667" s="171" t="str">
        <f t="shared" si="126"/>
        <v>840104-WOLND-ML</v>
      </c>
      <c r="O2667" s="172" t="str">
        <f>IF(B2667="NET","",IF(B2667="","",IFERROR(VLOOKUP(N2667,EAN!$A:$B,2,FALSE),"MANGLER - MÅ OPPDATERE EAN-FANEN")))</f>
        <v>MANGLER - MÅ OPPDATERE EAN-FANEN</v>
      </c>
      <c r="P2667" s="171">
        <f t="shared" si="127"/>
        <v>101</v>
      </c>
      <c r="Q2667" s="171">
        <f t="shared" si="128"/>
        <v>101</v>
      </c>
      <c r="S2667" s="102" t="str">
        <f>IF(B2667="NET","",IFERROR(VLOOKUP(O2667,'2) Order Form'!$V$9:$V$905,1,FALSE),"Ikke med I order form"))</f>
        <v>Ikke med I order form</v>
      </c>
      <c r="U2667" s="118"/>
    </row>
    <row r="2668" spans="1:21">
      <c r="A2668">
        <v>840104</v>
      </c>
      <c r="B2668" t="s">
        <v>3728</v>
      </c>
      <c r="C2668" t="s">
        <v>3939</v>
      </c>
      <c r="D2668" t="s">
        <v>1499</v>
      </c>
      <c r="E2668" t="s">
        <v>1475</v>
      </c>
      <c r="F2668" t="s">
        <v>81</v>
      </c>
      <c r="G2668" t="s">
        <v>111</v>
      </c>
      <c r="H2668">
        <v>49</v>
      </c>
      <c r="I2668">
        <v>49</v>
      </c>
      <c r="J2668">
        <v>49</v>
      </c>
      <c r="K2668">
        <v>49</v>
      </c>
      <c r="L2668">
        <v>49</v>
      </c>
      <c r="N2668" s="171" t="str">
        <f t="shared" si="126"/>
        <v>840104-WOLND-LXL</v>
      </c>
      <c r="O2668" s="172" t="str">
        <f>IF(B2668="NET","",IF(B2668="","",IFERROR(VLOOKUP(N2668,EAN!$A:$B,2,FALSE),"MANGLER - MÅ OPPDATERE EAN-FANEN")))</f>
        <v>MANGLER - MÅ OPPDATERE EAN-FANEN</v>
      </c>
      <c r="P2668" s="171">
        <f t="shared" si="127"/>
        <v>49</v>
      </c>
      <c r="Q2668" s="171">
        <f t="shared" si="128"/>
        <v>49</v>
      </c>
      <c r="S2668" s="102" t="str">
        <f>IF(B2668="NET","",IFERROR(VLOOKUP(O2668,'2) Order Form'!$V$9:$V$905,1,FALSE),"Ikke med I order form"))</f>
        <v>Ikke med I order form</v>
      </c>
      <c r="U2668" s="118"/>
    </row>
    <row r="2669" spans="1:21">
      <c r="A2669" s="140">
        <v>840105</v>
      </c>
      <c r="B2669" t="s">
        <v>170</v>
      </c>
      <c r="H2669" s="140">
        <v>202341</v>
      </c>
      <c r="I2669" s="140">
        <v>202342</v>
      </c>
      <c r="J2669" s="140">
        <v>202343</v>
      </c>
      <c r="K2669" s="140">
        <v>202344</v>
      </c>
      <c r="L2669" s="140">
        <v>202345</v>
      </c>
      <c r="N2669" s="171" t="str">
        <f t="shared" si="126"/>
        <v>840105-</v>
      </c>
      <c r="O2669" s="172" t="str">
        <f>IF(B2669="NET","",IF(B2669="","",IFERROR(VLOOKUP(N2669,EAN!$A:$B,2,FALSE),"MANGLER - MÅ OPPDATERE EAN-FANEN")))</f>
        <v/>
      </c>
      <c r="P2669" s="171">
        <f t="shared" si="127"/>
        <v>202341</v>
      </c>
      <c r="Q2669" s="171">
        <f t="shared" si="128"/>
        <v>202345</v>
      </c>
      <c r="S2669" s="102" t="str">
        <f>IF(B2669="NET","",IFERROR(VLOOKUP(O2669,'2) Order Form'!$V$9:$V$905,1,FALSE),"Ikke med I order form"))</f>
        <v/>
      </c>
      <c r="U2669" s="118"/>
    </row>
    <row r="2670" spans="1:21">
      <c r="A2670">
        <v>840105</v>
      </c>
      <c r="B2670" t="s">
        <v>3729</v>
      </c>
      <c r="C2670" t="s">
        <v>3939</v>
      </c>
      <c r="D2670" t="s">
        <v>3730</v>
      </c>
      <c r="E2670" t="s">
        <v>3731</v>
      </c>
      <c r="F2670" t="s">
        <v>79</v>
      </c>
      <c r="G2670" t="s">
        <v>111</v>
      </c>
      <c r="H2670">
        <v>102</v>
      </c>
      <c r="I2670">
        <v>102</v>
      </c>
      <c r="J2670">
        <v>102</v>
      </c>
      <c r="K2670">
        <v>102</v>
      </c>
      <c r="L2670">
        <v>102</v>
      </c>
      <c r="N2670" s="171" t="str">
        <f t="shared" si="126"/>
        <v>840105-RCUYLW-SM</v>
      </c>
      <c r="O2670" s="172" t="str">
        <f>IF(B2670="NET","",IF(B2670="","",IFERROR(VLOOKUP(N2670,EAN!$A:$B,2,FALSE),"MANGLER - MÅ OPPDATERE EAN-FANEN")))</f>
        <v>MANGLER - MÅ OPPDATERE EAN-FANEN</v>
      </c>
      <c r="P2670" s="171">
        <f t="shared" si="127"/>
        <v>102</v>
      </c>
      <c r="Q2670" s="171">
        <f t="shared" si="128"/>
        <v>102</v>
      </c>
      <c r="S2670" s="102" t="str">
        <f>IF(B2670="NET","",IFERROR(VLOOKUP(O2670,'2) Order Form'!$V$9:$V$905,1,FALSE),"Ikke med I order form"))</f>
        <v>Ikke med I order form</v>
      </c>
      <c r="U2670" s="118"/>
    </row>
    <row r="2671" spans="1:21">
      <c r="A2671">
        <v>840105</v>
      </c>
      <c r="B2671" t="s">
        <v>3729</v>
      </c>
      <c r="C2671" t="s">
        <v>3939</v>
      </c>
      <c r="D2671" t="s">
        <v>3732</v>
      </c>
      <c r="E2671" t="s">
        <v>3731</v>
      </c>
      <c r="F2671" t="s">
        <v>80</v>
      </c>
      <c r="G2671" t="s">
        <v>111</v>
      </c>
      <c r="H2671">
        <v>158</v>
      </c>
      <c r="I2671">
        <v>158</v>
      </c>
      <c r="J2671">
        <v>158</v>
      </c>
      <c r="K2671">
        <v>158</v>
      </c>
      <c r="L2671">
        <v>158</v>
      </c>
      <c r="N2671" s="171" t="str">
        <f t="shared" si="126"/>
        <v>840105-RCUYLW-ML</v>
      </c>
      <c r="O2671" s="172" t="str">
        <f>IF(B2671="NET","",IF(B2671="","",IFERROR(VLOOKUP(N2671,EAN!$A:$B,2,FALSE),"MANGLER - MÅ OPPDATERE EAN-FANEN")))</f>
        <v>MANGLER - MÅ OPPDATERE EAN-FANEN</v>
      </c>
      <c r="P2671" s="171">
        <f t="shared" si="127"/>
        <v>158</v>
      </c>
      <c r="Q2671" s="171">
        <f t="shared" si="128"/>
        <v>158</v>
      </c>
      <c r="S2671" s="102" t="str">
        <f>IF(B2671="NET","",IFERROR(VLOOKUP(O2671,'2) Order Form'!$V$9:$V$905,1,FALSE),"Ikke med I order form"))</f>
        <v>Ikke med I order form</v>
      </c>
      <c r="U2671" s="118"/>
    </row>
    <row r="2672" spans="1:21">
      <c r="A2672">
        <v>840105</v>
      </c>
      <c r="B2672" t="s">
        <v>3729</v>
      </c>
      <c r="C2672" t="s">
        <v>3939</v>
      </c>
      <c r="D2672" t="s">
        <v>3733</v>
      </c>
      <c r="E2672" t="s">
        <v>3731</v>
      </c>
      <c r="F2672" t="s">
        <v>81</v>
      </c>
      <c r="G2672" t="s">
        <v>111</v>
      </c>
      <c r="H2672">
        <v>138</v>
      </c>
      <c r="I2672">
        <v>138</v>
      </c>
      <c r="J2672">
        <v>138</v>
      </c>
      <c r="K2672">
        <v>138</v>
      </c>
      <c r="L2672">
        <v>138</v>
      </c>
      <c r="N2672" s="171" t="str">
        <f t="shared" si="126"/>
        <v>840105-RCUYLW-LXL</v>
      </c>
      <c r="O2672" s="172" t="str">
        <f>IF(B2672="NET","",IF(B2672="","",IFERROR(VLOOKUP(N2672,EAN!$A:$B,2,FALSE),"MANGLER - MÅ OPPDATERE EAN-FANEN")))</f>
        <v>MANGLER - MÅ OPPDATERE EAN-FANEN</v>
      </c>
      <c r="P2672" s="171">
        <f t="shared" si="127"/>
        <v>138</v>
      </c>
      <c r="Q2672" s="171">
        <f t="shared" si="128"/>
        <v>138</v>
      </c>
      <c r="S2672" s="102" t="str">
        <f>IF(B2672="NET","",IFERROR(VLOOKUP(O2672,'2) Order Form'!$V$9:$V$905,1,FALSE),"Ikke med I order form"))</f>
        <v>Ikke med I order form</v>
      </c>
      <c r="U2672" s="118"/>
    </row>
    <row r="2673" spans="1:21">
      <c r="A2673" s="140">
        <v>840106</v>
      </c>
      <c r="B2673" t="s">
        <v>170</v>
      </c>
      <c r="H2673" s="140">
        <v>202341</v>
      </c>
      <c r="I2673" s="140">
        <v>202342</v>
      </c>
      <c r="J2673" s="140">
        <v>202343</v>
      </c>
      <c r="K2673" s="140">
        <v>202344</v>
      </c>
      <c r="L2673" s="140">
        <v>202345</v>
      </c>
      <c r="N2673" s="171" t="str">
        <f t="shared" si="126"/>
        <v>840106-</v>
      </c>
      <c r="O2673" s="172" t="str">
        <f>IF(B2673="NET","",IF(B2673="","",IFERROR(VLOOKUP(N2673,EAN!$A:$B,2,FALSE),"MANGLER - MÅ OPPDATERE EAN-FANEN")))</f>
        <v/>
      </c>
      <c r="P2673" s="171">
        <f t="shared" si="127"/>
        <v>202341</v>
      </c>
      <c r="Q2673" s="171">
        <f t="shared" si="128"/>
        <v>202345</v>
      </c>
      <c r="S2673" s="102" t="str">
        <f>IF(B2673="NET","",IFERROR(VLOOKUP(O2673,'2) Order Form'!$V$9:$V$905,1,FALSE),"Ikke med I order form"))</f>
        <v/>
      </c>
      <c r="U2673" s="118"/>
    </row>
    <row r="2674" spans="1:21">
      <c r="A2674">
        <v>840106</v>
      </c>
      <c r="B2674" t="s">
        <v>3734</v>
      </c>
      <c r="C2674" t="s">
        <v>3939</v>
      </c>
      <c r="D2674" t="s">
        <v>4109</v>
      </c>
      <c r="E2674" t="s">
        <v>4096</v>
      </c>
      <c r="F2674" t="s">
        <v>79</v>
      </c>
      <c r="G2674" t="s">
        <v>111</v>
      </c>
      <c r="H2674">
        <v>0</v>
      </c>
      <c r="I2674">
        <v>0</v>
      </c>
      <c r="J2674">
        <v>0</v>
      </c>
      <c r="K2674">
        <v>0</v>
      </c>
      <c r="L2674">
        <v>0</v>
      </c>
      <c r="N2674" s="171" t="str">
        <f t="shared" si="126"/>
        <v>840106-CNPNK-SM</v>
      </c>
      <c r="O2674" s="172" t="str">
        <f>IF(B2674="NET","",IF(B2674="","",IFERROR(VLOOKUP(N2674,EAN!$A:$B,2,FALSE),"MANGLER - MÅ OPPDATERE EAN-FANEN")))</f>
        <v>MANGLER - MÅ OPPDATERE EAN-FANEN</v>
      </c>
      <c r="P2674" s="171">
        <f t="shared" si="127"/>
        <v>0</v>
      </c>
      <c r="Q2674" s="171">
        <f t="shared" si="128"/>
        <v>0</v>
      </c>
      <c r="S2674" s="102" t="str">
        <f>IF(B2674="NET","",IFERROR(VLOOKUP(O2674,'2) Order Form'!$V$9:$V$905,1,FALSE),"Ikke med I order form"))</f>
        <v>Ikke med I order form</v>
      </c>
      <c r="U2674" s="118"/>
    </row>
    <row r="2675" spans="1:21">
      <c r="A2675">
        <v>840106</v>
      </c>
      <c r="B2675" t="s">
        <v>3734</v>
      </c>
      <c r="C2675" t="s">
        <v>3939</v>
      </c>
      <c r="D2675" t="s">
        <v>4125</v>
      </c>
      <c r="E2675" t="s">
        <v>4096</v>
      </c>
      <c r="F2675" t="s">
        <v>80</v>
      </c>
      <c r="G2675" t="s">
        <v>111</v>
      </c>
      <c r="H2675">
        <v>0</v>
      </c>
      <c r="I2675">
        <v>0</v>
      </c>
      <c r="J2675">
        <v>0</v>
      </c>
      <c r="K2675">
        <v>0</v>
      </c>
      <c r="L2675">
        <v>0</v>
      </c>
      <c r="N2675" s="171" t="str">
        <f t="shared" si="126"/>
        <v>840106-CNPNK-ML</v>
      </c>
      <c r="O2675" s="172" t="str">
        <f>IF(B2675="NET","",IF(B2675="","",IFERROR(VLOOKUP(N2675,EAN!$A:$B,2,FALSE),"MANGLER - MÅ OPPDATERE EAN-FANEN")))</f>
        <v>MANGLER - MÅ OPPDATERE EAN-FANEN</v>
      </c>
      <c r="P2675" s="171">
        <f t="shared" si="127"/>
        <v>0</v>
      </c>
      <c r="Q2675" s="171">
        <f t="shared" si="128"/>
        <v>0</v>
      </c>
      <c r="S2675" s="102" t="str">
        <f>IF(B2675="NET","",IFERROR(VLOOKUP(O2675,'2) Order Form'!$V$9:$V$905,1,FALSE),"Ikke med I order form"))</f>
        <v>Ikke med I order form</v>
      </c>
      <c r="U2675" s="118"/>
    </row>
    <row r="2676" spans="1:21">
      <c r="A2676">
        <v>840106</v>
      </c>
      <c r="B2676" t="s">
        <v>3734</v>
      </c>
      <c r="C2676" t="s">
        <v>3939</v>
      </c>
      <c r="D2676" t="s">
        <v>4126</v>
      </c>
      <c r="E2676" t="s">
        <v>4096</v>
      </c>
      <c r="F2676" t="s">
        <v>81</v>
      </c>
      <c r="G2676" t="s">
        <v>111</v>
      </c>
      <c r="H2676">
        <v>0</v>
      </c>
      <c r="I2676">
        <v>0</v>
      </c>
      <c r="J2676">
        <v>0</v>
      </c>
      <c r="K2676">
        <v>0</v>
      </c>
      <c r="L2676">
        <v>0</v>
      </c>
      <c r="N2676" s="171" t="str">
        <f t="shared" si="126"/>
        <v>840106-CNPNK-LXL</v>
      </c>
      <c r="O2676" s="172" t="str">
        <f>IF(B2676="NET","",IF(B2676="","",IFERROR(VLOOKUP(N2676,EAN!$A:$B,2,FALSE),"MANGLER - MÅ OPPDATERE EAN-FANEN")))</f>
        <v>MANGLER - MÅ OPPDATERE EAN-FANEN</v>
      </c>
      <c r="P2676" s="171">
        <f t="shared" si="127"/>
        <v>0</v>
      </c>
      <c r="Q2676" s="171">
        <f t="shared" si="128"/>
        <v>0</v>
      </c>
      <c r="S2676" s="102" t="str">
        <f>IF(B2676="NET","",IFERROR(VLOOKUP(O2676,'2) Order Form'!$V$9:$V$905,1,FALSE),"Ikke med I order form"))</f>
        <v>Ikke med I order form</v>
      </c>
      <c r="U2676" s="118"/>
    </row>
    <row r="2677" spans="1:21">
      <c r="A2677">
        <v>840106</v>
      </c>
      <c r="B2677" t="s">
        <v>3734</v>
      </c>
      <c r="C2677" t="s">
        <v>3939</v>
      </c>
      <c r="D2677" t="s">
        <v>3929</v>
      </c>
      <c r="E2677" t="s">
        <v>3615</v>
      </c>
      <c r="F2677" t="s">
        <v>82</v>
      </c>
      <c r="G2677" t="s">
        <v>214</v>
      </c>
      <c r="H2677">
        <v>32</v>
      </c>
      <c r="I2677">
        <v>32</v>
      </c>
      <c r="J2677">
        <v>32</v>
      </c>
      <c r="K2677">
        <v>32</v>
      </c>
      <c r="L2677">
        <v>32</v>
      </c>
      <c r="N2677" s="171" t="str">
        <f t="shared" si="126"/>
        <v>840106-GSBLK-XSS</v>
      </c>
      <c r="O2677" s="172" t="str">
        <f>IF(B2677="NET","",IF(B2677="","",IFERROR(VLOOKUP(N2677,EAN!$A:$B,2,FALSE),"MANGLER - MÅ OPPDATERE EAN-FANEN")))</f>
        <v>MANGLER - MÅ OPPDATERE EAN-FANEN</v>
      </c>
      <c r="P2677" s="171">
        <f t="shared" si="127"/>
        <v>32</v>
      </c>
      <c r="Q2677" s="171">
        <f t="shared" si="128"/>
        <v>32</v>
      </c>
      <c r="S2677" s="102" t="str">
        <f>IF(B2677="NET","",IFERROR(VLOOKUP(O2677,'2) Order Form'!$V$9:$V$905,1,FALSE),"Ikke med I order form"))</f>
        <v>Ikke med I order form</v>
      </c>
      <c r="U2677" s="118"/>
    </row>
    <row r="2678" spans="1:21">
      <c r="A2678">
        <v>840106</v>
      </c>
      <c r="B2678" t="s">
        <v>3734</v>
      </c>
      <c r="C2678" t="s">
        <v>3939</v>
      </c>
      <c r="D2678" t="s">
        <v>3614</v>
      </c>
      <c r="E2678" t="s">
        <v>3615</v>
      </c>
      <c r="F2678" t="s">
        <v>79</v>
      </c>
      <c r="G2678" t="s">
        <v>111</v>
      </c>
      <c r="H2678">
        <v>3</v>
      </c>
      <c r="I2678">
        <v>3</v>
      </c>
      <c r="J2678">
        <v>3</v>
      </c>
      <c r="K2678">
        <v>3</v>
      </c>
      <c r="L2678">
        <v>3</v>
      </c>
      <c r="N2678" s="171" t="str">
        <f t="shared" si="126"/>
        <v>840106-GSBLK-SM</v>
      </c>
      <c r="O2678" s="172" t="str">
        <f>IF(B2678="NET","",IF(B2678="","",IFERROR(VLOOKUP(N2678,EAN!$A:$B,2,FALSE),"MANGLER - MÅ OPPDATERE EAN-FANEN")))</f>
        <v>MANGLER - MÅ OPPDATERE EAN-FANEN</v>
      </c>
      <c r="P2678" s="171">
        <f t="shared" si="127"/>
        <v>3</v>
      </c>
      <c r="Q2678" s="171">
        <f t="shared" si="128"/>
        <v>3</v>
      </c>
      <c r="S2678" s="102" t="str">
        <f>IF(B2678="NET","",IFERROR(VLOOKUP(O2678,'2) Order Form'!$V$9:$V$905,1,FALSE),"Ikke med I order form"))</f>
        <v>Ikke med I order form</v>
      </c>
      <c r="U2678" s="118"/>
    </row>
    <row r="2679" spans="1:21">
      <c r="A2679">
        <v>840106</v>
      </c>
      <c r="B2679" t="s">
        <v>3734</v>
      </c>
      <c r="C2679" t="s">
        <v>3939</v>
      </c>
      <c r="D2679" t="s">
        <v>3616</v>
      </c>
      <c r="E2679" t="s">
        <v>3615</v>
      </c>
      <c r="F2679" t="s">
        <v>80</v>
      </c>
      <c r="G2679" t="s">
        <v>111</v>
      </c>
      <c r="H2679">
        <v>43</v>
      </c>
      <c r="I2679">
        <v>43</v>
      </c>
      <c r="J2679">
        <v>43</v>
      </c>
      <c r="K2679">
        <v>43</v>
      </c>
      <c r="L2679">
        <v>43</v>
      </c>
      <c r="N2679" s="171" t="str">
        <f t="shared" si="126"/>
        <v>840106-GSBLK-ML</v>
      </c>
      <c r="O2679" s="172" t="str">
        <f>IF(B2679="NET","",IF(B2679="","",IFERROR(VLOOKUP(N2679,EAN!$A:$B,2,FALSE),"MANGLER - MÅ OPPDATERE EAN-FANEN")))</f>
        <v>MANGLER - MÅ OPPDATERE EAN-FANEN</v>
      </c>
      <c r="P2679" s="171">
        <f t="shared" si="127"/>
        <v>43</v>
      </c>
      <c r="Q2679" s="171">
        <f t="shared" si="128"/>
        <v>43</v>
      </c>
      <c r="S2679" s="102" t="str">
        <f>IF(B2679="NET","",IFERROR(VLOOKUP(O2679,'2) Order Form'!$V$9:$V$905,1,FALSE),"Ikke med I order form"))</f>
        <v>Ikke med I order form</v>
      </c>
      <c r="U2679" s="118"/>
    </row>
    <row r="2680" spans="1:21">
      <c r="A2680">
        <v>840106</v>
      </c>
      <c r="B2680" t="s">
        <v>3734</v>
      </c>
      <c r="C2680" t="s">
        <v>3939</v>
      </c>
      <c r="D2680" t="s">
        <v>3617</v>
      </c>
      <c r="E2680" t="s">
        <v>3615</v>
      </c>
      <c r="F2680" t="s">
        <v>81</v>
      </c>
      <c r="G2680" t="s">
        <v>111</v>
      </c>
      <c r="H2680">
        <v>30</v>
      </c>
      <c r="I2680">
        <v>30</v>
      </c>
      <c r="J2680">
        <v>30</v>
      </c>
      <c r="K2680">
        <v>30</v>
      </c>
      <c r="L2680">
        <v>30</v>
      </c>
      <c r="N2680" s="171" t="str">
        <f t="shared" si="126"/>
        <v>840106-GSBLK-LXL</v>
      </c>
      <c r="O2680" s="172" t="str">
        <f>IF(B2680="NET","",IF(B2680="","",IFERROR(VLOOKUP(N2680,EAN!$A:$B,2,FALSE),"MANGLER - MÅ OPPDATERE EAN-FANEN")))</f>
        <v>MANGLER - MÅ OPPDATERE EAN-FANEN</v>
      </c>
      <c r="P2680" s="171">
        <f t="shared" si="127"/>
        <v>30</v>
      </c>
      <c r="Q2680" s="171">
        <f t="shared" si="128"/>
        <v>30</v>
      </c>
      <c r="S2680" s="102" t="str">
        <f>IF(B2680="NET","",IFERROR(VLOOKUP(O2680,'2) Order Form'!$V$9:$V$905,1,FALSE),"Ikke med I order form"))</f>
        <v>Ikke med I order form</v>
      </c>
      <c r="U2680" s="118"/>
    </row>
    <row r="2681" spans="1:21">
      <c r="A2681">
        <v>840106</v>
      </c>
      <c r="B2681" t="s">
        <v>3734</v>
      </c>
      <c r="C2681" t="s">
        <v>3939</v>
      </c>
      <c r="D2681" t="s">
        <v>3735</v>
      </c>
      <c r="E2681" t="s">
        <v>163</v>
      </c>
      <c r="F2681" t="s">
        <v>82</v>
      </c>
      <c r="G2681" t="s">
        <v>214</v>
      </c>
      <c r="H2681">
        <v>1</v>
      </c>
      <c r="I2681">
        <v>1</v>
      </c>
      <c r="J2681">
        <v>1</v>
      </c>
      <c r="K2681">
        <v>1</v>
      </c>
      <c r="L2681">
        <v>1</v>
      </c>
      <c r="N2681" s="171" t="str">
        <f t="shared" si="126"/>
        <v>840106-GSWHT-XSS</v>
      </c>
      <c r="O2681" s="172" t="str">
        <f>IF(B2681="NET","",IF(B2681="","",IFERROR(VLOOKUP(N2681,EAN!$A:$B,2,FALSE),"MANGLER - MÅ OPPDATERE EAN-FANEN")))</f>
        <v>MANGLER - MÅ OPPDATERE EAN-FANEN</v>
      </c>
      <c r="P2681" s="171">
        <f t="shared" si="127"/>
        <v>1</v>
      </c>
      <c r="Q2681" s="171">
        <f t="shared" si="128"/>
        <v>1</v>
      </c>
      <c r="S2681" s="102" t="str">
        <f>IF(B2681="NET","",IFERROR(VLOOKUP(O2681,'2) Order Form'!$V$9:$V$905,1,FALSE),"Ikke med I order form"))</f>
        <v>Ikke med I order form</v>
      </c>
      <c r="U2681" s="118"/>
    </row>
    <row r="2682" spans="1:21">
      <c r="A2682">
        <v>840106</v>
      </c>
      <c r="B2682" t="s">
        <v>3734</v>
      </c>
      <c r="C2682" t="s">
        <v>3939</v>
      </c>
      <c r="D2682" t="s">
        <v>178</v>
      </c>
      <c r="E2682" t="s">
        <v>163</v>
      </c>
      <c r="F2682" t="s">
        <v>79</v>
      </c>
      <c r="G2682" t="s">
        <v>111</v>
      </c>
      <c r="H2682">
        <v>18</v>
      </c>
      <c r="I2682">
        <v>18</v>
      </c>
      <c r="J2682">
        <v>18</v>
      </c>
      <c r="K2682">
        <v>18</v>
      </c>
      <c r="L2682">
        <v>18</v>
      </c>
      <c r="N2682" s="171" t="str">
        <f t="shared" si="126"/>
        <v>840106-GSWHT-SM</v>
      </c>
      <c r="O2682" s="172" t="str">
        <f>IF(B2682="NET","",IF(B2682="","",IFERROR(VLOOKUP(N2682,EAN!$A:$B,2,FALSE),"MANGLER - MÅ OPPDATERE EAN-FANEN")))</f>
        <v>MANGLER - MÅ OPPDATERE EAN-FANEN</v>
      </c>
      <c r="P2682" s="171">
        <f t="shared" si="127"/>
        <v>18</v>
      </c>
      <c r="Q2682" s="171">
        <f t="shared" si="128"/>
        <v>18</v>
      </c>
      <c r="S2682" s="102" t="str">
        <f>IF(B2682="NET","",IFERROR(VLOOKUP(O2682,'2) Order Form'!$V$9:$V$905,1,FALSE),"Ikke med I order form"))</f>
        <v>Ikke med I order form</v>
      </c>
      <c r="U2682" s="118"/>
    </row>
    <row r="2683" spans="1:21">
      <c r="A2683">
        <v>840106</v>
      </c>
      <c r="B2683" t="s">
        <v>3734</v>
      </c>
      <c r="C2683" t="s">
        <v>3939</v>
      </c>
      <c r="D2683" t="s">
        <v>179</v>
      </c>
      <c r="E2683" t="s">
        <v>163</v>
      </c>
      <c r="F2683" t="s">
        <v>80</v>
      </c>
      <c r="G2683" t="s">
        <v>111</v>
      </c>
      <c r="H2683">
        <v>11</v>
      </c>
      <c r="I2683">
        <v>11</v>
      </c>
      <c r="J2683">
        <v>11</v>
      </c>
      <c r="K2683">
        <v>11</v>
      </c>
      <c r="L2683">
        <v>11</v>
      </c>
      <c r="N2683" s="171" t="str">
        <f t="shared" si="126"/>
        <v>840106-GSWHT-ML</v>
      </c>
      <c r="O2683" s="172" t="str">
        <f>IF(B2683="NET","",IF(B2683="","",IFERROR(VLOOKUP(N2683,EAN!$A:$B,2,FALSE),"MANGLER - MÅ OPPDATERE EAN-FANEN")))</f>
        <v>MANGLER - MÅ OPPDATERE EAN-FANEN</v>
      </c>
      <c r="P2683" s="171">
        <f t="shared" si="127"/>
        <v>11</v>
      </c>
      <c r="Q2683" s="171">
        <f t="shared" si="128"/>
        <v>11</v>
      </c>
      <c r="S2683" s="102" t="str">
        <f>IF(B2683="NET","",IFERROR(VLOOKUP(O2683,'2) Order Form'!$V$9:$V$905,1,FALSE),"Ikke med I order form"))</f>
        <v>Ikke med I order form</v>
      </c>
      <c r="U2683" s="118"/>
    </row>
    <row r="2684" spans="1:21">
      <c r="A2684">
        <v>840106</v>
      </c>
      <c r="B2684" t="s">
        <v>3734</v>
      </c>
      <c r="C2684" t="s">
        <v>3939</v>
      </c>
      <c r="D2684" t="s">
        <v>180</v>
      </c>
      <c r="E2684" t="s">
        <v>163</v>
      </c>
      <c r="F2684" t="s">
        <v>81</v>
      </c>
      <c r="G2684" t="s">
        <v>111</v>
      </c>
      <c r="H2684">
        <v>2</v>
      </c>
      <c r="I2684">
        <v>2</v>
      </c>
      <c r="J2684">
        <v>2</v>
      </c>
      <c r="K2684">
        <v>2</v>
      </c>
      <c r="L2684">
        <v>2</v>
      </c>
      <c r="N2684" s="171" t="str">
        <f t="shared" si="126"/>
        <v>840106-GSWHT-LXL</v>
      </c>
      <c r="O2684" s="172" t="str">
        <f>IF(B2684="NET","",IF(B2684="","",IFERROR(VLOOKUP(N2684,EAN!$A:$B,2,FALSE),"MANGLER - MÅ OPPDATERE EAN-FANEN")))</f>
        <v>MANGLER - MÅ OPPDATERE EAN-FANEN</v>
      </c>
      <c r="P2684" s="171">
        <f t="shared" si="127"/>
        <v>2</v>
      </c>
      <c r="Q2684" s="171">
        <f t="shared" si="128"/>
        <v>2</v>
      </c>
      <c r="S2684" s="102" t="str">
        <f>IF(B2684="NET","",IFERROR(VLOOKUP(O2684,'2) Order Form'!$V$9:$V$905,1,FALSE),"Ikke med I order form"))</f>
        <v>Ikke med I order form</v>
      </c>
      <c r="U2684" s="118"/>
    </row>
    <row r="2685" spans="1:21">
      <c r="A2685">
        <v>840106</v>
      </c>
      <c r="B2685" t="s">
        <v>3734</v>
      </c>
      <c r="C2685" t="s">
        <v>3939</v>
      </c>
      <c r="D2685" t="s">
        <v>3736</v>
      </c>
      <c r="E2685" t="s">
        <v>3230</v>
      </c>
      <c r="F2685" t="s">
        <v>82</v>
      </c>
      <c r="G2685" t="s">
        <v>214</v>
      </c>
      <c r="H2685">
        <v>68</v>
      </c>
      <c r="I2685">
        <v>68</v>
      </c>
      <c r="J2685">
        <v>68</v>
      </c>
      <c r="K2685">
        <v>68</v>
      </c>
      <c r="L2685">
        <v>68</v>
      </c>
      <c r="N2685" s="171" t="str">
        <f t="shared" si="126"/>
        <v>840106-MTURQ-XSS</v>
      </c>
      <c r="O2685" s="172" t="str">
        <f>IF(B2685="NET","",IF(B2685="","",IFERROR(VLOOKUP(N2685,EAN!$A:$B,2,FALSE),"MANGLER - MÅ OPPDATERE EAN-FANEN")))</f>
        <v>MANGLER - MÅ OPPDATERE EAN-FANEN</v>
      </c>
      <c r="P2685" s="171">
        <f t="shared" si="127"/>
        <v>68</v>
      </c>
      <c r="Q2685" s="171">
        <f t="shared" si="128"/>
        <v>68</v>
      </c>
      <c r="S2685" s="102" t="str">
        <f>IF(B2685="NET","",IFERROR(VLOOKUP(O2685,'2) Order Form'!$V$9:$V$905,1,FALSE),"Ikke med I order form"))</f>
        <v>Ikke med I order form</v>
      </c>
      <c r="U2685" s="118"/>
    </row>
    <row r="2686" spans="1:21">
      <c r="A2686">
        <v>840106</v>
      </c>
      <c r="B2686" t="s">
        <v>3734</v>
      </c>
      <c r="C2686" t="s">
        <v>3939</v>
      </c>
      <c r="D2686" t="s">
        <v>3581</v>
      </c>
      <c r="E2686" t="s">
        <v>3230</v>
      </c>
      <c r="F2686" t="s">
        <v>79</v>
      </c>
      <c r="G2686" t="s">
        <v>214</v>
      </c>
      <c r="H2686">
        <v>43</v>
      </c>
      <c r="I2686">
        <v>43</v>
      </c>
      <c r="J2686">
        <v>43</v>
      </c>
      <c r="K2686">
        <v>43</v>
      </c>
      <c r="L2686">
        <v>43</v>
      </c>
      <c r="N2686" s="171" t="str">
        <f t="shared" si="126"/>
        <v>840106-MTURQ-SM</v>
      </c>
      <c r="O2686" s="172" t="str">
        <f>IF(B2686="NET","",IF(B2686="","",IFERROR(VLOOKUP(N2686,EAN!$A:$B,2,FALSE),"MANGLER - MÅ OPPDATERE EAN-FANEN")))</f>
        <v>MANGLER - MÅ OPPDATERE EAN-FANEN</v>
      </c>
      <c r="P2686" s="171">
        <f t="shared" si="127"/>
        <v>43</v>
      </c>
      <c r="Q2686" s="171">
        <f t="shared" si="128"/>
        <v>43</v>
      </c>
      <c r="S2686" s="102" t="str">
        <f>IF(B2686="NET","",IFERROR(VLOOKUP(O2686,'2) Order Form'!$V$9:$V$905,1,FALSE),"Ikke med I order form"))</f>
        <v>Ikke med I order form</v>
      </c>
      <c r="U2686" s="118"/>
    </row>
    <row r="2687" spans="1:21">
      <c r="A2687">
        <v>840106</v>
      </c>
      <c r="B2687" t="s">
        <v>3734</v>
      </c>
      <c r="C2687" t="s">
        <v>3939</v>
      </c>
      <c r="D2687" t="s">
        <v>3582</v>
      </c>
      <c r="E2687" t="s">
        <v>3230</v>
      </c>
      <c r="F2687" t="s">
        <v>80</v>
      </c>
      <c r="G2687" t="s">
        <v>214</v>
      </c>
      <c r="H2687">
        <v>31</v>
      </c>
      <c r="I2687">
        <v>31</v>
      </c>
      <c r="J2687">
        <v>31</v>
      </c>
      <c r="K2687">
        <v>31</v>
      </c>
      <c r="L2687">
        <v>31</v>
      </c>
      <c r="N2687" s="171" t="str">
        <f t="shared" si="126"/>
        <v>840106-MTURQ-ML</v>
      </c>
      <c r="O2687" s="172" t="str">
        <f>IF(B2687="NET","",IF(B2687="","",IFERROR(VLOOKUP(N2687,EAN!$A:$B,2,FALSE),"MANGLER - MÅ OPPDATERE EAN-FANEN")))</f>
        <v>MANGLER - MÅ OPPDATERE EAN-FANEN</v>
      </c>
      <c r="P2687" s="171">
        <f t="shared" si="127"/>
        <v>31</v>
      </c>
      <c r="Q2687" s="171">
        <f t="shared" si="128"/>
        <v>31</v>
      </c>
      <c r="S2687" s="102" t="str">
        <f>IF(B2687="NET","",IFERROR(VLOOKUP(O2687,'2) Order Form'!$V$9:$V$905,1,FALSE),"Ikke med I order form"))</f>
        <v>Ikke med I order form</v>
      </c>
      <c r="U2687" s="118"/>
    </row>
    <row r="2688" spans="1:21">
      <c r="A2688">
        <v>840106</v>
      </c>
      <c r="B2688" t="s">
        <v>3734</v>
      </c>
      <c r="C2688" t="s">
        <v>3939</v>
      </c>
      <c r="D2688" t="s">
        <v>3678</v>
      </c>
      <c r="E2688" t="s">
        <v>3230</v>
      </c>
      <c r="F2688" t="s">
        <v>81</v>
      </c>
      <c r="G2688" t="s">
        <v>214</v>
      </c>
      <c r="H2688">
        <v>65</v>
      </c>
      <c r="I2688">
        <v>65</v>
      </c>
      <c r="J2688">
        <v>65</v>
      </c>
      <c r="K2688">
        <v>65</v>
      </c>
      <c r="L2688">
        <v>65</v>
      </c>
      <c r="N2688" s="171" t="str">
        <f t="shared" si="126"/>
        <v>840106-MTURQ-LXL</v>
      </c>
      <c r="O2688" s="172" t="str">
        <f>IF(B2688="NET","",IF(B2688="","",IFERROR(VLOOKUP(N2688,EAN!$A:$B,2,FALSE),"MANGLER - MÅ OPPDATERE EAN-FANEN")))</f>
        <v>MANGLER - MÅ OPPDATERE EAN-FANEN</v>
      </c>
      <c r="P2688" s="171">
        <f t="shared" si="127"/>
        <v>65</v>
      </c>
      <c r="Q2688" s="171">
        <f t="shared" si="128"/>
        <v>65</v>
      </c>
      <c r="S2688" s="102" t="str">
        <f>IF(B2688="NET","",IFERROR(VLOOKUP(O2688,'2) Order Form'!$V$9:$V$905,1,FALSE),"Ikke med I order form"))</f>
        <v>Ikke med I order form</v>
      </c>
      <c r="U2688" s="118"/>
    </row>
    <row r="2689" spans="1:21">
      <c r="A2689">
        <v>840106</v>
      </c>
      <c r="B2689" t="s">
        <v>3734</v>
      </c>
      <c r="C2689" t="s">
        <v>3939</v>
      </c>
      <c r="D2689" t="s">
        <v>3737</v>
      </c>
      <c r="E2689" t="s">
        <v>3232</v>
      </c>
      <c r="F2689" t="s">
        <v>82</v>
      </c>
      <c r="G2689" t="s">
        <v>214</v>
      </c>
      <c r="H2689">
        <v>82</v>
      </c>
      <c r="I2689">
        <v>82</v>
      </c>
      <c r="J2689">
        <v>82</v>
      </c>
      <c r="K2689">
        <v>82</v>
      </c>
      <c r="L2689">
        <v>82</v>
      </c>
      <c r="N2689" s="171" t="str">
        <f t="shared" si="126"/>
        <v>840106-PANTH-XSS</v>
      </c>
      <c r="O2689" s="172" t="str">
        <f>IF(B2689="NET","",IF(B2689="","",IFERROR(VLOOKUP(N2689,EAN!$A:$B,2,FALSE),"MANGLER - MÅ OPPDATERE EAN-FANEN")))</f>
        <v>MANGLER - MÅ OPPDATERE EAN-FANEN</v>
      </c>
      <c r="P2689" s="171">
        <f t="shared" si="127"/>
        <v>82</v>
      </c>
      <c r="Q2689" s="171">
        <f t="shared" si="128"/>
        <v>82</v>
      </c>
      <c r="S2689" s="102" t="str">
        <f>IF(B2689="NET","",IFERROR(VLOOKUP(O2689,'2) Order Form'!$V$9:$V$905,1,FALSE),"Ikke med I order form"))</f>
        <v>Ikke med I order form</v>
      </c>
      <c r="U2689" s="118"/>
    </row>
    <row r="2690" spans="1:21">
      <c r="A2690">
        <v>840106</v>
      </c>
      <c r="B2690" t="s">
        <v>3734</v>
      </c>
      <c r="C2690" t="s">
        <v>3939</v>
      </c>
      <c r="D2690" t="s">
        <v>3679</v>
      </c>
      <c r="E2690" t="s">
        <v>3232</v>
      </c>
      <c r="F2690" t="s">
        <v>79</v>
      </c>
      <c r="G2690" t="s">
        <v>214</v>
      </c>
      <c r="H2690">
        <v>33</v>
      </c>
      <c r="I2690">
        <v>33</v>
      </c>
      <c r="J2690">
        <v>33</v>
      </c>
      <c r="K2690">
        <v>33</v>
      </c>
      <c r="L2690">
        <v>33</v>
      </c>
      <c r="N2690" s="171" t="str">
        <f t="shared" si="126"/>
        <v>840106-PANTH-SM</v>
      </c>
      <c r="O2690" s="172" t="str">
        <f>IF(B2690="NET","",IF(B2690="","",IFERROR(VLOOKUP(N2690,EAN!$A:$B,2,FALSE),"MANGLER - MÅ OPPDATERE EAN-FANEN")))</f>
        <v>MANGLER - MÅ OPPDATERE EAN-FANEN</v>
      </c>
      <c r="P2690" s="171">
        <f t="shared" si="127"/>
        <v>33</v>
      </c>
      <c r="Q2690" s="171">
        <f t="shared" si="128"/>
        <v>33</v>
      </c>
      <c r="S2690" s="102" t="str">
        <f>IF(B2690="NET","",IFERROR(VLOOKUP(O2690,'2) Order Form'!$V$9:$V$905,1,FALSE),"Ikke med I order form"))</f>
        <v>Ikke med I order form</v>
      </c>
      <c r="U2690" s="118"/>
    </row>
    <row r="2691" spans="1:21">
      <c r="A2691">
        <v>840106</v>
      </c>
      <c r="B2691" t="s">
        <v>3734</v>
      </c>
      <c r="C2691" t="s">
        <v>3939</v>
      </c>
      <c r="D2691" t="s">
        <v>3680</v>
      </c>
      <c r="E2691" t="s">
        <v>3232</v>
      </c>
      <c r="F2691" t="s">
        <v>80</v>
      </c>
      <c r="G2691" t="s">
        <v>214</v>
      </c>
      <c r="H2691">
        <v>36</v>
      </c>
      <c r="I2691">
        <v>36</v>
      </c>
      <c r="J2691">
        <v>36</v>
      </c>
      <c r="K2691">
        <v>36</v>
      </c>
      <c r="L2691">
        <v>36</v>
      </c>
      <c r="N2691" s="171" t="str">
        <f t="shared" si="126"/>
        <v>840106-PANTH-ML</v>
      </c>
      <c r="O2691" s="172" t="str">
        <f>IF(B2691="NET","",IF(B2691="","",IFERROR(VLOOKUP(N2691,EAN!$A:$B,2,FALSE),"MANGLER - MÅ OPPDATERE EAN-FANEN")))</f>
        <v>MANGLER - MÅ OPPDATERE EAN-FANEN</v>
      </c>
      <c r="P2691" s="171">
        <f t="shared" si="127"/>
        <v>36</v>
      </c>
      <c r="Q2691" s="171">
        <f t="shared" si="128"/>
        <v>36</v>
      </c>
      <c r="S2691" s="102" t="str">
        <f>IF(B2691="NET","",IFERROR(VLOOKUP(O2691,'2) Order Form'!$V$9:$V$905,1,FALSE),"Ikke med I order form"))</f>
        <v>Ikke med I order form</v>
      </c>
      <c r="U2691" s="118"/>
    </row>
    <row r="2692" spans="1:21">
      <c r="A2692">
        <v>840106</v>
      </c>
      <c r="B2692" t="s">
        <v>3734</v>
      </c>
      <c r="C2692" t="s">
        <v>3939</v>
      </c>
      <c r="D2692" t="s">
        <v>3681</v>
      </c>
      <c r="E2692" t="s">
        <v>3232</v>
      </c>
      <c r="F2692" t="s">
        <v>81</v>
      </c>
      <c r="G2692" t="s">
        <v>214</v>
      </c>
      <c r="H2692">
        <v>77</v>
      </c>
      <c r="I2692">
        <v>77</v>
      </c>
      <c r="J2692">
        <v>77</v>
      </c>
      <c r="K2692">
        <v>77</v>
      </c>
      <c r="L2692">
        <v>77</v>
      </c>
      <c r="N2692" s="171" t="str">
        <f t="shared" si="126"/>
        <v>840106-PANTH-LXL</v>
      </c>
      <c r="O2692" s="172" t="str">
        <f>IF(B2692="NET","",IF(B2692="","",IFERROR(VLOOKUP(N2692,EAN!$A:$B,2,FALSE),"MANGLER - MÅ OPPDATERE EAN-FANEN")))</f>
        <v>MANGLER - MÅ OPPDATERE EAN-FANEN</v>
      </c>
      <c r="P2692" s="171">
        <f t="shared" si="127"/>
        <v>77</v>
      </c>
      <c r="Q2692" s="171">
        <f t="shared" si="128"/>
        <v>77</v>
      </c>
      <c r="S2692" s="102" t="str">
        <f>IF(B2692="NET","",IFERROR(VLOOKUP(O2692,'2) Order Form'!$V$9:$V$905,1,FALSE),"Ikke med I order form"))</f>
        <v>Ikke med I order form</v>
      </c>
      <c r="U2692" s="118"/>
    </row>
    <row r="2693" spans="1:21">
      <c r="A2693" s="140">
        <v>840107</v>
      </c>
      <c r="B2693" t="s">
        <v>170</v>
      </c>
      <c r="H2693" s="140">
        <v>202341</v>
      </c>
      <c r="I2693" s="140">
        <v>202342</v>
      </c>
      <c r="J2693" s="140">
        <v>202343</v>
      </c>
      <c r="K2693" s="140">
        <v>202344</v>
      </c>
      <c r="L2693" s="140">
        <v>202345</v>
      </c>
      <c r="N2693" s="171" t="str">
        <f t="shared" si="126"/>
        <v>840107-</v>
      </c>
      <c r="O2693" s="172" t="str">
        <f>IF(B2693="NET","",IF(B2693="","",IFERROR(VLOOKUP(N2693,EAN!$A:$B,2,FALSE),"MANGLER - MÅ OPPDATERE EAN-FANEN")))</f>
        <v/>
      </c>
      <c r="P2693" s="171">
        <f t="shared" si="127"/>
        <v>202341</v>
      </c>
      <c r="Q2693" s="171">
        <f t="shared" si="128"/>
        <v>202345</v>
      </c>
      <c r="S2693" s="102" t="str">
        <f>IF(B2693="NET","",IFERROR(VLOOKUP(O2693,'2) Order Form'!$V$9:$V$905,1,FALSE),"Ikke med I order form"))</f>
        <v/>
      </c>
      <c r="U2693" s="118"/>
    </row>
    <row r="2694" spans="1:21">
      <c r="A2694">
        <v>840107</v>
      </c>
      <c r="B2694" t="s">
        <v>3738</v>
      </c>
      <c r="C2694" t="s">
        <v>3939</v>
      </c>
      <c r="D2694" t="s">
        <v>3716</v>
      </c>
      <c r="E2694" t="s">
        <v>3717</v>
      </c>
      <c r="F2694" t="s">
        <v>79</v>
      </c>
      <c r="G2694" t="s">
        <v>111</v>
      </c>
      <c r="H2694">
        <v>0</v>
      </c>
      <c r="I2694">
        <v>0</v>
      </c>
      <c r="J2694">
        <v>0</v>
      </c>
      <c r="K2694">
        <v>7</v>
      </c>
      <c r="L2694">
        <v>7</v>
      </c>
      <c r="N2694" s="171" t="str">
        <f t="shared" si="126"/>
        <v>840107-HK006-SM</v>
      </c>
      <c r="O2694" s="172" t="str">
        <f>IF(B2694="NET","",IF(B2694="","",IFERROR(VLOOKUP(N2694,EAN!$A:$B,2,FALSE),"MANGLER - MÅ OPPDATERE EAN-FANEN")))</f>
        <v>MANGLER - MÅ OPPDATERE EAN-FANEN</v>
      </c>
      <c r="P2694" s="171">
        <f t="shared" si="127"/>
        <v>0</v>
      </c>
      <c r="Q2694" s="171">
        <f t="shared" si="128"/>
        <v>7</v>
      </c>
      <c r="S2694" s="102" t="str">
        <f>IF(B2694="NET","",IFERROR(VLOOKUP(O2694,'2) Order Form'!$V$9:$V$905,1,FALSE),"Ikke med I order form"))</f>
        <v>Ikke med I order form</v>
      </c>
      <c r="U2694" s="118"/>
    </row>
    <row r="2695" spans="1:21">
      <c r="A2695">
        <v>840107</v>
      </c>
      <c r="B2695" t="s">
        <v>3738</v>
      </c>
      <c r="C2695" t="s">
        <v>3939</v>
      </c>
      <c r="D2695" t="s">
        <v>3718</v>
      </c>
      <c r="E2695" t="s">
        <v>3717</v>
      </c>
      <c r="F2695" t="s">
        <v>80</v>
      </c>
      <c r="G2695" t="s">
        <v>111</v>
      </c>
      <c r="H2695">
        <v>0</v>
      </c>
      <c r="I2695">
        <v>0</v>
      </c>
      <c r="J2695">
        <v>0</v>
      </c>
      <c r="K2695">
        <v>16</v>
      </c>
      <c r="L2695">
        <v>16</v>
      </c>
      <c r="N2695" s="171" t="str">
        <f t="shared" si="126"/>
        <v>840107-HK006-ML</v>
      </c>
      <c r="O2695" s="172" t="str">
        <f>IF(B2695="NET","",IF(B2695="","",IFERROR(VLOOKUP(N2695,EAN!$A:$B,2,FALSE),"MANGLER - MÅ OPPDATERE EAN-FANEN")))</f>
        <v>MANGLER - MÅ OPPDATERE EAN-FANEN</v>
      </c>
      <c r="P2695" s="171">
        <f t="shared" si="127"/>
        <v>0</v>
      </c>
      <c r="Q2695" s="171">
        <f t="shared" si="128"/>
        <v>16</v>
      </c>
      <c r="S2695" s="102" t="str">
        <f>IF(B2695="NET","",IFERROR(VLOOKUP(O2695,'2) Order Form'!$V$9:$V$905,1,FALSE),"Ikke med I order form"))</f>
        <v>Ikke med I order form</v>
      </c>
      <c r="U2695" s="118"/>
    </row>
    <row r="2696" spans="1:21">
      <c r="A2696">
        <v>840107</v>
      </c>
      <c r="B2696" t="s">
        <v>3738</v>
      </c>
      <c r="C2696" t="s">
        <v>3939</v>
      </c>
      <c r="D2696" t="s">
        <v>3719</v>
      </c>
      <c r="E2696" t="s">
        <v>3717</v>
      </c>
      <c r="F2696" t="s">
        <v>81</v>
      </c>
      <c r="G2696" t="s">
        <v>111</v>
      </c>
      <c r="H2696">
        <v>0</v>
      </c>
      <c r="I2696">
        <v>0</v>
      </c>
      <c r="J2696">
        <v>0</v>
      </c>
      <c r="K2696">
        <v>16</v>
      </c>
      <c r="L2696">
        <v>16</v>
      </c>
      <c r="N2696" s="171" t="str">
        <f t="shared" si="126"/>
        <v>840107-HK006-LXL</v>
      </c>
      <c r="O2696" s="172" t="str">
        <f>IF(B2696="NET","",IF(B2696="","",IFERROR(VLOOKUP(N2696,EAN!$A:$B,2,FALSE),"MANGLER - MÅ OPPDATERE EAN-FANEN")))</f>
        <v>MANGLER - MÅ OPPDATERE EAN-FANEN</v>
      </c>
      <c r="P2696" s="171">
        <f t="shared" si="127"/>
        <v>0</v>
      </c>
      <c r="Q2696" s="171">
        <f t="shared" si="128"/>
        <v>16</v>
      </c>
      <c r="S2696" s="102" t="str">
        <f>IF(B2696="NET","",IFERROR(VLOOKUP(O2696,'2) Order Form'!$V$9:$V$905,1,FALSE),"Ikke med I order form"))</f>
        <v>Ikke med I order form</v>
      </c>
      <c r="U2696" s="118"/>
    </row>
    <row r="2697" spans="1:21">
      <c r="A2697" s="140">
        <v>840108</v>
      </c>
      <c r="B2697" t="s">
        <v>170</v>
      </c>
      <c r="H2697" s="140">
        <v>202341</v>
      </c>
      <c r="I2697" s="140">
        <v>202342</v>
      </c>
      <c r="J2697" s="140">
        <v>202343</v>
      </c>
      <c r="K2697" s="140">
        <v>202344</v>
      </c>
      <c r="L2697" s="140">
        <v>202345</v>
      </c>
      <c r="N2697" s="171" t="str">
        <f t="shared" si="126"/>
        <v>840108-</v>
      </c>
      <c r="O2697" s="172" t="str">
        <f>IF(B2697="NET","",IF(B2697="","",IFERROR(VLOOKUP(N2697,EAN!$A:$B,2,FALSE),"MANGLER - MÅ OPPDATERE EAN-FANEN")))</f>
        <v/>
      </c>
      <c r="P2697" s="171">
        <f t="shared" si="127"/>
        <v>202341</v>
      </c>
      <c r="Q2697" s="171">
        <f t="shared" si="128"/>
        <v>202345</v>
      </c>
      <c r="S2697" s="102" t="str">
        <f>IF(B2697="NET","",IFERROR(VLOOKUP(O2697,'2) Order Form'!$V$9:$V$905,1,FALSE),"Ikke med I order form"))</f>
        <v/>
      </c>
      <c r="U2697" s="118"/>
    </row>
    <row r="2698" spans="1:21">
      <c r="A2698">
        <v>840108</v>
      </c>
      <c r="B2698" t="s">
        <v>3739</v>
      </c>
      <c r="C2698" t="s">
        <v>3939</v>
      </c>
      <c r="D2698" t="s">
        <v>171</v>
      </c>
      <c r="E2698" t="s">
        <v>162</v>
      </c>
      <c r="F2698" t="s">
        <v>79</v>
      </c>
      <c r="G2698" t="s">
        <v>111</v>
      </c>
      <c r="H2698">
        <v>13</v>
      </c>
      <c r="I2698">
        <v>13</v>
      </c>
      <c r="J2698">
        <v>13</v>
      </c>
      <c r="K2698">
        <v>13</v>
      </c>
      <c r="L2698">
        <v>13</v>
      </c>
      <c r="N2698" s="171" t="str">
        <f t="shared" si="126"/>
        <v>840108-DTBLK-SM</v>
      </c>
      <c r="O2698" s="172" t="str">
        <f>IF(B2698="NET","",IF(B2698="","",IFERROR(VLOOKUP(N2698,EAN!$A:$B,2,FALSE),"MANGLER - MÅ OPPDATERE EAN-FANEN")))</f>
        <v>MANGLER - MÅ OPPDATERE EAN-FANEN</v>
      </c>
      <c r="P2698" s="171">
        <f t="shared" si="127"/>
        <v>13</v>
      </c>
      <c r="Q2698" s="171">
        <f t="shared" si="128"/>
        <v>13</v>
      </c>
      <c r="S2698" s="102" t="str">
        <f>IF(B2698="NET","",IFERROR(VLOOKUP(O2698,'2) Order Form'!$V$9:$V$905,1,FALSE),"Ikke med I order form"))</f>
        <v>Ikke med I order form</v>
      </c>
      <c r="U2698" s="118"/>
    </row>
    <row r="2699" spans="1:21">
      <c r="A2699">
        <v>840108</v>
      </c>
      <c r="B2699" t="s">
        <v>3739</v>
      </c>
      <c r="C2699" t="s">
        <v>3939</v>
      </c>
      <c r="D2699" t="s">
        <v>172</v>
      </c>
      <c r="E2699" t="s">
        <v>162</v>
      </c>
      <c r="F2699" t="s">
        <v>80</v>
      </c>
      <c r="G2699" t="s">
        <v>111</v>
      </c>
      <c r="H2699">
        <v>13</v>
      </c>
      <c r="I2699">
        <v>13</v>
      </c>
      <c r="J2699">
        <v>13</v>
      </c>
      <c r="K2699">
        <v>13</v>
      </c>
      <c r="L2699">
        <v>13</v>
      </c>
      <c r="N2699" s="171" t="str">
        <f t="shared" si="126"/>
        <v>840108-DTBLK-ML</v>
      </c>
      <c r="O2699" s="172" t="str">
        <f>IF(B2699="NET","",IF(B2699="","",IFERROR(VLOOKUP(N2699,EAN!$A:$B,2,FALSE),"MANGLER - MÅ OPPDATERE EAN-FANEN")))</f>
        <v>MANGLER - MÅ OPPDATERE EAN-FANEN</v>
      </c>
      <c r="P2699" s="171">
        <f t="shared" si="127"/>
        <v>13</v>
      </c>
      <c r="Q2699" s="171">
        <f t="shared" si="128"/>
        <v>13</v>
      </c>
      <c r="S2699" s="102" t="str">
        <f>IF(B2699="NET","",IFERROR(VLOOKUP(O2699,'2) Order Form'!$V$9:$V$905,1,FALSE),"Ikke med I order form"))</f>
        <v>Ikke med I order form</v>
      </c>
      <c r="U2699" s="118"/>
    </row>
    <row r="2700" spans="1:21">
      <c r="A2700">
        <v>840108</v>
      </c>
      <c r="B2700" t="s">
        <v>3739</v>
      </c>
      <c r="C2700" t="s">
        <v>3939</v>
      </c>
      <c r="D2700" t="s">
        <v>173</v>
      </c>
      <c r="E2700" t="s">
        <v>162</v>
      </c>
      <c r="F2700" t="s">
        <v>81</v>
      </c>
      <c r="G2700" t="s">
        <v>111</v>
      </c>
      <c r="H2700">
        <v>8</v>
      </c>
      <c r="I2700">
        <v>8</v>
      </c>
      <c r="J2700">
        <v>8</v>
      </c>
      <c r="K2700">
        <v>8</v>
      </c>
      <c r="L2700">
        <v>8</v>
      </c>
      <c r="N2700" s="171" t="str">
        <f t="shared" si="126"/>
        <v>840108-DTBLK-LXL</v>
      </c>
      <c r="O2700" s="172" t="str">
        <f>IF(B2700="NET","",IF(B2700="","",IFERROR(VLOOKUP(N2700,EAN!$A:$B,2,FALSE),"MANGLER - MÅ OPPDATERE EAN-FANEN")))</f>
        <v>MANGLER - MÅ OPPDATERE EAN-FANEN</v>
      </c>
      <c r="P2700" s="171">
        <f t="shared" si="127"/>
        <v>8</v>
      </c>
      <c r="Q2700" s="171">
        <f t="shared" si="128"/>
        <v>8</v>
      </c>
      <c r="S2700" s="102" t="str">
        <f>IF(B2700="NET","",IFERROR(VLOOKUP(O2700,'2) Order Form'!$V$9:$V$905,1,FALSE),"Ikke med I order form"))</f>
        <v>Ikke med I order form</v>
      </c>
      <c r="U2700" s="118"/>
    </row>
    <row r="2701" spans="1:21">
      <c r="A2701">
        <v>840108</v>
      </c>
      <c r="B2701" t="s">
        <v>3739</v>
      </c>
      <c r="C2701" t="s">
        <v>3939</v>
      </c>
      <c r="D2701" t="s">
        <v>178</v>
      </c>
      <c r="E2701" t="s">
        <v>163</v>
      </c>
      <c r="F2701" t="s">
        <v>79</v>
      </c>
      <c r="G2701" t="s">
        <v>111</v>
      </c>
      <c r="H2701">
        <v>0</v>
      </c>
      <c r="I2701">
        <v>0</v>
      </c>
      <c r="J2701">
        <v>0</v>
      </c>
      <c r="K2701">
        <v>0</v>
      </c>
      <c r="L2701">
        <v>0</v>
      </c>
      <c r="N2701" s="171" t="str">
        <f t="shared" si="126"/>
        <v>840108-GSWHT-SM</v>
      </c>
      <c r="O2701" s="172" t="str">
        <f>IF(B2701="NET","",IF(B2701="","",IFERROR(VLOOKUP(N2701,EAN!$A:$B,2,FALSE),"MANGLER - MÅ OPPDATERE EAN-FANEN")))</f>
        <v>MANGLER - MÅ OPPDATERE EAN-FANEN</v>
      </c>
      <c r="P2701" s="171">
        <f t="shared" si="127"/>
        <v>0</v>
      </c>
      <c r="Q2701" s="171">
        <f t="shared" si="128"/>
        <v>0</v>
      </c>
      <c r="S2701" s="102" t="str">
        <f>IF(B2701="NET","",IFERROR(VLOOKUP(O2701,'2) Order Form'!$V$9:$V$905,1,FALSE),"Ikke med I order form"))</f>
        <v>Ikke med I order form</v>
      </c>
      <c r="U2701" s="118"/>
    </row>
    <row r="2702" spans="1:21">
      <c r="A2702">
        <v>840108</v>
      </c>
      <c r="B2702" t="s">
        <v>3739</v>
      </c>
      <c r="C2702" t="s">
        <v>3939</v>
      </c>
      <c r="D2702" t="s">
        <v>179</v>
      </c>
      <c r="E2702" t="s">
        <v>163</v>
      </c>
      <c r="F2702" t="s">
        <v>80</v>
      </c>
      <c r="G2702" t="s">
        <v>111</v>
      </c>
      <c r="H2702">
        <v>12</v>
      </c>
      <c r="I2702">
        <v>12</v>
      </c>
      <c r="J2702">
        <v>12</v>
      </c>
      <c r="K2702">
        <v>12</v>
      </c>
      <c r="L2702">
        <v>12</v>
      </c>
      <c r="N2702" s="171" t="str">
        <f t="shared" si="126"/>
        <v>840108-GSWHT-ML</v>
      </c>
      <c r="O2702" s="172" t="str">
        <f>IF(B2702="NET","",IF(B2702="","",IFERROR(VLOOKUP(N2702,EAN!$A:$B,2,FALSE),"MANGLER - MÅ OPPDATERE EAN-FANEN")))</f>
        <v>MANGLER - MÅ OPPDATERE EAN-FANEN</v>
      </c>
      <c r="P2702" s="171">
        <f t="shared" si="127"/>
        <v>12</v>
      </c>
      <c r="Q2702" s="171">
        <f t="shared" si="128"/>
        <v>12</v>
      </c>
      <c r="S2702" s="102" t="str">
        <f>IF(B2702="NET","",IFERROR(VLOOKUP(O2702,'2) Order Form'!$V$9:$V$905,1,FALSE),"Ikke med I order form"))</f>
        <v>Ikke med I order form</v>
      </c>
      <c r="U2702" s="118"/>
    </row>
    <row r="2703" spans="1:21">
      <c r="A2703">
        <v>840108</v>
      </c>
      <c r="B2703" t="s">
        <v>3739</v>
      </c>
      <c r="C2703" t="s">
        <v>3939</v>
      </c>
      <c r="D2703" t="s">
        <v>180</v>
      </c>
      <c r="E2703" t="s">
        <v>163</v>
      </c>
      <c r="F2703" t="s">
        <v>81</v>
      </c>
      <c r="G2703" t="s">
        <v>111</v>
      </c>
      <c r="H2703">
        <v>0</v>
      </c>
      <c r="I2703">
        <v>0</v>
      </c>
      <c r="J2703">
        <v>0</v>
      </c>
      <c r="K2703">
        <v>0</v>
      </c>
      <c r="L2703">
        <v>0</v>
      </c>
      <c r="N2703" s="171" t="str">
        <f t="shared" si="126"/>
        <v>840108-GSWHT-LXL</v>
      </c>
      <c r="O2703" s="172" t="str">
        <f>IF(B2703="NET","",IF(B2703="","",IFERROR(VLOOKUP(N2703,EAN!$A:$B,2,FALSE),"MANGLER - MÅ OPPDATERE EAN-FANEN")))</f>
        <v>MANGLER - MÅ OPPDATERE EAN-FANEN</v>
      </c>
      <c r="P2703" s="171">
        <f t="shared" si="127"/>
        <v>0</v>
      </c>
      <c r="Q2703" s="171">
        <f t="shared" si="128"/>
        <v>0</v>
      </c>
      <c r="S2703" s="102" t="str">
        <f>IF(B2703="NET","",IFERROR(VLOOKUP(O2703,'2) Order Form'!$V$9:$V$905,1,FALSE),"Ikke med I order form"))</f>
        <v>Ikke med I order form</v>
      </c>
      <c r="U2703" s="118"/>
    </row>
    <row r="2704" spans="1:21">
      <c r="A2704">
        <v>840108</v>
      </c>
      <c r="B2704" t="s">
        <v>3739</v>
      </c>
      <c r="C2704" t="s">
        <v>3939</v>
      </c>
      <c r="D2704" t="s">
        <v>3581</v>
      </c>
      <c r="E2704" t="s">
        <v>3230</v>
      </c>
      <c r="F2704" t="s">
        <v>79</v>
      </c>
      <c r="G2704" t="s">
        <v>214</v>
      </c>
      <c r="H2704">
        <v>36</v>
      </c>
      <c r="I2704">
        <v>36</v>
      </c>
      <c r="J2704">
        <v>36</v>
      </c>
      <c r="K2704">
        <v>36</v>
      </c>
      <c r="L2704">
        <v>36</v>
      </c>
      <c r="N2704" s="171" t="str">
        <f t="shared" si="126"/>
        <v>840108-MTURQ-SM</v>
      </c>
      <c r="O2704" s="172" t="str">
        <f>IF(B2704="NET","",IF(B2704="","",IFERROR(VLOOKUP(N2704,EAN!$A:$B,2,FALSE),"MANGLER - MÅ OPPDATERE EAN-FANEN")))</f>
        <v>MANGLER - MÅ OPPDATERE EAN-FANEN</v>
      </c>
      <c r="P2704" s="171">
        <f t="shared" si="127"/>
        <v>36</v>
      </c>
      <c r="Q2704" s="171">
        <f t="shared" si="128"/>
        <v>36</v>
      </c>
      <c r="S2704" s="102" t="str">
        <f>IF(B2704="NET","",IFERROR(VLOOKUP(O2704,'2) Order Form'!$V$9:$V$905,1,FALSE),"Ikke med I order form"))</f>
        <v>Ikke med I order form</v>
      </c>
      <c r="U2704" s="118"/>
    </row>
    <row r="2705" spans="1:21">
      <c r="A2705">
        <v>840108</v>
      </c>
      <c r="B2705" t="s">
        <v>3739</v>
      </c>
      <c r="C2705" t="s">
        <v>3939</v>
      </c>
      <c r="D2705" t="s">
        <v>3582</v>
      </c>
      <c r="E2705" t="s">
        <v>3230</v>
      </c>
      <c r="F2705" t="s">
        <v>80</v>
      </c>
      <c r="G2705" t="s">
        <v>214</v>
      </c>
      <c r="H2705">
        <v>26</v>
      </c>
      <c r="I2705">
        <v>26</v>
      </c>
      <c r="J2705">
        <v>26</v>
      </c>
      <c r="K2705">
        <v>26</v>
      </c>
      <c r="L2705">
        <v>26</v>
      </c>
      <c r="N2705" s="171" t="str">
        <f t="shared" si="126"/>
        <v>840108-MTURQ-ML</v>
      </c>
      <c r="O2705" s="172" t="str">
        <f>IF(B2705="NET","",IF(B2705="","",IFERROR(VLOOKUP(N2705,EAN!$A:$B,2,FALSE),"MANGLER - MÅ OPPDATERE EAN-FANEN")))</f>
        <v>MANGLER - MÅ OPPDATERE EAN-FANEN</v>
      </c>
      <c r="P2705" s="171">
        <f t="shared" si="127"/>
        <v>26</v>
      </c>
      <c r="Q2705" s="171">
        <f t="shared" si="128"/>
        <v>26</v>
      </c>
      <c r="S2705" s="102" t="str">
        <f>IF(B2705="NET","",IFERROR(VLOOKUP(O2705,'2) Order Form'!$V$9:$V$905,1,FALSE),"Ikke med I order form"))</f>
        <v>Ikke med I order form</v>
      </c>
      <c r="U2705" s="118"/>
    </row>
    <row r="2706" spans="1:21">
      <c r="A2706">
        <v>840108</v>
      </c>
      <c r="B2706" t="s">
        <v>3739</v>
      </c>
      <c r="C2706" t="s">
        <v>3939</v>
      </c>
      <c r="D2706" t="s">
        <v>3678</v>
      </c>
      <c r="E2706" t="s">
        <v>3230</v>
      </c>
      <c r="F2706" t="s">
        <v>81</v>
      </c>
      <c r="G2706" t="s">
        <v>214</v>
      </c>
      <c r="H2706">
        <v>46</v>
      </c>
      <c r="I2706">
        <v>46</v>
      </c>
      <c r="J2706">
        <v>46</v>
      </c>
      <c r="K2706">
        <v>46</v>
      </c>
      <c r="L2706">
        <v>46</v>
      </c>
      <c r="N2706" s="171" t="str">
        <f t="shared" si="126"/>
        <v>840108-MTURQ-LXL</v>
      </c>
      <c r="O2706" s="172" t="str">
        <f>IF(B2706="NET","",IF(B2706="","",IFERROR(VLOOKUP(N2706,EAN!$A:$B,2,FALSE),"MANGLER - MÅ OPPDATERE EAN-FANEN")))</f>
        <v>MANGLER - MÅ OPPDATERE EAN-FANEN</v>
      </c>
      <c r="P2706" s="171">
        <f t="shared" si="127"/>
        <v>46</v>
      </c>
      <c r="Q2706" s="171">
        <f t="shared" si="128"/>
        <v>46</v>
      </c>
      <c r="S2706" s="102" t="str">
        <f>IF(B2706="NET","",IFERROR(VLOOKUP(O2706,'2) Order Form'!$V$9:$V$905,1,FALSE),"Ikke med I order form"))</f>
        <v>Ikke med I order form</v>
      </c>
      <c r="U2706" s="118"/>
    </row>
    <row r="2707" spans="1:21">
      <c r="A2707" s="140">
        <v>840109</v>
      </c>
      <c r="B2707" t="s">
        <v>170</v>
      </c>
      <c r="H2707" s="140">
        <v>202341</v>
      </c>
      <c r="I2707" s="140">
        <v>202342</v>
      </c>
      <c r="J2707" s="140">
        <v>202343</v>
      </c>
      <c r="K2707" s="140">
        <v>202344</v>
      </c>
      <c r="L2707" s="140">
        <v>202345</v>
      </c>
      <c r="N2707" s="171" t="str">
        <f t="shared" ref="N2707:N2770" si="129">CONCATENATE(A2707,"-",D2707)</f>
        <v>840109-</v>
      </c>
      <c r="O2707" s="172" t="str">
        <f>IF(B2707="NET","",IF(B2707="","",IFERROR(VLOOKUP(N2707,EAN!$A:$B,2,FALSE),"MANGLER - MÅ OPPDATERE EAN-FANEN")))</f>
        <v/>
      </c>
      <c r="P2707" s="171">
        <f t="shared" ref="P2707:P2770" si="130">H2707</f>
        <v>202341</v>
      </c>
      <c r="Q2707" s="171">
        <f t="shared" ref="Q2707:Q2770" si="131">L2707</f>
        <v>202345</v>
      </c>
      <c r="S2707" s="102" t="str">
        <f>IF(B2707="NET","",IFERROR(VLOOKUP(O2707,'2) Order Form'!$V$9:$V$905,1,FALSE),"Ikke med I order form"))</f>
        <v/>
      </c>
      <c r="U2707" s="118"/>
    </row>
    <row r="2708" spans="1:21">
      <c r="A2708">
        <v>840109</v>
      </c>
      <c r="B2708" t="s">
        <v>3740</v>
      </c>
      <c r="C2708" t="s">
        <v>3939</v>
      </c>
      <c r="D2708" t="s">
        <v>3741</v>
      </c>
      <c r="E2708" t="s">
        <v>3742</v>
      </c>
      <c r="F2708" t="s">
        <v>79</v>
      </c>
      <c r="G2708" t="s">
        <v>111</v>
      </c>
      <c r="H2708">
        <v>0</v>
      </c>
      <c r="I2708">
        <v>0</v>
      </c>
      <c r="J2708">
        <v>0</v>
      </c>
      <c r="K2708">
        <v>19</v>
      </c>
      <c r="L2708">
        <v>19</v>
      </c>
      <c r="N2708" s="171" t="str">
        <f t="shared" si="129"/>
        <v>840109-RM005-SM</v>
      </c>
      <c r="O2708" s="172" t="str">
        <f>IF(B2708="NET","",IF(B2708="","",IFERROR(VLOOKUP(N2708,EAN!$A:$B,2,FALSE),"MANGLER - MÅ OPPDATERE EAN-FANEN")))</f>
        <v>MANGLER - MÅ OPPDATERE EAN-FANEN</v>
      </c>
      <c r="P2708" s="171">
        <f t="shared" si="130"/>
        <v>0</v>
      </c>
      <c r="Q2708" s="171">
        <f t="shared" si="131"/>
        <v>19</v>
      </c>
      <c r="S2708" s="102" t="str">
        <f>IF(B2708="NET","",IFERROR(VLOOKUP(O2708,'2) Order Form'!$V$9:$V$905,1,FALSE),"Ikke med I order form"))</f>
        <v>Ikke med I order form</v>
      </c>
      <c r="U2708" s="118"/>
    </row>
    <row r="2709" spans="1:21">
      <c r="A2709">
        <v>840109</v>
      </c>
      <c r="B2709" t="s">
        <v>3740</v>
      </c>
      <c r="C2709" t="s">
        <v>3939</v>
      </c>
      <c r="D2709" t="s">
        <v>3743</v>
      </c>
      <c r="E2709" t="s">
        <v>3742</v>
      </c>
      <c r="F2709" t="s">
        <v>80</v>
      </c>
      <c r="G2709" t="s">
        <v>111</v>
      </c>
      <c r="H2709">
        <v>0</v>
      </c>
      <c r="I2709">
        <v>0</v>
      </c>
      <c r="J2709">
        <v>0</v>
      </c>
      <c r="K2709">
        <v>21</v>
      </c>
      <c r="L2709">
        <v>21</v>
      </c>
      <c r="N2709" s="171" t="str">
        <f t="shared" si="129"/>
        <v>840109-RM005-ML</v>
      </c>
      <c r="O2709" s="172" t="str">
        <f>IF(B2709="NET","",IF(B2709="","",IFERROR(VLOOKUP(N2709,EAN!$A:$B,2,FALSE),"MANGLER - MÅ OPPDATERE EAN-FANEN")))</f>
        <v>MANGLER - MÅ OPPDATERE EAN-FANEN</v>
      </c>
      <c r="P2709" s="171">
        <f t="shared" si="130"/>
        <v>0</v>
      </c>
      <c r="Q2709" s="171">
        <f t="shared" si="131"/>
        <v>21</v>
      </c>
      <c r="S2709" s="102" t="str">
        <f>IF(B2709="NET","",IFERROR(VLOOKUP(O2709,'2) Order Form'!$V$9:$V$905,1,FALSE),"Ikke med I order form"))</f>
        <v>Ikke med I order form</v>
      </c>
      <c r="U2709" s="118"/>
    </row>
    <row r="2710" spans="1:21">
      <c r="A2710">
        <v>840109</v>
      </c>
      <c r="B2710" t="s">
        <v>3740</v>
      </c>
      <c r="C2710" t="s">
        <v>3939</v>
      </c>
      <c r="D2710" t="s">
        <v>3744</v>
      </c>
      <c r="E2710" t="s">
        <v>3742</v>
      </c>
      <c r="F2710" t="s">
        <v>81</v>
      </c>
      <c r="G2710" t="s">
        <v>111</v>
      </c>
      <c r="H2710">
        <v>0</v>
      </c>
      <c r="I2710">
        <v>0</v>
      </c>
      <c r="J2710">
        <v>0</v>
      </c>
      <c r="K2710">
        <v>67</v>
      </c>
      <c r="L2710">
        <v>67</v>
      </c>
      <c r="N2710" s="171" t="str">
        <f t="shared" si="129"/>
        <v>840109-RM005-LXL</v>
      </c>
      <c r="O2710" s="172" t="str">
        <f>IF(B2710="NET","",IF(B2710="","",IFERROR(VLOOKUP(N2710,EAN!$A:$B,2,FALSE),"MANGLER - MÅ OPPDATERE EAN-FANEN")))</f>
        <v>MANGLER - MÅ OPPDATERE EAN-FANEN</v>
      </c>
      <c r="P2710" s="171">
        <f t="shared" si="130"/>
        <v>0</v>
      </c>
      <c r="Q2710" s="171">
        <f t="shared" si="131"/>
        <v>67</v>
      </c>
      <c r="S2710" s="102" t="str">
        <f>IF(B2710="NET","",IFERROR(VLOOKUP(O2710,'2) Order Form'!$V$9:$V$905,1,FALSE),"Ikke med I order form"))</f>
        <v>Ikke med I order form</v>
      </c>
      <c r="U2710" s="118"/>
    </row>
    <row r="2711" spans="1:21">
      <c r="A2711" s="140">
        <v>840110</v>
      </c>
      <c r="B2711" t="s">
        <v>170</v>
      </c>
      <c r="H2711" s="140">
        <v>202341</v>
      </c>
      <c r="I2711" s="140">
        <v>202342</v>
      </c>
      <c r="J2711" s="140">
        <v>202343</v>
      </c>
      <c r="K2711" s="140">
        <v>202344</v>
      </c>
      <c r="L2711" s="140">
        <v>202345</v>
      </c>
      <c r="N2711" s="171" t="str">
        <f t="shared" si="129"/>
        <v>840110-</v>
      </c>
      <c r="O2711" s="172" t="str">
        <f>IF(B2711="NET","",IF(B2711="","",IFERROR(VLOOKUP(N2711,EAN!$A:$B,2,FALSE),"MANGLER - MÅ OPPDATERE EAN-FANEN")))</f>
        <v/>
      </c>
      <c r="P2711" s="171">
        <f t="shared" si="130"/>
        <v>202341</v>
      </c>
      <c r="Q2711" s="171">
        <f t="shared" si="131"/>
        <v>202345</v>
      </c>
      <c r="S2711" s="102" t="str">
        <f>IF(B2711="NET","",IFERROR(VLOOKUP(O2711,'2) Order Form'!$V$9:$V$905,1,FALSE),"Ikke med I order form"))</f>
        <v/>
      </c>
      <c r="U2711" s="118"/>
    </row>
    <row r="2712" spans="1:21">
      <c r="A2712">
        <v>840110</v>
      </c>
      <c r="B2712" t="s">
        <v>4127</v>
      </c>
      <c r="C2712" t="s">
        <v>3939</v>
      </c>
      <c r="D2712" t="s">
        <v>1046</v>
      </c>
      <c r="E2712" t="s">
        <v>2870</v>
      </c>
      <c r="F2712" t="s">
        <v>79</v>
      </c>
      <c r="G2712" t="s">
        <v>111</v>
      </c>
      <c r="H2712">
        <v>0</v>
      </c>
      <c r="I2712">
        <v>0</v>
      </c>
      <c r="J2712">
        <v>0</v>
      </c>
      <c r="K2712">
        <v>0</v>
      </c>
      <c r="L2712">
        <v>0</v>
      </c>
      <c r="N2712" s="171" t="str">
        <f t="shared" si="129"/>
        <v>840110-BRWHT-SM</v>
      </c>
      <c r="O2712" s="172" t="str">
        <f>IF(B2712="NET","",IF(B2712="","",IFERROR(VLOOKUP(N2712,EAN!$A:$B,2,FALSE),"MANGLER - MÅ OPPDATERE EAN-FANEN")))</f>
        <v>MANGLER - MÅ OPPDATERE EAN-FANEN</v>
      </c>
      <c r="P2712" s="171">
        <f t="shared" si="130"/>
        <v>0</v>
      </c>
      <c r="Q2712" s="171">
        <f t="shared" si="131"/>
        <v>0</v>
      </c>
      <c r="S2712" s="102" t="str">
        <f>IF(B2712="NET","",IFERROR(VLOOKUP(O2712,'2) Order Form'!$V$9:$V$905,1,FALSE),"Ikke med I order form"))</f>
        <v>Ikke med I order form</v>
      </c>
      <c r="U2712" s="118"/>
    </row>
    <row r="2713" spans="1:21">
      <c r="A2713">
        <v>840110</v>
      </c>
      <c r="B2713" t="s">
        <v>4127</v>
      </c>
      <c r="C2713" t="s">
        <v>3939</v>
      </c>
      <c r="D2713" t="s">
        <v>1047</v>
      </c>
      <c r="E2713" t="s">
        <v>2870</v>
      </c>
      <c r="F2713" t="s">
        <v>80</v>
      </c>
      <c r="G2713" t="s">
        <v>111</v>
      </c>
      <c r="H2713">
        <v>0</v>
      </c>
      <c r="I2713">
        <v>0</v>
      </c>
      <c r="J2713">
        <v>0</v>
      </c>
      <c r="K2713">
        <v>0</v>
      </c>
      <c r="L2713">
        <v>0</v>
      </c>
      <c r="N2713" s="171" t="str">
        <f t="shared" si="129"/>
        <v>840110-BRWHT-ML</v>
      </c>
      <c r="O2713" s="172" t="str">
        <f>IF(B2713="NET","",IF(B2713="","",IFERROR(VLOOKUP(N2713,EAN!$A:$B,2,FALSE),"MANGLER - MÅ OPPDATERE EAN-FANEN")))</f>
        <v>MANGLER - MÅ OPPDATERE EAN-FANEN</v>
      </c>
      <c r="P2713" s="171">
        <f t="shared" si="130"/>
        <v>0</v>
      </c>
      <c r="Q2713" s="171">
        <f t="shared" si="131"/>
        <v>0</v>
      </c>
      <c r="S2713" s="102" t="str">
        <f>IF(B2713="NET","",IFERROR(VLOOKUP(O2713,'2) Order Form'!$V$9:$V$905,1,FALSE),"Ikke med I order form"))</f>
        <v>Ikke med I order form</v>
      </c>
      <c r="U2713" s="118"/>
    </row>
    <row r="2714" spans="1:21">
      <c r="A2714">
        <v>840110</v>
      </c>
      <c r="B2714" t="s">
        <v>4127</v>
      </c>
      <c r="C2714" t="s">
        <v>3939</v>
      </c>
      <c r="D2714" t="s">
        <v>1048</v>
      </c>
      <c r="E2714" t="s">
        <v>2870</v>
      </c>
      <c r="F2714" t="s">
        <v>81</v>
      </c>
      <c r="G2714" t="s">
        <v>111</v>
      </c>
      <c r="H2714">
        <v>0</v>
      </c>
      <c r="I2714">
        <v>0</v>
      </c>
      <c r="J2714">
        <v>0</v>
      </c>
      <c r="K2714">
        <v>0</v>
      </c>
      <c r="L2714">
        <v>0</v>
      </c>
      <c r="N2714" s="171" t="str">
        <f t="shared" si="129"/>
        <v>840110-BRWHT-LXL</v>
      </c>
      <c r="O2714" s="172" t="str">
        <f>IF(B2714="NET","",IF(B2714="","",IFERROR(VLOOKUP(N2714,EAN!$A:$B,2,FALSE),"MANGLER - MÅ OPPDATERE EAN-FANEN")))</f>
        <v>MANGLER - MÅ OPPDATERE EAN-FANEN</v>
      </c>
      <c r="P2714" s="171">
        <f t="shared" si="130"/>
        <v>0</v>
      </c>
      <c r="Q2714" s="171">
        <f t="shared" si="131"/>
        <v>0</v>
      </c>
      <c r="S2714" s="102" t="str">
        <f>IF(B2714="NET","",IFERROR(VLOOKUP(O2714,'2) Order Form'!$V$9:$V$905,1,FALSE),"Ikke med I order form"))</f>
        <v>Ikke med I order form</v>
      </c>
      <c r="U2714" s="118"/>
    </row>
    <row r="2715" spans="1:21">
      <c r="A2715">
        <v>840110</v>
      </c>
      <c r="B2715" t="s">
        <v>4127</v>
      </c>
      <c r="C2715" t="s">
        <v>3939</v>
      </c>
      <c r="D2715" t="s">
        <v>4109</v>
      </c>
      <c r="E2715" t="s">
        <v>4096</v>
      </c>
      <c r="F2715" t="s">
        <v>79</v>
      </c>
      <c r="G2715" t="s">
        <v>111</v>
      </c>
      <c r="H2715">
        <v>0</v>
      </c>
      <c r="I2715">
        <v>0</v>
      </c>
      <c r="J2715">
        <v>0</v>
      </c>
      <c r="K2715">
        <v>0</v>
      </c>
      <c r="L2715">
        <v>0</v>
      </c>
      <c r="N2715" s="171" t="str">
        <f t="shared" si="129"/>
        <v>840110-CNPNK-SM</v>
      </c>
      <c r="O2715" s="172" t="str">
        <f>IF(B2715="NET","",IF(B2715="","",IFERROR(VLOOKUP(N2715,EAN!$A:$B,2,FALSE),"MANGLER - MÅ OPPDATERE EAN-FANEN")))</f>
        <v>MANGLER - MÅ OPPDATERE EAN-FANEN</v>
      </c>
      <c r="P2715" s="171">
        <f t="shared" si="130"/>
        <v>0</v>
      </c>
      <c r="Q2715" s="171">
        <f t="shared" si="131"/>
        <v>0</v>
      </c>
      <c r="S2715" s="102" t="str">
        <f>IF(B2715="NET","",IFERROR(VLOOKUP(O2715,'2) Order Form'!$V$9:$V$905,1,FALSE),"Ikke med I order form"))</f>
        <v>Ikke med I order form</v>
      </c>
      <c r="U2715" s="118"/>
    </row>
    <row r="2716" spans="1:21">
      <c r="A2716">
        <v>840110</v>
      </c>
      <c r="B2716" t="s">
        <v>4127</v>
      </c>
      <c r="C2716" t="s">
        <v>3939</v>
      </c>
      <c r="D2716" t="s">
        <v>4125</v>
      </c>
      <c r="E2716" t="s">
        <v>4096</v>
      </c>
      <c r="F2716" t="s">
        <v>80</v>
      </c>
      <c r="G2716" t="s">
        <v>111</v>
      </c>
      <c r="H2716">
        <v>0</v>
      </c>
      <c r="I2716">
        <v>0</v>
      </c>
      <c r="J2716">
        <v>0</v>
      </c>
      <c r="K2716">
        <v>0</v>
      </c>
      <c r="L2716">
        <v>0</v>
      </c>
      <c r="N2716" s="171" t="str">
        <f t="shared" si="129"/>
        <v>840110-CNPNK-ML</v>
      </c>
      <c r="O2716" s="172" t="str">
        <f>IF(B2716="NET","",IF(B2716="","",IFERROR(VLOOKUP(N2716,EAN!$A:$B,2,FALSE),"MANGLER - MÅ OPPDATERE EAN-FANEN")))</f>
        <v>MANGLER - MÅ OPPDATERE EAN-FANEN</v>
      </c>
      <c r="P2716" s="171">
        <f t="shared" si="130"/>
        <v>0</v>
      </c>
      <c r="Q2716" s="171">
        <f t="shared" si="131"/>
        <v>0</v>
      </c>
      <c r="S2716" s="102" t="str">
        <f>IF(B2716="NET","",IFERROR(VLOOKUP(O2716,'2) Order Form'!$V$9:$V$905,1,FALSE),"Ikke med I order form"))</f>
        <v>Ikke med I order form</v>
      </c>
      <c r="U2716" s="118"/>
    </row>
    <row r="2717" spans="1:21">
      <c r="A2717">
        <v>840110</v>
      </c>
      <c r="B2717" t="s">
        <v>4127</v>
      </c>
      <c r="C2717" t="s">
        <v>3939</v>
      </c>
      <c r="D2717" t="s">
        <v>4126</v>
      </c>
      <c r="E2717" t="s">
        <v>4096</v>
      </c>
      <c r="F2717" t="s">
        <v>81</v>
      </c>
      <c r="G2717" t="s">
        <v>111</v>
      </c>
      <c r="H2717">
        <v>0</v>
      </c>
      <c r="I2717">
        <v>0</v>
      </c>
      <c r="J2717">
        <v>0</v>
      </c>
      <c r="K2717">
        <v>0</v>
      </c>
      <c r="L2717">
        <v>0</v>
      </c>
      <c r="N2717" s="171" t="str">
        <f t="shared" si="129"/>
        <v>840110-CNPNK-LXL</v>
      </c>
      <c r="O2717" s="172" t="str">
        <f>IF(B2717="NET","",IF(B2717="","",IFERROR(VLOOKUP(N2717,EAN!$A:$B,2,FALSE),"MANGLER - MÅ OPPDATERE EAN-FANEN")))</f>
        <v>MANGLER - MÅ OPPDATERE EAN-FANEN</v>
      </c>
      <c r="P2717" s="171">
        <f t="shared" si="130"/>
        <v>0</v>
      </c>
      <c r="Q2717" s="171">
        <f t="shared" si="131"/>
        <v>0</v>
      </c>
      <c r="S2717" s="102" t="str">
        <f>IF(B2717="NET","",IFERROR(VLOOKUP(O2717,'2) Order Form'!$V$9:$V$905,1,FALSE),"Ikke med I order form"))</f>
        <v>Ikke med I order form</v>
      </c>
      <c r="U2717" s="118"/>
    </row>
    <row r="2718" spans="1:21">
      <c r="A2718">
        <v>840110</v>
      </c>
      <c r="B2718" t="s">
        <v>4127</v>
      </c>
      <c r="C2718" t="s">
        <v>3939</v>
      </c>
      <c r="D2718" t="s">
        <v>171</v>
      </c>
      <c r="E2718" t="s">
        <v>162</v>
      </c>
      <c r="F2718" t="s">
        <v>79</v>
      </c>
      <c r="G2718" t="s">
        <v>111</v>
      </c>
      <c r="H2718">
        <v>0</v>
      </c>
      <c r="I2718">
        <v>0</v>
      </c>
      <c r="J2718">
        <v>0</v>
      </c>
      <c r="K2718">
        <v>0</v>
      </c>
      <c r="L2718">
        <v>0</v>
      </c>
      <c r="N2718" s="171" t="str">
        <f t="shared" si="129"/>
        <v>840110-DTBLK-SM</v>
      </c>
      <c r="O2718" s="172" t="str">
        <f>IF(B2718="NET","",IF(B2718="","",IFERROR(VLOOKUP(N2718,EAN!$A:$B,2,FALSE),"MANGLER - MÅ OPPDATERE EAN-FANEN")))</f>
        <v>MANGLER - MÅ OPPDATERE EAN-FANEN</v>
      </c>
      <c r="P2718" s="171">
        <f t="shared" si="130"/>
        <v>0</v>
      </c>
      <c r="Q2718" s="171">
        <f t="shared" si="131"/>
        <v>0</v>
      </c>
      <c r="S2718" s="102" t="str">
        <f>IF(B2718="NET","",IFERROR(VLOOKUP(O2718,'2) Order Form'!$V$9:$V$905,1,FALSE),"Ikke med I order form"))</f>
        <v>Ikke med I order form</v>
      </c>
      <c r="U2718" s="118"/>
    </row>
    <row r="2719" spans="1:21">
      <c r="A2719">
        <v>840110</v>
      </c>
      <c r="B2719" t="s">
        <v>4127</v>
      </c>
      <c r="C2719" t="s">
        <v>3939</v>
      </c>
      <c r="D2719" t="s">
        <v>172</v>
      </c>
      <c r="E2719" t="s">
        <v>162</v>
      </c>
      <c r="F2719" t="s">
        <v>80</v>
      </c>
      <c r="G2719" t="s">
        <v>111</v>
      </c>
      <c r="H2719">
        <v>0</v>
      </c>
      <c r="I2719">
        <v>0</v>
      </c>
      <c r="J2719">
        <v>0</v>
      </c>
      <c r="K2719">
        <v>0</v>
      </c>
      <c r="L2719">
        <v>0</v>
      </c>
      <c r="N2719" s="171" t="str">
        <f t="shared" si="129"/>
        <v>840110-DTBLK-ML</v>
      </c>
      <c r="O2719" s="172" t="str">
        <f>IF(B2719="NET","",IF(B2719="","",IFERROR(VLOOKUP(N2719,EAN!$A:$B,2,FALSE),"MANGLER - MÅ OPPDATERE EAN-FANEN")))</f>
        <v>MANGLER - MÅ OPPDATERE EAN-FANEN</v>
      </c>
      <c r="P2719" s="171">
        <f t="shared" si="130"/>
        <v>0</v>
      </c>
      <c r="Q2719" s="171">
        <f t="shared" si="131"/>
        <v>0</v>
      </c>
      <c r="S2719" s="102" t="str">
        <f>IF(B2719="NET","",IFERROR(VLOOKUP(O2719,'2) Order Form'!$V$9:$V$905,1,FALSE),"Ikke med I order form"))</f>
        <v>Ikke med I order form</v>
      </c>
      <c r="U2719" s="118"/>
    </row>
    <row r="2720" spans="1:21">
      <c r="A2720">
        <v>840110</v>
      </c>
      <c r="B2720" t="s">
        <v>4127</v>
      </c>
      <c r="C2720" t="s">
        <v>3939</v>
      </c>
      <c r="D2720" t="s">
        <v>173</v>
      </c>
      <c r="E2720" t="s">
        <v>162</v>
      </c>
      <c r="F2720" t="s">
        <v>81</v>
      </c>
      <c r="G2720" t="s">
        <v>111</v>
      </c>
      <c r="H2720">
        <v>0</v>
      </c>
      <c r="I2720">
        <v>0</v>
      </c>
      <c r="J2720">
        <v>0</v>
      </c>
      <c r="K2720">
        <v>0</v>
      </c>
      <c r="L2720">
        <v>0</v>
      </c>
      <c r="N2720" s="171" t="str">
        <f t="shared" si="129"/>
        <v>840110-DTBLK-LXL</v>
      </c>
      <c r="O2720" s="172" t="str">
        <f>IF(B2720="NET","",IF(B2720="","",IFERROR(VLOOKUP(N2720,EAN!$A:$B,2,FALSE),"MANGLER - MÅ OPPDATERE EAN-FANEN")))</f>
        <v>MANGLER - MÅ OPPDATERE EAN-FANEN</v>
      </c>
      <c r="P2720" s="171">
        <f t="shared" si="130"/>
        <v>0</v>
      </c>
      <c r="Q2720" s="171">
        <f t="shared" si="131"/>
        <v>0</v>
      </c>
      <c r="S2720" s="102" t="str">
        <f>IF(B2720="NET","",IFERROR(VLOOKUP(O2720,'2) Order Form'!$V$9:$V$905,1,FALSE),"Ikke med I order form"))</f>
        <v>Ikke med I order form</v>
      </c>
      <c r="U2720" s="118"/>
    </row>
    <row r="2721" spans="1:21">
      <c r="A2721">
        <v>840110</v>
      </c>
      <c r="B2721" t="s">
        <v>4127</v>
      </c>
      <c r="C2721" t="s">
        <v>3939</v>
      </c>
      <c r="D2721" t="s">
        <v>4112</v>
      </c>
      <c r="E2721" t="s">
        <v>4111</v>
      </c>
      <c r="F2721" t="s">
        <v>79</v>
      </c>
      <c r="G2721" t="s">
        <v>111</v>
      </c>
      <c r="H2721">
        <v>0</v>
      </c>
      <c r="I2721">
        <v>0</v>
      </c>
      <c r="J2721">
        <v>0</v>
      </c>
      <c r="K2721">
        <v>0</v>
      </c>
      <c r="L2721">
        <v>0</v>
      </c>
      <c r="N2721" s="171" t="str">
        <f t="shared" si="129"/>
        <v>840110-GRPHT-SM</v>
      </c>
      <c r="O2721" s="172" t="str">
        <f>IF(B2721="NET","",IF(B2721="","",IFERROR(VLOOKUP(N2721,EAN!$A:$B,2,FALSE),"MANGLER - MÅ OPPDATERE EAN-FANEN")))</f>
        <v>MANGLER - MÅ OPPDATERE EAN-FANEN</v>
      </c>
      <c r="P2721" s="171">
        <f t="shared" si="130"/>
        <v>0</v>
      </c>
      <c r="Q2721" s="171">
        <f t="shared" si="131"/>
        <v>0</v>
      </c>
      <c r="S2721" s="102" t="str">
        <f>IF(B2721="NET","",IFERROR(VLOOKUP(O2721,'2) Order Form'!$V$9:$V$905,1,FALSE),"Ikke med I order form"))</f>
        <v>Ikke med I order form</v>
      </c>
      <c r="U2721" s="118"/>
    </row>
    <row r="2722" spans="1:21">
      <c r="A2722">
        <v>840110</v>
      </c>
      <c r="B2722" t="s">
        <v>4127</v>
      </c>
      <c r="C2722" t="s">
        <v>3939</v>
      </c>
      <c r="D2722" t="s">
        <v>4113</v>
      </c>
      <c r="E2722" t="s">
        <v>4111</v>
      </c>
      <c r="F2722" t="s">
        <v>80</v>
      </c>
      <c r="G2722" t="s">
        <v>111</v>
      </c>
      <c r="H2722">
        <v>0</v>
      </c>
      <c r="I2722">
        <v>0</v>
      </c>
      <c r="J2722">
        <v>0</v>
      </c>
      <c r="K2722">
        <v>0</v>
      </c>
      <c r="L2722">
        <v>0</v>
      </c>
      <c r="N2722" s="171" t="str">
        <f t="shared" si="129"/>
        <v>840110-GRPHT-ML</v>
      </c>
      <c r="O2722" s="172" t="str">
        <f>IF(B2722="NET","",IF(B2722="","",IFERROR(VLOOKUP(N2722,EAN!$A:$B,2,FALSE),"MANGLER - MÅ OPPDATERE EAN-FANEN")))</f>
        <v>MANGLER - MÅ OPPDATERE EAN-FANEN</v>
      </c>
      <c r="P2722" s="171">
        <f t="shared" si="130"/>
        <v>0</v>
      </c>
      <c r="Q2722" s="171">
        <f t="shared" si="131"/>
        <v>0</v>
      </c>
      <c r="S2722" s="102" t="str">
        <f>IF(B2722="NET","",IFERROR(VLOOKUP(O2722,'2) Order Form'!$V$9:$V$905,1,FALSE),"Ikke med I order form"))</f>
        <v>Ikke med I order form</v>
      </c>
      <c r="U2722" s="118"/>
    </row>
    <row r="2723" spans="1:21">
      <c r="A2723">
        <v>840110</v>
      </c>
      <c r="B2723" t="s">
        <v>4127</v>
      </c>
      <c r="C2723" t="s">
        <v>3939</v>
      </c>
      <c r="D2723" t="s">
        <v>4114</v>
      </c>
      <c r="E2723" t="s">
        <v>4111</v>
      </c>
      <c r="F2723" t="s">
        <v>81</v>
      </c>
      <c r="G2723" t="s">
        <v>111</v>
      </c>
      <c r="H2723">
        <v>0</v>
      </c>
      <c r="I2723">
        <v>0</v>
      </c>
      <c r="J2723">
        <v>0</v>
      </c>
      <c r="K2723">
        <v>0</v>
      </c>
      <c r="L2723">
        <v>0</v>
      </c>
      <c r="N2723" s="171" t="str">
        <f t="shared" si="129"/>
        <v>840110-GRPHT-LXL</v>
      </c>
      <c r="O2723" s="172" t="str">
        <f>IF(B2723="NET","",IF(B2723="","",IFERROR(VLOOKUP(N2723,EAN!$A:$B,2,FALSE),"MANGLER - MÅ OPPDATERE EAN-FANEN")))</f>
        <v>MANGLER - MÅ OPPDATERE EAN-FANEN</v>
      </c>
      <c r="P2723" s="171">
        <f t="shared" si="130"/>
        <v>0</v>
      </c>
      <c r="Q2723" s="171">
        <f t="shared" si="131"/>
        <v>0</v>
      </c>
      <c r="S2723" s="102" t="str">
        <f>IF(B2723="NET","",IFERROR(VLOOKUP(O2723,'2) Order Form'!$V$9:$V$905,1,FALSE),"Ikke med I order form"))</f>
        <v>Ikke med I order form</v>
      </c>
      <c r="U2723" s="118"/>
    </row>
    <row r="2724" spans="1:21">
      <c r="A2724">
        <v>840110</v>
      </c>
      <c r="B2724" t="s">
        <v>4127</v>
      </c>
      <c r="C2724" t="s">
        <v>3939</v>
      </c>
      <c r="D2724" t="s">
        <v>4117</v>
      </c>
      <c r="E2724" t="s">
        <v>4116</v>
      </c>
      <c r="F2724" t="s">
        <v>79</v>
      </c>
      <c r="G2724" t="s">
        <v>111</v>
      </c>
      <c r="H2724">
        <v>0</v>
      </c>
      <c r="I2724">
        <v>0</v>
      </c>
      <c r="J2724">
        <v>0</v>
      </c>
      <c r="K2724">
        <v>0</v>
      </c>
      <c r="L2724">
        <v>0</v>
      </c>
      <c r="N2724" s="171" t="str">
        <f t="shared" si="129"/>
        <v>840110-JNPBL-SM</v>
      </c>
      <c r="O2724" s="172" t="str">
        <f>IF(B2724="NET","",IF(B2724="","",IFERROR(VLOOKUP(N2724,EAN!$A:$B,2,FALSE),"MANGLER - MÅ OPPDATERE EAN-FANEN")))</f>
        <v>MANGLER - MÅ OPPDATERE EAN-FANEN</v>
      </c>
      <c r="P2724" s="171">
        <f t="shared" si="130"/>
        <v>0</v>
      </c>
      <c r="Q2724" s="171">
        <f t="shared" si="131"/>
        <v>0</v>
      </c>
      <c r="S2724" s="102" t="str">
        <f>IF(B2724="NET","",IFERROR(VLOOKUP(O2724,'2) Order Form'!$V$9:$V$905,1,FALSE),"Ikke med I order form"))</f>
        <v>Ikke med I order form</v>
      </c>
      <c r="U2724" s="118"/>
    </row>
    <row r="2725" spans="1:21">
      <c r="A2725">
        <v>840110</v>
      </c>
      <c r="B2725" t="s">
        <v>4127</v>
      </c>
      <c r="C2725" t="s">
        <v>3939</v>
      </c>
      <c r="D2725" t="s">
        <v>4118</v>
      </c>
      <c r="E2725" t="s">
        <v>4116</v>
      </c>
      <c r="F2725" t="s">
        <v>80</v>
      </c>
      <c r="G2725" t="s">
        <v>111</v>
      </c>
      <c r="H2725">
        <v>0</v>
      </c>
      <c r="I2725">
        <v>0</v>
      </c>
      <c r="J2725">
        <v>0</v>
      </c>
      <c r="K2725">
        <v>0</v>
      </c>
      <c r="L2725">
        <v>0</v>
      </c>
      <c r="N2725" s="171" t="str">
        <f t="shared" si="129"/>
        <v>840110-JNPBL-ML</v>
      </c>
      <c r="O2725" s="172" t="str">
        <f>IF(B2725="NET","",IF(B2725="","",IFERROR(VLOOKUP(N2725,EAN!$A:$B,2,FALSE),"MANGLER - MÅ OPPDATERE EAN-FANEN")))</f>
        <v>MANGLER - MÅ OPPDATERE EAN-FANEN</v>
      </c>
      <c r="P2725" s="171">
        <f t="shared" si="130"/>
        <v>0</v>
      </c>
      <c r="Q2725" s="171">
        <f t="shared" si="131"/>
        <v>0</v>
      </c>
      <c r="S2725" s="102" t="str">
        <f>IF(B2725="NET","",IFERROR(VLOOKUP(O2725,'2) Order Form'!$V$9:$V$905,1,FALSE),"Ikke med I order form"))</f>
        <v>Ikke med I order form</v>
      </c>
      <c r="U2725" s="118"/>
    </row>
    <row r="2726" spans="1:21">
      <c r="A2726">
        <v>840110</v>
      </c>
      <c r="B2726" t="s">
        <v>4127</v>
      </c>
      <c r="C2726" t="s">
        <v>3939</v>
      </c>
      <c r="D2726" t="s">
        <v>4119</v>
      </c>
      <c r="E2726" t="s">
        <v>4116</v>
      </c>
      <c r="F2726" t="s">
        <v>81</v>
      </c>
      <c r="G2726" t="s">
        <v>111</v>
      </c>
      <c r="H2726">
        <v>0</v>
      </c>
      <c r="I2726">
        <v>0</v>
      </c>
      <c r="J2726">
        <v>0</v>
      </c>
      <c r="K2726">
        <v>0</v>
      </c>
      <c r="L2726">
        <v>0</v>
      </c>
      <c r="N2726" s="171" t="str">
        <f t="shared" si="129"/>
        <v>840110-JNPBL-LXL</v>
      </c>
      <c r="O2726" s="172" t="str">
        <f>IF(B2726="NET","",IF(B2726="","",IFERROR(VLOOKUP(N2726,EAN!$A:$B,2,FALSE),"MANGLER - MÅ OPPDATERE EAN-FANEN")))</f>
        <v>MANGLER - MÅ OPPDATERE EAN-FANEN</v>
      </c>
      <c r="P2726" s="171">
        <f t="shared" si="130"/>
        <v>0</v>
      </c>
      <c r="Q2726" s="171">
        <f t="shared" si="131"/>
        <v>0</v>
      </c>
      <c r="S2726" s="102" t="str">
        <f>IF(B2726="NET","",IFERROR(VLOOKUP(O2726,'2) Order Form'!$V$9:$V$905,1,FALSE),"Ikke med I order form"))</f>
        <v>Ikke med I order form</v>
      </c>
      <c r="U2726" s="118"/>
    </row>
    <row r="2727" spans="1:21">
      <c r="A2727">
        <v>840110</v>
      </c>
      <c r="B2727" t="s">
        <v>4127</v>
      </c>
      <c r="C2727" t="s">
        <v>3939</v>
      </c>
      <c r="D2727" t="s">
        <v>4122</v>
      </c>
      <c r="E2727" t="s">
        <v>4121</v>
      </c>
      <c r="F2727" t="s">
        <v>79</v>
      </c>
      <c r="G2727" t="s">
        <v>111</v>
      </c>
      <c r="H2727">
        <v>0</v>
      </c>
      <c r="I2727">
        <v>0</v>
      </c>
      <c r="J2727">
        <v>0</v>
      </c>
      <c r="K2727">
        <v>0</v>
      </c>
      <c r="L2727">
        <v>0</v>
      </c>
      <c r="N2727" s="171" t="str">
        <f t="shared" si="129"/>
        <v>840110-WIGRN-SM</v>
      </c>
      <c r="O2727" s="172" t="str">
        <f>IF(B2727="NET","",IF(B2727="","",IFERROR(VLOOKUP(N2727,EAN!$A:$B,2,FALSE),"MANGLER - MÅ OPPDATERE EAN-FANEN")))</f>
        <v>MANGLER - MÅ OPPDATERE EAN-FANEN</v>
      </c>
      <c r="P2727" s="171">
        <f t="shared" si="130"/>
        <v>0</v>
      </c>
      <c r="Q2727" s="171">
        <f t="shared" si="131"/>
        <v>0</v>
      </c>
      <c r="S2727" s="102" t="str">
        <f>IF(B2727="NET","",IFERROR(VLOOKUP(O2727,'2) Order Form'!$V$9:$V$905,1,FALSE),"Ikke med I order form"))</f>
        <v>Ikke med I order form</v>
      </c>
      <c r="U2727" s="118"/>
    </row>
    <row r="2728" spans="1:21">
      <c r="A2728">
        <v>840110</v>
      </c>
      <c r="B2728" t="s">
        <v>4127</v>
      </c>
      <c r="C2728" t="s">
        <v>3939</v>
      </c>
      <c r="D2728" t="s">
        <v>4123</v>
      </c>
      <c r="E2728" t="s">
        <v>4121</v>
      </c>
      <c r="F2728" t="s">
        <v>80</v>
      </c>
      <c r="G2728" t="s">
        <v>111</v>
      </c>
      <c r="H2728">
        <v>0</v>
      </c>
      <c r="I2728">
        <v>0</v>
      </c>
      <c r="J2728">
        <v>0</v>
      </c>
      <c r="K2728">
        <v>0</v>
      </c>
      <c r="L2728">
        <v>0</v>
      </c>
      <c r="N2728" s="171" t="str">
        <f t="shared" si="129"/>
        <v>840110-WIGRN-ML</v>
      </c>
      <c r="O2728" s="172" t="str">
        <f>IF(B2728="NET","",IF(B2728="","",IFERROR(VLOOKUP(N2728,EAN!$A:$B,2,FALSE),"MANGLER - MÅ OPPDATERE EAN-FANEN")))</f>
        <v>MANGLER - MÅ OPPDATERE EAN-FANEN</v>
      </c>
      <c r="P2728" s="171">
        <f t="shared" si="130"/>
        <v>0</v>
      </c>
      <c r="Q2728" s="171">
        <f t="shared" si="131"/>
        <v>0</v>
      </c>
      <c r="S2728" s="102" t="str">
        <f>IF(B2728="NET","",IFERROR(VLOOKUP(O2728,'2) Order Form'!$V$9:$V$905,1,FALSE),"Ikke med I order form"))</f>
        <v>Ikke med I order form</v>
      </c>
      <c r="U2728" s="118"/>
    </row>
    <row r="2729" spans="1:21">
      <c r="A2729">
        <v>840110</v>
      </c>
      <c r="B2729" t="s">
        <v>4127</v>
      </c>
      <c r="C2729" t="s">
        <v>3939</v>
      </c>
      <c r="D2729" t="s">
        <v>4124</v>
      </c>
      <c r="E2729" t="s">
        <v>4121</v>
      </c>
      <c r="F2729" t="s">
        <v>81</v>
      </c>
      <c r="G2729" t="s">
        <v>111</v>
      </c>
      <c r="H2729">
        <v>0</v>
      </c>
      <c r="I2729">
        <v>0</v>
      </c>
      <c r="J2729">
        <v>0</v>
      </c>
      <c r="K2729">
        <v>0</v>
      </c>
      <c r="L2729">
        <v>0</v>
      </c>
      <c r="N2729" s="171" t="str">
        <f t="shared" si="129"/>
        <v>840110-WIGRN-LXL</v>
      </c>
      <c r="O2729" s="172" t="str">
        <f>IF(B2729="NET","",IF(B2729="","",IFERROR(VLOOKUP(N2729,EAN!$A:$B,2,FALSE),"MANGLER - MÅ OPPDATERE EAN-FANEN")))</f>
        <v>MANGLER - MÅ OPPDATERE EAN-FANEN</v>
      </c>
      <c r="P2729" s="171">
        <f t="shared" si="130"/>
        <v>0</v>
      </c>
      <c r="Q2729" s="171">
        <f t="shared" si="131"/>
        <v>0</v>
      </c>
      <c r="S2729" s="102" t="str">
        <f>IF(B2729="NET","",IFERROR(VLOOKUP(O2729,'2) Order Form'!$V$9:$V$905,1,FALSE),"Ikke med I order form"))</f>
        <v>Ikke med I order form</v>
      </c>
      <c r="U2729" s="118"/>
    </row>
    <row r="2730" spans="1:21">
      <c r="A2730" s="140">
        <v>845069</v>
      </c>
      <c r="B2730" t="s">
        <v>170</v>
      </c>
      <c r="H2730" s="140">
        <v>202341</v>
      </c>
      <c r="I2730" s="140">
        <v>202342</v>
      </c>
      <c r="J2730" s="140">
        <v>202343</v>
      </c>
      <c r="K2730" s="140">
        <v>202344</v>
      </c>
      <c r="L2730" s="140">
        <v>202345</v>
      </c>
      <c r="N2730" s="171" t="str">
        <f t="shared" si="129"/>
        <v>845069-</v>
      </c>
      <c r="O2730" s="172" t="str">
        <f>IF(B2730="NET","",IF(B2730="","",IFERROR(VLOOKUP(N2730,EAN!$A:$B,2,FALSE),"MANGLER - MÅ OPPDATERE EAN-FANEN")))</f>
        <v/>
      </c>
      <c r="P2730" s="171">
        <f t="shared" si="130"/>
        <v>202341</v>
      </c>
      <c r="Q2730" s="171">
        <f t="shared" si="131"/>
        <v>202345</v>
      </c>
      <c r="S2730" s="102" t="str">
        <f>IF(B2730="NET","",IFERROR(VLOOKUP(O2730,'2) Order Form'!$V$9:$V$905,1,FALSE),"Ikke med I order form"))</f>
        <v/>
      </c>
      <c r="U2730" s="118"/>
    </row>
    <row r="2731" spans="1:21">
      <c r="A2731">
        <v>845069</v>
      </c>
      <c r="B2731" t="s">
        <v>982</v>
      </c>
      <c r="C2731" t="s">
        <v>3939</v>
      </c>
      <c r="D2731" t="s">
        <v>1046</v>
      </c>
      <c r="E2731" t="s">
        <v>2870</v>
      </c>
      <c r="F2731" t="s">
        <v>79</v>
      </c>
      <c r="G2731" t="s">
        <v>214</v>
      </c>
      <c r="H2731">
        <v>15</v>
      </c>
      <c r="I2731">
        <v>15</v>
      </c>
      <c r="J2731">
        <v>15</v>
      </c>
      <c r="K2731">
        <v>15</v>
      </c>
      <c r="L2731">
        <v>15</v>
      </c>
      <c r="N2731" s="171" t="str">
        <f t="shared" si="129"/>
        <v>845069-BRWHT-SM</v>
      </c>
      <c r="O2731" s="172">
        <f>IF(B2731="NET","",IF(B2731="","",IFERROR(VLOOKUP(N2731,EAN!$A:$B,2,FALSE),"MANGLER - MÅ OPPDATERE EAN-FANEN")))</f>
        <v>7048652766465</v>
      </c>
      <c r="P2731" s="171">
        <f t="shared" si="130"/>
        <v>15</v>
      </c>
      <c r="Q2731" s="171">
        <f t="shared" si="131"/>
        <v>15</v>
      </c>
      <c r="S2731" s="102" t="str">
        <f>IF(B2731="NET","",IFERROR(VLOOKUP(O2731,'2) Order Form'!$V$9:$V$905,1,FALSE),"Ikke med I order form"))</f>
        <v>Ikke med I order form</v>
      </c>
      <c r="U2731" s="118"/>
    </row>
    <row r="2732" spans="1:21">
      <c r="A2732">
        <v>845069</v>
      </c>
      <c r="B2732" t="s">
        <v>982</v>
      </c>
      <c r="C2732" t="s">
        <v>3939</v>
      </c>
      <c r="D2732" t="s">
        <v>1047</v>
      </c>
      <c r="E2732" t="s">
        <v>2870</v>
      </c>
      <c r="F2732" t="s">
        <v>80</v>
      </c>
      <c r="G2732" t="s">
        <v>214</v>
      </c>
      <c r="H2732">
        <v>12</v>
      </c>
      <c r="I2732">
        <v>12</v>
      </c>
      <c r="J2732">
        <v>12</v>
      </c>
      <c r="K2732">
        <v>12</v>
      </c>
      <c r="L2732">
        <v>12</v>
      </c>
      <c r="N2732" s="171" t="str">
        <f t="shared" si="129"/>
        <v>845069-BRWHT-ML</v>
      </c>
      <c r="O2732" s="172">
        <f>IF(B2732="NET","",IF(B2732="","",IFERROR(VLOOKUP(N2732,EAN!$A:$B,2,FALSE),"MANGLER - MÅ OPPDATERE EAN-FANEN")))</f>
        <v>7048652766458</v>
      </c>
      <c r="P2732" s="171">
        <f t="shared" si="130"/>
        <v>12</v>
      </c>
      <c r="Q2732" s="171">
        <f t="shared" si="131"/>
        <v>12</v>
      </c>
      <c r="S2732" s="102" t="str">
        <f>IF(B2732="NET","",IFERROR(VLOOKUP(O2732,'2) Order Form'!$V$9:$V$905,1,FALSE),"Ikke med I order form"))</f>
        <v>Ikke med I order form</v>
      </c>
      <c r="U2732" s="118"/>
    </row>
    <row r="2733" spans="1:21">
      <c r="A2733">
        <v>845069</v>
      </c>
      <c r="B2733" t="s">
        <v>982</v>
      </c>
      <c r="C2733" t="s">
        <v>3939</v>
      </c>
      <c r="D2733" t="s">
        <v>1048</v>
      </c>
      <c r="E2733" t="s">
        <v>2870</v>
      </c>
      <c r="F2733" t="s">
        <v>81</v>
      </c>
      <c r="G2733" t="s">
        <v>214</v>
      </c>
      <c r="H2733">
        <v>8</v>
      </c>
      <c r="I2733">
        <v>8</v>
      </c>
      <c r="J2733">
        <v>8</v>
      </c>
      <c r="K2733">
        <v>8</v>
      </c>
      <c r="L2733">
        <v>8</v>
      </c>
      <c r="N2733" s="171" t="str">
        <f t="shared" si="129"/>
        <v>845069-BRWHT-LXL</v>
      </c>
      <c r="O2733" s="172">
        <f>IF(B2733="NET","",IF(B2733="","",IFERROR(VLOOKUP(N2733,EAN!$A:$B,2,FALSE),"MANGLER - MÅ OPPDATERE EAN-FANEN")))</f>
        <v>7048652766441</v>
      </c>
      <c r="P2733" s="171">
        <f t="shared" si="130"/>
        <v>8</v>
      </c>
      <c r="Q2733" s="171">
        <f t="shared" si="131"/>
        <v>8</v>
      </c>
      <c r="S2733" s="102" t="str">
        <f>IF(B2733="NET","",IFERROR(VLOOKUP(O2733,'2) Order Form'!$V$9:$V$905,1,FALSE),"Ikke med I order form"))</f>
        <v>Ikke med I order form</v>
      </c>
      <c r="U2733" s="118"/>
    </row>
    <row r="2734" spans="1:21">
      <c r="A2734">
        <v>845069</v>
      </c>
      <c r="B2734" t="s">
        <v>982</v>
      </c>
      <c r="C2734" t="s">
        <v>3939</v>
      </c>
      <c r="D2734" t="s">
        <v>1484</v>
      </c>
      <c r="E2734" t="s">
        <v>1470</v>
      </c>
      <c r="F2734" t="s">
        <v>79</v>
      </c>
      <c r="G2734" t="s">
        <v>214</v>
      </c>
      <c r="H2734">
        <v>48</v>
      </c>
      <c r="I2734">
        <v>48</v>
      </c>
      <c r="J2734">
        <v>48</v>
      </c>
      <c r="K2734">
        <v>48</v>
      </c>
      <c r="L2734">
        <v>48</v>
      </c>
      <c r="N2734" s="171" t="str">
        <f t="shared" si="129"/>
        <v>845069-DUSK-SM</v>
      </c>
      <c r="O2734" s="172">
        <f>IF(B2734="NET","",IF(B2734="","",IFERROR(VLOOKUP(N2734,EAN!$A:$B,2,FALSE),"MANGLER - MÅ OPPDATERE EAN-FANEN")))</f>
        <v>7048652895806</v>
      </c>
      <c r="P2734" s="171">
        <f t="shared" si="130"/>
        <v>48</v>
      </c>
      <c r="Q2734" s="171">
        <f t="shared" si="131"/>
        <v>48</v>
      </c>
      <c r="S2734" s="102">
        <f>IF(B2734="NET","",IFERROR(VLOOKUP(O2734,'2) Order Form'!$V$9:$V$905,1,FALSE),"Ikke med I order form"))</f>
        <v>7048652895806</v>
      </c>
      <c r="U2734" s="118"/>
    </row>
    <row r="2735" spans="1:21">
      <c r="A2735">
        <v>845069</v>
      </c>
      <c r="B2735" t="s">
        <v>982</v>
      </c>
      <c r="C2735" t="s">
        <v>3939</v>
      </c>
      <c r="D2735" t="s">
        <v>1485</v>
      </c>
      <c r="E2735" t="s">
        <v>1470</v>
      </c>
      <c r="F2735" t="s">
        <v>80</v>
      </c>
      <c r="G2735" t="s">
        <v>214</v>
      </c>
      <c r="H2735">
        <v>49</v>
      </c>
      <c r="I2735">
        <v>49</v>
      </c>
      <c r="J2735">
        <v>49</v>
      </c>
      <c r="K2735">
        <v>49</v>
      </c>
      <c r="L2735">
        <v>49</v>
      </c>
      <c r="N2735" s="171" t="str">
        <f t="shared" si="129"/>
        <v>845069-DUSK-ML</v>
      </c>
      <c r="O2735" s="172">
        <f>IF(B2735="NET","",IF(B2735="","",IFERROR(VLOOKUP(N2735,EAN!$A:$B,2,FALSE),"MANGLER - MÅ OPPDATERE EAN-FANEN")))</f>
        <v>7048652895790</v>
      </c>
      <c r="P2735" s="171">
        <f t="shared" si="130"/>
        <v>49</v>
      </c>
      <c r="Q2735" s="171">
        <f t="shared" si="131"/>
        <v>49</v>
      </c>
      <c r="S2735" s="102">
        <f>IF(B2735="NET","",IFERROR(VLOOKUP(O2735,'2) Order Form'!$V$9:$V$905,1,FALSE),"Ikke med I order form"))</f>
        <v>7048652895790</v>
      </c>
      <c r="U2735" s="118"/>
    </row>
    <row r="2736" spans="1:21">
      <c r="A2736">
        <v>845069</v>
      </c>
      <c r="B2736" t="s">
        <v>982</v>
      </c>
      <c r="C2736" t="s">
        <v>3939</v>
      </c>
      <c r="D2736" t="s">
        <v>1486</v>
      </c>
      <c r="E2736" t="s">
        <v>1470</v>
      </c>
      <c r="F2736" t="s">
        <v>81</v>
      </c>
      <c r="G2736" t="s">
        <v>214</v>
      </c>
      <c r="H2736">
        <v>49</v>
      </c>
      <c r="I2736">
        <v>49</v>
      </c>
      <c r="J2736">
        <v>49</v>
      </c>
      <c r="K2736">
        <v>49</v>
      </c>
      <c r="L2736">
        <v>49</v>
      </c>
      <c r="N2736" s="171" t="str">
        <f t="shared" si="129"/>
        <v>845069-DUSK-LXL</v>
      </c>
      <c r="O2736" s="172">
        <f>IF(B2736="NET","",IF(B2736="","",IFERROR(VLOOKUP(N2736,EAN!$A:$B,2,FALSE),"MANGLER - MÅ OPPDATERE EAN-FANEN")))</f>
        <v>7048652895783</v>
      </c>
      <c r="P2736" s="171">
        <f t="shared" si="130"/>
        <v>49</v>
      </c>
      <c r="Q2736" s="171">
        <f t="shared" si="131"/>
        <v>49</v>
      </c>
      <c r="S2736" s="102">
        <f>IF(B2736="NET","",IFERROR(VLOOKUP(O2736,'2) Order Form'!$V$9:$V$905,1,FALSE),"Ikke med I order form"))</f>
        <v>7048652895783</v>
      </c>
      <c r="U2736" s="118"/>
    </row>
    <row r="2737" spans="1:21">
      <c r="A2737">
        <v>845069</v>
      </c>
      <c r="B2737" t="s">
        <v>982</v>
      </c>
      <c r="C2737" t="s">
        <v>3939</v>
      </c>
      <c r="D2737" t="s">
        <v>460</v>
      </c>
      <c r="E2737" t="s">
        <v>2891</v>
      </c>
      <c r="F2737" t="s">
        <v>79</v>
      </c>
      <c r="G2737" t="s">
        <v>214</v>
      </c>
      <c r="H2737">
        <v>33</v>
      </c>
      <c r="I2737">
        <v>33</v>
      </c>
      <c r="J2737">
        <v>33</v>
      </c>
      <c r="K2737">
        <v>33</v>
      </c>
      <c r="L2737">
        <v>33</v>
      </c>
      <c r="N2737" s="171" t="str">
        <f t="shared" si="129"/>
        <v>845069-MBL21-SM</v>
      </c>
      <c r="O2737" s="172">
        <f>IF(B2737="NET","",IF(B2737="","",IFERROR(VLOOKUP(N2737,EAN!$A:$B,2,FALSE),"MANGLER - MÅ OPPDATERE EAN-FANEN")))</f>
        <v>7048652666413</v>
      </c>
      <c r="P2737" s="171">
        <f t="shared" si="130"/>
        <v>33</v>
      </c>
      <c r="Q2737" s="171">
        <f t="shared" si="131"/>
        <v>33</v>
      </c>
      <c r="S2737" s="102">
        <f>IF(B2737="NET","",IFERROR(VLOOKUP(O2737,'2) Order Form'!$V$9:$V$905,1,FALSE),"Ikke med I order form"))</f>
        <v>7048652666413</v>
      </c>
      <c r="U2737" s="118"/>
    </row>
    <row r="2738" spans="1:21">
      <c r="A2738">
        <v>845069</v>
      </c>
      <c r="B2738" t="s">
        <v>982</v>
      </c>
      <c r="C2738" t="s">
        <v>3939</v>
      </c>
      <c r="D2738" t="s">
        <v>461</v>
      </c>
      <c r="E2738" t="s">
        <v>2891</v>
      </c>
      <c r="F2738" t="s">
        <v>80</v>
      </c>
      <c r="G2738" t="s">
        <v>214</v>
      </c>
      <c r="H2738">
        <v>171</v>
      </c>
      <c r="I2738">
        <v>171</v>
      </c>
      <c r="J2738">
        <v>171</v>
      </c>
      <c r="K2738">
        <v>171</v>
      </c>
      <c r="L2738">
        <v>171</v>
      </c>
      <c r="N2738" s="171" t="str">
        <f t="shared" si="129"/>
        <v>845069-MBL21-ML</v>
      </c>
      <c r="O2738" s="172">
        <f>IF(B2738="NET","",IF(B2738="","",IFERROR(VLOOKUP(N2738,EAN!$A:$B,2,FALSE),"MANGLER - MÅ OPPDATERE EAN-FANEN")))</f>
        <v>7048652666406</v>
      </c>
      <c r="P2738" s="171">
        <f t="shared" si="130"/>
        <v>171</v>
      </c>
      <c r="Q2738" s="171">
        <f t="shared" si="131"/>
        <v>171</v>
      </c>
      <c r="S2738" s="102">
        <f>IF(B2738="NET","",IFERROR(VLOOKUP(O2738,'2) Order Form'!$V$9:$V$905,1,FALSE),"Ikke med I order form"))</f>
        <v>7048652666406</v>
      </c>
      <c r="U2738" s="118"/>
    </row>
    <row r="2739" spans="1:21">
      <c r="A2739">
        <v>845069</v>
      </c>
      <c r="B2739" t="s">
        <v>982</v>
      </c>
      <c r="C2739" t="s">
        <v>3939</v>
      </c>
      <c r="D2739" t="s">
        <v>462</v>
      </c>
      <c r="E2739" t="s">
        <v>2891</v>
      </c>
      <c r="F2739" t="s">
        <v>81</v>
      </c>
      <c r="G2739" t="s">
        <v>214</v>
      </c>
      <c r="H2739">
        <v>102</v>
      </c>
      <c r="I2739">
        <v>102</v>
      </c>
      <c r="J2739">
        <v>102</v>
      </c>
      <c r="K2739">
        <v>102</v>
      </c>
      <c r="L2739">
        <v>102</v>
      </c>
      <c r="N2739" s="171" t="str">
        <f t="shared" si="129"/>
        <v>845069-MBL21-LXL</v>
      </c>
      <c r="O2739" s="172">
        <f>IF(B2739="NET","",IF(B2739="","",IFERROR(VLOOKUP(N2739,EAN!$A:$B,2,FALSE),"MANGLER - MÅ OPPDATERE EAN-FANEN")))</f>
        <v>7048652666390</v>
      </c>
      <c r="P2739" s="171">
        <f t="shared" si="130"/>
        <v>102</v>
      </c>
      <c r="Q2739" s="171">
        <f t="shared" si="131"/>
        <v>102</v>
      </c>
      <c r="S2739" s="102">
        <f>IF(B2739="NET","",IFERROR(VLOOKUP(O2739,'2) Order Form'!$V$9:$V$905,1,FALSE),"Ikke med I order form"))</f>
        <v>7048652666390</v>
      </c>
      <c r="U2739" s="118"/>
    </row>
    <row r="2740" spans="1:21">
      <c r="A2740">
        <v>845069</v>
      </c>
      <c r="B2740" t="s">
        <v>982</v>
      </c>
      <c r="C2740" t="s">
        <v>3939</v>
      </c>
      <c r="D2740" t="s">
        <v>446</v>
      </c>
      <c r="E2740" t="s">
        <v>936</v>
      </c>
      <c r="F2740" t="s">
        <v>80</v>
      </c>
      <c r="G2740" t="s">
        <v>214</v>
      </c>
      <c r="H2740">
        <v>0</v>
      </c>
      <c r="I2740">
        <v>0</v>
      </c>
      <c r="J2740">
        <v>0</v>
      </c>
      <c r="K2740">
        <v>0</v>
      </c>
      <c r="L2740">
        <v>0</v>
      </c>
      <c r="N2740" s="171" t="str">
        <f t="shared" si="129"/>
        <v>845069-MBLCK-ML</v>
      </c>
      <c r="O2740" s="172">
        <f>IF(B2740="NET","",IF(B2740="","",IFERROR(VLOOKUP(N2740,EAN!$A:$B,2,FALSE),"MANGLER - MÅ OPPDATERE EAN-FANEN")))</f>
        <v>7048652272805</v>
      </c>
      <c r="P2740" s="171">
        <f t="shared" si="130"/>
        <v>0</v>
      </c>
      <c r="Q2740" s="171">
        <f t="shared" si="131"/>
        <v>0</v>
      </c>
      <c r="S2740" s="102" t="str">
        <f>IF(B2740="NET","",IFERROR(VLOOKUP(O2740,'2) Order Form'!$V$9:$V$905,1,FALSE),"Ikke med I order form"))</f>
        <v>Ikke med I order form</v>
      </c>
      <c r="U2740" s="118"/>
    </row>
    <row r="2741" spans="1:21">
      <c r="A2741">
        <v>845069</v>
      </c>
      <c r="B2741" t="s">
        <v>982</v>
      </c>
      <c r="C2741" t="s">
        <v>3939</v>
      </c>
      <c r="D2741" t="s">
        <v>221</v>
      </c>
      <c r="E2741" t="s">
        <v>222</v>
      </c>
      <c r="F2741" t="s">
        <v>79</v>
      </c>
      <c r="G2741" t="s">
        <v>214</v>
      </c>
      <c r="H2741">
        <v>0</v>
      </c>
      <c r="I2741">
        <v>0</v>
      </c>
      <c r="J2741">
        <v>0</v>
      </c>
      <c r="K2741">
        <v>0</v>
      </c>
      <c r="L2741">
        <v>0</v>
      </c>
      <c r="N2741" s="171" t="str">
        <f t="shared" si="129"/>
        <v>845069-MEAME-SM</v>
      </c>
      <c r="O2741" s="172">
        <f>IF(B2741="NET","",IF(B2741="","",IFERROR(VLOOKUP(N2741,EAN!$A:$B,2,FALSE),"MANGLER - MÅ OPPDATERE EAN-FANEN")))</f>
        <v>7048652660329</v>
      </c>
      <c r="P2741" s="171">
        <f t="shared" si="130"/>
        <v>0</v>
      </c>
      <c r="Q2741" s="171">
        <f t="shared" si="131"/>
        <v>0</v>
      </c>
      <c r="S2741" s="102" t="str">
        <f>IF(B2741="NET","",IFERROR(VLOOKUP(O2741,'2) Order Form'!$V$9:$V$905,1,FALSE),"Ikke med I order form"))</f>
        <v>Ikke med I order form</v>
      </c>
      <c r="U2741" s="118"/>
    </row>
    <row r="2742" spans="1:21">
      <c r="A2742">
        <v>845069</v>
      </c>
      <c r="B2742" t="s">
        <v>982</v>
      </c>
      <c r="C2742" t="s">
        <v>3939</v>
      </c>
      <c r="D2742" t="s">
        <v>223</v>
      </c>
      <c r="E2742" t="s">
        <v>222</v>
      </c>
      <c r="F2742" t="s">
        <v>80</v>
      </c>
      <c r="G2742" t="s">
        <v>214</v>
      </c>
      <c r="H2742">
        <v>0</v>
      </c>
      <c r="I2742">
        <v>0</v>
      </c>
      <c r="J2742">
        <v>0</v>
      </c>
      <c r="K2742">
        <v>0</v>
      </c>
      <c r="L2742">
        <v>0</v>
      </c>
      <c r="N2742" s="171" t="str">
        <f t="shared" si="129"/>
        <v>845069-MEAME-ML</v>
      </c>
      <c r="O2742" s="172">
        <f>IF(B2742="NET","",IF(B2742="","",IFERROR(VLOOKUP(N2742,EAN!$A:$B,2,FALSE),"MANGLER - MÅ OPPDATERE EAN-FANEN")))</f>
        <v>7048652660312</v>
      </c>
      <c r="P2742" s="171">
        <f t="shared" si="130"/>
        <v>0</v>
      </c>
      <c r="Q2742" s="171">
        <f t="shared" si="131"/>
        <v>0</v>
      </c>
      <c r="S2742" s="102" t="str">
        <f>IF(B2742="NET","",IFERROR(VLOOKUP(O2742,'2) Order Form'!$V$9:$V$905,1,FALSE),"Ikke med I order form"))</f>
        <v>Ikke med I order form</v>
      </c>
      <c r="U2742" s="118"/>
    </row>
    <row r="2743" spans="1:21">
      <c r="A2743">
        <v>845069</v>
      </c>
      <c r="B2743" t="s">
        <v>982</v>
      </c>
      <c r="C2743" t="s">
        <v>3939</v>
      </c>
      <c r="D2743" t="s">
        <v>224</v>
      </c>
      <c r="E2743" t="s">
        <v>222</v>
      </c>
      <c r="F2743" t="s">
        <v>81</v>
      </c>
      <c r="G2743" t="s">
        <v>214</v>
      </c>
      <c r="H2743">
        <v>18</v>
      </c>
      <c r="I2743">
        <v>18</v>
      </c>
      <c r="J2743">
        <v>18</v>
      </c>
      <c r="K2743">
        <v>18</v>
      </c>
      <c r="L2743">
        <v>18</v>
      </c>
      <c r="N2743" s="171" t="str">
        <f t="shared" si="129"/>
        <v>845069-MEAME-LXL</v>
      </c>
      <c r="O2743" s="172">
        <f>IF(B2743="NET","",IF(B2743="","",IFERROR(VLOOKUP(N2743,EAN!$A:$B,2,FALSE),"MANGLER - MÅ OPPDATERE EAN-FANEN")))</f>
        <v>7048652660305</v>
      </c>
      <c r="P2743" s="171">
        <f t="shared" si="130"/>
        <v>18</v>
      </c>
      <c r="Q2743" s="171">
        <f t="shared" si="131"/>
        <v>18</v>
      </c>
      <c r="S2743" s="102" t="str">
        <f>IF(B2743="NET","",IFERROR(VLOOKUP(O2743,'2) Order Form'!$V$9:$V$905,1,FALSE),"Ikke med I order form"))</f>
        <v>Ikke med I order form</v>
      </c>
      <c r="U2743" s="118"/>
    </row>
    <row r="2744" spans="1:21">
      <c r="A2744">
        <v>845069</v>
      </c>
      <c r="B2744" t="s">
        <v>982</v>
      </c>
      <c r="C2744" t="s">
        <v>3939</v>
      </c>
      <c r="D2744" t="s">
        <v>448</v>
      </c>
      <c r="E2744" t="s">
        <v>938</v>
      </c>
      <c r="F2744" t="s">
        <v>79</v>
      </c>
      <c r="G2744" t="s">
        <v>214</v>
      </c>
      <c r="H2744">
        <v>0</v>
      </c>
      <c r="I2744">
        <v>0</v>
      </c>
      <c r="J2744">
        <v>0</v>
      </c>
      <c r="K2744">
        <v>0</v>
      </c>
      <c r="L2744">
        <v>0</v>
      </c>
      <c r="N2744" s="171" t="str">
        <f t="shared" si="129"/>
        <v>845069-MEHRD-SM</v>
      </c>
      <c r="O2744" s="172">
        <f>IF(B2744="NET","",IF(B2744="","",IFERROR(VLOOKUP(N2744,EAN!$A:$B,2,FALSE),"MANGLER - MÅ OPPDATERE EAN-FANEN")))</f>
        <v>7048652272843</v>
      </c>
      <c r="P2744" s="171">
        <f t="shared" si="130"/>
        <v>0</v>
      </c>
      <c r="Q2744" s="171">
        <f t="shared" si="131"/>
        <v>0</v>
      </c>
      <c r="S2744" s="102" t="str">
        <f>IF(B2744="NET","",IFERROR(VLOOKUP(O2744,'2) Order Form'!$V$9:$V$905,1,FALSE),"Ikke med I order form"))</f>
        <v>Ikke med I order form</v>
      </c>
      <c r="U2744" s="118"/>
    </row>
    <row r="2745" spans="1:21">
      <c r="A2745">
        <v>845069</v>
      </c>
      <c r="B2745" t="s">
        <v>982</v>
      </c>
      <c r="C2745" t="s">
        <v>3939</v>
      </c>
      <c r="D2745" t="s">
        <v>449</v>
      </c>
      <c r="E2745" t="s">
        <v>938</v>
      </c>
      <c r="F2745" t="s">
        <v>80</v>
      </c>
      <c r="G2745" t="s">
        <v>214</v>
      </c>
      <c r="H2745">
        <v>0</v>
      </c>
      <c r="I2745">
        <v>0</v>
      </c>
      <c r="J2745">
        <v>0</v>
      </c>
      <c r="K2745">
        <v>0</v>
      </c>
      <c r="L2745">
        <v>0</v>
      </c>
      <c r="N2745" s="171" t="str">
        <f t="shared" si="129"/>
        <v>845069-MEHRD-ML</v>
      </c>
      <c r="O2745" s="172">
        <f>IF(B2745="NET","",IF(B2745="","",IFERROR(VLOOKUP(N2745,EAN!$A:$B,2,FALSE),"MANGLER - MÅ OPPDATERE EAN-FANEN")))</f>
        <v>7048652272836</v>
      </c>
      <c r="P2745" s="171">
        <f t="shared" si="130"/>
        <v>0</v>
      </c>
      <c r="Q2745" s="171">
        <f t="shared" si="131"/>
        <v>0</v>
      </c>
      <c r="S2745" s="102" t="str">
        <f>IF(B2745="NET","",IFERROR(VLOOKUP(O2745,'2) Order Form'!$V$9:$V$905,1,FALSE),"Ikke med I order form"))</f>
        <v>Ikke med I order form</v>
      </c>
      <c r="U2745" s="118"/>
    </row>
    <row r="2746" spans="1:21">
      <c r="A2746">
        <v>845069</v>
      </c>
      <c r="B2746" t="s">
        <v>982</v>
      </c>
      <c r="C2746" t="s">
        <v>3939</v>
      </c>
      <c r="D2746" t="s">
        <v>450</v>
      </c>
      <c r="E2746" t="s">
        <v>938</v>
      </c>
      <c r="F2746" t="s">
        <v>81</v>
      </c>
      <c r="G2746" t="s">
        <v>214</v>
      </c>
      <c r="H2746">
        <v>0</v>
      </c>
      <c r="I2746">
        <v>0</v>
      </c>
      <c r="J2746">
        <v>0</v>
      </c>
      <c r="K2746">
        <v>0</v>
      </c>
      <c r="L2746">
        <v>0</v>
      </c>
      <c r="N2746" s="171" t="str">
        <f t="shared" si="129"/>
        <v>845069-MEHRD-LXL</v>
      </c>
      <c r="O2746" s="172">
        <f>IF(B2746="NET","",IF(B2746="","",IFERROR(VLOOKUP(N2746,EAN!$A:$B,2,FALSE),"MANGLER - MÅ OPPDATERE EAN-FANEN")))</f>
        <v>7048652272829</v>
      </c>
      <c r="P2746" s="171">
        <f t="shared" si="130"/>
        <v>0</v>
      </c>
      <c r="Q2746" s="171">
        <f t="shared" si="131"/>
        <v>0</v>
      </c>
      <c r="S2746" s="102" t="str">
        <f>IF(B2746="NET","",IFERROR(VLOOKUP(O2746,'2) Order Form'!$V$9:$V$905,1,FALSE),"Ikke med I order form"))</f>
        <v>Ikke med I order form</v>
      </c>
      <c r="U2746" s="118"/>
    </row>
    <row r="2747" spans="1:21">
      <c r="A2747">
        <v>845069</v>
      </c>
      <c r="B2747" t="s">
        <v>982</v>
      </c>
      <c r="C2747" t="s">
        <v>3939</v>
      </c>
      <c r="D2747" t="s">
        <v>451</v>
      </c>
      <c r="E2747" t="s">
        <v>939</v>
      </c>
      <c r="F2747" t="s">
        <v>79</v>
      </c>
      <c r="G2747" t="s">
        <v>214</v>
      </c>
      <c r="H2747">
        <v>0</v>
      </c>
      <c r="I2747">
        <v>0</v>
      </c>
      <c r="J2747">
        <v>0</v>
      </c>
      <c r="K2747">
        <v>0</v>
      </c>
      <c r="L2747">
        <v>0</v>
      </c>
      <c r="N2747" s="171" t="str">
        <f t="shared" si="129"/>
        <v>845069-MFGRN-SM</v>
      </c>
      <c r="O2747" s="172">
        <f>IF(B2747="NET","",IF(B2747="","",IFERROR(VLOOKUP(N2747,EAN!$A:$B,2,FALSE),"MANGLER - MÅ OPPDATERE EAN-FANEN")))</f>
        <v>7048652539496</v>
      </c>
      <c r="P2747" s="171">
        <f t="shared" si="130"/>
        <v>0</v>
      </c>
      <c r="Q2747" s="171">
        <f t="shared" si="131"/>
        <v>0</v>
      </c>
      <c r="S2747" s="102" t="str">
        <f>IF(B2747="NET","",IFERROR(VLOOKUP(O2747,'2) Order Form'!$V$9:$V$905,1,FALSE),"Ikke med I order form"))</f>
        <v>Ikke med I order form</v>
      </c>
      <c r="U2747" s="118"/>
    </row>
    <row r="2748" spans="1:21">
      <c r="A2748">
        <v>845069</v>
      </c>
      <c r="B2748" t="s">
        <v>982</v>
      </c>
      <c r="C2748" t="s">
        <v>3939</v>
      </c>
      <c r="D2748" t="s">
        <v>452</v>
      </c>
      <c r="E2748" t="s">
        <v>939</v>
      </c>
      <c r="F2748" t="s">
        <v>80</v>
      </c>
      <c r="G2748" t="s">
        <v>214</v>
      </c>
      <c r="H2748">
        <v>0</v>
      </c>
      <c r="I2748">
        <v>0</v>
      </c>
      <c r="J2748">
        <v>0</v>
      </c>
      <c r="K2748">
        <v>0</v>
      </c>
      <c r="L2748">
        <v>0</v>
      </c>
      <c r="N2748" s="171" t="str">
        <f t="shared" si="129"/>
        <v>845069-MFGRN-ML</v>
      </c>
      <c r="O2748" s="172">
        <f>IF(B2748="NET","",IF(B2748="","",IFERROR(VLOOKUP(N2748,EAN!$A:$B,2,FALSE),"MANGLER - MÅ OPPDATERE EAN-FANEN")))</f>
        <v>7048652539489</v>
      </c>
      <c r="P2748" s="171">
        <f t="shared" si="130"/>
        <v>0</v>
      </c>
      <c r="Q2748" s="171">
        <f t="shared" si="131"/>
        <v>0</v>
      </c>
      <c r="S2748" s="102" t="str">
        <f>IF(B2748="NET","",IFERROR(VLOOKUP(O2748,'2) Order Form'!$V$9:$V$905,1,FALSE),"Ikke med I order form"))</f>
        <v>Ikke med I order form</v>
      </c>
      <c r="U2748" s="118"/>
    </row>
    <row r="2749" spans="1:21">
      <c r="A2749">
        <v>845069</v>
      </c>
      <c r="B2749" t="s">
        <v>982</v>
      </c>
      <c r="C2749" t="s">
        <v>3939</v>
      </c>
      <c r="D2749" t="s">
        <v>453</v>
      </c>
      <c r="E2749" t="s">
        <v>939</v>
      </c>
      <c r="F2749" t="s">
        <v>81</v>
      </c>
      <c r="G2749" t="s">
        <v>214</v>
      </c>
      <c r="H2749">
        <v>0</v>
      </c>
      <c r="I2749">
        <v>0</v>
      </c>
      <c r="J2749">
        <v>0</v>
      </c>
      <c r="K2749">
        <v>0</v>
      </c>
      <c r="L2749">
        <v>0</v>
      </c>
      <c r="N2749" s="171" t="str">
        <f t="shared" si="129"/>
        <v>845069-MFGRN-LXL</v>
      </c>
      <c r="O2749" s="172">
        <f>IF(B2749="NET","",IF(B2749="","",IFERROR(VLOOKUP(N2749,EAN!$A:$B,2,FALSE),"MANGLER - MÅ OPPDATERE EAN-FANEN")))</f>
        <v>7048652539472</v>
      </c>
      <c r="P2749" s="171">
        <f t="shared" si="130"/>
        <v>0</v>
      </c>
      <c r="Q2749" s="171">
        <f t="shared" si="131"/>
        <v>0</v>
      </c>
      <c r="S2749" s="102" t="str">
        <f>IF(B2749="NET","",IFERROR(VLOOKUP(O2749,'2) Order Form'!$V$9:$V$905,1,FALSE),"Ikke med I order form"))</f>
        <v>Ikke med I order form</v>
      </c>
      <c r="U2749" s="118"/>
    </row>
    <row r="2750" spans="1:21">
      <c r="A2750">
        <v>845069</v>
      </c>
      <c r="B2750" t="s">
        <v>982</v>
      </c>
      <c r="C2750" t="s">
        <v>3939</v>
      </c>
      <c r="D2750" t="s">
        <v>152</v>
      </c>
      <c r="E2750" t="s">
        <v>144</v>
      </c>
      <c r="F2750" t="s">
        <v>79</v>
      </c>
      <c r="G2750" t="s">
        <v>214</v>
      </c>
      <c r="H2750">
        <v>0</v>
      </c>
      <c r="I2750">
        <v>0</v>
      </c>
      <c r="J2750">
        <v>0</v>
      </c>
      <c r="K2750">
        <v>0</v>
      </c>
      <c r="L2750">
        <v>0</v>
      </c>
      <c r="N2750" s="171" t="str">
        <f t="shared" si="129"/>
        <v>845069-MMBLU-SM</v>
      </c>
      <c r="O2750" s="172">
        <f>IF(B2750="NET","",IF(B2750="","",IFERROR(VLOOKUP(N2750,EAN!$A:$B,2,FALSE),"MANGLER - MÅ OPPDATERE EAN-FANEN")))</f>
        <v>7048652539526</v>
      </c>
      <c r="P2750" s="171">
        <f t="shared" si="130"/>
        <v>0</v>
      </c>
      <c r="Q2750" s="171">
        <f t="shared" si="131"/>
        <v>0</v>
      </c>
      <c r="S2750" s="102" t="str">
        <f>IF(B2750="NET","",IFERROR(VLOOKUP(O2750,'2) Order Form'!$V$9:$V$905,1,FALSE),"Ikke med I order form"))</f>
        <v>Ikke med I order form</v>
      </c>
      <c r="U2750" s="118"/>
    </row>
    <row r="2751" spans="1:21">
      <c r="A2751">
        <v>845069</v>
      </c>
      <c r="B2751" t="s">
        <v>982</v>
      </c>
      <c r="C2751" t="s">
        <v>3939</v>
      </c>
      <c r="D2751" t="s">
        <v>153</v>
      </c>
      <c r="E2751" t="s">
        <v>144</v>
      </c>
      <c r="F2751" t="s">
        <v>80</v>
      </c>
      <c r="G2751" t="s">
        <v>214</v>
      </c>
      <c r="H2751">
        <v>0</v>
      </c>
      <c r="I2751">
        <v>0</v>
      </c>
      <c r="J2751">
        <v>0</v>
      </c>
      <c r="K2751">
        <v>0</v>
      </c>
      <c r="L2751">
        <v>0</v>
      </c>
      <c r="N2751" s="171" t="str">
        <f t="shared" si="129"/>
        <v>845069-MMBLU-ML</v>
      </c>
      <c r="O2751" s="172">
        <f>IF(B2751="NET","",IF(B2751="","",IFERROR(VLOOKUP(N2751,EAN!$A:$B,2,FALSE),"MANGLER - MÅ OPPDATERE EAN-FANEN")))</f>
        <v>7048652539519</v>
      </c>
      <c r="P2751" s="171">
        <f t="shared" si="130"/>
        <v>0</v>
      </c>
      <c r="Q2751" s="171">
        <f t="shared" si="131"/>
        <v>0</v>
      </c>
      <c r="S2751" s="102" t="str">
        <f>IF(B2751="NET","",IFERROR(VLOOKUP(O2751,'2) Order Form'!$V$9:$V$905,1,FALSE),"Ikke med I order form"))</f>
        <v>Ikke med I order form</v>
      </c>
      <c r="U2751" s="118"/>
    </row>
    <row r="2752" spans="1:21">
      <c r="A2752">
        <v>845069</v>
      </c>
      <c r="B2752" t="s">
        <v>982</v>
      </c>
      <c r="C2752" t="s">
        <v>3939</v>
      </c>
      <c r="D2752" t="s">
        <v>154</v>
      </c>
      <c r="E2752" t="s">
        <v>144</v>
      </c>
      <c r="F2752" t="s">
        <v>81</v>
      </c>
      <c r="G2752" t="s">
        <v>214</v>
      </c>
      <c r="H2752">
        <v>0</v>
      </c>
      <c r="I2752">
        <v>0</v>
      </c>
      <c r="J2752">
        <v>0</v>
      </c>
      <c r="K2752">
        <v>0</v>
      </c>
      <c r="L2752">
        <v>0</v>
      </c>
      <c r="N2752" s="171" t="str">
        <f t="shared" si="129"/>
        <v>845069-MMBLU-LXL</v>
      </c>
      <c r="O2752" s="172">
        <f>IF(B2752="NET","",IF(B2752="","",IFERROR(VLOOKUP(N2752,EAN!$A:$B,2,FALSE),"MANGLER - MÅ OPPDATERE EAN-FANEN")))</f>
        <v>7048652539502</v>
      </c>
      <c r="P2752" s="171">
        <f t="shared" si="130"/>
        <v>0</v>
      </c>
      <c r="Q2752" s="171">
        <f t="shared" si="131"/>
        <v>0</v>
      </c>
      <c r="S2752" s="102" t="str">
        <f>IF(B2752="NET","",IFERROR(VLOOKUP(O2752,'2) Order Form'!$V$9:$V$905,1,FALSE),"Ikke med I order form"))</f>
        <v>Ikke med I order form</v>
      </c>
      <c r="U2752" s="118"/>
    </row>
    <row r="2753" spans="1:21">
      <c r="A2753">
        <v>845069</v>
      </c>
      <c r="B2753" t="s">
        <v>982</v>
      </c>
      <c r="C2753" t="s">
        <v>3939</v>
      </c>
      <c r="D2753" t="s">
        <v>226</v>
      </c>
      <c r="E2753" t="s">
        <v>83</v>
      </c>
      <c r="F2753" t="s">
        <v>79</v>
      </c>
      <c r="G2753" t="s">
        <v>214</v>
      </c>
      <c r="H2753">
        <v>0</v>
      </c>
      <c r="I2753">
        <v>0</v>
      </c>
      <c r="J2753">
        <v>0</v>
      </c>
      <c r="K2753">
        <v>0</v>
      </c>
      <c r="L2753">
        <v>0</v>
      </c>
      <c r="N2753" s="171" t="str">
        <f t="shared" si="129"/>
        <v>845069-MNAVY-SM</v>
      </c>
      <c r="O2753" s="172">
        <f>IF(B2753="NET","",IF(B2753="","",IFERROR(VLOOKUP(N2753,EAN!$A:$B,2,FALSE),"MANGLER - MÅ OPPDATERE EAN-FANEN")))</f>
        <v>7048652272874</v>
      </c>
      <c r="P2753" s="171">
        <f t="shared" si="130"/>
        <v>0</v>
      </c>
      <c r="Q2753" s="171">
        <f t="shared" si="131"/>
        <v>0</v>
      </c>
      <c r="S2753" s="102" t="str">
        <f>IF(B2753="NET","",IFERROR(VLOOKUP(O2753,'2) Order Form'!$V$9:$V$905,1,FALSE),"Ikke med I order form"))</f>
        <v>Ikke med I order form</v>
      </c>
      <c r="U2753" s="118"/>
    </row>
    <row r="2754" spans="1:21">
      <c r="A2754">
        <v>845069</v>
      </c>
      <c r="B2754" t="s">
        <v>982</v>
      </c>
      <c r="C2754" t="s">
        <v>3939</v>
      </c>
      <c r="D2754" t="s">
        <v>227</v>
      </c>
      <c r="E2754" t="s">
        <v>83</v>
      </c>
      <c r="F2754" t="s">
        <v>80</v>
      </c>
      <c r="G2754" t="s">
        <v>214</v>
      </c>
      <c r="H2754">
        <v>0</v>
      </c>
      <c r="I2754">
        <v>0</v>
      </c>
      <c r="J2754">
        <v>0</v>
      </c>
      <c r="K2754">
        <v>0</v>
      </c>
      <c r="L2754">
        <v>0</v>
      </c>
      <c r="N2754" s="171" t="str">
        <f t="shared" si="129"/>
        <v>845069-MNAVY-ML</v>
      </c>
      <c r="O2754" s="172">
        <f>IF(B2754="NET","",IF(B2754="","",IFERROR(VLOOKUP(N2754,EAN!$A:$B,2,FALSE),"MANGLER - MÅ OPPDATERE EAN-FANEN")))</f>
        <v>7048652272867</v>
      </c>
      <c r="P2754" s="171">
        <f t="shared" si="130"/>
        <v>0</v>
      </c>
      <c r="Q2754" s="171">
        <f t="shared" si="131"/>
        <v>0</v>
      </c>
      <c r="S2754" s="102" t="str">
        <f>IF(B2754="NET","",IFERROR(VLOOKUP(O2754,'2) Order Form'!$V$9:$V$905,1,FALSE),"Ikke med I order form"))</f>
        <v>Ikke med I order form</v>
      </c>
      <c r="U2754" s="118"/>
    </row>
    <row r="2755" spans="1:21">
      <c r="A2755">
        <v>845069</v>
      </c>
      <c r="B2755" t="s">
        <v>982</v>
      </c>
      <c r="C2755" t="s">
        <v>3939</v>
      </c>
      <c r="D2755" t="s">
        <v>228</v>
      </c>
      <c r="E2755" t="s">
        <v>83</v>
      </c>
      <c r="F2755" t="s">
        <v>81</v>
      </c>
      <c r="G2755" t="s">
        <v>214</v>
      </c>
      <c r="H2755">
        <v>0</v>
      </c>
      <c r="I2755">
        <v>0</v>
      </c>
      <c r="J2755">
        <v>0</v>
      </c>
      <c r="K2755">
        <v>0</v>
      </c>
      <c r="L2755">
        <v>0</v>
      </c>
      <c r="N2755" s="171" t="str">
        <f t="shared" si="129"/>
        <v>845069-MNAVY-LXL</v>
      </c>
      <c r="O2755" s="172">
        <f>IF(B2755="NET","",IF(B2755="","",IFERROR(VLOOKUP(N2755,EAN!$A:$B,2,FALSE),"MANGLER - MÅ OPPDATERE EAN-FANEN")))</f>
        <v>7048652272850</v>
      </c>
      <c r="P2755" s="171">
        <f t="shared" si="130"/>
        <v>0</v>
      </c>
      <c r="Q2755" s="171">
        <f t="shared" si="131"/>
        <v>0</v>
      </c>
      <c r="S2755" s="102" t="str">
        <f>IF(B2755="NET","",IFERROR(VLOOKUP(O2755,'2) Order Form'!$V$9:$V$905,1,FALSE),"Ikke med I order form"))</f>
        <v>Ikke med I order form</v>
      </c>
      <c r="U2755" s="118"/>
    </row>
    <row r="2756" spans="1:21">
      <c r="A2756">
        <v>845069</v>
      </c>
      <c r="B2756" t="s">
        <v>982</v>
      </c>
      <c r="C2756" t="s">
        <v>3939</v>
      </c>
      <c r="D2756" t="s">
        <v>454</v>
      </c>
      <c r="E2756" t="s">
        <v>940</v>
      </c>
      <c r="F2756" t="s">
        <v>79</v>
      </c>
      <c r="G2756" t="s">
        <v>214</v>
      </c>
      <c r="H2756">
        <v>0</v>
      </c>
      <c r="I2756">
        <v>0</v>
      </c>
      <c r="J2756">
        <v>0</v>
      </c>
      <c r="K2756">
        <v>0</v>
      </c>
      <c r="L2756">
        <v>0</v>
      </c>
      <c r="N2756" s="171" t="str">
        <f t="shared" si="129"/>
        <v>845069-MOEDB-SM</v>
      </c>
      <c r="O2756" s="172">
        <f>IF(B2756="NET","",IF(B2756="","",IFERROR(VLOOKUP(N2756,EAN!$A:$B,2,FALSE),"MANGLER - MÅ OPPDATERE EAN-FANEN")))</f>
        <v>7048652272904</v>
      </c>
      <c r="P2756" s="171">
        <f t="shared" si="130"/>
        <v>0</v>
      </c>
      <c r="Q2756" s="171">
        <f t="shared" si="131"/>
        <v>0</v>
      </c>
      <c r="S2756" s="102" t="str">
        <f>IF(B2756="NET","",IFERROR(VLOOKUP(O2756,'2) Order Form'!$V$9:$V$905,1,FALSE),"Ikke med I order form"))</f>
        <v>Ikke med I order form</v>
      </c>
      <c r="U2756" s="118"/>
    </row>
    <row r="2757" spans="1:21">
      <c r="A2757">
        <v>845069</v>
      </c>
      <c r="B2757" t="s">
        <v>982</v>
      </c>
      <c r="C2757" t="s">
        <v>3939</v>
      </c>
      <c r="D2757" t="s">
        <v>455</v>
      </c>
      <c r="E2757" t="s">
        <v>940</v>
      </c>
      <c r="F2757" t="s">
        <v>80</v>
      </c>
      <c r="G2757" t="s">
        <v>214</v>
      </c>
      <c r="H2757">
        <v>0</v>
      </c>
      <c r="I2757">
        <v>0</v>
      </c>
      <c r="J2757">
        <v>0</v>
      </c>
      <c r="K2757">
        <v>0</v>
      </c>
      <c r="L2757">
        <v>0</v>
      </c>
      <c r="N2757" s="171" t="str">
        <f t="shared" si="129"/>
        <v>845069-MOEDB-ML</v>
      </c>
      <c r="O2757" s="172">
        <f>IF(B2757="NET","",IF(B2757="","",IFERROR(VLOOKUP(N2757,EAN!$A:$B,2,FALSE),"MANGLER - MÅ OPPDATERE EAN-FANEN")))</f>
        <v>7048652272898</v>
      </c>
      <c r="P2757" s="171">
        <f t="shared" si="130"/>
        <v>0</v>
      </c>
      <c r="Q2757" s="171">
        <f t="shared" si="131"/>
        <v>0</v>
      </c>
      <c r="S2757" s="102" t="str">
        <f>IF(B2757="NET","",IFERROR(VLOOKUP(O2757,'2) Order Form'!$V$9:$V$905,1,FALSE),"Ikke med I order form"))</f>
        <v>Ikke med I order form</v>
      </c>
      <c r="U2757" s="118"/>
    </row>
    <row r="2758" spans="1:21">
      <c r="A2758">
        <v>845069</v>
      </c>
      <c r="B2758" t="s">
        <v>982</v>
      </c>
      <c r="C2758" t="s">
        <v>3939</v>
      </c>
      <c r="D2758" t="s">
        <v>456</v>
      </c>
      <c r="E2758" t="s">
        <v>940</v>
      </c>
      <c r="F2758" t="s">
        <v>81</v>
      </c>
      <c r="G2758" t="s">
        <v>214</v>
      </c>
      <c r="H2758">
        <v>0</v>
      </c>
      <c r="I2758">
        <v>0</v>
      </c>
      <c r="J2758">
        <v>0</v>
      </c>
      <c r="K2758">
        <v>0</v>
      </c>
      <c r="L2758">
        <v>0</v>
      </c>
      <c r="N2758" s="171" t="str">
        <f t="shared" si="129"/>
        <v>845069-MOEDB-LXL</v>
      </c>
      <c r="O2758" s="172">
        <f>IF(B2758="NET","",IF(B2758="","",IFERROR(VLOOKUP(N2758,EAN!$A:$B,2,FALSE),"MANGLER - MÅ OPPDATERE EAN-FANEN")))</f>
        <v>7048652272881</v>
      </c>
      <c r="P2758" s="171">
        <f t="shared" si="130"/>
        <v>0</v>
      </c>
      <c r="Q2758" s="171">
        <f t="shared" si="131"/>
        <v>0</v>
      </c>
      <c r="S2758" s="102" t="str">
        <f>IF(B2758="NET","",IFERROR(VLOOKUP(O2758,'2) Order Form'!$V$9:$V$905,1,FALSE),"Ikke med I order form"))</f>
        <v>Ikke med I order form</v>
      </c>
      <c r="U2758" s="118"/>
    </row>
    <row r="2759" spans="1:21">
      <c r="A2759">
        <v>845069</v>
      </c>
      <c r="B2759" t="s">
        <v>982</v>
      </c>
      <c r="C2759" t="s">
        <v>3939</v>
      </c>
      <c r="D2759" t="s">
        <v>350</v>
      </c>
      <c r="E2759" t="s">
        <v>351</v>
      </c>
      <c r="F2759" t="s">
        <v>79</v>
      </c>
      <c r="G2759" t="s">
        <v>214</v>
      </c>
      <c r="H2759">
        <v>0</v>
      </c>
      <c r="I2759">
        <v>0</v>
      </c>
      <c r="J2759">
        <v>0</v>
      </c>
      <c r="K2759">
        <v>0</v>
      </c>
      <c r="L2759">
        <v>0</v>
      </c>
      <c r="N2759" s="171" t="str">
        <f t="shared" si="129"/>
        <v>845069-MROGD-SM</v>
      </c>
      <c r="O2759" s="172">
        <f>IF(B2759="NET","",IF(B2759="","",IFERROR(VLOOKUP(N2759,EAN!$A:$B,2,FALSE),"MANGLER - MÅ OPPDATERE EAN-FANEN")))</f>
        <v>7048652766496</v>
      </c>
      <c r="P2759" s="171">
        <f t="shared" si="130"/>
        <v>0</v>
      </c>
      <c r="Q2759" s="171">
        <f t="shared" si="131"/>
        <v>0</v>
      </c>
      <c r="S2759" s="102" t="str">
        <f>IF(B2759="NET","",IFERROR(VLOOKUP(O2759,'2) Order Form'!$V$9:$V$905,1,FALSE),"Ikke med I order form"))</f>
        <v>Ikke med I order form</v>
      </c>
      <c r="U2759" s="118"/>
    </row>
    <row r="2760" spans="1:21">
      <c r="A2760">
        <v>845069</v>
      </c>
      <c r="B2760" t="s">
        <v>982</v>
      </c>
      <c r="C2760" t="s">
        <v>3939</v>
      </c>
      <c r="D2760" t="s">
        <v>352</v>
      </c>
      <c r="E2760" t="s">
        <v>351</v>
      </c>
      <c r="F2760" t="s">
        <v>80</v>
      </c>
      <c r="G2760" t="s">
        <v>214</v>
      </c>
      <c r="H2760">
        <v>1</v>
      </c>
      <c r="I2760">
        <v>1</v>
      </c>
      <c r="J2760">
        <v>1</v>
      </c>
      <c r="K2760">
        <v>1</v>
      </c>
      <c r="L2760">
        <v>1</v>
      </c>
      <c r="N2760" s="171" t="str">
        <f t="shared" si="129"/>
        <v>845069-MROGD-ML</v>
      </c>
      <c r="O2760" s="172">
        <f>IF(B2760="NET","",IF(B2760="","",IFERROR(VLOOKUP(N2760,EAN!$A:$B,2,FALSE),"MANGLER - MÅ OPPDATERE EAN-FANEN")))</f>
        <v>7048652766489</v>
      </c>
      <c r="P2760" s="171">
        <f t="shared" si="130"/>
        <v>1</v>
      </c>
      <c r="Q2760" s="171">
        <f t="shared" si="131"/>
        <v>1</v>
      </c>
      <c r="S2760" s="102" t="str">
        <f>IF(B2760="NET","",IFERROR(VLOOKUP(O2760,'2) Order Form'!$V$9:$V$905,1,FALSE),"Ikke med I order form"))</f>
        <v>Ikke med I order form</v>
      </c>
      <c r="U2760" s="118"/>
    </row>
    <row r="2761" spans="1:21">
      <c r="A2761">
        <v>845069</v>
      </c>
      <c r="B2761" t="s">
        <v>982</v>
      </c>
      <c r="C2761" t="s">
        <v>3939</v>
      </c>
      <c r="D2761" t="s">
        <v>353</v>
      </c>
      <c r="E2761" t="s">
        <v>351</v>
      </c>
      <c r="F2761" t="s">
        <v>81</v>
      </c>
      <c r="G2761" t="s">
        <v>214</v>
      </c>
      <c r="H2761">
        <v>7</v>
      </c>
      <c r="I2761">
        <v>7</v>
      </c>
      <c r="J2761">
        <v>7</v>
      </c>
      <c r="K2761">
        <v>7</v>
      </c>
      <c r="L2761">
        <v>7</v>
      </c>
      <c r="N2761" s="171" t="str">
        <f t="shared" si="129"/>
        <v>845069-MROGD-LXL</v>
      </c>
      <c r="O2761" s="172">
        <f>IF(B2761="NET","",IF(B2761="","",IFERROR(VLOOKUP(N2761,EAN!$A:$B,2,FALSE),"MANGLER - MÅ OPPDATERE EAN-FANEN")))</f>
        <v>7048652766472</v>
      </c>
      <c r="P2761" s="171">
        <f t="shared" si="130"/>
        <v>7</v>
      </c>
      <c r="Q2761" s="171">
        <f t="shared" si="131"/>
        <v>7</v>
      </c>
      <c r="S2761" s="102" t="str">
        <f>IF(B2761="NET","",IFERROR(VLOOKUP(O2761,'2) Order Form'!$V$9:$V$905,1,FALSE),"Ikke med I order form"))</f>
        <v>Ikke med I order form</v>
      </c>
      <c r="U2761" s="118"/>
    </row>
    <row r="2762" spans="1:21">
      <c r="A2762">
        <v>845069</v>
      </c>
      <c r="B2762" t="s">
        <v>982</v>
      </c>
      <c r="C2762" t="s">
        <v>3939</v>
      </c>
      <c r="D2762" t="s">
        <v>155</v>
      </c>
      <c r="E2762" t="s">
        <v>145</v>
      </c>
      <c r="F2762" t="s">
        <v>79</v>
      </c>
      <c r="G2762" t="s">
        <v>214</v>
      </c>
      <c r="H2762">
        <v>0</v>
      </c>
      <c r="I2762">
        <v>0</v>
      </c>
      <c r="J2762">
        <v>0</v>
      </c>
      <c r="K2762">
        <v>0</v>
      </c>
      <c r="L2762">
        <v>0</v>
      </c>
      <c r="N2762" s="171" t="str">
        <f t="shared" si="129"/>
        <v>845069-MSBMC-SM</v>
      </c>
      <c r="O2762" s="172">
        <f>IF(B2762="NET","",IF(B2762="","",IFERROR(VLOOKUP(N2762,EAN!$A:$B,2,FALSE),"MANGLER - MÅ OPPDATERE EAN-FANEN")))</f>
        <v>7048652539557</v>
      </c>
      <c r="P2762" s="171">
        <f t="shared" si="130"/>
        <v>0</v>
      </c>
      <c r="Q2762" s="171">
        <f t="shared" si="131"/>
        <v>0</v>
      </c>
      <c r="S2762" s="102" t="str">
        <f>IF(B2762="NET","",IFERROR(VLOOKUP(O2762,'2) Order Form'!$V$9:$V$905,1,FALSE),"Ikke med I order form"))</f>
        <v>Ikke med I order form</v>
      </c>
      <c r="U2762" s="118"/>
    </row>
    <row r="2763" spans="1:21">
      <c r="A2763">
        <v>845069</v>
      </c>
      <c r="B2763" t="s">
        <v>982</v>
      </c>
      <c r="C2763" t="s">
        <v>3939</v>
      </c>
      <c r="D2763" t="s">
        <v>156</v>
      </c>
      <c r="E2763" t="s">
        <v>145</v>
      </c>
      <c r="F2763" t="s">
        <v>80</v>
      </c>
      <c r="G2763" t="s">
        <v>214</v>
      </c>
      <c r="H2763">
        <v>0</v>
      </c>
      <c r="I2763">
        <v>0</v>
      </c>
      <c r="J2763">
        <v>0</v>
      </c>
      <c r="K2763">
        <v>0</v>
      </c>
      <c r="L2763">
        <v>0</v>
      </c>
      <c r="N2763" s="171" t="str">
        <f t="shared" si="129"/>
        <v>845069-MSBMC-ML</v>
      </c>
      <c r="O2763" s="172">
        <f>IF(B2763="NET","",IF(B2763="","",IFERROR(VLOOKUP(N2763,EAN!$A:$B,2,FALSE),"MANGLER - MÅ OPPDATERE EAN-FANEN")))</f>
        <v>7048652539540</v>
      </c>
      <c r="P2763" s="171">
        <f t="shared" si="130"/>
        <v>0</v>
      </c>
      <c r="Q2763" s="171">
        <f t="shared" si="131"/>
        <v>0</v>
      </c>
      <c r="S2763" s="102" t="str">
        <f>IF(B2763="NET","",IFERROR(VLOOKUP(O2763,'2) Order Form'!$V$9:$V$905,1,FALSE),"Ikke med I order form"))</f>
        <v>Ikke med I order form</v>
      </c>
      <c r="U2763" s="118"/>
    </row>
    <row r="2764" spans="1:21">
      <c r="A2764">
        <v>845069</v>
      </c>
      <c r="B2764" t="s">
        <v>982</v>
      </c>
      <c r="C2764" t="s">
        <v>3939</v>
      </c>
      <c r="D2764" t="s">
        <v>157</v>
      </c>
      <c r="E2764" t="s">
        <v>145</v>
      </c>
      <c r="F2764" t="s">
        <v>81</v>
      </c>
      <c r="G2764" t="s">
        <v>214</v>
      </c>
      <c r="H2764">
        <v>0</v>
      </c>
      <c r="I2764">
        <v>0</v>
      </c>
      <c r="J2764">
        <v>0</v>
      </c>
      <c r="K2764">
        <v>0</v>
      </c>
      <c r="L2764">
        <v>0</v>
      </c>
      <c r="N2764" s="171" t="str">
        <f t="shared" si="129"/>
        <v>845069-MSBMC-LXL</v>
      </c>
      <c r="O2764" s="172">
        <f>IF(B2764="NET","",IF(B2764="","",IFERROR(VLOOKUP(N2764,EAN!$A:$B,2,FALSE),"MANGLER - MÅ OPPDATERE EAN-FANEN")))</f>
        <v>7048652539533</v>
      </c>
      <c r="P2764" s="171">
        <f t="shared" si="130"/>
        <v>0</v>
      </c>
      <c r="Q2764" s="171">
        <f t="shared" si="131"/>
        <v>0</v>
      </c>
      <c r="S2764" s="102" t="str">
        <f>IF(B2764="NET","",IFERROR(VLOOKUP(O2764,'2) Order Form'!$V$9:$V$905,1,FALSE),"Ikke med I order form"))</f>
        <v>Ikke med I order form</v>
      </c>
      <c r="U2764" s="118"/>
    </row>
    <row r="2765" spans="1:21">
      <c r="A2765">
        <v>845069</v>
      </c>
      <c r="B2765" t="s">
        <v>982</v>
      </c>
      <c r="C2765" t="s">
        <v>3939</v>
      </c>
      <c r="D2765" t="s">
        <v>457</v>
      </c>
      <c r="E2765" t="s">
        <v>933</v>
      </c>
      <c r="F2765" t="s">
        <v>79</v>
      </c>
      <c r="G2765" t="s">
        <v>214</v>
      </c>
      <c r="H2765">
        <v>0</v>
      </c>
      <c r="I2765">
        <v>0</v>
      </c>
      <c r="J2765">
        <v>0</v>
      </c>
      <c r="K2765">
        <v>0</v>
      </c>
      <c r="L2765">
        <v>0</v>
      </c>
      <c r="N2765" s="171" t="str">
        <f t="shared" si="129"/>
        <v>845069-MSGMC-SM</v>
      </c>
      <c r="O2765" s="172">
        <f>IF(B2765="NET","",IF(B2765="","",IFERROR(VLOOKUP(N2765,EAN!$A:$B,2,FALSE),"MANGLER - MÅ OPPDATERE EAN-FANEN")))</f>
        <v>7048652539588</v>
      </c>
      <c r="P2765" s="171">
        <f t="shared" si="130"/>
        <v>0</v>
      </c>
      <c r="Q2765" s="171">
        <f t="shared" si="131"/>
        <v>0</v>
      </c>
      <c r="S2765" s="102" t="str">
        <f>IF(B2765="NET","",IFERROR(VLOOKUP(O2765,'2) Order Form'!$V$9:$V$905,1,FALSE),"Ikke med I order form"))</f>
        <v>Ikke med I order form</v>
      </c>
      <c r="U2765" s="118"/>
    </row>
    <row r="2766" spans="1:21">
      <c r="A2766">
        <v>845069</v>
      </c>
      <c r="B2766" t="s">
        <v>982</v>
      </c>
      <c r="C2766" t="s">
        <v>3939</v>
      </c>
      <c r="D2766" t="s">
        <v>458</v>
      </c>
      <c r="E2766" t="s">
        <v>933</v>
      </c>
      <c r="F2766" t="s">
        <v>80</v>
      </c>
      <c r="G2766" t="s">
        <v>214</v>
      </c>
      <c r="H2766">
        <v>0</v>
      </c>
      <c r="I2766">
        <v>0</v>
      </c>
      <c r="J2766">
        <v>0</v>
      </c>
      <c r="K2766">
        <v>0</v>
      </c>
      <c r="L2766">
        <v>0</v>
      </c>
      <c r="N2766" s="171" t="str">
        <f t="shared" si="129"/>
        <v>845069-MSGMC-ML</v>
      </c>
      <c r="O2766" s="172">
        <f>IF(B2766="NET","",IF(B2766="","",IFERROR(VLOOKUP(N2766,EAN!$A:$B,2,FALSE),"MANGLER - MÅ OPPDATERE EAN-FANEN")))</f>
        <v>7048652539571</v>
      </c>
      <c r="P2766" s="171">
        <f t="shared" si="130"/>
        <v>0</v>
      </c>
      <c r="Q2766" s="171">
        <f t="shared" si="131"/>
        <v>0</v>
      </c>
      <c r="S2766" s="102" t="str">
        <f>IF(B2766="NET","",IFERROR(VLOOKUP(O2766,'2) Order Form'!$V$9:$V$905,1,FALSE),"Ikke med I order form"))</f>
        <v>Ikke med I order form</v>
      </c>
      <c r="U2766" s="118"/>
    </row>
    <row r="2767" spans="1:21">
      <c r="A2767">
        <v>845069</v>
      </c>
      <c r="B2767" t="s">
        <v>982</v>
      </c>
      <c r="C2767" t="s">
        <v>3939</v>
      </c>
      <c r="D2767" t="s">
        <v>459</v>
      </c>
      <c r="E2767" t="s">
        <v>933</v>
      </c>
      <c r="F2767" t="s">
        <v>81</v>
      </c>
      <c r="G2767" t="s">
        <v>214</v>
      </c>
      <c r="H2767">
        <v>0</v>
      </c>
      <c r="I2767">
        <v>0</v>
      </c>
      <c r="J2767">
        <v>0</v>
      </c>
      <c r="K2767">
        <v>0</v>
      </c>
      <c r="L2767">
        <v>0</v>
      </c>
      <c r="N2767" s="171" t="str">
        <f t="shared" si="129"/>
        <v>845069-MSGMC-LXL</v>
      </c>
      <c r="O2767" s="172">
        <f>IF(B2767="NET","",IF(B2767="","",IFERROR(VLOOKUP(N2767,EAN!$A:$B,2,FALSE),"MANGLER - MÅ OPPDATERE EAN-FANEN")))</f>
        <v>7048652539564</v>
      </c>
      <c r="P2767" s="171">
        <f t="shared" si="130"/>
        <v>0</v>
      </c>
      <c r="Q2767" s="171">
        <f t="shared" si="131"/>
        <v>0</v>
      </c>
      <c r="S2767" s="102" t="str">
        <f>IF(B2767="NET","",IFERROR(VLOOKUP(O2767,'2) Order Form'!$V$9:$V$905,1,FALSE),"Ikke med I order form"))</f>
        <v>Ikke med I order form</v>
      </c>
      <c r="U2767" s="118"/>
    </row>
    <row r="2768" spans="1:21">
      <c r="A2768">
        <v>845069</v>
      </c>
      <c r="B2768" t="s">
        <v>982</v>
      </c>
      <c r="C2768" t="s">
        <v>3939</v>
      </c>
      <c r="D2768" t="s">
        <v>323</v>
      </c>
      <c r="E2768" t="s">
        <v>2892</v>
      </c>
      <c r="F2768" t="s">
        <v>79</v>
      </c>
      <c r="G2768" t="s">
        <v>214</v>
      </c>
      <c r="H2768">
        <v>55</v>
      </c>
      <c r="I2768">
        <v>55</v>
      </c>
      <c r="J2768">
        <v>55</v>
      </c>
      <c r="K2768">
        <v>55</v>
      </c>
      <c r="L2768">
        <v>55</v>
      </c>
      <c r="N2768" s="171" t="str">
        <f t="shared" si="129"/>
        <v>845069-MWH21-SM</v>
      </c>
      <c r="O2768" s="172">
        <f>IF(B2768="NET","",IF(B2768="","",IFERROR(VLOOKUP(N2768,EAN!$A:$B,2,FALSE),"MANGLER - MÅ OPPDATERE EAN-FANEN")))</f>
        <v>7048652666444</v>
      </c>
      <c r="P2768" s="171">
        <f t="shared" si="130"/>
        <v>55</v>
      </c>
      <c r="Q2768" s="171">
        <f t="shared" si="131"/>
        <v>55</v>
      </c>
      <c r="S2768" s="102">
        <f>IF(B2768="NET","",IFERROR(VLOOKUP(O2768,'2) Order Form'!$V$9:$V$905,1,FALSE),"Ikke med I order form"))</f>
        <v>7048652666444</v>
      </c>
      <c r="U2768" s="118"/>
    </row>
    <row r="2769" spans="1:21">
      <c r="A2769">
        <v>845069</v>
      </c>
      <c r="B2769" t="s">
        <v>982</v>
      </c>
      <c r="C2769" t="s">
        <v>3939</v>
      </c>
      <c r="D2769" t="s">
        <v>324</v>
      </c>
      <c r="E2769" t="s">
        <v>2892</v>
      </c>
      <c r="F2769" t="s">
        <v>80</v>
      </c>
      <c r="G2769" t="s">
        <v>214</v>
      </c>
      <c r="H2769">
        <v>36</v>
      </c>
      <c r="I2769">
        <v>36</v>
      </c>
      <c r="J2769">
        <v>36</v>
      </c>
      <c r="K2769">
        <v>36</v>
      </c>
      <c r="L2769">
        <v>36</v>
      </c>
      <c r="N2769" s="171" t="str">
        <f t="shared" si="129"/>
        <v>845069-MWH21-ML</v>
      </c>
      <c r="O2769" s="172">
        <f>IF(B2769="NET","",IF(B2769="","",IFERROR(VLOOKUP(N2769,EAN!$A:$B,2,FALSE),"MANGLER - MÅ OPPDATERE EAN-FANEN")))</f>
        <v>7048652666437</v>
      </c>
      <c r="P2769" s="171">
        <f t="shared" si="130"/>
        <v>36</v>
      </c>
      <c r="Q2769" s="171">
        <f t="shared" si="131"/>
        <v>36</v>
      </c>
      <c r="S2769" s="102">
        <f>IF(B2769="NET","",IFERROR(VLOOKUP(O2769,'2) Order Form'!$V$9:$V$905,1,FALSE),"Ikke med I order form"))</f>
        <v>7048652666437</v>
      </c>
      <c r="U2769" s="118"/>
    </row>
    <row r="2770" spans="1:21">
      <c r="A2770">
        <v>845069</v>
      </c>
      <c r="B2770" t="s">
        <v>982</v>
      </c>
      <c r="C2770" t="s">
        <v>3939</v>
      </c>
      <c r="D2770" t="s">
        <v>325</v>
      </c>
      <c r="E2770" t="s">
        <v>2892</v>
      </c>
      <c r="F2770" t="s">
        <v>81</v>
      </c>
      <c r="G2770" t="s">
        <v>214</v>
      </c>
      <c r="H2770">
        <v>87</v>
      </c>
      <c r="I2770">
        <v>87</v>
      </c>
      <c r="J2770">
        <v>87</v>
      </c>
      <c r="K2770">
        <v>87</v>
      </c>
      <c r="L2770">
        <v>87</v>
      </c>
      <c r="N2770" s="171" t="str">
        <f t="shared" si="129"/>
        <v>845069-MWH21-LXL</v>
      </c>
      <c r="O2770" s="172">
        <f>IF(B2770="NET","",IF(B2770="","",IFERROR(VLOOKUP(N2770,EAN!$A:$B,2,FALSE),"MANGLER - MÅ OPPDATERE EAN-FANEN")))</f>
        <v>7048652666420</v>
      </c>
      <c r="P2770" s="171">
        <f t="shared" si="130"/>
        <v>87</v>
      </c>
      <c r="Q2770" s="171">
        <f t="shared" si="131"/>
        <v>87</v>
      </c>
      <c r="S2770" s="102">
        <f>IF(B2770="NET","",IFERROR(VLOOKUP(O2770,'2) Order Form'!$V$9:$V$905,1,FALSE),"Ikke med I order form"))</f>
        <v>7048652666420</v>
      </c>
      <c r="U2770" s="118"/>
    </row>
    <row r="2771" spans="1:21">
      <c r="A2771">
        <v>845069</v>
      </c>
      <c r="B2771" t="s">
        <v>982</v>
      </c>
      <c r="C2771" t="s">
        <v>3939</v>
      </c>
      <c r="D2771" t="s">
        <v>1654</v>
      </c>
      <c r="E2771" t="s">
        <v>1472</v>
      </c>
      <c r="F2771" t="s">
        <v>79</v>
      </c>
      <c r="G2771" t="s">
        <v>214</v>
      </c>
      <c r="H2771">
        <v>46</v>
      </c>
      <c r="I2771">
        <v>46</v>
      </c>
      <c r="J2771">
        <v>46</v>
      </c>
      <c r="K2771">
        <v>46</v>
      </c>
      <c r="L2771">
        <v>46</v>
      </c>
      <c r="N2771" s="171" t="str">
        <f t="shared" ref="N2771:N2834" si="132">CONCATENATE(A2771,"-",D2771)</f>
        <v>845069-SEAME-SM</v>
      </c>
      <c r="O2771" s="172">
        <f>IF(B2771="NET","",IF(B2771="","",IFERROR(VLOOKUP(N2771,EAN!$A:$B,2,FALSE),"MANGLER - MÅ OPPDATERE EAN-FANEN")))</f>
        <v>7048652903198</v>
      </c>
      <c r="P2771" s="171">
        <f t="shared" ref="P2771:P2834" si="133">H2771</f>
        <v>46</v>
      </c>
      <c r="Q2771" s="171">
        <f t="shared" ref="Q2771:Q2834" si="134">L2771</f>
        <v>46</v>
      </c>
      <c r="S2771" s="102">
        <f>IF(B2771="NET","",IFERROR(VLOOKUP(O2771,'2) Order Form'!$V$9:$V$905,1,FALSE),"Ikke med I order form"))</f>
        <v>7048652903198</v>
      </c>
      <c r="U2771" s="118"/>
    </row>
    <row r="2772" spans="1:21">
      <c r="A2772">
        <v>845069</v>
      </c>
      <c r="B2772" t="s">
        <v>982</v>
      </c>
      <c r="C2772" t="s">
        <v>3939</v>
      </c>
      <c r="D2772" t="s">
        <v>1655</v>
      </c>
      <c r="E2772" t="s">
        <v>1472</v>
      </c>
      <c r="F2772" t="s">
        <v>80</v>
      </c>
      <c r="G2772" t="s">
        <v>214</v>
      </c>
      <c r="H2772">
        <v>46</v>
      </c>
      <c r="I2772">
        <v>46</v>
      </c>
      <c r="J2772">
        <v>46</v>
      </c>
      <c r="K2772">
        <v>46</v>
      </c>
      <c r="L2772">
        <v>46</v>
      </c>
      <c r="N2772" s="171" t="str">
        <f t="shared" si="132"/>
        <v>845069-SEAME-ML</v>
      </c>
      <c r="O2772" s="172">
        <f>IF(B2772="NET","",IF(B2772="","",IFERROR(VLOOKUP(N2772,EAN!$A:$B,2,FALSE),"MANGLER - MÅ OPPDATERE EAN-FANEN")))</f>
        <v>7048652903181</v>
      </c>
      <c r="P2772" s="171">
        <f t="shared" si="133"/>
        <v>46</v>
      </c>
      <c r="Q2772" s="171">
        <f t="shared" si="134"/>
        <v>46</v>
      </c>
      <c r="S2772" s="102">
        <f>IF(B2772="NET","",IFERROR(VLOOKUP(O2772,'2) Order Form'!$V$9:$V$905,1,FALSE),"Ikke med I order form"))</f>
        <v>7048652903181</v>
      </c>
      <c r="U2772" s="118"/>
    </row>
    <row r="2773" spans="1:21">
      <c r="A2773">
        <v>845069</v>
      </c>
      <c r="B2773" t="s">
        <v>982</v>
      </c>
      <c r="C2773" t="s">
        <v>3939</v>
      </c>
      <c r="D2773" t="s">
        <v>1656</v>
      </c>
      <c r="E2773" t="s">
        <v>1472</v>
      </c>
      <c r="F2773" t="s">
        <v>81</v>
      </c>
      <c r="G2773" t="s">
        <v>214</v>
      </c>
      <c r="H2773">
        <v>45</v>
      </c>
      <c r="I2773">
        <v>45</v>
      </c>
      <c r="J2773">
        <v>45</v>
      </c>
      <c r="K2773">
        <v>45</v>
      </c>
      <c r="L2773">
        <v>45</v>
      </c>
      <c r="N2773" s="171" t="str">
        <f t="shared" si="132"/>
        <v>845069-SEAME-LXL</v>
      </c>
      <c r="O2773" s="172">
        <f>IF(B2773="NET","",IF(B2773="","",IFERROR(VLOOKUP(N2773,EAN!$A:$B,2,FALSE),"MANGLER - MÅ OPPDATERE EAN-FANEN")))</f>
        <v>7048652903174</v>
      </c>
      <c r="P2773" s="171">
        <f t="shared" si="133"/>
        <v>45</v>
      </c>
      <c r="Q2773" s="171">
        <f t="shared" si="134"/>
        <v>45</v>
      </c>
      <c r="S2773" s="102">
        <f>IF(B2773="NET","",IFERROR(VLOOKUP(O2773,'2) Order Form'!$V$9:$V$905,1,FALSE),"Ikke med I order form"))</f>
        <v>7048652903174</v>
      </c>
      <c r="U2773" s="118"/>
    </row>
    <row r="2774" spans="1:21">
      <c r="A2774">
        <v>845069</v>
      </c>
      <c r="B2774" t="s">
        <v>982</v>
      </c>
      <c r="C2774" t="s">
        <v>3939</v>
      </c>
      <c r="D2774" t="s">
        <v>1049</v>
      </c>
      <c r="E2774" t="s">
        <v>1372</v>
      </c>
      <c r="F2774" t="s">
        <v>79</v>
      </c>
      <c r="G2774" t="s">
        <v>214</v>
      </c>
      <c r="H2774">
        <v>0</v>
      </c>
      <c r="I2774">
        <v>0</v>
      </c>
      <c r="J2774">
        <v>0</v>
      </c>
      <c r="K2774">
        <v>0</v>
      </c>
      <c r="L2774">
        <v>0</v>
      </c>
      <c r="N2774" s="171" t="str">
        <f t="shared" si="132"/>
        <v>845069-SGMFL-SM</v>
      </c>
      <c r="O2774" s="172">
        <f>IF(B2774="NET","",IF(B2774="","",IFERROR(VLOOKUP(N2774,EAN!$A:$B,2,FALSE),"MANGLER - MÅ OPPDATERE EAN-FANEN")))</f>
        <v>7048652766526</v>
      </c>
      <c r="P2774" s="171">
        <f t="shared" si="133"/>
        <v>0</v>
      </c>
      <c r="Q2774" s="171">
        <f t="shared" si="134"/>
        <v>0</v>
      </c>
      <c r="S2774" s="102" t="str">
        <f>IF(B2774="NET","",IFERROR(VLOOKUP(O2774,'2) Order Form'!$V$9:$V$905,1,FALSE),"Ikke med I order form"))</f>
        <v>Ikke med I order form</v>
      </c>
      <c r="U2774" s="118"/>
    </row>
    <row r="2775" spans="1:21">
      <c r="A2775">
        <v>845069</v>
      </c>
      <c r="B2775" t="s">
        <v>982</v>
      </c>
      <c r="C2775" t="s">
        <v>3939</v>
      </c>
      <c r="D2775" t="s">
        <v>1050</v>
      </c>
      <c r="E2775" t="s">
        <v>1372</v>
      </c>
      <c r="F2775" t="s">
        <v>80</v>
      </c>
      <c r="G2775" t="s">
        <v>214</v>
      </c>
      <c r="H2775">
        <v>0</v>
      </c>
      <c r="I2775">
        <v>0</v>
      </c>
      <c r="J2775">
        <v>0</v>
      </c>
      <c r="K2775">
        <v>0</v>
      </c>
      <c r="L2775">
        <v>0</v>
      </c>
      <c r="N2775" s="171" t="str">
        <f t="shared" si="132"/>
        <v>845069-SGMFL-ML</v>
      </c>
      <c r="O2775" s="172">
        <f>IF(B2775="NET","",IF(B2775="","",IFERROR(VLOOKUP(N2775,EAN!$A:$B,2,FALSE),"MANGLER - MÅ OPPDATERE EAN-FANEN")))</f>
        <v>7048652766519</v>
      </c>
      <c r="P2775" s="171">
        <f t="shared" si="133"/>
        <v>0</v>
      </c>
      <c r="Q2775" s="171">
        <f t="shared" si="134"/>
        <v>0</v>
      </c>
      <c r="S2775" s="102" t="str">
        <f>IF(B2775="NET","",IFERROR(VLOOKUP(O2775,'2) Order Form'!$V$9:$V$905,1,FALSE),"Ikke med I order form"))</f>
        <v>Ikke med I order form</v>
      </c>
      <c r="U2775" s="118"/>
    </row>
    <row r="2776" spans="1:21">
      <c r="A2776">
        <v>845069</v>
      </c>
      <c r="B2776" t="s">
        <v>982</v>
      </c>
      <c r="C2776" t="s">
        <v>3939</v>
      </c>
      <c r="D2776" t="s">
        <v>1051</v>
      </c>
      <c r="E2776" t="s">
        <v>1372</v>
      </c>
      <c r="F2776" t="s">
        <v>81</v>
      </c>
      <c r="G2776" t="s">
        <v>214</v>
      </c>
      <c r="H2776">
        <v>0</v>
      </c>
      <c r="I2776">
        <v>0</v>
      </c>
      <c r="J2776">
        <v>0</v>
      </c>
      <c r="K2776">
        <v>0</v>
      </c>
      <c r="L2776">
        <v>0</v>
      </c>
      <c r="N2776" s="171" t="str">
        <f t="shared" si="132"/>
        <v>845069-SGMFL-LXL</v>
      </c>
      <c r="O2776" s="172">
        <f>IF(B2776="NET","",IF(B2776="","",IFERROR(VLOOKUP(N2776,EAN!$A:$B,2,FALSE),"MANGLER - MÅ OPPDATERE EAN-FANEN")))</f>
        <v>7048652766502</v>
      </c>
      <c r="P2776" s="171">
        <f t="shared" si="133"/>
        <v>0</v>
      </c>
      <c r="Q2776" s="171">
        <f t="shared" si="134"/>
        <v>0</v>
      </c>
      <c r="S2776" s="102" t="str">
        <f>IF(B2776="NET","",IFERROR(VLOOKUP(O2776,'2) Order Form'!$V$9:$V$905,1,FALSE),"Ikke med I order form"))</f>
        <v>Ikke med I order form</v>
      </c>
      <c r="U2776" s="118"/>
    </row>
    <row r="2777" spans="1:21">
      <c r="A2777">
        <v>845069</v>
      </c>
      <c r="B2777" t="s">
        <v>982</v>
      </c>
      <c r="C2777" t="s">
        <v>3939</v>
      </c>
      <c r="D2777" t="s">
        <v>134</v>
      </c>
      <c r="E2777" t="s">
        <v>91</v>
      </c>
      <c r="F2777" t="s">
        <v>79</v>
      </c>
      <c r="G2777" t="s">
        <v>214</v>
      </c>
      <c r="H2777">
        <v>0</v>
      </c>
      <c r="I2777">
        <v>0</v>
      </c>
      <c r="J2777">
        <v>0</v>
      </c>
      <c r="K2777">
        <v>0</v>
      </c>
      <c r="L2777">
        <v>0</v>
      </c>
      <c r="N2777" s="171" t="str">
        <f t="shared" si="132"/>
        <v>845069-SGRME-SM</v>
      </c>
      <c r="O2777" s="172">
        <f>IF(B2777="NET","",IF(B2777="","",IFERROR(VLOOKUP(N2777,EAN!$A:$B,2,FALSE),"MANGLER - MÅ OPPDATERE EAN-FANEN")))</f>
        <v>7048652660299</v>
      </c>
      <c r="P2777" s="171">
        <f t="shared" si="133"/>
        <v>0</v>
      </c>
      <c r="Q2777" s="171">
        <f t="shared" si="134"/>
        <v>0</v>
      </c>
      <c r="S2777" s="102" t="str">
        <f>IF(B2777="NET","",IFERROR(VLOOKUP(O2777,'2) Order Form'!$V$9:$V$905,1,FALSE),"Ikke med I order form"))</f>
        <v>Ikke med I order form</v>
      </c>
      <c r="U2777" s="118"/>
    </row>
    <row r="2778" spans="1:21">
      <c r="A2778">
        <v>845069</v>
      </c>
      <c r="B2778" t="s">
        <v>982</v>
      </c>
      <c r="C2778" t="s">
        <v>3939</v>
      </c>
      <c r="D2778" t="s">
        <v>135</v>
      </c>
      <c r="E2778" t="s">
        <v>91</v>
      </c>
      <c r="F2778" t="s">
        <v>80</v>
      </c>
      <c r="G2778" t="s">
        <v>214</v>
      </c>
      <c r="H2778">
        <v>0</v>
      </c>
      <c r="I2778">
        <v>0</v>
      </c>
      <c r="J2778">
        <v>0</v>
      </c>
      <c r="K2778">
        <v>0</v>
      </c>
      <c r="L2778">
        <v>0</v>
      </c>
      <c r="N2778" s="171" t="str">
        <f t="shared" si="132"/>
        <v>845069-SGRME-ML</v>
      </c>
      <c r="O2778" s="172">
        <f>IF(B2778="NET","",IF(B2778="","",IFERROR(VLOOKUP(N2778,EAN!$A:$B,2,FALSE),"MANGLER - MÅ OPPDATERE EAN-FANEN")))</f>
        <v>7048652660282</v>
      </c>
      <c r="P2778" s="171">
        <f t="shared" si="133"/>
        <v>0</v>
      </c>
      <c r="Q2778" s="171">
        <f t="shared" si="134"/>
        <v>0</v>
      </c>
      <c r="S2778" s="102" t="str">
        <f>IF(B2778="NET","",IFERROR(VLOOKUP(O2778,'2) Order Form'!$V$9:$V$905,1,FALSE),"Ikke med I order form"))</f>
        <v>Ikke med I order form</v>
      </c>
      <c r="U2778" s="118"/>
    </row>
    <row r="2779" spans="1:21">
      <c r="A2779">
        <v>845069</v>
      </c>
      <c r="B2779" t="s">
        <v>982</v>
      </c>
      <c r="C2779" t="s">
        <v>3939</v>
      </c>
      <c r="D2779" t="s">
        <v>220</v>
      </c>
      <c r="E2779" t="s">
        <v>91</v>
      </c>
      <c r="F2779" t="s">
        <v>81</v>
      </c>
      <c r="G2779" t="s">
        <v>214</v>
      </c>
      <c r="H2779">
        <v>0</v>
      </c>
      <c r="I2779">
        <v>0</v>
      </c>
      <c r="J2779">
        <v>0</v>
      </c>
      <c r="K2779">
        <v>0</v>
      </c>
      <c r="L2779">
        <v>0</v>
      </c>
      <c r="N2779" s="171" t="str">
        <f t="shared" si="132"/>
        <v>845069-SGRME-LXL</v>
      </c>
      <c r="O2779" s="172">
        <f>IF(B2779="NET","",IF(B2779="","",IFERROR(VLOOKUP(N2779,EAN!$A:$B,2,FALSE),"MANGLER - MÅ OPPDATERE EAN-FANEN")))</f>
        <v>7048652660275</v>
      </c>
      <c r="P2779" s="171">
        <f t="shared" si="133"/>
        <v>0</v>
      </c>
      <c r="Q2779" s="171">
        <f t="shared" si="134"/>
        <v>0</v>
      </c>
      <c r="S2779" s="102" t="str">
        <f>IF(B2779="NET","",IFERROR(VLOOKUP(O2779,'2) Order Form'!$V$9:$V$905,1,FALSE),"Ikke med I order form"))</f>
        <v>Ikke med I order form</v>
      </c>
      <c r="U2779" s="118"/>
    </row>
    <row r="2780" spans="1:21">
      <c r="A2780">
        <v>845069</v>
      </c>
      <c r="B2780" t="s">
        <v>982</v>
      </c>
      <c r="C2780" t="s">
        <v>3939</v>
      </c>
      <c r="D2780" t="s">
        <v>1497</v>
      </c>
      <c r="E2780" t="s">
        <v>1475</v>
      </c>
      <c r="F2780" t="s">
        <v>79</v>
      </c>
      <c r="G2780" t="s">
        <v>214</v>
      </c>
      <c r="H2780">
        <v>46</v>
      </c>
      <c r="I2780">
        <v>46</v>
      </c>
      <c r="J2780">
        <v>46</v>
      </c>
      <c r="K2780">
        <v>46</v>
      </c>
      <c r="L2780">
        <v>46</v>
      </c>
      <c r="N2780" s="171" t="str">
        <f t="shared" si="132"/>
        <v>845069-WOLND-SM</v>
      </c>
      <c r="O2780" s="172">
        <f>IF(B2780="NET","",IF(B2780="","",IFERROR(VLOOKUP(N2780,EAN!$A:$B,2,FALSE),"MANGLER - MÅ OPPDATERE EAN-FANEN")))</f>
        <v>7048652895837</v>
      </c>
      <c r="P2780" s="171">
        <f t="shared" si="133"/>
        <v>46</v>
      </c>
      <c r="Q2780" s="171">
        <f t="shared" si="134"/>
        <v>46</v>
      </c>
      <c r="S2780" s="102">
        <f>IF(B2780="NET","",IFERROR(VLOOKUP(O2780,'2) Order Form'!$V$9:$V$905,1,FALSE),"Ikke med I order form"))</f>
        <v>7048652895837</v>
      </c>
      <c r="U2780" s="118"/>
    </row>
    <row r="2781" spans="1:21">
      <c r="A2781">
        <v>845069</v>
      </c>
      <c r="B2781" t="s">
        <v>982</v>
      </c>
      <c r="C2781" t="s">
        <v>3939</v>
      </c>
      <c r="D2781" t="s">
        <v>1498</v>
      </c>
      <c r="E2781" t="s">
        <v>1475</v>
      </c>
      <c r="F2781" t="s">
        <v>80</v>
      </c>
      <c r="G2781" t="s">
        <v>214</v>
      </c>
      <c r="H2781">
        <v>43</v>
      </c>
      <c r="I2781">
        <v>43</v>
      </c>
      <c r="J2781">
        <v>43</v>
      </c>
      <c r="K2781">
        <v>43</v>
      </c>
      <c r="L2781">
        <v>43</v>
      </c>
      <c r="N2781" s="171" t="str">
        <f t="shared" si="132"/>
        <v>845069-WOLND-ML</v>
      </c>
      <c r="O2781" s="172">
        <f>IF(B2781="NET","",IF(B2781="","",IFERROR(VLOOKUP(N2781,EAN!$A:$B,2,FALSE),"MANGLER - MÅ OPPDATERE EAN-FANEN")))</f>
        <v>7048652895820</v>
      </c>
      <c r="P2781" s="171">
        <f t="shared" si="133"/>
        <v>43</v>
      </c>
      <c r="Q2781" s="171">
        <f t="shared" si="134"/>
        <v>43</v>
      </c>
      <c r="S2781" s="102">
        <f>IF(B2781="NET","",IFERROR(VLOOKUP(O2781,'2) Order Form'!$V$9:$V$905,1,FALSE),"Ikke med I order form"))</f>
        <v>7048652895820</v>
      </c>
      <c r="U2781" s="118"/>
    </row>
    <row r="2782" spans="1:21">
      <c r="A2782">
        <v>845069</v>
      </c>
      <c r="B2782" t="s">
        <v>982</v>
      </c>
      <c r="C2782" t="s">
        <v>3939</v>
      </c>
      <c r="D2782" t="s">
        <v>1499</v>
      </c>
      <c r="E2782" t="s">
        <v>1475</v>
      </c>
      <c r="F2782" t="s">
        <v>81</v>
      </c>
      <c r="G2782" t="s">
        <v>214</v>
      </c>
      <c r="H2782">
        <v>41</v>
      </c>
      <c r="I2782">
        <v>41</v>
      </c>
      <c r="J2782">
        <v>41</v>
      </c>
      <c r="K2782">
        <v>41</v>
      </c>
      <c r="L2782">
        <v>41</v>
      </c>
      <c r="N2782" s="171" t="str">
        <f t="shared" si="132"/>
        <v>845069-WOLND-LXL</v>
      </c>
      <c r="O2782" s="172">
        <f>IF(B2782="NET","",IF(B2782="","",IFERROR(VLOOKUP(N2782,EAN!$A:$B,2,FALSE),"MANGLER - MÅ OPPDATERE EAN-FANEN")))</f>
        <v>7048652895813</v>
      </c>
      <c r="P2782" s="171">
        <f t="shared" si="133"/>
        <v>41</v>
      </c>
      <c r="Q2782" s="171">
        <f t="shared" si="134"/>
        <v>41</v>
      </c>
      <c r="S2782" s="102">
        <f>IF(B2782="NET","",IFERROR(VLOOKUP(O2782,'2) Order Form'!$V$9:$V$905,1,FALSE),"Ikke med I order form"))</f>
        <v>7048652895813</v>
      </c>
      <c r="U2782" s="118"/>
    </row>
    <row r="2783" spans="1:21">
      <c r="A2783" s="140">
        <v>845070</v>
      </c>
      <c r="B2783" t="s">
        <v>170</v>
      </c>
      <c r="H2783" s="140">
        <v>202341</v>
      </c>
      <c r="I2783" s="140">
        <v>202342</v>
      </c>
      <c r="J2783" s="140">
        <v>202343</v>
      </c>
      <c r="K2783" s="140">
        <v>202344</v>
      </c>
      <c r="L2783" s="140">
        <v>202345</v>
      </c>
      <c r="N2783" s="171" t="str">
        <f t="shared" si="132"/>
        <v>845070-</v>
      </c>
      <c r="O2783" s="172" t="str">
        <f>IF(B2783="NET","",IF(B2783="","",IFERROR(VLOOKUP(N2783,EAN!$A:$B,2,FALSE),"MANGLER - MÅ OPPDATERE EAN-FANEN")))</f>
        <v/>
      </c>
      <c r="P2783" s="171">
        <f t="shared" si="133"/>
        <v>202341</v>
      </c>
      <c r="Q2783" s="171">
        <f t="shared" si="134"/>
        <v>202345</v>
      </c>
      <c r="S2783" s="102" t="str">
        <f>IF(B2783="NET","",IFERROR(VLOOKUP(O2783,'2) Order Form'!$V$9:$V$905,1,FALSE),"Ikke med I order form"))</f>
        <v/>
      </c>
      <c r="U2783" s="118"/>
    </row>
    <row r="2784" spans="1:21">
      <c r="A2784">
        <v>845070</v>
      </c>
      <c r="B2784" t="s">
        <v>1343</v>
      </c>
      <c r="C2784" t="s">
        <v>3939</v>
      </c>
      <c r="D2784" t="s">
        <v>1046</v>
      </c>
      <c r="E2784" t="s">
        <v>2870</v>
      </c>
      <c r="F2784" t="s">
        <v>79</v>
      </c>
      <c r="G2784" t="s">
        <v>214</v>
      </c>
      <c r="H2784">
        <v>0</v>
      </c>
      <c r="I2784">
        <v>0</v>
      </c>
      <c r="J2784">
        <v>0</v>
      </c>
      <c r="K2784">
        <v>0</v>
      </c>
      <c r="L2784">
        <v>0</v>
      </c>
      <c r="N2784" s="171" t="str">
        <f t="shared" si="132"/>
        <v>845070-BRWHT-SM</v>
      </c>
      <c r="O2784" s="172">
        <f>IF(B2784="NET","",IF(B2784="","",IFERROR(VLOOKUP(N2784,EAN!$A:$B,2,FALSE),"MANGLER - MÅ OPPDATERE EAN-FANEN")))</f>
        <v>7048652766557</v>
      </c>
      <c r="P2784" s="171">
        <f t="shared" si="133"/>
        <v>0</v>
      </c>
      <c r="Q2784" s="171">
        <f t="shared" si="134"/>
        <v>0</v>
      </c>
      <c r="S2784" s="102" t="str">
        <f>IF(B2784="NET","",IFERROR(VLOOKUP(O2784,'2) Order Form'!$V$9:$V$905,1,FALSE),"Ikke med I order form"))</f>
        <v>Ikke med I order form</v>
      </c>
      <c r="U2784" s="118"/>
    </row>
    <row r="2785" spans="1:21">
      <c r="A2785">
        <v>845070</v>
      </c>
      <c r="B2785" t="s">
        <v>1343</v>
      </c>
      <c r="C2785" t="s">
        <v>3939</v>
      </c>
      <c r="D2785" t="s">
        <v>1047</v>
      </c>
      <c r="E2785" t="s">
        <v>2870</v>
      </c>
      <c r="F2785" t="s">
        <v>80</v>
      </c>
      <c r="G2785" t="s">
        <v>214</v>
      </c>
      <c r="H2785">
        <v>0</v>
      </c>
      <c r="I2785">
        <v>0</v>
      </c>
      <c r="J2785">
        <v>0</v>
      </c>
      <c r="K2785">
        <v>0</v>
      </c>
      <c r="L2785">
        <v>0</v>
      </c>
      <c r="N2785" s="171" t="str">
        <f t="shared" si="132"/>
        <v>845070-BRWHT-ML</v>
      </c>
      <c r="O2785" s="172">
        <f>IF(B2785="NET","",IF(B2785="","",IFERROR(VLOOKUP(N2785,EAN!$A:$B,2,FALSE),"MANGLER - MÅ OPPDATERE EAN-FANEN")))</f>
        <v>7048652766540</v>
      </c>
      <c r="P2785" s="171">
        <f t="shared" si="133"/>
        <v>0</v>
      </c>
      <c r="Q2785" s="171">
        <f t="shared" si="134"/>
        <v>0</v>
      </c>
      <c r="S2785" s="102" t="str">
        <f>IF(B2785="NET","",IFERROR(VLOOKUP(O2785,'2) Order Form'!$V$9:$V$905,1,FALSE),"Ikke med I order form"))</f>
        <v>Ikke med I order form</v>
      </c>
      <c r="U2785" s="118"/>
    </row>
    <row r="2786" spans="1:21">
      <c r="A2786">
        <v>845070</v>
      </c>
      <c r="B2786" t="s">
        <v>1343</v>
      </c>
      <c r="C2786" t="s">
        <v>3939</v>
      </c>
      <c r="D2786" t="s">
        <v>1048</v>
      </c>
      <c r="E2786" t="s">
        <v>2870</v>
      </c>
      <c r="F2786" t="s">
        <v>81</v>
      </c>
      <c r="G2786" t="s">
        <v>214</v>
      </c>
      <c r="H2786">
        <v>0</v>
      </c>
      <c r="I2786">
        <v>0</v>
      </c>
      <c r="J2786">
        <v>0</v>
      </c>
      <c r="K2786">
        <v>0</v>
      </c>
      <c r="L2786">
        <v>0</v>
      </c>
      <c r="N2786" s="171" t="str">
        <f t="shared" si="132"/>
        <v>845070-BRWHT-LXL</v>
      </c>
      <c r="O2786" s="172">
        <f>IF(B2786="NET","",IF(B2786="","",IFERROR(VLOOKUP(N2786,EAN!$A:$B,2,FALSE),"MANGLER - MÅ OPPDATERE EAN-FANEN")))</f>
        <v>7048652766533</v>
      </c>
      <c r="P2786" s="171">
        <f t="shared" si="133"/>
        <v>0</v>
      </c>
      <c r="Q2786" s="171">
        <f t="shared" si="134"/>
        <v>0</v>
      </c>
      <c r="S2786" s="102" t="str">
        <f>IF(B2786="NET","",IFERROR(VLOOKUP(O2786,'2) Order Form'!$V$9:$V$905,1,FALSE),"Ikke med I order form"))</f>
        <v>Ikke med I order form</v>
      </c>
      <c r="U2786" s="118"/>
    </row>
    <row r="2787" spans="1:21">
      <c r="A2787">
        <v>845070</v>
      </c>
      <c r="B2787" t="s">
        <v>1343</v>
      </c>
      <c r="C2787" t="s">
        <v>3939</v>
      </c>
      <c r="D2787" t="s">
        <v>1484</v>
      </c>
      <c r="E2787" t="s">
        <v>1470</v>
      </c>
      <c r="F2787" t="s">
        <v>79</v>
      </c>
      <c r="G2787" t="s">
        <v>214</v>
      </c>
      <c r="H2787">
        <v>57</v>
      </c>
      <c r="I2787">
        <v>57</v>
      </c>
      <c r="J2787">
        <v>57</v>
      </c>
      <c r="K2787">
        <v>57</v>
      </c>
      <c r="L2787">
        <v>57</v>
      </c>
      <c r="N2787" s="171" t="str">
        <f t="shared" si="132"/>
        <v>845070-DUSK-SM</v>
      </c>
      <c r="O2787" s="172">
        <f>IF(B2787="NET","",IF(B2787="","",IFERROR(VLOOKUP(N2787,EAN!$A:$B,2,FALSE),"MANGLER - MÅ OPPDATERE EAN-FANEN")))</f>
        <v>7048652893659</v>
      </c>
      <c r="P2787" s="171">
        <f t="shared" si="133"/>
        <v>57</v>
      </c>
      <c r="Q2787" s="171">
        <f t="shared" si="134"/>
        <v>57</v>
      </c>
      <c r="S2787" s="102">
        <f>IF(B2787="NET","",IFERROR(VLOOKUP(O2787,'2) Order Form'!$V$9:$V$905,1,FALSE),"Ikke med I order form"))</f>
        <v>7048652893659</v>
      </c>
      <c r="U2787" s="118"/>
    </row>
    <row r="2788" spans="1:21">
      <c r="A2788">
        <v>845070</v>
      </c>
      <c r="B2788" t="s">
        <v>1343</v>
      </c>
      <c r="C2788" t="s">
        <v>3939</v>
      </c>
      <c r="D2788" t="s">
        <v>1485</v>
      </c>
      <c r="E2788" t="s">
        <v>1470</v>
      </c>
      <c r="F2788" t="s">
        <v>80</v>
      </c>
      <c r="G2788" t="s">
        <v>214</v>
      </c>
      <c r="H2788">
        <v>108</v>
      </c>
      <c r="I2788">
        <v>108</v>
      </c>
      <c r="J2788">
        <v>108</v>
      </c>
      <c r="K2788">
        <v>108</v>
      </c>
      <c r="L2788">
        <v>108</v>
      </c>
      <c r="N2788" s="171" t="str">
        <f t="shared" si="132"/>
        <v>845070-DUSK-ML</v>
      </c>
      <c r="O2788" s="172">
        <f>IF(B2788="NET","",IF(B2788="","",IFERROR(VLOOKUP(N2788,EAN!$A:$B,2,FALSE),"MANGLER - MÅ OPPDATERE EAN-FANEN")))</f>
        <v>7048652893642</v>
      </c>
      <c r="P2788" s="171">
        <f t="shared" si="133"/>
        <v>108</v>
      </c>
      <c r="Q2788" s="171">
        <f t="shared" si="134"/>
        <v>108</v>
      </c>
      <c r="S2788" s="102">
        <f>IF(B2788="NET","",IFERROR(VLOOKUP(O2788,'2) Order Form'!$V$9:$V$905,1,FALSE),"Ikke med I order form"))</f>
        <v>7048652893642</v>
      </c>
      <c r="U2788" s="118"/>
    </row>
    <row r="2789" spans="1:21">
      <c r="A2789">
        <v>845070</v>
      </c>
      <c r="B2789" t="s">
        <v>1343</v>
      </c>
      <c r="C2789" t="s">
        <v>3939</v>
      </c>
      <c r="D2789" t="s">
        <v>1486</v>
      </c>
      <c r="E2789" t="s">
        <v>1470</v>
      </c>
      <c r="F2789" t="s">
        <v>81</v>
      </c>
      <c r="G2789" t="s">
        <v>214</v>
      </c>
      <c r="H2789">
        <v>92</v>
      </c>
      <c r="I2789">
        <v>92</v>
      </c>
      <c r="J2789">
        <v>92</v>
      </c>
      <c r="K2789">
        <v>92</v>
      </c>
      <c r="L2789">
        <v>92</v>
      </c>
      <c r="N2789" s="171" t="str">
        <f t="shared" si="132"/>
        <v>845070-DUSK-LXL</v>
      </c>
      <c r="O2789" s="172">
        <f>IF(B2789="NET","",IF(B2789="","",IFERROR(VLOOKUP(N2789,EAN!$A:$B,2,FALSE),"MANGLER - MÅ OPPDATERE EAN-FANEN")))</f>
        <v>7048652893635</v>
      </c>
      <c r="P2789" s="171">
        <f t="shared" si="133"/>
        <v>92</v>
      </c>
      <c r="Q2789" s="171">
        <f t="shared" si="134"/>
        <v>92</v>
      </c>
      <c r="S2789" s="102">
        <f>IF(B2789="NET","",IFERROR(VLOOKUP(O2789,'2) Order Form'!$V$9:$V$905,1,FALSE),"Ikke med I order form"))</f>
        <v>7048652893635</v>
      </c>
      <c r="U2789" s="118"/>
    </row>
    <row r="2790" spans="1:21">
      <c r="A2790">
        <v>845070</v>
      </c>
      <c r="B2790" t="s">
        <v>1343</v>
      </c>
      <c r="C2790" t="s">
        <v>3939</v>
      </c>
      <c r="D2790" t="s">
        <v>445</v>
      </c>
      <c r="E2790" t="s">
        <v>936</v>
      </c>
      <c r="F2790" t="s">
        <v>79</v>
      </c>
      <c r="G2790" t="s">
        <v>111</v>
      </c>
      <c r="H2790">
        <v>301</v>
      </c>
      <c r="I2790">
        <v>301</v>
      </c>
      <c r="J2790">
        <v>301</v>
      </c>
      <c r="K2790">
        <v>301</v>
      </c>
      <c r="L2790">
        <v>301</v>
      </c>
      <c r="N2790" s="171" t="str">
        <f t="shared" si="132"/>
        <v>845070-MBLCK-SM</v>
      </c>
      <c r="O2790" s="172">
        <f>IF(B2790="NET","",IF(B2790="","",IFERROR(VLOOKUP(N2790,EAN!$A:$B,2,FALSE),"MANGLER - MÅ OPPDATERE EAN-FANEN")))</f>
        <v>7048652272966</v>
      </c>
      <c r="P2790" s="171">
        <f t="shared" si="133"/>
        <v>301</v>
      </c>
      <c r="Q2790" s="171">
        <f t="shared" si="134"/>
        <v>301</v>
      </c>
      <c r="S2790" s="102">
        <f>IF(B2790="NET","",IFERROR(VLOOKUP(O2790,'2) Order Form'!$V$9:$V$905,1,FALSE),"Ikke med I order form"))</f>
        <v>7048652272966</v>
      </c>
      <c r="U2790" s="118"/>
    </row>
    <row r="2791" spans="1:21">
      <c r="A2791">
        <v>845070</v>
      </c>
      <c r="B2791" t="s">
        <v>1343</v>
      </c>
      <c r="C2791" t="s">
        <v>3939</v>
      </c>
      <c r="D2791" t="s">
        <v>446</v>
      </c>
      <c r="E2791" t="s">
        <v>936</v>
      </c>
      <c r="F2791" t="s">
        <v>80</v>
      </c>
      <c r="G2791" t="s">
        <v>111</v>
      </c>
      <c r="H2791">
        <v>812</v>
      </c>
      <c r="I2791">
        <v>812</v>
      </c>
      <c r="J2791">
        <v>812</v>
      </c>
      <c r="K2791">
        <v>812</v>
      </c>
      <c r="L2791">
        <v>812</v>
      </c>
      <c r="N2791" s="171" t="str">
        <f t="shared" si="132"/>
        <v>845070-MBLCK-ML</v>
      </c>
      <c r="O2791" s="172">
        <f>IF(B2791="NET","",IF(B2791="","",IFERROR(VLOOKUP(N2791,EAN!$A:$B,2,FALSE),"MANGLER - MÅ OPPDATERE EAN-FANEN")))</f>
        <v>7048652272959</v>
      </c>
      <c r="P2791" s="171">
        <f t="shared" si="133"/>
        <v>812</v>
      </c>
      <c r="Q2791" s="171">
        <f t="shared" si="134"/>
        <v>812</v>
      </c>
      <c r="S2791" s="102">
        <f>IF(B2791="NET","",IFERROR(VLOOKUP(O2791,'2) Order Form'!$V$9:$V$905,1,FALSE),"Ikke med I order form"))</f>
        <v>7048652272959</v>
      </c>
      <c r="U2791" s="118"/>
    </row>
    <row r="2792" spans="1:21">
      <c r="A2792">
        <v>845070</v>
      </c>
      <c r="B2792" t="s">
        <v>1343</v>
      </c>
      <c r="C2792" t="s">
        <v>3939</v>
      </c>
      <c r="D2792" t="s">
        <v>447</v>
      </c>
      <c r="E2792" t="s">
        <v>936</v>
      </c>
      <c r="F2792" t="s">
        <v>81</v>
      </c>
      <c r="G2792" t="s">
        <v>111</v>
      </c>
      <c r="H2792">
        <v>333</v>
      </c>
      <c r="I2792">
        <v>333</v>
      </c>
      <c r="J2792">
        <v>333</v>
      </c>
      <c r="K2792">
        <v>333</v>
      </c>
      <c r="L2792">
        <v>333</v>
      </c>
      <c r="N2792" s="171" t="str">
        <f t="shared" si="132"/>
        <v>845070-MBLCK-LXL</v>
      </c>
      <c r="O2792" s="172">
        <f>IF(B2792="NET","",IF(B2792="","",IFERROR(VLOOKUP(N2792,EAN!$A:$B,2,FALSE),"MANGLER - MÅ OPPDATERE EAN-FANEN")))</f>
        <v>7048652272942</v>
      </c>
      <c r="P2792" s="171">
        <f t="shared" si="133"/>
        <v>333</v>
      </c>
      <c r="Q2792" s="171">
        <f t="shared" si="134"/>
        <v>333</v>
      </c>
      <c r="S2792" s="102">
        <f>IF(B2792="NET","",IFERROR(VLOOKUP(O2792,'2) Order Form'!$V$9:$V$905,1,FALSE),"Ikke med I order form"))</f>
        <v>7048652272942</v>
      </c>
      <c r="U2792" s="118"/>
    </row>
    <row r="2793" spans="1:21">
      <c r="A2793">
        <v>845070</v>
      </c>
      <c r="B2793" t="s">
        <v>1343</v>
      </c>
      <c r="C2793" t="s">
        <v>3939</v>
      </c>
      <c r="D2793" t="s">
        <v>221</v>
      </c>
      <c r="E2793" t="s">
        <v>222</v>
      </c>
      <c r="F2793" t="s">
        <v>79</v>
      </c>
      <c r="G2793" t="s">
        <v>214</v>
      </c>
      <c r="H2793">
        <v>0</v>
      </c>
      <c r="I2793">
        <v>0</v>
      </c>
      <c r="J2793">
        <v>0</v>
      </c>
      <c r="K2793">
        <v>0</v>
      </c>
      <c r="L2793">
        <v>0</v>
      </c>
      <c r="N2793" s="171" t="str">
        <f t="shared" si="132"/>
        <v>845070-MEAME-SM</v>
      </c>
      <c r="O2793" s="172">
        <f>IF(B2793="NET","",IF(B2793="","",IFERROR(VLOOKUP(N2793,EAN!$A:$B,2,FALSE),"MANGLER - MÅ OPPDATERE EAN-FANEN")))</f>
        <v>7048652660350</v>
      </c>
      <c r="P2793" s="171">
        <f t="shared" si="133"/>
        <v>0</v>
      </c>
      <c r="Q2793" s="171">
        <f t="shared" si="134"/>
        <v>0</v>
      </c>
      <c r="S2793" s="102" t="str">
        <f>IF(B2793="NET","",IFERROR(VLOOKUP(O2793,'2) Order Form'!$V$9:$V$905,1,FALSE),"Ikke med I order form"))</f>
        <v>Ikke med I order form</v>
      </c>
      <c r="U2793" s="118"/>
    </row>
    <row r="2794" spans="1:21">
      <c r="A2794">
        <v>845070</v>
      </c>
      <c r="B2794" t="s">
        <v>1343</v>
      </c>
      <c r="C2794" t="s">
        <v>3939</v>
      </c>
      <c r="D2794" t="s">
        <v>223</v>
      </c>
      <c r="E2794" t="s">
        <v>222</v>
      </c>
      <c r="F2794" t="s">
        <v>80</v>
      </c>
      <c r="G2794" t="s">
        <v>214</v>
      </c>
      <c r="H2794">
        <v>0</v>
      </c>
      <c r="I2794">
        <v>0</v>
      </c>
      <c r="J2794">
        <v>0</v>
      </c>
      <c r="K2794">
        <v>0</v>
      </c>
      <c r="L2794">
        <v>0</v>
      </c>
      <c r="N2794" s="171" t="str">
        <f t="shared" si="132"/>
        <v>845070-MEAME-ML</v>
      </c>
      <c r="O2794" s="172">
        <f>IF(B2794="NET","",IF(B2794="","",IFERROR(VLOOKUP(N2794,EAN!$A:$B,2,FALSE),"MANGLER - MÅ OPPDATERE EAN-FANEN")))</f>
        <v>7048652660343</v>
      </c>
      <c r="P2794" s="171">
        <f t="shared" si="133"/>
        <v>0</v>
      </c>
      <c r="Q2794" s="171">
        <f t="shared" si="134"/>
        <v>0</v>
      </c>
      <c r="S2794" s="102" t="str">
        <f>IF(B2794="NET","",IFERROR(VLOOKUP(O2794,'2) Order Form'!$V$9:$V$905,1,FALSE),"Ikke med I order form"))</f>
        <v>Ikke med I order form</v>
      </c>
      <c r="U2794" s="118"/>
    </row>
    <row r="2795" spans="1:21">
      <c r="A2795">
        <v>845070</v>
      </c>
      <c r="B2795" t="s">
        <v>1343</v>
      </c>
      <c r="C2795" t="s">
        <v>3939</v>
      </c>
      <c r="D2795" t="s">
        <v>224</v>
      </c>
      <c r="E2795" t="s">
        <v>222</v>
      </c>
      <c r="F2795" t="s">
        <v>81</v>
      </c>
      <c r="G2795" t="s">
        <v>214</v>
      </c>
      <c r="H2795">
        <v>0</v>
      </c>
      <c r="I2795">
        <v>0</v>
      </c>
      <c r="J2795">
        <v>0</v>
      </c>
      <c r="K2795">
        <v>0</v>
      </c>
      <c r="L2795">
        <v>0</v>
      </c>
      <c r="N2795" s="171" t="str">
        <f t="shared" si="132"/>
        <v>845070-MEAME-LXL</v>
      </c>
      <c r="O2795" s="172">
        <f>IF(B2795="NET","",IF(B2795="","",IFERROR(VLOOKUP(N2795,EAN!$A:$B,2,FALSE),"MANGLER - MÅ OPPDATERE EAN-FANEN")))</f>
        <v>7048652660336</v>
      </c>
      <c r="P2795" s="171">
        <f t="shared" si="133"/>
        <v>0</v>
      </c>
      <c r="Q2795" s="171">
        <f t="shared" si="134"/>
        <v>0</v>
      </c>
      <c r="S2795" s="102" t="str">
        <f>IF(B2795="NET","",IFERROR(VLOOKUP(O2795,'2) Order Form'!$V$9:$V$905,1,FALSE),"Ikke med I order form"))</f>
        <v>Ikke med I order form</v>
      </c>
      <c r="U2795" s="118"/>
    </row>
    <row r="2796" spans="1:21">
      <c r="A2796">
        <v>845070</v>
      </c>
      <c r="B2796" t="s">
        <v>1343</v>
      </c>
      <c r="C2796" t="s">
        <v>3939</v>
      </c>
      <c r="D2796" t="s">
        <v>451</v>
      </c>
      <c r="E2796" t="s">
        <v>939</v>
      </c>
      <c r="F2796" t="s">
        <v>79</v>
      </c>
      <c r="G2796" t="s">
        <v>214</v>
      </c>
      <c r="H2796">
        <v>0</v>
      </c>
      <c r="I2796">
        <v>0</v>
      </c>
      <c r="J2796">
        <v>0</v>
      </c>
      <c r="K2796">
        <v>0</v>
      </c>
      <c r="L2796">
        <v>0</v>
      </c>
      <c r="N2796" s="171" t="str">
        <f t="shared" si="132"/>
        <v>845070-MFGRN-SM</v>
      </c>
      <c r="O2796" s="172">
        <f>IF(B2796="NET","",IF(B2796="","",IFERROR(VLOOKUP(N2796,EAN!$A:$B,2,FALSE),"MANGLER - MÅ OPPDATERE EAN-FANEN")))</f>
        <v>7048652539618</v>
      </c>
      <c r="P2796" s="171">
        <f t="shared" si="133"/>
        <v>0</v>
      </c>
      <c r="Q2796" s="171">
        <f t="shared" si="134"/>
        <v>0</v>
      </c>
      <c r="S2796" s="102" t="str">
        <f>IF(B2796="NET","",IFERROR(VLOOKUP(O2796,'2) Order Form'!$V$9:$V$905,1,FALSE),"Ikke med I order form"))</f>
        <v>Ikke med I order form</v>
      </c>
      <c r="U2796" s="118"/>
    </row>
    <row r="2797" spans="1:21">
      <c r="A2797">
        <v>845070</v>
      </c>
      <c r="B2797" t="s">
        <v>1343</v>
      </c>
      <c r="C2797" t="s">
        <v>3939</v>
      </c>
      <c r="D2797" t="s">
        <v>452</v>
      </c>
      <c r="E2797" t="s">
        <v>939</v>
      </c>
      <c r="F2797" t="s">
        <v>80</v>
      </c>
      <c r="G2797" t="s">
        <v>214</v>
      </c>
      <c r="H2797">
        <v>0</v>
      </c>
      <c r="I2797">
        <v>0</v>
      </c>
      <c r="J2797">
        <v>0</v>
      </c>
      <c r="K2797">
        <v>0</v>
      </c>
      <c r="L2797">
        <v>0</v>
      </c>
      <c r="N2797" s="171" t="str">
        <f t="shared" si="132"/>
        <v>845070-MFGRN-ML</v>
      </c>
      <c r="O2797" s="172">
        <f>IF(B2797="NET","",IF(B2797="","",IFERROR(VLOOKUP(N2797,EAN!$A:$B,2,FALSE),"MANGLER - MÅ OPPDATERE EAN-FANEN")))</f>
        <v>7048652539601</v>
      </c>
      <c r="P2797" s="171">
        <f t="shared" si="133"/>
        <v>0</v>
      </c>
      <c r="Q2797" s="171">
        <f t="shared" si="134"/>
        <v>0</v>
      </c>
      <c r="S2797" s="102" t="str">
        <f>IF(B2797="NET","",IFERROR(VLOOKUP(O2797,'2) Order Form'!$V$9:$V$905,1,FALSE),"Ikke med I order form"))</f>
        <v>Ikke med I order form</v>
      </c>
      <c r="U2797" s="118"/>
    </row>
    <row r="2798" spans="1:21">
      <c r="A2798">
        <v>845070</v>
      </c>
      <c r="B2798" t="s">
        <v>1343</v>
      </c>
      <c r="C2798" t="s">
        <v>3939</v>
      </c>
      <c r="D2798" t="s">
        <v>453</v>
      </c>
      <c r="E2798" t="s">
        <v>939</v>
      </c>
      <c r="F2798" t="s">
        <v>81</v>
      </c>
      <c r="G2798" t="s">
        <v>214</v>
      </c>
      <c r="H2798">
        <v>0</v>
      </c>
      <c r="I2798">
        <v>0</v>
      </c>
      <c r="J2798">
        <v>0</v>
      </c>
      <c r="K2798">
        <v>0</v>
      </c>
      <c r="L2798">
        <v>0</v>
      </c>
      <c r="N2798" s="171" t="str">
        <f t="shared" si="132"/>
        <v>845070-MFGRN-LXL</v>
      </c>
      <c r="O2798" s="172">
        <f>IF(B2798="NET","",IF(B2798="","",IFERROR(VLOOKUP(N2798,EAN!$A:$B,2,FALSE),"MANGLER - MÅ OPPDATERE EAN-FANEN")))</f>
        <v>7048652539595</v>
      </c>
      <c r="P2798" s="171">
        <f t="shared" si="133"/>
        <v>0</v>
      </c>
      <c r="Q2798" s="171">
        <f t="shared" si="134"/>
        <v>0</v>
      </c>
      <c r="S2798" s="102" t="str">
        <f>IF(B2798="NET","",IFERROR(VLOOKUP(O2798,'2) Order Form'!$V$9:$V$905,1,FALSE),"Ikke med I order form"))</f>
        <v>Ikke med I order form</v>
      </c>
      <c r="U2798" s="118"/>
    </row>
    <row r="2799" spans="1:21">
      <c r="A2799">
        <v>845070</v>
      </c>
      <c r="B2799" t="s">
        <v>1343</v>
      </c>
      <c r="C2799" t="s">
        <v>3939</v>
      </c>
      <c r="D2799" t="s">
        <v>152</v>
      </c>
      <c r="E2799" t="s">
        <v>144</v>
      </c>
      <c r="F2799" t="s">
        <v>79</v>
      </c>
      <c r="G2799" t="s">
        <v>214</v>
      </c>
      <c r="H2799">
        <v>0</v>
      </c>
      <c r="I2799">
        <v>0</v>
      </c>
      <c r="J2799">
        <v>0</v>
      </c>
      <c r="K2799">
        <v>0</v>
      </c>
      <c r="L2799">
        <v>0</v>
      </c>
      <c r="N2799" s="171" t="str">
        <f t="shared" si="132"/>
        <v>845070-MMBLU-SM</v>
      </c>
      <c r="O2799" s="172">
        <f>IF(B2799="NET","",IF(B2799="","",IFERROR(VLOOKUP(N2799,EAN!$A:$B,2,FALSE),"MANGLER - MÅ OPPDATERE EAN-FANEN")))</f>
        <v>7048652539649</v>
      </c>
      <c r="P2799" s="171">
        <f t="shared" si="133"/>
        <v>0</v>
      </c>
      <c r="Q2799" s="171">
        <f t="shared" si="134"/>
        <v>0</v>
      </c>
      <c r="S2799" s="102" t="str">
        <f>IF(B2799="NET","",IFERROR(VLOOKUP(O2799,'2) Order Form'!$V$9:$V$905,1,FALSE),"Ikke med I order form"))</f>
        <v>Ikke med I order form</v>
      </c>
      <c r="U2799" s="118"/>
    </row>
    <row r="2800" spans="1:21">
      <c r="A2800">
        <v>845070</v>
      </c>
      <c r="B2800" t="s">
        <v>1343</v>
      </c>
      <c r="C2800" t="s">
        <v>3939</v>
      </c>
      <c r="D2800" t="s">
        <v>153</v>
      </c>
      <c r="E2800" t="s">
        <v>144</v>
      </c>
      <c r="F2800" t="s">
        <v>80</v>
      </c>
      <c r="G2800" t="s">
        <v>214</v>
      </c>
      <c r="H2800">
        <v>0</v>
      </c>
      <c r="I2800">
        <v>0</v>
      </c>
      <c r="J2800">
        <v>0</v>
      </c>
      <c r="K2800">
        <v>0</v>
      </c>
      <c r="L2800">
        <v>0</v>
      </c>
      <c r="N2800" s="171" t="str">
        <f t="shared" si="132"/>
        <v>845070-MMBLU-ML</v>
      </c>
      <c r="O2800" s="172">
        <f>IF(B2800="NET","",IF(B2800="","",IFERROR(VLOOKUP(N2800,EAN!$A:$B,2,FALSE),"MANGLER - MÅ OPPDATERE EAN-FANEN")))</f>
        <v>7048652539632</v>
      </c>
      <c r="P2800" s="171">
        <f t="shared" si="133"/>
        <v>0</v>
      </c>
      <c r="Q2800" s="171">
        <f t="shared" si="134"/>
        <v>0</v>
      </c>
      <c r="S2800" s="102" t="str">
        <f>IF(B2800="NET","",IFERROR(VLOOKUP(O2800,'2) Order Form'!$V$9:$V$905,1,FALSE),"Ikke med I order form"))</f>
        <v>Ikke med I order form</v>
      </c>
      <c r="U2800" s="118"/>
    </row>
    <row r="2801" spans="1:21">
      <c r="A2801">
        <v>845070</v>
      </c>
      <c r="B2801" t="s">
        <v>1343</v>
      </c>
      <c r="C2801" t="s">
        <v>3939</v>
      </c>
      <c r="D2801" t="s">
        <v>154</v>
      </c>
      <c r="E2801" t="s">
        <v>144</v>
      </c>
      <c r="F2801" t="s">
        <v>81</v>
      </c>
      <c r="G2801" t="s">
        <v>214</v>
      </c>
      <c r="H2801">
        <v>0</v>
      </c>
      <c r="I2801">
        <v>0</v>
      </c>
      <c r="J2801">
        <v>0</v>
      </c>
      <c r="K2801">
        <v>0</v>
      </c>
      <c r="L2801">
        <v>0</v>
      </c>
      <c r="N2801" s="171" t="str">
        <f t="shared" si="132"/>
        <v>845070-MMBLU-LXL</v>
      </c>
      <c r="O2801" s="172">
        <f>IF(B2801="NET","",IF(B2801="","",IFERROR(VLOOKUP(N2801,EAN!$A:$B,2,FALSE),"MANGLER - MÅ OPPDATERE EAN-FANEN")))</f>
        <v>7048652539625</v>
      </c>
      <c r="P2801" s="171">
        <f t="shared" si="133"/>
        <v>0</v>
      </c>
      <c r="Q2801" s="171">
        <f t="shared" si="134"/>
        <v>0</v>
      </c>
      <c r="S2801" s="102" t="str">
        <f>IF(B2801="NET","",IFERROR(VLOOKUP(O2801,'2) Order Form'!$V$9:$V$905,1,FALSE),"Ikke med I order form"))</f>
        <v>Ikke med I order form</v>
      </c>
      <c r="U2801" s="118"/>
    </row>
    <row r="2802" spans="1:21">
      <c r="A2802">
        <v>845070</v>
      </c>
      <c r="B2802" t="s">
        <v>1343</v>
      </c>
      <c r="C2802" t="s">
        <v>3939</v>
      </c>
      <c r="D2802" t="s">
        <v>350</v>
      </c>
      <c r="E2802" t="s">
        <v>351</v>
      </c>
      <c r="F2802" t="s">
        <v>79</v>
      </c>
      <c r="G2802" t="s">
        <v>214</v>
      </c>
      <c r="H2802">
        <v>0</v>
      </c>
      <c r="I2802">
        <v>0</v>
      </c>
      <c r="J2802">
        <v>0</v>
      </c>
      <c r="K2802">
        <v>0</v>
      </c>
      <c r="L2802">
        <v>0</v>
      </c>
      <c r="N2802" s="171" t="str">
        <f t="shared" si="132"/>
        <v>845070-MROGD-SM</v>
      </c>
      <c r="O2802" s="172">
        <f>IF(B2802="NET","",IF(B2802="","",IFERROR(VLOOKUP(N2802,EAN!$A:$B,2,FALSE),"MANGLER - MÅ OPPDATERE EAN-FANEN")))</f>
        <v>7048652766588</v>
      </c>
      <c r="P2802" s="171">
        <f t="shared" si="133"/>
        <v>0</v>
      </c>
      <c r="Q2802" s="171">
        <f t="shared" si="134"/>
        <v>0</v>
      </c>
      <c r="S2802" s="102" t="str">
        <f>IF(B2802="NET","",IFERROR(VLOOKUP(O2802,'2) Order Form'!$V$9:$V$905,1,FALSE),"Ikke med I order form"))</f>
        <v>Ikke med I order form</v>
      </c>
      <c r="U2802" s="118"/>
    </row>
    <row r="2803" spans="1:21">
      <c r="A2803">
        <v>845070</v>
      </c>
      <c r="B2803" t="s">
        <v>1343</v>
      </c>
      <c r="C2803" t="s">
        <v>3939</v>
      </c>
      <c r="D2803" t="s">
        <v>352</v>
      </c>
      <c r="E2803" t="s">
        <v>351</v>
      </c>
      <c r="F2803" t="s">
        <v>80</v>
      </c>
      <c r="G2803" t="s">
        <v>214</v>
      </c>
      <c r="H2803">
        <v>0</v>
      </c>
      <c r="I2803">
        <v>0</v>
      </c>
      <c r="J2803">
        <v>0</v>
      </c>
      <c r="K2803">
        <v>0</v>
      </c>
      <c r="L2803">
        <v>0</v>
      </c>
      <c r="N2803" s="171" t="str">
        <f t="shared" si="132"/>
        <v>845070-MROGD-ML</v>
      </c>
      <c r="O2803" s="172">
        <f>IF(B2803="NET","",IF(B2803="","",IFERROR(VLOOKUP(N2803,EAN!$A:$B,2,FALSE),"MANGLER - MÅ OPPDATERE EAN-FANEN")))</f>
        <v>7048652766571</v>
      </c>
      <c r="P2803" s="171">
        <f t="shared" si="133"/>
        <v>0</v>
      </c>
      <c r="Q2803" s="171">
        <f t="shared" si="134"/>
        <v>0</v>
      </c>
      <c r="S2803" s="102" t="str">
        <f>IF(B2803="NET","",IFERROR(VLOOKUP(O2803,'2) Order Form'!$V$9:$V$905,1,FALSE),"Ikke med I order form"))</f>
        <v>Ikke med I order form</v>
      </c>
      <c r="U2803" s="118"/>
    </row>
    <row r="2804" spans="1:21">
      <c r="A2804">
        <v>845070</v>
      </c>
      <c r="B2804" t="s">
        <v>1343</v>
      </c>
      <c r="C2804" t="s">
        <v>3939</v>
      </c>
      <c r="D2804" t="s">
        <v>353</v>
      </c>
      <c r="E2804" t="s">
        <v>351</v>
      </c>
      <c r="F2804" t="s">
        <v>81</v>
      </c>
      <c r="G2804" t="s">
        <v>214</v>
      </c>
      <c r="H2804">
        <v>0</v>
      </c>
      <c r="I2804">
        <v>0</v>
      </c>
      <c r="J2804">
        <v>0</v>
      </c>
      <c r="K2804">
        <v>0</v>
      </c>
      <c r="L2804">
        <v>0</v>
      </c>
      <c r="N2804" s="171" t="str">
        <f t="shared" si="132"/>
        <v>845070-MROGD-LXL</v>
      </c>
      <c r="O2804" s="172">
        <f>IF(B2804="NET","",IF(B2804="","",IFERROR(VLOOKUP(N2804,EAN!$A:$B,2,FALSE),"MANGLER - MÅ OPPDATERE EAN-FANEN")))</f>
        <v>7048652766564</v>
      </c>
      <c r="P2804" s="171">
        <f t="shared" si="133"/>
        <v>0</v>
      </c>
      <c r="Q2804" s="171">
        <f t="shared" si="134"/>
        <v>0</v>
      </c>
      <c r="S2804" s="102" t="str">
        <f>IF(B2804="NET","",IFERROR(VLOOKUP(O2804,'2) Order Form'!$V$9:$V$905,1,FALSE),"Ikke med I order form"))</f>
        <v>Ikke med I order form</v>
      </c>
      <c r="U2804" s="118"/>
    </row>
    <row r="2805" spans="1:21">
      <c r="A2805">
        <v>845070</v>
      </c>
      <c r="B2805" t="s">
        <v>1343</v>
      </c>
      <c r="C2805" t="s">
        <v>3939</v>
      </c>
      <c r="D2805" t="s">
        <v>155</v>
      </c>
      <c r="E2805" t="s">
        <v>145</v>
      </c>
      <c r="F2805" t="s">
        <v>79</v>
      </c>
      <c r="G2805" t="s">
        <v>214</v>
      </c>
      <c r="H2805">
        <v>0</v>
      </c>
      <c r="I2805">
        <v>0</v>
      </c>
      <c r="J2805">
        <v>0</v>
      </c>
      <c r="K2805">
        <v>0</v>
      </c>
      <c r="L2805">
        <v>0</v>
      </c>
      <c r="N2805" s="171" t="str">
        <f t="shared" si="132"/>
        <v>845070-MSBMC-SM</v>
      </c>
      <c r="O2805" s="172">
        <f>IF(B2805="NET","",IF(B2805="","",IFERROR(VLOOKUP(N2805,EAN!$A:$B,2,FALSE),"MANGLER - MÅ OPPDATERE EAN-FANEN")))</f>
        <v>7048652539670</v>
      </c>
      <c r="P2805" s="171">
        <f t="shared" si="133"/>
        <v>0</v>
      </c>
      <c r="Q2805" s="171">
        <f t="shared" si="134"/>
        <v>0</v>
      </c>
      <c r="S2805" s="102" t="str">
        <f>IF(B2805="NET","",IFERROR(VLOOKUP(O2805,'2) Order Form'!$V$9:$V$905,1,FALSE),"Ikke med I order form"))</f>
        <v>Ikke med I order form</v>
      </c>
      <c r="U2805" s="118"/>
    </row>
    <row r="2806" spans="1:21">
      <c r="A2806">
        <v>845070</v>
      </c>
      <c r="B2806" t="s">
        <v>1343</v>
      </c>
      <c r="C2806" t="s">
        <v>3939</v>
      </c>
      <c r="D2806" t="s">
        <v>156</v>
      </c>
      <c r="E2806" t="s">
        <v>145</v>
      </c>
      <c r="F2806" t="s">
        <v>80</v>
      </c>
      <c r="G2806" t="s">
        <v>214</v>
      </c>
      <c r="H2806">
        <v>0</v>
      </c>
      <c r="I2806">
        <v>0</v>
      </c>
      <c r="J2806">
        <v>0</v>
      </c>
      <c r="K2806">
        <v>0</v>
      </c>
      <c r="L2806">
        <v>0</v>
      </c>
      <c r="N2806" s="171" t="str">
        <f t="shared" si="132"/>
        <v>845070-MSBMC-ML</v>
      </c>
      <c r="O2806" s="172">
        <f>IF(B2806="NET","",IF(B2806="","",IFERROR(VLOOKUP(N2806,EAN!$A:$B,2,FALSE),"MANGLER - MÅ OPPDATERE EAN-FANEN")))</f>
        <v>7048652539663</v>
      </c>
      <c r="P2806" s="171">
        <f t="shared" si="133"/>
        <v>0</v>
      </c>
      <c r="Q2806" s="171">
        <f t="shared" si="134"/>
        <v>0</v>
      </c>
      <c r="S2806" s="102" t="str">
        <f>IF(B2806="NET","",IFERROR(VLOOKUP(O2806,'2) Order Form'!$V$9:$V$905,1,FALSE),"Ikke med I order form"))</f>
        <v>Ikke med I order form</v>
      </c>
      <c r="U2806" s="118"/>
    </row>
    <row r="2807" spans="1:21">
      <c r="A2807">
        <v>845070</v>
      </c>
      <c r="B2807" t="s">
        <v>1343</v>
      </c>
      <c r="C2807" t="s">
        <v>3939</v>
      </c>
      <c r="D2807" t="s">
        <v>157</v>
      </c>
      <c r="E2807" t="s">
        <v>145</v>
      </c>
      <c r="F2807" t="s">
        <v>81</v>
      </c>
      <c r="G2807" t="s">
        <v>214</v>
      </c>
      <c r="H2807">
        <v>0</v>
      </c>
      <c r="I2807">
        <v>0</v>
      </c>
      <c r="J2807">
        <v>0</v>
      </c>
      <c r="K2807">
        <v>0</v>
      </c>
      <c r="L2807">
        <v>0</v>
      </c>
      <c r="N2807" s="171" t="str">
        <f t="shared" si="132"/>
        <v>845070-MSBMC-LXL</v>
      </c>
      <c r="O2807" s="172">
        <f>IF(B2807="NET","",IF(B2807="","",IFERROR(VLOOKUP(N2807,EAN!$A:$B,2,FALSE),"MANGLER - MÅ OPPDATERE EAN-FANEN")))</f>
        <v>7048652539656</v>
      </c>
      <c r="P2807" s="171">
        <f t="shared" si="133"/>
        <v>0</v>
      </c>
      <c r="Q2807" s="171">
        <f t="shared" si="134"/>
        <v>0</v>
      </c>
      <c r="S2807" s="102" t="str">
        <f>IF(B2807="NET","",IFERROR(VLOOKUP(O2807,'2) Order Form'!$V$9:$V$905,1,FALSE),"Ikke med I order form"))</f>
        <v>Ikke med I order form</v>
      </c>
      <c r="U2807" s="118"/>
    </row>
    <row r="2808" spans="1:21">
      <c r="A2808">
        <v>845070</v>
      </c>
      <c r="B2808" t="s">
        <v>1343</v>
      </c>
      <c r="C2808" t="s">
        <v>3939</v>
      </c>
      <c r="D2808" t="s">
        <v>457</v>
      </c>
      <c r="E2808" t="s">
        <v>933</v>
      </c>
      <c r="F2808" t="s">
        <v>79</v>
      </c>
      <c r="G2808" t="s">
        <v>214</v>
      </c>
      <c r="H2808">
        <v>0</v>
      </c>
      <c r="I2808">
        <v>0</v>
      </c>
      <c r="J2808">
        <v>0</v>
      </c>
      <c r="K2808">
        <v>0</v>
      </c>
      <c r="L2808">
        <v>0</v>
      </c>
      <c r="N2808" s="171" t="str">
        <f t="shared" si="132"/>
        <v>845070-MSGMC-SM</v>
      </c>
      <c r="O2808" s="172">
        <f>IF(B2808="NET","",IF(B2808="","",IFERROR(VLOOKUP(N2808,EAN!$A:$B,2,FALSE),"MANGLER - MÅ OPPDATERE EAN-FANEN")))</f>
        <v>7048652539700</v>
      </c>
      <c r="P2808" s="171">
        <f t="shared" si="133"/>
        <v>0</v>
      </c>
      <c r="Q2808" s="171">
        <f t="shared" si="134"/>
        <v>0</v>
      </c>
      <c r="S2808" s="102" t="str">
        <f>IF(B2808="NET","",IFERROR(VLOOKUP(O2808,'2) Order Form'!$V$9:$V$905,1,FALSE),"Ikke med I order form"))</f>
        <v>Ikke med I order form</v>
      </c>
      <c r="U2808" s="118"/>
    </row>
    <row r="2809" spans="1:21">
      <c r="A2809">
        <v>845070</v>
      </c>
      <c r="B2809" t="s">
        <v>1343</v>
      </c>
      <c r="C2809" t="s">
        <v>3939</v>
      </c>
      <c r="D2809" t="s">
        <v>458</v>
      </c>
      <c r="E2809" t="s">
        <v>933</v>
      </c>
      <c r="F2809" t="s">
        <v>80</v>
      </c>
      <c r="G2809" t="s">
        <v>214</v>
      </c>
      <c r="H2809">
        <v>0</v>
      </c>
      <c r="I2809">
        <v>0</v>
      </c>
      <c r="J2809">
        <v>0</v>
      </c>
      <c r="K2809">
        <v>0</v>
      </c>
      <c r="L2809">
        <v>0</v>
      </c>
      <c r="N2809" s="171" t="str">
        <f t="shared" si="132"/>
        <v>845070-MSGMC-ML</v>
      </c>
      <c r="O2809" s="172">
        <f>IF(B2809="NET","",IF(B2809="","",IFERROR(VLOOKUP(N2809,EAN!$A:$B,2,FALSE),"MANGLER - MÅ OPPDATERE EAN-FANEN")))</f>
        <v>7048652539694</v>
      </c>
      <c r="P2809" s="171">
        <f t="shared" si="133"/>
        <v>0</v>
      </c>
      <c r="Q2809" s="171">
        <f t="shared" si="134"/>
        <v>0</v>
      </c>
      <c r="S2809" s="102" t="str">
        <f>IF(B2809="NET","",IFERROR(VLOOKUP(O2809,'2) Order Form'!$V$9:$V$905,1,FALSE),"Ikke med I order form"))</f>
        <v>Ikke med I order form</v>
      </c>
      <c r="U2809" s="118"/>
    </row>
    <row r="2810" spans="1:21">
      <c r="A2810">
        <v>845070</v>
      </c>
      <c r="B2810" t="s">
        <v>1343</v>
      </c>
      <c r="C2810" t="s">
        <v>3939</v>
      </c>
      <c r="D2810" t="s">
        <v>459</v>
      </c>
      <c r="E2810" t="s">
        <v>933</v>
      </c>
      <c r="F2810" t="s">
        <v>81</v>
      </c>
      <c r="G2810" t="s">
        <v>214</v>
      </c>
      <c r="H2810">
        <v>0</v>
      </c>
      <c r="I2810">
        <v>0</v>
      </c>
      <c r="J2810">
        <v>0</v>
      </c>
      <c r="K2810">
        <v>0</v>
      </c>
      <c r="L2810">
        <v>0</v>
      </c>
      <c r="N2810" s="171" t="str">
        <f t="shared" si="132"/>
        <v>845070-MSGMC-LXL</v>
      </c>
      <c r="O2810" s="172">
        <f>IF(B2810="NET","",IF(B2810="","",IFERROR(VLOOKUP(N2810,EAN!$A:$B,2,FALSE),"MANGLER - MÅ OPPDATERE EAN-FANEN")))</f>
        <v>7048652539687</v>
      </c>
      <c r="P2810" s="171">
        <f t="shared" si="133"/>
        <v>0</v>
      </c>
      <c r="Q2810" s="171">
        <f t="shared" si="134"/>
        <v>0</v>
      </c>
      <c r="S2810" s="102" t="str">
        <f>IF(B2810="NET","",IFERROR(VLOOKUP(O2810,'2) Order Form'!$V$9:$V$905,1,FALSE),"Ikke med I order form"))</f>
        <v>Ikke med I order form</v>
      </c>
      <c r="U2810" s="118"/>
    </row>
    <row r="2811" spans="1:21">
      <c r="A2811">
        <v>845070</v>
      </c>
      <c r="B2811" t="s">
        <v>1343</v>
      </c>
      <c r="C2811" t="s">
        <v>3939</v>
      </c>
      <c r="D2811" t="s">
        <v>131</v>
      </c>
      <c r="E2811" t="s">
        <v>84</v>
      </c>
      <c r="F2811" t="s">
        <v>79</v>
      </c>
      <c r="G2811" t="s">
        <v>111</v>
      </c>
      <c r="H2811">
        <v>141</v>
      </c>
      <c r="I2811">
        <v>141</v>
      </c>
      <c r="J2811">
        <v>141</v>
      </c>
      <c r="K2811">
        <v>141</v>
      </c>
      <c r="L2811">
        <v>141</v>
      </c>
      <c r="N2811" s="171" t="str">
        <f t="shared" si="132"/>
        <v>845070-MWHTE-SM</v>
      </c>
      <c r="O2811" s="172">
        <f>IF(B2811="NET","",IF(B2811="","",IFERROR(VLOOKUP(N2811,EAN!$A:$B,2,FALSE),"MANGLER - MÅ OPPDATERE EAN-FANEN")))</f>
        <v>7048652273086</v>
      </c>
      <c r="P2811" s="171">
        <f t="shared" si="133"/>
        <v>141</v>
      </c>
      <c r="Q2811" s="171">
        <f t="shared" si="134"/>
        <v>141</v>
      </c>
      <c r="S2811" s="102">
        <f>IF(B2811="NET","",IFERROR(VLOOKUP(O2811,'2) Order Form'!$V$9:$V$905,1,FALSE),"Ikke med I order form"))</f>
        <v>7048652273086</v>
      </c>
      <c r="U2811" s="118"/>
    </row>
    <row r="2812" spans="1:21">
      <c r="A2812">
        <v>845070</v>
      </c>
      <c r="B2812" t="s">
        <v>1343</v>
      </c>
      <c r="C2812" t="s">
        <v>3939</v>
      </c>
      <c r="D2812" t="s">
        <v>132</v>
      </c>
      <c r="E2812" t="s">
        <v>84</v>
      </c>
      <c r="F2812" t="s">
        <v>80</v>
      </c>
      <c r="G2812" t="s">
        <v>111</v>
      </c>
      <c r="H2812">
        <v>348</v>
      </c>
      <c r="I2812">
        <v>348</v>
      </c>
      <c r="J2812">
        <v>348</v>
      </c>
      <c r="K2812">
        <v>348</v>
      </c>
      <c r="L2812">
        <v>348</v>
      </c>
      <c r="N2812" s="171" t="str">
        <f t="shared" si="132"/>
        <v>845070-MWHTE-ML</v>
      </c>
      <c r="O2812" s="172">
        <f>IF(B2812="NET","",IF(B2812="","",IFERROR(VLOOKUP(N2812,EAN!$A:$B,2,FALSE),"MANGLER - MÅ OPPDATERE EAN-FANEN")))</f>
        <v>7048652273079</v>
      </c>
      <c r="P2812" s="171">
        <f t="shared" si="133"/>
        <v>348</v>
      </c>
      <c r="Q2812" s="171">
        <f t="shared" si="134"/>
        <v>348</v>
      </c>
      <c r="S2812" s="102">
        <f>IF(B2812="NET","",IFERROR(VLOOKUP(O2812,'2) Order Form'!$V$9:$V$905,1,FALSE),"Ikke med I order form"))</f>
        <v>7048652273079</v>
      </c>
      <c r="U2812" s="118"/>
    </row>
    <row r="2813" spans="1:21">
      <c r="A2813">
        <v>845070</v>
      </c>
      <c r="B2813" t="s">
        <v>1343</v>
      </c>
      <c r="C2813" t="s">
        <v>3939</v>
      </c>
      <c r="D2813" t="s">
        <v>133</v>
      </c>
      <c r="E2813" t="s">
        <v>84</v>
      </c>
      <c r="F2813" t="s">
        <v>81</v>
      </c>
      <c r="G2813" t="s">
        <v>111</v>
      </c>
      <c r="H2813">
        <v>175</v>
      </c>
      <c r="I2813">
        <v>175</v>
      </c>
      <c r="J2813">
        <v>175</v>
      </c>
      <c r="K2813">
        <v>175</v>
      </c>
      <c r="L2813">
        <v>175</v>
      </c>
      <c r="N2813" s="171" t="str">
        <f t="shared" si="132"/>
        <v>845070-MWHTE-LXL</v>
      </c>
      <c r="O2813" s="172">
        <f>IF(B2813="NET","",IF(B2813="","",IFERROR(VLOOKUP(N2813,EAN!$A:$B,2,FALSE),"MANGLER - MÅ OPPDATERE EAN-FANEN")))</f>
        <v>7048652273062</v>
      </c>
      <c r="P2813" s="171">
        <f t="shared" si="133"/>
        <v>175</v>
      </c>
      <c r="Q2813" s="171">
        <f t="shared" si="134"/>
        <v>175</v>
      </c>
      <c r="S2813" s="102">
        <f>IF(B2813="NET","",IFERROR(VLOOKUP(O2813,'2) Order Form'!$V$9:$V$905,1,FALSE),"Ikke med I order form"))</f>
        <v>7048652273062</v>
      </c>
      <c r="U2813" s="118"/>
    </row>
    <row r="2814" spans="1:21">
      <c r="A2814">
        <v>845070</v>
      </c>
      <c r="B2814" t="s">
        <v>1343</v>
      </c>
      <c r="C2814" t="s">
        <v>3939</v>
      </c>
      <c r="D2814" t="s">
        <v>1654</v>
      </c>
      <c r="E2814" t="s">
        <v>1472</v>
      </c>
      <c r="F2814" t="s">
        <v>79</v>
      </c>
      <c r="G2814" t="s">
        <v>214</v>
      </c>
      <c r="H2814">
        <v>12</v>
      </c>
      <c r="I2814">
        <v>12</v>
      </c>
      <c r="J2814">
        <v>12</v>
      </c>
      <c r="K2814">
        <v>12</v>
      </c>
      <c r="L2814">
        <v>12</v>
      </c>
      <c r="N2814" s="171" t="str">
        <f t="shared" si="132"/>
        <v>845070-SEAME-SM</v>
      </c>
      <c r="O2814" s="172">
        <f>IF(B2814="NET","",IF(B2814="","",IFERROR(VLOOKUP(N2814,EAN!$A:$B,2,FALSE),"MANGLER - MÅ OPPDATERE EAN-FANEN")))</f>
        <v>7048652893680</v>
      </c>
      <c r="P2814" s="171">
        <f t="shared" si="133"/>
        <v>12</v>
      </c>
      <c r="Q2814" s="171">
        <f t="shared" si="134"/>
        <v>12</v>
      </c>
      <c r="S2814" s="102">
        <f>IF(B2814="NET","",IFERROR(VLOOKUP(O2814,'2) Order Form'!$V$9:$V$905,1,FALSE),"Ikke med I order form"))</f>
        <v>7048652893680</v>
      </c>
      <c r="U2814" s="118"/>
    </row>
    <row r="2815" spans="1:21">
      <c r="A2815">
        <v>845070</v>
      </c>
      <c r="B2815" t="s">
        <v>1343</v>
      </c>
      <c r="C2815" t="s">
        <v>3939</v>
      </c>
      <c r="D2815" t="s">
        <v>1655</v>
      </c>
      <c r="E2815" t="s">
        <v>1472</v>
      </c>
      <c r="F2815" t="s">
        <v>80</v>
      </c>
      <c r="G2815" t="s">
        <v>214</v>
      </c>
      <c r="H2815">
        <v>16</v>
      </c>
      <c r="I2815">
        <v>16</v>
      </c>
      <c r="J2815">
        <v>16</v>
      </c>
      <c r="K2815">
        <v>16</v>
      </c>
      <c r="L2815">
        <v>16</v>
      </c>
      <c r="N2815" s="171" t="str">
        <f t="shared" si="132"/>
        <v>845070-SEAME-ML</v>
      </c>
      <c r="O2815" s="172">
        <f>IF(B2815="NET","",IF(B2815="","",IFERROR(VLOOKUP(N2815,EAN!$A:$B,2,FALSE),"MANGLER - MÅ OPPDATERE EAN-FANEN")))</f>
        <v>7048652893673</v>
      </c>
      <c r="P2815" s="171">
        <f t="shared" si="133"/>
        <v>16</v>
      </c>
      <c r="Q2815" s="171">
        <f t="shared" si="134"/>
        <v>16</v>
      </c>
      <c r="S2815" s="102">
        <f>IF(B2815="NET","",IFERROR(VLOOKUP(O2815,'2) Order Form'!$V$9:$V$905,1,FALSE),"Ikke med I order form"))</f>
        <v>7048652893673</v>
      </c>
      <c r="U2815" s="118"/>
    </row>
    <row r="2816" spans="1:21">
      <c r="A2816">
        <v>845070</v>
      </c>
      <c r="B2816" t="s">
        <v>1343</v>
      </c>
      <c r="C2816" t="s">
        <v>3939</v>
      </c>
      <c r="D2816" t="s">
        <v>1656</v>
      </c>
      <c r="E2816" t="s">
        <v>1472</v>
      </c>
      <c r="F2816" t="s">
        <v>81</v>
      </c>
      <c r="G2816" t="s">
        <v>214</v>
      </c>
      <c r="H2816">
        <v>16</v>
      </c>
      <c r="I2816">
        <v>16</v>
      </c>
      <c r="J2816">
        <v>16</v>
      </c>
      <c r="K2816">
        <v>16</v>
      </c>
      <c r="L2816">
        <v>16</v>
      </c>
      <c r="N2816" s="171" t="str">
        <f t="shared" si="132"/>
        <v>845070-SEAME-LXL</v>
      </c>
      <c r="O2816" s="172">
        <f>IF(B2816="NET","",IF(B2816="","",IFERROR(VLOOKUP(N2816,EAN!$A:$B,2,FALSE),"MANGLER - MÅ OPPDATERE EAN-FANEN")))</f>
        <v>7048652893666</v>
      </c>
      <c r="P2816" s="171">
        <f t="shared" si="133"/>
        <v>16</v>
      </c>
      <c r="Q2816" s="171">
        <f t="shared" si="134"/>
        <v>16</v>
      </c>
      <c r="S2816" s="102">
        <f>IF(B2816="NET","",IFERROR(VLOOKUP(O2816,'2) Order Form'!$V$9:$V$905,1,FALSE),"Ikke med I order form"))</f>
        <v>7048652893666</v>
      </c>
      <c r="U2816" s="118"/>
    </row>
    <row r="2817" spans="1:21">
      <c r="A2817">
        <v>845070</v>
      </c>
      <c r="B2817" t="s">
        <v>1343</v>
      </c>
      <c r="C2817" t="s">
        <v>3939</v>
      </c>
      <c r="D2817" t="s">
        <v>1049</v>
      </c>
      <c r="E2817" t="s">
        <v>1372</v>
      </c>
      <c r="F2817" t="s">
        <v>79</v>
      </c>
      <c r="G2817" t="s">
        <v>214</v>
      </c>
      <c r="H2817">
        <v>0</v>
      </c>
      <c r="I2817">
        <v>0</v>
      </c>
      <c r="J2817">
        <v>0</v>
      </c>
      <c r="K2817">
        <v>0</v>
      </c>
      <c r="L2817">
        <v>0</v>
      </c>
      <c r="N2817" s="171" t="str">
        <f t="shared" si="132"/>
        <v>845070-SGMFL-SM</v>
      </c>
      <c r="O2817" s="172">
        <f>IF(B2817="NET","",IF(B2817="","",IFERROR(VLOOKUP(N2817,EAN!$A:$B,2,FALSE),"MANGLER - MÅ OPPDATERE EAN-FANEN")))</f>
        <v>7048652766618</v>
      </c>
      <c r="P2817" s="171">
        <f t="shared" si="133"/>
        <v>0</v>
      </c>
      <c r="Q2817" s="171">
        <f t="shared" si="134"/>
        <v>0</v>
      </c>
      <c r="S2817" s="102" t="str">
        <f>IF(B2817="NET","",IFERROR(VLOOKUP(O2817,'2) Order Form'!$V$9:$V$905,1,FALSE),"Ikke med I order form"))</f>
        <v>Ikke med I order form</v>
      </c>
      <c r="U2817" s="118"/>
    </row>
    <row r="2818" spans="1:21">
      <c r="A2818">
        <v>845070</v>
      </c>
      <c r="B2818" t="s">
        <v>1343</v>
      </c>
      <c r="C2818" t="s">
        <v>3939</v>
      </c>
      <c r="D2818" t="s">
        <v>1050</v>
      </c>
      <c r="E2818" t="s">
        <v>1372</v>
      </c>
      <c r="F2818" t="s">
        <v>80</v>
      </c>
      <c r="G2818" t="s">
        <v>214</v>
      </c>
      <c r="H2818">
        <v>0</v>
      </c>
      <c r="I2818">
        <v>0</v>
      </c>
      <c r="J2818">
        <v>0</v>
      </c>
      <c r="K2818">
        <v>0</v>
      </c>
      <c r="L2818">
        <v>0</v>
      </c>
      <c r="N2818" s="171" t="str">
        <f t="shared" si="132"/>
        <v>845070-SGMFL-ML</v>
      </c>
      <c r="O2818" s="172">
        <f>IF(B2818="NET","",IF(B2818="","",IFERROR(VLOOKUP(N2818,EAN!$A:$B,2,FALSE),"MANGLER - MÅ OPPDATERE EAN-FANEN")))</f>
        <v>7048652766601</v>
      </c>
      <c r="P2818" s="171">
        <f t="shared" si="133"/>
        <v>0</v>
      </c>
      <c r="Q2818" s="171">
        <f t="shared" si="134"/>
        <v>0</v>
      </c>
      <c r="S2818" s="102" t="str">
        <f>IF(B2818="NET","",IFERROR(VLOOKUP(O2818,'2) Order Form'!$V$9:$V$905,1,FALSE),"Ikke med I order form"))</f>
        <v>Ikke med I order form</v>
      </c>
      <c r="U2818" s="118"/>
    </row>
    <row r="2819" spans="1:21">
      <c r="A2819">
        <v>845070</v>
      </c>
      <c r="B2819" t="s">
        <v>1343</v>
      </c>
      <c r="C2819" t="s">
        <v>3939</v>
      </c>
      <c r="D2819" t="s">
        <v>1051</v>
      </c>
      <c r="E2819" t="s">
        <v>1372</v>
      </c>
      <c r="F2819" t="s">
        <v>81</v>
      </c>
      <c r="G2819" t="s">
        <v>214</v>
      </c>
      <c r="H2819">
        <v>0</v>
      </c>
      <c r="I2819">
        <v>0</v>
      </c>
      <c r="J2819">
        <v>0</v>
      </c>
      <c r="K2819">
        <v>0</v>
      </c>
      <c r="L2819">
        <v>0</v>
      </c>
      <c r="N2819" s="171" t="str">
        <f t="shared" si="132"/>
        <v>845070-SGMFL-LXL</v>
      </c>
      <c r="O2819" s="172">
        <f>IF(B2819="NET","",IF(B2819="","",IFERROR(VLOOKUP(N2819,EAN!$A:$B,2,FALSE),"MANGLER - MÅ OPPDATERE EAN-FANEN")))</f>
        <v>7048652766595</v>
      </c>
      <c r="P2819" s="171">
        <f t="shared" si="133"/>
        <v>0</v>
      </c>
      <c r="Q2819" s="171">
        <f t="shared" si="134"/>
        <v>0</v>
      </c>
      <c r="S2819" s="102" t="str">
        <f>IF(B2819="NET","",IFERROR(VLOOKUP(O2819,'2) Order Form'!$V$9:$V$905,1,FALSE),"Ikke med I order form"))</f>
        <v>Ikke med I order form</v>
      </c>
      <c r="U2819" s="118"/>
    </row>
    <row r="2820" spans="1:21">
      <c r="A2820">
        <v>845070</v>
      </c>
      <c r="B2820" t="s">
        <v>1343</v>
      </c>
      <c r="C2820" t="s">
        <v>3939</v>
      </c>
      <c r="D2820" t="s">
        <v>134</v>
      </c>
      <c r="E2820" t="s">
        <v>91</v>
      </c>
      <c r="F2820" t="s">
        <v>79</v>
      </c>
      <c r="G2820" t="s">
        <v>214</v>
      </c>
      <c r="H2820">
        <v>0</v>
      </c>
      <c r="I2820">
        <v>0</v>
      </c>
      <c r="J2820">
        <v>0</v>
      </c>
      <c r="K2820">
        <v>0</v>
      </c>
      <c r="L2820">
        <v>0</v>
      </c>
      <c r="N2820" s="171" t="str">
        <f t="shared" si="132"/>
        <v>845070-SGRME-SM</v>
      </c>
      <c r="O2820" s="172">
        <f>IF(B2820="NET","",IF(B2820="","",IFERROR(VLOOKUP(N2820,EAN!$A:$B,2,FALSE),"MANGLER - MÅ OPPDATERE EAN-FANEN")))</f>
        <v>7048652660381</v>
      </c>
      <c r="P2820" s="171">
        <f t="shared" si="133"/>
        <v>0</v>
      </c>
      <c r="Q2820" s="171">
        <f t="shared" si="134"/>
        <v>0</v>
      </c>
      <c r="S2820" s="102" t="str">
        <f>IF(B2820="NET","",IFERROR(VLOOKUP(O2820,'2) Order Form'!$V$9:$V$905,1,FALSE),"Ikke med I order form"))</f>
        <v>Ikke med I order form</v>
      </c>
      <c r="U2820" s="118"/>
    </row>
    <row r="2821" spans="1:21">
      <c r="A2821">
        <v>845070</v>
      </c>
      <c r="B2821" t="s">
        <v>1343</v>
      </c>
      <c r="C2821" t="s">
        <v>3939</v>
      </c>
      <c r="D2821" t="s">
        <v>135</v>
      </c>
      <c r="E2821" t="s">
        <v>91</v>
      </c>
      <c r="F2821" t="s">
        <v>80</v>
      </c>
      <c r="G2821" t="s">
        <v>214</v>
      </c>
      <c r="H2821">
        <v>0</v>
      </c>
      <c r="I2821">
        <v>0</v>
      </c>
      <c r="J2821">
        <v>0</v>
      </c>
      <c r="K2821">
        <v>0</v>
      </c>
      <c r="L2821">
        <v>0</v>
      </c>
      <c r="N2821" s="171" t="str">
        <f t="shared" si="132"/>
        <v>845070-SGRME-ML</v>
      </c>
      <c r="O2821" s="172">
        <f>IF(B2821="NET","",IF(B2821="","",IFERROR(VLOOKUP(N2821,EAN!$A:$B,2,FALSE),"MANGLER - MÅ OPPDATERE EAN-FANEN")))</f>
        <v>7048652660374</v>
      </c>
      <c r="P2821" s="171">
        <f t="shared" si="133"/>
        <v>0</v>
      </c>
      <c r="Q2821" s="171">
        <f t="shared" si="134"/>
        <v>0</v>
      </c>
      <c r="S2821" s="102" t="str">
        <f>IF(B2821="NET","",IFERROR(VLOOKUP(O2821,'2) Order Form'!$V$9:$V$905,1,FALSE),"Ikke med I order form"))</f>
        <v>Ikke med I order form</v>
      </c>
      <c r="U2821" s="118"/>
    </row>
    <row r="2822" spans="1:21">
      <c r="A2822">
        <v>845070</v>
      </c>
      <c r="B2822" t="s">
        <v>1343</v>
      </c>
      <c r="C2822" t="s">
        <v>3939</v>
      </c>
      <c r="D2822" t="s">
        <v>220</v>
      </c>
      <c r="E2822" t="s">
        <v>91</v>
      </c>
      <c r="F2822" t="s">
        <v>81</v>
      </c>
      <c r="G2822" t="s">
        <v>214</v>
      </c>
      <c r="H2822">
        <v>0</v>
      </c>
      <c r="I2822">
        <v>0</v>
      </c>
      <c r="J2822">
        <v>0</v>
      </c>
      <c r="K2822">
        <v>0</v>
      </c>
      <c r="L2822">
        <v>0</v>
      </c>
      <c r="N2822" s="171" t="str">
        <f t="shared" si="132"/>
        <v>845070-SGRME-LXL</v>
      </c>
      <c r="O2822" s="172">
        <f>IF(B2822="NET","",IF(B2822="","",IFERROR(VLOOKUP(N2822,EAN!$A:$B,2,FALSE),"MANGLER - MÅ OPPDATERE EAN-FANEN")))</f>
        <v>7048652660367</v>
      </c>
      <c r="P2822" s="171">
        <f t="shared" si="133"/>
        <v>0</v>
      </c>
      <c r="Q2822" s="171">
        <f t="shared" si="134"/>
        <v>0</v>
      </c>
      <c r="S2822" s="102" t="str">
        <f>IF(B2822="NET","",IFERROR(VLOOKUP(O2822,'2) Order Form'!$V$9:$V$905,1,FALSE),"Ikke med I order form"))</f>
        <v>Ikke med I order form</v>
      </c>
      <c r="U2822" s="118"/>
    </row>
    <row r="2823" spans="1:21">
      <c r="A2823">
        <v>845070</v>
      </c>
      <c r="B2823" t="s">
        <v>1343</v>
      </c>
      <c r="C2823" t="s">
        <v>3939</v>
      </c>
      <c r="D2823" t="s">
        <v>4015</v>
      </c>
      <c r="E2823" t="s">
        <v>3941</v>
      </c>
      <c r="F2823" t="s">
        <v>79</v>
      </c>
      <c r="G2823" t="s">
        <v>111</v>
      </c>
      <c r="H2823">
        <v>-1</v>
      </c>
      <c r="I2823">
        <v>-1</v>
      </c>
      <c r="J2823">
        <v>-1</v>
      </c>
      <c r="K2823">
        <v>-1</v>
      </c>
      <c r="L2823">
        <v>-1</v>
      </c>
      <c r="N2823" s="171" t="str">
        <f t="shared" si="132"/>
        <v>845070-TUSKN-SM</v>
      </c>
      <c r="O2823" s="172" t="str">
        <f>IF(B2823="NET","",IF(B2823="","",IFERROR(VLOOKUP(N2823,EAN!$A:$B,2,FALSE),"MANGLER - MÅ OPPDATERE EAN-FANEN")))</f>
        <v>MANGLER - MÅ OPPDATERE EAN-FANEN</v>
      </c>
      <c r="P2823" s="171">
        <f t="shared" si="133"/>
        <v>-1</v>
      </c>
      <c r="Q2823" s="171">
        <f t="shared" si="134"/>
        <v>-1</v>
      </c>
      <c r="S2823" s="102" t="str">
        <f>IF(B2823="NET","",IFERROR(VLOOKUP(O2823,'2) Order Form'!$V$9:$V$905,1,FALSE),"Ikke med I order form"))</f>
        <v>Ikke med I order form</v>
      </c>
      <c r="U2823" s="118"/>
    </row>
    <row r="2824" spans="1:21">
      <c r="A2824">
        <v>845070</v>
      </c>
      <c r="B2824" t="s">
        <v>1343</v>
      </c>
      <c r="C2824" t="s">
        <v>3939</v>
      </c>
      <c r="D2824" t="s">
        <v>4016</v>
      </c>
      <c r="E2824" t="s">
        <v>3941</v>
      </c>
      <c r="F2824" t="s">
        <v>80</v>
      </c>
      <c r="G2824" t="s">
        <v>111</v>
      </c>
      <c r="H2824">
        <v>-1</v>
      </c>
      <c r="I2824">
        <v>-1</v>
      </c>
      <c r="J2824">
        <v>-1</v>
      </c>
      <c r="K2824">
        <v>-1</v>
      </c>
      <c r="L2824">
        <v>-1</v>
      </c>
      <c r="N2824" s="171" t="str">
        <f t="shared" si="132"/>
        <v>845070-TUSKN-ML</v>
      </c>
      <c r="O2824" s="172" t="str">
        <f>IF(B2824="NET","",IF(B2824="","",IFERROR(VLOOKUP(N2824,EAN!$A:$B,2,FALSE),"MANGLER - MÅ OPPDATERE EAN-FANEN")))</f>
        <v>MANGLER - MÅ OPPDATERE EAN-FANEN</v>
      </c>
      <c r="P2824" s="171">
        <f t="shared" si="133"/>
        <v>-1</v>
      </c>
      <c r="Q2824" s="171">
        <f t="shared" si="134"/>
        <v>-1</v>
      </c>
      <c r="S2824" s="102" t="str">
        <f>IF(B2824="NET","",IFERROR(VLOOKUP(O2824,'2) Order Form'!$V$9:$V$905,1,FALSE),"Ikke med I order form"))</f>
        <v>Ikke med I order form</v>
      </c>
      <c r="U2824" s="118"/>
    </row>
    <row r="2825" spans="1:21">
      <c r="A2825">
        <v>845070</v>
      </c>
      <c r="B2825" t="s">
        <v>1343</v>
      </c>
      <c r="C2825" t="s">
        <v>3939</v>
      </c>
      <c r="D2825" t="s">
        <v>4017</v>
      </c>
      <c r="E2825" t="s">
        <v>3941</v>
      </c>
      <c r="F2825" t="s">
        <v>81</v>
      </c>
      <c r="G2825" t="s">
        <v>111</v>
      </c>
      <c r="H2825">
        <v>-1</v>
      </c>
      <c r="I2825">
        <v>-1</v>
      </c>
      <c r="J2825">
        <v>-1</v>
      </c>
      <c r="K2825">
        <v>-1</v>
      </c>
      <c r="L2825">
        <v>-1</v>
      </c>
      <c r="N2825" s="171" t="str">
        <f t="shared" si="132"/>
        <v>845070-TUSKN-LXL</v>
      </c>
      <c r="O2825" s="172" t="str">
        <f>IF(B2825="NET","",IF(B2825="","",IFERROR(VLOOKUP(N2825,EAN!$A:$B,2,FALSE),"MANGLER - MÅ OPPDATERE EAN-FANEN")))</f>
        <v>MANGLER - MÅ OPPDATERE EAN-FANEN</v>
      </c>
      <c r="P2825" s="171">
        <f t="shared" si="133"/>
        <v>-1</v>
      </c>
      <c r="Q2825" s="171">
        <f t="shared" si="134"/>
        <v>-1</v>
      </c>
      <c r="S2825" s="102" t="str">
        <f>IF(B2825="NET","",IFERROR(VLOOKUP(O2825,'2) Order Form'!$V$9:$V$905,1,FALSE),"Ikke med I order form"))</f>
        <v>Ikke med I order form</v>
      </c>
      <c r="U2825" s="118"/>
    </row>
    <row r="2826" spans="1:21">
      <c r="A2826">
        <v>845070</v>
      </c>
      <c r="B2826" t="s">
        <v>1343</v>
      </c>
      <c r="C2826" t="s">
        <v>3939</v>
      </c>
      <c r="D2826" t="s">
        <v>1497</v>
      </c>
      <c r="E2826" t="s">
        <v>1475</v>
      </c>
      <c r="F2826" t="s">
        <v>79</v>
      </c>
      <c r="G2826" t="s">
        <v>111</v>
      </c>
      <c r="H2826">
        <v>16</v>
      </c>
      <c r="I2826">
        <v>16</v>
      </c>
      <c r="J2826">
        <v>16</v>
      </c>
      <c r="K2826">
        <v>16</v>
      </c>
      <c r="L2826">
        <v>16</v>
      </c>
      <c r="N2826" s="171" t="str">
        <f t="shared" si="132"/>
        <v>845070-WOLND-SM</v>
      </c>
      <c r="O2826" s="172">
        <f>IF(B2826="NET","",IF(B2826="","",IFERROR(VLOOKUP(N2826,EAN!$A:$B,2,FALSE),"MANGLER - MÅ OPPDATERE EAN-FANEN")))</f>
        <v>7048652893710</v>
      </c>
      <c r="P2826" s="171">
        <f t="shared" si="133"/>
        <v>16</v>
      </c>
      <c r="Q2826" s="171">
        <f t="shared" si="134"/>
        <v>16</v>
      </c>
      <c r="S2826" s="102">
        <f>IF(B2826="NET","",IFERROR(VLOOKUP(O2826,'2) Order Form'!$V$9:$V$905,1,FALSE),"Ikke med I order form"))</f>
        <v>7048652893710</v>
      </c>
      <c r="U2826" s="118"/>
    </row>
    <row r="2827" spans="1:21">
      <c r="A2827">
        <v>845070</v>
      </c>
      <c r="B2827" t="s">
        <v>1343</v>
      </c>
      <c r="C2827" t="s">
        <v>3939</v>
      </c>
      <c r="D2827" t="s">
        <v>1498</v>
      </c>
      <c r="E2827" t="s">
        <v>1475</v>
      </c>
      <c r="F2827" t="s">
        <v>80</v>
      </c>
      <c r="G2827" t="s">
        <v>111</v>
      </c>
      <c r="H2827">
        <v>31</v>
      </c>
      <c r="I2827">
        <v>31</v>
      </c>
      <c r="J2827">
        <v>31</v>
      </c>
      <c r="K2827">
        <v>31</v>
      </c>
      <c r="L2827">
        <v>31</v>
      </c>
      <c r="N2827" s="171" t="str">
        <f t="shared" si="132"/>
        <v>845070-WOLND-ML</v>
      </c>
      <c r="O2827" s="172">
        <f>IF(B2827="NET","",IF(B2827="","",IFERROR(VLOOKUP(N2827,EAN!$A:$B,2,FALSE),"MANGLER - MÅ OPPDATERE EAN-FANEN")))</f>
        <v>7048652893703</v>
      </c>
      <c r="P2827" s="171">
        <f t="shared" si="133"/>
        <v>31</v>
      </c>
      <c r="Q2827" s="171">
        <f t="shared" si="134"/>
        <v>31</v>
      </c>
      <c r="S2827" s="102">
        <f>IF(B2827="NET","",IFERROR(VLOOKUP(O2827,'2) Order Form'!$V$9:$V$905,1,FALSE),"Ikke med I order form"))</f>
        <v>7048652893703</v>
      </c>
      <c r="U2827" s="118"/>
    </row>
    <row r="2828" spans="1:21">
      <c r="A2828">
        <v>845070</v>
      </c>
      <c r="B2828" t="s">
        <v>1343</v>
      </c>
      <c r="C2828" t="s">
        <v>3939</v>
      </c>
      <c r="D2828" t="s">
        <v>1499</v>
      </c>
      <c r="E2828" t="s">
        <v>1475</v>
      </c>
      <c r="F2828" t="s">
        <v>81</v>
      </c>
      <c r="G2828" t="s">
        <v>111</v>
      </c>
      <c r="H2828">
        <v>7</v>
      </c>
      <c r="I2828">
        <v>7</v>
      </c>
      <c r="J2828">
        <v>7</v>
      </c>
      <c r="K2828">
        <v>7</v>
      </c>
      <c r="L2828">
        <v>7</v>
      </c>
      <c r="N2828" s="171" t="str">
        <f t="shared" si="132"/>
        <v>845070-WOLND-LXL</v>
      </c>
      <c r="O2828" s="172">
        <f>IF(B2828="NET","",IF(B2828="","",IFERROR(VLOOKUP(N2828,EAN!$A:$B,2,FALSE),"MANGLER - MÅ OPPDATERE EAN-FANEN")))</f>
        <v>7048652893697</v>
      </c>
      <c r="P2828" s="171">
        <f t="shared" si="133"/>
        <v>7</v>
      </c>
      <c r="Q2828" s="171">
        <f t="shared" si="134"/>
        <v>7</v>
      </c>
      <c r="S2828" s="102">
        <f>IF(B2828="NET","",IFERROR(VLOOKUP(O2828,'2) Order Form'!$V$9:$V$905,1,FALSE),"Ikke med I order form"))</f>
        <v>7048652893697</v>
      </c>
      <c r="U2828" s="118"/>
    </row>
    <row r="2829" spans="1:21">
      <c r="A2829" s="140">
        <v>845073</v>
      </c>
      <c r="B2829" t="s">
        <v>170</v>
      </c>
      <c r="H2829" s="140">
        <v>202341</v>
      </c>
      <c r="I2829" s="140">
        <v>202342</v>
      </c>
      <c r="J2829" s="140">
        <v>202343</v>
      </c>
      <c r="K2829" s="140">
        <v>202344</v>
      </c>
      <c r="L2829" s="140">
        <v>202345</v>
      </c>
      <c r="N2829" s="171" t="str">
        <f t="shared" si="132"/>
        <v>845073-</v>
      </c>
      <c r="O2829" s="172" t="str">
        <f>IF(B2829="NET","",IF(B2829="","",IFERROR(VLOOKUP(N2829,EAN!$A:$B,2,FALSE),"MANGLER - MÅ OPPDATERE EAN-FANEN")))</f>
        <v/>
      </c>
      <c r="P2829" s="171">
        <f t="shared" si="133"/>
        <v>202341</v>
      </c>
      <c r="Q2829" s="171">
        <f t="shared" si="134"/>
        <v>202345</v>
      </c>
      <c r="S2829" s="102" t="str">
        <f>IF(B2829="NET","",IFERROR(VLOOKUP(O2829,'2) Order Form'!$V$9:$V$905,1,FALSE),"Ikke med I order form"))</f>
        <v/>
      </c>
      <c r="U2829" s="118"/>
    </row>
    <row r="2830" spans="1:21">
      <c r="A2830">
        <v>845073</v>
      </c>
      <c r="B2830" t="s">
        <v>1344</v>
      </c>
      <c r="C2830" t="s">
        <v>3939</v>
      </c>
      <c r="D2830" t="s">
        <v>1052</v>
      </c>
      <c r="E2830" t="s">
        <v>1373</v>
      </c>
      <c r="F2830" t="s">
        <v>79</v>
      </c>
      <c r="G2830" t="s">
        <v>214</v>
      </c>
      <c r="H2830">
        <v>5</v>
      </c>
      <c r="I2830">
        <v>5</v>
      </c>
      <c r="J2830">
        <v>5</v>
      </c>
      <c r="K2830">
        <v>5</v>
      </c>
      <c r="L2830">
        <v>5</v>
      </c>
      <c r="N2830" s="171" t="str">
        <f t="shared" si="132"/>
        <v>845073-BWHNC-SM</v>
      </c>
      <c r="O2830" s="172">
        <f>IF(B2830="NET","",IF(B2830="","",IFERROR(VLOOKUP(N2830,EAN!$A:$B,2,FALSE),"MANGLER - MÅ OPPDATERE EAN-FANEN")))</f>
        <v>7048652766632</v>
      </c>
      <c r="P2830" s="171">
        <f t="shared" si="133"/>
        <v>5</v>
      </c>
      <c r="Q2830" s="171">
        <f t="shared" si="134"/>
        <v>5</v>
      </c>
      <c r="S2830" s="102" t="str">
        <f>IF(B2830="NET","",IFERROR(VLOOKUP(O2830,'2) Order Form'!$V$9:$V$905,1,FALSE),"Ikke med I order form"))</f>
        <v>Ikke med I order form</v>
      </c>
      <c r="U2830" s="118"/>
    </row>
    <row r="2831" spans="1:21">
      <c r="A2831">
        <v>845073</v>
      </c>
      <c r="B2831" t="s">
        <v>1344</v>
      </c>
      <c r="C2831" t="s">
        <v>3939</v>
      </c>
      <c r="D2831" t="s">
        <v>1053</v>
      </c>
      <c r="E2831" t="s">
        <v>1373</v>
      </c>
      <c r="F2831" t="s">
        <v>80</v>
      </c>
      <c r="G2831" t="s">
        <v>214</v>
      </c>
      <c r="H2831">
        <v>0</v>
      </c>
      <c r="I2831">
        <v>0</v>
      </c>
      <c r="J2831">
        <v>0</v>
      </c>
      <c r="K2831">
        <v>0</v>
      </c>
      <c r="L2831">
        <v>0</v>
      </c>
      <c r="N2831" s="171" t="str">
        <f t="shared" si="132"/>
        <v>845073-BWHNC-ML</v>
      </c>
      <c r="O2831" s="172">
        <f>IF(B2831="NET","",IF(B2831="","",IFERROR(VLOOKUP(N2831,EAN!$A:$B,2,FALSE),"MANGLER - MÅ OPPDATERE EAN-FANEN")))</f>
        <v>7048652766625</v>
      </c>
      <c r="P2831" s="171">
        <f t="shared" si="133"/>
        <v>0</v>
      </c>
      <c r="Q2831" s="171">
        <f t="shared" si="134"/>
        <v>0</v>
      </c>
      <c r="S2831" s="102" t="str">
        <f>IF(B2831="NET","",IFERROR(VLOOKUP(O2831,'2) Order Form'!$V$9:$V$905,1,FALSE),"Ikke med I order form"))</f>
        <v>Ikke med I order form</v>
      </c>
      <c r="U2831" s="118"/>
    </row>
    <row r="2832" spans="1:21">
      <c r="A2832">
        <v>845073</v>
      </c>
      <c r="B2832" t="s">
        <v>1344</v>
      </c>
      <c r="C2832" t="s">
        <v>3939</v>
      </c>
      <c r="D2832" t="s">
        <v>463</v>
      </c>
      <c r="E2832" t="s">
        <v>983</v>
      </c>
      <c r="F2832" t="s">
        <v>79</v>
      </c>
      <c r="G2832" t="s">
        <v>214</v>
      </c>
      <c r="H2832">
        <v>0</v>
      </c>
      <c r="I2832">
        <v>0</v>
      </c>
      <c r="J2832">
        <v>0</v>
      </c>
      <c r="K2832">
        <v>0</v>
      </c>
      <c r="L2832">
        <v>0</v>
      </c>
      <c r="N2832" s="171" t="str">
        <f t="shared" si="132"/>
        <v>845073-CORNC-SM</v>
      </c>
      <c r="O2832" s="172">
        <f>IF(B2832="NET","",IF(B2832="","",IFERROR(VLOOKUP(N2832,EAN!$A:$B,2,FALSE),"MANGLER - MÅ OPPDATERE EAN-FANEN")))</f>
        <v>7048652660404</v>
      </c>
      <c r="P2832" s="171">
        <f t="shared" si="133"/>
        <v>0</v>
      </c>
      <c r="Q2832" s="171">
        <f t="shared" si="134"/>
        <v>0</v>
      </c>
      <c r="S2832" s="102" t="str">
        <f>IF(B2832="NET","",IFERROR(VLOOKUP(O2832,'2) Order Form'!$V$9:$V$905,1,FALSE),"Ikke med I order form"))</f>
        <v>Ikke med I order form</v>
      </c>
      <c r="U2832" s="118"/>
    </row>
    <row r="2833" spans="1:21">
      <c r="A2833">
        <v>845073</v>
      </c>
      <c r="B2833" t="s">
        <v>1344</v>
      </c>
      <c r="C2833" t="s">
        <v>3939</v>
      </c>
      <c r="D2833" t="s">
        <v>464</v>
      </c>
      <c r="E2833" t="s">
        <v>983</v>
      </c>
      <c r="F2833" t="s">
        <v>80</v>
      </c>
      <c r="G2833" t="s">
        <v>214</v>
      </c>
      <c r="H2833">
        <v>0</v>
      </c>
      <c r="I2833">
        <v>0</v>
      </c>
      <c r="J2833">
        <v>0</v>
      </c>
      <c r="K2833">
        <v>0</v>
      </c>
      <c r="L2833">
        <v>0</v>
      </c>
      <c r="N2833" s="171" t="str">
        <f t="shared" si="132"/>
        <v>845073-CORNC-ML</v>
      </c>
      <c r="O2833" s="172">
        <f>IF(B2833="NET","",IF(B2833="","",IFERROR(VLOOKUP(N2833,EAN!$A:$B,2,FALSE),"MANGLER - MÅ OPPDATERE EAN-FANEN")))</f>
        <v>7048652660398</v>
      </c>
      <c r="P2833" s="171">
        <f t="shared" si="133"/>
        <v>0</v>
      </c>
      <c r="Q2833" s="171">
        <f t="shared" si="134"/>
        <v>0</v>
      </c>
      <c r="S2833" s="102" t="str">
        <f>IF(B2833="NET","",IFERROR(VLOOKUP(O2833,'2) Order Form'!$V$9:$V$905,1,FALSE),"Ikke med I order form"))</f>
        <v>Ikke med I order form</v>
      </c>
      <c r="U2833" s="118"/>
    </row>
    <row r="2834" spans="1:21">
      <c r="A2834">
        <v>845073</v>
      </c>
      <c r="B2834" t="s">
        <v>1344</v>
      </c>
      <c r="C2834" t="s">
        <v>3939</v>
      </c>
      <c r="D2834" t="s">
        <v>1054</v>
      </c>
      <c r="E2834" t="s">
        <v>1374</v>
      </c>
      <c r="F2834" t="s">
        <v>79</v>
      </c>
      <c r="G2834" t="s">
        <v>214</v>
      </c>
      <c r="H2834">
        <v>0</v>
      </c>
      <c r="I2834">
        <v>0</v>
      </c>
      <c r="J2834">
        <v>0</v>
      </c>
      <c r="K2834">
        <v>0</v>
      </c>
      <c r="L2834">
        <v>0</v>
      </c>
      <c r="N2834" s="171" t="str">
        <f t="shared" si="132"/>
        <v>845073-DPUNC-SM</v>
      </c>
      <c r="O2834" s="172">
        <f>IF(B2834="NET","",IF(B2834="","",IFERROR(VLOOKUP(N2834,EAN!$A:$B,2,FALSE),"MANGLER - MÅ OPPDATERE EAN-FANEN")))</f>
        <v>7048652766656</v>
      </c>
      <c r="P2834" s="171">
        <f t="shared" si="133"/>
        <v>0</v>
      </c>
      <c r="Q2834" s="171">
        <f t="shared" si="134"/>
        <v>0</v>
      </c>
      <c r="S2834" s="102" t="str">
        <f>IF(B2834="NET","",IFERROR(VLOOKUP(O2834,'2) Order Form'!$V$9:$V$905,1,FALSE),"Ikke med I order form"))</f>
        <v>Ikke med I order form</v>
      </c>
      <c r="U2834" s="118"/>
    </row>
    <row r="2835" spans="1:21">
      <c r="A2835">
        <v>845073</v>
      </c>
      <c r="B2835" t="s">
        <v>1344</v>
      </c>
      <c r="C2835" t="s">
        <v>3939</v>
      </c>
      <c r="D2835" t="s">
        <v>1055</v>
      </c>
      <c r="E2835" t="s">
        <v>1374</v>
      </c>
      <c r="F2835" t="s">
        <v>80</v>
      </c>
      <c r="G2835" t="s">
        <v>214</v>
      </c>
      <c r="H2835">
        <v>0</v>
      </c>
      <c r="I2835">
        <v>0</v>
      </c>
      <c r="J2835">
        <v>0</v>
      </c>
      <c r="K2835">
        <v>0</v>
      </c>
      <c r="L2835">
        <v>0</v>
      </c>
      <c r="N2835" s="171" t="str">
        <f t="shared" ref="N2835:N2898" si="135">CONCATENATE(A2835,"-",D2835)</f>
        <v>845073-DPUNC-ML</v>
      </c>
      <c r="O2835" s="172">
        <f>IF(B2835="NET","",IF(B2835="","",IFERROR(VLOOKUP(N2835,EAN!$A:$B,2,FALSE),"MANGLER - MÅ OPPDATERE EAN-FANEN")))</f>
        <v>7048652766649</v>
      </c>
      <c r="P2835" s="171">
        <f t="shared" ref="P2835:P2898" si="136">H2835</f>
        <v>0</v>
      </c>
      <c r="Q2835" s="171">
        <f t="shared" ref="Q2835:Q2898" si="137">L2835</f>
        <v>0</v>
      </c>
      <c r="S2835" s="102" t="str">
        <f>IF(B2835="NET","",IFERROR(VLOOKUP(O2835,'2) Order Form'!$V$9:$V$905,1,FALSE),"Ikke med I order form"))</f>
        <v>Ikke med I order form</v>
      </c>
      <c r="U2835" s="118"/>
    </row>
    <row r="2836" spans="1:21">
      <c r="A2836">
        <v>845073</v>
      </c>
      <c r="B2836" t="s">
        <v>1344</v>
      </c>
      <c r="C2836" t="s">
        <v>3939</v>
      </c>
      <c r="D2836" t="s">
        <v>1484</v>
      </c>
      <c r="E2836" t="s">
        <v>1470</v>
      </c>
      <c r="F2836" t="s">
        <v>79</v>
      </c>
      <c r="G2836" t="s">
        <v>214</v>
      </c>
      <c r="H2836">
        <v>49</v>
      </c>
      <c r="I2836">
        <v>49</v>
      </c>
      <c r="J2836">
        <v>49</v>
      </c>
      <c r="K2836">
        <v>49</v>
      </c>
      <c r="L2836">
        <v>49</v>
      </c>
      <c r="N2836" s="171" t="str">
        <f t="shared" si="135"/>
        <v>845073-DUSK-SM</v>
      </c>
      <c r="O2836" s="172">
        <f>IF(B2836="NET","",IF(B2836="","",IFERROR(VLOOKUP(N2836,EAN!$A:$B,2,FALSE),"MANGLER - MÅ OPPDATERE EAN-FANEN")))</f>
        <v>7048652893505</v>
      </c>
      <c r="P2836" s="171">
        <f t="shared" si="136"/>
        <v>49</v>
      </c>
      <c r="Q2836" s="171">
        <f t="shared" si="137"/>
        <v>49</v>
      </c>
      <c r="S2836" s="102">
        <f>IF(B2836="NET","",IFERROR(VLOOKUP(O2836,'2) Order Form'!$V$9:$V$905,1,FALSE),"Ikke med I order form"))</f>
        <v>7048652893505</v>
      </c>
      <c r="U2836" s="118"/>
    </row>
    <row r="2837" spans="1:21">
      <c r="A2837">
        <v>845073</v>
      </c>
      <c r="B2837" t="s">
        <v>1344</v>
      </c>
      <c r="C2837" t="s">
        <v>3939</v>
      </c>
      <c r="D2837" t="s">
        <v>1485</v>
      </c>
      <c r="E2837" t="s">
        <v>1470</v>
      </c>
      <c r="F2837" t="s">
        <v>80</v>
      </c>
      <c r="G2837" t="s">
        <v>214</v>
      </c>
      <c r="H2837">
        <v>81</v>
      </c>
      <c r="I2837">
        <v>81</v>
      </c>
      <c r="J2837">
        <v>81</v>
      </c>
      <c r="K2837">
        <v>81</v>
      </c>
      <c r="L2837">
        <v>81</v>
      </c>
      <c r="N2837" s="171" t="str">
        <f t="shared" si="135"/>
        <v>845073-DUSK-ML</v>
      </c>
      <c r="O2837" s="172">
        <f>IF(B2837="NET","",IF(B2837="","",IFERROR(VLOOKUP(N2837,EAN!$A:$B,2,FALSE),"MANGLER - MÅ OPPDATERE EAN-FANEN")))</f>
        <v>7048652893499</v>
      </c>
      <c r="P2837" s="171">
        <f t="shared" si="136"/>
        <v>81</v>
      </c>
      <c r="Q2837" s="171">
        <f t="shared" si="137"/>
        <v>81</v>
      </c>
      <c r="S2837" s="102">
        <f>IF(B2837="NET","",IFERROR(VLOOKUP(O2837,'2) Order Form'!$V$9:$V$905,1,FALSE),"Ikke med I order form"))</f>
        <v>7048652893499</v>
      </c>
      <c r="U2837" s="118"/>
    </row>
    <row r="2838" spans="1:21">
      <c r="A2838">
        <v>845073</v>
      </c>
      <c r="B2838" t="s">
        <v>1344</v>
      </c>
      <c r="C2838" t="s">
        <v>3939</v>
      </c>
      <c r="D2838" t="s">
        <v>1487</v>
      </c>
      <c r="E2838" t="s">
        <v>1477</v>
      </c>
      <c r="F2838" t="s">
        <v>79</v>
      </c>
      <c r="G2838" t="s">
        <v>111</v>
      </c>
      <c r="H2838">
        <v>9</v>
      </c>
      <c r="I2838">
        <v>9</v>
      </c>
      <c r="J2838">
        <v>9</v>
      </c>
      <c r="K2838">
        <v>9</v>
      </c>
      <c r="L2838">
        <v>9</v>
      </c>
      <c r="N2838" s="171" t="str">
        <f t="shared" si="135"/>
        <v>845073-LAVA-SM</v>
      </c>
      <c r="O2838" s="172">
        <f>IF(B2838="NET","",IF(B2838="","",IFERROR(VLOOKUP(N2838,EAN!$A:$B,2,FALSE),"MANGLER - MÅ OPPDATERE EAN-FANEN")))</f>
        <v>7048652893529</v>
      </c>
      <c r="P2838" s="171">
        <f t="shared" si="136"/>
        <v>9</v>
      </c>
      <c r="Q2838" s="171">
        <f t="shared" si="137"/>
        <v>9</v>
      </c>
      <c r="S2838" s="102">
        <f>IF(B2838="NET","",IFERROR(VLOOKUP(O2838,'2) Order Form'!$V$9:$V$905,1,FALSE),"Ikke med I order form"))</f>
        <v>7048652893529</v>
      </c>
      <c r="U2838" s="118"/>
    </row>
    <row r="2839" spans="1:21">
      <c r="A2839">
        <v>845073</v>
      </c>
      <c r="B2839" t="s">
        <v>1344</v>
      </c>
      <c r="C2839" t="s">
        <v>3939</v>
      </c>
      <c r="D2839" t="s">
        <v>1488</v>
      </c>
      <c r="E2839" t="s">
        <v>1477</v>
      </c>
      <c r="F2839" t="s">
        <v>80</v>
      </c>
      <c r="G2839" t="s">
        <v>111</v>
      </c>
      <c r="H2839">
        <v>17</v>
      </c>
      <c r="I2839">
        <v>17</v>
      </c>
      <c r="J2839">
        <v>17</v>
      </c>
      <c r="K2839">
        <v>17</v>
      </c>
      <c r="L2839">
        <v>17</v>
      </c>
      <c r="N2839" s="171" t="str">
        <f t="shared" si="135"/>
        <v>845073-LAVA-ML</v>
      </c>
      <c r="O2839" s="172">
        <f>IF(B2839="NET","",IF(B2839="","",IFERROR(VLOOKUP(N2839,EAN!$A:$B,2,FALSE),"MANGLER - MÅ OPPDATERE EAN-FANEN")))</f>
        <v>7048652893512</v>
      </c>
      <c r="P2839" s="171">
        <f t="shared" si="136"/>
        <v>17</v>
      </c>
      <c r="Q2839" s="171">
        <f t="shared" si="137"/>
        <v>17</v>
      </c>
      <c r="S2839" s="102">
        <f>IF(B2839="NET","",IFERROR(VLOOKUP(O2839,'2) Order Form'!$V$9:$V$905,1,FALSE),"Ikke med I order form"))</f>
        <v>7048652893512</v>
      </c>
      <c r="U2839" s="118"/>
    </row>
    <row r="2840" spans="1:21">
      <c r="A2840">
        <v>845073</v>
      </c>
      <c r="B2840" t="s">
        <v>1344</v>
      </c>
      <c r="C2840" t="s">
        <v>3939</v>
      </c>
      <c r="D2840" t="s">
        <v>465</v>
      </c>
      <c r="E2840" t="s">
        <v>984</v>
      </c>
      <c r="F2840" t="s">
        <v>79</v>
      </c>
      <c r="G2840" t="s">
        <v>111</v>
      </c>
      <c r="H2840">
        <v>222</v>
      </c>
      <c r="I2840">
        <v>222</v>
      </c>
      <c r="J2840">
        <v>222</v>
      </c>
      <c r="K2840">
        <v>222</v>
      </c>
      <c r="L2840">
        <v>222</v>
      </c>
      <c r="N2840" s="171" t="str">
        <f t="shared" si="135"/>
        <v>845073-MBKNC-SM</v>
      </c>
      <c r="O2840" s="172">
        <f>IF(B2840="NET","",IF(B2840="","",IFERROR(VLOOKUP(N2840,EAN!$A:$B,2,FALSE),"MANGLER - MÅ OPPDATERE EAN-FANEN")))</f>
        <v>7048652273154</v>
      </c>
      <c r="P2840" s="171">
        <f t="shared" si="136"/>
        <v>222</v>
      </c>
      <c r="Q2840" s="171">
        <f t="shared" si="137"/>
        <v>222</v>
      </c>
      <c r="S2840" s="102">
        <f>IF(B2840="NET","",IFERROR(VLOOKUP(O2840,'2) Order Form'!$V$9:$V$905,1,FALSE),"Ikke med I order form"))</f>
        <v>7048652273154</v>
      </c>
      <c r="U2840" s="118"/>
    </row>
    <row r="2841" spans="1:21">
      <c r="A2841">
        <v>845073</v>
      </c>
      <c r="B2841" t="s">
        <v>1344</v>
      </c>
      <c r="C2841" t="s">
        <v>3939</v>
      </c>
      <c r="D2841" t="s">
        <v>466</v>
      </c>
      <c r="E2841" t="s">
        <v>984</v>
      </c>
      <c r="F2841" t="s">
        <v>80</v>
      </c>
      <c r="G2841" t="s">
        <v>111</v>
      </c>
      <c r="H2841">
        <v>424</v>
      </c>
      <c r="I2841">
        <v>424</v>
      </c>
      <c r="J2841">
        <v>424</v>
      </c>
      <c r="K2841">
        <v>424</v>
      </c>
      <c r="L2841">
        <v>424</v>
      </c>
      <c r="N2841" s="171" t="str">
        <f t="shared" si="135"/>
        <v>845073-MBKNC-ML</v>
      </c>
      <c r="O2841" s="172">
        <f>IF(B2841="NET","",IF(B2841="","",IFERROR(VLOOKUP(N2841,EAN!$A:$B,2,FALSE),"MANGLER - MÅ OPPDATERE EAN-FANEN")))</f>
        <v>7048652273147</v>
      </c>
      <c r="P2841" s="171">
        <f t="shared" si="136"/>
        <v>424</v>
      </c>
      <c r="Q2841" s="171">
        <f t="shared" si="137"/>
        <v>424</v>
      </c>
      <c r="S2841" s="102">
        <f>IF(B2841="NET","",IFERROR(VLOOKUP(O2841,'2) Order Form'!$V$9:$V$905,1,FALSE),"Ikke med I order form"))</f>
        <v>7048652273147</v>
      </c>
      <c r="U2841" s="118"/>
    </row>
    <row r="2842" spans="1:21">
      <c r="A2842">
        <v>845073</v>
      </c>
      <c r="B2842" t="s">
        <v>1344</v>
      </c>
      <c r="C2842" t="s">
        <v>3939</v>
      </c>
      <c r="D2842" t="s">
        <v>1056</v>
      </c>
      <c r="E2842" t="s">
        <v>1375</v>
      </c>
      <c r="F2842" t="s">
        <v>79</v>
      </c>
      <c r="G2842" t="s">
        <v>214</v>
      </c>
      <c r="H2842">
        <v>14</v>
      </c>
      <c r="I2842">
        <v>14</v>
      </c>
      <c r="J2842">
        <v>14</v>
      </c>
      <c r="K2842">
        <v>14</v>
      </c>
      <c r="L2842">
        <v>14</v>
      </c>
      <c r="N2842" s="171" t="str">
        <f t="shared" si="135"/>
        <v>845073-MFLNC-SM</v>
      </c>
      <c r="O2842" s="172">
        <f>IF(B2842="NET","",IF(B2842="","",IFERROR(VLOOKUP(N2842,EAN!$A:$B,2,FALSE),"MANGLER - MÅ OPPDATERE EAN-FANEN")))</f>
        <v>7048652766670</v>
      </c>
      <c r="P2842" s="171">
        <f t="shared" si="136"/>
        <v>14</v>
      </c>
      <c r="Q2842" s="171">
        <f t="shared" si="137"/>
        <v>14</v>
      </c>
      <c r="S2842" s="102" t="str">
        <f>IF(B2842="NET","",IFERROR(VLOOKUP(O2842,'2) Order Form'!$V$9:$V$905,1,FALSE),"Ikke med I order form"))</f>
        <v>Ikke med I order form</v>
      </c>
      <c r="U2842" s="118"/>
    </row>
    <row r="2843" spans="1:21">
      <c r="A2843">
        <v>845073</v>
      </c>
      <c r="B2843" t="s">
        <v>1344</v>
      </c>
      <c r="C2843" t="s">
        <v>3939</v>
      </c>
      <c r="D2843" t="s">
        <v>1057</v>
      </c>
      <c r="E2843" t="s">
        <v>1375</v>
      </c>
      <c r="F2843" t="s">
        <v>80</v>
      </c>
      <c r="G2843" t="s">
        <v>214</v>
      </c>
      <c r="H2843">
        <v>0</v>
      </c>
      <c r="I2843">
        <v>0</v>
      </c>
      <c r="J2843">
        <v>0</v>
      </c>
      <c r="K2843">
        <v>0</v>
      </c>
      <c r="L2843">
        <v>0</v>
      </c>
      <c r="N2843" s="171" t="str">
        <f t="shared" si="135"/>
        <v>845073-MFLNC-ML</v>
      </c>
      <c r="O2843" s="172">
        <f>IF(B2843="NET","",IF(B2843="","",IFERROR(VLOOKUP(N2843,EAN!$A:$B,2,FALSE),"MANGLER - MÅ OPPDATERE EAN-FANEN")))</f>
        <v>7048652766663</v>
      </c>
      <c r="P2843" s="171">
        <f t="shared" si="136"/>
        <v>0</v>
      </c>
      <c r="Q2843" s="171">
        <f t="shared" si="137"/>
        <v>0</v>
      </c>
      <c r="S2843" s="102" t="str">
        <f>IF(B2843="NET","",IFERROR(VLOOKUP(O2843,'2) Order Form'!$V$9:$V$905,1,FALSE),"Ikke med I order form"))</f>
        <v>Ikke med I order form</v>
      </c>
      <c r="U2843" s="118"/>
    </row>
    <row r="2844" spans="1:21">
      <c r="A2844">
        <v>845073</v>
      </c>
      <c r="B2844" t="s">
        <v>1344</v>
      </c>
      <c r="C2844" t="s">
        <v>3939</v>
      </c>
      <c r="D2844" t="s">
        <v>467</v>
      </c>
      <c r="E2844" t="s">
        <v>985</v>
      </c>
      <c r="F2844" t="s">
        <v>79</v>
      </c>
      <c r="G2844" t="s">
        <v>214</v>
      </c>
      <c r="H2844">
        <v>0</v>
      </c>
      <c r="I2844">
        <v>0</v>
      </c>
      <c r="J2844">
        <v>0</v>
      </c>
      <c r="K2844">
        <v>0</v>
      </c>
      <c r="L2844">
        <v>0</v>
      </c>
      <c r="N2844" s="171" t="str">
        <f t="shared" si="135"/>
        <v>845073-NGRNC-SM</v>
      </c>
      <c r="O2844" s="172">
        <f>IF(B2844="NET","",IF(B2844="","",IFERROR(VLOOKUP(N2844,EAN!$A:$B,2,FALSE),"MANGLER - MÅ OPPDATERE EAN-FANEN")))</f>
        <v>7048652660428</v>
      </c>
      <c r="P2844" s="171">
        <f t="shared" si="136"/>
        <v>0</v>
      </c>
      <c r="Q2844" s="171">
        <f t="shared" si="137"/>
        <v>0</v>
      </c>
      <c r="S2844" s="102" t="str">
        <f>IF(B2844="NET","",IFERROR(VLOOKUP(O2844,'2) Order Form'!$V$9:$V$905,1,FALSE),"Ikke med I order form"))</f>
        <v>Ikke med I order form</v>
      </c>
      <c r="U2844" s="118"/>
    </row>
    <row r="2845" spans="1:21">
      <c r="A2845">
        <v>845073</v>
      </c>
      <c r="B2845" t="s">
        <v>1344</v>
      </c>
      <c r="C2845" t="s">
        <v>3939</v>
      </c>
      <c r="D2845" t="s">
        <v>468</v>
      </c>
      <c r="E2845" t="s">
        <v>985</v>
      </c>
      <c r="F2845" t="s">
        <v>80</v>
      </c>
      <c r="G2845" t="s">
        <v>214</v>
      </c>
      <c r="H2845">
        <v>0</v>
      </c>
      <c r="I2845">
        <v>0</v>
      </c>
      <c r="J2845">
        <v>0</v>
      </c>
      <c r="K2845">
        <v>0</v>
      </c>
      <c r="L2845">
        <v>0</v>
      </c>
      <c r="N2845" s="171" t="str">
        <f t="shared" si="135"/>
        <v>845073-NGRNC-ML</v>
      </c>
      <c r="O2845" s="172">
        <f>IF(B2845="NET","",IF(B2845="","",IFERROR(VLOOKUP(N2845,EAN!$A:$B,2,FALSE),"MANGLER - MÅ OPPDATERE EAN-FANEN")))</f>
        <v>7048652660411</v>
      </c>
      <c r="P2845" s="171">
        <f t="shared" si="136"/>
        <v>0</v>
      </c>
      <c r="Q2845" s="171">
        <f t="shared" si="137"/>
        <v>0</v>
      </c>
      <c r="S2845" s="102" t="str">
        <f>IF(B2845="NET","",IFERROR(VLOOKUP(O2845,'2) Order Form'!$V$9:$V$905,1,FALSE),"Ikke med I order form"))</f>
        <v>Ikke med I order form</v>
      </c>
      <c r="U2845" s="118"/>
    </row>
    <row r="2846" spans="1:21">
      <c r="A2846">
        <v>845073</v>
      </c>
      <c r="B2846" t="s">
        <v>1344</v>
      </c>
      <c r="C2846" t="s">
        <v>3939</v>
      </c>
      <c r="D2846" t="s">
        <v>3679</v>
      </c>
      <c r="E2846" t="s">
        <v>3232</v>
      </c>
      <c r="F2846" t="s">
        <v>79</v>
      </c>
      <c r="G2846" t="s">
        <v>111</v>
      </c>
      <c r="H2846">
        <v>0</v>
      </c>
      <c r="I2846">
        <v>0</v>
      </c>
      <c r="J2846">
        <v>0</v>
      </c>
      <c r="K2846">
        <v>0</v>
      </c>
      <c r="L2846">
        <v>0</v>
      </c>
      <c r="N2846" s="171" t="str">
        <f t="shared" si="135"/>
        <v>845073-PANTH-SM</v>
      </c>
      <c r="O2846" s="172" t="str">
        <f>IF(B2846="NET","",IF(B2846="","",IFERROR(VLOOKUP(N2846,EAN!$A:$B,2,FALSE),"MANGLER - MÅ OPPDATERE EAN-FANEN")))</f>
        <v>MANGLER - MÅ OPPDATERE EAN-FANEN</v>
      </c>
      <c r="P2846" s="171">
        <f t="shared" si="136"/>
        <v>0</v>
      </c>
      <c r="Q2846" s="171">
        <f t="shared" si="137"/>
        <v>0</v>
      </c>
      <c r="S2846" s="102" t="str">
        <f>IF(B2846="NET","",IFERROR(VLOOKUP(O2846,'2) Order Form'!$V$9:$V$905,1,FALSE),"Ikke med I order form"))</f>
        <v>Ikke med I order form</v>
      </c>
      <c r="U2846" s="118"/>
    </row>
    <row r="2847" spans="1:21">
      <c r="A2847">
        <v>845073</v>
      </c>
      <c r="B2847" t="s">
        <v>1344</v>
      </c>
      <c r="C2847" t="s">
        <v>3939</v>
      </c>
      <c r="D2847" t="s">
        <v>3680</v>
      </c>
      <c r="E2847" t="s">
        <v>3232</v>
      </c>
      <c r="F2847" t="s">
        <v>80</v>
      </c>
      <c r="G2847" t="s">
        <v>111</v>
      </c>
      <c r="H2847">
        <v>0</v>
      </c>
      <c r="I2847">
        <v>0</v>
      </c>
      <c r="J2847">
        <v>0</v>
      </c>
      <c r="K2847">
        <v>0</v>
      </c>
      <c r="L2847">
        <v>0</v>
      </c>
      <c r="N2847" s="171" t="str">
        <f t="shared" si="135"/>
        <v>845073-PANTH-ML</v>
      </c>
      <c r="O2847" s="172" t="str">
        <f>IF(B2847="NET","",IF(B2847="","",IFERROR(VLOOKUP(N2847,EAN!$A:$B,2,FALSE),"MANGLER - MÅ OPPDATERE EAN-FANEN")))</f>
        <v>MANGLER - MÅ OPPDATERE EAN-FANEN</v>
      </c>
      <c r="P2847" s="171">
        <f t="shared" si="136"/>
        <v>0</v>
      </c>
      <c r="Q2847" s="171">
        <f t="shared" si="137"/>
        <v>0</v>
      </c>
      <c r="S2847" s="102" t="str">
        <f>IF(B2847="NET","",IFERROR(VLOOKUP(O2847,'2) Order Form'!$V$9:$V$905,1,FALSE),"Ikke med I order form"))</f>
        <v>Ikke med I order form</v>
      </c>
      <c r="U2847" s="118"/>
    </row>
    <row r="2848" spans="1:21">
      <c r="A2848">
        <v>845073</v>
      </c>
      <c r="B2848" t="s">
        <v>1344</v>
      </c>
      <c r="C2848" t="s">
        <v>3939</v>
      </c>
      <c r="D2848" t="s">
        <v>469</v>
      </c>
      <c r="E2848" t="s">
        <v>986</v>
      </c>
      <c r="F2848" t="s">
        <v>79</v>
      </c>
      <c r="G2848" t="s">
        <v>214</v>
      </c>
      <c r="H2848">
        <v>0</v>
      </c>
      <c r="I2848">
        <v>0</v>
      </c>
      <c r="J2848">
        <v>0</v>
      </c>
      <c r="K2848">
        <v>0</v>
      </c>
      <c r="L2848">
        <v>0</v>
      </c>
      <c r="N2848" s="171" t="str">
        <f t="shared" si="135"/>
        <v>845073-RBNCN-SM</v>
      </c>
      <c r="O2848" s="172">
        <f>IF(B2848="NET","",IF(B2848="","",IFERROR(VLOOKUP(N2848,EAN!$A:$B,2,FALSE),"MANGLER - MÅ OPPDATERE EAN-FANEN")))</f>
        <v>7048652273185</v>
      </c>
      <c r="P2848" s="171">
        <f t="shared" si="136"/>
        <v>0</v>
      </c>
      <c r="Q2848" s="171">
        <f t="shared" si="137"/>
        <v>0</v>
      </c>
      <c r="S2848" s="102" t="str">
        <f>IF(B2848="NET","",IFERROR(VLOOKUP(O2848,'2) Order Form'!$V$9:$V$905,1,FALSE),"Ikke med I order form"))</f>
        <v>Ikke med I order form</v>
      </c>
      <c r="U2848" s="118"/>
    </row>
    <row r="2849" spans="1:21">
      <c r="A2849">
        <v>845073</v>
      </c>
      <c r="B2849" t="s">
        <v>1344</v>
      </c>
      <c r="C2849" t="s">
        <v>3939</v>
      </c>
      <c r="D2849" t="s">
        <v>470</v>
      </c>
      <c r="E2849" t="s">
        <v>986</v>
      </c>
      <c r="F2849" t="s">
        <v>80</v>
      </c>
      <c r="G2849" t="s">
        <v>214</v>
      </c>
      <c r="H2849">
        <v>0</v>
      </c>
      <c r="I2849">
        <v>0</v>
      </c>
      <c r="J2849">
        <v>0</v>
      </c>
      <c r="K2849">
        <v>0</v>
      </c>
      <c r="L2849">
        <v>0</v>
      </c>
      <c r="N2849" s="171" t="str">
        <f t="shared" si="135"/>
        <v>845073-RBNCN-ML</v>
      </c>
      <c r="O2849" s="172">
        <f>IF(B2849="NET","",IF(B2849="","",IFERROR(VLOOKUP(N2849,EAN!$A:$B,2,FALSE),"MANGLER - MÅ OPPDATERE EAN-FANEN")))</f>
        <v>7048652273178</v>
      </c>
      <c r="P2849" s="171">
        <f t="shared" si="136"/>
        <v>0</v>
      </c>
      <c r="Q2849" s="171">
        <f t="shared" si="137"/>
        <v>0</v>
      </c>
      <c r="S2849" s="102" t="str">
        <f>IF(B2849="NET","",IFERROR(VLOOKUP(O2849,'2) Order Form'!$V$9:$V$905,1,FALSE),"Ikke med I order form"))</f>
        <v>Ikke med I order form</v>
      </c>
      <c r="U2849" s="118"/>
    </row>
    <row r="2850" spans="1:21">
      <c r="A2850">
        <v>845073</v>
      </c>
      <c r="B2850" t="s">
        <v>1344</v>
      </c>
      <c r="C2850" t="s">
        <v>3939</v>
      </c>
      <c r="D2850" t="s">
        <v>134</v>
      </c>
      <c r="E2850" t="s">
        <v>91</v>
      </c>
      <c r="F2850" t="s">
        <v>79</v>
      </c>
      <c r="G2850" t="s">
        <v>214</v>
      </c>
      <c r="H2850">
        <v>0</v>
      </c>
      <c r="I2850">
        <v>0</v>
      </c>
      <c r="J2850">
        <v>0</v>
      </c>
      <c r="K2850">
        <v>0</v>
      </c>
      <c r="L2850">
        <v>0</v>
      </c>
      <c r="N2850" s="171" t="str">
        <f t="shared" si="135"/>
        <v>845073-SGRME-SM</v>
      </c>
      <c r="O2850" s="172">
        <f>IF(B2850="NET","",IF(B2850="","",IFERROR(VLOOKUP(N2850,EAN!$A:$B,2,FALSE),"MANGLER - MÅ OPPDATERE EAN-FANEN")))</f>
        <v>7048652539748</v>
      </c>
      <c r="P2850" s="171">
        <f t="shared" si="136"/>
        <v>0</v>
      </c>
      <c r="Q2850" s="171">
        <f t="shared" si="137"/>
        <v>0</v>
      </c>
      <c r="S2850" s="102" t="str">
        <f>IF(B2850="NET","",IFERROR(VLOOKUP(O2850,'2) Order Form'!$V$9:$V$905,1,FALSE),"Ikke med I order form"))</f>
        <v>Ikke med I order form</v>
      </c>
      <c r="U2850" s="118"/>
    </row>
    <row r="2851" spans="1:21">
      <c r="A2851">
        <v>845073</v>
      </c>
      <c r="B2851" t="s">
        <v>1344</v>
      </c>
      <c r="C2851" t="s">
        <v>3939</v>
      </c>
      <c r="D2851" t="s">
        <v>135</v>
      </c>
      <c r="E2851" t="s">
        <v>91</v>
      </c>
      <c r="F2851" t="s">
        <v>80</v>
      </c>
      <c r="G2851" t="s">
        <v>214</v>
      </c>
      <c r="H2851">
        <v>0</v>
      </c>
      <c r="I2851">
        <v>0</v>
      </c>
      <c r="J2851">
        <v>0</v>
      </c>
      <c r="K2851">
        <v>0</v>
      </c>
      <c r="L2851">
        <v>0</v>
      </c>
      <c r="N2851" s="171" t="str">
        <f t="shared" si="135"/>
        <v>845073-SGRME-ML</v>
      </c>
      <c r="O2851" s="172">
        <f>IF(B2851="NET","",IF(B2851="","",IFERROR(VLOOKUP(N2851,EAN!$A:$B,2,FALSE),"MANGLER - MÅ OPPDATERE EAN-FANEN")))</f>
        <v>7048652539731</v>
      </c>
      <c r="P2851" s="171">
        <f t="shared" si="136"/>
        <v>0</v>
      </c>
      <c r="Q2851" s="171">
        <f t="shared" si="137"/>
        <v>0</v>
      </c>
      <c r="S2851" s="102" t="str">
        <f>IF(B2851="NET","",IFERROR(VLOOKUP(O2851,'2) Order Form'!$V$9:$V$905,1,FALSE),"Ikke med I order form"))</f>
        <v>Ikke med I order form</v>
      </c>
      <c r="U2851" s="118"/>
    </row>
    <row r="2852" spans="1:21">
      <c r="A2852">
        <v>845073</v>
      </c>
      <c r="B2852" t="s">
        <v>1344</v>
      </c>
      <c r="C2852" t="s">
        <v>3939</v>
      </c>
      <c r="D2852" t="s">
        <v>1497</v>
      </c>
      <c r="E2852" t="s">
        <v>1475</v>
      </c>
      <c r="F2852" t="s">
        <v>79</v>
      </c>
      <c r="G2852" t="s">
        <v>111</v>
      </c>
      <c r="H2852">
        <v>67</v>
      </c>
      <c r="I2852">
        <v>67</v>
      </c>
      <c r="J2852">
        <v>67</v>
      </c>
      <c r="K2852">
        <v>67</v>
      </c>
      <c r="L2852">
        <v>67</v>
      </c>
      <c r="N2852" s="171" t="str">
        <f t="shared" si="135"/>
        <v>845073-WOLND-SM</v>
      </c>
      <c r="O2852" s="172">
        <f>IF(B2852="NET","",IF(B2852="","",IFERROR(VLOOKUP(N2852,EAN!$A:$B,2,FALSE),"MANGLER - MÅ OPPDATERE EAN-FANEN")))</f>
        <v>7048652893567</v>
      </c>
      <c r="P2852" s="171">
        <f t="shared" si="136"/>
        <v>67</v>
      </c>
      <c r="Q2852" s="171">
        <f t="shared" si="137"/>
        <v>67</v>
      </c>
      <c r="S2852" s="102">
        <f>IF(B2852="NET","",IFERROR(VLOOKUP(O2852,'2) Order Form'!$V$9:$V$905,1,FALSE),"Ikke med I order form"))</f>
        <v>7048652893567</v>
      </c>
      <c r="U2852" s="118"/>
    </row>
    <row r="2853" spans="1:21">
      <c r="A2853">
        <v>845073</v>
      </c>
      <c r="B2853" t="s">
        <v>1344</v>
      </c>
      <c r="C2853" t="s">
        <v>3939</v>
      </c>
      <c r="D2853" t="s">
        <v>1498</v>
      </c>
      <c r="E2853" t="s">
        <v>1475</v>
      </c>
      <c r="F2853" t="s">
        <v>80</v>
      </c>
      <c r="G2853" t="s">
        <v>111</v>
      </c>
      <c r="H2853">
        <v>120</v>
      </c>
      <c r="I2853">
        <v>120</v>
      </c>
      <c r="J2853">
        <v>120</v>
      </c>
      <c r="K2853">
        <v>120</v>
      </c>
      <c r="L2853">
        <v>120</v>
      </c>
      <c r="N2853" s="171" t="str">
        <f t="shared" si="135"/>
        <v>845073-WOLND-ML</v>
      </c>
      <c r="O2853" s="172">
        <f>IF(B2853="NET","",IF(B2853="","",IFERROR(VLOOKUP(N2853,EAN!$A:$B,2,FALSE),"MANGLER - MÅ OPPDATERE EAN-FANEN")))</f>
        <v>7048652893550</v>
      </c>
      <c r="P2853" s="171">
        <f t="shared" si="136"/>
        <v>120</v>
      </c>
      <c r="Q2853" s="171">
        <f t="shared" si="137"/>
        <v>120</v>
      </c>
      <c r="S2853" s="102">
        <f>IF(B2853="NET","",IFERROR(VLOOKUP(O2853,'2) Order Form'!$V$9:$V$905,1,FALSE),"Ikke med I order form"))</f>
        <v>7048652893550</v>
      </c>
      <c r="U2853" s="118"/>
    </row>
    <row r="2854" spans="1:21">
      <c r="A2854" s="140">
        <v>845074</v>
      </c>
      <c r="B2854" t="s">
        <v>170</v>
      </c>
      <c r="H2854" s="140">
        <v>202341</v>
      </c>
      <c r="I2854" s="140">
        <v>202342</v>
      </c>
      <c r="J2854" s="140">
        <v>202343</v>
      </c>
      <c r="K2854" s="140">
        <v>202344</v>
      </c>
      <c r="L2854" s="140">
        <v>202345</v>
      </c>
      <c r="N2854" s="171" t="str">
        <f t="shared" si="135"/>
        <v>845074-</v>
      </c>
      <c r="O2854" s="172" t="str">
        <f>IF(B2854="NET","",IF(B2854="","",IFERROR(VLOOKUP(N2854,EAN!$A:$B,2,FALSE),"MANGLER - MÅ OPPDATERE EAN-FANEN")))</f>
        <v/>
      </c>
      <c r="P2854" s="171">
        <f t="shared" si="136"/>
        <v>202341</v>
      </c>
      <c r="Q2854" s="171">
        <f t="shared" si="137"/>
        <v>202345</v>
      </c>
      <c r="S2854" s="102" t="str">
        <f>IF(B2854="NET","",IFERROR(VLOOKUP(O2854,'2) Order Form'!$V$9:$V$905,1,FALSE),"Ikke med I order form"))</f>
        <v/>
      </c>
      <c r="U2854" s="118"/>
    </row>
    <row r="2855" spans="1:21">
      <c r="A2855">
        <v>845074</v>
      </c>
      <c r="B2855" t="s">
        <v>2893</v>
      </c>
      <c r="C2855" t="s">
        <v>3939</v>
      </c>
      <c r="D2855" t="s">
        <v>1657</v>
      </c>
      <c r="E2855" t="s">
        <v>1468</v>
      </c>
      <c r="F2855" t="s">
        <v>82</v>
      </c>
      <c r="G2855" t="s">
        <v>214</v>
      </c>
      <c r="H2855">
        <v>98</v>
      </c>
      <c r="I2855">
        <v>98</v>
      </c>
      <c r="J2855">
        <v>98</v>
      </c>
      <c r="K2855">
        <v>98</v>
      </c>
      <c r="L2855">
        <v>98</v>
      </c>
      <c r="N2855" s="171" t="str">
        <f t="shared" si="135"/>
        <v>845074-DALIM-XSS</v>
      </c>
      <c r="O2855" s="172">
        <f>IF(B2855="NET","",IF(B2855="","",IFERROR(VLOOKUP(N2855,EAN!$A:$B,2,FALSE),"MANGLER - MÅ OPPDATERE EAN-FANEN")))</f>
        <v>7048652893581</v>
      </c>
      <c r="P2855" s="171">
        <f t="shared" si="136"/>
        <v>98</v>
      </c>
      <c r="Q2855" s="171">
        <f t="shared" si="137"/>
        <v>98</v>
      </c>
      <c r="S2855" s="102">
        <f>IF(B2855="NET","",IFERROR(VLOOKUP(O2855,'2) Order Form'!$V$9:$V$905,1,FALSE),"Ikke med I order form"))</f>
        <v>7048652893581</v>
      </c>
      <c r="U2855" s="118"/>
    </row>
    <row r="2856" spans="1:21">
      <c r="A2856">
        <v>845074</v>
      </c>
      <c r="B2856" t="s">
        <v>2893</v>
      </c>
      <c r="C2856" t="s">
        <v>3939</v>
      </c>
      <c r="D2856" t="s">
        <v>1658</v>
      </c>
      <c r="E2856" t="s">
        <v>1468</v>
      </c>
      <c r="F2856" t="s">
        <v>79</v>
      </c>
      <c r="G2856" t="s">
        <v>214</v>
      </c>
      <c r="H2856">
        <v>156</v>
      </c>
      <c r="I2856">
        <v>156</v>
      </c>
      <c r="J2856">
        <v>156</v>
      </c>
      <c r="K2856">
        <v>156</v>
      </c>
      <c r="L2856">
        <v>156</v>
      </c>
      <c r="N2856" s="171" t="str">
        <f t="shared" si="135"/>
        <v>845074-DALIM-SM</v>
      </c>
      <c r="O2856" s="172">
        <f>IF(B2856="NET","",IF(B2856="","",IFERROR(VLOOKUP(N2856,EAN!$A:$B,2,FALSE),"MANGLER - MÅ OPPDATERE EAN-FANEN")))</f>
        <v>7048652893574</v>
      </c>
      <c r="P2856" s="171">
        <f t="shared" si="136"/>
        <v>156</v>
      </c>
      <c r="Q2856" s="171">
        <f t="shared" si="137"/>
        <v>156</v>
      </c>
      <c r="S2856" s="102">
        <f>IF(B2856="NET","",IFERROR(VLOOKUP(O2856,'2) Order Form'!$V$9:$V$905,1,FALSE),"Ikke med I order form"))</f>
        <v>7048652893574</v>
      </c>
      <c r="U2856" s="118"/>
    </row>
    <row r="2857" spans="1:21">
      <c r="A2857">
        <v>845074</v>
      </c>
      <c r="B2857" t="s">
        <v>2893</v>
      </c>
      <c r="C2857" t="s">
        <v>3939</v>
      </c>
      <c r="D2857" t="s">
        <v>1058</v>
      </c>
      <c r="E2857" t="s">
        <v>1362</v>
      </c>
      <c r="F2857" t="s">
        <v>82</v>
      </c>
      <c r="G2857" t="s">
        <v>214</v>
      </c>
      <c r="H2857">
        <v>32</v>
      </c>
      <c r="I2857">
        <v>32</v>
      </c>
      <c r="J2857">
        <v>32</v>
      </c>
      <c r="K2857">
        <v>32</v>
      </c>
      <c r="L2857">
        <v>32</v>
      </c>
      <c r="N2857" s="171" t="str">
        <f t="shared" si="135"/>
        <v>845074-GLBLM-XSS</v>
      </c>
      <c r="O2857" s="172">
        <f>IF(B2857="NET","",IF(B2857="","",IFERROR(VLOOKUP(N2857,EAN!$A:$B,2,FALSE),"MANGLER - MÅ OPPDATERE EAN-FANEN")))</f>
        <v>7048652766694</v>
      </c>
      <c r="P2857" s="171">
        <f t="shared" si="136"/>
        <v>32</v>
      </c>
      <c r="Q2857" s="171">
        <f t="shared" si="137"/>
        <v>32</v>
      </c>
      <c r="S2857" s="102" t="str">
        <f>IF(B2857="NET","",IFERROR(VLOOKUP(O2857,'2) Order Form'!$V$9:$V$905,1,FALSE),"Ikke med I order form"))</f>
        <v>Ikke med I order form</v>
      </c>
      <c r="U2857" s="118"/>
    </row>
    <row r="2858" spans="1:21">
      <c r="A2858">
        <v>845074</v>
      </c>
      <c r="B2858" t="s">
        <v>2893</v>
      </c>
      <c r="C2858" t="s">
        <v>3939</v>
      </c>
      <c r="D2858" t="s">
        <v>1059</v>
      </c>
      <c r="E2858" t="s">
        <v>1362</v>
      </c>
      <c r="F2858" t="s">
        <v>79</v>
      </c>
      <c r="G2858" t="s">
        <v>214</v>
      </c>
      <c r="H2858">
        <v>48</v>
      </c>
      <c r="I2858">
        <v>48</v>
      </c>
      <c r="J2858">
        <v>48</v>
      </c>
      <c r="K2858">
        <v>48</v>
      </c>
      <c r="L2858">
        <v>48</v>
      </c>
      <c r="N2858" s="171" t="str">
        <f t="shared" si="135"/>
        <v>845074-GLBLM-SM</v>
      </c>
      <c r="O2858" s="172">
        <f>IF(B2858="NET","",IF(B2858="","",IFERROR(VLOOKUP(N2858,EAN!$A:$B,2,FALSE),"MANGLER - MÅ OPPDATERE EAN-FANEN")))</f>
        <v>7048652766687</v>
      </c>
      <c r="P2858" s="171">
        <f t="shared" si="136"/>
        <v>48</v>
      </c>
      <c r="Q2858" s="171">
        <f t="shared" si="137"/>
        <v>48</v>
      </c>
      <c r="S2858" s="102" t="str">
        <f>IF(B2858="NET","",IFERROR(VLOOKUP(O2858,'2) Order Form'!$V$9:$V$905,1,FALSE),"Ikke med I order form"))</f>
        <v>Ikke med I order form</v>
      </c>
      <c r="U2858" s="118"/>
    </row>
    <row r="2859" spans="1:21">
      <c r="A2859">
        <v>845074</v>
      </c>
      <c r="B2859" t="s">
        <v>2893</v>
      </c>
      <c r="C2859" t="s">
        <v>3939</v>
      </c>
      <c r="D2859" t="s">
        <v>4018</v>
      </c>
      <c r="E2859" t="s">
        <v>936</v>
      </c>
      <c r="F2859" t="s">
        <v>82</v>
      </c>
      <c r="G2859" t="s">
        <v>111</v>
      </c>
      <c r="H2859">
        <v>0</v>
      </c>
      <c r="I2859">
        <v>0</v>
      </c>
      <c r="J2859">
        <v>0</v>
      </c>
      <c r="K2859">
        <v>0</v>
      </c>
      <c r="L2859">
        <v>0</v>
      </c>
      <c r="N2859" s="171" t="str">
        <f t="shared" si="135"/>
        <v>845074-MBLCK-XSS</v>
      </c>
      <c r="O2859" s="172" t="str">
        <f>IF(B2859="NET","",IF(B2859="","",IFERROR(VLOOKUP(N2859,EAN!$A:$B,2,FALSE),"MANGLER - MÅ OPPDATERE EAN-FANEN")))</f>
        <v>MANGLER - MÅ OPPDATERE EAN-FANEN</v>
      </c>
      <c r="P2859" s="171">
        <f t="shared" si="136"/>
        <v>0</v>
      </c>
      <c r="Q2859" s="171">
        <f t="shared" si="137"/>
        <v>0</v>
      </c>
      <c r="S2859" s="102" t="str">
        <f>IF(B2859="NET","",IFERROR(VLOOKUP(O2859,'2) Order Form'!$V$9:$V$905,1,FALSE),"Ikke med I order form"))</f>
        <v>Ikke med I order form</v>
      </c>
      <c r="U2859" s="118"/>
    </row>
    <row r="2860" spans="1:21">
      <c r="A2860">
        <v>845074</v>
      </c>
      <c r="B2860" t="s">
        <v>2893</v>
      </c>
      <c r="C2860" t="s">
        <v>3939</v>
      </c>
      <c r="D2860" t="s">
        <v>445</v>
      </c>
      <c r="E2860" t="s">
        <v>936</v>
      </c>
      <c r="F2860" t="s">
        <v>79</v>
      </c>
      <c r="G2860" t="s">
        <v>111</v>
      </c>
      <c r="H2860">
        <v>0</v>
      </c>
      <c r="I2860">
        <v>0</v>
      </c>
      <c r="J2860">
        <v>0</v>
      </c>
      <c r="K2860">
        <v>0</v>
      </c>
      <c r="L2860">
        <v>0</v>
      </c>
      <c r="N2860" s="171" t="str">
        <f t="shared" si="135"/>
        <v>845074-MBLCK-SM</v>
      </c>
      <c r="O2860" s="172" t="str">
        <f>IF(B2860="NET","",IF(B2860="","",IFERROR(VLOOKUP(N2860,EAN!$A:$B,2,FALSE),"MANGLER - MÅ OPPDATERE EAN-FANEN")))</f>
        <v>MANGLER - MÅ OPPDATERE EAN-FANEN</v>
      </c>
      <c r="P2860" s="171">
        <f t="shared" si="136"/>
        <v>0</v>
      </c>
      <c r="Q2860" s="171">
        <f t="shared" si="137"/>
        <v>0</v>
      </c>
      <c r="S2860" s="102" t="str">
        <f>IF(B2860="NET","",IFERROR(VLOOKUP(O2860,'2) Order Form'!$V$9:$V$905,1,FALSE),"Ikke med I order form"))</f>
        <v>Ikke med I order form</v>
      </c>
      <c r="U2860" s="118"/>
    </row>
    <row r="2861" spans="1:21">
      <c r="A2861">
        <v>845074</v>
      </c>
      <c r="B2861" t="s">
        <v>2893</v>
      </c>
      <c r="C2861" t="s">
        <v>3939</v>
      </c>
      <c r="D2861" t="s">
        <v>1060</v>
      </c>
      <c r="E2861" t="s">
        <v>2868</v>
      </c>
      <c r="F2861" t="s">
        <v>82</v>
      </c>
      <c r="G2861" t="s">
        <v>214</v>
      </c>
      <c r="H2861">
        <v>53</v>
      </c>
      <c r="I2861">
        <v>53</v>
      </c>
      <c r="J2861">
        <v>53</v>
      </c>
      <c r="K2861">
        <v>53</v>
      </c>
      <c r="L2861">
        <v>53</v>
      </c>
      <c r="N2861" s="171" t="str">
        <f t="shared" si="135"/>
        <v>845074-MFLUO-XSS</v>
      </c>
      <c r="O2861" s="172">
        <f>IF(B2861="NET","",IF(B2861="","",IFERROR(VLOOKUP(N2861,EAN!$A:$B,2,FALSE),"MANGLER - MÅ OPPDATERE EAN-FANEN")))</f>
        <v>7048652766717</v>
      </c>
      <c r="P2861" s="171">
        <f t="shared" si="136"/>
        <v>53</v>
      </c>
      <c r="Q2861" s="171">
        <f t="shared" si="137"/>
        <v>53</v>
      </c>
      <c r="S2861" s="102" t="str">
        <f>IF(B2861="NET","",IFERROR(VLOOKUP(O2861,'2) Order Form'!$V$9:$V$905,1,FALSE),"Ikke med I order form"))</f>
        <v>Ikke med I order form</v>
      </c>
      <c r="U2861" s="118"/>
    </row>
    <row r="2862" spans="1:21">
      <c r="A2862">
        <v>845074</v>
      </c>
      <c r="B2862" t="s">
        <v>2893</v>
      </c>
      <c r="C2862" t="s">
        <v>3939</v>
      </c>
      <c r="D2862" t="s">
        <v>1061</v>
      </c>
      <c r="E2862" t="s">
        <v>2868</v>
      </c>
      <c r="F2862" t="s">
        <v>79</v>
      </c>
      <c r="G2862" t="s">
        <v>214</v>
      </c>
      <c r="H2862">
        <v>54</v>
      </c>
      <c r="I2862">
        <v>54</v>
      </c>
      <c r="J2862">
        <v>54</v>
      </c>
      <c r="K2862">
        <v>54</v>
      </c>
      <c r="L2862">
        <v>54</v>
      </c>
      <c r="N2862" s="171" t="str">
        <f t="shared" si="135"/>
        <v>845074-MFLUO-SM</v>
      </c>
      <c r="O2862" s="172">
        <f>IF(B2862="NET","",IF(B2862="","",IFERROR(VLOOKUP(N2862,EAN!$A:$B,2,FALSE),"MANGLER - MÅ OPPDATERE EAN-FANEN")))</f>
        <v>7048652766700</v>
      </c>
      <c r="P2862" s="171">
        <f t="shared" si="136"/>
        <v>54</v>
      </c>
      <c r="Q2862" s="171">
        <f t="shared" si="137"/>
        <v>54</v>
      </c>
      <c r="S2862" s="102" t="str">
        <f>IF(B2862="NET","",IFERROR(VLOOKUP(O2862,'2) Order Form'!$V$9:$V$905,1,FALSE),"Ikke med I order form"))</f>
        <v>Ikke med I order form</v>
      </c>
      <c r="U2862" s="118"/>
    </row>
    <row r="2863" spans="1:21">
      <c r="A2863">
        <v>845074</v>
      </c>
      <c r="B2863" t="s">
        <v>2893</v>
      </c>
      <c r="C2863" t="s">
        <v>3939</v>
      </c>
      <c r="D2863" t="s">
        <v>356</v>
      </c>
      <c r="E2863" t="s">
        <v>217</v>
      </c>
      <c r="F2863" t="s">
        <v>82</v>
      </c>
      <c r="G2863" t="s">
        <v>214</v>
      </c>
      <c r="H2863">
        <v>30</v>
      </c>
      <c r="I2863">
        <v>30</v>
      </c>
      <c r="J2863">
        <v>30</v>
      </c>
      <c r="K2863">
        <v>30</v>
      </c>
      <c r="L2863">
        <v>30</v>
      </c>
      <c r="N2863" s="171" t="str">
        <f t="shared" si="135"/>
        <v>845074-MNGRY-XSS</v>
      </c>
      <c r="O2863" s="172">
        <f>IF(B2863="NET","",IF(B2863="","",IFERROR(VLOOKUP(N2863,EAN!$A:$B,2,FALSE),"MANGLER - MÅ OPPDATERE EAN-FANEN")))</f>
        <v>7048652766731</v>
      </c>
      <c r="P2863" s="171">
        <f t="shared" si="136"/>
        <v>30</v>
      </c>
      <c r="Q2863" s="171">
        <f t="shared" si="137"/>
        <v>30</v>
      </c>
      <c r="S2863" s="102" t="str">
        <f>IF(B2863="NET","",IFERROR(VLOOKUP(O2863,'2) Order Form'!$V$9:$V$905,1,FALSE),"Ikke med I order form"))</f>
        <v>Ikke med I order form</v>
      </c>
      <c r="U2863" s="118"/>
    </row>
    <row r="2864" spans="1:21">
      <c r="A2864">
        <v>845074</v>
      </c>
      <c r="B2864" t="s">
        <v>2893</v>
      </c>
      <c r="C2864" t="s">
        <v>3939</v>
      </c>
      <c r="D2864" t="s">
        <v>216</v>
      </c>
      <c r="E2864" t="s">
        <v>217</v>
      </c>
      <c r="F2864" t="s">
        <v>79</v>
      </c>
      <c r="G2864" t="s">
        <v>214</v>
      </c>
      <c r="H2864">
        <v>24</v>
      </c>
      <c r="I2864">
        <v>24</v>
      </c>
      <c r="J2864">
        <v>24</v>
      </c>
      <c r="K2864">
        <v>24</v>
      </c>
      <c r="L2864">
        <v>24</v>
      </c>
      <c r="N2864" s="171" t="str">
        <f t="shared" si="135"/>
        <v>845074-MNGRY-SM</v>
      </c>
      <c r="O2864" s="172">
        <f>IF(B2864="NET","",IF(B2864="","",IFERROR(VLOOKUP(N2864,EAN!$A:$B,2,FALSE),"MANGLER - MÅ OPPDATERE EAN-FANEN")))</f>
        <v>7048652766724</v>
      </c>
      <c r="P2864" s="171">
        <f t="shared" si="136"/>
        <v>24</v>
      </c>
      <c r="Q2864" s="171">
        <f t="shared" si="137"/>
        <v>24</v>
      </c>
      <c r="S2864" s="102" t="str">
        <f>IF(B2864="NET","",IFERROR(VLOOKUP(O2864,'2) Order Form'!$V$9:$V$905,1,FALSE),"Ikke med I order form"))</f>
        <v>Ikke med I order form</v>
      </c>
      <c r="U2864" s="118"/>
    </row>
    <row r="2865" spans="1:21">
      <c r="A2865">
        <v>845074</v>
      </c>
      <c r="B2865" t="s">
        <v>2893</v>
      </c>
      <c r="C2865" t="s">
        <v>3939</v>
      </c>
      <c r="D2865" t="s">
        <v>471</v>
      </c>
      <c r="E2865" t="s">
        <v>88</v>
      </c>
      <c r="F2865" t="s">
        <v>82</v>
      </c>
      <c r="G2865" t="s">
        <v>214</v>
      </c>
      <c r="H2865">
        <v>0</v>
      </c>
      <c r="I2865">
        <v>0</v>
      </c>
      <c r="J2865">
        <v>0</v>
      </c>
      <c r="K2865">
        <v>0</v>
      </c>
      <c r="L2865">
        <v>0</v>
      </c>
      <c r="N2865" s="171" t="str">
        <f t="shared" si="135"/>
        <v>845074-MOPRE-XSS</v>
      </c>
      <c r="O2865" s="172">
        <f>IF(B2865="NET","",IF(B2865="","",IFERROR(VLOOKUP(N2865,EAN!$A:$B,2,FALSE),"MANGLER - MÅ OPPDATERE EAN-FANEN")))</f>
        <v>7048652327420</v>
      </c>
      <c r="P2865" s="171">
        <f t="shared" si="136"/>
        <v>0</v>
      </c>
      <c r="Q2865" s="171">
        <f t="shared" si="137"/>
        <v>0</v>
      </c>
      <c r="S2865" s="102" t="str">
        <f>IF(B2865="NET","",IFERROR(VLOOKUP(O2865,'2) Order Form'!$V$9:$V$905,1,FALSE),"Ikke med I order form"))</f>
        <v>Ikke med I order form</v>
      </c>
      <c r="U2865" s="118"/>
    </row>
    <row r="2866" spans="1:21">
      <c r="A2866">
        <v>845074</v>
      </c>
      <c r="B2866" t="s">
        <v>2893</v>
      </c>
      <c r="C2866" t="s">
        <v>3939</v>
      </c>
      <c r="D2866" t="s">
        <v>136</v>
      </c>
      <c r="E2866" t="s">
        <v>88</v>
      </c>
      <c r="F2866" t="s">
        <v>79</v>
      </c>
      <c r="G2866" t="s">
        <v>214</v>
      </c>
      <c r="H2866">
        <v>4</v>
      </c>
      <c r="I2866">
        <v>4</v>
      </c>
      <c r="J2866">
        <v>4</v>
      </c>
      <c r="K2866">
        <v>4</v>
      </c>
      <c r="L2866">
        <v>4</v>
      </c>
      <c r="N2866" s="171" t="str">
        <f t="shared" si="135"/>
        <v>845074-MOPRE-SM</v>
      </c>
      <c r="O2866" s="172">
        <f>IF(B2866="NET","",IF(B2866="","",IFERROR(VLOOKUP(N2866,EAN!$A:$B,2,FALSE),"MANGLER - MÅ OPPDATERE EAN-FANEN")))</f>
        <v>7048652327413</v>
      </c>
      <c r="P2866" s="171">
        <f t="shared" si="136"/>
        <v>4</v>
      </c>
      <c r="Q2866" s="171">
        <f t="shared" si="137"/>
        <v>4</v>
      </c>
      <c r="S2866" s="102" t="str">
        <f>IF(B2866="NET","",IFERROR(VLOOKUP(O2866,'2) Order Form'!$V$9:$V$905,1,FALSE),"Ikke med I order form"))</f>
        <v>Ikke med I order form</v>
      </c>
      <c r="U2866" s="118"/>
    </row>
    <row r="2867" spans="1:21">
      <c r="A2867">
        <v>845074</v>
      </c>
      <c r="B2867" t="s">
        <v>2893</v>
      </c>
      <c r="C2867" t="s">
        <v>3939</v>
      </c>
      <c r="D2867" t="s">
        <v>472</v>
      </c>
      <c r="E2867" t="s">
        <v>987</v>
      </c>
      <c r="F2867" t="s">
        <v>82</v>
      </c>
      <c r="G2867" t="s">
        <v>214</v>
      </c>
      <c r="H2867">
        <v>3</v>
      </c>
      <c r="I2867">
        <v>3</v>
      </c>
      <c r="J2867">
        <v>3</v>
      </c>
      <c r="K2867">
        <v>3</v>
      </c>
      <c r="L2867">
        <v>3</v>
      </c>
      <c r="N2867" s="171" t="str">
        <f t="shared" si="135"/>
        <v>845074-MRBCO-XSS</v>
      </c>
      <c r="O2867" s="172">
        <f>IF(B2867="NET","",IF(B2867="","",IFERROR(VLOOKUP(N2867,EAN!$A:$B,2,FALSE),"MANGLER - MÅ OPPDATERE EAN-FANEN")))</f>
        <v>7048652327444</v>
      </c>
      <c r="P2867" s="171">
        <f t="shared" si="136"/>
        <v>3</v>
      </c>
      <c r="Q2867" s="171">
        <f t="shared" si="137"/>
        <v>3</v>
      </c>
      <c r="S2867" s="102" t="str">
        <f>IF(B2867="NET","",IFERROR(VLOOKUP(O2867,'2) Order Form'!$V$9:$V$905,1,FALSE),"Ikke med I order form"))</f>
        <v>Ikke med I order form</v>
      </c>
      <c r="U2867" s="118"/>
    </row>
    <row r="2868" spans="1:21">
      <c r="A2868">
        <v>845074</v>
      </c>
      <c r="B2868" t="s">
        <v>2893</v>
      </c>
      <c r="C2868" t="s">
        <v>3939</v>
      </c>
      <c r="D2868" t="s">
        <v>473</v>
      </c>
      <c r="E2868" t="s">
        <v>987</v>
      </c>
      <c r="F2868" t="s">
        <v>79</v>
      </c>
      <c r="G2868" t="s">
        <v>214</v>
      </c>
      <c r="H2868">
        <v>41</v>
      </c>
      <c r="I2868">
        <v>41</v>
      </c>
      <c r="J2868">
        <v>41</v>
      </c>
      <c r="K2868">
        <v>41</v>
      </c>
      <c r="L2868">
        <v>41</v>
      </c>
      <c r="N2868" s="171" t="str">
        <f t="shared" si="135"/>
        <v>845074-MRBCO-SM</v>
      </c>
      <c r="O2868" s="172">
        <f>IF(B2868="NET","",IF(B2868="","",IFERROR(VLOOKUP(N2868,EAN!$A:$B,2,FALSE),"MANGLER - MÅ OPPDATERE EAN-FANEN")))</f>
        <v>7048652327437</v>
      </c>
      <c r="P2868" s="171">
        <f t="shared" si="136"/>
        <v>41</v>
      </c>
      <c r="Q2868" s="171">
        <f t="shared" si="137"/>
        <v>41</v>
      </c>
      <c r="S2868" s="102" t="str">
        <f>IF(B2868="NET","",IFERROR(VLOOKUP(O2868,'2) Order Form'!$V$9:$V$905,1,FALSE),"Ikke med I order form"))</f>
        <v>Ikke med I order form</v>
      </c>
      <c r="U2868" s="118"/>
    </row>
    <row r="2869" spans="1:21">
      <c r="A2869">
        <v>845074</v>
      </c>
      <c r="B2869" t="s">
        <v>2893</v>
      </c>
      <c r="C2869" t="s">
        <v>3939</v>
      </c>
      <c r="D2869" t="s">
        <v>1659</v>
      </c>
      <c r="E2869" t="s">
        <v>1363</v>
      </c>
      <c r="F2869" t="s">
        <v>82</v>
      </c>
      <c r="G2869" t="s">
        <v>111</v>
      </c>
      <c r="H2869">
        <v>61</v>
      </c>
      <c r="I2869">
        <v>61</v>
      </c>
      <c r="J2869">
        <v>61</v>
      </c>
      <c r="K2869">
        <v>61</v>
      </c>
      <c r="L2869">
        <v>61</v>
      </c>
      <c r="N2869" s="171" t="str">
        <f t="shared" si="135"/>
        <v>845074-SKBLM-XSS</v>
      </c>
      <c r="O2869" s="172">
        <f>IF(B2869="NET","",IF(B2869="","",IFERROR(VLOOKUP(N2869,EAN!$A:$B,2,FALSE),"MANGLER - MÅ OPPDATERE EAN-FANEN")))</f>
        <v>7048652893604</v>
      </c>
      <c r="P2869" s="171">
        <f t="shared" si="136"/>
        <v>61</v>
      </c>
      <c r="Q2869" s="171">
        <f t="shared" si="137"/>
        <v>61</v>
      </c>
      <c r="S2869" s="102">
        <f>IF(B2869="NET","",IFERROR(VLOOKUP(O2869,'2) Order Form'!$V$9:$V$905,1,FALSE),"Ikke med I order form"))</f>
        <v>7048652893604</v>
      </c>
      <c r="U2869" s="118"/>
    </row>
    <row r="2870" spans="1:21">
      <c r="A2870">
        <v>845074</v>
      </c>
      <c r="B2870" t="s">
        <v>2893</v>
      </c>
      <c r="C2870" t="s">
        <v>3939</v>
      </c>
      <c r="D2870" t="s">
        <v>1660</v>
      </c>
      <c r="E2870" t="s">
        <v>1363</v>
      </c>
      <c r="F2870" t="s">
        <v>79</v>
      </c>
      <c r="G2870" t="s">
        <v>111</v>
      </c>
      <c r="H2870">
        <v>82</v>
      </c>
      <c r="I2870">
        <v>82</v>
      </c>
      <c r="J2870">
        <v>82</v>
      </c>
      <c r="K2870">
        <v>82</v>
      </c>
      <c r="L2870">
        <v>82</v>
      </c>
      <c r="N2870" s="171" t="str">
        <f t="shared" si="135"/>
        <v>845074-SKBLM-SM</v>
      </c>
      <c r="O2870" s="172">
        <f>IF(B2870="NET","",IF(B2870="","",IFERROR(VLOOKUP(N2870,EAN!$A:$B,2,FALSE),"MANGLER - MÅ OPPDATERE EAN-FANEN")))</f>
        <v>7048652893598</v>
      </c>
      <c r="P2870" s="171">
        <f t="shared" si="136"/>
        <v>82</v>
      </c>
      <c r="Q2870" s="171">
        <f t="shared" si="137"/>
        <v>82</v>
      </c>
      <c r="S2870" s="102">
        <f>IF(B2870="NET","",IFERROR(VLOOKUP(O2870,'2) Order Form'!$V$9:$V$905,1,FALSE),"Ikke med I order form"))</f>
        <v>7048652893598</v>
      </c>
      <c r="U2870" s="118"/>
    </row>
    <row r="2871" spans="1:21">
      <c r="A2871">
        <v>845074</v>
      </c>
      <c r="B2871" t="s">
        <v>2893</v>
      </c>
      <c r="C2871" t="s">
        <v>3939</v>
      </c>
      <c r="D2871" t="s">
        <v>1661</v>
      </c>
      <c r="E2871" t="s">
        <v>1475</v>
      </c>
      <c r="F2871" t="s">
        <v>82</v>
      </c>
      <c r="G2871" t="s">
        <v>111</v>
      </c>
      <c r="H2871">
        <v>87</v>
      </c>
      <c r="I2871">
        <v>87</v>
      </c>
      <c r="J2871">
        <v>87</v>
      </c>
      <c r="K2871">
        <v>87</v>
      </c>
      <c r="L2871">
        <v>87</v>
      </c>
      <c r="N2871" s="171" t="str">
        <f t="shared" si="135"/>
        <v>845074-WOLND-XSS</v>
      </c>
      <c r="O2871" s="172">
        <f>IF(B2871="NET","",IF(B2871="","",IFERROR(VLOOKUP(N2871,EAN!$A:$B,2,FALSE),"MANGLER - MÅ OPPDATERE EAN-FANEN")))</f>
        <v>7048652893628</v>
      </c>
      <c r="P2871" s="171">
        <f t="shared" si="136"/>
        <v>87</v>
      </c>
      <c r="Q2871" s="171">
        <f t="shared" si="137"/>
        <v>87</v>
      </c>
      <c r="S2871" s="102">
        <f>IF(B2871="NET","",IFERROR(VLOOKUP(O2871,'2) Order Form'!$V$9:$V$905,1,FALSE),"Ikke med I order form"))</f>
        <v>7048652893628</v>
      </c>
      <c r="U2871" s="118"/>
    </row>
    <row r="2872" spans="1:21">
      <c r="A2872">
        <v>845074</v>
      </c>
      <c r="B2872" t="s">
        <v>2893</v>
      </c>
      <c r="C2872" t="s">
        <v>3939</v>
      </c>
      <c r="D2872" t="s">
        <v>1497</v>
      </c>
      <c r="E2872" t="s">
        <v>1475</v>
      </c>
      <c r="F2872" t="s">
        <v>79</v>
      </c>
      <c r="G2872" t="s">
        <v>111</v>
      </c>
      <c r="H2872">
        <v>175</v>
      </c>
      <c r="I2872">
        <v>175</v>
      </c>
      <c r="J2872">
        <v>175</v>
      </c>
      <c r="K2872">
        <v>175</v>
      </c>
      <c r="L2872">
        <v>175</v>
      </c>
      <c r="N2872" s="171" t="str">
        <f t="shared" si="135"/>
        <v>845074-WOLND-SM</v>
      </c>
      <c r="O2872" s="172">
        <f>IF(B2872="NET","",IF(B2872="","",IFERROR(VLOOKUP(N2872,EAN!$A:$B,2,FALSE),"MANGLER - MÅ OPPDATERE EAN-FANEN")))</f>
        <v>7048652893611</v>
      </c>
      <c r="P2872" s="171">
        <f t="shared" si="136"/>
        <v>175</v>
      </c>
      <c r="Q2872" s="171">
        <f t="shared" si="137"/>
        <v>175</v>
      </c>
      <c r="S2872" s="102">
        <f>IF(B2872="NET","",IFERROR(VLOOKUP(O2872,'2) Order Form'!$V$9:$V$905,1,FALSE),"Ikke med I order form"))</f>
        <v>7048652893611</v>
      </c>
      <c r="U2872" s="118"/>
    </row>
    <row r="2873" spans="1:21">
      <c r="A2873" s="140">
        <v>845081</v>
      </c>
      <c r="B2873" t="s">
        <v>170</v>
      </c>
      <c r="H2873" s="140">
        <v>202341</v>
      </c>
      <c r="I2873" s="140">
        <v>202342</v>
      </c>
      <c r="J2873" s="140">
        <v>202343</v>
      </c>
      <c r="K2873" s="140">
        <v>202344</v>
      </c>
      <c r="L2873" s="140">
        <v>202345</v>
      </c>
      <c r="N2873" s="171" t="str">
        <f t="shared" si="135"/>
        <v>845081-</v>
      </c>
      <c r="O2873" s="172" t="str">
        <f>IF(B2873="NET","",IF(B2873="","",IFERROR(VLOOKUP(N2873,EAN!$A:$B,2,FALSE),"MANGLER - MÅ OPPDATERE EAN-FANEN")))</f>
        <v/>
      </c>
      <c r="P2873" s="171">
        <f t="shared" si="136"/>
        <v>202341</v>
      </c>
      <c r="Q2873" s="171">
        <f t="shared" si="137"/>
        <v>202345</v>
      </c>
      <c r="S2873" s="102" t="str">
        <f>IF(B2873="NET","",IFERROR(VLOOKUP(O2873,'2) Order Form'!$V$9:$V$905,1,FALSE),"Ikke med I order form"))</f>
        <v/>
      </c>
      <c r="U2873" s="118"/>
    </row>
    <row r="2874" spans="1:21">
      <c r="A2874">
        <v>845081</v>
      </c>
      <c r="B2874" t="s">
        <v>988</v>
      </c>
      <c r="C2874" t="s">
        <v>3939</v>
      </c>
      <c r="D2874" t="s">
        <v>1064</v>
      </c>
      <c r="E2874" t="s">
        <v>358</v>
      </c>
      <c r="F2874" t="s">
        <v>8</v>
      </c>
      <c r="G2874" t="s">
        <v>214</v>
      </c>
      <c r="H2874">
        <v>0</v>
      </c>
      <c r="I2874">
        <v>0</v>
      </c>
      <c r="J2874">
        <v>0</v>
      </c>
      <c r="K2874">
        <v>0</v>
      </c>
      <c r="L2874">
        <v>0</v>
      </c>
      <c r="N2874" s="171" t="str">
        <f t="shared" si="135"/>
        <v>845081-BGRRG-S</v>
      </c>
      <c r="O2874" s="172">
        <f>IF(B2874="NET","",IF(B2874="","",IFERROR(VLOOKUP(N2874,EAN!$A:$B,2,FALSE),"MANGLER - MÅ OPPDATERE EAN-FANEN")))</f>
        <v>7048652767103</v>
      </c>
      <c r="P2874" s="171">
        <f t="shared" si="136"/>
        <v>0</v>
      </c>
      <c r="Q2874" s="171">
        <f t="shared" si="137"/>
        <v>0</v>
      </c>
      <c r="S2874" s="102" t="str">
        <f>IF(B2874="NET","",IFERROR(VLOOKUP(O2874,'2) Order Form'!$V$9:$V$905,1,FALSE),"Ikke med I order form"))</f>
        <v>Ikke med I order form</v>
      </c>
      <c r="U2874" s="118"/>
    </row>
    <row r="2875" spans="1:21">
      <c r="A2875">
        <v>845081</v>
      </c>
      <c r="B2875" t="s">
        <v>988</v>
      </c>
      <c r="C2875" t="s">
        <v>3939</v>
      </c>
      <c r="D2875" t="s">
        <v>1065</v>
      </c>
      <c r="E2875" t="s">
        <v>358</v>
      </c>
      <c r="F2875" t="s">
        <v>7</v>
      </c>
      <c r="G2875" t="s">
        <v>214</v>
      </c>
      <c r="H2875">
        <v>0</v>
      </c>
      <c r="I2875">
        <v>0</v>
      </c>
      <c r="J2875">
        <v>0</v>
      </c>
      <c r="K2875">
        <v>0</v>
      </c>
      <c r="L2875">
        <v>0</v>
      </c>
      <c r="N2875" s="171" t="str">
        <f t="shared" si="135"/>
        <v>845081-BGRRG-M</v>
      </c>
      <c r="O2875" s="172">
        <f>IF(B2875="NET","",IF(B2875="","",IFERROR(VLOOKUP(N2875,EAN!$A:$B,2,FALSE),"MANGLER - MÅ OPPDATERE EAN-FANEN")))</f>
        <v>7048652767097</v>
      </c>
      <c r="P2875" s="171">
        <f t="shared" si="136"/>
        <v>0</v>
      </c>
      <c r="Q2875" s="171">
        <f t="shared" si="137"/>
        <v>0</v>
      </c>
      <c r="S2875" s="102" t="str">
        <f>IF(B2875="NET","",IFERROR(VLOOKUP(O2875,'2) Order Form'!$V$9:$V$905,1,FALSE),"Ikke med I order form"))</f>
        <v>Ikke med I order form</v>
      </c>
      <c r="U2875" s="118"/>
    </row>
    <row r="2876" spans="1:21">
      <c r="A2876">
        <v>845081</v>
      </c>
      <c r="B2876" t="s">
        <v>988</v>
      </c>
      <c r="C2876" t="s">
        <v>3939</v>
      </c>
      <c r="D2876" t="s">
        <v>1066</v>
      </c>
      <c r="E2876" t="s">
        <v>358</v>
      </c>
      <c r="F2876" t="s">
        <v>66</v>
      </c>
      <c r="G2876" t="s">
        <v>214</v>
      </c>
      <c r="H2876">
        <v>0</v>
      </c>
      <c r="I2876">
        <v>0</v>
      </c>
      <c r="J2876">
        <v>0</v>
      </c>
      <c r="K2876">
        <v>0</v>
      </c>
      <c r="L2876">
        <v>0</v>
      </c>
      <c r="N2876" s="171" t="str">
        <f t="shared" si="135"/>
        <v>845081-BGRRG-L</v>
      </c>
      <c r="O2876" s="172">
        <f>IF(B2876="NET","",IF(B2876="","",IFERROR(VLOOKUP(N2876,EAN!$A:$B,2,FALSE),"MANGLER - MÅ OPPDATERE EAN-FANEN")))</f>
        <v>7048652767080</v>
      </c>
      <c r="P2876" s="171">
        <f t="shared" si="136"/>
        <v>0</v>
      </c>
      <c r="Q2876" s="171">
        <f t="shared" si="137"/>
        <v>0</v>
      </c>
      <c r="S2876" s="102" t="str">
        <f>IF(B2876="NET","",IFERROR(VLOOKUP(O2876,'2) Order Form'!$V$9:$V$905,1,FALSE),"Ikke med I order form"))</f>
        <v>Ikke med I order form</v>
      </c>
      <c r="U2876" s="118"/>
    </row>
    <row r="2877" spans="1:21">
      <c r="A2877">
        <v>845081</v>
      </c>
      <c r="B2877" t="s">
        <v>988</v>
      </c>
      <c r="C2877" t="s">
        <v>3939</v>
      </c>
      <c r="D2877" t="s">
        <v>1067</v>
      </c>
      <c r="E2877" t="s">
        <v>2870</v>
      </c>
      <c r="F2877" t="s">
        <v>8</v>
      </c>
      <c r="G2877" t="s">
        <v>214</v>
      </c>
      <c r="H2877">
        <v>0</v>
      </c>
      <c r="I2877">
        <v>0</v>
      </c>
      <c r="J2877">
        <v>0</v>
      </c>
      <c r="K2877">
        <v>0</v>
      </c>
      <c r="L2877">
        <v>0</v>
      </c>
      <c r="N2877" s="171" t="str">
        <f t="shared" si="135"/>
        <v>845081-BRWHT-S</v>
      </c>
      <c r="O2877" s="172">
        <f>IF(B2877="NET","",IF(B2877="","",IFERROR(VLOOKUP(N2877,EAN!$A:$B,2,FALSE),"MANGLER - MÅ OPPDATERE EAN-FANEN")))</f>
        <v>7048652767134</v>
      </c>
      <c r="P2877" s="171">
        <f t="shared" si="136"/>
        <v>0</v>
      </c>
      <c r="Q2877" s="171">
        <f t="shared" si="137"/>
        <v>0</v>
      </c>
      <c r="S2877" s="102" t="str">
        <f>IF(B2877="NET","",IFERROR(VLOOKUP(O2877,'2) Order Form'!$V$9:$V$905,1,FALSE),"Ikke med I order form"))</f>
        <v>Ikke med I order form</v>
      </c>
      <c r="U2877" s="118"/>
    </row>
    <row r="2878" spans="1:21">
      <c r="A2878">
        <v>845081</v>
      </c>
      <c r="B2878" t="s">
        <v>988</v>
      </c>
      <c r="C2878" t="s">
        <v>3939</v>
      </c>
      <c r="D2878" t="s">
        <v>1068</v>
      </c>
      <c r="E2878" t="s">
        <v>2870</v>
      </c>
      <c r="F2878" t="s">
        <v>7</v>
      </c>
      <c r="G2878" t="s">
        <v>214</v>
      </c>
      <c r="H2878">
        <v>0</v>
      </c>
      <c r="I2878">
        <v>0</v>
      </c>
      <c r="J2878">
        <v>0</v>
      </c>
      <c r="K2878">
        <v>0</v>
      </c>
      <c r="L2878">
        <v>0</v>
      </c>
      <c r="N2878" s="171" t="str">
        <f t="shared" si="135"/>
        <v>845081-BRWHT-M</v>
      </c>
      <c r="O2878" s="172">
        <f>IF(B2878="NET","",IF(B2878="","",IFERROR(VLOOKUP(N2878,EAN!$A:$B,2,FALSE),"MANGLER - MÅ OPPDATERE EAN-FANEN")))</f>
        <v>7048652767127</v>
      </c>
      <c r="P2878" s="171">
        <f t="shared" si="136"/>
        <v>0</v>
      </c>
      <c r="Q2878" s="171">
        <f t="shared" si="137"/>
        <v>0</v>
      </c>
      <c r="S2878" s="102" t="str">
        <f>IF(B2878="NET","",IFERROR(VLOOKUP(O2878,'2) Order Form'!$V$9:$V$905,1,FALSE),"Ikke med I order form"))</f>
        <v>Ikke med I order form</v>
      </c>
      <c r="U2878" s="118"/>
    </row>
    <row r="2879" spans="1:21">
      <c r="A2879">
        <v>845081</v>
      </c>
      <c r="B2879" t="s">
        <v>988</v>
      </c>
      <c r="C2879" t="s">
        <v>3939</v>
      </c>
      <c r="D2879" t="s">
        <v>1069</v>
      </c>
      <c r="E2879" t="s">
        <v>2870</v>
      </c>
      <c r="F2879" t="s">
        <v>66</v>
      </c>
      <c r="G2879" t="s">
        <v>214</v>
      </c>
      <c r="H2879">
        <v>0</v>
      </c>
      <c r="I2879">
        <v>0</v>
      </c>
      <c r="J2879">
        <v>0</v>
      </c>
      <c r="K2879">
        <v>0</v>
      </c>
      <c r="L2879">
        <v>0</v>
      </c>
      <c r="N2879" s="171" t="str">
        <f t="shared" si="135"/>
        <v>845081-BRWHT-L</v>
      </c>
      <c r="O2879" s="172">
        <f>IF(B2879="NET","",IF(B2879="","",IFERROR(VLOOKUP(N2879,EAN!$A:$B,2,FALSE),"MANGLER - MÅ OPPDATERE EAN-FANEN")))</f>
        <v>7048652767110</v>
      </c>
      <c r="P2879" s="171">
        <f t="shared" si="136"/>
        <v>0</v>
      </c>
      <c r="Q2879" s="171">
        <f t="shared" si="137"/>
        <v>0</v>
      </c>
      <c r="S2879" s="102" t="str">
        <f>IF(B2879="NET","",IFERROR(VLOOKUP(O2879,'2) Order Form'!$V$9:$V$905,1,FALSE),"Ikke med I order form"))</f>
        <v>Ikke med I order form</v>
      </c>
      <c r="U2879" s="118"/>
    </row>
    <row r="2880" spans="1:21">
      <c r="A2880">
        <v>845081</v>
      </c>
      <c r="B2880" t="s">
        <v>988</v>
      </c>
      <c r="C2880" t="s">
        <v>3939</v>
      </c>
      <c r="D2880" t="s">
        <v>1070</v>
      </c>
      <c r="E2880" t="s">
        <v>2894</v>
      </c>
      <c r="F2880" t="s">
        <v>8</v>
      </c>
      <c r="G2880" t="s">
        <v>214</v>
      </c>
      <c r="H2880">
        <v>7</v>
      </c>
      <c r="I2880">
        <v>7</v>
      </c>
      <c r="J2880">
        <v>7</v>
      </c>
      <c r="K2880">
        <v>7</v>
      </c>
      <c r="L2880">
        <v>7</v>
      </c>
      <c r="N2880" s="171" t="str">
        <f t="shared" si="135"/>
        <v>845081-BUORE-S</v>
      </c>
      <c r="O2880" s="172">
        <f>IF(B2880="NET","",IF(B2880="","",IFERROR(VLOOKUP(N2880,EAN!$A:$B,2,FALSE),"MANGLER - MÅ OPPDATERE EAN-FANEN")))</f>
        <v>7048652767165</v>
      </c>
      <c r="P2880" s="171">
        <f t="shared" si="136"/>
        <v>7</v>
      </c>
      <c r="Q2880" s="171">
        <f t="shared" si="137"/>
        <v>7</v>
      </c>
      <c r="S2880" s="102" t="str">
        <f>IF(B2880="NET","",IFERROR(VLOOKUP(O2880,'2) Order Form'!$V$9:$V$905,1,FALSE),"Ikke med I order form"))</f>
        <v>Ikke med I order form</v>
      </c>
      <c r="U2880" s="118"/>
    </row>
    <row r="2881" spans="1:21">
      <c r="A2881">
        <v>845081</v>
      </c>
      <c r="B2881" t="s">
        <v>988</v>
      </c>
      <c r="C2881" t="s">
        <v>3939</v>
      </c>
      <c r="D2881" t="s">
        <v>1009</v>
      </c>
      <c r="E2881" t="s">
        <v>2894</v>
      </c>
      <c r="F2881" t="s">
        <v>7</v>
      </c>
      <c r="G2881" t="s">
        <v>214</v>
      </c>
      <c r="H2881">
        <v>3</v>
      </c>
      <c r="I2881">
        <v>3</v>
      </c>
      <c r="J2881">
        <v>3</v>
      </c>
      <c r="K2881">
        <v>3</v>
      </c>
      <c r="L2881">
        <v>3</v>
      </c>
      <c r="N2881" s="171" t="str">
        <f t="shared" si="135"/>
        <v>845081-BUORE-M</v>
      </c>
      <c r="O2881" s="172">
        <f>IF(B2881="NET","",IF(B2881="","",IFERROR(VLOOKUP(N2881,EAN!$A:$B,2,FALSE),"MANGLER - MÅ OPPDATERE EAN-FANEN")))</f>
        <v>7048652767158</v>
      </c>
      <c r="P2881" s="171">
        <f t="shared" si="136"/>
        <v>3</v>
      </c>
      <c r="Q2881" s="171">
        <f t="shared" si="137"/>
        <v>3</v>
      </c>
      <c r="S2881" s="102" t="str">
        <f>IF(B2881="NET","",IFERROR(VLOOKUP(O2881,'2) Order Form'!$V$9:$V$905,1,FALSE),"Ikke med I order form"))</f>
        <v>Ikke med I order form</v>
      </c>
      <c r="U2881" s="118"/>
    </row>
    <row r="2882" spans="1:21">
      <c r="A2882">
        <v>845081</v>
      </c>
      <c r="B2882" t="s">
        <v>988</v>
      </c>
      <c r="C2882" t="s">
        <v>3939</v>
      </c>
      <c r="D2882" t="s">
        <v>1010</v>
      </c>
      <c r="E2882" t="s">
        <v>2894</v>
      </c>
      <c r="F2882" t="s">
        <v>66</v>
      </c>
      <c r="G2882" t="s">
        <v>214</v>
      </c>
      <c r="H2882">
        <v>9</v>
      </c>
      <c r="I2882">
        <v>9</v>
      </c>
      <c r="J2882">
        <v>9</v>
      </c>
      <c r="K2882">
        <v>9</v>
      </c>
      <c r="L2882">
        <v>9</v>
      </c>
      <c r="N2882" s="171" t="str">
        <f t="shared" si="135"/>
        <v>845081-BUORE-L</v>
      </c>
      <c r="O2882" s="172">
        <f>IF(B2882="NET","",IF(B2882="","",IFERROR(VLOOKUP(N2882,EAN!$A:$B,2,FALSE),"MANGLER - MÅ OPPDATERE EAN-FANEN")))</f>
        <v>7048652767141</v>
      </c>
      <c r="P2882" s="171">
        <f t="shared" si="136"/>
        <v>9</v>
      </c>
      <c r="Q2882" s="171">
        <f t="shared" si="137"/>
        <v>9</v>
      </c>
      <c r="S2882" s="102" t="str">
        <f>IF(B2882="NET","",IFERROR(VLOOKUP(O2882,'2) Order Form'!$V$9:$V$905,1,FALSE),"Ikke med I order form"))</f>
        <v>Ikke med I order form</v>
      </c>
      <c r="U2882" s="118"/>
    </row>
    <row r="2883" spans="1:21">
      <c r="A2883">
        <v>845081</v>
      </c>
      <c r="B2883" t="s">
        <v>988</v>
      </c>
      <c r="C2883" t="s">
        <v>3939</v>
      </c>
      <c r="D2883" t="s">
        <v>1662</v>
      </c>
      <c r="E2883" t="s">
        <v>1470</v>
      </c>
      <c r="F2883" t="s">
        <v>8</v>
      </c>
      <c r="G2883" t="s">
        <v>111</v>
      </c>
      <c r="H2883">
        <v>13</v>
      </c>
      <c r="I2883">
        <v>13</v>
      </c>
      <c r="J2883">
        <v>13</v>
      </c>
      <c r="K2883">
        <v>13</v>
      </c>
      <c r="L2883">
        <v>13</v>
      </c>
      <c r="N2883" s="171" t="str">
        <f t="shared" si="135"/>
        <v>845081-DUSK-S</v>
      </c>
      <c r="O2883" s="172">
        <f>IF(B2883="NET","",IF(B2883="","",IFERROR(VLOOKUP(N2883,EAN!$A:$B,2,FALSE),"MANGLER - MÅ OPPDATERE EAN-FANEN")))</f>
        <v>7048652895622</v>
      </c>
      <c r="P2883" s="171">
        <f t="shared" si="136"/>
        <v>13</v>
      </c>
      <c r="Q2883" s="171">
        <f t="shared" si="137"/>
        <v>13</v>
      </c>
      <c r="S2883" s="102">
        <f>IF(B2883="NET","",IFERROR(VLOOKUP(O2883,'2) Order Form'!$V$9:$V$905,1,FALSE),"Ikke med I order form"))</f>
        <v>7048652895622</v>
      </c>
      <c r="U2883" s="118"/>
    </row>
    <row r="2884" spans="1:21">
      <c r="A2884">
        <v>845081</v>
      </c>
      <c r="B2884" t="s">
        <v>988</v>
      </c>
      <c r="C2884" t="s">
        <v>3939</v>
      </c>
      <c r="D2884" t="s">
        <v>1663</v>
      </c>
      <c r="E2884" t="s">
        <v>1470</v>
      </c>
      <c r="F2884" t="s">
        <v>7</v>
      </c>
      <c r="G2884" t="s">
        <v>111</v>
      </c>
      <c r="H2884">
        <v>79</v>
      </c>
      <c r="I2884">
        <v>79</v>
      </c>
      <c r="J2884">
        <v>79</v>
      </c>
      <c r="K2884">
        <v>79</v>
      </c>
      <c r="L2884">
        <v>79</v>
      </c>
      <c r="N2884" s="171" t="str">
        <f t="shared" si="135"/>
        <v>845081-DUSK-M</v>
      </c>
      <c r="O2884" s="172">
        <f>IF(B2884="NET","",IF(B2884="","",IFERROR(VLOOKUP(N2884,EAN!$A:$B,2,FALSE),"MANGLER - MÅ OPPDATERE EAN-FANEN")))</f>
        <v>7048652895615</v>
      </c>
      <c r="P2884" s="171">
        <f t="shared" si="136"/>
        <v>79</v>
      </c>
      <c r="Q2884" s="171">
        <f t="shared" si="137"/>
        <v>79</v>
      </c>
      <c r="S2884" s="102">
        <f>IF(B2884="NET","",IFERROR(VLOOKUP(O2884,'2) Order Form'!$V$9:$V$905,1,FALSE),"Ikke med I order form"))</f>
        <v>7048652895615</v>
      </c>
      <c r="U2884" s="118"/>
    </row>
    <row r="2885" spans="1:21">
      <c r="A2885">
        <v>845081</v>
      </c>
      <c r="B2885" t="s">
        <v>988</v>
      </c>
      <c r="C2885" t="s">
        <v>3939</v>
      </c>
      <c r="D2885" t="s">
        <v>1664</v>
      </c>
      <c r="E2885" t="s">
        <v>1470</v>
      </c>
      <c r="F2885" t="s">
        <v>66</v>
      </c>
      <c r="G2885" t="s">
        <v>111</v>
      </c>
      <c r="H2885">
        <v>68</v>
      </c>
      <c r="I2885">
        <v>68</v>
      </c>
      <c r="J2885">
        <v>68</v>
      </c>
      <c r="K2885">
        <v>68</v>
      </c>
      <c r="L2885">
        <v>68</v>
      </c>
      <c r="N2885" s="171" t="str">
        <f t="shared" si="135"/>
        <v>845081-DUSK-L</v>
      </c>
      <c r="O2885" s="172">
        <f>IF(B2885="NET","",IF(B2885="","",IFERROR(VLOOKUP(N2885,EAN!$A:$B,2,FALSE),"MANGLER - MÅ OPPDATERE EAN-FANEN")))</f>
        <v>7048652895608</v>
      </c>
      <c r="P2885" s="171">
        <f t="shared" si="136"/>
        <v>68</v>
      </c>
      <c r="Q2885" s="171">
        <f t="shared" si="137"/>
        <v>68</v>
      </c>
      <c r="S2885" s="102">
        <f>IF(B2885="NET","",IFERROR(VLOOKUP(O2885,'2) Order Form'!$V$9:$V$905,1,FALSE),"Ikke med I order form"))</f>
        <v>7048652895608</v>
      </c>
      <c r="U2885" s="118"/>
    </row>
    <row r="2886" spans="1:21">
      <c r="A2886">
        <v>845081</v>
      </c>
      <c r="B2886" t="s">
        <v>988</v>
      </c>
      <c r="C2886" t="s">
        <v>3939</v>
      </c>
      <c r="D2886" t="s">
        <v>1665</v>
      </c>
      <c r="E2886" t="s">
        <v>1666</v>
      </c>
      <c r="F2886" t="s">
        <v>8</v>
      </c>
      <c r="G2886" t="s">
        <v>111</v>
      </c>
      <c r="H2886">
        <v>40</v>
      </c>
      <c r="I2886">
        <v>40</v>
      </c>
      <c r="J2886">
        <v>40</v>
      </c>
      <c r="K2886">
        <v>40</v>
      </c>
      <c r="L2886">
        <v>40</v>
      </c>
      <c r="N2886" s="171" t="str">
        <f t="shared" si="135"/>
        <v>845081-FLARM-S</v>
      </c>
      <c r="O2886" s="172">
        <f>IF(B2886="NET","",IF(B2886="","",IFERROR(VLOOKUP(N2886,EAN!$A:$B,2,FALSE),"MANGLER - MÅ OPPDATERE EAN-FANEN")))</f>
        <v>7048652895653</v>
      </c>
      <c r="P2886" s="171">
        <f t="shared" si="136"/>
        <v>40</v>
      </c>
      <c r="Q2886" s="171">
        <f t="shared" si="137"/>
        <v>40</v>
      </c>
      <c r="S2886" s="102">
        <f>IF(B2886="NET","",IFERROR(VLOOKUP(O2886,'2) Order Form'!$V$9:$V$905,1,FALSE),"Ikke med I order form"))</f>
        <v>7048652895653</v>
      </c>
      <c r="U2886" s="118"/>
    </row>
    <row r="2887" spans="1:21">
      <c r="A2887">
        <v>845081</v>
      </c>
      <c r="B2887" t="s">
        <v>988</v>
      </c>
      <c r="C2887" t="s">
        <v>3939</v>
      </c>
      <c r="D2887" t="s">
        <v>1667</v>
      </c>
      <c r="E2887" t="s">
        <v>1666</v>
      </c>
      <c r="F2887" t="s">
        <v>7</v>
      </c>
      <c r="G2887" t="s">
        <v>111</v>
      </c>
      <c r="H2887">
        <v>42</v>
      </c>
      <c r="I2887">
        <v>42</v>
      </c>
      <c r="J2887">
        <v>42</v>
      </c>
      <c r="K2887">
        <v>42</v>
      </c>
      <c r="L2887">
        <v>42</v>
      </c>
      <c r="N2887" s="171" t="str">
        <f t="shared" si="135"/>
        <v>845081-FLARM-M</v>
      </c>
      <c r="O2887" s="172">
        <f>IF(B2887="NET","",IF(B2887="","",IFERROR(VLOOKUP(N2887,EAN!$A:$B,2,FALSE),"MANGLER - MÅ OPPDATERE EAN-FANEN")))</f>
        <v>7048652895646</v>
      </c>
      <c r="P2887" s="171">
        <f t="shared" si="136"/>
        <v>42</v>
      </c>
      <c r="Q2887" s="171">
        <f t="shared" si="137"/>
        <v>42</v>
      </c>
      <c r="S2887" s="102">
        <f>IF(B2887="NET","",IFERROR(VLOOKUP(O2887,'2) Order Form'!$V$9:$V$905,1,FALSE),"Ikke med I order form"))</f>
        <v>7048652895646</v>
      </c>
      <c r="U2887" s="118"/>
    </row>
    <row r="2888" spans="1:21">
      <c r="A2888">
        <v>845081</v>
      </c>
      <c r="B2888" t="s">
        <v>988</v>
      </c>
      <c r="C2888" t="s">
        <v>3939</v>
      </c>
      <c r="D2888" t="s">
        <v>1668</v>
      </c>
      <c r="E2888" t="s">
        <v>1666</v>
      </c>
      <c r="F2888" t="s">
        <v>66</v>
      </c>
      <c r="G2888" t="s">
        <v>111</v>
      </c>
      <c r="H2888">
        <v>41</v>
      </c>
      <c r="I2888">
        <v>41</v>
      </c>
      <c r="J2888">
        <v>41</v>
      </c>
      <c r="K2888">
        <v>41</v>
      </c>
      <c r="L2888">
        <v>41</v>
      </c>
      <c r="N2888" s="171" t="str">
        <f t="shared" si="135"/>
        <v>845081-FLARM-L</v>
      </c>
      <c r="O2888" s="172">
        <f>IF(B2888="NET","",IF(B2888="","",IFERROR(VLOOKUP(N2888,EAN!$A:$B,2,FALSE),"MANGLER - MÅ OPPDATERE EAN-FANEN")))</f>
        <v>7048652895639</v>
      </c>
      <c r="P2888" s="171">
        <f t="shared" si="136"/>
        <v>41</v>
      </c>
      <c r="Q2888" s="171">
        <f t="shared" si="137"/>
        <v>41</v>
      </c>
      <c r="S2888" s="102">
        <f>IF(B2888="NET","",IFERROR(VLOOKUP(O2888,'2) Order Form'!$V$9:$V$905,1,FALSE),"Ikke med I order form"))</f>
        <v>7048652895639</v>
      </c>
      <c r="U2888" s="118"/>
    </row>
    <row r="2889" spans="1:21">
      <c r="A2889">
        <v>845081</v>
      </c>
      <c r="B2889" t="s">
        <v>988</v>
      </c>
      <c r="C2889" t="s">
        <v>3939</v>
      </c>
      <c r="D2889" t="s">
        <v>486</v>
      </c>
      <c r="E2889" t="s">
        <v>948</v>
      </c>
      <c r="F2889" t="s">
        <v>8</v>
      </c>
      <c r="G2889" t="s">
        <v>214</v>
      </c>
      <c r="H2889">
        <v>0</v>
      </c>
      <c r="I2889">
        <v>0</v>
      </c>
      <c r="J2889">
        <v>0</v>
      </c>
      <c r="K2889">
        <v>0</v>
      </c>
      <c r="L2889">
        <v>0</v>
      </c>
      <c r="N2889" s="171" t="str">
        <f t="shared" si="135"/>
        <v>845081-GFGRN-S</v>
      </c>
      <c r="O2889" s="172">
        <f>IF(B2889="NET","",IF(B2889="","",IFERROR(VLOOKUP(N2889,EAN!$A:$B,2,FALSE),"MANGLER - MÅ OPPDATERE EAN-FANEN")))</f>
        <v>7048652539939</v>
      </c>
      <c r="P2889" s="171">
        <f t="shared" si="136"/>
        <v>0</v>
      </c>
      <c r="Q2889" s="171">
        <f t="shared" si="137"/>
        <v>0</v>
      </c>
      <c r="S2889" s="102" t="str">
        <f>IF(B2889="NET","",IFERROR(VLOOKUP(O2889,'2) Order Form'!$V$9:$V$905,1,FALSE),"Ikke med I order form"))</f>
        <v>Ikke med I order form</v>
      </c>
      <c r="U2889" s="118"/>
    </row>
    <row r="2890" spans="1:21">
      <c r="A2890">
        <v>845081</v>
      </c>
      <c r="B2890" t="s">
        <v>988</v>
      </c>
      <c r="C2890" t="s">
        <v>3939</v>
      </c>
      <c r="D2890" t="s">
        <v>474</v>
      </c>
      <c r="E2890" t="s">
        <v>948</v>
      </c>
      <c r="F2890" t="s">
        <v>7</v>
      </c>
      <c r="G2890" t="s">
        <v>214</v>
      </c>
      <c r="H2890">
        <v>0</v>
      </c>
      <c r="I2890">
        <v>0</v>
      </c>
      <c r="J2890">
        <v>0</v>
      </c>
      <c r="K2890">
        <v>0</v>
      </c>
      <c r="L2890">
        <v>0</v>
      </c>
      <c r="N2890" s="171" t="str">
        <f t="shared" si="135"/>
        <v>845081-GFGRN-M</v>
      </c>
      <c r="O2890" s="172">
        <f>IF(B2890="NET","",IF(B2890="","",IFERROR(VLOOKUP(N2890,EAN!$A:$B,2,FALSE),"MANGLER - MÅ OPPDATERE EAN-FANEN")))</f>
        <v>7048652539922</v>
      </c>
      <c r="P2890" s="171">
        <f t="shared" si="136"/>
        <v>0</v>
      </c>
      <c r="Q2890" s="171">
        <f t="shared" si="137"/>
        <v>0</v>
      </c>
      <c r="S2890" s="102" t="str">
        <f>IF(B2890="NET","",IFERROR(VLOOKUP(O2890,'2) Order Form'!$V$9:$V$905,1,FALSE),"Ikke med I order form"))</f>
        <v>Ikke med I order form</v>
      </c>
      <c r="U2890" s="118"/>
    </row>
    <row r="2891" spans="1:21">
      <c r="A2891">
        <v>845081</v>
      </c>
      <c r="B2891" t="s">
        <v>988</v>
      </c>
      <c r="C2891" t="s">
        <v>3939</v>
      </c>
      <c r="D2891" t="s">
        <v>475</v>
      </c>
      <c r="E2891" t="s">
        <v>948</v>
      </c>
      <c r="F2891" t="s">
        <v>66</v>
      </c>
      <c r="G2891" t="s">
        <v>214</v>
      </c>
      <c r="H2891">
        <v>0</v>
      </c>
      <c r="I2891">
        <v>0</v>
      </c>
      <c r="J2891">
        <v>0</v>
      </c>
      <c r="K2891">
        <v>0</v>
      </c>
      <c r="L2891">
        <v>0</v>
      </c>
      <c r="N2891" s="171" t="str">
        <f t="shared" si="135"/>
        <v>845081-GFGRN-L</v>
      </c>
      <c r="O2891" s="172">
        <f>IF(B2891="NET","",IF(B2891="","",IFERROR(VLOOKUP(N2891,EAN!$A:$B,2,FALSE),"MANGLER - MÅ OPPDATERE EAN-FANEN")))</f>
        <v>7048652539915</v>
      </c>
      <c r="P2891" s="171">
        <f t="shared" si="136"/>
        <v>0</v>
      </c>
      <c r="Q2891" s="171">
        <f t="shared" si="137"/>
        <v>0</v>
      </c>
      <c r="S2891" s="102" t="str">
        <f>IF(B2891="NET","",IFERROR(VLOOKUP(O2891,'2) Order Form'!$V$9:$V$905,1,FALSE),"Ikke med I order form"))</f>
        <v>Ikke med I order form</v>
      </c>
      <c r="U2891" s="118"/>
    </row>
    <row r="2892" spans="1:21">
      <c r="A2892">
        <v>845081</v>
      </c>
      <c r="B2892" t="s">
        <v>988</v>
      </c>
      <c r="C2892" t="s">
        <v>3939</v>
      </c>
      <c r="D2892" t="s">
        <v>487</v>
      </c>
      <c r="E2892" t="s">
        <v>146</v>
      </c>
      <c r="F2892" t="s">
        <v>8</v>
      </c>
      <c r="G2892" t="s">
        <v>214</v>
      </c>
      <c r="H2892">
        <v>0</v>
      </c>
      <c r="I2892">
        <v>0</v>
      </c>
      <c r="J2892">
        <v>0</v>
      </c>
      <c r="K2892">
        <v>0</v>
      </c>
      <c r="L2892">
        <v>0</v>
      </c>
      <c r="N2892" s="171" t="str">
        <f t="shared" si="135"/>
        <v>845081-GMBLU-S</v>
      </c>
      <c r="O2892" s="172">
        <f>IF(B2892="NET","",IF(B2892="","",IFERROR(VLOOKUP(N2892,EAN!$A:$B,2,FALSE),"MANGLER - MÅ OPPDATERE EAN-FANEN")))</f>
        <v>7048652539960</v>
      </c>
      <c r="P2892" s="171">
        <f t="shared" si="136"/>
        <v>0</v>
      </c>
      <c r="Q2892" s="171">
        <f t="shared" si="137"/>
        <v>0</v>
      </c>
      <c r="S2892" s="102" t="str">
        <f>IF(B2892="NET","",IFERROR(VLOOKUP(O2892,'2) Order Form'!$V$9:$V$905,1,FALSE),"Ikke med I order form"))</f>
        <v>Ikke med I order form</v>
      </c>
      <c r="U2892" s="118"/>
    </row>
    <row r="2893" spans="1:21">
      <c r="A2893">
        <v>845081</v>
      </c>
      <c r="B2893" t="s">
        <v>988</v>
      </c>
      <c r="C2893" t="s">
        <v>3939</v>
      </c>
      <c r="D2893" t="s">
        <v>484</v>
      </c>
      <c r="E2893" t="s">
        <v>146</v>
      </c>
      <c r="F2893" t="s">
        <v>7</v>
      </c>
      <c r="G2893" t="s">
        <v>214</v>
      </c>
      <c r="H2893">
        <v>0</v>
      </c>
      <c r="I2893">
        <v>0</v>
      </c>
      <c r="J2893">
        <v>0</v>
      </c>
      <c r="K2893">
        <v>0</v>
      </c>
      <c r="L2893">
        <v>0</v>
      </c>
      <c r="N2893" s="171" t="str">
        <f t="shared" si="135"/>
        <v>845081-GMBLU-M</v>
      </c>
      <c r="O2893" s="172">
        <f>IF(B2893="NET","",IF(B2893="","",IFERROR(VLOOKUP(N2893,EAN!$A:$B,2,FALSE),"MANGLER - MÅ OPPDATERE EAN-FANEN")))</f>
        <v>7048652539953</v>
      </c>
      <c r="P2893" s="171">
        <f t="shared" si="136"/>
        <v>0</v>
      </c>
      <c r="Q2893" s="171">
        <f t="shared" si="137"/>
        <v>0</v>
      </c>
      <c r="S2893" s="102" t="str">
        <f>IF(B2893="NET","",IFERROR(VLOOKUP(O2893,'2) Order Form'!$V$9:$V$905,1,FALSE),"Ikke med I order form"))</f>
        <v>Ikke med I order form</v>
      </c>
      <c r="U2893" s="118"/>
    </row>
    <row r="2894" spans="1:21">
      <c r="A2894">
        <v>845081</v>
      </c>
      <c r="B2894" t="s">
        <v>988</v>
      </c>
      <c r="C2894" t="s">
        <v>3939</v>
      </c>
      <c r="D2894" t="s">
        <v>485</v>
      </c>
      <c r="E2894" t="s">
        <v>146</v>
      </c>
      <c r="F2894" t="s">
        <v>66</v>
      </c>
      <c r="G2894" t="s">
        <v>214</v>
      </c>
      <c r="H2894">
        <v>0</v>
      </c>
      <c r="I2894">
        <v>0</v>
      </c>
      <c r="J2894">
        <v>0</v>
      </c>
      <c r="K2894">
        <v>0</v>
      </c>
      <c r="L2894">
        <v>0</v>
      </c>
      <c r="N2894" s="171" t="str">
        <f t="shared" si="135"/>
        <v>845081-GMBLU-L</v>
      </c>
      <c r="O2894" s="172">
        <f>IF(B2894="NET","",IF(B2894="","",IFERROR(VLOOKUP(N2894,EAN!$A:$B,2,FALSE),"MANGLER - MÅ OPPDATERE EAN-FANEN")))</f>
        <v>7048652539946</v>
      </c>
      <c r="P2894" s="171">
        <f t="shared" si="136"/>
        <v>0</v>
      </c>
      <c r="Q2894" s="171">
        <f t="shared" si="137"/>
        <v>0</v>
      </c>
      <c r="S2894" s="102" t="str">
        <f>IF(B2894="NET","",IFERROR(VLOOKUP(O2894,'2) Order Form'!$V$9:$V$905,1,FALSE),"Ikke med I order form"))</f>
        <v>Ikke med I order form</v>
      </c>
      <c r="U2894" s="118"/>
    </row>
    <row r="2895" spans="1:21">
      <c r="A2895">
        <v>845081</v>
      </c>
      <c r="B2895" t="s">
        <v>988</v>
      </c>
      <c r="C2895" t="s">
        <v>3939</v>
      </c>
      <c r="D2895" t="s">
        <v>1669</v>
      </c>
      <c r="E2895" t="s">
        <v>1477</v>
      </c>
      <c r="F2895" t="s">
        <v>8</v>
      </c>
      <c r="G2895" t="s">
        <v>111</v>
      </c>
      <c r="H2895">
        <v>39</v>
      </c>
      <c r="I2895">
        <v>39</v>
      </c>
      <c r="J2895">
        <v>39</v>
      </c>
      <c r="K2895">
        <v>39</v>
      </c>
      <c r="L2895">
        <v>39</v>
      </c>
      <c r="N2895" s="171" t="str">
        <f t="shared" si="135"/>
        <v>845081-LAVA-S</v>
      </c>
      <c r="O2895" s="172">
        <f>IF(B2895="NET","",IF(B2895="","",IFERROR(VLOOKUP(N2895,EAN!$A:$B,2,FALSE),"MANGLER - MÅ OPPDATERE EAN-FANEN")))</f>
        <v>7048652895684</v>
      </c>
      <c r="P2895" s="171">
        <f t="shared" si="136"/>
        <v>39</v>
      </c>
      <c r="Q2895" s="171">
        <f t="shared" si="137"/>
        <v>39</v>
      </c>
      <c r="S2895" s="102">
        <f>IF(B2895="NET","",IFERROR(VLOOKUP(O2895,'2) Order Form'!$V$9:$V$905,1,FALSE),"Ikke med I order form"))</f>
        <v>7048652895684</v>
      </c>
      <c r="U2895" s="118"/>
    </row>
    <row r="2896" spans="1:21">
      <c r="A2896">
        <v>845081</v>
      </c>
      <c r="B2896" t="s">
        <v>988</v>
      </c>
      <c r="C2896" t="s">
        <v>3939</v>
      </c>
      <c r="D2896" t="s">
        <v>1670</v>
      </c>
      <c r="E2896" t="s">
        <v>1477</v>
      </c>
      <c r="F2896" t="s">
        <v>7</v>
      </c>
      <c r="G2896" t="s">
        <v>111</v>
      </c>
      <c r="H2896">
        <v>33</v>
      </c>
      <c r="I2896">
        <v>33</v>
      </c>
      <c r="J2896">
        <v>33</v>
      </c>
      <c r="K2896">
        <v>33</v>
      </c>
      <c r="L2896">
        <v>33</v>
      </c>
      <c r="N2896" s="171" t="str">
        <f t="shared" si="135"/>
        <v>845081-LAVA-M</v>
      </c>
      <c r="O2896" s="172">
        <f>IF(B2896="NET","",IF(B2896="","",IFERROR(VLOOKUP(N2896,EAN!$A:$B,2,FALSE),"MANGLER - MÅ OPPDATERE EAN-FANEN")))</f>
        <v>7048652895677</v>
      </c>
      <c r="P2896" s="171">
        <f t="shared" si="136"/>
        <v>33</v>
      </c>
      <c r="Q2896" s="171">
        <f t="shared" si="137"/>
        <v>33</v>
      </c>
      <c r="S2896" s="102">
        <f>IF(B2896="NET","",IFERROR(VLOOKUP(O2896,'2) Order Form'!$V$9:$V$905,1,FALSE),"Ikke med I order form"))</f>
        <v>7048652895677</v>
      </c>
      <c r="U2896" s="118"/>
    </row>
    <row r="2897" spans="1:21">
      <c r="A2897">
        <v>845081</v>
      </c>
      <c r="B2897" t="s">
        <v>988</v>
      </c>
      <c r="C2897" t="s">
        <v>3939</v>
      </c>
      <c r="D2897" t="s">
        <v>1671</v>
      </c>
      <c r="E2897" t="s">
        <v>1477</v>
      </c>
      <c r="F2897" t="s">
        <v>66</v>
      </c>
      <c r="G2897" t="s">
        <v>111</v>
      </c>
      <c r="H2897">
        <v>36</v>
      </c>
      <c r="I2897">
        <v>36</v>
      </c>
      <c r="J2897">
        <v>36</v>
      </c>
      <c r="K2897">
        <v>36</v>
      </c>
      <c r="L2897">
        <v>36</v>
      </c>
      <c r="N2897" s="171" t="str">
        <f t="shared" si="135"/>
        <v>845081-LAVA-L</v>
      </c>
      <c r="O2897" s="172">
        <f>IF(B2897="NET","",IF(B2897="","",IFERROR(VLOOKUP(N2897,EAN!$A:$B,2,FALSE),"MANGLER - MÅ OPPDATERE EAN-FANEN")))</f>
        <v>7048652895660</v>
      </c>
      <c r="P2897" s="171">
        <f t="shared" si="136"/>
        <v>36</v>
      </c>
      <c r="Q2897" s="171">
        <f t="shared" si="137"/>
        <v>36</v>
      </c>
      <c r="S2897" s="102">
        <f>IF(B2897="NET","",IFERROR(VLOOKUP(O2897,'2) Order Form'!$V$9:$V$905,1,FALSE),"Ikke med I order form"))</f>
        <v>7048652895660</v>
      </c>
      <c r="U2897" s="118"/>
    </row>
    <row r="2898" spans="1:21">
      <c r="A2898">
        <v>845081</v>
      </c>
      <c r="B2898" t="s">
        <v>988</v>
      </c>
      <c r="C2898" t="s">
        <v>3939</v>
      </c>
      <c r="D2898" t="s">
        <v>1672</v>
      </c>
      <c r="E2898" t="s">
        <v>1491</v>
      </c>
      <c r="F2898" t="s">
        <v>8</v>
      </c>
      <c r="G2898" t="s">
        <v>111</v>
      </c>
      <c r="H2898">
        <v>35</v>
      </c>
      <c r="I2898">
        <v>35</v>
      </c>
      <c r="J2898">
        <v>35</v>
      </c>
      <c r="K2898">
        <v>35</v>
      </c>
      <c r="L2898">
        <v>35</v>
      </c>
      <c r="N2898" s="171" t="str">
        <f t="shared" si="135"/>
        <v>845081-LUSH-S</v>
      </c>
      <c r="O2898" s="172">
        <f>IF(B2898="NET","",IF(B2898="","",IFERROR(VLOOKUP(N2898,EAN!$A:$B,2,FALSE),"MANGLER - MÅ OPPDATERE EAN-FANEN")))</f>
        <v>7048652895714</v>
      </c>
      <c r="P2898" s="171">
        <f t="shared" si="136"/>
        <v>35</v>
      </c>
      <c r="Q2898" s="171">
        <f t="shared" si="137"/>
        <v>35</v>
      </c>
      <c r="S2898" s="102">
        <f>IF(B2898="NET","",IFERROR(VLOOKUP(O2898,'2) Order Form'!$V$9:$V$905,1,FALSE),"Ikke med I order form"))</f>
        <v>7048652895714</v>
      </c>
      <c r="U2898" s="118"/>
    </row>
    <row r="2899" spans="1:21">
      <c r="A2899">
        <v>845081</v>
      </c>
      <c r="B2899" t="s">
        <v>988</v>
      </c>
      <c r="C2899" t="s">
        <v>3939</v>
      </c>
      <c r="D2899" t="s">
        <v>1673</v>
      </c>
      <c r="E2899" t="s">
        <v>1491</v>
      </c>
      <c r="F2899" t="s">
        <v>7</v>
      </c>
      <c r="G2899" t="s">
        <v>111</v>
      </c>
      <c r="H2899">
        <v>39</v>
      </c>
      <c r="I2899">
        <v>39</v>
      </c>
      <c r="J2899">
        <v>39</v>
      </c>
      <c r="K2899">
        <v>39</v>
      </c>
      <c r="L2899">
        <v>39</v>
      </c>
      <c r="N2899" s="171" t="str">
        <f t="shared" ref="N2899:N2962" si="138">CONCATENATE(A2899,"-",D2899)</f>
        <v>845081-LUSH-M</v>
      </c>
      <c r="O2899" s="172">
        <f>IF(B2899="NET","",IF(B2899="","",IFERROR(VLOOKUP(N2899,EAN!$A:$B,2,FALSE),"MANGLER - MÅ OPPDATERE EAN-FANEN")))</f>
        <v>7048652895707</v>
      </c>
      <c r="P2899" s="171">
        <f t="shared" ref="P2899:P2962" si="139">H2899</f>
        <v>39</v>
      </c>
      <c r="Q2899" s="171">
        <f t="shared" ref="Q2899:Q2962" si="140">L2899</f>
        <v>39</v>
      </c>
      <c r="S2899" s="102">
        <f>IF(B2899="NET","",IFERROR(VLOOKUP(O2899,'2) Order Form'!$V$9:$V$905,1,FALSE),"Ikke med I order form"))</f>
        <v>7048652895707</v>
      </c>
      <c r="U2899" s="118"/>
    </row>
    <row r="2900" spans="1:21">
      <c r="A2900">
        <v>845081</v>
      </c>
      <c r="B2900" t="s">
        <v>988</v>
      </c>
      <c r="C2900" t="s">
        <v>3939</v>
      </c>
      <c r="D2900" t="s">
        <v>1674</v>
      </c>
      <c r="E2900" t="s">
        <v>1491</v>
      </c>
      <c r="F2900" t="s">
        <v>66</v>
      </c>
      <c r="G2900" t="s">
        <v>111</v>
      </c>
      <c r="H2900">
        <v>33</v>
      </c>
      <c r="I2900">
        <v>33</v>
      </c>
      <c r="J2900">
        <v>33</v>
      </c>
      <c r="K2900">
        <v>33</v>
      </c>
      <c r="L2900">
        <v>33</v>
      </c>
      <c r="N2900" s="171" t="str">
        <f t="shared" si="138"/>
        <v>845081-LUSH-L</v>
      </c>
      <c r="O2900" s="172">
        <f>IF(B2900="NET","",IF(B2900="","",IFERROR(VLOOKUP(N2900,EAN!$A:$B,2,FALSE),"MANGLER - MÅ OPPDATERE EAN-FANEN")))</f>
        <v>7048652895691</v>
      </c>
      <c r="P2900" s="171">
        <f t="shared" si="139"/>
        <v>33</v>
      </c>
      <c r="Q2900" s="171">
        <f t="shared" si="140"/>
        <v>33</v>
      </c>
      <c r="S2900" s="102">
        <f>IF(B2900="NET","",IFERROR(VLOOKUP(O2900,'2) Order Form'!$V$9:$V$905,1,FALSE),"Ikke med I order form"))</f>
        <v>7048652895691</v>
      </c>
      <c r="U2900" s="118"/>
    </row>
    <row r="2901" spans="1:21">
      <c r="A2901">
        <v>845081</v>
      </c>
      <c r="B2901" t="s">
        <v>988</v>
      </c>
      <c r="C2901" t="s">
        <v>3939</v>
      </c>
      <c r="D2901" t="s">
        <v>488</v>
      </c>
      <c r="E2901" t="s">
        <v>222</v>
      </c>
      <c r="F2901" t="s">
        <v>8</v>
      </c>
      <c r="G2901" t="s">
        <v>214</v>
      </c>
      <c r="H2901">
        <v>25</v>
      </c>
      <c r="I2901">
        <v>25</v>
      </c>
      <c r="J2901">
        <v>25</v>
      </c>
      <c r="K2901">
        <v>25</v>
      </c>
      <c r="L2901">
        <v>25</v>
      </c>
      <c r="N2901" s="171" t="str">
        <f t="shared" si="138"/>
        <v>845081-MAQM-S</v>
      </c>
      <c r="O2901" s="172">
        <f>IF(B2901="NET","",IF(B2901="","",IFERROR(VLOOKUP(N2901,EAN!$A:$B,2,FALSE),"MANGLER - MÅ OPPDATERE EAN-FANEN")))</f>
        <v>7048652662446</v>
      </c>
      <c r="P2901" s="171">
        <f t="shared" si="139"/>
        <v>25</v>
      </c>
      <c r="Q2901" s="171">
        <f t="shared" si="140"/>
        <v>25</v>
      </c>
      <c r="S2901" s="102" t="str">
        <f>IF(B2901="NET","",IFERROR(VLOOKUP(O2901,'2) Order Form'!$V$9:$V$905,1,FALSE),"Ikke med I order form"))</f>
        <v>Ikke med I order form</v>
      </c>
      <c r="U2901" s="118"/>
    </row>
    <row r="2902" spans="1:21">
      <c r="A2902">
        <v>845081</v>
      </c>
      <c r="B2902" t="s">
        <v>988</v>
      </c>
      <c r="C2902" t="s">
        <v>3939</v>
      </c>
      <c r="D2902" t="s">
        <v>489</v>
      </c>
      <c r="E2902" t="s">
        <v>222</v>
      </c>
      <c r="F2902" t="s">
        <v>7</v>
      </c>
      <c r="G2902" t="s">
        <v>214</v>
      </c>
      <c r="H2902">
        <v>0</v>
      </c>
      <c r="I2902">
        <v>0</v>
      </c>
      <c r="J2902">
        <v>0</v>
      </c>
      <c r="K2902">
        <v>0</v>
      </c>
      <c r="L2902">
        <v>0</v>
      </c>
      <c r="N2902" s="171" t="str">
        <f t="shared" si="138"/>
        <v>845081-MAQM-M</v>
      </c>
      <c r="O2902" s="172">
        <f>IF(B2902="NET","",IF(B2902="","",IFERROR(VLOOKUP(N2902,EAN!$A:$B,2,FALSE),"MANGLER - MÅ OPPDATERE EAN-FANEN")))</f>
        <v>7048652662439</v>
      </c>
      <c r="P2902" s="171">
        <f t="shared" si="139"/>
        <v>0</v>
      </c>
      <c r="Q2902" s="171">
        <f t="shared" si="140"/>
        <v>0</v>
      </c>
      <c r="S2902" s="102" t="str">
        <f>IF(B2902="NET","",IFERROR(VLOOKUP(O2902,'2) Order Form'!$V$9:$V$905,1,FALSE),"Ikke med I order form"))</f>
        <v>Ikke med I order form</v>
      </c>
      <c r="U2902" s="118"/>
    </row>
    <row r="2903" spans="1:21">
      <c r="A2903">
        <v>845081</v>
      </c>
      <c r="B2903" t="s">
        <v>988</v>
      </c>
      <c r="C2903" t="s">
        <v>3939</v>
      </c>
      <c r="D2903" t="s">
        <v>490</v>
      </c>
      <c r="E2903" t="s">
        <v>222</v>
      </c>
      <c r="F2903" t="s">
        <v>66</v>
      </c>
      <c r="G2903" t="s">
        <v>214</v>
      </c>
      <c r="H2903">
        <v>0</v>
      </c>
      <c r="I2903">
        <v>0</v>
      </c>
      <c r="J2903">
        <v>0</v>
      </c>
      <c r="K2903">
        <v>0</v>
      </c>
      <c r="L2903">
        <v>0</v>
      </c>
      <c r="N2903" s="171" t="str">
        <f t="shared" si="138"/>
        <v>845081-MAQM-L</v>
      </c>
      <c r="O2903" s="172">
        <f>IF(B2903="NET","",IF(B2903="","",IFERROR(VLOOKUP(N2903,EAN!$A:$B,2,FALSE),"MANGLER - MÅ OPPDATERE EAN-FANEN")))</f>
        <v>7048652662422</v>
      </c>
      <c r="P2903" s="171">
        <f t="shared" si="139"/>
        <v>0</v>
      </c>
      <c r="Q2903" s="171">
        <f t="shared" si="140"/>
        <v>0</v>
      </c>
      <c r="S2903" s="102" t="str">
        <f>IF(B2903="NET","",IFERROR(VLOOKUP(O2903,'2) Order Form'!$V$9:$V$905,1,FALSE),"Ikke med I order form"))</f>
        <v>Ikke med I order form</v>
      </c>
      <c r="U2903" s="118"/>
    </row>
    <row r="2904" spans="1:21">
      <c r="A2904">
        <v>845081</v>
      </c>
      <c r="B2904" t="s">
        <v>988</v>
      </c>
      <c r="C2904" t="s">
        <v>3939</v>
      </c>
      <c r="D2904" t="s">
        <v>491</v>
      </c>
      <c r="E2904" t="s">
        <v>936</v>
      </c>
      <c r="F2904" t="s">
        <v>8</v>
      </c>
      <c r="G2904" t="s">
        <v>111</v>
      </c>
      <c r="H2904">
        <v>0</v>
      </c>
      <c r="I2904">
        <v>0</v>
      </c>
      <c r="J2904">
        <v>0</v>
      </c>
      <c r="K2904">
        <v>0</v>
      </c>
      <c r="L2904">
        <v>0</v>
      </c>
      <c r="N2904" s="171" t="str">
        <f t="shared" si="138"/>
        <v>845081-MBLCK-S</v>
      </c>
      <c r="O2904" s="172">
        <f>IF(B2904="NET","",IF(B2904="","",IFERROR(VLOOKUP(N2904,EAN!$A:$B,2,FALSE),"MANGLER - MÅ OPPDATERE EAN-FANEN")))</f>
        <v>7048652274236</v>
      </c>
      <c r="P2904" s="171">
        <f t="shared" si="139"/>
        <v>0</v>
      </c>
      <c r="Q2904" s="171">
        <f t="shared" si="140"/>
        <v>0</v>
      </c>
      <c r="S2904" s="102">
        <f>IF(B2904="NET","",IFERROR(VLOOKUP(O2904,'2) Order Form'!$V$9:$V$905,1,FALSE),"Ikke med I order form"))</f>
        <v>7048652274236</v>
      </c>
      <c r="U2904" s="118"/>
    </row>
    <row r="2905" spans="1:21">
      <c r="A2905">
        <v>845081</v>
      </c>
      <c r="B2905" t="s">
        <v>988</v>
      </c>
      <c r="C2905" t="s">
        <v>3939</v>
      </c>
      <c r="D2905" t="s">
        <v>423</v>
      </c>
      <c r="E2905" t="s">
        <v>936</v>
      </c>
      <c r="F2905" t="s">
        <v>7</v>
      </c>
      <c r="G2905" t="s">
        <v>111</v>
      </c>
      <c r="H2905">
        <v>1</v>
      </c>
      <c r="I2905">
        <v>1</v>
      </c>
      <c r="J2905">
        <v>1</v>
      </c>
      <c r="K2905">
        <v>1</v>
      </c>
      <c r="L2905">
        <v>1</v>
      </c>
      <c r="N2905" s="171" t="str">
        <f t="shared" si="138"/>
        <v>845081-MBLCK-M</v>
      </c>
      <c r="O2905" s="172">
        <f>IF(B2905="NET","",IF(B2905="","",IFERROR(VLOOKUP(N2905,EAN!$A:$B,2,FALSE),"MANGLER - MÅ OPPDATERE EAN-FANEN")))</f>
        <v>7048652274229</v>
      </c>
      <c r="P2905" s="171">
        <f t="shared" si="139"/>
        <v>1</v>
      </c>
      <c r="Q2905" s="171">
        <f t="shared" si="140"/>
        <v>1</v>
      </c>
      <c r="S2905" s="102">
        <f>IF(B2905="NET","",IFERROR(VLOOKUP(O2905,'2) Order Form'!$V$9:$V$905,1,FALSE),"Ikke med I order form"))</f>
        <v>7048652274229</v>
      </c>
      <c r="U2905" s="118"/>
    </row>
    <row r="2906" spans="1:21">
      <c r="A2906">
        <v>845081</v>
      </c>
      <c r="B2906" t="s">
        <v>988</v>
      </c>
      <c r="C2906" t="s">
        <v>3939</v>
      </c>
      <c r="D2906" t="s">
        <v>424</v>
      </c>
      <c r="E2906" t="s">
        <v>936</v>
      </c>
      <c r="F2906" t="s">
        <v>66</v>
      </c>
      <c r="G2906" t="s">
        <v>111</v>
      </c>
      <c r="H2906">
        <v>0</v>
      </c>
      <c r="I2906">
        <v>0</v>
      </c>
      <c r="J2906">
        <v>0</v>
      </c>
      <c r="K2906">
        <v>0</v>
      </c>
      <c r="L2906">
        <v>0</v>
      </c>
      <c r="N2906" s="171" t="str">
        <f t="shared" si="138"/>
        <v>845081-MBLCK-L</v>
      </c>
      <c r="O2906" s="172">
        <f>IF(B2906="NET","",IF(B2906="","",IFERROR(VLOOKUP(N2906,EAN!$A:$B,2,FALSE),"MANGLER - MÅ OPPDATERE EAN-FANEN")))</f>
        <v>7048652274212</v>
      </c>
      <c r="P2906" s="171">
        <f t="shared" si="139"/>
        <v>0</v>
      </c>
      <c r="Q2906" s="171">
        <f t="shared" si="140"/>
        <v>0</v>
      </c>
      <c r="S2906" s="102">
        <f>IF(B2906="NET","",IFERROR(VLOOKUP(O2906,'2) Order Form'!$V$9:$V$905,1,FALSE),"Ikke med I order form"))</f>
        <v>7048652274212</v>
      </c>
      <c r="U2906" s="118"/>
    </row>
    <row r="2907" spans="1:21">
      <c r="A2907">
        <v>845081</v>
      </c>
      <c r="B2907" t="s">
        <v>988</v>
      </c>
      <c r="C2907" t="s">
        <v>3939</v>
      </c>
      <c r="D2907" t="s">
        <v>492</v>
      </c>
      <c r="E2907" t="s">
        <v>317</v>
      </c>
      <c r="F2907" t="s">
        <v>8</v>
      </c>
      <c r="G2907" t="s">
        <v>214</v>
      </c>
      <c r="H2907">
        <v>0</v>
      </c>
      <c r="I2907">
        <v>0</v>
      </c>
      <c r="J2907">
        <v>0</v>
      </c>
      <c r="K2907">
        <v>0</v>
      </c>
      <c r="L2907">
        <v>0</v>
      </c>
      <c r="N2907" s="171" t="str">
        <f t="shared" si="138"/>
        <v>845081-MCHOR-S</v>
      </c>
      <c r="O2907" s="172">
        <f>IF(B2907="NET","",IF(B2907="","",IFERROR(VLOOKUP(N2907,EAN!$A:$B,2,FALSE),"MANGLER - MÅ OPPDATERE EAN-FANEN")))</f>
        <v>7048652660886</v>
      </c>
      <c r="P2907" s="171">
        <f t="shared" si="139"/>
        <v>0</v>
      </c>
      <c r="Q2907" s="171">
        <f t="shared" si="140"/>
        <v>0</v>
      </c>
      <c r="S2907" s="102" t="str">
        <f>IF(B2907="NET","",IFERROR(VLOOKUP(O2907,'2) Order Form'!$V$9:$V$905,1,FALSE),"Ikke med I order form"))</f>
        <v>Ikke med I order form</v>
      </c>
      <c r="U2907" s="118"/>
    </row>
    <row r="2908" spans="1:21">
      <c r="A2908">
        <v>845081</v>
      </c>
      <c r="B2908" t="s">
        <v>988</v>
      </c>
      <c r="C2908" t="s">
        <v>3939</v>
      </c>
      <c r="D2908" t="s">
        <v>425</v>
      </c>
      <c r="E2908" t="s">
        <v>317</v>
      </c>
      <c r="F2908" t="s">
        <v>7</v>
      </c>
      <c r="G2908" t="s">
        <v>214</v>
      </c>
      <c r="H2908">
        <v>0</v>
      </c>
      <c r="I2908">
        <v>0</v>
      </c>
      <c r="J2908">
        <v>0</v>
      </c>
      <c r="K2908">
        <v>0</v>
      </c>
      <c r="L2908">
        <v>0</v>
      </c>
      <c r="N2908" s="171" t="str">
        <f t="shared" si="138"/>
        <v>845081-MCHOR-M</v>
      </c>
      <c r="O2908" s="172">
        <f>IF(B2908="NET","",IF(B2908="","",IFERROR(VLOOKUP(N2908,EAN!$A:$B,2,FALSE),"MANGLER - MÅ OPPDATERE EAN-FANEN")))</f>
        <v>7048652660879</v>
      </c>
      <c r="P2908" s="171">
        <f t="shared" si="139"/>
        <v>0</v>
      </c>
      <c r="Q2908" s="171">
        <f t="shared" si="140"/>
        <v>0</v>
      </c>
      <c r="S2908" s="102" t="str">
        <f>IF(B2908="NET","",IFERROR(VLOOKUP(O2908,'2) Order Form'!$V$9:$V$905,1,FALSE),"Ikke med I order form"))</f>
        <v>Ikke med I order form</v>
      </c>
      <c r="U2908" s="118"/>
    </row>
    <row r="2909" spans="1:21">
      <c r="A2909">
        <v>845081</v>
      </c>
      <c r="B2909" t="s">
        <v>988</v>
      </c>
      <c r="C2909" t="s">
        <v>3939</v>
      </c>
      <c r="D2909" t="s">
        <v>426</v>
      </c>
      <c r="E2909" t="s">
        <v>317</v>
      </c>
      <c r="F2909" t="s">
        <v>66</v>
      </c>
      <c r="G2909" t="s">
        <v>214</v>
      </c>
      <c r="H2909">
        <v>0</v>
      </c>
      <c r="I2909">
        <v>0</v>
      </c>
      <c r="J2909">
        <v>0</v>
      </c>
      <c r="K2909">
        <v>0</v>
      </c>
      <c r="L2909">
        <v>0</v>
      </c>
      <c r="N2909" s="171" t="str">
        <f t="shared" si="138"/>
        <v>845081-MCHOR-L</v>
      </c>
      <c r="O2909" s="172">
        <f>IF(B2909="NET","",IF(B2909="","",IFERROR(VLOOKUP(N2909,EAN!$A:$B,2,FALSE),"MANGLER - MÅ OPPDATERE EAN-FANEN")))</f>
        <v>7048652660862</v>
      </c>
      <c r="P2909" s="171">
        <f t="shared" si="139"/>
        <v>0</v>
      </c>
      <c r="Q2909" s="171">
        <f t="shared" si="140"/>
        <v>0</v>
      </c>
      <c r="S2909" s="102" t="str">
        <f>IF(B2909="NET","",IFERROR(VLOOKUP(O2909,'2) Order Form'!$V$9:$V$905,1,FALSE),"Ikke med I order form"))</f>
        <v>Ikke med I order form</v>
      </c>
      <c r="U2909" s="118"/>
    </row>
    <row r="2910" spans="1:21">
      <c r="A2910">
        <v>845081</v>
      </c>
      <c r="B2910" t="s">
        <v>988</v>
      </c>
      <c r="C2910" t="s">
        <v>3939</v>
      </c>
      <c r="D2910" t="s">
        <v>493</v>
      </c>
      <c r="E2910" t="s">
        <v>83</v>
      </c>
      <c r="F2910" t="s">
        <v>8</v>
      </c>
      <c r="G2910" t="s">
        <v>214</v>
      </c>
      <c r="H2910">
        <v>0</v>
      </c>
      <c r="I2910">
        <v>0</v>
      </c>
      <c r="J2910">
        <v>0</v>
      </c>
      <c r="K2910">
        <v>0</v>
      </c>
      <c r="L2910">
        <v>0</v>
      </c>
      <c r="N2910" s="171" t="str">
        <f t="shared" si="138"/>
        <v>845081-MNAVY-S</v>
      </c>
      <c r="O2910" s="172">
        <f>IF(B2910="NET","",IF(B2910="","",IFERROR(VLOOKUP(N2910,EAN!$A:$B,2,FALSE),"MANGLER - MÅ OPPDATERE EAN-FANEN")))</f>
        <v>7048652274267</v>
      </c>
      <c r="P2910" s="171">
        <f t="shared" si="139"/>
        <v>0</v>
      </c>
      <c r="Q2910" s="171">
        <f t="shared" si="140"/>
        <v>0</v>
      </c>
      <c r="S2910" s="102" t="str">
        <f>IF(B2910="NET","",IFERROR(VLOOKUP(O2910,'2) Order Form'!$V$9:$V$905,1,FALSE),"Ikke med I order form"))</f>
        <v>Ikke med I order form</v>
      </c>
      <c r="U2910" s="118"/>
    </row>
    <row r="2911" spans="1:21">
      <c r="A2911">
        <v>845081</v>
      </c>
      <c r="B2911" t="s">
        <v>988</v>
      </c>
      <c r="C2911" t="s">
        <v>3939</v>
      </c>
      <c r="D2911" t="s">
        <v>476</v>
      </c>
      <c r="E2911" t="s">
        <v>83</v>
      </c>
      <c r="F2911" t="s">
        <v>7</v>
      </c>
      <c r="G2911" t="s">
        <v>214</v>
      </c>
      <c r="H2911">
        <v>0</v>
      </c>
      <c r="I2911">
        <v>0</v>
      </c>
      <c r="J2911">
        <v>0</v>
      </c>
      <c r="K2911">
        <v>0</v>
      </c>
      <c r="L2911">
        <v>0</v>
      </c>
      <c r="N2911" s="171" t="str">
        <f t="shared" si="138"/>
        <v>845081-MNAVY-M</v>
      </c>
      <c r="O2911" s="172">
        <f>IF(B2911="NET","",IF(B2911="","",IFERROR(VLOOKUP(N2911,EAN!$A:$B,2,FALSE),"MANGLER - MÅ OPPDATERE EAN-FANEN")))</f>
        <v>7048652274250</v>
      </c>
      <c r="P2911" s="171">
        <f t="shared" si="139"/>
        <v>0</v>
      </c>
      <c r="Q2911" s="171">
        <f t="shared" si="140"/>
        <v>0</v>
      </c>
      <c r="S2911" s="102" t="str">
        <f>IF(B2911="NET","",IFERROR(VLOOKUP(O2911,'2) Order Form'!$V$9:$V$905,1,FALSE),"Ikke med I order form"))</f>
        <v>Ikke med I order form</v>
      </c>
      <c r="U2911" s="118"/>
    </row>
    <row r="2912" spans="1:21">
      <c r="A2912">
        <v>845081</v>
      </c>
      <c r="B2912" t="s">
        <v>988</v>
      </c>
      <c r="C2912" t="s">
        <v>3939</v>
      </c>
      <c r="D2912" t="s">
        <v>477</v>
      </c>
      <c r="E2912" t="s">
        <v>83</v>
      </c>
      <c r="F2912" t="s">
        <v>66</v>
      </c>
      <c r="G2912" t="s">
        <v>214</v>
      </c>
      <c r="H2912">
        <v>0</v>
      </c>
      <c r="I2912">
        <v>0</v>
      </c>
      <c r="J2912">
        <v>0</v>
      </c>
      <c r="K2912">
        <v>0</v>
      </c>
      <c r="L2912">
        <v>0</v>
      </c>
      <c r="N2912" s="171" t="str">
        <f t="shared" si="138"/>
        <v>845081-MNAVY-L</v>
      </c>
      <c r="O2912" s="172">
        <f>IF(B2912="NET","",IF(B2912="","",IFERROR(VLOOKUP(N2912,EAN!$A:$B,2,FALSE),"MANGLER - MÅ OPPDATERE EAN-FANEN")))</f>
        <v>7048652274243</v>
      </c>
      <c r="P2912" s="171">
        <f t="shared" si="139"/>
        <v>0</v>
      </c>
      <c r="Q2912" s="171">
        <f t="shared" si="140"/>
        <v>0</v>
      </c>
      <c r="S2912" s="102" t="str">
        <f>IF(B2912="NET","",IFERROR(VLOOKUP(O2912,'2) Order Form'!$V$9:$V$905,1,FALSE),"Ikke med I order form"))</f>
        <v>Ikke med I order form</v>
      </c>
      <c r="U2912" s="118"/>
    </row>
    <row r="2913" spans="1:21">
      <c r="A2913">
        <v>845081</v>
      </c>
      <c r="B2913" t="s">
        <v>988</v>
      </c>
      <c r="C2913" t="s">
        <v>3939</v>
      </c>
      <c r="D2913" t="s">
        <v>494</v>
      </c>
      <c r="E2913" t="s">
        <v>217</v>
      </c>
      <c r="F2913" t="s">
        <v>8</v>
      </c>
      <c r="G2913" t="s">
        <v>214</v>
      </c>
      <c r="H2913">
        <v>0</v>
      </c>
      <c r="I2913">
        <v>0</v>
      </c>
      <c r="J2913">
        <v>0</v>
      </c>
      <c r="K2913">
        <v>0</v>
      </c>
      <c r="L2913">
        <v>0</v>
      </c>
      <c r="N2913" s="171" t="str">
        <f t="shared" si="138"/>
        <v>845081-MNGRY-S</v>
      </c>
      <c r="O2913" s="172">
        <f>IF(B2913="NET","",IF(B2913="","",IFERROR(VLOOKUP(N2913,EAN!$A:$B,2,FALSE),"MANGLER - MÅ OPPDATERE EAN-FANEN")))</f>
        <v>7048652660916</v>
      </c>
      <c r="P2913" s="171">
        <f t="shared" si="139"/>
        <v>0</v>
      </c>
      <c r="Q2913" s="171">
        <f t="shared" si="140"/>
        <v>0</v>
      </c>
      <c r="S2913" s="102" t="str">
        <f>IF(B2913="NET","",IFERROR(VLOOKUP(O2913,'2) Order Form'!$V$9:$V$905,1,FALSE),"Ikke med I order form"))</f>
        <v>Ikke med I order form</v>
      </c>
      <c r="U2913" s="118"/>
    </row>
    <row r="2914" spans="1:21">
      <c r="A2914">
        <v>845081</v>
      </c>
      <c r="B2914" t="s">
        <v>988</v>
      </c>
      <c r="C2914" t="s">
        <v>3939</v>
      </c>
      <c r="D2914" t="s">
        <v>427</v>
      </c>
      <c r="E2914" t="s">
        <v>217</v>
      </c>
      <c r="F2914" t="s">
        <v>7</v>
      </c>
      <c r="G2914" t="s">
        <v>214</v>
      </c>
      <c r="H2914">
        <v>0</v>
      </c>
      <c r="I2914">
        <v>0</v>
      </c>
      <c r="J2914">
        <v>0</v>
      </c>
      <c r="K2914">
        <v>0</v>
      </c>
      <c r="L2914">
        <v>0</v>
      </c>
      <c r="N2914" s="171" t="str">
        <f t="shared" si="138"/>
        <v>845081-MNGRY-M</v>
      </c>
      <c r="O2914" s="172">
        <f>IF(B2914="NET","",IF(B2914="","",IFERROR(VLOOKUP(N2914,EAN!$A:$B,2,FALSE),"MANGLER - MÅ OPPDATERE EAN-FANEN")))</f>
        <v>7048652660909</v>
      </c>
      <c r="P2914" s="171">
        <f t="shared" si="139"/>
        <v>0</v>
      </c>
      <c r="Q2914" s="171">
        <f t="shared" si="140"/>
        <v>0</v>
      </c>
      <c r="S2914" s="102" t="str">
        <f>IF(B2914="NET","",IFERROR(VLOOKUP(O2914,'2) Order Form'!$V$9:$V$905,1,FALSE),"Ikke med I order form"))</f>
        <v>Ikke med I order form</v>
      </c>
      <c r="U2914" s="118"/>
    </row>
    <row r="2915" spans="1:21">
      <c r="A2915">
        <v>845081</v>
      </c>
      <c r="B2915" t="s">
        <v>988</v>
      </c>
      <c r="C2915" t="s">
        <v>3939</v>
      </c>
      <c r="D2915" t="s">
        <v>428</v>
      </c>
      <c r="E2915" t="s">
        <v>217</v>
      </c>
      <c r="F2915" t="s">
        <v>66</v>
      </c>
      <c r="G2915" t="s">
        <v>214</v>
      </c>
      <c r="H2915">
        <v>0</v>
      </c>
      <c r="I2915">
        <v>0</v>
      </c>
      <c r="J2915">
        <v>0</v>
      </c>
      <c r="K2915">
        <v>0</v>
      </c>
      <c r="L2915">
        <v>0</v>
      </c>
      <c r="N2915" s="171" t="str">
        <f t="shared" si="138"/>
        <v>845081-MNGRY-L</v>
      </c>
      <c r="O2915" s="172">
        <f>IF(B2915="NET","",IF(B2915="","",IFERROR(VLOOKUP(N2915,EAN!$A:$B,2,FALSE),"MANGLER - MÅ OPPDATERE EAN-FANEN")))</f>
        <v>7048652660893</v>
      </c>
      <c r="P2915" s="171">
        <f t="shared" si="139"/>
        <v>0</v>
      </c>
      <c r="Q2915" s="171">
        <f t="shared" si="140"/>
        <v>0</v>
      </c>
      <c r="S2915" s="102" t="str">
        <f>IF(B2915="NET","",IFERROR(VLOOKUP(O2915,'2) Order Form'!$V$9:$V$905,1,FALSE),"Ikke med I order form"))</f>
        <v>Ikke med I order form</v>
      </c>
      <c r="U2915" s="118"/>
    </row>
    <row r="2916" spans="1:21">
      <c r="A2916">
        <v>845081</v>
      </c>
      <c r="B2916" t="s">
        <v>988</v>
      </c>
      <c r="C2916" t="s">
        <v>3939</v>
      </c>
      <c r="D2916" t="s">
        <v>495</v>
      </c>
      <c r="E2916" t="s">
        <v>940</v>
      </c>
      <c r="F2916" t="s">
        <v>8</v>
      </c>
      <c r="G2916" t="s">
        <v>214</v>
      </c>
      <c r="H2916">
        <v>0</v>
      </c>
      <c r="I2916">
        <v>0</v>
      </c>
      <c r="J2916">
        <v>0</v>
      </c>
      <c r="K2916">
        <v>0</v>
      </c>
      <c r="L2916">
        <v>0</v>
      </c>
      <c r="N2916" s="171" t="str">
        <f t="shared" si="138"/>
        <v>845081-MOEDB-S</v>
      </c>
      <c r="O2916" s="172">
        <f>IF(B2916="NET","",IF(B2916="","",IFERROR(VLOOKUP(N2916,EAN!$A:$B,2,FALSE),"MANGLER - MÅ OPPDATERE EAN-FANEN")))</f>
        <v>7048652274298</v>
      </c>
      <c r="P2916" s="171">
        <f t="shared" si="139"/>
        <v>0</v>
      </c>
      <c r="Q2916" s="171">
        <f t="shared" si="140"/>
        <v>0</v>
      </c>
      <c r="S2916" s="102" t="str">
        <f>IF(B2916="NET","",IFERROR(VLOOKUP(O2916,'2) Order Form'!$V$9:$V$905,1,FALSE),"Ikke med I order form"))</f>
        <v>Ikke med I order form</v>
      </c>
      <c r="U2916" s="118"/>
    </row>
    <row r="2917" spans="1:21">
      <c r="A2917">
        <v>845081</v>
      </c>
      <c r="B2917" t="s">
        <v>988</v>
      </c>
      <c r="C2917" t="s">
        <v>3939</v>
      </c>
      <c r="D2917" t="s">
        <v>429</v>
      </c>
      <c r="E2917" t="s">
        <v>940</v>
      </c>
      <c r="F2917" t="s">
        <v>7</v>
      </c>
      <c r="G2917" t="s">
        <v>214</v>
      </c>
      <c r="H2917">
        <v>0</v>
      </c>
      <c r="I2917">
        <v>0</v>
      </c>
      <c r="J2917">
        <v>0</v>
      </c>
      <c r="K2917">
        <v>0</v>
      </c>
      <c r="L2917">
        <v>0</v>
      </c>
      <c r="N2917" s="171" t="str">
        <f t="shared" si="138"/>
        <v>845081-MOEDB-M</v>
      </c>
      <c r="O2917" s="172">
        <f>IF(B2917="NET","",IF(B2917="","",IFERROR(VLOOKUP(N2917,EAN!$A:$B,2,FALSE),"MANGLER - MÅ OPPDATERE EAN-FANEN")))</f>
        <v>7048652274281</v>
      </c>
      <c r="P2917" s="171">
        <f t="shared" si="139"/>
        <v>0</v>
      </c>
      <c r="Q2917" s="171">
        <f t="shared" si="140"/>
        <v>0</v>
      </c>
      <c r="S2917" s="102" t="str">
        <f>IF(B2917="NET","",IFERROR(VLOOKUP(O2917,'2) Order Form'!$V$9:$V$905,1,FALSE),"Ikke med I order form"))</f>
        <v>Ikke med I order form</v>
      </c>
      <c r="U2917" s="118"/>
    </row>
    <row r="2918" spans="1:21">
      <c r="A2918">
        <v>845081</v>
      </c>
      <c r="B2918" t="s">
        <v>988</v>
      </c>
      <c r="C2918" t="s">
        <v>3939</v>
      </c>
      <c r="D2918" t="s">
        <v>430</v>
      </c>
      <c r="E2918" t="s">
        <v>940</v>
      </c>
      <c r="F2918" t="s">
        <v>66</v>
      </c>
      <c r="G2918" t="s">
        <v>214</v>
      </c>
      <c r="H2918">
        <v>0</v>
      </c>
      <c r="I2918">
        <v>0</v>
      </c>
      <c r="J2918">
        <v>0</v>
      </c>
      <c r="K2918">
        <v>0</v>
      </c>
      <c r="L2918">
        <v>0</v>
      </c>
      <c r="N2918" s="171" t="str">
        <f t="shared" si="138"/>
        <v>845081-MOEDB-L</v>
      </c>
      <c r="O2918" s="172">
        <f>IF(B2918="NET","",IF(B2918="","",IFERROR(VLOOKUP(N2918,EAN!$A:$B,2,FALSE),"MANGLER - MÅ OPPDATERE EAN-FANEN")))</f>
        <v>7048652274274</v>
      </c>
      <c r="P2918" s="171">
        <f t="shared" si="139"/>
        <v>0</v>
      </c>
      <c r="Q2918" s="171">
        <f t="shared" si="140"/>
        <v>0</v>
      </c>
      <c r="S2918" s="102" t="str">
        <f>IF(B2918="NET","",IFERROR(VLOOKUP(O2918,'2) Order Form'!$V$9:$V$905,1,FALSE),"Ikke med I order form"))</f>
        <v>Ikke med I order form</v>
      </c>
      <c r="U2918" s="118"/>
    </row>
    <row r="2919" spans="1:21">
      <c r="A2919">
        <v>845081</v>
      </c>
      <c r="B2919" t="s">
        <v>988</v>
      </c>
      <c r="C2919" t="s">
        <v>3939</v>
      </c>
      <c r="D2919" t="s">
        <v>496</v>
      </c>
      <c r="E2919" t="s">
        <v>944</v>
      </c>
      <c r="F2919" t="s">
        <v>8</v>
      </c>
      <c r="G2919" t="s">
        <v>214</v>
      </c>
      <c r="H2919">
        <v>0</v>
      </c>
      <c r="I2919">
        <v>0</v>
      </c>
      <c r="J2919">
        <v>0</v>
      </c>
      <c r="K2919">
        <v>0</v>
      </c>
      <c r="L2919">
        <v>0</v>
      </c>
      <c r="N2919" s="171" t="str">
        <f t="shared" si="138"/>
        <v>845081-MOWHT-S</v>
      </c>
      <c r="O2919" s="172">
        <f>IF(B2919="NET","",IF(B2919="","",IFERROR(VLOOKUP(N2919,EAN!$A:$B,2,FALSE),"MANGLER - MÅ OPPDATERE EAN-FANEN")))</f>
        <v>7048652274328</v>
      </c>
      <c r="P2919" s="171">
        <f t="shared" si="139"/>
        <v>0</v>
      </c>
      <c r="Q2919" s="171">
        <f t="shared" si="140"/>
        <v>0</v>
      </c>
      <c r="S2919" s="102" t="str">
        <f>IF(B2919="NET","",IFERROR(VLOOKUP(O2919,'2) Order Form'!$V$9:$V$905,1,FALSE),"Ikke med I order form"))</f>
        <v>Ikke med I order form</v>
      </c>
      <c r="U2919" s="118"/>
    </row>
    <row r="2920" spans="1:21">
      <c r="A2920">
        <v>845081</v>
      </c>
      <c r="B2920" t="s">
        <v>988</v>
      </c>
      <c r="C2920" t="s">
        <v>3939</v>
      </c>
      <c r="D2920" t="s">
        <v>431</v>
      </c>
      <c r="E2920" t="s">
        <v>944</v>
      </c>
      <c r="F2920" t="s">
        <v>7</v>
      </c>
      <c r="G2920" t="s">
        <v>214</v>
      </c>
      <c r="H2920">
        <v>0</v>
      </c>
      <c r="I2920">
        <v>0</v>
      </c>
      <c r="J2920">
        <v>0</v>
      </c>
      <c r="K2920">
        <v>0</v>
      </c>
      <c r="L2920">
        <v>0</v>
      </c>
      <c r="N2920" s="171" t="str">
        <f t="shared" si="138"/>
        <v>845081-MOWHT-M</v>
      </c>
      <c r="O2920" s="172">
        <f>IF(B2920="NET","",IF(B2920="","",IFERROR(VLOOKUP(N2920,EAN!$A:$B,2,FALSE),"MANGLER - MÅ OPPDATERE EAN-FANEN")))</f>
        <v>7048652274311</v>
      </c>
      <c r="P2920" s="171">
        <f t="shared" si="139"/>
        <v>0</v>
      </c>
      <c r="Q2920" s="171">
        <f t="shared" si="140"/>
        <v>0</v>
      </c>
      <c r="S2920" s="102" t="str">
        <f>IF(B2920="NET","",IFERROR(VLOOKUP(O2920,'2) Order Form'!$V$9:$V$905,1,FALSE),"Ikke med I order form"))</f>
        <v>Ikke med I order form</v>
      </c>
      <c r="U2920" s="118"/>
    </row>
    <row r="2921" spans="1:21">
      <c r="A2921">
        <v>845081</v>
      </c>
      <c r="B2921" t="s">
        <v>988</v>
      </c>
      <c r="C2921" t="s">
        <v>3939</v>
      </c>
      <c r="D2921" t="s">
        <v>432</v>
      </c>
      <c r="E2921" t="s">
        <v>944</v>
      </c>
      <c r="F2921" t="s">
        <v>66</v>
      </c>
      <c r="G2921" t="s">
        <v>214</v>
      </c>
      <c r="H2921">
        <v>0</v>
      </c>
      <c r="I2921">
        <v>0</v>
      </c>
      <c r="J2921">
        <v>0</v>
      </c>
      <c r="K2921">
        <v>0</v>
      </c>
      <c r="L2921">
        <v>0</v>
      </c>
      <c r="N2921" s="171" t="str">
        <f t="shared" si="138"/>
        <v>845081-MOWHT-L</v>
      </c>
      <c r="O2921" s="172">
        <f>IF(B2921="NET","",IF(B2921="","",IFERROR(VLOOKUP(N2921,EAN!$A:$B,2,FALSE),"MANGLER - MÅ OPPDATERE EAN-FANEN")))</f>
        <v>7048652274304</v>
      </c>
      <c r="P2921" s="171">
        <f t="shared" si="139"/>
        <v>0</v>
      </c>
      <c r="Q2921" s="171">
        <f t="shared" si="140"/>
        <v>0</v>
      </c>
      <c r="S2921" s="102" t="str">
        <f>IF(B2921="NET","",IFERROR(VLOOKUP(O2921,'2) Order Form'!$V$9:$V$905,1,FALSE),"Ikke med I order form"))</f>
        <v>Ikke med I order form</v>
      </c>
      <c r="U2921" s="118"/>
    </row>
    <row r="2922" spans="1:21">
      <c r="A2922">
        <v>845081</v>
      </c>
      <c r="B2922" t="s">
        <v>988</v>
      </c>
      <c r="C2922" t="s">
        <v>3939</v>
      </c>
      <c r="D2922" t="s">
        <v>497</v>
      </c>
      <c r="E2922" t="s">
        <v>145</v>
      </c>
      <c r="F2922" t="s">
        <v>8</v>
      </c>
      <c r="G2922" t="s">
        <v>214</v>
      </c>
      <c r="H2922">
        <v>0</v>
      </c>
      <c r="I2922">
        <v>0</v>
      </c>
      <c r="J2922">
        <v>0</v>
      </c>
      <c r="K2922">
        <v>0</v>
      </c>
      <c r="L2922">
        <v>0</v>
      </c>
      <c r="N2922" s="171" t="str">
        <f t="shared" si="138"/>
        <v>845081-MSBMC-S</v>
      </c>
      <c r="O2922" s="172">
        <f>IF(B2922="NET","",IF(B2922="","",IFERROR(VLOOKUP(N2922,EAN!$A:$B,2,FALSE),"MANGLER - MÅ OPPDATERE EAN-FANEN")))</f>
        <v>7048652539991</v>
      </c>
      <c r="P2922" s="171">
        <f t="shared" si="139"/>
        <v>0</v>
      </c>
      <c r="Q2922" s="171">
        <f t="shared" si="140"/>
        <v>0</v>
      </c>
      <c r="S2922" s="102" t="str">
        <f>IF(B2922="NET","",IFERROR(VLOOKUP(O2922,'2) Order Form'!$V$9:$V$905,1,FALSE),"Ikke med I order form"))</f>
        <v>Ikke med I order form</v>
      </c>
      <c r="U2922" s="118"/>
    </row>
    <row r="2923" spans="1:21">
      <c r="A2923">
        <v>845081</v>
      </c>
      <c r="B2923" t="s">
        <v>988</v>
      </c>
      <c r="C2923" t="s">
        <v>3939</v>
      </c>
      <c r="D2923" t="s">
        <v>498</v>
      </c>
      <c r="E2923" t="s">
        <v>145</v>
      </c>
      <c r="F2923" t="s">
        <v>7</v>
      </c>
      <c r="G2923" t="s">
        <v>214</v>
      </c>
      <c r="H2923">
        <v>0</v>
      </c>
      <c r="I2923">
        <v>0</v>
      </c>
      <c r="J2923">
        <v>0</v>
      </c>
      <c r="K2923">
        <v>0</v>
      </c>
      <c r="L2923">
        <v>0</v>
      </c>
      <c r="N2923" s="171" t="str">
        <f t="shared" si="138"/>
        <v>845081-MSBMC-M</v>
      </c>
      <c r="O2923" s="172">
        <f>IF(B2923="NET","",IF(B2923="","",IFERROR(VLOOKUP(N2923,EAN!$A:$B,2,FALSE),"MANGLER - MÅ OPPDATERE EAN-FANEN")))</f>
        <v>7048652539984</v>
      </c>
      <c r="P2923" s="171">
        <f t="shared" si="139"/>
        <v>0</v>
      </c>
      <c r="Q2923" s="171">
        <f t="shared" si="140"/>
        <v>0</v>
      </c>
      <c r="S2923" s="102" t="str">
        <f>IF(B2923="NET","",IFERROR(VLOOKUP(O2923,'2) Order Form'!$V$9:$V$905,1,FALSE),"Ikke med I order form"))</f>
        <v>Ikke med I order form</v>
      </c>
      <c r="U2923" s="118"/>
    </row>
    <row r="2924" spans="1:21">
      <c r="A2924">
        <v>845081</v>
      </c>
      <c r="B2924" t="s">
        <v>988</v>
      </c>
      <c r="C2924" t="s">
        <v>3939</v>
      </c>
      <c r="D2924" t="s">
        <v>499</v>
      </c>
      <c r="E2924" t="s">
        <v>145</v>
      </c>
      <c r="F2924" t="s">
        <v>66</v>
      </c>
      <c r="G2924" t="s">
        <v>214</v>
      </c>
      <c r="H2924">
        <v>0</v>
      </c>
      <c r="I2924">
        <v>0</v>
      </c>
      <c r="J2924">
        <v>0</v>
      </c>
      <c r="K2924">
        <v>0</v>
      </c>
      <c r="L2924">
        <v>0</v>
      </c>
      <c r="N2924" s="171" t="str">
        <f t="shared" si="138"/>
        <v>845081-MSBMC-L</v>
      </c>
      <c r="O2924" s="172">
        <f>IF(B2924="NET","",IF(B2924="","",IFERROR(VLOOKUP(N2924,EAN!$A:$B,2,FALSE),"MANGLER - MÅ OPPDATERE EAN-FANEN")))</f>
        <v>7048652539977</v>
      </c>
      <c r="P2924" s="171">
        <f t="shared" si="139"/>
        <v>0</v>
      </c>
      <c r="Q2924" s="171">
        <f t="shared" si="140"/>
        <v>0</v>
      </c>
      <c r="S2924" s="102" t="str">
        <f>IF(B2924="NET","",IFERROR(VLOOKUP(O2924,'2) Order Form'!$V$9:$V$905,1,FALSE),"Ikke med I order form"))</f>
        <v>Ikke med I order form</v>
      </c>
      <c r="U2924" s="118"/>
    </row>
    <row r="2925" spans="1:21">
      <c r="A2925">
        <v>845081</v>
      </c>
      <c r="B2925" t="s">
        <v>988</v>
      </c>
      <c r="C2925" t="s">
        <v>3939</v>
      </c>
      <c r="D2925" t="s">
        <v>500</v>
      </c>
      <c r="E2925" t="s">
        <v>933</v>
      </c>
      <c r="F2925" t="s">
        <v>8</v>
      </c>
      <c r="G2925" t="s">
        <v>214</v>
      </c>
      <c r="H2925">
        <v>0</v>
      </c>
      <c r="I2925">
        <v>0</v>
      </c>
      <c r="J2925">
        <v>0</v>
      </c>
      <c r="K2925">
        <v>0</v>
      </c>
      <c r="L2925">
        <v>0</v>
      </c>
      <c r="N2925" s="171" t="str">
        <f t="shared" si="138"/>
        <v>845081-MSGMC-S</v>
      </c>
      <c r="O2925" s="172">
        <f>IF(B2925="NET","",IF(B2925="","",IFERROR(VLOOKUP(N2925,EAN!$A:$B,2,FALSE),"MANGLER - MÅ OPPDATERE EAN-FANEN")))</f>
        <v>7048652540027</v>
      </c>
      <c r="P2925" s="171">
        <f t="shared" si="139"/>
        <v>0</v>
      </c>
      <c r="Q2925" s="171">
        <f t="shared" si="140"/>
        <v>0</v>
      </c>
      <c r="S2925" s="102" t="str">
        <f>IF(B2925="NET","",IFERROR(VLOOKUP(O2925,'2) Order Form'!$V$9:$V$905,1,FALSE),"Ikke med I order form"))</f>
        <v>Ikke med I order form</v>
      </c>
      <c r="U2925" s="118"/>
    </row>
    <row r="2926" spans="1:21">
      <c r="A2926">
        <v>845081</v>
      </c>
      <c r="B2926" t="s">
        <v>988</v>
      </c>
      <c r="C2926" t="s">
        <v>3939</v>
      </c>
      <c r="D2926" t="s">
        <v>478</v>
      </c>
      <c r="E2926" t="s">
        <v>933</v>
      </c>
      <c r="F2926" t="s">
        <v>7</v>
      </c>
      <c r="G2926" t="s">
        <v>214</v>
      </c>
      <c r="H2926">
        <v>0</v>
      </c>
      <c r="I2926">
        <v>0</v>
      </c>
      <c r="J2926">
        <v>0</v>
      </c>
      <c r="K2926">
        <v>0</v>
      </c>
      <c r="L2926">
        <v>0</v>
      </c>
      <c r="N2926" s="171" t="str">
        <f t="shared" si="138"/>
        <v>845081-MSGMC-M</v>
      </c>
      <c r="O2926" s="172">
        <f>IF(B2926="NET","",IF(B2926="","",IFERROR(VLOOKUP(N2926,EAN!$A:$B,2,FALSE),"MANGLER - MÅ OPPDATERE EAN-FANEN")))</f>
        <v>7048652540010</v>
      </c>
      <c r="P2926" s="171">
        <f t="shared" si="139"/>
        <v>0</v>
      </c>
      <c r="Q2926" s="171">
        <f t="shared" si="140"/>
        <v>0</v>
      </c>
      <c r="S2926" s="102" t="str">
        <f>IF(B2926="NET","",IFERROR(VLOOKUP(O2926,'2) Order Form'!$V$9:$V$905,1,FALSE),"Ikke med I order form"))</f>
        <v>Ikke med I order form</v>
      </c>
      <c r="U2926" s="118"/>
    </row>
    <row r="2927" spans="1:21">
      <c r="A2927">
        <v>845081</v>
      </c>
      <c r="B2927" t="s">
        <v>988</v>
      </c>
      <c r="C2927" t="s">
        <v>3939</v>
      </c>
      <c r="D2927" t="s">
        <v>479</v>
      </c>
      <c r="E2927" t="s">
        <v>933</v>
      </c>
      <c r="F2927" t="s">
        <v>66</v>
      </c>
      <c r="G2927" t="s">
        <v>214</v>
      </c>
      <c r="H2927">
        <v>0</v>
      </c>
      <c r="I2927">
        <v>0</v>
      </c>
      <c r="J2927">
        <v>0</v>
      </c>
      <c r="K2927">
        <v>0</v>
      </c>
      <c r="L2927">
        <v>0</v>
      </c>
      <c r="N2927" s="171" t="str">
        <f t="shared" si="138"/>
        <v>845081-MSGMC-L</v>
      </c>
      <c r="O2927" s="172">
        <f>IF(B2927="NET","",IF(B2927="","",IFERROR(VLOOKUP(N2927,EAN!$A:$B,2,FALSE),"MANGLER - MÅ OPPDATERE EAN-FANEN")))</f>
        <v>7048652540003</v>
      </c>
      <c r="P2927" s="171">
        <f t="shared" si="139"/>
        <v>0</v>
      </c>
      <c r="Q2927" s="171">
        <f t="shared" si="140"/>
        <v>0</v>
      </c>
      <c r="S2927" s="102" t="str">
        <f>IF(B2927="NET","",IFERROR(VLOOKUP(O2927,'2) Order Form'!$V$9:$V$905,1,FALSE),"Ikke med I order form"))</f>
        <v>Ikke med I order form</v>
      </c>
      <c r="U2927" s="118"/>
    </row>
    <row r="2928" spans="1:21">
      <c r="A2928">
        <v>845081</v>
      </c>
      <c r="B2928" t="s">
        <v>988</v>
      </c>
      <c r="C2928" t="s">
        <v>3939</v>
      </c>
      <c r="D2928" t="s">
        <v>501</v>
      </c>
      <c r="E2928" t="s">
        <v>84</v>
      </c>
      <c r="F2928" t="s">
        <v>8</v>
      </c>
      <c r="G2928" t="s">
        <v>111</v>
      </c>
      <c r="H2928">
        <v>0</v>
      </c>
      <c r="I2928">
        <v>0</v>
      </c>
      <c r="J2928">
        <v>0</v>
      </c>
      <c r="K2928">
        <v>0</v>
      </c>
      <c r="L2928">
        <v>0</v>
      </c>
      <c r="N2928" s="171" t="str">
        <f t="shared" si="138"/>
        <v>845081-MWH20-S</v>
      </c>
      <c r="O2928" s="172">
        <f>IF(B2928="NET","",IF(B2928="","",IFERROR(VLOOKUP(N2928,EAN!$A:$B,2,FALSE),"MANGLER - MÅ OPPDATERE EAN-FANEN")))</f>
        <v>7048652555496</v>
      </c>
      <c r="P2928" s="171">
        <f t="shared" si="139"/>
        <v>0</v>
      </c>
      <c r="Q2928" s="171">
        <f t="shared" si="140"/>
        <v>0</v>
      </c>
      <c r="S2928" s="102">
        <f>IF(B2928="NET","",IFERROR(VLOOKUP(O2928,'2) Order Form'!$V$9:$V$905,1,FALSE),"Ikke med I order form"))</f>
        <v>7048652555496</v>
      </c>
      <c r="U2928" s="118"/>
    </row>
    <row r="2929" spans="1:21">
      <c r="A2929">
        <v>845081</v>
      </c>
      <c r="B2929" t="s">
        <v>988</v>
      </c>
      <c r="C2929" t="s">
        <v>3939</v>
      </c>
      <c r="D2929" t="s">
        <v>480</v>
      </c>
      <c r="E2929" t="s">
        <v>84</v>
      </c>
      <c r="F2929" t="s">
        <v>7</v>
      </c>
      <c r="G2929" t="s">
        <v>111</v>
      </c>
      <c r="H2929">
        <v>1</v>
      </c>
      <c r="I2929">
        <v>1</v>
      </c>
      <c r="J2929">
        <v>1</v>
      </c>
      <c r="K2929">
        <v>1</v>
      </c>
      <c r="L2929">
        <v>1</v>
      </c>
      <c r="N2929" s="171" t="str">
        <f t="shared" si="138"/>
        <v>845081-MWH20-M</v>
      </c>
      <c r="O2929" s="172">
        <f>IF(B2929="NET","",IF(B2929="","",IFERROR(VLOOKUP(N2929,EAN!$A:$B,2,FALSE),"MANGLER - MÅ OPPDATERE EAN-FANEN")))</f>
        <v>7048652555489</v>
      </c>
      <c r="P2929" s="171">
        <f t="shared" si="139"/>
        <v>1</v>
      </c>
      <c r="Q2929" s="171">
        <f t="shared" si="140"/>
        <v>1</v>
      </c>
      <c r="S2929" s="102">
        <f>IF(B2929="NET","",IFERROR(VLOOKUP(O2929,'2) Order Form'!$V$9:$V$905,1,FALSE),"Ikke med I order form"))</f>
        <v>7048652555489</v>
      </c>
      <c r="U2929" s="118"/>
    </row>
    <row r="2930" spans="1:21">
      <c r="A2930">
        <v>845081</v>
      </c>
      <c r="B2930" t="s">
        <v>988</v>
      </c>
      <c r="C2930" t="s">
        <v>3939</v>
      </c>
      <c r="D2930" t="s">
        <v>481</v>
      </c>
      <c r="E2930" t="s">
        <v>84</v>
      </c>
      <c r="F2930" t="s">
        <v>66</v>
      </c>
      <c r="G2930" t="s">
        <v>111</v>
      </c>
      <c r="H2930">
        <v>0</v>
      </c>
      <c r="I2930">
        <v>0</v>
      </c>
      <c r="J2930">
        <v>0</v>
      </c>
      <c r="K2930">
        <v>0</v>
      </c>
      <c r="L2930">
        <v>0</v>
      </c>
      <c r="N2930" s="171" t="str">
        <f t="shared" si="138"/>
        <v>845081-MWH20-L</v>
      </c>
      <c r="O2930" s="172">
        <f>IF(B2930="NET","",IF(B2930="","",IFERROR(VLOOKUP(N2930,EAN!$A:$B,2,FALSE),"MANGLER - MÅ OPPDATERE EAN-FANEN")))</f>
        <v>7048652555472</v>
      </c>
      <c r="P2930" s="171">
        <f t="shared" si="139"/>
        <v>0</v>
      </c>
      <c r="Q2930" s="171">
        <f t="shared" si="140"/>
        <v>0</v>
      </c>
      <c r="S2930" s="102">
        <f>IF(B2930="NET","",IFERROR(VLOOKUP(O2930,'2) Order Form'!$V$9:$V$905,1,FALSE),"Ikke med I order form"))</f>
        <v>7048652555472</v>
      </c>
      <c r="U2930" s="118"/>
    </row>
    <row r="2931" spans="1:21">
      <c r="A2931">
        <v>845081</v>
      </c>
      <c r="B2931" t="s">
        <v>988</v>
      </c>
      <c r="C2931" t="s">
        <v>3939</v>
      </c>
      <c r="D2931" t="s">
        <v>1071</v>
      </c>
      <c r="E2931" t="s">
        <v>1372</v>
      </c>
      <c r="F2931" t="s">
        <v>8</v>
      </c>
      <c r="G2931" t="s">
        <v>214</v>
      </c>
      <c r="H2931">
        <v>7</v>
      </c>
      <c r="I2931">
        <v>7</v>
      </c>
      <c r="J2931">
        <v>7</v>
      </c>
      <c r="K2931">
        <v>7</v>
      </c>
      <c r="L2931">
        <v>7</v>
      </c>
      <c r="N2931" s="171" t="str">
        <f t="shared" si="138"/>
        <v>845081-SGMFL-S</v>
      </c>
      <c r="O2931" s="172">
        <f>IF(B2931="NET","",IF(B2931="","",IFERROR(VLOOKUP(N2931,EAN!$A:$B,2,FALSE),"MANGLER - MÅ OPPDATERE EAN-FANEN")))</f>
        <v>7048652767196</v>
      </c>
      <c r="P2931" s="171">
        <f t="shared" si="139"/>
        <v>7</v>
      </c>
      <c r="Q2931" s="171">
        <f t="shared" si="140"/>
        <v>7</v>
      </c>
      <c r="S2931" s="102" t="str">
        <f>IF(B2931="NET","",IFERROR(VLOOKUP(O2931,'2) Order Form'!$V$9:$V$905,1,FALSE),"Ikke med I order form"))</f>
        <v>Ikke med I order form</v>
      </c>
      <c r="U2931" s="118"/>
    </row>
    <row r="2932" spans="1:21">
      <c r="A2932">
        <v>845081</v>
      </c>
      <c r="B2932" t="s">
        <v>988</v>
      </c>
      <c r="C2932" t="s">
        <v>3939</v>
      </c>
      <c r="D2932" t="s">
        <v>1062</v>
      </c>
      <c r="E2932" t="s">
        <v>1372</v>
      </c>
      <c r="F2932" t="s">
        <v>7</v>
      </c>
      <c r="G2932" t="s">
        <v>214</v>
      </c>
      <c r="H2932">
        <v>7</v>
      </c>
      <c r="I2932">
        <v>7</v>
      </c>
      <c r="J2932">
        <v>7</v>
      </c>
      <c r="K2932">
        <v>7</v>
      </c>
      <c r="L2932">
        <v>7</v>
      </c>
      <c r="N2932" s="171" t="str">
        <f t="shared" si="138"/>
        <v>845081-SGMFL-M</v>
      </c>
      <c r="O2932" s="172">
        <f>IF(B2932="NET","",IF(B2932="","",IFERROR(VLOOKUP(N2932,EAN!$A:$B,2,FALSE),"MANGLER - MÅ OPPDATERE EAN-FANEN")))</f>
        <v>7048652767189</v>
      </c>
      <c r="P2932" s="171">
        <f t="shared" si="139"/>
        <v>7</v>
      </c>
      <c r="Q2932" s="171">
        <f t="shared" si="140"/>
        <v>7</v>
      </c>
      <c r="S2932" s="102" t="str">
        <f>IF(B2932="NET","",IFERROR(VLOOKUP(O2932,'2) Order Form'!$V$9:$V$905,1,FALSE),"Ikke med I order form"))</f>
        <v>Ikke med I order form</v>
      </c>
      <c r="U2932" s="118"/>
    </row>
    <row r="2933" spans="1:21">
      <c r="A2933">
        <v>845081</v>
      </c>
      <c r="B2933" t="s">
        <v>988</v>
      </c>
      <c r="C2933" t="s">
        <v>3939</v>
      </c>
      <c r="D2933" t="s">
        <v>1063</v>
      </c>
      <c r="E2933" t="s">
        <v>1372</v>
      </c>
      <c r="F2933" t="s">
        <v>66</v>
      </c>
      <c r="G2933" t="s">
        <v>214</v>
      </c>
      <c r="H2933">
        <v>3</v>
      </c>
      <c r="I2933">
        <v>3</v>
      </c>
      <c r="J2933">
        <v>3</v>
      </c>
      <c r="K2933">
        <v>3</v>
      </c>
      <c r="L2933">
        <v>3</v>
      </c>
      <c r="N2933" s="171" t="str">
        <f t="shared" si="138"/>
        <v>845081-SGMFL-L</v>
      </c>
      <c r="O2933" s="172">
        <f>IF(B2933="NET","",IF(B2933="","",IFERROR(VLOOKUP(N2933,EAN!$A:$B,2,FALSE),"MANGLER - MÅ OPPDATERE EAN-FANEN")))</f>
        <v>7048652767172</v>
      </c>
      <c r="P2933" s="171">
        <f t="shared" si="139"/>
        <v>3</v>
      </c>
      <c r="Q2933" s="171">
        <f t="shared" si="140"/>
        <v>3</v>
      </c>
      <c r="S2933" s="102" t="str">
        <f>IF(B2933="NET","",IFERROR(VLOOKUP(O2933,'2) Order Form'!$V$9:$V$905,1,FALSE),"Ikke med I order form"))</f>
        <v>Ikke med I order form</v>
      </c>
      <c r="U2933" s="118"/>
    </row>
    <row r="2934" spans="1:21">
      <c r="A2934">
        <v>845081</v>
      </c>
      <c r="B2934" t="s">
        <v>988</v>
      </c>
      <c r="C2934" t="s">
        <v>3939</v>
      </c>
      <c r="D2934" t="s">
        <v>1675</v>
      </c>
      <c r="E2934" t="s">
        <v>1475</v>
      </c>
      <c r="F2934" t="s">
        <v>8</v>
      </c>
      <c r="G2934" t="s">
        <v>111</v>
      </c>
      <c r="H2934">
        <v>21</v>
      </c>
      <c r="I2934">
        <v>21</v>
      </c>
      <c r="J2934">
        <v>21</v>
      </c>
      <c r="K2934">
        <v>21</v>
      </c>
      <c r="L2934">
        <v>21</v>
      </c>
      <c r="N2934" s="171" t="str">
        <f t="shared" si="138"/>
        <v>845081-WOLND-S</v>
      </c>
      <c r="O2934" s="172">
        <f>IF(B2934="NET","",IF(B2934="","",IFERROR(VLOOKUP(N2934,EAN!$A:$B,2,FALSE),"MANGLER - MÅ OPPDATERE EAN-FANEN")))</f>
        <v>7048652895776</v>
      </c>
      <c r="P2934" s="171">
        <f t="shared" si="139"/>
        <v>21</v>
      </c>
      <c r="Q2934" s="171">
        <f t="shared" si="140"/>
        <v>21</v>
      </c>
      <c r="S2934" s="102">
        <f>IF(B2934="NET","",IFERROR(VLOOKUP(O2934,'2) Order Form'!$V$9:$V$905,1,FALSE),"Ikke med I order form"))</f>
        <v>7048652895776</v>
      </c>
      <c r="U2934" s="118"/>
    </row>
    <row r="2935" spans="1:21">
      <c r="A2935">
        <v>845081</v>
      </c>
      <c r="B2935" t="s">
        <v>988</v>
      </c>
      <c r="C2935" t="s">
        <v>3939</v>
      </c>
      <c r="D2935" t="s">
        <v>1676</v>
      </c>
      <c r="E2935" t="s">
        <v>1475</v>
      </c>
      <c r="F2935" t="s">
        <v>7</v>
      </c>
      <c r="G2935" t="s">
        <v>111</v>
      </c>
      <c r="H2935">
        <v>1</v>
      </c>
      <c r="I2935">
        <v>1</v>
      </c>
      <c r="J2935">
        <v>1</v>
      </c>
      <c r="K2935">
        <v>1</v>
      </c>
      <c r="L2935">
        <v>1</v>
      </c>
      <c r="N2935" s="171" t="str">
        <f t="shared" si="138"/>
        <v>845081-WOLND-M</v>
      </c>
      <c r="O2935" s="172">
        <f>IF(B2935="NET","",IF(B2935="","",IFERROR(VLOOKUP(N2935,EAN!$A:$B,2,FALSE),"MANGLER - MÅ OPPDATERE EAN-FANEN")))</f>
        <v>7048652895769</v>
      </c>
      <c r="P2935" s="171">
        <f t="shared" si="139"/>
        <v>1</v>
      </c>
      <c r="Q2935" s="171">
        <f t="shared" si="140"/>
        <v>1</v>
      </c>
      <c r="S2935" s="102">
        <f>IF(B2935="NET","",IFERROR(VLOOKUP(O2935,'2) Order Form'!$V$9:$V$905,1,FALSE),"Ikke med I order form"))</f>
        <v>7048652895769</v>
      </c>
      <c r="U2935" s="118"/>
    </row>
    <row r="2936" spans="1:21">
      <c r="A2936">
        <v>845081</v>
      </c>
      <c r="B2936" t="s">
        <v>988</v>
      </c>
      <c r="C2936" t="s">
        <v>3939</v>
      </c>
      <c r="D2936" t="s">
        <v>1677</v>
      </c>
      <c r="E2936" t="s">
        <v>1475</v>
      </c>
      <c r="F2936" t="s">
        <v>66</v>
      </c>
      <c r="G2936" t="s">
        <v>111</v>
      </c>
      <c r="H2936">
        <v>8</v>
      </c>
      <c r="I2936">
        <v>8</v>
      </c>
      <c r="J2936">
        <v>8</v>
      </c>
      <c r="K2936">
        <v>8</v>
      </c>
      <c r="L2936">
        <v>8</v>
      </c>
      <c r="N2936" s="171" t="str">
        <f t="shared" si="138"/>
        <v>845081-WOLND-L</v>
      </c>
      <c r="O2936" s="172">
        <f>IF(B2936="NET","",IF(B2936="","",IFERROR(VLOOKUP(N2936,EAN!$A:$B,2,FALSE),"MANGLER - MÅ OPPDATERE EAN-FANEN")))</f>
        <v>7048652895752</v>
      </c>
      <c r="P2936" s="171">
        <f t="shared" si="139"/>
        <v>8</v>
      </c>
      <c r="Q2936" s="171">
        <f t="shared" si="140"/>
        <v>8</v>
      </c>
      <c r="S2936" s="102">
        <f>IF(B2936="NET","",IFERROR(VLOOKUP(O2936,'2) Order Form'!$V$9:$V$905,1,FALSE),"Ikke med I order form"))</f>
        <v>7048652895752</v>
      </c>
      <c r="U2936" s="118"/>
    </row>
    <row r="2937" spans="1:21">
      <c r="A2937" s="140">
        <v>845082</v>
      </c>
      <c r="B2937" t="s">
        <v>170</v>
      </c>
      <c r="H2937" s="140">
        <v>202341</v>
      </c>
      <c r="I2937" s="140">
        <v>202342</v>
      </c>
      <c r="J2937" s="140">
        <v>202343</v>
      </c>
      <c r="K2937" s="140">
        <v>202344</v>
      </c>
      <c r="L2937" s="140">
        <v>202345</v>
      </c>
      <c r="N2937" s="171" t="str">
        <f t="shared" si="138"/>
        <v>845082-</v>
      </c>
      <c r="O2937" s="172" t="str">
        <f>IF(B2937="NET","",IF(B2937="","",IFERROR(VLOOKUP(N2937,EAN!$A:$B,2,FALSE),"MANGLER - MÅ OPPDATERE EAN-FANEN")))</f>
        <v/>
      </c>
      <c r="P2937" s="171">
        <f t="shared" si="139"/>
        <v>202341</v>
      </c>
      <c r="Q2937" s="171">
        <f t="shared" si="140"/>
        <v>202345</v>
      </c>
      <c r="S2937" s="102" t="str">
        <f>IF(B2937="NET","",IFERROR(VLOOKUP(O2937,'2) Order Form'!$V$9:$V$905,1,FALSE),"Ikke med I order form"))</f>
        <v/>
      </c>
      <c r="U2937" s="118"/>
    </row>
    <row r="2938" spans="1:21">
      <c r="A2938">
        <v>845082</v>
      </c>
      <c r="B2938" t="s">
        <v>1345</v>
      </c>
      <c r="C2938" t="s">
        <v>3939</v>
      </c>
      <c r="D2938" t="s">
        <v>4019</v>
      </c>
      <c r="E2938" t="s">
        <v>3598</v>
      </c>
      <c r="F2938" t="s">
        <v>8</v>
      </c>
      <c r="G2938" t="s">
        <v>111</v>
      </c>
      <c r="H2938">
        <v>0</v>
      </c>
      <c r="I2938">
        <v>0</v>
      </c>
      <c r="J2938">
        <v>0</v>
      </c>
      <c r="K2938">
        <v>0</v>
      </c>
      <c r="L2938">
        <v>0</v>
      </c>
      <c r="N2938" s="171" t="str">
        <f t="shared" si="138"/>
        <v>845082-BARBM-S</v>
      </c>
      <c r="O2938" s="172" t="str">
        <f>IF(B2938="NET","",IF(B2938="","",IFERROR(VLOOKUP(N2938,EAN!$A:$B,2,FALSE),"MANGLER - MÅ OPPDATERE EAN-FANEN")))</f>
        <v>MANGLER - MÅ OPPDATERE EAN-FANEN</v>
      </c>
      <c r="P2938" s="171">
        <f t="shared" si="139"/>
        <v>0</v>
      </c>
      <c r="Q2938" s="171">
        <f t="shared" si="140"/>
        <v>0</v>
      </c>
      <c r="S2938" s="102" t="str">
        <f>IF(B2938="NET","",IFERROR(VLOOKUP(O2938,'2) Order Form'!$V$9:$V$905,1,FALSE),"Ikke med I order form"))</f>
        <v>Ikke med I order form</v>
      </c>
      <c r="U2938" s="118"/>
    </row>
    <row r="2939" spans="1:21">
      <c r="A2939">
        <v>845082</v>
      </c>
      <c r="B2939" t="s">
        <v>1345</v>
      </c>
      <c r="C2939" t="s">
        <v>3939</v>
      </c>
      <c r="D2939" t="s">
        <v>4020</v>
      </c>
      <c r="E2939" t="s">
        <v>3598</v>
      </c>
      <c r="F2939" t="s">
        <v>7</v>
      </c>
      <c r="G2939" t="s">
        <v>111</v>
      </c>
      <c r="H2939">
        <v>0</v>
      </c>
      <c r="I2939">
        <v>0</v>
      </c>
      <c r="J2939">
        <v>0</v>
      </c>
      <c r="K2939">
        <v>0</v>
      </c>
      <c r="L2939">
        <v>0</v>
      </c>
      <c r="N2939" s="171" t="str">
        <f t="shared" si="138"/>
        <v>845082-BARBM-M</v>
      </c>
      <c r="O2939" s="172" t="str">
        <f>IF(B2939="NET","",IF(B2939="","",IFERROR(VLOOKUP(N2939,EAN!$A:$B,2,FALSE),"MANGLER - MÅ OPPDATERE EAN-FANEN")))</f>
        <v>MANGLER - MÅ OPPDATERE EAN-FANEN</v>
      </c>
      <c r="P2939" s="171">
        <f t="shared" si="139"/>
        <v>0</v>
      </c>
      <c r="Q2939" s="171">
        <f t="shared" si="140"/>
        <v>0</v>
      </c>
      <c r="S2939" s="102" t="str">
        <f>IF(B2939="NET","",IFERROR(VLOOKUP(O2939,'2) Order Form'!$V$9:$V$905,1,FALSE),"Ikke med I order form"))</f>
        <v>Ikke med I order form</v>
      </c>
      <c r="U2939" s="118"/>
    </row>
    <row r="2940" spans="1:21">
      <c r="A2940">
        <v>845082</v>
      </c>
      <c r="B2940" t="s">
        <v>1345</v>
      </c>
      <c r="C2940" t="s">
        <v>3939</v>
      </c>
      <c r="D2940" t="s">
        <v>4021</v>
      </c>
      <c r="E2940" t="s">
        <v>3598</v>
      </c>
      <c r="F2940" t="s">
        <v>66</v>
      </c>
      <c r="G2940" t="s">
        <v>111</v>
      </c>
      <c r="H2940">
        <v>0</v>
      </c>
      <c r="I2940">
        <v>0</v>
      </c>
      <c r="J2940">
        <v>0</v>
      </c>
      <c r="K2940">
        <v>0</v>
      </c>
      <c r="L2940">
        <v>0</v>
      </c>
      <c r="N2940" s="171" t="str">
        <f t="shared" si="138"/>
        <v>845082-BARBM-L</v>
      </c>
      <c r="O2940" s="172" t="str">
        <f>IF(B2940="NET","",IF(B2940="","",IFERROR(VLOOKUP(N2940,EAN!$A:$B,2,FALSE),"MANGLER - MÅ OPPDATERE EAN-FANEN")))</f>
        <v>MANGLER - MÅ OPPDATERE EAN-FANEN</v>
      </c>
      <c r="P2940" s="171">
        <f t="shared" si="139"/>
        <v>0</v>
      </c>
      <c r="Q2940" s="171">
        <f t="shared" si="140"/>
        <v>0</v>
      </c>
      <c r="S2940" s="102" t="str">
        <f>IF(B2940="NET","",IFERROR(VLOOKUP(O2940,'2) Order Form'!$V$9:$V$905,1,FALSE),"Ikke med I order form"))</f>
        <v>Ikke med I order form</v>
      </c>
      <c r="U2940" s="118"/>
    </row>
    <row r="2941" spans="1:21">
      <c r="A2941">
        <v>845082</v>
      </c>
      <c r="B2941" t="s">
        <v>1345</v>
      </c>
      <c r="C2941" t="s">
        <v>3939</v>
      </c>
      <c r="D2941" t="s">
        <v>1064</v>
      </c>
      <c r="E2941" t="s">
        <v>358</v>
      </c>
      <c r="F2941" t="s">
        <v>8</v>
      </c>
      <c r="G2941" t="s">
        <v>214</v>
      </c>
      <c r="H2941">
        <v>0</v>
      </c>
      <c r="I2941">
        <v>0</v>
      </c>
      <c r="J2941">
        <v>0</v>
      </c>
      <c r="K2941">
        <v>0</v>
      </c>
      <c r="L2941">
        <v>0</v>
      </c>
      <c r="N2941" s="171" t="str">
        <f t="shared" si="138"/>
        <v>845082-BGRRG-S</v>
      </c>
      <c r="O2941" s="172">
        <f>IF(B2941="NET","",IF(B2941="","",IFERROR(VLOOKUP(N2941,EAN!$A:$B,2,FALSE),"MANGLER - MÅ OPPDATERE EAN-FANEN")))</f>
        <v>7048652767226</v>
      </c>
      <c r="P2941" s="171">
        <f t="shared" si="139"/>
        <v>0</v>
      </c>
      <c r="Q2941" s="171">
        <f t="shared" si="140"/>
        <v>0</v>
      </c>
      <c r="S2941" s="102" t="str">
        <f>IF(B2941="NET","",IFERROR(VLOOKUP(O2941,'2) Order Form'!$V$9:$V$905,1,FALSE),"Ikke med I order form"))</f>
        <v>Ikke med I order form</v>
      </c>
      <c r="U2941" s="118"/>
    </row>
    <row r="2942" spans="1:21">
      <c r="A2942">
        <v>845082</v>
      </c>
      <c r="B2942" t="s">
        <v>1345</v>
      </c>
      <c r="C2942" t="s">
        <v>3939</v>
      </c>
      <c r="D2942" t="s">
        <v>1065</v>
      </c>
      <c r="E2942" t="s">
        <v>358</v>
      </c>
      <c r="F2942" t="s">
        <v>7</v>
      </c>
      <c r="G2942" t="s">
        <v>214</v>
      </c>
      <c r="H2942">
        <v>0</v>
      </c>
      <c r="I2942">
        <v>0</v>
      </c>
      <c r="J2942">
        <v>0</v>
      </c>
      <c r="K2942">
        <v>0</v>
      </c>
      <c r="L2942">
        <v>0</v>
      </c>
      <c r="N2942" s="171" t="str">
        <f t="shared" si="138"/>
        <v>845082-BGRRG-M</v>
      </c>
      <c r="O2942" s="172">
        <f>IF(B2942="NET","",IF(B2942="","",IFERROR(VLOOKUP(N2942,EAN!$A:$B,2,FALSE),"MANGLER - MÅ OPPDATERE EAN-FANEN")))</f>
        <v>7048652767219</v>
      </c>
      <c r="P2942" s="171">
        <f t="shared" si="139"/>
        <v>0</v>
      </c>
      <c r="Q2942" s="171">
        <f t="shared" si="140"/>
        <v>0</v>
      </c>
      <c r="S2942" s="102" t="str">
        <f>IF(B2942="NET","",IFERROR(VLOOKUP(O2942,'2) Order Form'!$V$9:$V$905,1,FALSE),"Ikke med I order form"))</f>
        <v>Ikke med I order form</v>
      </c>
      <c r="U2942" s="118"/>
    </row>
    <row r="2943" spans="1:21">
      <c r="A2943">
        <v>845082</v>
      </c>
      <c r="B2943" t="s">
        <v>1345</v>
      </c>
      <c r="C2943" t="s">
        <v>3939</v>
      </c>
      <c r="D2943" t="s">
        <v>1066</v>
      </c>
      <c r="E2943" t="s">
        <v>358</v>
      </c>
      <c r="F2943" t="s">
        <v>66</v>
      </c>
      <c r="G2943" t="s">
        <v>214</v>
      </c>
      <c r="H2943">
        <v>0</v>
      </c>
      <c r="I2943">
        <v>0</v>
      </c>
      <c r="J2943">
        <v>0</v>
      </c>
      <c r="K2943">
        <v>0</v>
      </c>
      <c r="L2943">
        <v>0</v>
      </c>
      <c r="N2943" s="171" t="str">
        <f t="shared" si="138"/>
        <v>845082-BGRRG-L</v>
      </c>
      <c r="O2943" s="172">
        <f>IF(B2943="NET","",IF(B2943="","",IFERROR(VLOOKUP(N2943,EAN!$A:$B,2,FALSE),"MANGLER - MÅ OPPDATERE EAN-FANEN")))</f>
        <v>7048652767202</v>
      </c>
      <c r="P2943" s="171">
        <f t="shared" si="139"/>
        <v>0</v>
      </c>
      <c r="Q2943" s="171">
        <f t="shared" si="140"/>
        <v>0</v>
      </c>
      <c r="S2943" s="102" t="str">
        <f>IF(B2943="NET","",IFERROR(VLOOKUP(O2943,'2) Order Form'!$V$9:$V$905,1,FALSE),"Ikke med I order form"))</f>
        <v>Ikke med I order form</v>
      </c>
      <c r="U2943" s="118"/>
    </row>
    <row r="2944" spans="1:21">
      <c r="A2944">
        <v>845082</v>
      </c>
      <c r="B2944" t="s">
        <v>1345</v>
      </c>
      <c r="C2944" t="s">
        <v>3939</v>
      </c>
      <c r="D2944" t="s">
        <v>4022</v>
      </c>
      <c r="E2944" t="s">
        <v>4023</v>
      </c>
      <c r="F2944" t="s">
        <v>8</v>
      </c>
      <c r="G2944" t="s">
        <v>111</v>
      </c>
      <c r="H2944">
        <v>0</v>
      </c>
      <c r="I2944">
        <v>0</v>
      </c>
      <c r="J2944">
        <v>0</v>
      </c>
      <c r="K2944">
        <v>0</v>
      </c>
      <c r="L2944">
        <v>0</v>
      </c>
      <c r="N2944" s="171" t="str">
        <f t="shared" si="138"/>
        <v>845082-BLKME-S</v>
      </c>
      <c r="O2944" s="172" t="str">
        <f>IF(B2944="NET","",IF(B2944="","",IFERROR(VLOOKUP(N2944,EAN!$A:$B,2,FALSE),"MANGLER - MÅ OPPDATERE EAN-FANEN")))</f>
        <v>MANGLER - MÅ OPPDATERE EAN-FANEN</v>
      </c>
      <c r="P2944" s="171">
        <f t="shared" si="139"/>
        <v>0</v>
      </c>
      <c r="Q2944" s="171">
        <f t="shared" si="140"/>
        <v>0</v>
      </c>
      <c r="S2944" s="102" t="str">
        <f>IF(B2944="NET","",IFERROR(VLOOKUP(O2944,'2) Order Form'!$V$9:$V$905,1,FALSE),"Ikke med I order form"))</f>
        <v>Ikke med I order form</v>
      </c>
      <c r="U2944" s="118"/>
    </row>
    <row r="2945" spans="1:21">
      <c r="A2945">
        <v>845082</v>
      </c>
      <c r="B2945" t="s">
        <v>1345</v>
      </c>
      <c r="C2945" t="s">
        <v>3939</v>
      </c>
      <c r="D2945" t="s">
        <v>4024</v>
      </c>
      <c r="E2945" t="s">
        <v>4023</v>
      </c>
      <c r="F2945" t="s">
        <v>7</v>
      </c>
      <c r="G2945" t="s">
        <v>111</v>
      </c>
      <c r="H2945">
        <v>0</v>
      </c>
      <c r="I2945">
        <v>0</v>
      </c>
      <c r="J2945">
        <v>0</v>
      </c>
      <c r="K2945">
        <v>0</v>
      </c>
      <c r="L2945">
        <v>0</v>
      </c>
      <c r="N2945" s="171" t="str">
        <f t="shared" si="138"/>
        <v>845082-BLKME-M</v>
      </c>
      <c r="O2945" s="172" t="str">
        <f>IF(B2945="NET","",IF(B2945="","",IFERROR(VLOOKUP(N2945,EAN!$A:$B,2,FALSE),"MANGLER - MÅ OPPDATERE EAN-FANEN")))</f>
        <v>MANGLER - MÅ OPPDATERE EAN-FANEN</v>
      </c>
      <c r="P2945" s="171">
        <f t="shared" si="139"/>
        <v>0</v>
      </c>
      <c r="Q2945" s="171">
        <f t="shared" si="140"/>
        <v>0</v>
      </c>
      <c r="S2945" s="102" t="str">
        <f>IF(B2945="NET","",IFERROR(VLOOKUP(O2945,'2) Order Form'!$V$9:$V$905,1,FALSE),"Ikke med I order form"))</f>
        <v>Ikke med I order form</v>
      </c>
      <c r="U2945" s="118"/>
    </row>
    <row r="2946" spans="1:21">
      <c r="A2946">
        <v>845082</v>
      </c>
      <c r="B2946" t="s">
        <v>1345</v>
      </c>
      <c r="C2946" t="s">
        <v>3939</v>
      </c>
      <c r="D2946" t="s">
        <v>4025</v>
      </c>
      <c r="E2946" t="s">
        <v>4023</v>
      </c>
      <c r="F2946" t="s">
        <v>66</v>
      </c>
      <c r="G2946" t="s">
        <v>111</v>
      </c>
      <c r="H2946">
        <v>0</v>
      </c>
      <c r="I2946">
        <v>0</v>
      </c>
      <c r="J2946">
        <v>0</v>
      </c>
      <c r="K2946">
        <v>0</v>
      </c>
      <c r="L2946">
        <v>0</v>
      </c>
      <c r="N2946" s="171" t="str">
        <f t="shared" si="138"/>
        <v>845082-BLKME-L</v>
      </c>
      <c r="O2946" s="172" t="str">
        <f>IF(B2946="NET","",IF(B2946="","",IFERROR(VLOOKUP(N2946,EAN!$A:$B,2,FALSE),"MANGLER - MÅ OPPDATERE EAN-FANEN")))</f>
        <v>MANGLER - MÅ OPPDATERE EAN-FANEN</v>
      </c>
      <c r="P2946" s="171">
        <f t="shared" si="139"/>
        <v>0</v>
      </c>
      <c r="Q2946" s="171">
        <f t="shared" si="140"/>
        <v>0</v>
      </c>
      <c r="S2946" s="102" t="str">
        <f>IF(B2946="NET","",IFERROR(VLOOKUP(O2946,'2) Order Form'!$V$9:$V$905,1,FALSE),"Ikke med I order form"))</f>
        <v>Ikke med I order form</v>
      </c>
      <c r="U2946" s="118"/>
    </row>
    <row r="2947" spans="1:21">
      <c r="A2947">
        <v>845082</v>
      </c>
      <c r="B2947" t="s">
        <v>1345</v>
      </c>
      <c r="C2947" t="s">
        <v>3939</v>
      </c>
      <c r="D2947" t="s">
        <v>1067</v>
      </c>
      <c r="E2947" t="s">
        <v>2870</v>
      </c>
      <c r="F2947" t="s">
        <v>8</v>
      </c>
      <c r="G2947" t="s">
        <v>214</v>
      </c>
      <c r="H2947">
        <v>0</v>
      </c>
      <c r="I2947">
        <v>0</v>
      </c>
      <c r="J2947">
        <v>0</v>
      </c>
      <c r="K2947">
        <v>0</v>
      </c>
      <c r="L2947">
        <v>0</v>
      </c>
      <c r="N2947" s="171" t="str">
        <f t="shared" si="138"/>
        <v>845082-BRWHT-S</v>
      </c>
      <c r="O2947" s="172">
        <f>IF(B2947="NET","",IF(B2947="","",IFERROR(VLOOKUP(N2947,EAN!$A:$B,2,FALSE),"MANGLER - MÅ OPPDATERE EAN-FANEN")))</f>
        <v>7048652767257</v>
      </c>
      <c r="P2947" s="171">
        <f t="shared" si="139"/>
        <v>0</v>
      </c>
      <c r="Q2947" s="171">
        <f t="shared" si="140"/>
        <v>0</v>
      </c>
      <c r="S2947" s="102" t="str">
        <f>IF(B2947="NET","",IFERROR(VLOOKUP(O2947,'2) Order Form'!$V$9:$V$905,1,FALSE),"Ikke med I order form"))</f>
        <v>Ikke med I order form</v>
      </c>
      <c r="U2947" s="118"/>
    </row>
    <row r="2948" spans="1:21">
      <c r="A2948">
        <v>845082</v>
      </c>
      <c r="B2948" t="s">
        <v>1345</v>
      </c>
      <c r="C2948" t="s">
        <v>3939</v>
      </c>
      <c r="D2948" t="s">
        <v>1068</v>
      </c>
      <c r="E2948" t="s">
        <v>2870</v>
      </c>
      <c r="F2948" t="s">
        <v>7</v>
      </c>
      <c r="G2948" t="s">
        <v>214</v>
      </c>
      <c r="H2948">
        <v>0</v>
      </c>
      <c r="I2948">
        <v>0</v>
      </c>
      <c r="J2948">
        <v>0</v>
      </c>
      <c r="K2948">
        <v>0</v>
      </c>
      <c r="L2948">
        <v>0</v>
      </c>
      <c r="N2948" s="171" t="str">
        <f t="shared" si="138"/>
        <v>845082-BRWHT-M</v>
      </c>
      <c r="O2948" s="172">
        <f>IF(B2948="NET","",IF(B2948="","",IFERROR(VLOOKUP(N2948,EAN!$A:$B,2,FALSE),"MANGLER - MÅ OPPDATERE EAN-FANEN")))</f>
        <v>7048652767240</v>
      </c>
      <c r="P2948" s="171">
        <f t="shared" si="139"/>
        <v>0</v>
      </c>
      <c r="Q2948" s="171">
        <f t="shared" si="140"/>
        <v>0</v>
      </c>
      <c r="S2948" s="102" t="str">
        <f>IF(B2948="NET","",IFERROR(VLOOKUP(O2948,'2) Order Form'!$V$9:$V$905,1,FALSE),"Ikke med I order form"))</f>
        <v>Ikke med I order form</v>
      </c>
      <c r="U2948" s="118"/>
    </row>
    <row r="2949" spans="1:21">
      <c r="A2949">
        <v>845082</v>
      </c>
      <c r="B2949" t="s">
        <v>1345</v>
      </c>
      <c r="C2949" t="s">
        <v>3939</v>
      </c>
      <c r="D2949" t="s">
        <v>1069</v>
      </c>
      <c r="E2949" t="s">
        <v>2870</v>
      </c>
      <c r="F2949" t="s">
        <v>66</v>
      </c>
      <c r="G2949" t="s">
        <v>214</v>
      </c>
      <c r="H2949">
        <v>0</v>
      </c>
      <c r="I2949">
        <v>0</v>
      </c>
      <c r="J2949">
        <v>0</v>
      </c>
      <c r="K2949">
        <v>0</v>
      </c>
      <c r="L2949">
        <v>0</v>
      </c>
      <c r="N2949" s="171" t="str">
        <f t="shared" si="138"/>
        <v>845082-BRWHT-L</v>
      </c>
      <c r="O2949" s="172">
        <f>IF(B2949="NET","",IF(B2949="","",IFERROR(VLOOKUP(N2949,EAN!$A:$B,2,FALSE),"MANGLER - MÅ OPPDATERE EAN-FANEN")))</f>
        <v>7048652767233</v>
      </c>
      <c r="P2949" s="171">
        <f t="shared" si="139"/>
        <v>0</v>
      </c>
      <c r="Q2949" s="171">
        <f t="shared" si="140"/>
        <v>0</v>
      </c>
      <c r="S2949" s="102" t="str">
        <f>IF(B2949="NET","",IFERROR(VLOOKUP(O2949,'2) Order Form'!$V$9:$V$905,1,FALSE),"Ikke med I order form"))</f>
        <v>Ikke med I order form</v>
      </c>
      <c r="U2949" s="118"/>
    </row>
    <row r="2950" spans="1:21">
      <c r="A2950">
        <v>845082</v>
      </c>
      <c r="B2950" t="s">
        <v>1345</v>
      </c>
      <c r="C2950" t="s">
        <v>3939</v>
      </c>
      <c r="D2950" t="s">
        <v>1070</v>
      </c>
      <c r="E2950" t="s">
        <v>2894</v>
      </c>
      <c r="F2950" t="s">
        <v>8</v>
      </c>
      <c r="G2950" t="s">
        <v>214</v>
      </c>
      <c r="H2950">
        <v>42</v>
      </c>
      <c r="I2950">
        <v>42</v>
      </c>
      <c r="J2950">
        <v>42</v>
      </c>
      <c r="K2950">
        <v>42</v>
      </c>
      <c r="L2950">
        <v>42</v>
      </c>
      <c r="N2950" s="171" t="str">
        <f t="shared" si="138"/>
        <v>845082-BUORE-S</v>
      </c>
      <c r="O2950" s="172">
        <f>IF(B2950="NET","",IF(B2950="","",IFERROR(VLOOKUP(N2950,EAN!$A:$B,2,FALSE),"MANGLER - MÅ OPPDATERE EAN-FANEN")))</f>
        <v>7048652767288</v>
      </c>
      <c r="P2950" s="171">
        <f t="shared" si="139"/>
        <v>42</v>
      </c>
      <c r="Q2950" s="171">
        <f t="shared" si="140"/>
        <v>42</v>
      </c>
      <c r="S2950" s="102" t="str">
        <f>IF(B2950="NET","",IFERROR(VLOOKUP(O2950,'2) Order Form'!$V$9:$V$905,1,FALSE),"Ikke med I order form"))</f>
        <v>Ikke med I order form</v>
      </c>
      <c r="U2950" s="118"/>
    </row>
    <row r="2951" spans="1:21">
      <c r="A2951">
        <v>845082</v>
      </c>
      <c r="B2951" t="s">
        <v>1345</v>
      </c>
      <c r="C2951" t="s">
        <v>3939</v>
      </c>
      <c r="D2951" t="s">
        <v>1009</v>
      </c>
      <c r="E2951" t="s">
        <v>2894</v>
      </c>
      <c r="F2951" t="s">
        <v>7</v>
      </c>
      <c r="G2951" t="s">
        <v>214</v>
      </c>
      <c r="H2951">
        <v>63</v>
      </c>
      <c r="I2951">
        <v>63</v>
      </c>
      <c r="J2951">
        <v>63</v>
      </c>
      <c r="K2951">
        <v>63</v>
      </c>
      <c r="L2951">
        <v>63</v>
      </c>
      <c r="N2951" s="171" t="str">
        <f t="shared" si="138"/>
        <v>845082-BUORE-M</v>
      </c>
      <c r="O2951" s="172">
        <f>IF(B2951="NET","",IF(B2951="","",IFERROR(VLOOKUP(N2951,EAN!$A:$B,2,FALSE),"MANGLER - MÅ OPPDATERE EAN-FANEN")))</f>
        <v>7048652767271</v>
      </c>
      <c r="P2951" s="171">
        <f t="shared" si="139"/>
        <v>63</v>
      </c>
      <c r="Q2951" s="171">
        <f t="shared" si="140"/>
        <v>63</v>
      </c>
      <c r="S2951" s="102" t="str">
        <f>IF(B2951="NET","",IFERROR(VLOOKUP(O2951,'2) Order Form'!$V$9:$V$905,1,FALSE),"Ikke med I order form"))</f>
        <v>Ikke med I order form</v>
      </c>
      <c r="U2951" s="118"/>
    </row>
    <row r="2952" spans="1:21">
      <c r="A2952">
        <v>845082</v>
      </c>
      <c r="B2952" t="s">
        <v>1345</v>
      </c>
      <c r="C2952" t="s">
        <v>3939</v>
      </c>
      <c r="D2952" t="s">
        <v>1010</v>
      </c>
      <c r="E2952" t="s">
        <v>2894</v>
      </c>
      <c r="F2952" t="s">
        <v>66</v>
      </c>
      <c r="G2952" t="s">
        <v>214</v>
      </c>
      <c r="H2952">
        <v>21</v>
      </c>
      <c r="I2952">
        <v>21</v>
      </c>
      <c r="J2952">
        <v>21</v>
      </c>
      <c r="K2952">
        <v>21</v>
      </c>
      <c r="L2952">
        <v>21</v>
      </c>
      <c r="N2952" s="171" t="str">
        <f t="shared" si="138"/>
        <v>845082-BUORE-L</v>
      </c>
      <c r="O2952" s="172">
        <f>IF(B2952="NET","",IF(B2952="","",IFERROR(VLOOKUP(N2952,EAN!$A:$B,2,FALSE),"MANGLER - MÅ OPPDATERE EAN-FANEN")))</f>
        <v>7048652767264</v>
      </c>
      <c r="P2952" s="171">
        <f t="shared" si="139"/>
        <v>21</v>
      </c>
      <c r="Q2952" s="171">
        <f t="shared" si="140"/>
        <v>21</v>
      </c>
      <c r="S2952" s="102" t="str">
        <f>IF(B2952="NET","",IFERROR(VLOOKUP(O2952,'2) Order Form'!$V$9:$V$905,1,FALSE),"Ikke med I order form"))</f>
        <v>Ikke med I order form</v>
      </c>
      <c r="U2952" s="118"/>
    </row>
    <row r="2953" spans="1:21">
      <c r="A2953">
        <v>845082</v>
      </c>
      <c r="B2953" t="s">
        <v>1345</v>
      </c>
      <c r="C2953" t="s">
        <v>3939</v>
      </c>
      <c r="D2953" t="s">
        <v>1662</v>
      </c>
      <c r="E2953" t="s">
        <v>1470</v>
      </c>
      <c r="F2953" t="s">
        <v>8</v>
      </c>
      <c r="G2953" t="s">
        <v>214</v>
      </c>
      <c r="H2953">
        <v>45</v>
      </c>
      <c r="I2953">
        <v>45</v>
      </c>
      <c r="J2953">
        <v>45</v>
      </c>
      <c r="K2953">
        <v>45</v>
      </c>
      <c r="L2953">
        <v>45</v>
      </c>
      <c r="N2953" s="171" t="str">
        <f t="shared" si="138"/>
        <v>845082-DUSK-S</v>
      </c>
      <c r="O2953" s="172">
        <f>IF(B2953="NET","",IF(B2953="","",IFERROR(VLOOKUP(N2953,EAN!$A:$B,2,FALSE),"MANGLER - MÅ OPPDATERE EAN-FANEN")))</f>
        <v>7048652893741</v>
      </c>
      <c r="P2953" s="171">
        <f t="shared" si="139"/>
        <v>45</v>
      </c>
      <c r="Q2953" s="171">
        <f t="shared" si="140"/>
        <v>45</v>
      </c>
      <c r="S2953" s="102">
        <f>IF(B2953="NET","",IFERROR(VLOOKUP(O2953,'2) Order Form'!$V$9:$V$905,1,FALSE),"Ikke med I order form"))</f>
        <v>7048652893741</v>
      </c>
      <c r="U2953" s="118"/>
    </row>
    <row r="2954" spans="1:21">
      <c r="A2954">
        <v>845082</v>
      </c>
      <c r="B2954" t="s">
        <v>1345</v>
      </c>
      <c r="C2954" t="s">
        <v>3939</v>
      </c>
      <c r="D2954" t="s">
        <v>1663</v>
      </c>
      <c r="E2954" t="s">
        <v>1470</v>
      </c>
      <c r="F2954" t="s">
        <v>7</v>
      </c>
      <c r="G2954" t="s">
        <v>214</v>
      </c>
      <c r="H2954">
        <v>166</v>
      </c>
      <c r="I2954">
        <v>166</v>
      </c>
      <c r="J2954">
        <v>166</v>
      </c>
      <c r="K2954">
        <v>166</v>
      </c>
      <c r="L2954">
        <v>166</v>
      </c>
      <c r="N2954" s="171" t="str">
        <f t="shared" si="138"/>
        <v>845082-DUSK-M</v>
      </c>
      <c r="O2954" s="172">
        <f>IF(B2954="NET","",IF(B2954="","",IFERROR(VLOOKUP(N2954,EAN!$A:$B,2,FALSE),"MANGLER - MÅ OPPDATERE EAN-FANEN")))</f>
        <v>7048652893734</v>
      </c>
      <c r="P2954" s="171">
        <f t="shared" si="139"/>
        <v>166</v>
      </c>
      <c r="Q2954" s="171">
        <f t="shared" si="140"/>
        <v>166</v>
      </c>
      <c r="S2954" s="102">
        <f>IF(B2954="NET","",IFERROR(VLOOKUP(O2954,'2) Order Form'!$V$9:$V$905,1,FALSE),"Ikke med I order form"))</f>
        <v>7048652893734</v>
      </c>
      <c r="U2954" s="118"/>
    </row>
    <row r="2955" spans="1:21">
      <c r="A2955">
        <v>845082</v>
      </c>
      <c r="B2955" t="s">
        <v>1345</v>
      </c>
      <c r="C2955" t="s">
        <v>3939</v>
      </c>
      <c r="D2955" t="s">
        <v>1664</v>
      </c>
      <c r="E2955" t="s">
        <v>1470</v>
      </c>
      <c r="F2955" t="s">
        <v>66</v>
      </c>
      <c r="G2955" t="s">
        <v>214</v>
      </c>
      <c r="H2955">
        <v>115</v>
      </c>
      <c r="I2955">
        <v>115</v>
      </c>
      <c r="J2955">
        <v>115</v>
      </c>
      <c r="K2955">
        <v>115</v>
      </c>
      <c r="L2955">
        <v>115</v>
      </c>
      <c r="N2955" s="171" t="str">
        <f t="shared" si="138"/>
        <v>845082-DUSK-L</v>
      </c>
      <c r="O2955" s="172">
        <f>IF(B2955="NET","",IF(B2955="","",IFERROR(VLOOKUP(N2955,EAN!$A:$B,2,FALSE),"MANGLER - MÅ OPPDATERE EAN-FANEN")))</f>
        <v>7048652893727</v>
      </c>
      <c r="P2955" s="171">
        <f t="shared" si="139"/>
        <v>115</v>
      </c>
      <c r="Q2955" s="171">
        <f t="shared" si="140"/>
        <v>115</v>
      </c>
      <c r="S2955" s="102">
        <f>IF(B2955="NET","",IFERROR(VLOOKUP(O2955,'2) Order Form'!$V$9:$V$905,1,FALSE),"Ikke med I order form"))</f>
        <v>7048652893727</v>
      </c>
      <c r="U2955" s="118"/>
    </row>
    <row r="2956" spans="1:21">
      <c r="A2956">
        <v>845082</v>
      </c>
      <c r="B2956" t="s">
        <v>1345</v>
      </c>
      <c r="C2956" t="s">
        <v>3939</v>
      </c>
      <c r="D2956" t="s">
        <v>1665</v>
      </c>
      <c r="E2956" t="s">
        <v>1666</v>
      </c>
      <c r="F2956" t="s">
        <v>8</v>
      </c>
      <c r="G2956" t="s">
        <v>214</v>
      </c>
      <c r="H2956">
        <v>17</v>
      </c>
      <c r="I2956">
        <v>17</v>
      </c>
      <c r="J2956">
        <v>17</v>
      </c>
      <c r="K2956">
        <v>17</v>
      </c>
      <c r="L2956">
        <v>17</v>
      </c>
      <c r="N2956" s="171" t="str">
        <f t="shared" si="138"/>
        <v>845082-FLARM-S</v>
      </c>
      <c r="O2956" s="172">
        <f>IF(B2956="NET","",IF(B2956="","",IFERROR(VLOOKUP(N2956,EAN!$A:$B,2,FALSE),"MANGLER - MÅ OPPDATERE EAN-FANEN")))</f>
        <v>7048652893772</v>
      </c>
      <c r="P2956" s="171">
        <f t="shared" si="139"/>
        <v>17</v>
      </c>
      <c r="Q2956" s="171">
        <f t="shared" si="140"/>
        <v>17</v>
      </c>
      <c r="S2956" s="102">
        <f>IF(B2956="NET","",IFERROR(VLOOKUP(O2956,'2) Order Form'!$V$9:$V$905,1,FALSE),"Ikke med I order form"))</f>
        <v>7048652893772</v>
      </c>
      <c r="U2956" s="118"/>
    </row>
    <row r="2957" spans="1:21">
      <c r="A2957">
        <v>845082</v>
      </c>
      <c r="B2957" t="s">
        <v>1345</v>
      </c>
      <c r="C2957" t="s">
        <v>3939</v>
      </c>
      <c r="D2957" t="s">
        <v>1667</v>
      </c>
      <c r="E2957" t="s">
        <v>1666</v>
      </c>
      <c r="F2957" t="s">
        <v>7</v>
      </c>
      <c r="G2957" t="s">
        <v>214</v>
      </c>
      <c r="H2957">
        <v>38</v>
      </c>
      <c r="I2957">
        <v>38</v>
      </c>
      <c r="J2957">
        <v>38</v>
      </c>
      <c r="K2957">
        <v>38</v>
      </c>
      <c r="L2957">
        <v>38</v>
      </c>
      <c r="N2957" s="171" t="str">
        <f t="shared" si="138"/>
        <v>845082-FLARM-M</v>
      </c>
      <c r="O2957" s="172">
        <f>IF(B2957="NET","",IF(B2957="","",IFERROR(VLOOKUP(N2957,EAN!$A:$B,2,FALSE),"MANGLER - MÅ OPPDATERE EAN-FANEN")))</f>
        <v>7048652893765</v>
      </c>
      <c r="P2957" s="171">
        <f t="shared" si="139"/>
        <v>38</v>
      </c>
      <c r="Q2957" s="171">
        <f t="shared" si="140"/>
        <v>38</v>
      </c>
      <c r="S2957" s="102">
        <f>IF(B2957="NET","",IFERROR(VLOOKUP(O2957,'2) Order Form'!$V$9:$V$905,1,FALSE),"Ikke med I order form"))</f>
        <v>7048652893765</v>
      </c>
      <c r="U2957" s="118"/>
    </row>
    <row r="2958" spans="1:21">
      <c r="A2958">
        <v>845082</v>
      </c>
      <c r="B2958" t="s">
        <v>1345</v>
      </c>
      <c r="C2958" t="s">
        <v>3939</v>
      </c>
      <c r="D2958" t="s">
        <v>1668</v>
      </c>
      <c r="E2958" t="s">
        <v>1666</v>
      </c>
      <c r="F2958" t="s">
        <v>66</v>
      </c>
      <c r="G2958" t="s">
        <v>214</v>
      </c>
      <c r="H2958">
        <v>18</v>
      </c>
      <c r="I2958">
        <v>18</v>
      </c>
      <c r="J2958">
        <v>18</v>
      </c>
      <c r="K2958">
        <v>18</v>
      </c>
      <c r="L2958">
        <v>18</v>
      </c>
      <c r="N2958" s="171" t="str">
        <f t="shared" si="138"/>
        <v>845082-FLARM-L</v>
      </c>
      <c r="O2958" s="172">
        <f>IF(B2958="NET","",IF(B2958="","",IFERROR(VLOOKUP(N2958,EAN!$A:$B,2,FALSE),"MANGLER - MÅ OPPDATERE EAN-FANEN")))</f>
        <v>7048652893758</v>
      </c>
      <c r="P2958" s="171">
        <f t="shared" si="139"/>
        <v>18</v>
      </c>
      <c r="Q2958" s="171">
        <f t="shared" si="140"/>
        <v>18</v>
      </c>
      <c r="S2958" s="102">
        <f>IF(B2958="NET","",IFERROR(VLOOKUP(O2958,'2) Order Form'!$V$9:$V$905,1,FALSE),"Ikke med I order form"))</f>
        <v>7048652893758</v>
      </c>
      <c r="U2958" s="118"/>
    </row>
    <row r="2959" spans="1:21">
      <c r="A2959">
        <v>845082</v>
      </c>
      <c r="B2959" t="s">
        <v>1345</v>
      </c>
      <c r="C2959" t="s">
        <v>3939</v>
      </c>
      <c r="D2959" t="s">
        <v>486</v>
      </c>
      <c r="E2959" t="s">
        <v>948</v>
      </c>
      <c r="F2959" t="s">
        <v>8</v>
      </c>
      <c r="G2959" t="s">
        <v>214</v>
      </c>
      <c r="H2959">
        <v>0</v>
      </c>
      <c r="I2959">
        <v>0</v>
      </c>
      <c r="J2959">
        <v>0</v>
      </c>
      <c r="K2959">
        <v>0</v>
      </c>
      <c r="L2959">
        <v>0</v>
      </c>
      <c r="N2959" s="171" t="str">
        <f t="shared" si="138"/>
        <v>845082-GFGRN-S</v>
      </c>
      <c r="O2959" s="172">
        <f>IF(B2959="NET","",IF(B2959="","",IFERROR(VLOOKUP(N2959,EAN!$A:$B,2,FALSE),"MANGLER - MÅ OPPDATERE EAN-FANEN")))</f>
        <v>7048652540058</v>
      </c>
      <c r="P2959" s="171">
        <f t="shared" si="139"/>
        <v>0</v>
      </c>
      <c r="Q2959" s="171">
        <f t="shared" si="140"/>
        <v>0</v>
      </c>
      <c r="S2959" s="102" t="str">
        <f>IF(B2959="NET","",IFERROR(VLOOKUP(O2959,'2) Order Form'!$V$9:$V$905,1,FALSE),"Ikke med I order form"))</f>
        <v>Ikke med I order form</v>
      </c>
      <c r="U2959" s="118"/>
    </row>
    <row r="2960" spans="1:21">
      <c r="A2960">
        <v>845082</v>
      </c>
      <c r="B2960" t="s">
        <v>1345</v>
      </c>
      <c r="C2960" t="s">
        <v>3939</v>
      </c>
      <c r="D2960" t="s">
        <v>474</v>
      </c>
      <c r="E2960" t="s">
        <v>948</v>
      </c>
      <c r="F2960" t="s">
        <v>7</v>
      </c>
      <c r="G2960" t="s">
        <v>214</v>
      </c>
      <c r="H2960">
        <v>0</v>
      </c>
      <c r="I2960">
        <v>0</v>
      </c>
      <c r="J2960">
        <v>0</v>
      </c>
      <c r="K2960">
        <v>0</v>
      </c>
      <c r="L2960">
        <v>0</v>
      </c>
      <c r="N2960" s="171" t="str">
        <f t="shared" si="138"/>
        <v>845082-GFGRN-M</v>
      </c>
      <c r="O2960" s="172">
        <f>IF(B2960="NET","",IF(B2960="","",IFERROR(VLOOKUP(N2960,EAN!$A:$B,2,FALSE),"MANGLER - MÅ OPPDATERE EAN-FANEN")))</f>
        <v>7048652540041</v>
      </c>
      <c r="P2960" s="171">
        <f t="shared" si="139"/>
        <v>0</v>
      </c>
      <c r="Q2960" s="171">
        <f t="shared" si="140"/>
        <v>0</v>
      </c>
      <c r="S2960" s="102" t="str">
        <f>IF(B2960="NET","",IFERROR(VLOOKUP(O2960,'2) Order Form'!$V$9:$V$905,1,FALSE),"Ikke med I order form"))</f>
        <v>Ikke med I order form</v>
      </c>
      <c r="U2960" s="118"/>
    </row>
    <row r="2961" spans="1:21">
      <c r="A2961">
        <v>845082</v>
      </c>
      <c r="B2961" t="s">
        <v>1345</v>
      </c>
      <c r="C2961" t="s">
        <v>3939</v>
      </c>
      <c r="D2961" t="s">
        <v>475</v>
      </c>
      <c r="E2961" t="s">
        <v>948</v>
      </c>
      <c r="F2961" t="s">
        <v>66</v>
      </c>
      <c r="G2961" t="s">
        <v>214</v>
      </c>
      <c r="H2961">
        <v>0</v>
      </c>
      <c r="I2961">
        <v>0</v>
      </c>
      <c r="J2961">
        <v>0</v>
      </c>
      <c r="K2961">
        <v>0</v>
      </c>
      <c r="L2961">
        <v>0</v>
      </c>
      <c r="N2961" s="171" t="str">
        <f t="shared" si="138"/>
        <v>845082-GFGRN-L</v>
      </c>
      <c r="O2961" s="172">
        <f>IF(B2961="NET","",IF(B2961="","",IFERROR(VLOOKUP(N2961,EAN!$A:$B,2,FALSE),"MANGLER - MÅ OPPDATERE EAN-FANEN")))</f>
        <v>7048652540034</v>
      </c>
      <c r="P2961" s="171">
        <f t="shared" si="139"/>
        <v>0</v>
      </c>
      <c r="Q2961" s="171">
        <f t="shared" si="140"/>
        <v>0</v>
      </c>
      <c r="S2961" s="102" t="str">
        <f>IF(B2961="NET","",IFERROR(VLOOKUP(O2961,'2) Order Form'!$V$9:$V$905,1,FALSE),"Ikke med I order form"))</f>
        <v>Ikke med I order form</v>
      </c>
      <c r="U2961" s="118"/>
    </row>
    <row r="2962" spans="1:21">
      <c r="A2962">
        <v>845082</v>
      </c>
      <c r="B2962" t="s">
        <v>1345</v>
      </c>
      <c r="C2962" t="s">
        <v>3939</v>
      </c>
      <c r="D2962" t="s">
        <v>487</v>
      </c>
      <c r="E2962" t="s">
        <v>146</v>
      </c>
      <c r="F2962" t="s">
        <v>8</v>
      </c>
      <c r="G2962" t="s">
        <v>214</v>
      </c>
      <c r="H2962">
        <v>0</v>
      </c>
      <c r="I2962">
        <v>0</v>
      </c>
      <c r="J2962">
        <v>0</v>
      </c>
      <c r="K2962">
        <v>0</v>
      </c>
      <c r="L2962">
        <v>0</v>
      </c>
      <c r="N2962" s="171" t="str">
        <f t="shared" si="138"/>
        <v>845082-GMBLU-S</v>
      </c>
      <c r="O2962" s="172">
        <f>IF(B2962="NET","",IF(B2962="","",IFERROR(VLOOKUP(N2962,EAN!$A:$B,2,FALSE),"MANGLER - MÅ OPPDATERE EAN-FANEN")))</f>
        <v>7048652540089</v>
      </c>
      <c r="P2962" s="171">
        <f t="shared" si="139"/>
        <v>0</v>
      </c>
      <c r="Q2962" s="171">
        <f t="shared" si="140"/>
        <v>0</v>
      </c>
      <c r="S2962" s="102" t="str">
        <f>IF(B2962="NET","",IFERROR(VLOOKUP(O2962,'2) Order Form'!$V$9:$V$905,1,FALSE),"Ikke med I order form"))</f>
        <v>Ikke med I order form</v>
      </c>
      <c r="U2962" s="118"/>
    </row>
    <row r="2963" spans="1:21">
      <c r="A2963">
        <v>845082</v>
      </c>
      <c r="B2963" t="s">
        <v>1345</v>
      </c>
      <c r="C2963" t="s">
        <v>3939</v>
      </c>
      <c r="D2963" t="s">
        <v>484</v>
      </c>
      <c r="E2963" t="s">
        <v>146</v>
      </c>
      <c r="F2963" t="s">
        <v>7</v>
      </c>
      <c r="G2963" t="s">
        <v>214</v>
      </c>
      <c r="H2963">
        <v>0</v>
      </c>
      <c r="I2963">
        <v>0</v>
      </c>
      <c r="J2963">
        <v>0</v>
      </c>
      <c r="K2963">
        <v>0</v>
      </c>
      <c r="L2963">
        <v>0</v>
      </c>
      <c r="N2963" s="171" t="str">
        <f t="shared" ref="N2963:N3026" si="141">CONCATENATE(A2963,"-",D2963)</f>
        <v>845082-GMBLU-M</v>
      </c>
      <c r="O2963" s="172">
        <f>IF(B2963="NET","",IF(B2963="","",IFERROR(VLOOKUP(N2963,EAN!$A:$B,2,FALSE),"MANGLER - MÅ OPPDATERE EAN-FANEN")))</f>
        <v>7048652540072</v>
      </c>
      <c r="P2963" s="171">
        <f t="shared" ref="P2963:P3026" si="142">H2963</f>
        <v>0</v>
      </c>
      <c r="Q2963" s="171">
        <f t="shared" ref="Q2963:Q3026" si="143">L2963</f>
        <v>0</v>
      </c>
      <c r="S2963" s="102" t="str">
        <f>IF(B2963="NET","",IFERROR(VLOOKUP(O2963,'2) Order Form'!$V$9:$V$905,1,FALSE),"Ikke med I order form"))</f>
        <v>Ikke med I order form</v>
      </c>
      <c r="U2963" s="118"/>
    </row>
    <row r="2964" spans="1:21">
      <c r="A2964">
        <v>845082</v>
      </c>
      <c r="B2964" t="s">
        <v>1345</v>
      </c>
      <c r="C2964" t="s">
        <v>3939</v>
      </c>
      <c r="D2964" t="s">
        <v>485</v>
      </c>
      <c r="E2964" t="s">
        <v>146</v>
      </c>
      <c r="F2964" t="s">
        <v>66</v>
      </c>
      <c r="G2964" t="s">
        <v>214</v>
      </c>
      <c r="H2964">
        <v>0</v>
      </c>
      <c r="I2964">
        <v>0</v>
      </c>
      <c r="J2964">
        <v>0</v>
      </c>
      <c r="K2964">
        <v>0</v>
      </c>
      <c r="L2964">
        <v>0</v>
      </c>
      <c r="N2964" s="171" t="str">
        <f t="shared" si="141"/>
        <v>845082-GMBLU-L</v>
      </c>
      <c r="O2964" s="172">
        <f>IF(B2964="NET","",IF(B2964="","",IFERROR(VLOOKUP(N2964,EAN!$A:$B,2,FALSE),"MANGLER - MÅ OPPDATERE EAN-FANEN")))</f>
        <v>7048652540065</v>
      </c>
      <c r="P2964" s="171">
        <f t="shared" si="142"/>
        <v>0</v>
      </c>
      <c r="Q2964" s="171">
        <f t="shared" si="143"/>
        <v>0</v>
      </c>
      <c r="S2964" s="102" t="str">
        <f>IF(B2964="NET","",IFERROR(VLOOKUP(O2964,'2) Order Form'!$V$9:$V$905,1,FALSE),"Ikke med I order form"))</f>
        <v>Ikke med I order form</v>
      </c>
      <c r="U2964" s="118"/>
    </row>
    <row r="2965" spans="1:21">
      <c r="A2965">
        <v>845082</v>
      </c>
      <c r="B2965" t="s">
        <v>1345</v>
      </c>
      <c r="C2965" t="s">
        <v>3939</v>
      </c>
      <c r="D2965" t="s">
        <v>1669</v>
      </c>
      <c r="E2965" t="s">
        <v>1477</v>
      </c>
      <c r="F2965" t="s">
        <v>8</v>
      </c>
      <c r="G2965" t="s">
        <v>111</v>
      </c>
      <c r="H2965">
        <v>12</v>
      </c>
      <c r="I2965">
        <v>12</v>
      </c>
      <c r="J2965">
        <v>12</v>
      </c>
      <c r="K2965">
        <v>12</v>
      </c>
      <c r="L2965">
        <v>12</v>
      </c>
      <c r="N2965" s="171" t="str">
        <f t="shared" si="141"/>
        <v>845082-LAVA-S</v>
      </c>
      <c r="O2965" s="172">
        <f>IF(B2965="NET","",IF(B2965="","",IFERROR(VLOOKUP(N2965,EAN!$A:$B,2,FALSE),"MANGLER - MÅ OPPDATERE EAN-FANEN")))</f>
        <v>7048652893802</v>
      </c>
      <c r="P2965" s="171">
        <f t="shared" si="142"/>
        <v>12</v>
      </c>
      <c r="Q2965" s="171">
        <f t="shared" si="143"/>
        <v>12</v>
      </c>
      <c r="S2965" s="102">
        <f>IF(B2965="NET","",IFERROR(VLOOKUP(O2965,'2) Order Form'!$V$9:$V$905,1,FALSE),"Ikke med I order form"))</f>
        <v>7048652893802</v>
      </c>
      <c r="U2965" s="118"/>
    </row>
    <row r="2966" spans="1:21">
      <c r="A2966">
        <v>845082</v>
      </c>
      <c r="B2966" t="s">
        <v>1345</v>
      </c>
      <c r="C2966" t="s">
        <v>3939</v>
      </c>
      <c r="D2966" t="s">
        <v>1670</v>
      </c>
      <c r="E2966" t="s">
        <v>1477</v>
      </c>
      <c r="F2966" t="s">
        <v>7</v>
      </c>
      <c r="G2966" t="s">
        <v>111</v>
      </c>
      <c r="H2966">
        <v>18</v>
      </c>
      <c r="I2966">
        <v>18</v>
      </c>
      <c r="J2966">
        <v>18</v>
      </c>
      <c r="K2966">
        <v>18</v>
      </c>
      <c r="L2966">
        <v>18</v>
      </c>
      <c r="N2966" s="171" t="str">
        <f t="shared" si="141"/>
        <v>845082-LAVA-M</v>
      </c>
      <c r="O2966" s="172">
        <f>IF(B2966="NET","",IF(B2966="","",IFERROR(VLOOKUP(N2966,EAN!$A:$B,2,FALSE),"MANGLER - MÅ OPPDATERE EAN-FANEN")))</f>
        <v>7048652893796</v>
      </c>
      <c r="P2966" s="171">
        <f t="shared" si="142"/>
        <v>18</v>
      </c>
      <c r="Q2966" s="171">
        <f t="shared" si="143"/>
        <v>18</v>
      </c>
      <c r="S2966" s="102">
        <f>IF(B2966="NET","",IFERROR(VLOOKUP(O2966,'2) Order Form'!$V$9:$V$905,1,FALSE),"Ikke med I order form"))</f>
        <v>7048652893796</v>
      </c>
      <c r="U2966" s="118"/>
    </row>
    <row r="2967" spans="1:21">
      <c r="A2967">
        <v>845082</v>
      </c>
      <c r="B2967" t="s">
        <v>1345</v>
      </c>
      <c r="C2967" t="s">
        <v>3939</v>
      </c>
      <c r="D2967" t="s">
        <v>1671</v>
      </c>
      <c r="E2967" t="s">
        <v>1477</v>
      </c>
      <c r="F2967" t="s">
        <v>66</v>
      </c>
      <c r="G2967" t="s">
        <v>111</v>
      </c>
      <c r="H2967">
        <v>6</v>
      </c>
      <c r="I2967">
        <v>6</v>
      </c>
      <c r="J2967">
        <v>6</v>
      </c>
      <c r="K2967">
        <v>6</v>
      </c>
      <c r="L2967">
        <v>6</v>
      </c>
      <c r="N2967" s="171" t="str">
        <f t="shared" si="141"/>
        <v>845082-LAVA-L</v>
      </c>
      <c r="O2967" s="172">
        <f>IF(B2967="NET","",IF(B2967="","",IFERROR(VLOOKUP(N2967,EAN!$A:$B,2,FALSE),"MANGLER - MÅ OPPDATERE EAN-FANEN")))</f>
        <v>7048652893789</v>
      </c>
      <c r="P2967" s="171">
        <f t="shared" si="142"/>
        <v>6</v>
      </c>
      <c r="Q2967" s="171">
        <f t="shared" si="143"/>
        <v>6</v>
      </c>
      <c r="S2967" s="102">
        <f>IF(B2967="NET","",IFERROR(VLOOKUP(O2967,'2) Order Form'!$V$9:$V$905,1,FALSE),"Ikke med I order form"))</f>
        <v>7048652893789</v>
      </c>
      <c r="U2967" s="118"/>
    </row>
    <row r="2968" spans="1:21">
      <c r="A2968">
        <v>845082</v>
      </c>
      <c r="B2968" t="s">
        <v>1345</v>
      </c>
      <c r="C2968" t="s">
        <v>3939</v>
      </c>
      <c r="D2968" t="s">
        <v>1672</v>
      </c>
      <c r="E2968" t="s">
        <v>1491</v>
      </c>
      <c r="F2968" t="s">
        <v>8</v>
      </c>
      <c r="G2968" t="s">
        <v>214</v>
      </c>
      <c r="H2968">
        <v>22</v>
      </c>
      <c r="I2968">
        <v>22</v>
      </c>
      <c r="J2968">
        <v>22</v>
      </c>
      <c r="K2968">
        <v>22</v>
      </c>
      <c r="L2968">
        <v>22</v>
      </c>
      <c r="N2968" s="171" t="str">
        <f t="shared" si="141"/>
        <v>845082-LUSH-S</v>
      </c>
      <c r="O2968" s="172">
        <f>IF(B2968="NET","",IF(B2968="","",IFERROR(VLOOKUP(N2968,EAN!$A:$B,2,FALSE),"MANGLER - MÅ OPPDATERE EAN-FANEN")))</f>
        <v>7048652893833</v>
      </c>
      <c r="P2968" s="171">
        <f t="shared" si="142"/>
        <v>22</v>
      </c>
      <c r="Q2968" s="171">
        <f t="shared" si="143"/>
        <v>22</v>
      </c>
      <c r="S2968" s="102">
        <f>IF(B2968="NET","",IFERROR(VLOOKUP(O2968,'2) Order Form'!$V$9:$V$905,1,FALSE),"Ikke med I order form"))</f>
        <v>7048652893833</v>
      </c>
      <c r="U2968" s="118"/>
    </row>
    <row r="2969" spans="1:21">
      <c r="A2969">
        <v>845082</v>
      </c>
      <c r="B2969" t="s">
        <v>1345</v>
      </c>
      <c r="C2969" t="s">
        <v>3939</v>
      </c>
      <c r="D2969" t="s">
        <v>1673</v>
      </c>
      <c r="E2969" t="s">
        <v>1491</v>
      </c>
      <c r="F2969" t="s">
        <v>7</v>
      </c>
      <c r="G2969" t="s">
        <v>214</v>
      </c>
      <c r="H2969">
        <v>29</v>
      </c>
      <c r="I2969">
        <v>29</v>
      </c>
      <c r="J2969">
        <v>29</v>
      </c>
      <c r="K2969">
        <v>29</v>
      </c>
      <c r="L2969">
        <v>29</v>
      </c>
      <c r="N2969" s="171" t="str">
        <f t="shared" si="141"/>
        <v>845082-LUSH-M</v>
      </c>
      <c r="O2969" s="172">
        <f>IF(B2969="NET","",IF(B2969="","",IFERROR(VLOOKUP(N2969,EAN!$A:$B,2,FALSE),"MANGLER - MÅ OPPDATERE EAN-FANEN")))</f>
        <v>7048652893826</v>
      </c>
      <c r="P2969" s="171">
        <f t="shared" si="142"/>
        <v>29</v>
      </c>
      <c r="Q2969" s="171">
        <f t="shared" si="143"/>
        <v>29</v>
      </c>
      <c r="S2969" s="102">
        <f>IF(B2969="NET","",IFERROR(VLOOKUP(O2969,'2) Order Form'!$V$9:$V$905,1,FALSE),"Ikke med I order form"))</f>
        <v>7048652893826</v>
      </c>
    </row>
    <row r="2970" spans="1:21">
      <c r="A2970">
        <v>845082</v>
      </c>
      <c r="B2970" t="s">
        <v>1345</v>
      </c>
      <c r="C2970" t="s">
        <v>3939</v>
      </c>
      <c r="D2970" t="s">
        <v>1674</v>
      </c>
      <c r="E2970" t="s">
        <v>1491</v>
      </c>
      <c r="F2970" t="s">
        <v>66</v>
      </c>
      <c r="G2970" t="s">
        <v>214</v>
      </c>
      <c r="H2970">
        <v>9</v>
      </c>
      <c r="I2970">
        <v>9</v>
      </c>
      <c r="J2970">
        <v>9</v>
      </c>
      <c r="K2970">
        <v>9</v>
      </c>
      <c r="L2970">
        <v>9</v>
      </c>
      <c r="N2970" s="171" t="str">
        <f t="shared" si="141"/>
        <v>845082-LUSH-L</v>
      </c>
      <c r="O2970" s="172">
        <f>IF(B2970="NET","",IF(B2970="","",IFERROR(VLOOKUP(N2970,EAN!$A:$B,2,FALSE),"MANGLER - MÅ OPPDATERE EAN-FANEN")))</f>
        <v>7048652893819</v>
      </c>
      <c r="P2970" s="171">
        <f t="shared" si="142"/>
        <v>9</v>
      </c>
      <c r="Q2970" s="171">
        <f t="shared" si="143"/>
        <v>9</v>
      </c>
      <c r="S2970" s="102">
        <f>IF(B2970="NET","",IFERROR(VLOOKUP(O2970,'2) Order Form'!$V$9:$V$905,1,FALSE),"Ikke med I order form"))</f>
        <v>7048652893819</v>
      </c>
    </row>
    <row r="2971" spans="1:21">
      <c r="A2971">
        <v>845082</v>
      </c>
      <c r="B2971" t="s">
        <v>1345</v>
      </c>
      <c r="C2971" t="s">
        <v>3939</v>
      </c>
      <c r="D2971" t="s">
        <v>503</v>
      </c>
      <c r="E2971" t="s">
        <v>936</v>
      </c>
      <c r="F2971" t="s">
        <v>8</v>
      </c>
      <c r="G2971" t="s">
        <v>111</v>
      </c>
      <c r="H2971">
        <v>366</v>
      </c>
      <c r="I2971">
        <v>366</v>
      </c>
      <c r="J2971">
        <v>366</v>
      </c>
      <c r="K2971">
        <v>366</v>
      </c>
      <c r="L2971">
        <v>366</v>
      </c>
      <c r="N2971" s="171" t="str">
        <f t="shared" si="141"/>
        <v>845082-MBL20-S</v>
      </c>
      <c r="O2971" s="172">
        <f>IF(B2971="NET","",IF(B2971="","",IFERROR(VLOOKUP(N2971,EAN!$A:$B,2,FALSE),"MANGLER - MÅ OPPDATERE EAN-FANEN")))</f>
        <v>7048652555526</v>
      </c>
      <c r="P2971" s="171">
        <f t="shared" si="142"/>
        <v>366</v>
      </c>
      <c r="Q2971" s="171">
        <f t="shared" si="143"/>
        <v>366</v>
      </c>
      <c r="S2971" s="102">
        <f>IF(B2971="NET","",IFERROR(VLOOKUP(O2971,'2) Order Form'!$V$9:$V$905,1,FALSE),"Ikke med I order form"))</f>
        <v>7048652555526</v>
      </c>
    </row>
    <row r="2972" spans="1:21">
      <c r="A2972">
        <v>845082</v>
      </c>
      <c r="B2972" t="s">
        <v>1345</v>
      </c>
      <c r="C2972" t="s">
        <v>3939</v>
      </c>
      <c r="D2972" t="s">
        <v>504</v>
      </c>
      <c r="E2972" t="s">
        <v>936</v>
      </c>
      <c r="F2972" t="s">
        <v>7</v>
      </c>
      <c r="G2972" t="s">
        <v>111</v>
      </c>
      <c r="H2972">
        <v>1591</v>
      </c>
      <c r="I2972">
        <v>1591</v>
      </c>
      <c r="J2972">
        <v>1591</v>
      </c>
      <c r="K2972">
        <v>1591</v>
      </c>
      <c r="L2972">
        <v>1591</v>
      </c>
      <c r="N2972" s="171" t="str">
        <f t="shared" si="141"/>
        <v>845082-MBL20-M</v>
      </c>
      <c r="O2972" s="172">
        <f>IF(B2972="NET","",IF(B2972="","",IFERROR(VLOOKUP(N2972,EAN!$A:$B,2,FALSE),"MANGLER - MÅ OPPDATERE EAN-FANEN")))</f>
        <v>7048652555519</v>
      </c>
      <c r="P2972" s="171">
        <f t="shared" si="142"/>
        <v>1591</v>
      </c>
      <c r="Q2972" s="171">
        <f t="shared" si="143"/>
        <v>1591</v>
      </c>
      <c r="S2972" s="102">
        <f>IF(B2972="NET","",IFERROR(VLOOKUP(O2972,'2) Order Form'!$V$9:$V$905,1,FALSE),"Ikke med I order form"))</f>
        <v>7048652555519</v>
      </c>
    </row>
    <row r="2973" spans="1:21">
      <c r="A2973">
        <v>845082</v>
      </c>
      <c r="B2973" t="s">
        <v>1345</v>
      </c>
      <c r="C2973" t="s">
        <v>3939</v>
      </c>
      <c r="D2973" t="s">
        <v>505</v>
      </c>
      <c r="E2973" t="s">
        <v>936</v>
      </c>
      <c r="F2973" t="s">
        <v>66</v>
      </c>
      <c r="G2973" t="s">
        <v>111</v>
      </c>
      <c r="H2973">
        <v>728</v>
      </c>
      <c r="I2973">
        <v>728</v>
      </c>
      <c r="J2973">
        <v>728</v>
      </c>
      <c r="K2973">
        <v>728</v>
      </c>
      <c r="L2973">
        <v>728</v>
      </c>
      <c r="N2973" s="171" t="str">
        <f t="shared" si="141"/>
        <v>845082-MBL20-L</v>
      </c>
      <c r="O2973" s="172">
        <f>IF(B2973="NET","",IF(B2973="","",IFERROR(VLOOKUP(N2973,EAN!$A:$B,2,FALSE),"MANGLER - MÅ OPPDATERE EAN-FANEN")))</f>
        <v>7048652555502</v>
      </c>
      <c r="P2973" s="171">
        <f t="shared" si="142"/>
        <v>728</v>
      </c>
      <c r="Q2973" s="171">
        <f t="shared" si="143"/>
        <v>728</v>
      </c>
      <c r="S2973" s="102">
        <f>IF(B2973="NET","",IFERROR(VLOOKUP(O2973,'2) Order Form'!$V$9:$V$905,1,FALSE),"Ikke med I order form"))</f>
        <v>7048652555502</v>
      </c>
    </row>
    <row r="2974" spans="1:21">
      <c r="A2974">
        <v>845082</v>
      </c>
      <c r="B2974" t="s">
        <v>1345</v>
      </c>
      <c r="C2974" t="s">
        <v>3939</v>
      </c>
      <c r="D2974" t="s">
        <v>491</v>
      </c>
      <c r="E2974" t="s">
        <v>936</v>
      </c>
      <c r="F2974" t="s">
        <v>8</v>
      </c>
      <c r="G2974" t="s">
        <v>214</v>
      </c>
      <c r="H2974">
        <v>0</v>
      </c>
      <c r="I2974">
        <v>0</v>
      </c>
      <c r="J2974">
        <v>0</v>
      </c>
      <c r="K2974">
        <v>0</v>
      </c>
      <c r="L2974">
        <v>0</v>
      </c>
      <c r="N2974" s="171" t="str">
        <f t="shared" si="141"/>
        <v>845082-MBLCK-S</v>
      </c>
      <c r="O2974" s="172">
        <f>IF(B2974="NET","",IF(B2974="","",IFERROR(VLOOKUP(N2974,EAN!$A:$B,2,FALSE),"MANGLER - MÅ OPPDATERE EAN-FANEN")))</f>
        <v>7048652274380</v>
      </c>
      <c r="P2974" s="171">
        <f t="shared" si="142"/>
        <v>0</v>
      </c>
      <c r="Q2974" s="171">
        <f t="shared" si="143"/>
        <v>0</v>
      </c>
      <c r="S2974" s="102" t="str">
        <f>IF(B2974="NET","",IFERROR(VLOOKUP(O2974,'2) Order Form'!$V$9:$V$905,1,FALSE),"Ikke med I order form"))</f>
        <v>Ikke med I order form</v>
      </c>
    </row>
    <row r="2975" spans="1:21">
      <c r="A2975">
        <v>845082</v>
      </c>
      <c r="B2975" t="s">
        <v>1345</v>
      </c>
      <c r="C2975" t="s">
        <v>3939</v>
      </c>
      <c r="D2975" t="s">
        <v>423</v>
      </c>
      <c r="E2975" t="s">
        <v>936</v>
      </c>
      <c r="F2975" t="s">
        <v>7</v>
      </c>
      <c r="G2975" t="s">
        <v>214</v>
      </c>
      <c r="H2975">
        <v>0</v>
      </c>
      <c r="I2975">
        <v>0</v>
      </c>
      <c r="J2975">
        <v>0</v>
      </c>
      <c r="K2975">
        <v>0</v>
      </c>
      <c r="L2975">
        <v>0</v>
      </c>
      <c r="N2975" s="171" t="str">
        <f t="shared" si="141"/>
        <v>845082-MBLCK-M</v>
      </c>
      <c r="O2975" s="172">
        <f>IF(B2975="NET","",IF(B2975="","",IFERROR(VLOOKUP(N2975,EAN!$A:$B,2,FALSE),"MANGLER - MÅ OPPDATERE EAN-FANEN")))</f>
        <v>7048652274373</v>
      </c>
      <c r="P2975" s="171">
        <f t="shared" si="142"/>
        <v>0</v>
      </c>
      <c r="Q2975" s="171">
        <f t="shared" si="143"/>
        <v>0</v>
      </c>
      <c r="S2975" s="102" t="str">
        <f>IF(B2975="NET","",IFERROR(VLOOKUP(O2975,'2) Order Form'!$V$9:$V$905,1,FALSE),"Ikke med I order form"))</f>
        <v>Ikke med I order form</v>
      </c>
    </row>
    <row r="2976" spans="1:21">
      <c r="A2976">
        <v>845082</v>
      </c>
      <c r="B2976" t="s">
        <v>1345</v>
      </c>
      <c r="C2976" t="s">
        <v>3939</v>
      </c>
      <c r="D2976" t="s">
        <v>424</v>
      </c>
      <c r="E2976" t="s">
        <v>936</v>
      </c>
      <c r="F2976" t="s">
        <v>66</v>
      </c>
      <c r="G2976" t="s">
        <v>214</v>
      </c>
      <c r="H2976">
        <v>0</v>
      </c>
      <c r="I2976">
        <v>0</v>
      </c>
      <c r="J2976">
        <v>0</v>
      </c>
      <c r="K2976">
        <v>0</v>
      </c>
      <c r="L2976">
        <v>0</v>
      </c>
      <c r="N2976" s="171" t="str">
        <f t="shared" si="141"/>
        <v>845082-MBLCK-L</v>
      </c>
      <c r="O2976" s="172">
        <f>IF(B2976="NET","",IF(B2976="","",IFERROR(VLOOKUP(N2976,EAN!$A:$B,2,FALSE),"MANGLER - MÅ OPPDATERE EAN-FANEN")))</f>
        <v>7048652274366</v>
      </c>
      <c r="P2976" s="171">
        <f t="shared" si="142"/>
        <v>0</v>
      </c>
      <c r="Q2976" s="171">
        <f t="shared" si="143"/>
        <v>0</v>
      </c>
      <c r="S2976" s="102" t="str">
        <f>IF(B2976="NET","",IFERROR(VLOOKUP(O2976,'2) Order Form'!$V$9:$V$905,1,FALSE),"Ikke med I order form"))</f>
        <v>Ikke med I order form</v>
      </c>
    </row>
    <row r="2977" spans="1:19">
      <c r="A2977">
        <v>845082</v>
      </c>
      <c r="B2977" t="s">
        <v>1345</v>
      </c>
      <c r="C2977" t="s">
        <v>3939</v>
      </c>
      <c r="D2977" t="s">
        <v>492</v>
      </c>
      <c r="E2977" t="s">
        <v>317</v>
      </c>
      <c r="F2977" t="s">
        <v>8</v>
      </c>
      <c r="G2977" t="s">
        <v>214</v>
      </c>
      <c r="H2977">
        <v>7</v>
      </c>
      <c r="I2977">
        <v>7</v>
      </c>
      <c r="J2977">
        <v>7</v>
      </c>
      <c r="K2977">
        <v>7</v>
      </c>
      <c r="L2977">
        <v>7</v>
      </c>
      <c r="N2977" s="171" t="str">
        <f t="shared" si="141"/>
        <v>845082-MCHOR-S</v>
      </c>
      <c r="O2977" s="172">
        <f>IF(B2977="NET","",IF(B2977="","",IFERROR(VLOOKUP(N2977,EAN!$A:$B,2,FALSE),"MANGLER - MÅ OPPDATERE EAN-FANEN")))</f>
        <v>7048652660947</v>
      </c>
      <c r="P2977" s="171">
        <f t="shared" si="142"/>
        <v>7</v>
      </c>
      <c r="Q2977" s="171">
        <f t="shared" si="143"/>
        <v>7</v>
      </c>
      <c r="S2977" s="102" t="str">
        <f>IF(B2977="NET","",IFERROR(VLOOKUP(O2977,'2) Order Form'!$V$9:$V$905,1,FALSE),"Ikke med I order form"))</f>
        <v>Ikke med I order form</v>
      </c>
    </row>
    <row r="2978" spans="1:19">
      <c r="A2978">
        <v>845082</v>
      </c>
      <c r="B2978" t="s">
        <v>1345</v>
      </c>
      <c r="C2978" t="s">
        <v>3939</v>
      </c>
      <c r="D2978" t="s">
        <v>425</v>
      </c>
      <c r="E2978" t="s">
        <v>317</v>
      </c>
      <c r="F2978" t="s">
        <v>7</v>
      </c>
      <c r="G2978" t="s">
        <v>214</v>
      </c>
      <c r="H2978">
        <v>0</v>
      </c>
      <c r="I2978">
        <v>0</v>
      </c>
      <c r="J2978">
        <v>0</v>
      </c>
      <c r="K2978">
        <v>0</v>
      </c>
      <c r="L2978">
        <v>0</v>
      </c>
      <c r="N2978" s="171" t="str">
        <f t="shared" si="141"/>
        <v>845082-MCHOR-M</v>
      </c>
      <c r="O2978" s="172">
        <f>IF(B2978="NET","",IF(B2978="","",IFERROR(VLOOKUP(N2978,EAN!$A:$B,2,FALSE),"MANGLER - MÅ OPPDATERE EAN-FANEN")))</f>
        <v>7048652660930</v>
      </c>
      <c r="P2978" s="171">
        <f t="shared" si="142"/>
        <v>0</v>
      </c>
      <c r="Q2978" s="171">
        <f t="shared" si="143"/>
        <v>0</v>
      </c>
      <c r="S2978" s="102" t="str">
        <f>IF(B2978="NET","",IFERROR(VLOOKUP(O2978,'2) Order Form'!$V$9:$V$905,1,FALSE),"Ikke med I order form"))</f>
        <v>Ikke med I order form</v>
      </c>
    </row>
    <row r="2979" spans="1:19">
      <c r="A2979">
        <v>845082</v>
      </c>
      <c r="B2979" t="s">
        <v>1345</v>
      </c>
      <c r="C2979" t="s">
        <v>3939</v>
      </c>
      <c r="D2979" t="s">
        <v>426</v>
      </c>
      <c r="E2979" t="s">
        <v>317</v>
      </c>
      <c r="F2979" t="s">
        <v>66</v>
      </c>
      <c r="G2979" t="s">
        <v>214</v>
      </c>
      <c r="H2979">
        <v>0</v>
      </c>
      <c r="I2979">
        <v>0</v>
      </c>
      <c r="J2979">
        <v>0</v>
      </c>
      <c r="K2979">
        <v>0</v>
      </c>
      <c r="L2979">
        <v>0</v>
      </c>
      <c r="N2979" s="171" t="str">
        <f t="shared" si="141"/>
        <v>845082-MCHOR-L</v>
      </c>
      <c r="O2979" s="172">
        <f>IF(B2979="NET","",IF(B2979="","",IFERROR(VLOOKUP(N2979,EAN!$A:$B,2,FALSE),"MANGLER - MÅ OPPDATERE EAN-FANEN")))</f>
        <v>7048652660923</v>
      </c>
      <c r="P2979" s="171">
        <f t="shared" si="142"/>
        <v>0</v>
      </c>
      <c r="Q2979" s="171">
        <f t="shared" si="143"/>
        <v>0</v>
      </c>
      <c r="S2979" s="102" t="str">
        <f>IF(B2979="NET","",IFERROR(VLOOKUP(O2979,'2) Order Form'!$V$9:$V$905,1,FALSE),"Ikke med I order form"))</f>
        <v>Ikke med I order form</v>
      </c>
    </row>
    <row r="2980" spans="1:19">
      <c r="A2980">
        <v>845082</v>
      </c>
      <c r="B2980" t="s">
        <v>1345</v>
      </c>
      <c r="C2980" t="s">
        <v>3939</v>
      </c>
      <c r="D2980" t="s">
        <v>506</v>
      </c>
      <c r="E2980" t="s">
        <v>222</v>
      </c>
      <c r="F2980" t="s">
        <v>8</v>
      </c>
      <c r="G2980" t="s">
        <v>214</v>
      </c>
      <c r="H2980">
        <v>2</v>
      </c>
      <c r="I2980">
        <v>2</v>
      </c>
      <c r="J2980">
        <v>2</v>
      </c>
      <c r="K2980">
        <v>2</v>
      </c>
      <c r="L2980">
        <v>2</v>
      </c>
      <c r="N2980" s="171" t="str">
        <f t="shared" si="141"/>
        <v>845082-MEAME-S</v>
      </c>
      <c r="O2980" s="172">
        <f>IF(B2980="NET","",IF(B2980="","",IFERROR(VLOOKUP(N2980,EAN!$A:$B,2,FALSE),"MANGLER - MÅ OPPDATERE EAN-FANEN")))</f>
        <v>7048652660978</v>
      </c>
      <c r="P2980" s="171">
        <f t="shared" si="142"/>
        <v>2</v>
      </c>
      <c r="Q2980" s="171">
        <f t="shared" si="143"/>
        <v>2</v>
      </c>
      <c r="S2980" s="102" t="str">
        <f>IF(B2980="NET","",IFERROR(VLOOKUP(O2980,'2) Order Form'!$V$9:$V$905,1,FALSE),"Ikke med I order form"))</f>
        <v>Ikke med I order form</v>
      </c>
    </row>
    <row r="2981" spans="1:19">
      <c r="A2981">
        <v>845082</v>
      </c>
      <c r="B2981" t="s">
        <v>1345</v>
      </c>
      <c r="C2981" t="s">
        <v>3939</v>
      </c>
      <c r="D2981" t="s">
        <v>507</v>
      </c>
      <c r="E2981" t="s">
        <v>222</v>
      </c>
      <c r="F2981" t="s">
        <v>7</v>
      </c>
      <c r="G2981" t="s">
        <v>214</v>
      </c>
      <c r="H2981">
        <v>0</v>
      </c>
      <c r="I2981">
        <v>0</v>
      </c>
      <c r="J2981">
        <v>0</v>
      </c>
      <c r="K2981">
        <v>0</v>
      </c>
      <c r="L2981">
        <v>0</v>
      </c>
      <c r="N2981" s="171" t="str">
        <f t="shared" si="141"/>
        <v>845082-MEAME-M</v>
      </c>
      <c r="O2981" s="172">
        <f>IF(B2981="NET","",IF(B2981="","",IFERROR(VLOOKUP(N2981,EAN!$A:$B,2,FALSE),"MANGLER - MÅ OPPDATERE EAN-FANEN")))</f>
        <v>7048652660961</v>
      </c>
      <c r="P2981" s="171">
        <f t="shared" si="142"/>
        <v>0</v>
      </c>
      <c r="Q2981" s="171">
        <f t="shared" si="143"/>
        <v>0</v>
      </c>
      <c r="S2981" s="102" t="str">
        <f>IF(B2981="NET","",IFERROR(VLOOKUP(O2981,'2) Order Form'!$V$9:$V$905,1,FALSE),"Ikke med I order form"))</f>
        <v>Ikke med I order form</v>
      </c>
    </row>
    <row r="2982" spans="1:19">
      <c r="A2982">
        <v>845082</v>
      </c>
      <c r="B2982" t="s">
        <v>1345</v>
      </c>
      <c r="C2982" t="s">
        <v>3939</v>
      </c>
      <c r="D2982" t="s">
        <v>508</v>
      </c>
      <c r="E2982" t="s">
        <v>222</v>
      </c>
      <c r="F2982" t="s">
        <v>66</v>
      </c>
      <c r="G2982" t="s">
        <v>214</v>
      </c>
      <c r="H2982">
        <v>0</v>
      </c>
      <c r="I2982">
        <v>0</v>
      </c>
      <c r="J2982">
        <v>0</v>
      </c>
      <c r="K2982">
        <v>0</v>
      </c>
      <c r="L2982">
        <v>0</v>
      </c>
      <c r="N2982" s="171" t="str">
        <f t="shared" si="141"/>
        <v>845082-MEAME-L</v>
      </c>
      <c r="O2982" s="172">
        <f>IF(B2982="NET","",IF(B2982="","",IFERROR(VLOOKUP(N2982,EAN!$A:$B,2,FALSE),"MANGLER - MÅ OPPDATERE EAN-FANEN")))</f>
        <v>7048652660954</v>
      </c>
      <c r="P2982" s="171">
        <f t="shared" si="142"/>
        <v>0</v>
      </c>
      <c r="Q2982" s="171">
        <f t="shared" si="143"/>
        <v>0</v>
      </c>
      <c r="S2982" s="102" t="str">
        <f>IF(B2982="NET","",IFERROR(VLOOKUP(O2982,'2) Order Form'!$V$9:$V$905,1,FALSE),"Ikke med I order form"))</f>
        <v>Ikke med I order form</v>
      </c>
    </row>
    <row r="2983" spans="1:19">
      <c r="A2983">
        <v>845082</v>
      </c>
      <c r="B2983" t="s">
        <v>1345</v>
      </c>
      <c r="C2983" t="s">
        <v>3939</v>
      </c>
      <c r="D2983" t="s">
        <v>493</v>
      </c>
      <c r="E2983" t="s">
        <v>83</v>
      </c>
      <c r="F2983" t="s">
        <v>8</v>
      </c>
      <c r="G2983" t="s">
        <v>214</v>
      </c>
      <c r="H2983">
        <v>0</v>
      </c>
      <c r="I2983">
        <v>0</v>
      </c>
      <c r="J2983">
        <v>0</v>
      </c>
      <c r="K2983">
        <v>0</v>
      </c>
      <c r="L2983">
        <v>0</v>
      </c>
      <c r="N2983" s="171" t="str">
        <f t="shared" si="141"/>
        <v>845082-MNAVY-S</v>
      </c>
      <c r="O2983" s="172">
        <f>IF(B2983="NET","",IF(B2983="","",IFERROR(VLOOKUP(N2983,EAN!$A:$B,2,FALSE),"MANGLER - MÅ OPPDATERE EAN-FANEN")))</f>
        <v>7048652274410</v>
      </c>
      <c r="P2983" s="171">
        <f t="shared" si="142"/>
        <v>0</v>
      </c>
      <c r="Q2983" s="171">
        <f t="shared" si="143"/>
        <v>0</v>
      </c>
      <c r="S2983" s="102" t="str">
        <f>IF(B2983="NET","",IFERROR(VLOOKUP(O2983,'2) Order Form'!$V$9:$V$905,1,FALSE),"Ikke med I order form"))</f>
        <v>Ikke med I order form</v>
      </c>
    </row>
    <row r="2984" spans="1:19">
      <c r="A2984">
        <v>845082</v>
      </c>
      <c r="B2984" t="s">
        <v>1345</v>
      </c>
      <c r="C2984" t="s">
        <v>3939</v>
      </c>
      <c r="D2984" t="s">
        <v>476</v>
      </c>
      <c r="E2984" t="s">
        <v>83</v>
      </c>
      <c r="F2984" t="s">
        <v>7</v>
      </c>
      <c r="G2984" t="s">
        <v>214</v>
      </c>
      <c r="H2984">
        <v>0</v>
      </c>
      <c r="I2984">
        <v>0</v>
      </c>
      <c r="J2984">
        <v>0</v>
      </c>
      <c r="K2984">
        <v>0</v>
      </c>
      <c r="L2984">
        <v>0</v>
      </c>
      <c r="N2984" s="171" t="str">
        <f t="shared" si="141"/>
        <v>845082-MNAVY-M</v>
      </c>
      <c r="O2984" s="172">
        <f>IF(B2984="NET","",IF(B2984="","",IFERROR(VLOOKUP(N2984,EAN!$A:$B,2,FALSE),"MANGLER - MÅ OPPDATERE EAN-FANEN")))</f>
        <v>7048652274403</v>
      </c>
      <c r="P2984" s="171">
        <f t="shared" si="142"/>
        <v>0</v>
      </c>
      <c r="Q2984" s="171">
        <f t="shared" si="143"/>
        <v>0</v>
      </c>
      <c r="S2984" s="102" t="str">
        <f>IF(B2984="NET","",IFERROR(VLOOKUP(O2984,'2) Order Form'!$V$9:$V$905,1,FALSE),"Ikke med I order form"))</f>
        <v>Ikke med I order form</v>
      </c>
    </row>
    <row r="2985" spans="1:19">
      <c r="A2985">
        <v>845082</v>
      </c>
      <c r="B2985" t="s">
        <v>1345</v>
      </c>
      <c r="C2985" t="s">
        <v>3939</v>
      </c>
      <c r="D2985" t="s">
        <v>477</v>
      </c>
      <c r="E2985" t="s">
        <v>83</v>
      </c>
      <c r="F2985" t="s">
        <v>66</v>
      </c>
      <c r="G2985" t="s">
        <v>214</v>
      </c>
      <c r="H2985">
        <v>0</v>
      </c>
      <c r="I2985">
        <v>0</v>
      </c>
      <c r="J2985">
        <v>0</v>
      </c>
      <c r="K2985">
        <v>0</v>
      </c>
      <c r="L2985">
        <v>0</v>
      </c>
      <c r="N2985" s="171" t="str">
        <f t="shared" si="141"/>
        <v>845082-MNAVY-L</v>
      </c>
      <c r="O2985" s="172">
        <f>IF(B2985="NET","",IF(B2985="","",IFERROR(VLOOKUP(N2985,EAN!$A:$B,2,FALSE),"MANGLER - MÅ OPPDATERE EAN-FANEN")))</f>
        <v>7048652274397</v>
      </c>
      <c r="P2985" s="171">
        <f t="shared" si="142"/>
        <v>0</v>
      </c>
      <c r="Q2985" s="171">
        <f t="shared" si="143"/>
        <v>0</v>
      </c>
      <c r="S2985" s="102" t="str">
        <f>IF(B2985="NET","",IFERROR(VLOOKUP(O2985,'2) Order Form'!$V$9:$V$905,1,FALSE),"Ikke med I order form"))</f>
        <v>Ikke med I order form</v>
      </c>
    </row>
    <row r="2986" spans="1:19">
      <c r="A2986">
        <v>845082</v>
      </c>
      <c r="B2986" t="s">
        <v>1345</v>
      </c>
      <c r="C2986" t="s">
        <v>3939</v>
      </c>
      <c r="D2986" t="s">
        <v>494</v>
      </c>
      <c r="E2986" t="s">
        <v>217</v>
      </c>
      <c r="F2986" t="s">
        <v>8</v>
      </c>
      <c r="G2986" t="s">
        <v>214</v>
      </c>
      <c r="H2986">
        <v>0</v>
      </c>
      <c r="I2986">
        <v>0</v>
      </c>
      <c r="J2986">
        <v>0</v>
      </c>
      <c r="K2986">
        <v>0</v>
      </c>
      <c r="L2986">
        <v>0</v>
      </c>
      <c r="N2986" s="171" t="str">
        <f t="shared" si="141"/>
        <v>845082-MNGRY-S</v>
      </c>
      <c r="O2986" s="172">
        <f>IF(B2986="NET","",IF(B2986="","",IFERROR(VLOOKUP(N2986,EAN!$A:$B,2,FALSE),"MANGLER - MÅ OPPDATERE EAN-FANEN")))</f>
        <v>7048652661005</v>
      </c>
      <c r="P2986" s="171">
        <f t="shared" si="142"/>
        <v>0</v>
      </c>
      <c r="Q2986" s="171">
        <f t="shared" si="143"/>
        <v>0</v>
      </c>
      <c r="S2986" s="102" t="str">
        <f>IF(B2986="NET","",IFERROR(VLOOKUP(O2986,'2) Order Form'!$V$9:$V$905,1,FALSE),"Ikke med I order form"))</f>
        <v>Ikke med I order form</v>
      </c>
    </row>
    <row r="2987" spans="1:19">
      <c r="A2987">
        <v>845082</v>
      </c>
      <c r="B2987" t="s">
        <v>1345</v>
      </c>
      <c r="C2987" t="s">
        <v>3939</v>
      </c>
      <c r="D2987" t="s">
        <v>427</v>
      </c>
      <c r="E2987" t="s">
        <v>217</v>
      </c>
      <c r="F2987" t="s">
        <v>7</v>
      </c>
      <c r="G2987" t="s">
        <v>214</v>
      </c>
      <c r="H2987">
        <v>0</v>
      </c>
      <c r="I2987">
        <v>0</v>
      </c>
      <c r="J2987">
        <v>0</v>
      </c>
      <c r="K2987">
        <v>0</v>
      </c>
      <c r="L2987">
        <v>0</v>
      </c>
      <c r="N2987" s="171" t="str">
        <f t="shared" si="141"/>
        <v>845082-MNGRY-M</v>
      </c>
      <c r="O2987" s="172">
        <f>IF(B2987="NET","",IF(B2987="","",IFERROR(VLOOKUP(N2987,EAN!$A:$B,2,FALSE),"MANGLER - MÅ OPPDATERE EAN-FANEN")))</f>
        <v>7048652660992</v>
      </c>
      <c r="P2987" s="171">
        <f t="shared" si="142"/>
        <v>0</v>
      </c>
      <c r="Q2987" s="171">
        <f t="shared" si="143"/>
        <v>0</v>
      </c>
      <c r="S2987" s="102" t="str">
        <f>IF(B2987="NET","",IFERROR(VLOOKUP(O2987,'2) Order Form'!$V$9:$V$905,1,FALSE),"Ikke med I order form"))</f>
        <v>Ikke med I order form</v>
      </c>
    </row>
    <row r="2988" spans="1:19">
      <c r="A2988">
        <v>845082</v>
      </c>
      <c r="B2988" t="s">
        <v>1345</v>
      </c>
      <c r="C2988" t="s">
        <v>3939</v>
      </c>
      <c r="D2988" t="s">
        <v>428</v>
      </c>
      <c r="E2988" t="s">
        <v>217</v>
      </c>
      <c r="F2988" t="s">
        <v>66</v>
      </c>
      <c r="G2988" t="s">
        <v>214</v>
      </c>
      <c r="H2988">
        <v>0</v>
      </c>
      <c r="I2988">
        <v>0</v>
      </c>
      <c r="J2988">
        <v>0</v>
      </c>
      <c r="K2988">
        <v>0</v>
      </c>
      <c r="L2988">
        <v>0</v>
      </c>
      <c r="N2988" s="171" t="str">
        <f t="shared" si="141"/>
        <v>845082-MNGRY-L</v>
      </c>
      <c r="O2988" s="172">
        <f>IF(B2988="NET","",IF(B2988="","",IFERROR(VLOOKUP(N2988,EAN!$A:$B,2,FALSE),"MANGLER - MÅ OPPDATERE EAN-FANEN")))</f>
        <v>7048652660985</v>
      </c>
      <c r="P2988" s="171">
        <f t="shared" si="142"/>
        <v>0</v>
      </c>
      <c r="Q2988" s="171">
        <f t="shared" si="143"/>
        <v>0</v>
      </c>
      <c r="S2988" s="102" t="str">
        <f>IF(B2988="NET","",IFERROR(VLOOKUP(O2988,'2) Order Form'!$V$9:$V$905,1,FALSE),"Ikke med I order form"))</f>
        <v>Ikke med I order form</v>
      </c>
    </row>
    <row r="2989" spans="1:19">
      <c r="A2989">
        <v>845082</v>
      </c>
      <c r="B2989" t="s">
        <v>1345</v>
      </c>
      <c r="C2989" t="s">
        <v>3939</v>
      </c>
      <c r="D2989" t="s">
        <v>495</v>
      </c>
      <c r="E2989" t="s">
        <v>940</v>
      </c>
      <c r="F2989" t="s">
        <v>8</v>
      </c>
      <c r="G2989" t="s">
        <v>214</v>
      </c>
      <c r="H2989">
        <v>0</v>
      </c>
      <c r="I2989">
        <v>0</v>
      </c>
      <c r="J2989">
        <v>0</v>
      </c>
      <c r="K2989">
        <v>0</v>
      </c>
      <c r="L2989">
        <v>0</v>
      </c>
      <c r="N2989" s="171" t="str">
        <f t="shared" si="141"/>
        <v>845082-MOEDB-S</v>
      </c>
      <c r="O2989" s="172">
        <f>IF(B2989="NET","",IF(B2989="","",IFERROR(VLOOKUP(N2989,EAN!$A:$B,2,FALSE),"MANGLER - MÅ OPPDATERE EAN-FANEN")))</f>
        <v>7048652274441</v>
      </c>
      <c r="P2989" s="171">
        <f t="shared" si="142"/>
        <v>0</v>
      </c>
      <c r="Q2989" s="171">
        <f t="shared" si="143"/>
        <v>0</v>
      </c>
      <c r="S2989" s="102" t="str">
        <f>IF(B2989="NET","",IFERROR(VLOOKUP(O2989,'2) Order Form'!$V$9:$V$905,1,FALSE),"Ikke med I order form"))</f>
        <v>Ikke med I order form</v>
      </c>
    </row>
    <row r="2990" spans="1:19">
      <c r="A2990">
        <v>845082</v>
      </c>
      <c r="B2990" t="s">
        <v>1345</v>
      </c>
      <c r="C2990" t="s">
        <v>3939</v>
      </c>
      <c r="D2990" t="s">
        <v>429</v>
      </c>
      <c r="E2990" t="s">
        <v>940</v>
      </c>
      <c r="F2990" t="s">
        <v>7</v>
      </c>
      <c r="G2990" t="s">
        <v>214</v>
      </c>
      <c r="H2990">
        <v>0</v>
      </c>
      <c r="I2990">
        <v>0</v>
      </c>
      <c r="J2990">
        <v>0</v>
      </c>
      <c r="K2990">
        <v>0</v>
      </c>
      <c r="L2990">
        <v>0</v>
      </c>
      <c r="N2990" s="171" t="str">
        <f t="shared" si="141"/>
        <v>845082-MOEDB-M</v>
      </c>
      <c r="O2990" s="172">
        <f>IF(B2990="NET","",IF(B2990="","",IFERROR(VLOOKUP(N2990,EAN!$A:$B,2,FALSE),"MANGLER - MÅ OPPDATERE EAN-FANEN")))</f>
        <v>7048652274434</v>
      </c>
      <c r="P2990" s="171">
        <f t="shared" si="142"/>
        <v>0</v>
      </c>
      <c r="Q2990" s="171">
        <f t="shared" si="143"/>
        <v>0</v>
      </c>
      <c r="S2990" s="102" t="str">
        <f>IF(B2990="NET","",IFERROR(VLOOKUP(O2990,'2) Order Form'!$V$9:$V$905,1,FALSE),"Ikke med I order form"))</f>
        <v>Ikke med I order form</v>
      </c>
    </row>
    <row r="2991" spans="1:19">
      <c r="A2991">
        <v>845082</v>
      </c>
      <c r="B2991" t="s">
        <v>1345</v>
      </c>
      <c r="C2991" t="s">
        <v>3939</v>
      </c>
      <c r="D2991" t="s">
        <v>430</v>
      </c>
      <c r="E2991" t="s">
        <v>940</v>
      </c>
      <c r="F2991" t="s">
        <v>66</v>
      </c>
      <c r="G2991" t="s">
        <v>214</v>
      </c>
      <c r="H2991">
        <v>0</v>
      </c>
      <c r="I2991">
        <v>0</v>
      </c>
      <c r="J2991">
        <v>0</v>
      </c>
      <c r="K2991">
        <v>0</v>
      </c>
      <c r="L2991">
        <v>0</v>
      </c>
      <c r="N2991" s="171" t="str">
        <f t="shared" si="141"/>
        <v>845082-MOEDB-L</v>
      </c>
      <c r="O2991" s="172">
        <f>IF(B2991="NET","",IF(B2991="","",IFERROR(VLOOKUP(N2991,EAN!$A:$B,2,FALSE),"MANGLER - MÅ OPPDATERE EAN-FANEN")))</f>
        <v>7048652274427</v>
      </c>
      <c r="P2991" s="171">
        <f t="shared" si="142"/>
        <v>0</v>
      </c>
      <c r="Q2991" s="171">
        <f t="shared" si="143"/>
        <v>0</v>
      </c>
      <c r="S2991" s="102" t="str">
        <f>IF(B2991="NET","",IFERROR(VLOOKUP(O2991,'2) Order Form'!$V$9:$V$905,1,FALSE),"Ikke med I order form"))</f>
        <v>Ikke med I order form</v>
      </c>
    </row>
    <row r="2992" spans="1:19">
      <c r="A2992">
        <v>845082</v>
      </c>
      <c r="B2992" t="s">
        <v>1345</v>
      </c>
      <c r="C2992" t="s">
        <v>3939</v>
      </c>
      <c r="D2992" t="s">
        <v>496</v>
      </c>
      <c r="E2992" t="s">
        <v>944</v>
      </c>
      <c r="F2992" t="s">
        <v>8</v>
      </c>
      <c r="G2992" t="s">
        <v>214</v>
      </c>
      <c r="H2992">
        <v>0</v>
      </c>
      <c r="I2992">
        <v>0</v>
      </c>
      <c r="J2992">
        <v>0</v>
      </c>
      <c r="K2992">
        <v>0</v>
      </c>
      <c r="L2992">
        <v>0</v>
      </c>
      <c r="N2992" s="171" t="str">
        <f t="shared" si="141"/>
        <v>845082-MOWHT-S</v>
      </c>
      <c r="O2992" s="172">
        <f>IF(B2992="NET","",IF(B2992="","",IFERROR(VLOOKUP(N2992,EAN!$A:$B,2,FALSE),"MANGLER - MÅ OPPDATERE EAN-FANEN")))</f>
        <v>7048652274472</v>
      </c>
      <c r="P2992" s="171">
        <f t="shared" si="142"/>
        <v>0</v>
      </c>
      <c r="Q2992" s="171">
        <f t="shared" si="143"/>
        <v>0</v>
      </c>
      <c r="S2992" s="102" t="str">
        <f>IF(B2992="NET","",IFERROR(VLOOKUP(O2992,'2) Order Form'!$V$9:$V$905,1,FALSE),"Ikke med I order form"))</f>
        <v>Ikke med I order form</v>
      </c>
    </row>
    <row r="2993" spans="1:19">
      <c r="A2993">
        <v>845082</v>
      </c>
      <c r="B2993" t="s">
        <v>1345</v>
      </c>
      <c r="C2993" t="s">
        <v>3939</v>
      </c>
      <c r="D2993" t="s">
        <v>431</v>
      </c>
      <c r="E2993" t="s">
        <v>944</v>
      </c>
      <c r="F2993" t="s">
        <v>7</v>
      </c>
      <c r="G2993" t="s">
        <v>214</v>
      </c>
      <c r="H2993">
        <v>0</v>
      </c>
      <c r="I2993">
        <v>0</v>
      </c>
      <c r="J2993">
        <v>0</v>
      </c>
      <c r="K2993">
        <v>0</v>
      </c>
      <c r="L2993">
        <v>0</v>
      </c>
      <c r="N2993" s="171" t="str">
        <f t="shared" si="141"/>
        <v>845082-MOWHT-M</v>
      </c>
      <c r="O2993" s="172">
        <f>IF(B2993="NET","",IF(B2993="","",IFERROR(VLOOKUP(N2993,EAN!$A:$B,2,FALSE),"MANGLER - MÅ OPPDATERE EAN-FANEN")))</f>
        <v>7048652274465</v>
      </c>
      <c r="P2993" s="171">
        <f t="shared" si="142"/>
        <v>0</v>
      </c>
      <c r="Q2993" s="171">
        <f t="shared" si="143"/>
        <v>0</v>
      </c>
      <c r="S2993" s="102" t="str">
        <f>IF(B2993="NET","",IFERROR(VLOOKUP(O2993,'2) Order Form'!$V$9:$V$905,1,FALSE),"Ikke med I order form"))</f>
        <v>Ikke med I order form</v>
      </c>
    </row>
    <row r="2994" spans="1:19">
      <c r="A2994">
        <v>845082</v>
      </c>
      <c r="B2994" t="s">
        <v>1345</v>
      </c>
      <c r="C2994" t="s">
        <v>3939</v>
      </c>
      <c r="D2994" t="s">
        <v>432</v>
      </c>
      <c r="E2994" t="s">
        <v>944</v>
      </c>
      <c r="F2994" t="s">
        <v>66</v>
      </c>
      <c r="G2994" t="s">
        <v>214</v>
      </c>
      <c r="H2994">
        <v>0</v>
      </c>
      <c r="I2994">
        <v>0</v>
      </c>
      <c r="J2994">
        <v>0</v>
      </c>
      <c r="K2994">
        <v>0</v>
      </c>
      <c r="L2994">
        <v>0</v>
      </c>
      <c r="N2994" s="171" t="str">
        <f t="shared" si="141"/>
        <v>845082-MOWHT-L</v>
      </c>
      <c r="O2994" s="172">
        <f>IF(B2994="NET","",IF(B2994="","",IFERROR(VLOOKUP(N2994,EAN!$A:$B,2,FALSE),"MANGLER - MÅ OPPDATERE EAN-FANEN")))</f>
        <v>7048652274458</v>
      </c>
      <c r="P2994" s="171">
        <f t="shared" si="142"/>
        <v>0</v>
      </c>
      <c r="Q2994" s="171">
        <f t="shared" si="143"/>
        <v>0</v>
      </c>
      <c r="S2994" s="102" t="str">
        <f>IF(B2994="NET","",IFERROR(VLOOKUP(O2994,'2) Order Form'!$V$9:$V$905,1,FALSE),"Ikke med I order form"))</f>
        <v>Ikke med I order form</v>
      </c>
    </row>
    <row r="2995" spans="1:19">
      <c r="A2995">
        <v>845082</v>
      </c>
      <c r="B2995" t="s">
        <v>1345</v>
      </c>
      <c r="C2995" t="s">
        <v>3939</v>
      </c>
      <c r="D2995" t="s">
        <v>497</v>
      </c>
      <c r="E2995" t="s">
        <v>145</v>
      </c>
      <c r="F2995" t="s">
        <v>8</v>
      </c>
      <c r="G2995" t="s">
        <v>214</v>
      </c>
      <c r="H2995">
        <v>0</v>
      </c>
      <c r="I2995">
        <v>0</v>
      </c>
      <c r="J2995">
        <v>0</v>
      </c>
      <c r="K2995">
        <v>0</v>
      </c>
      <c r="L2995">
        <v>0</v>
      </c>
      <c r="N2995" s="171" t="str">
        <f t="shared" si="141"/>
        <v>845082-MSBMC-S</v>
      </c>
      <c r="O2995" s="172">
        <f>IF(B2995="NET","",IF(B2995="","",IFERROR(VLOOKUP(N2995,EAN!$A:$B,2,FALSE),"MANGLER - MÅ OPPDATERE EAN-FANEN")))</f>
        <v>7048652540119</v>
      </c>
      <c r="P2995" s="171">
        <f t="shared" si="142"/>
        <v>0</v>
      </c>
      <c r="Q2995" s="171">
        <f t="shared" si="143"/>
        <v>0</v>
      </c>
      <c r="S2995" s="102" t="str">
        <f>IF(B2995="NET","",IFERROR(VLOOKUP(O2995,'2) Order Form'!$V$9:$V$905,1,FALSE),"Ikke med I order form"))</f>
        <v>Ikke med I order form</v>
      </c>
    </row>
    <row r="2996" spans="1:19">
      <c r="A2996">
        <v>845082</v>
      </c>
      <c r="B2996" t="s">
        <v>1345</v>
      </c>
      <c r="C2996" t="s">
        <v>3939</v>
      </c>
      <c r="D2996" t="s">
        <v>498</v>
      </c>
      <c r="E2996" t="s">
        <v>145</v>
      </c>
      <c r="F2996" t="s">
        <v>7</v>
      </c>
      <c r="G2996" t="s">
        <v>214</v>
      </c>
      <c r="H2996">
        <v>0</v>
      </c>
      <c r="I2996">
        <v>0</v>
      </c>
      <c r="J2996">
        <v>0</v>
      </c>
      <c r="K2996">
        <v>0</v>
      </c>
      <c r="L2996">
        <v>0</v>
      </c>
      <c r="N2996" s="171" t="str">
        <f t="shared" si="141"/>
        <v>845082-MSBMC-M</v>
      </c>
      <c r="O2996" s="172">
        <f>IF(B2996="NET","",IF(B2996="","",IFERROR(VLOOKUP(N2996,EAN!$A:$B,2,FALSE),"MANGLER - MÅ OPPDATERE EAN-FANEN")))</f>
        <v>7048652540102</v>
      </c>
      <c r="P2996" s="171">
        <f t="shared" si="142"/>
        <v>0</v>
      </c>
      <c r="Q2996" s="171">
        <f t="shared" si="143"/>
        <v>0</v>
      </c>
      <c r="S2996" s="102" t="str">
        <f>IF(B2996="NET","",IFERROR(VLOOKUP(O2996,'2) Order Form'!$V$9:$V$905,1,FALSE),"Ikke med I order form"))</f>
        <v>Ikke med I order form</v>
      </c>
    </row>
    <row r="2997" spans="1:19">
      <c r="A2997">
        <v>845082</v>
      </c>
      <c r="B2997" t="s">
        <v>1345</v>
      </c>
      <c r="C2997" t="s">
        <v>3939</v>
      </c>
      <c r="D2997" t="s">
        <v>499</v>
      </c>
      <c r="E2997" t="s">
        <v>145</v>
      </c>
      <c r="F2997" t="s">
        <v>66</v>
      </c>
      <c r="G2997" t="s">
        <v>214</v>
      </c>
      <c r="H2997">
        <v>0</v>
      </c>
      <c r="I2997">
        <v>0</v>
      </c>
      <c r="J2997">
        <v>0</v>
      </c>
      <c r="K2997">
        <v>0</v>
      </c>
      <c r="L2997">
        <v>0</v>
      </c>
      <c r="N2997" s="171" t="str">
        <f t="shared" si="141"/>
        <v>845082-MSBMC-L</v>
      </c>
      <c r="O2997" s="172">
        <f>IF(B2997="NET","",IF(B2997="","",IFERROR(VLOOKUP(N2997,EAN!$A:$B,2,FALSE),"MANGLER - MÅ OPPDATERE EAN-FANEN")))</f>
        <v>7048652540096</v>
      </c>
      <c r="P2997" s="171">
        <f t="shared" si="142"/>
        <v>0</v>
      </c>
      <c r="Q2997" s="171">
        <f t="shared" si="143"/>
        <v>0</v>
      </c>
      <c r="S2997" s="102" t="str">
        <f>IF(B2997="NET","",IFERROR(VLOOKUP(O2997,'2) Order Form'!$V$9:$V$905,1,FALSE),"Ikke med I order form"))</f>
        <v>Ikke med I order form</v>
      </c>
    </row>
    <row r="2998" spans="1:19">
      <c r="A2998">
        <v>845082</v>
      </c>
      <c r="B2998" t="s">
        <v>1345</v>
      </c>
      <c r="C2998" t="s">
        <v>3939</v>
      </c>
      <c r="D2998" t="s">
        <v>500</v>
      </c>
      <c r="E2998" t="s">
        <v>933</v>
      </c>
      <c r="F2998" t="s">
        <v>8</v>
      </c>
      <c r="G2998" t="s">
        <v>214</v>
      </c>
      <c r="H2998">
        <v>0</v>
      </c>
      <c r="I2998">
        <v>0</v>
      </c>
      <c r="J2998">
        <v>0</v>
      </c>
      <c r="K2998">
        <v>0</v>
      </c>
      <c r="L2998">
        <v>0</v>
      </c>
      <c r="N2998" s="171" t="str">
        <f t="shared" si="141"/>
        <v>845082-MSGMC-S</v>
      </c>
      <c r="O2998" s="172">
        <f>IF(B2998="NET","",IF(B2998="","",IFERROR(VLOOKUP(N2998,EAN!$A:$B,2,FALSE),"MANGLER - MÅ OPPDATERE EAN-FANEN")))</f>
        <v>7048652540140</v>
      </c>
      <c r="P2998" s="171">
        <f t="shared" si="142"/>
        <v>0</v>
      </c>
      <c r="Q2998" s="171">
        <f t="shared" si="143"/>
        <v>0</v>
      </c>
      <c r="S2998" s="102" t="str">
        <f>IF(B2998="NET","",IFERROR(VLOOKUP(O2998,'2) Order Form'!$V$9:$V$905,1,FALSE),"Ikke med I order form"))</f>
        <v>Ikke med I order form</v>
      </c>
    </row>
    <row r="2999" spans="1:19">
      <c r="A2999">
        <v>845082</v>
      </c>
      <c r="B2999" t="s">
        <v>1345</v>
      </c>
      <c r="C2999" t="s">
        <v>3939</v>
      </c>
      <c r="D2999" t="s">
        <v>478</v>
      </c>
      <c r="E2999" t="s">
        <v>933</v>
      </c>
      <c r="F2999" t="s">
        <v>7</v>
      </c>
      <c r="G2999" t="s">
        <v>214</v>
      </c>
      <c r="H2999">
        <v>0</v>
      </c>
      <c r="I2999">
        <v>0</v>
      </c>
      <c r="J2999">
        <v>0</v>
      </c>
      <c r="K2999">
        <v>0</v>
      </c>
      <c r="L2999">
        <v>0</v>
      </c>
      <c r="N2999" s="171" t="str">
        <f t="shared" si="141"/>
        <v>845082-MSGMC-M</v>
      </c>
      <c r="O2999" s="172">
        <f>IF(B2999="NET","",IF(B2999="","",IFERROR(VLOOKUP(N2999,EAN!$A:$B,2,FALSE),"MANGLER - MÅ OPPDATERE EAN-FANEN")))</f>
        <v>7048652540133</v>
      </c>
      <c r="P2999" s="171">
        <f t="shared" si="142"/>
        <v>0</v>
      </c>
      <c r="Q2999" s="171">
        <f t="shared" si="143"/>
        <v>0</v>
      </c>
      <c r="S2999" s="102" t="str">
        <f>IF(B2999="NET","",IFERROR(VLOOKUP(O2999,'2) Order Form'!$V$9:$V$905,1,FALSE),"Ikke med I order form"))</f>
        <v>Ikke med I order form</v>
      </c>
    </row>
    <row r="3000" spans="1:19">
      <c r="A3000">
        <v>845082</v>
      </c>
      <c r="B3000" t="s">
        <v>1345</v>
      </c>
      <c r="C3000" t="s">
        <v>3939</v>
      </c>
      <c r="D3000" t="s">
        <v>479</v>
      </c>
      <c r="E3000" t="s">
        <v>933</v>
      </c>
      <c r="F3000" t="s">
        <v>66</v>
      </c>
      <c r="G3000" t="s">
        <v>214</v>
      </c>
      <c r="H3000">
        <v>0</v>
      </c>
      <c r="I3000">
        <v>0</v>
      </c>
      <c r="J3000">
        <v>0</v>
      </c>
      <c r="K3000">
        <v>0</v>
      </c>
      <c r="L3000">
        <v>0</v>
      </c>
      <c r="N3000" s="171" t="str">
        <f t="shared" si="141"/>
        <v>845082-MSGMC-L</v>
      </c>
      <c r="O3000" s="172">
        <f>IF(B3000="NET","",IF(B3000="","",IFERROR(VLOOKUP(N3000,EAN!$A:$B,2,FALSE),"MANGLER - MÅ OPPDATERE EAN-FANEN")))</f>
        <v>7048652540126</v>
      </c>
      <c r="P3000" s="171">
        <f t="shared" si="142"/>
        <v>0</v>
      </c>
      <c r="Q3000" s="171">
        <f t="shared" si="143"/>
        <v>0</v>
      </c>
      <c r="S3000" s="102" t="str">
        <f>IF(B3000="NET","",IFERROR(VLOOKUP(O3000,'2) Order Form'!$V$9:$V$905,1,FALSE),"Ikke med I order form"))</f>
        <v>Ikke med I order form</v>
      </c>
    </row>
    <row r="3001" spans="1:19">
      <c r="A3001">
        <v>845082</v>
      </c>
      <c r="B3001" t="s">
        <v>1345</v>
      </c>
      <c r="C3001" t="s">
        <v>3939</v>
      </c>
      <c r="D3001" t="s">
        <v>4026</v>
      </c>
      <c r="E3001" t="s">
        <v>3230</v>
      </c>
      <c r="F3001" t="s">
        <v>8</v>
      </c>
      <c r="G3001" t="s">
        <v>111</v>
      </c>
      <c r="H3001">
        <v>0</v>
      </c>
      <c r="I3001">
        <v>0</v>
      </c>
      <c r="J3001">
        <v>0</v>
      </c>
      <c r="K3001">
        <v>0</v>
      </c>
      <c r="L3001">
        <v>0</v>
      </c>
      <c r="N3001" s="171" t="str">
        <f t="shared" si="141"/>
        <v>845082-MTURQ-S</v>
      </c>
      <c r="O3001" s="172" t="str">
        <f>IF(B3001="NET","",IF(B3001="","",IFERROR(VLOOKUP(N3001,EAN!$A:$B,2,FALSE),"MANGLER - MÅ OPPDATERE EAN-FANEN")))</f>
        <v>MANGLER - MÅ OPPDATERE EAN-FANEN</v>
      </c>
      <c r="P3001" s="171">
        <f t="shared" si="142"/>
        <v>0</v>
      </c>
      <c r="Q3001" s="171">
        <f t="shared" si="143"/>
        <v>0</v>
      </c>
      <c r="S3001" s="102" t="str">
        <f>IF(B3001="NET","",IFERROR(VLOOKUP(O3001,'2) Order Form'!$V$9:$V$905,1,FALSE),"Ikke med I order form"))</f>
        <v>Ikke med I order form</v>
      </c>
    </row>
    <row r="3002" spans="1:19">
      <c r="A3002">
        <v>845082</v>
      </c>
      <c r="B3002" t="s">
        <v>1345</v>
      </c>
      <c r="C3002" t="s">
        <v>3939</v>
      </c>
      <c r="D3002" t="s">
        <v>4027</v>
      </c>
      <c r="E3002" t="s">
        <v>3230</v>
      </c>
      <c r="F3002" t="s">
        <v>7</v>
      </c>
      <c r="G3002" t="s">
        <v>111</v>
      </c>
      <c r="H3002">
        <v>0</v>
      </c>
      <c r="I3002">
        <v>0</v>
      </c>
      <c r="J3002">
        <v>0</v>
      </c>
      <c r="K3002">
        <v>0</v>
      </c>
      <c r="L3002">
        <v>0</v>
      </c>
      <c r="N3002" s="171" t="str">
        <f t="shared" si="141"/>
        <v>845082-MTURQ-M</v>
      </c>
      <c r="O3002" s="172" t="str">
        <f>IF(B3002="NET","",IF(B3002="","",IFERROR(VLOOKUP(N3002,EAN!$A:$B,2,FALSE),"MANGLER - MÅ OPPDATERE EAN-FANEN")))</f>
        <v>MANGLER - MÅ OPPDATERE EAN-FANEN</v>
      </c>
      <c r="P3002" s="171">
        <f t="shared" si="142"/>
        <v>0</v>
      </c>
      <c r="Q3002" s="171">
        <f t="shared" si="143"/>
        <v>0</v>
      </c>
      <c r="S3002" s="102" t="str">
        <f>IF(B3002="NET","",IFERROR(VLOOKUP(O3002,'2) Order Form'!$V$9:$V$905,1,FALSE),"Ikke med I order form"))</f>
        <v>Ikke med I order form</v>
      </c>
    </row>
    <row r="3003" spans="1:19">
      <c r="A3003">
        <v>845082</v>
      </c>
      <c r="B3003" t="s">
        <v>1345</v>
      </c>
      <c r="C3003" t="s">
        <v>3939</v>
      </c>
      <c r="D3003" t="s">
        <v>4028</v>
      </c>
      <c r="E3003" t="s">
        <v>3230</v>
      </c>
      <c r="F3003" t="s">
        <v>66</v>
      </c>
      <c r="G3003" t="s">
        <v>111</v>
      </c>
      <c r="H3003">
        <v>0</v>
      </c>
      <c r="I3003">
        <v>0</v>
      </c>
      <c r="J3003">
        <v>0</v>
      </c>
      <c r="K3003">
        <v>0</v>
      </c>
      <c r="L3003">
        <v>0</v>
      </c>
      <c r="N3003" s="171" t="str">
        <f t="shared" si="141"/>
        <v>845082-MTURQ-L</v>
      </c>
      <c r="O3003" s="172" t="str">
        <f>IF(B3003="NET","",IF(B3003="","",IFERROR(VLOOKUP(N3003,EAN!$A:$B,2,FALSE),"MANGLER - MÅ OPPDATERE EAN-FANEN")))</f>
        <v>MANGLER - MÅ OPPDATERE EAN-FANEN</v>
      </c>
      <c r="P3003" s="171">
        <f t="shared" si="142"/>
        <v>0</v>
      </c>
      <c r="Q3003" s="171">
        <f t="shared" si="143"/>
        <v>0</v>
      </c>
      <c r="S3003" s="102" t="str">
        <f>IF(B3003="NET","",IFERROR(VLOOKUP(O3003,'2) Order Form'!$V$9:$V$905,1,FALSE),"Ikke med I order form"))</f>
        <v>Ikke med I order form</v>
      </c>
    </row>
    <row r="3004" spans="1:19">
      <c r="A3004">
        <v>845082</v>
      </c>
      <c r="B3004" t="s">
        <v>1345</v>
      </c>
      <c r="C3004" t="s">
        <v>3939</v>
      </c>
      <c r="D3004" t="s">
        <v>502</v>
      </c>
      <c r="E3004" t="s">
        <v>84</v>
      </c>
      <c r="F3004" t="s">
        <v>8</v>
      </c>
      <c r="G3004" t="s">
        <v>111</v>
      </c>
      <c r="H3004">
        <v>152</v>
      </c>
      <c r="I3004">
        <v>152</v>
      </c>
      <c r="J3004">
        <v>152</v>
      </c>
      <c r="K3004">
        <v>152</v>
      </c>
      <c r="L3004">
        <v>152</v>
      </c>
      <c r="N3004" s="171" t="str">
        <f t="shared" si="141"/>
        <v>845082-MWHTE-S</v>
      </c>
      <c r="O3004" s="172">
        <f>IF(B3004="NET","",IF(B3004="","",IFERROR(VLOOKUP(N3004,EAN!$A:$B,2,FALSE),"MANGLER - MÅ OPPDATERE EAN-FANEN")))</f>
        <v>7048652274502</v>
      </c>
      <c r="P3004" s="171">
        <f t="shared" si="142"/>
        <v>152</v>
      </c>
      <c r="Q3004" s="171">
        <f t="shared" si="143"/>
        <v>152</v>
      </c>
      <c r="S3004" s="102">
        <f>IF(B3004="NET","",IFERROR(VLOOKUP(O3004,'2) Order Form'!$V$9:$V$905,1,FALSE),"Ikke med I order form"))</f>
        <v>7048652274502</v>
      </c>
    </row>
    <row r="3005" spans="1:19">
      <c r="A3005">
        <v>845082</v>
      </c>
      <c r="B3005" t="s">
        <v>1345</v>
      </c>
      <c r="C3005" t="s">
        <v>3939</v>
      </c>
      <c r="D3005" t="s">
        <v>482</v>
      </c>
      <c r="E3005" t="s">
        <v>84</v>
      </c>
      <c r="F3005" t="s">
        <v>7</v>
      </c>
      <c r="G3005" t="s">
        <v>111</v>
      </c>
      <c r="H3005">
        <v>511</v>
      </c>
      <c r="I3005">
        <v>511</v>
      </c>
      <c r="J3005">
        <v>511</v>
      </c>
      <c r="K3005">
        <v>511</v>
      </c>
      <c r="L3005">
        <v>511</v>
      </c>
      <c r="N3005" s="171" t="str">
        <f t="shared" si="141"/>
        <v>845082-MWHTE-M</v>
      </c>
      <c r="O3005" s="172">
        <f>IF(B3005="NET","",IF(B3005="","",IFERROR(VLOOKUP(N3005,EAN!$A:$B,2,FALSE),"MANGLER - MÅ OPPDATERE EAN-FANEN")))</f>
        <v>7048652274496</v>
      </c>
      <c r="P3005" s="171">
        <f t="shared" si="142"/>
        <v>511</v>
      </c>
      <c r="Q3005" s="171">
        <f t="shared" si="143"/>
        <v>511</v>
      </c>
      <c r="S3005" s="102">
        <f>IF(B3005="NET","",IFERROR(VLOOKUP(O3005,'2) Order Form'!$V$9:$V$905,1,FALSE),"Ikke med I order form"))</f>
        <v>7048652274496</v>
      </c>
    </row>
    <row r="3006" spans="1:19">
      <c r="A3006">
        <v>845082</v>
      </c>
      <c r="B3006" t="s">
        <v>1345</v>
      </c>
      <c r="C3006" t="s">
        <v>3939</v>
      </c>
      <c r="D3006" t="s">
        <v>483</v>
      </c>
      <c r="E3006" t="s">
        <v>84</v>
      </c>
      <c r="F3006" t="s">
        <v>66</v>
      </c>
      <c r="G3006" t="s">
        <v>111</v>
      </c>
      <c r="H3006">
        <v>363</v>
      </c>
      <c r="I3006">
        <v>363</v>
      </c>
      <c r="J3006">
        <v>363</v>
      </c>
      <c r="K3006">
        <v>363</v>
      </c>
      <c r="L3006">
        <v>363</v>
      </c>
      <c r="N3006" s="171" t="str">
        <f t="shared" si="141"/>
        <v>845082-MWHTE-L</v>
      </c>
      <c r="O3006" s="172">
        <f>IF(B3006="NET","",IF(B3006="","",IFERROR(VLOOKUP(N3006,EAN!$A:$B,2,FALSE),"MANGLER - MÅ OPPDATERE EAN-FANEN")))</f>
        <v>7048652274489</v>
      </c>
      <c r="P3006" s="171">
        <f t="shared" si="142"/>
        <v>363</v>
      </c>
      <c r="Q3006" s="171">
        <f t="shared" si="143"/>
        <v>363</v>
      </c>
      <c r="S3006" s="102">
        <f>IF(B3006="NET","",IFERROR(VLOOKUP(O3006,'2) Order Form'!$V$9:$V$905,1,FALSE),"Ikke med I order form"))</f>
        <v>7048652274489</v>
      </c>
    </row>
    <row r="3007" spans="1:19">
      <c r="A3007">
        <v>845082</v>
      </c>
      <c r="B3007" t="s">
        <v>1345</v>
      </c>
      <c r="C3007" t="s">
        <v>3939</v>
      </c>
      <c r="D3007" t="s">
        <v>1071</v>
      </c>
      <c r="E3007" t="s">
        <v>1372</v>
      </c>
      <c r="F3007" t="s">
        <v>8</v>
      </c>
      <c r="G3007" t="s">
        <v>214</v>
      </c>
      <c r="H3007">
        <v>0</v>
      </c>
      <c r="I3007">
        <v>0</v>
      </c>
      <c r="J3007">
        <v>0</v>
      </c>
      <c r="K3007">
        <v>0</v>
      </c>
      <c r="L3007">
        <v>0</v>
      </c>
      <c r="N3007" s="171" t="str">
        <f t="shared" si="141"/>
        <v>845082-SGMFL-S</v>
      </c>
      <c r="O3007" s="172">
        <f>IF(B3007="NET","",IF(B3007="","",IFERROR(VLOOKUP(N3007,EAN!$A:$B,2,FALSE),"MANGLER - MÅ OPPDATERE EAN-FANEN")))</f>
        <v>7048652767318</v>
      </c>
      <c r="P3007" s="171">
        <f t="shared" si="142"/>
        <v>0</v>
      </c>
      <c r="Q3007" s="171">
        <f t="shared" si="143"/>
        <v>0</v>
      </c>
      <c r="S3007" s="102" t="str">
        <f>IF(B3007="NET","",IFERROR(VLOOKUP(O3007,'2) Order Form'!$V$9:$V$905,1,FALSE),"Ikke med I order form"))</f>
        <v>Ikke med I order form</v>
      </c>
    </row>
    <row r="3008" spans="1:19">
      <c r="A3008">
        <v>845082</v>
      </c>
      <c r="B3008" t="s">
        <v>1345</v>
      </c>
      <c r="C3008" t="s">
        <v>3939</v>
      </c>
      <c r="D3008" t="s">
        <v>1062</v>
      </c>
      <c r="E3008" t="s">
        <v>1372</v>
      </c>
      <c r="F3008" t="s">
        <v>7</v>
      </c>
      <c r="G3008" t="s">
        <v>214</v>
      </c>
      <c r="H3008">
        <v>0</v>
      </c>
      <c r="I3008">
        <v>0</v>
      </c>
      <c r="J3008">
        <v>0</v>
      </c>
      <c r="K3008">
        <v>0</v>
      </c>
      <c r="L3008">
        <v>0</v>
      </c>
      <c r="N3008" s="171" t="str">
        <f t="shared" si="141"/>
        <v>845082-SGMFL-M</v>
      </c>
      <c r="O3008" s="172">
        <f>IF(B3008="NET","",IF(B3008="","",IFERROR(VLOOKUP(N3008,EAN!$A:$B,2,FALSE),"MANGLER - MÅ OPPDATERE EAN-FANEN")))</f>
        <v>7048652767301</v>
      </c>
      <c r="P3008" s="171">
        <f t="shared" si="142"/>
        <v>0</v>
      </c>
      <c r="Q3008" s="171">
        <f t="shared" si="143"/>
        <v>0</v>
      </c>
      <c r="S3008" s="102" t="str">
        <f>IF(B3008="NET","",IFERROR(VLOOKUP(O3008,'2) Order Form'!$V$9:$V$905,1,FALSE),"Ikke med I order form"))</f>
        <v>Ikke med I order form</v>
      </c>
    </row>
    <row r="3009" spans="1:19">
      <c r="A3009">
        <v>845082</v>
      </c>
      <c r="B3009" t="s">
        <v>1345</v>
      </c>
      <c r="C3009" t="s">
        <v>3939</v>
      </c>
      <c r="D3009" t="s">
        <v>1063</v>
      </c>
      <c r="E3009" t="s">
        <v>1372</v>
      </c>
      <c r="F3009" t="s">
        <v>66</v>
      </c>
      <c r="G3009" t="s">
        <v>214</v>
      </c>
      <c r="H3009">
        <v>0</v>
      </c>
      <c r="I3009">
        <v>0</v>
      </c>
      <c r="J3009">
        <v>0</v>
      </c>
      <c r="K3009">
        <v>0</v>
      </c>
      <c r="L3009">
        <v>0</v>
      </c>
      <c r="N3009" s="171" t="str">
        <f t="shared" si="141"/>
        <v>845082-SGMFL-L</v>
      </c>
      <c r="O3009" s="172">
        <f>IF(B3009="NET","",IF(B3009="","",IFERROR(VLOOKUP(N3009,EAN!$A:$B,2,FALSE),"MANGLER - MÅ OPPDATERE EAN-FANEN")))</f>
        <v>7048652767295</v>
      </c>
      <c r="P3009" s="171">
        <f t="shared" si="142"/>
        <v>0</v>
      </c>
      <c r="Q3009" s="171">
        <f t="shared" si="143"/>
        <v>0</v>
      </c>
      <c r="S3009" s="102" t="str">
        <f>IF(B3009="NET","",IFERROR(VLOOKUP(O3009,'2) Order Form'!$V$9:$V$905,1,FALSE),"Ikke med I order form"))</f>
        <v>Ikke med I order form</v>
      </c>
    </row>
    <row r="3010" spans="1:19">
      <c r="A3010">
        <v>845082</v>
      </c>
      <c r="B3010" t="s">
        <v>1345</v>
      </c>
      <c r="C3010" t="s">
        <v>3939</v>
      </c>
      <c r="D3010" t="s">
        <v>1675</v>
      </c>
      <c r="E3010" t="s">
        <v>1475</v>
      </c>
      <c r="F3010" t="s">
        <v>8</v>
      </c>
      <c r="G3010" t="s">
        <v>111</v>
      </c>
      <c r="H3010">
        <v>0</v>
      </c>
      <c r="I3010">
        <v>0</v>
      </c>
      <c r="J3010">
        <v>0</v>
      </c>
      <c r="K3010">
        <v>0</v>
      </c>
      <c r="L3010">
        <v>0</v>
      </c>
      <c r="N3010" s="171" t="str">
        <f t="shared" si="141"/>
        <v>845082-WOLND-S</v>
      </c>
      <c r="O3010" s="172">
        <f>IF(B3010="NET","",IF(B3010="","",IFERROR(VLOOKUP(N3010,EAN!$A:$B,2,FALSE),"MANGLER - MÅ OPPDATERE EAN-FANEN")))</f>
        <v>7048652893864</v>
      </c>
      <c r="P3010" s="171">
        <f t="shared" si="142"/>
        <v>0</v>
      </c>
      <c r="Q3010" s="171">
        <f t="shared" si="143"/>
        <v>0</v>
      </c>
      <c r="S3010" s="102">
        <f>IF(B3010="NET","",IFERROR(VLOOKUP(O3010,'2) Order Form'!$V$9:$V$905,1,FALSE),"Ikke med I order form"))</f>
        <v>7048652893864</v>
      </c>
    </row>
    <row r="3011" spans="1:19">
      <c r="A3011">
        <v>845082</v>
      </c>
      <c r="B3011" t="s">
        <v>1345</v>
      </c>
      <c r="C3011" t="s">
        <v>3939</v>
      </c>
      <c r="D3011" t="s">
        <v>1676</v>
      </c>
      <c r="E3011" t="s">
        <v>1475</v>
      </c>
      <c r="F3011" t="s">
        <v>7</v>
      </c>
      <c r="G3011" t="s">
        <v>111</v>
      </c>
      <c r="H3011">
        <v>15</v>
      </c>
      <c r="I3011">
        <v>15</v>
      </c>
      <c r="J3011">
        <v>15</v>
      </c>
      <c r="K3011">
        <v>15</v>
      </c>
      <c r="L3011">
        <v>15</v>
      </c>
      <c r="N3011" s="171" t="str">
        <f t="shared" si="141"/>
        <v>845082-WOLND-M</v>
      </c>
      <c r="O3011" s="172">
        <f>IF(B3011="NET","",IF(B3011="","",IFERROR(VLOOKUP(N3011,EAN!$A:$B,2,FALSE),"MANGLER - MÅ OPPDATERE EAN-FANEN")))</f>
        <v>7048652893857</v>
      </c>
      <c r="P3011" s="171">
        <f t="shared" si="142"/>
        <v>15</v>
      </c>
      <c r="Q3011" s="171">
        <f t="shared" si="143"/>
        <v>15</v>
      </c>
      <c r="S3011" s="102">
        <f>IF(B3011="NET","",IFERROR(VLOOKUP(O3011,'2) Order Form'!$V$9:$V$905,1,FALSE),"Ikke med I order form"))</f>
        <v>7048652893857</v>
      </c>
    </row>
    <row r="3012" spans="1:19">
      <c r="A3012">
        <v>845082</v>
      </c>
      <c r="B3012" t="s">
        <v>1345</v>
      </c>
      <c r="C3012" t="s">
        <v>3939</v>
      </c>
      <c r="D3012" t="s">
        <v>1677</v>
      </c>
      <c r="E3012" t="s">
        <v>1475</v>
      </c>
      <c r="F3012" t="s">
        <v>66</v>
      </c>
      <c r="G3012" t="s">
        <v>111</v>
      </c>
      <c r="H3012">
        <v>0</v>
      </c>
      <c r="I3012">
        <v>0</v>
      </c>
      <c r="J3012">
        <v>0</v>
      </c>
      <c r="K3012">
        <v>0</v>
      </c>
      <c r="L3012">
        <v>0</v>
      </c>
      <c r="N3012" s="171" t="str">
        <f t="shared" si="141"/>
        <v>845082-WOLND-L</v>
      </c>
      <c r="O3012" s="172">
        <f>IF(B3012="NET","",IF(B3012="","",IFERROR(VLOOKUP(N3012,EAN!$A:$B,2,FALSE),"MANGLER - MÅ OPPDATERE EAN-FANEN")))</f>
        <v>7048652893840</v>
      </c>
      <c r="P3012" s="171">
        <f t="shared" si="142"/>
        <v>0</v>
      </c>
      <c r="Q3012" s="171">
        <f t="shared" si="143"/>
        <v>0</v>
      </c>
      <c r="S3012" s="102">
        <f>IF(B3012="NET","",IFERROR(VLOOKUP(O3012,'2) Order Form'!$V$9:$V$905,1,FALSE),"Ikke med I order form"))</f>
        <v>7048652893840</v>
      </c>
    </row>
    <row r="3013" spans="1:19">
      <c r="A3013" s="140">
        <v>845086</v>
      </c>
      <c r="B3013" t="s">
        <v>170</v>
      </c>
      <c r="H3013" s="140">
        <v>202341</v>
      </c>
      <c r="I3013" s="140">
        <v>202342</v>
      </c>
      <c r="J3013" s="140">
        <v>202343</v>
      </c>
      <c r="K3013" s="140">
        <v>202344</v>
      </c>
      <c r="L3013" s="140">
        <v>202345</v>
      </c>
      <c r="N3013" s="171" t="str">
        <f t="shared" si="141"/>
        <v>845086-</v>
      </c>
      <c r="O3013" s="172" t="str">
        <f>IF(B3013="NET","",IF(B3013="","",IFERROR(VLOOKUP(N3013,EAN!$A:$B,2,FALSE),"MANGLER - MÅ OPPDATERE EAN-FANEN")))</f>
        <v/>
      </c>
      <c r="P3013" s="171">
        <f t="shared" si="142"/>
        <v>202341</v>
      </c>
      <c r="Q3013" s="171">
        <f t="shared" si="143"/>
        <v>202345</v>
      </c>
      <c r="S3013" s="102" t="str">
        <f>IF(B3013="NET","",IFERROR(VLOOKUP(O3013,'2) Order Form'!$V$9:$V$905,1,FALSE),"Ikke med I order form"))</f>
        <v/>
      </c>
    </row>
    <row r="3014" spans="1:19">
      <c r="A3014">
        <v>845086</v>
      </c>
      <c r="B3014" t="s">
        <v>1346</v>
      </c>
      <c r="C3014" t="s">
        <v>3939</v>
      </c>
      <c r="D3014" t="s">
        <v>423</v>
      </c>
      <c r="E3014" t="s">
        <v>936</v>
      </c>
      <c r="F3014" t="s">
        <v>7</v>
      </c>
      <c r="G3014" t="s">
        <v>111</v>
      </c>
      <c r="H3014">
        <v>42</v>
      </c>
      <c r="I3014">
        <v>42</v>
      </c>
      <c r="J3014">
        <v>42</v>
      </c>
      <c r="K3014">
        <v>42</v>
      </c>
      <c r="L3014">
        <v>42</v>
      </c>
      <c r="N3014" s="171" t="str">
        <f t="shared" si="141"/>
        <v>845086-MBLCK-M</v>
      </c>
      <c r="O3014" s="172">
        <f>IF(B3014="NET","",IF(B3014="","",IFERROR(VLOOKUP(N3014,EAN!$A:$B,2,FALSE),"MANGLER - MÅ OPPDATERE EAN-FANEN")))</f>
        <v>7048652274564</v>
      </c>
      <c r="P3014" s="171">
        <f t="shared" si="142"/>
        <v>42</v>
      </c>
      <c r="Q3014" s="171">
        <f t="shared" si="143"/>
        <v>42</v>
      </c>
      <c r="S3014" s="102">
        <f>IF(B3014="NET","",IFERROR(VLOOKUP(O3014,'2) Order Form'!$V$9:$V$905,1,FALSE),"Ikke med I order form"))</f>
        <v>7048652274564</v>
      </c>
    </row>
    <row r="3015" spans="1:19">
      <c r="A3015">
        <v>845086</v>
      </c>
      <c r="B3015" t="s">
        <v>1346</v>
      </c>
      <c r="C3015" t="s">
        <v>3939</v>
      </c>
      <c r="D3015" t="s">
        <v>424</v>
      </c>
      <c r="E3015" t="s">
        <v>936</v>
      </c>
      <c r="F3015" t="s">
        <v>66</v>
      </c>
      <c r="G3015" t="s">
        <v>111</v>
      </c>
      <c r="H3015">
        <v>33</v>
      </c>
      <c r="I3015">
        <v>33</v>
      </c>
      <c r="J3015">
        <v>33</v>
      </c>
      <c r="K3015">
        <v>33</v>
      </c>
      <c r="L3015">
        <v>33</v>
      </c>
      <c r="N3015" s="171" t="str">
        <f t="shared" si="141"/>
        <v>845086-MBLCK-L</v>
      </c>
      <c r="O3015" s="172">
        <f>IF(B3015="NET","",IF(B3015="","",IFERROR(VLOOKUP(N3015,EAN!$A:$B,2,FALSE),"MANGLER - MÅ OPPDATERE EAN-FANEN")))</f>
        <v>7048652274557</v>
      </c>
      <c r="P3015" s="171">
        <f t="shared" si="142"/>
        <v>33</v>
      </c>
      <c r="Q3015" s="171">
        <f t="shared" si="143"/>
        <v>33</v>
      </c>
      <c r="S3015" s="102">
        <f>IF(B3015="NET","",IFERROR(VLOOKUP(O3015,'2) Order Form'!$V$9:$V$905,1,FALSE),"Ikke med I order form"))</f>
        <v>7048652274557</v>
      </c>
    </row>
    <row r="3016" spans="1:19">
      <c r="A3016">
        <v>845086</v>
      </c>
      <c r="B3016" t="s">
        <v>1346</v>
      </c>
      <c r="C3016" t="s">
        <v>3939</v>
      </c>
      <c r="D3016" t="s">
        <v>509</v>
      </c>
      <c r="E3016" t="s">
        <v>147</v>
      </c>
      <c r="F3016" t="s">
        <v>7</v>
      </c>
      <c r="G3016" t="s">
        <v>214</v>
      </c>
      <c r="H3016">
        <v>0</v>
      </c>
      <c r="I3016">
        <v>0</v>
      </c>
      <c r="J3016">
        <v>0</v>
      </c>
      <c r="K3016">
        <v>0</v>
      </c>
      <c r="L3016">
        <v>0</v>
      </c>
      <c r="N3016" s="171" t="str">
        <f t="shared" si="141"/>
        <v>845086-MSLGY-M</v>
      </c>
      <c r="O3016" s="172">
        <f>IF(B3016="NET","",IF(B3016="","",IFERROR(VLOOKUP(N3016,EAN!$A:$B,2,FALSE),"MANGLER - MÅ OPPDATERE EAN-FANEN")))</f>
        <v>7048652274588</v>
      </c>
      <c r="P3016" s="171">
        <f t="shared" si="142"/>
        <v>0</v>
      </c>
      <c r="Q3016" s="171">
        <f t="shared" si="143"/>
        <v>0</v>
      </c>
      <c r="S3016" s="102" t="str">
        <f>IF(B3016="NET","",IFERROR(VLOOKUP(O3016,'2) Order Form'!$V$9:$V$905,1,FALSE),"Ikke med I order form"))</f>
        <v>Ikke med I order form</v>
      </c>
    </row>
    <row r="3017" spans="1:19">
      <c r="A3017">
        <v>845086</v>
      </c>
      <c r="B3017" t="s">
        <v>1346</v>
      </c>
      <c r="C3017" t="s">
        <v>3939</v>
      </c>
      <c r="D3017" t="s">
        <v>510</v>
      </c>
      <c r="E3017" t="s">
        <v>147</v>
      </c>
      <c r="F3017" t="s">
        <v>66</v>
      </c>
      <c r="G3017" t="s">
        <v>214</v>
      </c>
      <c r="H3017">
        <v>0</v>
      </c>
      <c r="I3017">
        <v>0</v>
      </c>
      <c r="J3017">
        <v>0</v>
      </c>
      <c r="K3017">
        <v>0</v>
      </c>
      <c r="L3017">
        <v>0</v>
      </c>
      <c r="N3017" s="171" t="str">
        <f t="shared" si="141"/>
        <v>845086-MSLGY-L</v>
      </c>
      <c r="O3017" s="172">
        <f>IF(B3017="NET","",IF(B3017="","",IFERROR(VLOOKUP(N3017,EAN!$A:$B,2,FALSE),"MANGLER - MÅ OPPDATERE EAN-FANEN")))</f>
        <v>7048652274571</v>
      </c>
      <c r="P3017" s="171">
        <f t="shared" si="142"/>
        <v>0</v>
      </c>
      <c r="Q3017" s="171">
        <f t="shared" si="143"/>
        <v>0</v>
      </c>
      <c r="S3017" s="102" t="str">
        <f>IF(B3017="NET","",IFERROR(VLOOKUP(O3017,'2) Order Form'!$V$9:$V$905,1,FALSE),"Ikke med I order form"))</f>
        <v>Ikke med I order form</v>
      </c>
    </row>
    <row r="3018" spans="1:19">
      <c r="A3018">
        <v>845086</v>
      </c>
      <c r="B3018" t="s">
        <v>1346</v>
      </c>
      <c r="C3018" t="s">
        <v>3939</v>
      </c>
      <c r="D3018" t="s">
        <v>482</v>
      </c>
      <c r="E3018" t="s">
        <v>84</v>
      </c>
      <c r="F3018" t="s">
        <v>7</v>
      </c>
      <c r="G3018" t="s">
        <v>111</v>
      </c>
      <c r="H3018">
        <v>24</v>
      </c>
      <c r="I3018">
        <v>24</v>
      </c>
      <c r="J3018">
        <v>24</v>
      </c>
      <c r="K3018">
        <v>24</v>
      </c>
      <c r="L3018">
        <v>24</v>
      </c>
      <c r="N3018" s="171" t="str">
        <f t="shared" si="141"/>
        <v>845086-MWHTE-M</v>
      </c>
      <c r="O3018" s="172">
        <f>IF(B3018="NET","",IF(B3018="","",IFERROR(VLOOKUP(N3018,EAN!$A:$B,2,FALSE),"MANGLER - MÅ OPPDATERE EAN-FANEN")))</f>
        <v>7048652274601</v>
      </c>
      <c r="P3018" s="171">
        <f t="shared" si="142"/>
        <v>24</v>
      </c>
      <c r="Q3018" s="171">
        <f t="shared" si="143"/>
        <v>24</v>
      </c>
      <c r="S3018" s="102">
        <f>IF(B3018="NET","",IFERROR(VLOOKUP(O3018,'2) Order Form'!$V$9:$V$905,1,FALSE),"Ikke med I order form"))</f>
        <v>7048652274601</v>
      </c>
    </row>
    <row r="3019" spans="1:19">
      <c r="A3019">
        <v>845086</v>
      </c>
      <c r="B3019" t="s">
        <v>1346</v>
      </c>
      <c r="C3019" t="s">
        <v>3939</v>
      </c>
      <c r="D3019" t="s">
        <v>483</v>
      </c>
      <c r="E3019" t="s">
        <v>84</v>
      </c>
      <c r="F3019" t="s">
        <v>66</v>
      </c>
      <c r="G3019" t="s">
        <v>111</v>
      </c>
      <c r="H3019">
        <v>36</v>
      </c>
      <c r="I3019">
        <v>36</v>
      </c>
      <c r="J3019">
        <v>36</v>
      </c>
      <c r="K3019">
        <v>36</v>
      </c>
      <c r="L3019">
        <v>36</v>
      </c>
      <c r="N3019" s="171" t="str">
        <f t="shared" si="141"/>
        <v>845086-MWHTE-L</v>
      </c>
      <c r="O3019" s="172">
        <f>IF(B3019="NET","",IF(B3019="","",IFERROR(VLOOKUP(N3019,EAN!$A:$B,2,FALSE),"MANGLER - MÅ OPPDATERE EAN-FANEN")))</f>
        <v>7048652274595</v>
      </c>
      <c r="P3019" s="171">
        <f t="shared" si="142"/>
        <v>36</v>
      </c>
      <c r="Q3019" s="171">
        <f t="shared" si="143"/>
        <v>36</v>
      </c>
      <c r="S3019" s="102">
        <f>IF(B3019="NET","",IFERROR(VLOOKUP(O3019,'2) Order Form'!$V$9:$V$905,1,FALSE),"Ikke med I order form"))</f>
        <v>7048652274595</v>
      </c>
    </row>
    <row r="3020" spans="1:19">
      <c r="A3020" s="140">
        <v>845091</v>
      </c>
      <c r="B3020" t="s">
        <v>170</v>
      </c>
      <c r="H3020" s="140">
        <v>202341</v>
      </c>
      <c r="I3020" s="140">
        <v>202342</v>
      </c>
      <c r="J3020" s="140">
        <v>202343</v>
      </c>
      <c r="K3020" s="140">
        <v>202344</v>
      </c>
      <c r="L3020" s="140">
        <v>202345</v>
      </c>
      <c r="N3020" s="171" t="str">
        <f t="shared" si="141"/>
        <v>845091-</v>
      </c>
      <c r="O3020" s="172" t="str">
        <f>IF(B3020="NET","",IF(B3020="","",IFERROR(VLOOKUP(N3020,EAN!$A:$B,2,FALSE),"MANGLER - MÅ OPPDATERE EAN-FANEN")))</f>
        <v/>
      </c>
      <c r="P3020" s="171">
        <f t="shared" si="142"/>
        <v>202341</v>
      </c>
      <c r="Q3020" s="171">
        <f t="shared" si="143"/>
        <v>202345</v>
      </c>
      <c r="S3020" s="102" t="str">
        <f>IF(B3020="NET","",IFERROR(VLOOKUP(O3020,'2) Order Form'!$V$9:$V$905,1,FALSE),"Ikke med I order form"))</f>
        <v/>
      </c>
    </row>
    <row r="3021" spans="1:19">
      <c r="A3021">
        <v>845091</v>
      </c>
      <c r="B3021" t="s">
        <v>989</v>
      </c>
      <c r="C3021" t="s">
        <v>3939</v>
      </c>
      <c r="D3021" t="s">
        <v>1072</v>
      </c>
      <c r="E3021" t="s">
        <v>1361</v>
      </c>
      <c r="F3021" t="s">
        <v>79</v>
      </c>
      <c r="G3021" t="s">
        <v>214</v>
      </c>
      <c r="H3021">
        <v>16</v>
      </c>
      <c r="I3021">
        <v>16</v>
      </c>
      <c r="J3021">
        <v>16</v>
      </c>
      <c r="K3021">
        <v>16</v>
      </c>
      <c r="L3021">
        <v>16</v>
      </c>
      <c r="N3021" s="171" t="str">
        <f t="shared" si="141"/>
        <v>845091-DPUMC-SM</v>
      </c>
      <c r="O3021" s="172">
        <f>IF(B3021="NET","",IF(B3021="","",IFERROR(VLOOKUP(N3021,EAN!$A:$B,2,FALSE),"MANGLER - MÅ OPPDATERE EAN-FANEN")))</f>
        <v>7048652767349</v>
      </c>
      <c r="P3021" s="171">
        <f t="shared" si="142"/>
        <v>16</v>
      </c>
      <c r="Q3021" s="171">
        <f t="shared" si="143"/>
        <v>16</v>
      </c>
      <c r="S3021" s="102" t="str">
        <f>IF(B3021="NET","",IFERROR(VLOOKUP(O3021,'2) Order Form'!$V$9:$V$905,1,FALSE),"Ikke med I order form"))</f>
        <v>Ikke med I order form</v>
      </c>
    </row>
    <row r="3022" spans="1:19">
      <c r="A3022">
        <v>845091</v>
      </c>
      <c r="B3022" t="s">
        <v>989</v>
      </c>
      <c r="C3022" t="s">
        <v>3939</v>
      </c>
      <c r="D3022" t="s">
        <v>1073</v>
      </c>
      <c r="E3022" t="s">
        <v>1361</v>
      </c>
      <c r="F3022" t="s">
        <v>80</v>
      </c>
      <c r="G3022" t="s">
        <v>214</v>
      </c>
      <c r="H3022">
        <v>1</v>
      </c>
      <c r="I3022">
        <v>1</v>
      </c>
      <c r="J3022">
        <v>1</v>
      </c>
      <c r="K3022">
        <v>1</v>
      </c>
      <c r="L3022">
        <v>1</v>
      </c>
      <c r="N3022" s="171" t="str">
        <f t="shared" si="141"/>
        <v>845091-DPUMC-ML</v>
      </c>
      <c r="O3022" s="172">
        <f>IF(B3022="NET","",IF(B3022="","",IFERROR(VLOOKUP(N3022,EAN!$A:$B,2,FALSE),"MANGLER - MÅ OPPDATERE EAN-FANEN")))</f>
        <v>7048652767332</v>
      </c>
      <c r="P3022" s="171">
        <f t="shared" si="142"/>
        <v>1</v>
      </c>
      <c r="Q3022" s="171">
        <f t="shared" si="143"/>
        <v>1</v>
      </c>
      <c r="S3022" s="102" t="str">
        <f>IF(B3022="NET","",IFERROR(VLOOKUP(O3022,'2) Order Form'!$V$9:$V$905,1,FALSE),"Ikke med I order form"))</f>
        <v>Ikke med I order form</v>
      </c>
    </row>
    <row r="3023" spans="1:19">
      <c r="A3023">
        <v>845091</v>
      </c>
      <c r="B3023" t="s">
        <v>989</v>
      </c>
      <c r="C3023" t="s">
        <v>3939</v>
      </c>
      <c r="D3023" t="s">
        <v>1074</v>
      </c>
      <c r="E3023" t="s">
        <v>1361</v>
      </c>
      <c r="F3023" t="s">
        <v>81</v>
      </c>
      <c r="G3023" t="s">
        <v>214</v>
      </c>
      <c r="H3023">
        <v>6</v>
      </c>
      <c r="I3023">
        <v>6</v>
      </c>
      <c r="J3023">
        <v>6</v>
      </c>
      <c r="K3023">
        <v>6</v>
      </c>
      <c r="L3023">
        <v>6</v>
      </c>
      <c r="N3023" s="171" t="str">
        <f t="shared" si="141"/>
        <v>845091-DPUMC-LXL</v>
      </c>
      <c r="O3023" s="172">
        <f>IF(B3023="NET","",IF(B3023="","",IFERROR(VLOOKUP(N3023,EAN!$A:$B,2,FALSE),"MANGLER - MÅ OPPDATERE EAN-FANEN")))</f>
        <v>7048652767325</v>
      </c>
      <c r="P3023" s="171">
        <f t="shared" si="142"/>
        <v>6</v>
      </c>
      <c r="Q3023" s="171">
        <f t="shared" si="143"/>
        <v>6</v>
      </c>
      <c r="S3023" s="102" t="str">
        <f>IF(B3023="NET","",IFERROR(VLOOKUP(O3023,'2) Order Form'!$V$9:$V$905,1,FALSE),"Ikke med I order form"))</f>
        <v>Ikke med I order form</v>
      </c>
    </row>
    <row r="3024" spans="1:19">
      <c r="A3024">
        <v>845091</v>
      </c>
      <c r="B3024" t="s">
        <v>989</v>
      </c>
      <c r="C3024" t="s">
        <v>3939</v>
      </c>
      <c r="D3024" t="s">
        <v>171</v>
      </c>
      <c r="E3024" t="s">
        <v>162</v>
      </c>
      <c r="F3024" t="s">
        <v>79</v>
      </c>
      <c r="G3024" t="s">
        <v>111</v>
      </c>
      <c r="H3024">
        <v>6</v>
      </c>
      <c r="I3024">
        <v>6</v>
      </c>
      <c r="J3024">
        <v>6</v>
      </c>
      <c r="K3024">
        <v>6</v>
      </c>
      <c r="L3024">
        <v>6</v>
      </c>
      <c r="N3024" s="171" t="str">
        <f t="shared" si="141"/>
        <v>845091-DTBLK-SM</v>
      </c>
      <c r="O3024" s="172">
        <f>IF(B3024="NET","",IF(B3024="","",IFERROR(VLOOKUP(N3024,EAN!$A:$B,2,FALSE),"MANGLER - MÅ OPPDATERE EAN-FANEN")))</f>
        <v>7048652274755</v>
      </c>
      <c r="P3024" s="171">
        <f t="shared" si="142"/>
        <v>6</v>
      </c>
      <c r="Q3024" s="171">
        <f t="shared" si="143"/>
        <v>6</v>
      </c>
      <c r="S3024" s="102" t="str">
        <f>IF(B3024="NET","",IFERROR(VLOOKUP(O3024,'2) Order Form'!$V$9:$V$905,1,FALSE),"Ikke med I order form"))</f>
        <v>Ikke med I order form</v>
      </c>
    </row>
    <row r="3025" spans="1:19">
      <c r="A3025">
        <v>845091</v>
      </c>
      <c r="B3025" t="s">
        <v>989</v>
      </c>
      <c r="C3025" t="s">
        <v>3939</v>
      </c>
      <c r="D3025" t="s">
        <v>172</v>
      </c>
      <c r="E3025" t="s">
        <v>162</v>
      </c>
      <c r="F3025" t="s">
        <v>80</v>
      </c>
      <c r="G3025" t="s">
        <v>111</v>
      </c>
      <c r="H3025">
        <v>1</v>
      </c>
      <c r="I3025">
        <v>1</v>
      </c>
      <c r="J3025">
        <v>1</v>
      </c>
      <c r="K3025">
        <v>1</v>
      </c>
      <c r="L3025">
        <v>1</v>
      </c>
      <c r="N3025" s="171" t="str">
        <f t="shared" si="141"/>
        <v>845091-DTBLK-ML</v>
      </c>
      <c r="O3025" s="172">
        <f>IF(B3025="NET","",IF(B3025="","",IFERROR(VLOOKUP(N3025,EAN!$A:$B,2,FALSE),"MANGLER - MÅ OPPDATERE EAN-FANEN")))</f>
        <v>7048652274748</v>
      </c>
      <c r="P3025" s="171">
        <f t="shared" si="142"/>
        <v>1</v>
      </c>
      <c r="Q3025" s="171">
        <f t="shared" si="143"/>
        <v>1</v>
      </c>
      <c r="S3025" s="102" t="str">
        <f>IF(B3025="NET","",IFERROR(VLOOKUP(O3025,'2) Order Form'!$V$9:$V$905,1,FALSE),"Ikke med I order form"))</f>
        <v>Ikke med I order form</v>
      </c>
    </row>
    <row r="3026" spans="1:19">
      <c r="A3026">
        <v>845091</v>
      </c>
      <c r="B3026" t="s">
        <v>989</v>
      </c>
      <c r="C3026" t="s">
        <v>3939</v>
      </c>
      <c r="D3026" t="s">
        <v>173</v>
      </c>
      <c r="E3026" t="s">
        <v>162</v>
      </c>
      <c r="F3026" t="s">
        <v>81</v>
      </c>
      <c r="G3026" t="s">
        <v>111</v>
      </c>
      <c r="H3026">
        <v>4</v>
      </c>
      <c r="I3026">
        <v>4</v>
      </c>
      <c r="J3026">
        <v>4</v>
      </c>
      <c r="K3026">
        <v>4</v>
      </c>
      <c r="L3026">
        <v>4</v>
      </c>
      <c r="N3026" s="171" t="str">
        <f t="shared" si="141"/>
        <v>845091-DTBLK-LXL</v>
      </c>
      <c r="O3026" s="172">
        <f>IF(B3026="NET","",IF(B3026="","",IFERROR(VLOOKUP(N3026,EAN!$A:$B,2,FALSE),"MANGLER - MÅ OPPDATERE EAN-FANEN")))</f>
        <v>7048652274731</v>
      </c>
      <c r="P3026" s="171">
        <f t="shared" si="142"/>
        <v>4</v>
      </c>
      <c r="Q3026" s="171">
        <f t="shared" si="143"/>
        <v>4</v>
      </c>
      <c r="S3026" s="102" t="str">
        <f>IF(B3026="NET","",IFERROR(VLOOKUP(O3026,'2) Order Form'!$V$9:$V$905,1,FALSE),"Ikke med I order form"))</f>
        <v>Ikke med I order form</v>
      </c>
    </row>
    <row r="3027" spans="1:19">
      <c r="A3027">
        <v>845091</v>
      </c>
      <c r="B3027" t="s">
        <v>989</v>
      </c>
      <c r="C3027" t="s">
        <v>3939</v>
      </c>
      <c r="D3027" t="s">
        <v>511</v>
      </c>
      <c r="E3027" t="s">
        <v>990</v>
      </c>
      <c r="F3027" t="s">
        <v>79</v>
      </c>
      <c r="G3027" t="s">
        <v>214</v>
      </c>
      <c r="H3027">
        <v>34</v>
      </c>
      <c r="I3027">
        <v>34</v>
      </c>
      <c r="J3027">
        <v>34</v>
      </c>
      <c r="K3027">
        <v>34</v>
      </c>
      <c r="L3027">
        <v>34</v>
      </c>
      <c r="N3027" s="171" t="str">
        <f t="shared" ref="N3027:N3090" si="144">CONCATENATE(A3027,"-",D3027)</f>
        <v>845091-GCHOR-SM</v>
      </c>
      <c r="O3027" s="172">
        <f>IF(B3027="NET","",IF(B3027="","",IFERROR(VLOOKUP(N3027,EAN!$A:$B,2,FALSE),"MANGLER - MÅ OPPDATERE EAN-FANEN")))</f>
        <v>7048652661272</v>
      </c>
      <c r="P3027" s="171">
        <f t="shared" ref="P3027:P3090" si="145">H3027</f>
        <v>34</v>
      </c>
      <c r="Q3027" s="171">
        <f t="shared" ref="Q3027:Q3090" si="146">L3027</f>
        <v>34</v>
      </c>
      <c r="S3027" s="102" t="str">
        <f>IF(B3027="NET","",IFERROR(VLOOKUP(O3027,'2) Order Form'!$V$9:$V$905,1,FALSE),"Ikke med I order form"))</f>
        <v>Ikke med I order form</v>
      </c>
    </row>
    <row r="3028" spans="1:19">
      <c r="A3028">
        <v>845091</v>
      </c>
      <c r="B3028" t="s">
        <v>989</v>
      </c>
      <c r="C3028" t="s">
        <v>3939</v>
      </c>
      <c r="D3028" t="s">
        <v>512</v>
      </c>
      <c r="E3028" t="s">
        <v>990</v>
      </c>
      <c r="F3028" t="s">
        <v>80</v>
      </c>
      <c r="G3028" t="s">
        <v>214</v>
      </c>
      <c r="H3028">
        <v>0</v>
      </c>
      <c r="I3028">
        <v>0</v>
      </c>
      <c r="J3028">
        <v>0</v>
      </c>
      <c r="K3028">
        <v>0</v>
      </c>
      <c r="L3028">
        <v>0</v>
      </c>
      <c r="N3028" s="171" t="str">
        <f t="shared" si="144"/>
        <v>845091-GCHOR-ML</v>
      </c>
      <c r="O3028" s="172">
        <f>IF(B3028="NET","",IF(B3028="","",IFERROR(VLOOKUP(N3028,EAN!$A:$B,2,FALSE),"MANGLER - MÅ OPPDATERE EAN-FANEN")))</f>
        <v>7048652661265</v>
      </c>
      <c r="P3028" s="171">
        <f t="shared" si="145"/>
        <v>0</v>
      </c>
      <c r="Q3028" s="171">
        <f t="shared" si="146"/>
        <v>0</v>
      </c>
      <c r="S3028" s="102" t="str">
        <f>IF(B3028="NET","",IFERROR(VLOOKUP(O3028,'2) Order Form'!$V$9:$V$905,1,FALSE),"Ikke med I order form"))</f>
        <v>Ikke med I order form</v>
      </c>
    </row>
    <row r="3029" spans="1:19">
      <c r="A3029">
        <v>845091</v>
      </c>
      <c r="B3029" t="s">
        <v>989</v>
      </c>
      <c r="C3029" t="s">
        <v>3939</v>
      </c>
      <c r="D3029" t="s">
        <v>513</v>
      </c>
      <c r="E3029" t="s">
        <v>990</v>
      </c>
      <c r="F3029" t="s">
        <v>81</v>
      </c>
      <c r="G3029" t="s">
        <v>214</v>
      </c>
      <c r="H3029">
        <v>0</v>
      </c>
      <c r="I3029">
        <v>0</v>
      </c>
      <c r="J3029">
        <v>0</v>
      </c>
      <c r="K3029">
        <v>0</v>
      </c>
      <c r="L3029">
        <v>0</v>
      </c>
      <c r="N3029" s="171" t="str">
        <f t="shared" si="144"/>
        <v>845091-GCHOR-LXL</v>
      </c>
      <c r="O3029" s="172">
        <f>IF(B3029="NET","",IF(B3029="","",IFERROR(VLOOKUP(N3029,EAN!$A:$B,2,FALSE),"MANGLER - MÅ OPPDATERE EAN-FANEN")))</f>
        <v>7048652661258</v>
      </c>
      <c r="P3029" s="171">
        <f t="shared" si="145"/>
        <v>0</v>
      </c>
      <c r="Q3029" s="171">
        <f t="shared" si="146"/>
        <v>0</v>
      </c>
      <c r="S3029" s="102" t="str">
        <f>IF(B3029="NET","",IFERROR(VLOOKUP(O3029,'2) Order Form'!$V$9:$V$905,1,FALSE),"Ikke med I order form"))</f>
        <v>Ikke med I order form</v>
      </c>
    </row>
    <row r="3030" spans="1:19">
      <c r="A3030">
        <v>845091</v>
      </c>
      <c r="B3030" t="s">
        <v>989</v>
      </c>
      <c r="C3030" t="s">
        <v>3939</v>
      </c>
      <c r="D3030" t="s">
        <v>174</v>
      </c>
      <c r="E3030" t="s">
        <v>175</v>
      </c>
      <c r="F3030" t="s">
        <v>79</v>
      </c>
      <c r="G3030" t="s">
        <v>214</v>
      </c>
      <c r="H3030">
        <v>2</v>
      </c>
      <c r="I3030">
        <v>2</v>
      </c>
      <c r="J3030">
        <v>2</v>
      </c>
      <c r="K3030">
        <v>2</v>
      </c>
      <c r="L3030">
        <v>2</v>
      </c>
      <c r="N3030" s="171" t="str">
        <f t="shared" si="144"/>
        <v>845091-GFRED-SM</v>
      </c>
      <c r="O3030" s="172">
        <f>IF(B3030="NET","",IF(B3030="","",IFERROR(VLOOKUP(N3030,EAN!$A:$B,2,FALSE),"MANGLER - MÅ OPPDATERE EAN-FANEN")))</f>
        <v>7048652543301</v>
      </c>
      <c r="P3030" s="171">
        <f t="shared" si="145"/>
        <v>2</v>
      </c>
      <c r="Q3030" s="171">
        <f t="shared" si="146"/>
        <v>2</v>
      </c>
      <c r="S3030" s="102" t="str">
        <f>IF(B3030="NET","",IFERROR(VLOOKUP(O3030,'2) Order Form'!$V$9:$V$905,1,FALSE),"Ikke med I order form"))</f>
        <v>Ikke med I order form</v>
      </c>
    </row>
    <row r="3031" spans="1:19">
      <c r="A3031">
        <v>845091</v>
      </c>
      <c r="B3031" t="s">
        <v>989</v>
      </c>
      <c r="C3031" t="s">
        <v>3939</v>
      </c>
      <c r="D3031" t="s">
        <v>176</v>
      </c>
      <c r="E3031" t="s">
        <v>175</v>
      </c>
      <c r="F3031" t="s">
        <v>80</v>
      </c>
      <c r="G3031" t="s">
        <v>214</v>
      </c>
      <c r="H3031">
        <v>0</v>
      </c>
      <c r="I3031">
        <v>0</v>
      </c>
      <c r="J3031">
        <v>0</v>
      </c>
      <c r="K3031">
        <v>0</v>
      </c>
      <c r="L3031">
        <v>0</v>
      </c>
      <c r="N3031" s="171" t="str">
        <f t="shared" si="144"/>
        <v>845091-GFRED-ML</v>
      </c>
      <c r="O3031" s="172">
        <f>IF(B3031="NET","",IF(B3031="","",IFERROR(VLOOKUP(N3031,EAN!$A:$B,2,FALSE),"MANGLER - MÅ OPPDATERE EAN-FANEN")))</f>
        <v>7048652543295</v>
      </c>
      <c r="P3031" s="171">
        <f t="shared" si="145"/>
        <v>0</v>
      </c>
      <c r="Q3031" s="171">
        <f t="shared" si="146"/>
        <v>0</v>
      </c>
      <c r="S3031" s="102" t="str">
        <f>IF(B3031="NET","",IFERROR(VLOOKUP(O3031,'2) Order Form'!$V$9:$V$905,1,FALSE),"Ikke med I order form"))</f>
        <v>Ikke med I order form</v>
      </c>
    </row>
    <row r="3032" spans="1:19">
      <c r="A3032">
        <v>845091</v>
      </c>
      <c r="B3032" t="s">
        <v>989</v>
      </c>
      <c r="C3032" t="s">
        <v>3939</v>
      </c>
      <c r="D3032" t="s">
        <v>177</v>
      </c>
      <c r="E3032" t="s">
        <v>175</v>
      </c>
      <c r="F3032" t="s">
        <v>81</v>
      </c>
      <c r="G3032" t="s">
        <v>214</v>
      </c>
      <c r="H3032">
        <v>0</v>
      </c>
      <c r="I3032">
        <v>0</v>
      </c>
      <c r="J3032">
        <v>0</v>
      </c>
      <c r="K3032">
        <v>0</v>
      </c>
      <c r="L3032">
        <v>0</v>
      </c>
      <c r="N3032" s="171" t="str">
        <f t="shared" si="144"/>
        <v>845091-GFRED-LXL</v>
      </c>
      <c r="O3032" s="172">
        <f>IF(B3032="NET","",IF(B3032="","",IFERROR(VLOOKUP(N3032,EAN!$A:$B,2,FALSE),"MANGLER - MÅ OPPDATERE EAN-FANEN")))</f>
        <v>7048652543288</v>
      </c>
      <c r="P3032" s="171">
        <f t="shared" si="145"/>
        <v>0</v>
      </c>
      <c r="Q3032" s="171">
        <f t="shared" si="146"/>
        <v>0</v>
      </c>
      <c r="S3032" s="102" t="str">
        <f>IF(B3032="NET","",IFERROR(VLOOKUP(O3032,'2) Order Form'!$V$9:$V$905,1,FALSE),"Ikke med I order form"))</f>
        <v>Ikke med I order form</v>
      </c>
    </row>
    <row r="3033" spans="1:19">
      <c r="A3033">
        <v>845091</v>
      </c>
      <c r="B3033" t="s">
        <v>989</v>
      </c>
      <c r="C3033" t="s">
        <v>3939</v>
      </c>
      <c r="D3033" t="s">
        <v>514</v>
      </c>
      <c r="E3033" t="s">
        <v>991</v>
      </c>
      <c r="F3033" t="s">
        <v>79</v>
      </c>
      <c r="G3033" t="s">
        <v>214</v>
      </c>
      <c r="H3033">
        <v>0</v>
      </c>
      <c r="I3033">
        <v>0</v>
      </c>
      <c r="J3033">
        <v>0</v>
      </c>
      <c r="K3033">
        <v>0</v>
      </c>
      <c r="L3033">
        <v>0</v>
      </c>
      <c r="N3033" s="171" t="str">
        <f t="shared" si="144"/>
        <v>845091-GLIAQM-SM</v>
      </c>
      <c r="O3033" s="172">
        <f>IF(B3033="NET","",IF(B3033="","",IFERROR(VLOOKUP(N3033,EAN!$A:$B,2,FALSE),"MANGLER - MÅ OPPDATERE EAN-FANEN")))</f>
        <v>7048652661302</v>
      </c>
      <c r="P3033" s="171">
        <f t="shared" si="145"/>
        <v>0</v>
      </c>
      <c r="Q3033" s="171">
        <f t="shared" si="146"/>
        <v>0</v>
      </c>
      <c r="S3033" s="102" t="str">
        <f>IF(B3033="NET","",IFERROR(VLOOKUP(O3033,'2) Order Form'!$V$9:$V$905,1,FALSE),"Ikke med I order form"))</f>
        <v>Ikke med I order form</v>
      </c>
    </row>
    <row r="3034" spans="1:19">
      <c r="A3034">
        <v>845091</v>
      </c>
      <c r="B3034" t="s">
        <v>989</v>
      </c>
      <c r="C3034" t="s">
        <v>3939</v>
      </c>
      <c r="D3034" t="s">
        <v>515</v>
      </c>
      <c r="E3034" t="s">
        <v>991</v>
      </c>
      <c r="F3034" t="s">
        <v>80</v>
      </c>
      <c r="G3034" t="s">
        <v>214</v>
      </c>
      <c r="H3034">
        <v>0</v>
      </c>
      <c r="I3034">
        <v>0</v>
      </c>
      <c r="J3034">
        <v>0</v>
      </c>
      <c r="K3034">
        <v>0</v>
      </c>
      <c r="L3034">
        <v>0</v>
      </c>
      <c r="N3034" s="171" t="str">
        <f t="shared" si="144"/>
        <v>845091-GLIAQM-ML</v>
      </c>
      <c r="O3034" s="172">
        <f>IF(B3034="NET","",IF(B3034="","",IFERROR(VLOOKUP(N3034,EAN!$A:$B,2,FALSE),"MANGLER - MÅ OPPDATERE EAN-FANEN")))</f>
        <v>7048652661296</v>
      </c>
      <c r="P3034" s="171">
        <f t="shared" si="145"/>
        <v>0</v>
      </c>
      <c r="Q3034" s="171">
        <f t="shared" si="146"/>
        <v>0</v>
      </c>
      <c r="S3034" s="102" t="str">
        <f>IF(B3034="NET","",IFERROR(VLOOKUP(O3034,'2) Order Form'!$V$9:$V$905,1,FALSE),"Ikke med I order form"))</f>
        <v>Ikke med I order form</v>
      </c>
    </row>
    <row r="3035" spans="1:19">
      <c r="A3035">
        <v>845091</v>
      </c>
      <c r="B3035" t="s">
        <v>989</v>
      </c>
      <c r="C3035" t="s">
        <v>3939</v>
      </c>
      <c r="D3035" t="s">
        <v>516</v>
      </c>
      <c r="E3035" t="s">
        <v>991</v>
      </c>
      <c r="F3035" t="s">
        <v>81</v>
      </c>
      <c r="G3035" t="s">
        <v>214</v>
      </c>
      <c r="H3035">
        <v>0</v>
      </c>
      <c r="I3035">
        <v>0</v>
      </c>
      <c r="J3035">
        <v>0</v>
      </c>
      <c r="K3035">
        <v>0</v>
      </c>
      <c r="L3035">
        <v>0</v>
      </c>
      <c r="N3035" s="171" t="str">
        <f t="shared" si="144"/>
        <v>845091-GLIAQM-LXL</v>
      </c>
      <c r="O3035" s="172">
        <f>IF(B3035="NET","",IF(B3035="","",IFERROR(VLOOKUP(N3035,EAN!$A:$B,2,FALSE),"MANGLER - MÅ OPPDATERE EAN-FANEN")))</f>
        <v>7048652661289</v>
      </c>
      <c r="P3035" s="171">
        <f t="shared" si="145"/>
        <v>0</v>
      </c>
      <c r="Q3035" s="171">
        <f t="shared" si="146"/>
        <v>0</v>
      </c>
      <c r="S3035" s="102" t="str">
        <f>IF(B3035="NET","",IFERROR(VLOOKUP(O3035,'2) Order Form'!$V$9:$V$905,1,FALSE),"Ikke med I order form"))</f>
        <v>Ikke med I order form</v>
      </c>
    </row>
    <row r="3036" spans="1:19">
      <c r="A3036">
        <v>845091</v>
      </c>
      <c r="B3036" t="s">
        <v>989</v>
      </c>
      <c r="C3036" t="s">
        <v>3939</v>
      </c>
      <c r="D3036" t="s">
        <v>4029</v>
      </c>
      <c r="E3036" t="s">
        <v>4030</v>
      </c>
      <c r="F3036" t="s">
        <v>79</v>
      </c>
      <c r="G3036" t="s">
        <v>111</v>
      </c>
      <c r="H3036">
        <v>0</v>
      </c>
      <c r="I3036">
        <v>0</v>
      </c>
      <c r="J3036">
        <v>0</v>
      </c>
      <c r="K3036">
        <v>0</v>
      </c>
      <c r="L3036">
        <v>0</v>
      </c>
      <c r="N3036" s="171" t="str">
        <f t="shared" si="144"/>
        <v>845091-GSPNT-SM</v>
      </c>
      <c r="O3036" s="172" t="str">
        <f>IF(B3036="NET","",IF(B3036="","",IFERROR(VLOOKUP(N3036,EAN!$A:$B,2,FALSE),"MANGLER - MÅ OPPDATERE EAN-FANEN")))</f>
        <v>MANGLER - MÅ OPPDATERE EAN-FANEN</v>
      </c>
      <c r="P3036" s="171">
        <f t="shared" si="145"/>
        <v>0</v>
      </c>
      <c r="Q3036" s="171">
        <f t="shared" si="146"/>
        <v>0</v>
      </c>
      <c r="S3036" s="102" t="str">
        <f>IF(B3036="NET","",IFERROR(VLOOKUP(O3036,'2) Order Form'!$V$9:$V$905,1,FALSE),"Ikke med I order form"))</f>
        <v>Ikke med I order form</v>
      </c>
    </row>
    <row r="3037" spans="1:19">
      <c r="A3037">
        <v>845091</v>
      </c>
      <c r="B3037" t="s">
        <v>989</v>
      </c>
      <c r="C3037" t="s">
        <v>3939</v>
      </c>
      <c r="D3037" t="s">
        <v>4031</v>
      </c>
      <c r="E3037" t="s">
        <v>4030</v>
      </c>
      <c r="F3037" t="s">
        <v>80</v>
      </c>
      <c r="G3037" t="s">
        <v>111</v>
      </c>
      <c r="H3037">
        <v>0</v>
      </c>
      <c r="I3037">
        <v>0</v>
      </c>
      <c r="J3037">
        <v>0</v>
      </c>
      <c r="K3037">
        <v>0</v>
      </c>
      <c r="L3037">
        <v>0</v>
      </c>
      <c r="N3037" s="171" t="str">
        <f t="shared" si="144"/>
        <v>845091-GSPNT-ML</v>
      </c>
      <c r="O3037" s="172" t="str">
        <f>IF(B3037="NET","",IF(B3037="","",IFERROR(VLOOKUP(N3037,EAN!$A:$B,2,FALSE),"MANGLER - MÅ OPPDATERE EAN-FANEN")))</f>
        <v>MANGLER - MÅ OPPDATERE EAN-FANEN</v>
      </c>
      <c r="P3037" s="171">
        <f t="shared" si="145"/>
        <v>0</v>
      </c>
      <c r="Q3037" s="171">
        <f t="shared" si="146"/>
        <v>0</v>
      </c>
      <c r="S3037" s="102" t="str">
        <f>IF(B3037="NET","",IFERROR(VLOOKUP(O3037,'2) Order Form'!$V$9:$V$905,1,FALSE),"Ikke med I order form"))</f>
        <v>Ikke med I order form</v>
      </c>
    </row>
    <row r="3038" spans="1:19">
      <c r="A3038">
        <v>845091</v>
      </c>
      <c r="B3038" t="s">
        <v>989</v>
      </c>
      <c r="C3038" t="s">
        <v>3939</v>
      </c>
      <c r="D3038" t="s">
        <v>4032</v>
      </c>
      <c r="E3038" t="s">
        <v>4030</v>
      </c>
      <c r="F3038" t="s">
        <v>81</v>
      </c>
      <c r="G3038" t="s">
        <v>111</v>
      </c>
      <c r="H3038">
        <v>0</v>
      </c>
      <c r="I3038">
        <v>0</v>
      </c>
      <c r="J3038">
        <v>0</v>
      </c>
      <c r="K3038">
        <v>0</v>
      </c>
      <c r="L3038">
        <v>0</v>
      </c>
      <c r="N3038" s="171" t="str">
        <f t="shared" si="144"/>
        <v>845091-GSPNT-LXL</v>
      </c>
      <c r="O3038" s="172" t="str">
        <f>IF(B3038="NET","",IF(B3038="","",IFERROR(VLOOKUP(N3038,EAN!$A:$B,2,FALSE),"MANGLER - MÅ OPPDATERE EAN-FANEN")))</f>
        <v>MANGLER - MÅ OPPDATERE EAN-FANEN</v>
      </c>
      <c r="P3038" s="171">
        <f t="shared" si="145"/>
        <v>0</v>
      </c>
      <c r="Q3038" s="171">
        <f t="shared" si="146"/>
        <v>0</v>
      </c>
      <c r="S3038" s="102" t="str">
        <f>IF(B3038="NET","",IFERROR(VLOOKUP(O3038,'2) Order Form'!$V$9:$V$905,1,FALSE),"Ikke med I order form"))</f>
        <v>Ikke med I order form</v>
      </c>
    </row>
    <row r="3039" spans="1:19">
      <c r="A3039">
        <v>845091</v>
      </c>
      <c r="B3039" t="s">
        <v>989</v>
      </c>
      <c r="C3039" t="s">
        <v>3939</v>
      </c>
      <c r="D3039" t="s">
        <v>4033</v>
      </c>
      <c r="E3039" t="s">
        <v>4034</v>
      </c>
      <c r="F3039" t="s">
        <v>79</v>
      </c>
      <c r="G3039" t="s">
        <v>111</v>
      </c>
      <c r="H3039">
        <v>0</v>
      </c>
      <c r="I3039">
        <v>0</v>
      </c>
      <c r="J3039">
        <v>0</v>
      </c>
      <c r="K3039">
        <v>0</v>
      </c>
      <c r="L3039">
        <v>0</v>
      </c>
      <c r="N3039" s="171" t="str">
        <f t="shared" si="144"/>
        <v>845091-GSPRD-SM</v>
      </c>
      <c r="O3039" s="172" t="str">
        <f>IF(B3039="NET","",IF(B3039="","",IFERROR(VLOOKUP(N3039,EAN!$A:$B,2,FALSE),"MANGLER - MÅ OPPDATERE EAN-FANEN")))</f>
        <v>MANGLER - MÅ OPPDATERE EAN-FANEN</v>
      </c>
      <c r="P3039" s="171">
        <f t="shared" si="145"/>
        <v>0</v>
      </c>
      <c r="Q3039" s="171">
        <f t="shared" si="146"/>
        <v>0</v>
      </c>
      <c r="S3039" s="102" t="str">
        <f>IF(B3039="NET","",IFERROR(VLOOKUP(O3039,'2) Order Form'!$V$9:$V$905,1,FALSE),"Ikke med I order form"))</f>
        <v>Ikke med I order form</v>
      </c>
    </row>
    <row r="3040" spans="1:19">
      <c r="A3040">
        <v>845091</v>
      </c>
      <c r="B3040" t="s">
        <v>989</v>
      </c>
      <c r="C3040" t="s">
        <v>3939</v>
      </c>
      <c r="D3040" t="s">
        <v>4035</v>
      </c>
      <c r="E3040" t="s">
        <v>4034</v>
      </c>
      <c r="F3040" t="s">
        <v>80</v>
      </c>
      <c r="G3040" t="s">
        <v>111</v>
      </c>
      <c r="H3040">
        <v>0</v>
      </c>
      <c r="I3040">
        <v>0</v>
      </c>
      <c r="J3040">
        <v>0</v>
      </c>
      <c r="K3040">
        <v>0</v>
      </c>
      <c r="L3040">
        <v>0</v>
      </c>
      <c r="N3040" s="171" t="str">
        <f t="shared" si="144"/>
        <v>845091-GSPRD-ML</v>
      </c>
      <c r="O3040" s="172" t="str">
        <f>IF(B3040="NET","",IF(B3040="","",IFERROR(VLOOKUP(N3040,EAN!$A:$B,2,FALSE),"MANGLER - MÅ OPPDATERE EAN-FANEN")))</f>
        <v>MANGLER - MÅ OPPDATERE EAN-FANEN</v>
      </c>
      <c r="P3040" s="171">
        <f t="shared" si="145"/>
        <v>0</v>
      </c>
      <c r="Q3040" s="171">
        <f t="shared" si="146"/>
        <v>0</v>
      </c>
      <c r="S3040" s="102" t="str">
        <f>IF(B3040="NET","",IFERROR(VLOOKUP(O3040,'2) Order Form'!$V$9:$V$905,1,FALSE),"Ikke med I order form"))</f>
        <v>Ikke med I order form</v>
      </c>
    </row>
    <row r="3041" spans="1:19">
      <c r="A3041">
        <v>845091</v>
      </c>
      <c r="B3041" t="s">
        <v>989</v>
      </c>
      <c r="C3041" t="s">
        <v>3939</v>
      </c>
      <c r="D3041" t="s">
        <v>4036</v>
      </c>
      <c r="E3041" t="s">
        <v>4034</v>
      </c>
      <c r="F3041" t="s">
        <v>81</v>
      </c>
      <c r="G3041" t="s">
        <v>111</v>
      </c>
      <c r="H3041">
        <v>0</v>
      </c>
      <c r="I3041">
        <v>0</v>
      </c>
      <c r="J3041">
        <v>0</v>
      </c>
      <c r="K3041">
        <v>0</v>
      </c>
      <c r="L3041">
        <v>0</v>
      </c>
      <c r="N3041" s="171" t="str">
        <f t="shared" si="144"/>
        <v>845091-GSPRD-LXL</v>
      </c>
      <c r="O3041" s="172" t="str">
        <f>IF(B3041="NET","",IF(B3041="","",IFERROR(VLOOKUP(N3041,EAN!$A:$B,2,FALSE),"MANGLER - MÅ OPPDATERE EAN-FANEN")))</f>
        <v>MANGLER - MÅ OPPDATERE EAN-FANEN</v>
      </c>
      <c r="P3041" s="171">
        <f t="shared" si="145"/>
        <v>0</v>
      </c>
      <c r="Q3041" s="171">
        <f t="shared" si="146"/>
        <v>0</v>
      </c>
      <c r="S3041" s="102" t="str">
        <f>IF(B3041="NET","",IFERROR(VLOOKUP(O3041,'2) Order Form'!$V$9:$V$905,1,FALSE),"Ikke med I order form"))</f>
        <v>Ikke med I order form</v>
      </c>
    </row>
    <row r="3042" spans="1:19">
      <c r="A3042">
        <v>845091</v>
      </c>
      <c r="B3042" t="s">
        <v>989</v>
      </c>
      <c r="C3042" t="s">
        <v>3939</v>
      </c>
      <c r="D3042" t="s">
        <v>178</v>
      </c>
      <c r="E3042" t="s">
        <v>163</v>
      </c>
      <c r="F3042" t="s">
        <v>79</v>
      </c>
      <c r="G3042" t="s">
        <v>111</v>
      </c>
      <c r="H3042">
        <v>27</v>
      </c>
      <c r="I3042">
        <v>27</v>
      </c>
      <c r="J3042">
        <v>27</v>
      </c>
      <c r="K3042">
        <v>27</v>
      </c>
      <c r="L3042">
        <v>27</v>
      </c>
      <c r="N3042" s="171" t="str">
        <f t="shared" si="144"/>
        <v>845091-GSWHT-SM</v>
      </c>
      <c r="O3042" s="172">
        <f>IF(B3042="NET","",IF(B3042="","",IFERROR(VLOOKUP(N3042,EAN!$A:$B,2,FALSE),"MANGLER - MÅ OPPDATERE EAN-FANEN")))</f>
        <v>7048652274786</v>
      </c>
      <c r="P3042" s="171">
        <f t="shared" si="145"/>
        <v>27</v>
      </c>
      <c r="Q3042" s="171">
        <f t="shared" si="146"/>
        <v>27</v>
      </c>
      <c r="S3042" s="102" t="str">
        <f>IF(B3042="NET","",IFERROR(VLOOKUP(O3042,'2) Order Form'!$V$9:$V$905,1,FALSE),"Ikke med I order form"))</f>
        <v>Ikke med I order form</v>
      </c>
    </row>
    <row r="3043" spans="1:19">
      <c r="A3043">
        <v>845091</v>
      </c>
      <c r="B3043" t="s">
        <v>989</v>
      </c>
      <c r="C3043" t="s">
        <v>3939</v>
      </c>
      <c r="D3043" t="s">
        <v>179</v>
      </c>
      <c r="E3043" t="s">
        <v>163</v>
      </c>
      <c r="F3043" t="s">
        <v>80</v>
      </c>
      <c r="G3043" t="s">
        <v>111</v>
      </c>
      <c r="H3043">
        <v>21</v>
      </c>
      <c r="I3043">
        <v>21</v>
      </c>
      <c r="J3043">
        <v>21</v>
      </c>
      <c r="K3043">
        <v>21</v>
      </c>
      <c r="L3043">
        <v>21</v>
      </c>
      <c r="N3043" s="171" t="str">
        <f t="shared" si="144"/>
        <v>845091-GSWHT-ML</v>
      </c>
      <c r="O3043" s="172">
        <f>IF(B3043="NET","",IF(B3043="","",IFERROR(VLOOKUP(N3043,EAN!$A:$B,2,FALSE),"MANGLER - MÅ OPPDATERE EAN-FANEN")))</f>
        <v>7048652274779</v>
      </c>
      <c r="P3043" s="171">
        <f t="shared" si="145"/>
        <v>21</v>
      </c>
      <c r="Q3043" s="171">
        <f t="shared" si="146"/>
        <v>21</v>
      </c>
      <c r="S3043" s="102" t="str">
        <f>IF(B3043="NET","",IFERROR(VLOOKUP(O3043,'2) Order Form'!$V$9:$V$905,1,FALSE),"Ikke med I order form"))</f>
        <v>Ikke med I order form</v>
      </c>
    </row>
    <row r="3044" spans="1:19">
      <c r="A3044">
        <v>845091</v>
      </c>
      <c r="B3044" t="s">
        <v>989</v>
      </c>
      <c r="C3044" t="s">
        <v>3939</v>
      </c>
      <c r="D3044" t="s">
        <v>180</v>
      </c>
      <c r="E3044" t="s">
        <v>163</v>
      </c>
      <c r="F3044" t="s">
        <v>81</v>
      </c>
      <c r="G3044" t="s">
        <v>111</v>
      </c>
      <c r="H3044">
        <v>17</v>
      </c>
      <c r="I3044">
        <v>17</v>
      </c>
      <c r="J3044">
        <v>17</v>
      </c>
      <c r="K3044">
        <v>17</v>
      </c>
      <c r="L3044">
        <v>17</v>
      </c>
      <c r="N3044" s="171" t="str">
        <f t="shared" si="144"/>
        <v>845091-GSWHT-LXL</v>
      </c>
      <c r="O3044" s="172">
        <f>IF(B3044="NET","",IF(B3044="","",IFERROR(VLOOKUP(N3044,EAN!$A:$B,2,FALSE),"MANGLER - MÅ OPPDATERE EAN-FANEN")))</f>
        <v>7048652274762</v>
      </c>
      <c r="P3044" s="171">
        <f t="shared" si="145"/>
        <v>17</v>
      </c>
      <c r="Q3044" s="171">
        <f t="shared" si="146"/>
        <v>17</v>
      </c>
      <c r="S3044" s="102" t="str">
        <f>IF(B3044="NET","",IFERROR(VLOOKUP(O3044,'2) Order Form'!$V$9:$V$905,1,FALSE),"Ikke med I order form"))</f>
        <v>Ikke med I order form</v>
      </c>
    </row>
    <row r="3045" spans="1:19">
      <c r="A3045">
        <v>845091</v>
      </c>
      <c r="B3045" t="s">
        <v>989</v>
      </c>
      <c r="C3045" t="s">
        <v>3939</v>
      </c>
      <c r="D3045" t="s">
        <v>1075</v>
      </c>
      <c r="E3045" t="s">
        <v>2867</v>
      </c>
      <c r="F3045" t="s">
        <v>79</v>
      </c>
      <c r="G3045" t="s">
        <v>214</v>
      </c>
      <c r="H3045">
        <v>3</v>
      </c>
      <c r="I3045">
        <v>3</v>
      </c>
      <c r="J3045">
        <v>3</v>
      </c>
      <c r="K3045">
        <v>3</v>
      </c>
      <c r="L3045">
        <v>3</v>
      </c>
      <c r="N3045" s="171" t="str">
        <f t="shared" si="144"/>
        <v>845091-MBUOE-SM</v>
      </c>
      <c r="O3045" s="172">
        <f>IF(B3045="NET","",IF(B3045="","",IFERROR(VLOOKUP(N3045,EAN!$A:$B,2,FALSE),"MANGLER - MÅ OPPDATERE EAN-FANEN")))</f>
        <v>7048652767370</v>
      </c>
      <c r="P3045" s="171">
        <f t="shared" si="145"/>
        <v>3</v>
      </c>
      <c r="Q3045" s="171">
        <f t="shared" si="146"/>
        <v>3</v>
      </c>
      <c r="S3045" s="102" t="str">
        <f>IF(B3045="NET","",IFERROR(VLOOKUP(O3045,'2) Order Form'!$V$9:$V$905,1,FALSE),"Ikke med I order form"))</f>
        <v>Ikke med I order form</v>
      </c>
    </row>
    <row r="3046" spans="1:19">
      <c r="A3046">
        <v>845091</v>
      </c>
      <c r="B3046" t="s">
        <v>989</v>
      </c>
      <c r="C3046" t="s">
        <v>3939</v>
      </c>
      <c r="D3046" t="s">
        <v>1076</v>
      </c>
      <c r="E3046" t="s">
        <v>2867</v>
      </c>
      <c r="F3046" t="s">
        <v>80</v>
      </c>
      <c r="G3046" t="s">
        <v>214</v>
      </c>
      <c r="H3046">
        <v>0</v>
      </c>
      <c r="I3046">
        <v>0</v>
      </c>
      <c r="J3046">
        <v>0</v>
      </c>
      <c r="K3046">
        <v>0</v>
      </c>
      <c r="L3046">
        <v>0</v>
      </c>
      <c r="N3046" s="171" t="str">
        <f t="shared" si="144"/>
        <v>845091-MBUOE-ML</v>
      </c>
      <c r="O3046" s="172">
        <f>IF(B3046="NET","",IF(B3046="","",IFERROR(VLOOKUP(N3046,EAN!$A:$B,2,FALSE),"MANGLER - MÅ OPPDATERE EAN-FANEN")))</f>
        <v>7048652767363</v>
      </c>
      <c r="P3046" s="171">
        <f t="shared" si="145"/>
        <v>0</v>
      </c>
      <c r="Q3046" s="171">
        <f t="shared" si="146"/>
        <v>0</v>
      </c>
      <c r="S3046" s="102" t="str">
        <f>IF(B3046="NET","",IFERROR(VLOOKUP(O3046,'2) Order Form'!$V$9:$V$905,1,FALSE),"Ikke med I order form"))</f>
        <v>Ikke med I order form</v>
      </c>
    </row>
    <row r="3047" spans="1:19">
      <c r="A3047">
        <v>845091</v>
      </c>
      <c r="B3047" t="s">
        <v>989</v>
      </c>
      <c r="C3047" t="s">
        <v>3939</v>
      </c>
      <c r="D3047" t="s">
        <v>1077</v>
      </c>
      <c r="E3047" t="s">
        <v>2867</v>
      </c>
      <c r="F3047" t="s">
        <v>81</v>
      </c>
      <c r="G3047" t="s">
        <v>214</v>
      </c>
      <c r="H3047">
        <v>0</v>
      </c>
      <c r="I3047">
        <v>0</v>
      </c>
      <c r="J3047">
        <v>0</v>
      </c>
      <c r="K3047">
        <v>0</v>
      </c>
      <c r="L3047">
        <v>0</v>
      </c>
      <c r="N3047" s="171" t="str">
        <f t="shared" si="144"/>
        <v>845091-MBUOE-LXL</v>
      </c>
      <c r="O3047" s="172">
        <f>IF(B3047="NET","",IF(B3047="","",IFERROR(VLOOKUP(N3047,EAN!$A:$B,2,FALSE),"MANGLER - MÅ OPPDATERE EAN-FANEN")))</f>
        <v>7048652767356</v>
      </c>
      <c r="P3047" s="171">
        <f t="shared" si="145"/>
        <v>0</v>
      </c>
      <c r="Q3047" s="171">
        <f t="shared" si="146"/>
        <v>0</v>
      </c>
      <c r="S3047" s="102" t="str">
        <f>IF(B3047="NET","",IFERROR(VLOOKUP(O3047,'2) Order Form'!$V$9:$V$905,1,FALSE),"Ikke med I order form"))</f>
        <v>Ikke med I order form</v>
      </c>
    </row>
    <row r="3048" spans="1:19">
      <c r="A3048">
        <v>845091</v>
      </c>
      <c r="B3048" t="s">
        <v>989</v>
      </c>
      <c r="C3048" t="s">
        <v>3939</v>
      </c>
      <c r="D3048" t="s">
        <v>517</v>
      </c>
      <c r="E3048" t="s">
        <v>992</v>
      </c>
      <c r="F3048" t="s">
        <v>79</v>
      </c>
      <c r="G3048" t="s">
        <v>214</v>
      </c>
      <c r="H3048">
        <v>0</v>
      </c>
      <c r="I3048">
        <v>0</v>
      </c>
      <c r="J3048">
        <v>0</v>
      </c>
      <c r="K3048">
        <v>0</v>
      </c>
      <c r="L3048">
        <v>0</v>
      </c>
      <c r="N3048" s="171" t="str">
        <f t="shared" si="144"/>
        <v>845091-MFGMC-SM</v>
      </c>
      <c r="O3048" s="172">
        <f>IF(B3048="NET","",IF(B3048="","",IFERROR(VLOOKUP(N3048,EAN!$A:$B,2,FALSE),"MANGLER - MÅ OPPDATERE EAN-FANEN")))</f>
        <v>7048652543332</v>
      </c>
      <c r="P3048" s="171">
        <f t="shared" si="145"/>
        <v>0</v>
      </c>
      <c r="Q3048" s="171">
        <f t="shared" si="146"/>
        <v>0</v>
      </c>
      <c r="S3048" s="102" t="str">
        <f>IF(B3048="NET","",IFERROR(VLOOKUP(O3048,'2) Order Form'!$V$9:$V$905,1,FALSE),"Ikke med I order form"))</f>
        <v>Ikke med I order form</v>
      </c>
    </row>
    <row r="3049" spans="1:19">
      <c r="A3049">
        <v>845091</v>
      </c>
      <c r="B3049" t="s">
        <v>989</v>
      </c>
      <c r="C3049" t="s">
        <v>3939</v>
      </c>
      <c r="D3049" t="s">
        <v>518</v>
      </c>
      <c r="E3049" t="s">
        <v>992</v>
      </c>
      <c r="F3049" t="s">
        <v>80</v>
      </c>
      <c r="G3049" t="s">
        <v>214</v>
      </c>
      <c r="H3049">
        <v>0</v>
      </c>
      <c r="I3049">
        <v>0</v>
      </c>
      <c r="J3049">
        <v>0</v>
      </c>
      <c r="K3049">
        <v>0</v>
      </c>
      <c r="L3049">
        <v>0</v>
      </c>
      <c r="N3049" s="171" t="str">
        <f t="shared" si="144"/>
        <v>845091-MFGMC-ML</v>
      </c>
      <c r="O3049" s="172">
        <f>IF(B3049="NET","",IF(B3049="","",IFERROR(VLOOKUP(N3049,EAN!$A:$B,2,FALSE),"MANGLER - MÅ OPPDATERE EAN-FANEN")))</f>
        <v>7048652543325</v>
      </c>
      <c r="P3049" s="171">
        <f t="shared" si="145"/>
        <v>0</v>
      </c>
      <c r="Q3049" s="171">
        <f t="shared" si="146"/>
        <v>0</v>
      </c>
      <c r="S3049" s="102" t="str">
        <f>IF(B3049="NET","",IFERROR(VLOOKUP(O3049,'2) Order Form'!$V$9:$V$905,1,FALSE),"Ikke med I order form"))</f>
        <v>Ikke med I order form</v>
      </c>
    </row>
    <row r="3050" spans="1:19">
      <c r="A3050">
        <v>845091</v>
      </c>
      <c r="B3050" t="s">
        <v>989</v>
      </c>
      <c r="C3050" t="s">
        <v>3939</v>
      </c>
      <c r="D3050" t="s">
        <v>519</v>
      </c>
      <c r="E3050" t="s">
        <v>992</v>
      </c>
      <c r="F3050" t="s">
        <v>81</v>
      </c>
      <c r="G3050" t="s">
        <v>214</v>
      </c>
      <c r="H3050">
        <v>0</v>
      </c>
      <c r="I3050">
        <v>0</v>
      </c>
      <c r="J3050">
        <v>0</v>
      </c>
      <c r="K3050">
        <v>0</v>
      </c>
      <c r="L3050">
        <v>0</v>
      </c>
      <c r="N3050" s="171" t="str">
        <f t="shared" si="144"/>
        <v>845091-MFGMC-LXL</v>
      </c>
      <c r="O3050" s="172">
        <f>IF(B3050="NET","",IF(B3050="","",IFERROR(VLOOKUP(N3050,EAN!$A:$B,2,FALSE),"MANGLER - MÅ OPPDATERE EAN-FANEN")))</f>
        <v>7048652543318</v>
      </c>
      <c r="P3050" s="171">
        <f t="shared" si="145"/>
        <v>0</v>
      </c>
      <c r="Q3050" s="171">
        <f t="shared" si="146"/>
        <v>0</v>
      </c>
      <c r="S3050" s="102" t="str">
        <f>IF(B3050="NET","",IFERROR(VLOOKUP(O3050,'2) Order Form'!$V$9:$V$905,1,FALSE),"Ikke med I order form"))</f>
        <v>Ikke med I order form</v>
      </c>
    </row>
    <row r="3051" spans="1:19">
      <c r="A3051">
        <v>845091</v>
      </c>
      <c r="B3051" t="s">
        <v>989</v>
      </c>
      <c r="C3051" t="s">
        <v>3939</v>
      </c>
      <c r="D3051" t="s">
        <v>1061</v>
      </c>
      <c r="E3051" t="s">
        <v>2868</v>
      </c>
      <c r="F3051" t="s">
        <v>79</v>
      </c>
      <c r="G3051" t="s">
        <v>214</v>
      </c>
      <c r="H3051">
        <v>39</v>
      </c>
      <c r="I3051">
        <v>39</v>
      </c>
      <c r="J3051">
        <v>39</v>
      </c>
      <c r="K3051">
        <v>39</v>
      </c>
      <c r="L3051">
        <v>39</v>
      </c>
      <c r="N3051" s="171" t="str">
        <f t="shared" si="144"/>
        <v>845091-MFLUO-SM</v>
      </c>
      <c r="O3051" s="172">
        <f>IF(B3051="NET","",IF(B3051="","",IFERROR(VLOOKUP(N3051,EAN!$A:$B,2,FALSE),"MANGLER - MÅ OPPDATERE EAN-FANEN")))</f>
        <v>7048652767400</v>
      </c>
      <c r="P3051" s="171">
        <f t="shared" si="145"/>
        <v>39</v>
      </c>
      <c r="Q3051" s="171">
        <f t="shared" si="146"/>
        <v>39</v>
      </c>
      <c r="S3051" s="102" t="str">
        <f>IF(B3051="NET","",IFERROR(VLOOKUP(O3051,'2) Order Form'!$V$9:$V$905,1,FALSE),"Ikke med I order form"))</f>
        <v>Ikke med I order form</v>
      </c>
    </row>
    <row r="3052" spans="1:19">
      <c r="A3052">
        <v>845091</v>
      </c>
      <c r="B3052" t="s">
        <v>989</v>
      </c>
      <c r="C3052" t="s">
        <v>3939</v>
      </c>
      <c r="D3052" t="s">
        <v>1078</v>
      </c>
      <c r="E3052" t="s">
        <v>2868</v>
      </c>
      <c r="F3052" t="s">
        <v>80</v>
      </c>
      <c r="G3052" t="s">
        <v>214</v>
      </c>
      <c r="H3052">
        <v>31</v>
      </c>
      <c r="I3052">
        <v>31</v>
      </c>
      <c r="J3052">
        <v>31</v>
      </c>
      <c r="K3052">
        <v>31</v>
      </c>
      <c r="L3052">
        <v>31</v>
      </c>
      <c r="N3052" s="171" t="str">
        <f t="shared" si="144"/>
        <v>845091-MFLUO-ML</v>
      </c>
      <c r="O3052" s="172">
        <f>IF(B3052="NET","",IF(B3052="","",IFERROR(VLOOKUP(N3052,EAN!$A:$B,2,FALSE),"MANGLER - MÅ OPPDATERE EAN-FANEN")))</f>
        <v>7048652767394</v>
      </c>
      <c r="P3052" s="171">
        <f t="shared" si="145"/>
        <v>31</v>
      </c>
      <c r="Q3052" s="171">
        <f t="shared" si="146"/>
        <v>31</v>
      </c>
      <c r="S3052" s="102" t="str">
        <f>IF(B3052="NET","",IFERROR(VLOOKUP(O3052,'2) Order Form'!$V$9:$V$905,1,FALSE),"Ikke med I order form"))</f>
        <v>Ikke med I order form</v>
      </c>
    </row>
    <row r="3053" spans="1:19">
      <c r="A3053">
        <v>845091</v>
      </c>
      <c r="B3053" t="s">
        <v>989</v>
      </c>
      <c r="C3053" t="s">
        <v>3939</v>
      </c>
      <c r="D3053" t="s">
        <v>1079</v>
      </c>
      <c r="E3053" t="s">
        <v>2868</v>
      </c>
      <c r="F3053" t="s">
        <v>81</v>
      </c>
      <c r="G3053" t="s">
        <v>214</v>
      </c>
      <c r="H3053">
        <v>8</v>
      </c>
      <c r="I3053">
        <v>8</v>
      </c>
      <c r="J3053">
        <v>8</v>
      </c>
      <c r="K3053">
        <v>8</v>
      </c>
      <c r="L3053">
        <v>8</v>
      </c>
      <c r="N3053" s="171" t="str">
        <f t="shared" si="144"/>
        <v>845091-MFLUO-LXL</v>
      </c>
      <c r="O3053" s="172">
        <f>IF(B3053="NET","",IF(B3053="","",IFERROR(VLOOKUP(N3053,EAN!$A:$B,2,FALSE),"MANGLER - MÅ OPPDATERE EAN-FANEN")))</f>
        <v>7048652767387</v>
      </c>
      <c r="P3053" s="171">
        <f t="shared" si="145"/>
        <v>8</v>
      </c>
      <c r="Q3053" s="171">
        <f t="shared" si="146"/>
        <v>8</v>
      </c>
      <c r="S3053" s="102" t="str">
        <f>IF(B3053="NET","",IFERROR(VLOOKUP(O3053,'2) Order Form'!$V$9:$V$905,1,FALSE),"Ikke med I order form"))</f>
        <v>Ikke med I order form</v>
      </c>
    </row>
    <row r="3054" spans="1:19">
      <c r="A3054">
        <v>845091</v>
      </c>
      <c r="B3054" t="s">
        <v>989</v>
      </c>
      <c r="C3054" t="s">
        <v>3939</v>
      </c>
      <c r="D3054" t="s">
        <v>216</v>
      </c>
      <c r="E3054" t="s">
        <v>217</v>
      </c>
      <c r="F3054" t="s">
        <v>79</v>
      </c>
      <c r="G3054" t="s">
        <v>214</v>
      </c>
      <c r="H3054">
        <v>13</v>
      </c>
      <c r="I3054">
        <v>13</v>
      </c>
      <c r="J3054">
        <v>13</v>
      </c>
      <c r="K3054">
        <v>13</v>
      </c>
      <c r="L3054">
        <v>13</v>
      </c>
      <c r="N3054" s="171" t="str">
        <f t="shared" si="144"/>
        <v>845091-MNGRY-SM</v>
      </c>
      <c r="O3054" s="172">
        <f>IF(B3054="NET","",IF(B3054="","",IFERROR(VLOOKUP(N3054,EAN!$A:$B,2,FALSE),"MANGLER - MÅ OPPDATERE EAN-FANEN")))</f>
        <v>7048652661333</v>
      </c>
      <c r="P3054" s="171">
        <f t="shared" si="145"/>
        <v>13</v>
      </c>
      <c r="Q3054" s="171">
        <f t="shared" si="146"/>
        <v>13</v>
      </c>
      <c r="S3054" s="102" t="str">
        <f>IF(B3054="NET","",IFERROR(VLOOKUP(O3054,'2) Order Form'!$V$9:$V$905,1,FALSE),"Ikke med I order form"))</f>
        <v>Ikke med I order form</v>
      </c>
    </row>
    <row r="3055" spans="1:19">
      <c r="A3055">
        <v>845091</v>
      </c>
      <c r="B3055" t="s">
        <v>989</v>
      </c>
      <c r="C3055" t="s">
        <v>3939</v>
      </c>
      <c r="D3055" t="s">
        <v>218</v>
      </c>
      <c r="E3055" t="s">
        <v>217</v>
      </c>
      <c r="F3055" t="s">
        <v>80</v>
      </c>
      <c r="G3055" t="s">
        <v>214</v>
      </c>
      <c r="H3055">
        <v>0</v>
      </c>
      <c r="I3055">
        <v>0</v>
      </c>
      <c r="J3055">
        <v>0</v>
      </c>
      <c r="K3055">
        <v>0</v>
      </c>
      <c r="L3055">
        <v>0</v>
      </c>
      <c r="N3055" s="171" t="str">
        <f t="shared" si="144"/>
        <v>845091-MNGRY-ML</v>
      </c>
      <c r="O3055" s="172">
        <f>IF(B3055="NET","",IF(B3055="","",IFERROR(VLOOKUP(N3055,EAN!$A:$B,2,FALSE),"MANGLER - MÅ OPPDATERE EAN-FANEN")))</f>
        <v>7048652661326</v>
      </c>
      <c r="P3055" s="171">
        <f t="shared" si="145"/>
        <v>0</v>
      </c>
      <c r="Q3055" s="171">
        <f t="shared" si="146"/>
        <v>0</v>
      </c>
      <c r="S3055" s="102" t="str">
        <f>IF(B3055="NET","",IFERROR(VLOOKUP(O3055,'2) Order Form'!$V$9:$V$905,1,FALSE),"Ikke med I order form"))</f>
        <v>Ikke med I order form</v>
      </c>
    </row>
    <row r="3056" spans="1:19">
      <c r="A3056">
        <v>845091</v>
      </c>
      <c r="B3056" t="s">
        <v>989</v>
      </c>
      <c r="C3056" t="s">
        <v>3939</v>
      </c>
      <c r="D3056" t="s">
        <v>219</v>
      </c>
      <c r="E3056" t="s">
        <v>217</v>
      </c>
      <c r="F3056" t="s">
        <v>81</v>
      </c>
      <c r="G3056" t="s">
        <v>214</v>
      </c>
      <c r="H3056">
        <v>0</v>
      </c>
      <c r="I3056">
        <v>0</v>
      </c>
      <c r="J3056">
        <v>0</v>
      </c>
      <c r="K3056">
        <v>0</v>
      </c>
      <c r="L3056">
        <v>0</v>
      </c>
      <c r="N3056" s="171" t="str">
        <f t="shared" si="144"/>
        <v>845091-MNGRY-LXL</v>
      </c>
      <c r="O3056" s="172">
        <f>IF(B3056="NET","",IF(B3056="","",IFERROR(VLOOKUP(N3056,EAN!$A:$B,2,FALSE),"MANGLER - MÅ OPPDATERE EAN-FANEN")))</f>
        <v>7048652661319</v>
      </c>
      <c r="P3056" s="171">
        <f t="shared" si="145"/>
        <v>0</v>
      </c>
      <c r="Q3056" s="171">
        <f t="shared" si="146"/>
        <v>0</v>
      </c>
      <c r="S3056" s="102" t="str">
        <f>IF(B3056="NET","",IFERROR(VLOOKUP(O3056,'2) Order Form'!$V$9:$V$905,1,FALSE),"Ikke med I order form"))</f>
        <v>Ikke med I order form</v>
      </c>
    </row>
    <row r="3057" spans="1:19">
      <c r="A3057">
        <v>845091</v>
      </c>
      <c r="B3057" t="s">
        <v>989</v>
      </c>
      <c r="C3057" t="s">
        <v>3939</v>
      </c>
      <c r="D3057" t="s">
        <v>520</v>
      </c>
      <c r="E3057" t="s">
        <v>993</v>
      </c>
      <c r="F3057" t="s">
        <v>79</v>
      </c>
      <c r="G3057" t="s">
        <v>214</v>
      </c>
      <c r="H3057">
        <v>0</v>
      </c>
      <c r="I3057">
        <v>0</v>
      </c>
      <c r="J3057">
        <v>0</v>
      </c>
      <c r="K3057">
        <v>0</v>
      </c>
      <c r="L3057">
        <v>0</v>
      </c>
      <c r="N3057" s="171" t="str">
        <f t="shared" si="144"/>
        <v>845091-NAYME-SM</v>
      </c>
      <c r="O3057" s="172">
        <f>IF(B3057="NET","",IF(B3057="","",IFERROR(VLOOKUP(N3057,EAN!$A:$B,2,FALSE),"MANGLER - MÅ OPPDATERE EAN-FANEN")))</f>
        <v>7048652338488</v>
      </c>
      <c r="P3057" s="171">
        <f t="shared" si="145"/>
        <v>0</v>
      </c>
      <c r="Q3057" s="171">
        <f t="shared" si="146"/>
        <v>0</v>
      </c>
      <c r="S3057" s="102" t="str">
        <f>IF(B3057="NET","",IFERROR(VLOOKUP(O3057,'2) Order Form'!$V$9:$V$905,1,FALSE),"Ikke med I order form"))</f>
        <v>Ikke med I order form</v>
      </c>
    </row>
    <row r="3058" spans="1:19">
      <c r="A3058">
        <v>845091</v>
      </c>
      <c r="B3058" t="s">
        <v>989</v>
      </c>
      <c r="C3058" t="s">
        <v>3939</v>
      </c>
      <c r="D3058" t="s">
        <v>521</v>
      </c>
      <c r="E3058" t="s">
        <v>993</v>
      </c>
      <c r="F3058" t="s">
        <v>80</v>
      </c>
      <c r="G3058" t="s">
        <v>214</v>
      </c>
      <c r="H3058">
        <v>0</v>
      </c>
      <c r="I3058">
        <v>0</v>
      </c>
      <c r="J3058">
        <v>0</v>
      </c>
      <c r="K3058">
        <v>0</v>
      </c>
      <c r="L3058">
        <v>0</v>
      </c>
      <c r="N3058" s="171" t="str">
        <f t="shared" si="144"/>
        <v>845091-NAYME-ML</v>
      </c>
      <c r="O3058" s="172">
        <f>IF(B3058="NET","",IF(B3058="","",IFERROR(VLOOKUP(N3058,EAN!$A:$B,2,FALSE),"MANGLER - MÅ OPPDATERE EAN-FANEN")))</f>
        <v>7048652338471</v>
      </c>
      <c r="P3058" s="171">
        <f t="shared" si="145"/>
        <v>0</v>
      </c>
      <c r="Q3058" s="171">
        <f t="shared" si="146"/>
        <v>0</v>
      </c>
      <c r="S3058" s="102" t="str">
        <f>IF(B3058="NET","",IFERROR(VLOOKUP(O3058,'2) Order Form'!$V$9:$V$905,1,FALSE),"Ikke med I order form"))</f>
        <v>Ikke med I order form</v>
      </c>
    </row>
    <row r="3059" spans="1:19">
      <c r="A3059">
        <v>845091</v>
      </c>
      <c r="B3059" t="s">
        <v>989</v>
      </c>
      <c r="C3059" t="s">
        <v>3939</v>
      </c>
      <c r="D3059" t="s">
        <v>522</v>
      </c>
      <c r="E3059" t="s">
        <v>993</v>
      </c>
      <c r="F3059" t="s">
        <v>81</v>
      </c>
      <c r="G3059" t="s">
        <v>214</v>
      </c>
      <c r="H3059">
        <v>0</v>
      </c>
      <c r="I3059">
        <v>0</v>
      </c>
      <c r="J3059">
        <v>0</v>
      </c>
      <c r="K3059">
        <v>0</v>
      </c>
      <c r="L3059">
        <v>0</v>
      </c>
      <c r="N3059" s="171" t="str">
        <f t="shared" si="144"/>
        <v>845091-NAYME-LXL</v>
      </c>
      <c r="O3059" s="172">
        <f>IF(B3059="NET","",IF(B3059="","",IFERROR(VLOOKUP(N3059,EAN!$A:$B,2,FALSE),"MANGLER - MÅ OPPDATERE EAN-FANEN")))</f>
        <v>7048652338464</v>
      </c>
      <c r="P3059" s="171">
        <f t="shared" si="145"/>
        <v>0</v>
      </c>
      <c r="Q3059" s="171">
        <f t="shared" si="146"/>
        <v>0</v>
      </c>
      <c r="S3059" s="102" t="str">
        <f>IF(B3059="NET","",IFERROR(VLOOKUP(O3059,'2) Order Form'!$V$9:$V$905,1,FALSE),"Ikke med I order form"))</f>
        <v>Ikke med I order form</v>
      </c>
    </row>
    <row r="3060" spans="1:19">
      <c r="A3060">
        <v>845091</v>
      </c>
      <c r="B3060" t="s">
        <v>989</v>
      </c>
      <c r="C3060" t="s">
        <v>3939</v>
      </c>
      <c r="D3060" t="s">
        <v>1678</v>
      </c>
      <c r="E3060" t="s">
        <v>1679</v>
      </c>
      <c r="F3060" t="s">
        <v>79</v>
      </c>
      <c r="G3060" t="s">
        <v>111</v>
      </c>
      <c r="H3060">
        <v>18</v>
      </c>
      <c r="I3060">
        <v>18</v>
      </c>
      <c r="J3060">
        <v>18</v>
      </c>
      <c r="K3060">
        <v>18</v>
      </c>
      <c r="L3060">
        <v>18</v>
      </c>
      <c r="N3060" s="171" t="str">
        <f t="shared" si="144"/>
        <v>845091-NEOBL-SM</v>
      </c>
      <c r="O3060" s="172">
        <f>IF(B3060="NET","",IF(B3060="","",IFERROR(VLOOKUP(N3060,EAN!$A:$B,2,FALSE),"MANGLER - MÅ OPPDATERE EAN-FANEN")))</f>
        <v>7048652892409</v>
      </c>
      <c r="P3060" s="171">
        <f t="shared" si="145"/>
        <v>18</v>
      </c>
      <c r="Q3060" s="171">
        <f t="shared" si="146"/>
        <v>18</v>
      </c>
      <c r="S3060" s="102" t="str">
        <f>IF(B3060="NET","",IFERROR(VLOOKUP(O3060,'2) Order Form'!$V$9:$V$905,1,FALSE),"Ikke med I order form"))</f>
        <v>Ikke med I order form</v>
      </c>
    </row>
    <row r="3061" spans="1:19">
      <c r="A3061">
        <v>845091</v>
      </c>
      <c r="B3061" t="s">
        <v>989</v>
      </c>
      <c r="C3061" t="s">
        <v>3939</v>
      </c>
      <c r="D3061" t="s">
        <v>1680</v>
      </c>
      <c r="E3061" t="s">
        <v>1679</v>
      </c>
      <c r="F3061" t="s">
        <v>80</v>
      </c>
      <c r="G3061" t="s">
        <v>111</v>
      </c>
      <c r="H3061">
        <v>9</v>
      </c>
      <c r="I3061">
        <v>9</v>
      </c>
      <c r="J3061">
        <v>9</v>
      </c>
      <c r="K3061">
        <v>9</v>
      </c>
      <c r="L3061">
        <v>9</v>
      </c>
      <c r="N3061" s="171" t="str">
        <f t="shared" si="144"/>
        <v>845091-NEOBL-ML</v>
      </c>
      <c r="O3061" s="172">
        <f>IF(B3061="NET","",IF(B3061="","",IFERROR(VLOOKUP(N3061,EAN!$A:$B,2,FALSE),"MANGLER - MÅ OPPDATERE EAN-FANEN")))</f>
        <v>7048652892393</v>
      </c>
      <c r="P3061" s="171">
        <f t="shared" si="145"/>
        <v>9</v>
      </c>
      <c r="Q3061" s="171">
        <f t="shared" si="146"/>
        <v>9</v>
      </c>
      <c r="S3061" s="102" t="str">
        <f>IF(B3061="NET","",IFERROR(VLOOKUP(O3061,'2) Order Form'!$V$9:$V$905,1,FALSE),"Ikke med I order form"))</f>
        <v>Ikke med I order form</v>
      </c>
    </row>
    <row r="3062" spans="1:19">
      <c r="A3062">
        <v>845091</v>
      </c>
      <c r="B3062" t="s">
        <v>989</v>
      </c>
      <c r="C3062" t="s">
        <v>3939</v>
      </c>
      <c r="D3062" t="s">
        <v>1681</v>
      </c>
      <c r="E3062" t="s">
        <v>1679</v>
      </c>
      <c r="F3062" t="s">
        <v>81</v>
      </c>
      <c r="G3062" t="s">
        <v>111</v>
      </c>
      <c r="H3062">
        <v>6</v>
      </c>
      <c r="I3062">
        <v>6</v>
      </c>
      <c r="J3062">
        <v>6</v>
      </c>
      <c r="K3062">
        <v>6</v>
      </c>
      <c r="L3062">
        <v>6</v>
      </c>
      <c r="N3062" s="171" t="str">
        <f t="shared" si="144"/>
        <v>845091-NEOBL-LXL</v>
      </c>
      <c r="O3062" s="172">
        <f>IF(B3062="NET","",IF(B3062="","",IFERROR(VLOOKUP(N3062,EAN!$A:$B,2,FALSE),"MANGLER - MÅ OPPDATERE EAN-FANEN")))</f>
        <v>7048652892386</v>
      </c>
      <c r="P3062" s="171">
        <f t="shared" si="145"/>
        <v>6</v>
      </c>
      <c r="Q3062" s="171">
        <f t="shared" si="146"/>
        <v>6</v>
      </c>
      <c r="S3062" s="102" t="str">
        <f>IF(B3062="NET","",IFERROR(VLOOKUP(O3062,'2) Order Form'!$V$9:$V$905,1,FALSE),"Ikke med I order form"))</f>
        <v>Ikke med I order form</v>
      </c>
    </row>
    <row r="3063" spans="1:19">
      <c r="A3063">
        <v>845091</v>
      </c>
      <c r="B3063" t="s">
        <v>989</v>
      </c>
      <c r="C3063" t="s">
        <v>3939</v>
      </c>
      <c r="D3063" t="s">
        <v>1682</v>
      </c>
      <c r="E3063" t="s">
        <v>1683</v>
      </c>
      <c r="F3063" t="s">
        <v>79</v>
      </c>
      <c r="G3063" t="s">
        <v>214</v>
      </c>
      <c r="H3063">
        <v>-7</v>
      </c>
      <c r="I3063">
        <v>-7</v>
      </c>
      <c r="J3063">
        <v>-7</v>
      </c>
      <c r="K3063">
        <v>-7</v>
      </c>
      <c r="L3063">
        <v>-7</v>
      </c>
      <c r="N3063" s="171" t="str">
        <f t="shared" si="144"/>
        <v>845091-NEOPI-SM</v>
      </c>
      <c r="O3063" s="172">
        <f>IF(B3063="NET","",IF(B3063="","",IFERROR(VLOOKUP(N3063,EAN!$A:$B,2,FALSE),"MANGLER - MÅ OPPDATERE EAN-FANEN")))</f>
        <v>7048652892430</v>
      </c>
      <c r="P3063" s="171">
        <f t="shared" si="145"/>
        <v>-7</v>
      </c>
      <c r="Q3063" s="171">
        <f t="shared" si="146"/>
        <v>-7</v>
      </c>
      <c r="S3063" s="102" t="str">
        <f>IF(B3063="NET","",IFERROR(VLOOKUP(O3063,'2) Order Form'!$V$9:$V$905,1,FALSE),"Ikke med I order form"))</f>
        <v>Ikke med I order form</v>
      </c>
    </row>
    <row r="3064" spans="1:19">
      <c r="A3064">
        <v>845091</v>
      </c>
      <c r="B3064" t="s">
        <v>989</v>
      </c>
      <c r="C3064" t="s">
        <v>3939</v>
      </c>
      <c r="D3064" t="s">
        <v>1684</v>
      </c>
      <c r="E3064" t="s">
        <v>1683</v>
      </c>
      <c r="F3064" t="s">
        <v>80</v>
      </c>
      <c r="G3064" t="s">
        <v>214</v>
      </c>
      <c r="H3064">
        <v>-11</v>
      </c>
      <c r="I3064">
        <v>-11</v>
      </c>
      <c r="J3064">
        <v>-11</v>
      </c>
      <c r="K3064">
        <v>-11</v>
      </c>
      <c r="L3064">
        <v>-11</v>
      </c>
      <c r="N3064" s="171" t="str">
        <f t="shared" si="144"/>
        <v>845091-NEOPI-ML</v>
      </c>
      <c r="O3064" s="172">
        <f>IF(B3064="NET","",IF(B3064="","",IFERROR(VLOOKUP(N3064,EAN!$A:$B,2,FALSE),"MANGLER - MÅ OPPDATERE EAN-FANEN")))</f>
        <v>7048652892423</v>
      </c>
      <c r="P3064" s="171">
        <f t="shared" si="145"/>
        <v>-11</v>
      </c>
      <c r="Q3064" s="171">
        <f t="shared" si="146"/>
        <v>-11</v>
      </c>
      <c r="S3064" s="102" t="str">
        <f>IF(B3064="NET","",IFERROR(VLOOKUP(O3064,'2) Order Form'!$V$9:$V$905,1,FALSE),"Ikke med I order form"))</f>
        <v>Ikke med I order form</v>
      </c>
    </row>
    <row r="3065" spans="1:19">
      <c r="A3065">
        <v>845091</v>
      </c>
      <c r="B3065" t="s">
        <v>989</v>
      </c>
      <c r="C3065" t="s">
        <v>3939</v>
      </c>
      <c r="D3065" t="s">
        <v>1685</v>
      </c>
      <c r="E3065" t="s">
        <v>1683</v>
      </c>
      <c r="F3065" t="s">
        <v>81</v>
      </c>
      <c r="G3065" t="s">
        <v>214</v>
      </c>
      <c r="H3065">
        <v>-7</v>
      </c>
      <c r="I3065">
        <v>-7</v>
      </c>
      <c r="J3065">
        <v>-7</v>
      </c>
      <c r="K3065">
        <v>-7</v>
      </c>
      <c r="L3065">
        <v>-7</v>
      </c>
      <c r="N3065" s="171" t="str">
        <f t="shared" si="144"/>
        <v>845091-NEOPI-LXL</v>
      </c>
      <c r="O3065" s="172">
        <f>IF(B3065="NET","",IF(B3065="","",IFERROR(VLOOKUP(N3065,EAN!$A:$B,2,FALSE),"MANGLER - MÅ OPPDATERE EAN-FANEN")))</f>
        <v>7048652892416</v>
      </c>
      <c r="P3065" s="171">
        <f t="shared" si="145"/>
        <v>-7</v>
      </c>
      <c r="Q3065" s="171">
        <f t="shared" si="146"/>
        <v>-7</v>
      </c>
      <c r="S3065" s="102" t="str">
        <f>IF(B3065="NET","",IFERROR(VLOOKUP(O3065,'2) Order Form'!$V$9:$V$905,1,FALSE),"Ikke med I order form"))</f>
        <v>Ikke med I order form</v>
      </c>
    </row>
    <row r="3066" spans="1:19">
      <c r="A3066">
        <v>845091</v>
      </c>
      <c r="B3066" t="s">
        <v>989</v>
      </c>
      <c r="C3066" t="s">
        <v>3939</v>
      </c>
      <c r="D3066" t="s">
        <v>523</v>
      </c>
      <c r="E3066" t="s">
        <v>85</v>
      </c>
      <c r="F3066" t="s">
        <v>79</v>
      </c>
      <c r="G3066" t="s">
        <v>214</v>
      </c>
      <c r="H3066">
        <v>3</v>
      </c>
      <c r="I3066">
        <v>3</v>
      </c>
      <c r="J3066">
        <v>3</v>
      </c>
      <c r="K3066">
        <v>3</v>
      </c>
      <c r="L3066">
        <v>3</v>
      </c>
      <c r="N3066" s="171" t="str">
        <f t="shared" si="144"/>
        <v>845091-RBLUE-SM</v>
      </c>
      <c r="O3066" s="172">
        <f>IF(B3066="NET","",IF(B3066="","",IFERROR(VLOOKUP(N3066,EAN!$A:$B,2,FALSE),"MANGLER - MÅ OPPDATERE EAN-FANEN")))</f>
        <v>7048652274816</v>
      </c>
      <c r="P3066" s="171">
        <f t="shared" si="145"/>
        <v>3</v>
      </c>
      <c r="Q3066" s="171">
        <f t="shared" si="146"/>
        <v>3</v>
      </c>
      <c r="S3066" s="102" t="str">
        <f>IF(B3066="NET","",IFERROR(VLOOKUP(O3066,'2) Order Form'!$V$9:$V$905,1,FALSE),"Ikke med I order form"))</f>
        <v>Ikke med I order form</v>
      </c>
    </row>
    <row r="3067" spans="1:19">
      <c r="A3067">
        <v>845091</v>
      </c>
      <c r="B3067" t="s">
        <v>989</v>
      </c>
      <c r="C3067" t="s">
        <v>3939</v>
      </c>
      <c r="D3067" t="s">
        <v>524</v>
      </c>
      <c r="E3067" t="s">
        <v>85</v>
      </c>
      <c r="F3067" t="s">
        <v>80</v>
      </c>
      <c r="G3067" t="s">
        <v>214</v>
      </c>
      <c r="H3067">
        <v>0</v>
      </c>
      <c r="I3067">
        <v>0</v>
      </c>
      <c r="J3067">
        <v>0</v>
      </c>
      <c r="K3067">
        <v>0</v>
      </c>
      <c r="L3067">
        <v>0</v>
      </c>
      <c r="N3067" s="171" t="str">
        <f t="shared" si="144"/>
        <v>845091-RBLUE-ML</v>
      </c>
      <c r="O3067" s="172">
        <f>IF(B3067="NET","",IF(B3067="","",IFERROR(VLOOKUP(N3067,EAN!$A:$B,2,FALSE),"MANGLER - MÅ OPPDATERE EAN-FANEN")))</f>
        <v>7048652274809</v>
      </c>
      <c r="P3067" s="171">
        <f t="shared" si="145"/>
        <v>0</v>
      </c>
      <c r="Q3067" s="171">
        <f t="shared" si="146"/>
        <v>0</v>
      </c>
      <c r="S3067" s="102" t="str">
        <f>IF(B3067="NET","",IFERROR(VLOOKUP(O3067,'2) Order Form'!$V$9:$V$905,1,FALSE),"Ikke med I order form"))</f>
        <v>Ikke med I order form</v>
      </c>
    </row>
    <row r="3068" spans="1:19">
      <c r="A3068">
        <v>845091</v>
      </c>
      <c r="B3068" t="s">
        <v>989</v>
      </c>
      <c r="C3068" t="s">
        <v>3939</v>
      </c>
      <c r="D3068" t="s">
        <v>525</v>
      </c>
      <c r="E3068" t="s">
        <v>85</v>
      </c>
      <c r="F3068" t="s">
        <v>81</v>
      </c>
      <c r="G3068" t="s">
        <v>214</v>
      </c>
      <c r="H3068">
        <v>0</v>
      </c>
      <c r="I3068">
        <v>0</v>
      </c>
      <c r="J3068">
        <v>0</v>
      </c>
      <c r="K3068">
        <v>0</v>
      </c>
      <c r="L3068">
        <v>0</v>
      </c>
      <c r="N3068" s="171" t="str">
        <f t="shared" si="144"/>
        <v>845091-RBLUE-LXL</v>
      </c>
      <c r="O3068" s="172">
        <f>IF(B3068="NET","",IF(B3068="","",IFERROR(VLOOKUP(N3068,EAN!$A:$B,2,FALSE),"MANGLER - MÅ OPPDATERE EAN-FANEN")))</f>
        <v>7048652274793</v>
      </c>
      <c r="P3068" s="171">
        <f t="shared" si="145"/>
        <v>0</v>
      </c>
      <c r="Q3068" s="171">
        <f t="shared" si="146"/>
        <v>0</v>
      </c>
      <c r="S3068" s="102" t="str">
        <f>IF(B3068="NET","",IFERROR(VLOOKUP(O3068,'2) Order Form'!$V$9:$V$905,1,FALSE),"Ikke med I order form"))</f>
        <v>Ikke med I order form</v>
      </c>
    </row>
    <row r="3069" spans="1:19">
      <c r="A3069">
        <v>845091</v>
      </c>
      <c r="B3069" t="s">
        <v>989</v>
      </c>
      <c r="C3069" t="s">
        <v>3939</v>
      </c>
      <c r="D3069" t="s">
        <v>526</v>
      </c>
      <c r="E3069" t="s">
        <v>994</v>
      </c>
      <c r="F3069" t="s">
        <v>79</v>
      </c>
      <c r="G3069" t="s">
        <v>214</v>
      </c>
      <c r="H3069">
        <v>0</v>
      </c>
      <c r="I3069">
        <v>0</v>
      </c>
      <c r="J3069">
        <v>0</v>
      </c>
      <c r="K3069">
        <v>0</v>
      </c>
      <c r="L3069">
        <v>0</v>
      </c>
      <c r="N3069" s="171" t="str">
        <f t="shared" si="144"/>
        <v>845091-SHRED-SM</v>
      </c>
      <c r="O3069" s="172">
        <f>IF(B3069="NET","",IF(B3069="","",IFERROR(VLOOKUP(N3069,EAN!$A:$B,2,FALSE),"MANGLER - MÅ OPPDATERE EAN-FANEN")))</f>
        <v>7048652274847</v>
      </c>
      <c r="P3069" s="171">
        <f t="shared" si="145"/>
        <v>0</v>
      </c>
      <c r="Q3069" s="171">
        <f t="shared" si="146"/>
        <v>0</v>
      </c>
      <c r="S3069" s="102" t="str">
        <f>IF(B3069="NET","",IFERROR(VLOOKUP(O3069,'2) Order Form'!$V$9:$V$905,1,FALSE),"Ikke med I order form"))</f>
        <v>Ikke med I order form</v>
      </c>
    </row>
    <row r="3070" spans="1:19">
      <c r="A3070">
        <v>845091</v>
      </c>
      <c r="B3070" t="s">
        <v>989</v>
      </c>
      <c r="C3070" t="s">
        <v>3939</v>
      </c>
      <c r="D3070" t="s">
        <v>527</v>
      </c>
      <c r="E3070" t="s">
        <v>994</v>
      </c>
      <c r="F3070" t="s">
        <v>80</v>
      </c>
      <c r="G3070" t="s">
        <v>214</v>
      </c>
      <c r="H3070">
        <v>0</v>
      </c>
      <c r="I3070">
        <v>0</v>
      </c>
      <c r="J3070">
        <v>0</v>
      </c>
      <c r="K3070">
        <v>0</v>
      </c>
      <c r="L3070">
        <v>0</v>
      </c>
      <c r="N3070" s="171" t="str">
        <f t="shared" si="144"/>
        <v>845091-SHRED-ML</v>
      </c>
      <c r="O3070" s="172">
        <f>IF(B3070="NET","",IF(B3070="","",IFERROR(VLOOKUP(N3070,EAN!$A:$B,2,FALSE),"MANGLER - MÅ OPPDATERE EAN-FANEN")))</f>
        <v>7048652274830</v>
      </c>
      <c r="P3070" s="171">
        <f t="shared" si="145"/>
        <v>0</v>
      </c>
      <c r="Q3070" s="171">
        <f t="shared" si="146"/>
        <v>0</v>
      </c>
      <c r="S3070" s="102" t="str">
        <f>IF(B3070="NET","",IFERROR(VLOOKUP(O3070,'2) Order Form'!$V$9:$V$905,1,FALSE),"Ikke med I order form"))</f>
        <v>Ikke med I order form</v>
      </c>
    </row>
    <row r="3071" spans="1:19">
      <c r="A3071">
        <v>845091</v>
      </c>
      <c r="B3071" t="s">
        <v>989</v>
      </c>
      <c r="C3071" t="s">
        <v>3939</v>
      </c>
      <c r="D3071" t="s">
        <v>528</v>
      </c>
      <c r="E3071" t="s">
        <v>994</v>
      </c>
      <c r="F3071" t="s">
        <v>81</v>
      </c>
      <c r="G3071" t="s">
        <v>214</v>
      </c>
      <c r="H3071">
        <v>0</v>
      </c>
      <c r="I3071">
        <v>0</v>
      </c>
      <c r="J3071">
        <v>0</v>
      </c>
      <c r="K3071">
        <v>0</v>
      </c>
      <c r="L3071">
        <v>0</v>
      </c>
      <c r="N3071" s="171" t="str">
        <f t="shared" si="144"/>
        <v>845091-SHRED-LXL</v>
      </c>
      <c r="O3071" s="172">
        <f>IF(B3071="NET","",IF(B3071="","",IFERROR(VLOOKUP(N3071,EAN!$A:$B,2,FALSE),"MANGLER - MÅ OPPDATERE EAN-FANEN")))</f>
        <v>7048652274823</v>
      </c>
      <c r="P3071" s="171">
        <f t="shared" si="145"/>
        <v>0</v>
      </c>
      <c r="Q3071" s="171">
        <f t="shared" si="146"/>
        <v>0</v>
      </c>
      <c r="S3071" s="102" t="str">
        <f>IF(B3071="NET","",IFERROR(VLOOKUP(O3071,'2) Order Form'!$V$9:$V$905,1,FALSE),"Ikke med I order form"))</f>
        <v>Ikke med I order form</v>
      </c>
    </row>
    <row r="3072" spans="1:19">
      <c r="A3072">
        <v>845091</v>
      </c>
      <c r="B3072" t="s">
        <v>989</v>
      </c>
      <c r="C3072" t="s">
        <v>3939</v>
      </c>
      <c r="D3072" t="s">
        <v>1497</v>
      </c>
      <c r="E3072" t="s">
        <v>1475</v>
      </c>
      <c r="F3072" t="s">
        <v>79</v>
      </c>
      <c r="G3072" t="s">
        <v>214</v>
      </c>
      <c r="H3072">
        <v>14</v>
      </c>
      <c r="I3072">
        <v>14</v>
      </c>
      <c r="J3072">
        <v>14</v>
      </c>
      <c r="K3072">
        <v>14</v>
      </c>
      <c r="L3072">
        <v>14</v>
      </c>
      <c r="N3072" s="171" t="str">
        <f t="shared" si="144"/>
        <v>845091-WOLND-SM</v>
      </c>
      <c r="O3072" s="172">
        <f>IF(B3072="NET","",IF(B3072="","",IFERROR(VLOOKUP(N3072,EAN!$A:$B,2,FALSE),"MANGLER - MÅ OPPDATERE EAN-FANEN")))</f>
        <v>7048652892461</v>
      </c>
      <c r="P3072" s="171">
        <f t="shared" si="145"/>
        <v>14</v>
      </c>
      <c r="Q3072" s="171">
        <f t="shared" si="146"/>
        <v>14</v>
      </c>
      <c r="S3072" s="102" t="str">
        <f>IF(B3072="NET","",IFERROR(VLOOKUP(O3072,'2) Order Form'!$V$9:$V$905,1,FALSE),"Ikke med I order form"))</f>
        <v>Ikke med I order form</v>
      </c>
    </row>
    <row r="3073" spans="1:19">
      <c r="A3073">
        <v>845091</v>
      </c>
      <c r="B3073" t="s">
        <v>989</v>
      </c>
      <c r="C3073" t="s">
        <v>3939</v>
      </c>
      <c r="D3073" t="s">
        <v>1498</v>
      </c>
      <c r="E3073" t="s">
        <v>1475</v>
      </c>
      <c r="F3073" t="s">
        <v>80</v>
      </c>
      <c r="G3073" t="s">
        <v>214</v>
      </c>
      <c r="H3073">
        <v>15</v>
      </c>
      <c r="I3073">
        <v>15</v>
      </c>
      <c r="J3073">
        <v>15</v>
      </c>
      <c r="K3073">
        <v>15</v>
      </c>
      <c r="L3073">
        <v>15</v>
      </c>
      <c r="N3073" s="171" t="str">
        <f t="shared" si="144"/>
        <v>845091-WOLND-ML</v>
      </c>
      <c r="O3073" s="172">
        <f>IF(B3073="NET","",IF(B3073="","",IFERROR(VLOOKUP(N3073,EAN!$A:$B,2,FALSE),"MANGLER - MÅ OPPDATERE EAN-FANEN")))</f>
        <v>7048652892454</v>
      </c>
      <c r="P3073" s="171">
        <f t="shared" si="145"/>
        <v>15</v>
      </c>
      <c r="Q3073" s="171">
        <f t="shared" si="146"/>
        <v>15</v>
      </c>
      <c r="S3073" s="102" t="str">
        <f>IF(B3073="NET","",IFERROR(VLOOKUP(O3073,'2) Order Form'!$V$9:$V$905,1,FALSE),"Ikke med I order form"))</f>
        <v>Ikke med I order form</v>
      </c>
    </row>
    <row r="3074" spans="1:19">
      <c r="A3074">
        <v>845091</v>
      </c>
      <c r="B3074" t="s">
        <v>989</v>
      </c>
      <c r="C3074" t="s">
        <v>3939</v>
      </c>
      <c r="D3074" t="s">
        <v>1499</v>
      </c>
      <c r="E3074" t="s">
        <v>1475</v>
      </c>
      <c r="F3074" t="s">
        <v>81</v>
      </c>
      <c r="G3074" t="s">
        <v>214</v>
      </c>
      <c r="H3074">
        <v>0</v>
      </c>
      <c r="I3074">
        <v>0</v>
      </c>
      <c r="J3074">
        <v>0</v>
      </c>
      <c r="K3074">
        <v>0</v>
      </c>
      <c r="L3074">
        <v>0</v>
      </c>
      <c r="N3074" s="171" t="str">
        <f t="shared" si="144"/>
        <v>845091-WOLND-LXL</v>
      </c>
      <c r="O3074" s="172">
        <f>IF(B3074="NET","",IF(B3074="","",IFERROR(VLOOKUP(N3074,EAN!$A:$B,2,FALSE),"MANGLER - MÅ OPPDATERE EAN-FANEN")))</f>
        <v>7048652892447</v>
      </c>
      <c r="P3074" s="171">
        <f t="shared" si="145"/>
        <v>0</v>
      </c>
      <c r="Q3074" s="171">
        <f t="shared" si="146"/>
        <v>0</v>
      </c>
      <c r="S3074" s="102" t="str">
        <f>IF(B3074="NET","",IFERROR(VLOOKUP(O3074,'2) Order Form'!$V$9:$V$905,1,FALSE),"Ikke med I order form"))</f>
        <v>Ikke med I order form</v>
      </c>
    </row>
    <row r="3075" spans="1:19">
      <c r="A3075" s="140">
        <v>845103</v>
      </c>
      <c r="B3075" t="s">
        <v>170</v>
      </c>
      <c r="H3075" s="140">
        <v>202341</v>
      </c>
      <c r="I3075" s="140">
        <v>202342</v>
      </c>
      <c r="J3075" s="140">
        <v>202343</v>
      </c>
      <c r="K3075" s="140">
        <v>202344</v>
      </c>
      <c r="L3075" s="140">
        <v>202345</v>
      </c>
      <c r="N3075" s="171" t="str">
        <f t="shared" si="144"/>
        <v>845103-</v>
      </c>
      <c r="O3075" s="172" t="str">
        <f>IF(B3075="NET","",IF(B3075="","",IFERROR(VLOOKUP(N3075,EAN!$A:$B,2,FALSE),"MANGLER - MÅ OPPDATERE EAN-FANEN")))</f>
        <v/>
      </c>
      <c r="P3075" s="171">
        <f t="shared" si="145"/>
        <v>202341</v>
      </c>
      <c r="Q3075" s="171">
        <f t="shared" si="146"/>
        <v>202345</v>
      </c>
      <c r="S3075" s="102" t="str">
        <f>IF(B3075="NET","",IFERROR(VLOOKUP(O3075,'2) Order Form'!$V$9:$V$905,1,FALSE),"Ikke med I order form"))</f>
        <v/>
      </c>
    </row>
    <row r="3076" spans="1:19">
      <c r="A3076">
        <v>845103</v>
      </c>
      <c r="B3076" t="s">
        <v>995</v>
      </c>
      <c r="C3076" t="s">
        <v>3939</v>
      </c>
      <c r="D3076" t="s">
        <v>357</v>
      </c>
      <c r="E3076" t="s">
        <v>358</v>
      </c>
      <c r="F3076" t="s">
        <v>79</v>
      </c>
      <c r="G3076" t="s">
        <v>214</v>
      </c>
      <c r="H3076">
        <v>0</v>
      </c>
      <c r="I3076">
        <v>0</v>
      </c>
      <c r="J3076">
        <v>0</v>
      </c>
      <c r="K3076">
        <v>0</v>
      </c>
      <c r="L3076">
        <v>0</v>
      </c>
      <c r="N3076" s="171" t="str">
        <f t="shared" si="144"/>
        <v>845103-BGRRG-SM</v>
      </c>
      <c r="O3076" s="172">
        <f>IF(B3076="NET","",IF(B3076="","",IFERROR(VLOOKUP(N3076,EAN!$A:$B,2,FALSE),"MANGLER - MÅ OPPDATERE EAN-FANEN")))</f>
        <v>7048652767431</v>
      </c>
      <c r="P3076" s="171">
        <f t="shared" si="145"/>
        <v>0</v>
      </c>
      <c r="Q3076" s="171">
        <f t="shared" si="146"/>
        <v>0</v>
      </c>
      <c r="S3076" s="102" t="str">
        <f>IF(B3076="NET","",IFERROR(VLOOKUP(O3076,'2) Order Form'!$V$9:$V$905,1,FALSE),"Ikke med I order form"))</f>
        <v>Ikke med I order form</v>
      </c>
    </row>
    <row r="3077" spans="1:19">
      <c r="A3077">
        <v>845103</v>
      </c>
      <c r="B3077" t="s">
        <v>995</v>
      </c>
      <c r="C3077" t="s">
        <v>3939</v>
      </c>
      <c r="D3077" t="s">
        <v>359</v>
      </c>
      <c r="E3077" t="s">
        <v>358</v>
      </c>
      <c r="F3077" t="s">
        <v>80</v>
      </c>
      <c r="G3077" t="s">
        <v>214</v>
      </c>
      <c r="H3077">
        <v>0</v>
      </c>
      <c r="I3077">
        <v>0</v>
      </c>
      <c r="J3077">
        <v>0</v>
      </c>
      <c r="K3077">
        <v>0</v>
      </c>
      <c r="L3077">
        <v>0</v>
      </c>
      <c r="N3077" s="171" t="str">
        <f t="shared" si="144"/>
        <v>845103-BGRRG-ML</v>
      </c>
      <c r="O3077" s="172">
        <f>IF(B3077="NET","",IF(B3077="","",IFERROR(VLOOKUP(N3077,EAN!$A:$B,2,FALSE),"MANGLER - MÅ OPPDATERE EAN-FANEN")))</f>
        <v>7048652767424</v>
      </c>
      <c r="P3077" s="171">
        <f t="shared" si="145"/>
        <v>0</v>
      </c>
      <c r="Q3077" s="171">
        <f t="shared" si="146"/>
        <v>0</v>
      </c>
      <c r="S3077" s="102" t="str">
        <f>IF(B3077="NET","",IFERROR(VLOOKUP(O3077,'2) Order Form'!$V$9:$V$905,1,FALSE),"Ikke med I order form"))</f>
        <v>Ikke med I order form</v>
      </c>
    </row>
    <row r="3078" spans="1:19">
      <c r="A3078">
        <v>845103</v>
      </c>
      <c r="B3078" t="s">
        <v>995</v>
      </c>
      <c r="C3078" t="s">
        <v>3939</v>
      </c>
      <c r="D3078" t="s">
        <v>360</v>
      </c>
      <c r="E3078" t="s">
        <v>358</v>
      </c>
      <c r="F3078" t="s">
        <v>81</v>
      </c>
      <c r="G3078" t="s">
        <v>214</v>
      </c>
      <c r="H3078">
        <v>34</v>
      </c>
      <c r="I3078">
        <v>34</v>
      </c>
      <c r="J3078">
        <v>34</v>
      </c>
      <c r="K3078">
        <v>34</v>
      </c>
      <c r="L3078">
        <v>34</v>
      </c>
      <c r="N3078" s="171" t="str">
        <f t="shared" si="144"/>
        <v>845103-BGRRG-LXL</v>
      </c>
      <c r="O3078" s="172">
        <f>IF(B3078="NET","",IF(B3078="","",IFERROR(VLOOKUP(N3078,EAN!$A:$B,2,FALSE),"MANGLER - MÅ OPPDATERE EAN-FANEN")))</f>
        <v>7048652767417</v>
      </c>
      <c r="P3078" s="171">
        <f t="shared" si="145"/>
        <v>34</v>
      </c>
      <c r="Q3078" s="171">
        <f t="shared" si="146"/>
        <v>34</v>
      </c>
      <c r="S3078" s="102" t="str">
        <f>IF(B3078="NET","",IFERROR(VLOOKUP(O3078,'2) Order Form'!$V$9:$V$905,1,FALSE),"Ikke med I order form"))</f>
        <v>Ikke med I order form</v>
      </c>
    </row>
    <row r="3079" spans="1:19">
      <c r="A3079">
        <v>845103</v>
      </c>
      <c r="B3079" t="s">
        <v>995</v>
      </c>
      <c r="C3079" t="s">
        <v>3939</v>
      </c>
      <c r="D3079" t="s">
        <v>1046</v>
      </c>
      <c r="E3079" t="s">
        <v>2870</v>
      </c>
      <c r="F3079" t="s">
        <v>79</v>
      </c>
      <c r="G3079" t="s">
        <v>214</v>
      </c>
      <c r="H3079">
        <v>5</v>
      </c>
      <c r="I3079">
        <v>5</v>
      </c>
      <c r="J3079">
        <v>5</v>
      </c>
      <c r="K3079">
        <v>5</v>
      </c>
      <c r="L3079">
        <v>5</v>
      </c>
      <c r="N3079" s="171" t="str">
        <f t="shared" si="144"/>
        <v>845103-BRWHT-SM</v>
      </c>
      <c r="O3079" s="172">
        <f>IF(B3079="NET","",IF(B3079="","",IFERROR(VLOOKUP(N3079,EAN!$A:$B,2,FALSE),"MANGLER - MÅ OPPDATERE EAN-FANEN")))</f>
        <v>7048652767462</v>
      </c>
      <c r="P3079" s="171">
        <f t="shared" si="145"/>
        <v>5</v>
      </c>
      <c r="Q3079" s="171">
        <f t="shared" si="146"/>
        <v>5</v>
      </c>
      <c r="S3079" s="102" t="str">
        <f>IF(B3079="NET","",IFERROR(VLOOKUP(O3079,'2) Order Form'!$V$9:$V$905,1,FALSE),"Ikke med I order form"))</f>
        <v>Ikke med I order form</v>
      </c>
    </row>
    <row r="3080" spans="1:19">
      <c r="A3080">
        <v>845103</v>
      </c>
      <c r="B3080" t="s">
        <v>995</v>
      </c>
      <c r="C3080" t="s">
        <v>3939</v>
      </c>
      <c r="D3080" t="s">
        <v>1047</v>
      </c>
      <c r="E3080" t="s">
        <v>2870</v>
      </c>
      <c r="F3080" t="s">
        <v>80</v>
      </c>
      <c r="G3080" t="s">
        <v>214</v>
      </c>
      <c r="H3080">
        <v>0</v>
      </c>
      <c r="I3080">
        <v>0</v>
      </c>
      <c r="J3080">
        <v>0</v>
      </c>
      <c r="K3080">
        <v>0</v>
      </c>
      <c r="L3080">
        <v>0</v>
      </c>
      <c r="N3080" s="171" t="str">
        <f t="shared" si="144"/>
        <v>845103-BRWHT-ML</v>
      </c>
      <c r="O3080" s="172">
        <f>IF(B3080="NET","",IF(B3080="","",IFERROR(VLOOKUP(N3080,EAN!$A:$B,2,FALSE),"MANGLER - MÅ OPPDATERE EAN-FANEN")))</f>
        <v>7048652767455</v>
      </c>
      <c r="P3080" s="171">
        <f t="shared" si="145"/>
        <v>0</v>
      </c>
      <c r="Q3080" s="171">
        <f t="shared" si="146"/>
        <v>0</v>
      </c>
      <c r="S3080" s="102" t="str">
        <f>IF(B3080="NET","",IFERROR(VLOOKUP(O3080,'2) Order Form'!$V$9:$V$905,1,FALSE),"Ikke med I order form"))</f>
        <v>Ikke med I order form</v>
      </c>
    </row>
    <row r="3081" spans="1:19">
      <c r="A3081">
        <v>845103</v>
      </c>
      <c r="B3081" t="s">
        <v>995</v>
      </c>
      <c r="C3081" t="s">
        <v>3939</v>
      </c>
      <c r="D3081" t="s">
        <v>1048</v>
      </c>
      <c r="E3081" t="s">
        <v>2870</v>
      </c>
      <c r="F3081" t="s">
        <v>81</v>
      </c>
      <c r="G3081" t="s">
        <v>214</v>
      </c>
      <c r="H3081">
        <v>0</v>
      </c>
      <c r="I3081">
        <v>0</v>
      </c>
      <c r="J3081">
        <v>0</v>
      </c>
      <c r="K3081">
        <v>0</v>
      </c>
      <c r="L3081">
        <v>0</v>
      </c>
      <c r="N3081" s="171" t="str">
        <f t="shared" si="144"/>
        <v>845103-BRWHT-LXL</v>
      </c>
      <c r="O3081" s="172">
        <f>IF(B3081="NET","",IF(B3081="","",IFERROR(VLOOKUP(N3081,EAN!$A:$B,2,FALSE),"MANGLER - MÅ OPPDATERE EAN-FANEN")))</f>
        <v>7048652767448</v>
      </c>
      <c r="P3081" s="171">
        <f t="shared" si="145"/>
        <v>0</v>
      </c>
      <c r="Q3081" s="171">
        <f t="shared" si="146"/>
        <v>0</v>
      </c>
      <c r="S3081" s="102" t="str">
        <f>IF(B3081="NET","",IFERROR(VLOOKUP(O3081,'2) Order Form'!$V$9:$V$905,1,FALSE),"Ikke med I order form"))</f>
        <v>Ikke med I order form</v>
      </c>
    </row>
    <row r="3082" spans="1:19">
      <c r="A3082">
        <v>845103</v>
      </c>
      <c r="B3082" t="s">
        <v>995</v>
      </c>
      <c r="C3082" t="s">
        <v>3939</v>
      </c>
      <c r="D3082" t="s">
        <v>1484</v>
      </c>
      <c r="E3082" t="s">
        <v>1470</v>
      </c>
      <c r="F3082" t="s">
        <v>79</v>
      </c>
      <c r="G3082" t="s">
        <v>214</v>
      </c>
      <c r="H3082">
        <v>44</v>
      </c>
      <c r="I3082">
        <v>44</v>
      </c>
      <c r="J3082">
        <v>44</v>
      </c>
      <c r="K3082">
        <v>44</v>
      </c>
      <c r="L3082">
        <v>44</v>
      </c>
      <c r="N3082" s="171" t="str">
        <f t="shared" si="144"/>
        <v>845103-DUSK-SM</v>
      </c>
      <c r="O3082" s="172">
        <f>IF(B3082="NET","",IF(B3082="","",IFERROR(VLOOKUP(N3082,EAN!$A:$B,2,FALSE),"MANGLER - MÅ OPPDATERE EAN-FANEN")))</f>
        <v>7048652892676</v>
      </c>
      <c r="P3082" s="171">
        <f t="shared" si="145"/>
        <v>44</v>
      </c>
      <c r="Q3082" s="171">
        <f t="shared" si="146"/>
        <v>44</v>
      </c>
      <c r="S3082" s="102">
        <f>IF(B3082="NET","",IFERROR(VLOOKUP(O3082,'2) Order Form'!$V$9:$V$905,1,FALSE),"Ikke med I order form"))</f>
        <v>7048652892676</v>
      </c>
    </row>
    <row r="3083" spans="1:19">
      <c r="A3083">
        <v>845103</v>
      </c>
      <c r="B3083" t="s">
        <v>995</v>
      </c>
      <c r="C3083" t="s">
        <v>3939</v>
      </c>
      <c r="D3083" t="s">
        <v>1485</v>
      </c>
      <c r="E3083" t="s">
        <v>1470</v>
      </c>
      <c r="F3083" t="s">
        <v>80</v>
      </c>
      <c r="G3083" t="s">
        <v>214</v>
      </c>
      <c r="H3083">
        <v>32</v>
      </c>
      <c r="I3083">
        <v>32</v>
      </c>
      <c r="J3083">
        <v>32</v>
      </c>
      <c r="K3083">
        <v>32</v>
      </c>
      <c r="L3083">
        <v>32</v>
      </c>
      <c r="N3083" s="171" t="str">
        <f t="shared" si="144"/>
        <v>845103-DUSK-ML</v>
      </c>
      <c r="O3083" s="172">
        <f>IF(B3083="NET","",IF(B3083="","",IFERROR(VLOOKUP(N3083,EAN!$A:$B,2,FALSE),"MANGLER - MÅ OPPDATERE EAN-FANEN")))</f>
        <v>7048652892669</v>
      </c>
      <c r="P3083" s="171">
        <f t="shared" si="145"/>
        <v>32</v>
      </c>
      <c r="Q3083" s="171">
        <f t="shared" si="146"/>
        <v>32</v>
      </c>
      <c r="S3083" s="102">
        <f>IF(B3083="NET","",IFERROR(VLOOKUP(O3083,'2) Order Form'!$V$9:$V$905,1,FALSE),"Ikke med I order form"))</f>
        <v>7048652892669</v>
      </c>
    </row>
    <row r="3084" spans="1:19">
      <c r="A3084">
        <v>845103</v>
      </c>
      <c r="B3084" t="s">
        <v>995</v>
      </c>
      <c r="C3084" t="s">
        <v>3939</v>
      </c>
      <c r="D3084" t="s">
        <v>1486</v>
      </c>
      <c r="E3084" t="s">
        <v>1470</v>
      </c>
      <c r="F3084" t="s">
        <v>81</v>
      </c>
      <c r="G3084" t="s">
        <v>214</v>
      </c>
      <c r="H3084">
        <v>35</v>
      </c>
      <c r="I3084">
        <v>35</v>
      </c>
      <c r="J3084">
        <v>35</v>
      </c>
      <c r="K3084">
        <v>35</v>
      </c>
      <c r="L3084">
        <v>35</v>
      </c>
      <c r="N3084" s="171" t="str">
        <f t="shared" si="144"/>
        <v>845103-DUSK-LXL</v>
      </c>
      <c r="O3084" s="172">
        <f>IF(B3084="NET","",IF(B3084="","",IFERROR(VLOOKUP(N3084,EAN!$A:$B,2,FALSE),"MANGLER - MÅ OPPDATERE EAN-FANEN")))</f>
        <v>7048652892652</v>
      </c>
      <c r="P3084" s="171">
        <f t="shared" si="145"/>
        <v>35</v>
      </c>
      <c r="Q3084" s="171">
        <f t="shared" si="146"/>
        <v>35</v>
      </c>
      <c r="S3084" s="102">
        <f>IF(B3084="NET","",IFERROR(VLOOKUP(O3084,'2) Order Form'!$V$9:$V$905,1,FALSE),"Ikke med I order form"))</f>
        <v>7048652892652</v>
      </c>
    </row>
    <row r="3085" spans="1:19">
      <c r="A3085">
        <v>845103</v>
      </c>
      <c r="B3085" t="s">
        <v>995</v>
      </c>
      <c r="C3085" t="s">
        <v>3939</v>
      </c>
      <c r="D3085" t="s">
        <v>1487</v>
      </c>
      <c r="E3085" t="s">
        <v>1477</v>
      </c>
      <c r="F3085" t="s">
        <v>79</v>
      </c>
      <c r="G3085" t="s">
        <v>214</v>
      </c>
      <c r="H3085">
        <v>50</v>
      </c>
      <c r="I3085">
        <v>50</v>
      </c>
      <c r="J3085">
        <v>50</v>
      </c>
      <c r="K3085">
        <v>50</v>
      </c>
      <c r="L3085">
        <v>50</v>
      </c>
      <c r="N3085" s="171" t="str">
        <f t="shared" si="144"/>
        <v>845103-LAVA-SM</v>
      </c>
      <c r="O3085" s="172">
        <f>IF(B3085="NET","",IF(B3085="","",IFERROR(VLOOKUP(N3085,EAN!$A:$B,2,FALSE),"MANGLER - MÅ OPPDATERE EAN-FANEN")))</f>
        <v>7048652892706</v>
      </c>
      <c r="P3085" s="171">
        <f t="shared" si="145"/>
        <v>50</v>
      </c>
      <c r="Q3085" s="171">
        <f t="shared" si="146"/>
        <v>50</v>
      </c>
      <c r="S3085" s="102">
        <f>IF(B3085="NET","",IFERROR(VLOOKUP(O3085,'2) Order Form'!$V$9:$V$905,1,FALSE),"Ikke med I order form"))</f>
        <v>7048652892706</v>
      </c>
    </row>
    <row r="3086" spans="1:19">
      <c r="A3086">
        <v>845103</v>
      </c>
      <c r="B3086" t="s">
        <v>995</v>
      </c>
      <c r="C3086" t="s">
        <v>3939</v>
      </c>
      <c r="D3086" t="s">
        <v>1488</v>
      </c>
      <c r="E3086" t="s">
        <v>1477</v>
      </c>
      <c r="F3086" t="s">
        <v>80</v>
      </c>
      <c r="G3086" t="s">
        <v>214</v>
      </c>
      <c r="H3086">
        <v>52</v>
      </c>
      <c r="I3086">
        <v>52</v>
      </c>
      <c r="J3086">
        <v>52</v>
      </c>
      <c r="K3086">
        <v>52</v>
      </c>
      <c r="L3086">
        <v>52</v>
      </c>
      <c r="N3086" s="171" t="str">
        <f t="shared" si="144"/>
        <v>845103-LAVA-ML</v>
      </c>
      <c r="O3086" s="172">
        <f>IF(B3086="NET","",IF(B3086="","",IFERROR(VLOOKUP(N3086,EAN!$A:$B,2,FALSE),"MANGLER - MÅ OPPDATERE EAN-FANEN")))</f>
        <v>7048652892690</v>
      </c>
      <c r="P3086" s="171">
        <f t="shared" si="145"/>
        <v>52</v>
      </c>
      <c r="Q3086" s="171">
        <f t="shared" si="146"/>
        <v>52</v>
      </c>
      <c r="S3086" s="102">
        <f>IF(B3086="NET","",IFERROR(VLOOKUP(O3086,'2) Order Form'!$V$9:$V$905,1,FALSE),"Ikke med I order form"))</f>
        <v>7048652892690</v>
      </c>
    </row>
    <row r="3087" spans="1:19">
      <c r="A3087">
        <v>845103</v>
      </c>
      <c r="B3087" t="s">
        <v>995</v>
      </c>
      <c r="C3087" t="s">
        <v>3939</v>
      </c>
      <c r="D3087" t="s">
        <v>1489</v>
      </c>
      <c r="E3087" t="s">
        <v>1477</v>
      </c>
      <c r="F3087" t="s">
        <v>81</v>
      </c>
      <c r="G3087" t="s">
        <v>214</v>
      </c>
      <c r="H3087">
        <v>50</v>
      </c>
      <c r="I3087">
        <v>50</v>
      </c>
      <c r="J3087">
        <v>50</v>
      </c>
      <c r="K3087">
        <v>50</v>
      </c>
      <c r="L3087">
        <v>50</v>
      </c>
      <c r="N3087" s="171" t="str">
        <f t="shared" si="144"/>
        <v>845103-LAVA-LXL</v>
      </c>
      <c r="O3087" s="172">
        <f>IF(B3087="NET","",IF(B3087="","",IFERROR(VLOOKUP(N3087,EAN!$A:$B,2,FALSE),"MANGLER - MÅ OPPDATERE EAN-FANEN")))</f>
        <v>7048652892683</v>
      </c>
      <c r="P3087" s="171">
        <f t="shared" si="145"/>
        <v>50</v>
      </c>
      <c r="Q3087" s="171">
        <f t="shared" si="146"/>
        <v>50</v>
      </c>
      <c r="S3087" s="102">
        <f>IF(B3087="NET","",IFERROR(VLOOKUP(O3087,'2) Order Form'!$V$9:$V$905,1,FALSE),"Ikke med I order form"))</f>
        <v>7048652892683</v>
      </c>
    </row>
    <row r="3088" spans="1:19">
      <c r="A3088">
        <v>845103</v>
      </c>
      <c r="B3088" t="s">
        <v>995</v>
      </c>
      <c r="C3088" t="s">
        <v>3939</v>
      </c>
      <c r="D3088" t="s">
        <v>1686</v>
      </c>
      <c r="E3088" t="s">
        <v>1481</v>
      </c>
      <c r="F3088" t="s">
        <v>79</v>
      </c>
      <c r="G3088" t="s">
        <v>214</v>
      </c>
      <c r="H3088">
        <v>0</v>
      </c>
      <c r="I3088">
        <v>0</v>
      </c>
      <c r="J3088">
        <v>0</v>
      </c>
      <c r="K3088">
        <v>0</v>
      </c>
      <c r="L3088">
        <v>0</v>
      </c>
      <c r="N3088" s="171" t="str">
        <f t="shared" si="144"/>
        <v>845103-LILAM-SM</v>
      </c>
      <c r="O3088" s="172">
        <f>IF(B3088="NET","",IF(B3088="","",IFERROR(VLOOKUP(N3088,EAN!$A:$B,2,FALSE),"MANGLER - MÅ OPPDATERE EAN-FANEN")))</f>
        <v>7048652892737</v>
      </c>
      <c r="P3088" s="171">
        <f t="shared" si="145"/>
        <v>0</v>
      </c>
      <c r="Q3088" s="171">
        <f t="shared" si="146"/>
        <v>0</v>
      </c>
      <c r="S3088" s="102" t="str">
        <f>IF(B3088="NET","",IFERROR(VLOOKUP(O3088,'2) Order Form'!$V$9:$V$905,1,FALSE),"Ikke med I order form"))</f>
        <v>Ikke med I order form</v>
      </c>
    </row>
    <row r="3089" spans="1:19">
      <c r="A3089">
        <v>845103</v>
      </c>
      <c r="B3089" t="s">
        <v>995</v>
      </c>
      <c r="C3089" t="s">
        <v>3939</v>
      </c>
      <c r="D3089" t="s">
        <v>1687</v>
      </c>
      <c r="E3089" t="s">
        <v>1481</v>
      </c>
      <c r="F3089" t="s">
        <v>80</v>
      </c>
      <c r="G3089" t="s">
        <v>214</v>
      </c>
      <c r="H3089">
        <v>0</v>
      </c>
      <c r="I3089">
        <v>0</v>
      </c>
      <c r="J3089">
        <v>0</v>
      </c>
      <c r="K3089">
        <v>0</v>
      </c>
      <c r="L3089">
        <v>0</v>
      </c>
      <c r="N3089" s="171" t="str">
        <f t="shared" si="144"/>
        <v>845103-LILAM-ML</v>
      </c>
      <c r="O3089" s="172">
        <f>IF(B3089="NET","",IF(B3089="","",IFERROR(VLOOKUP(N3089,EAN!$A:$B,2,FALSE),"MANGLER - MÅ OPPDATERE EAN-FANEN")))</f>
        <v>7048652892720</v>
      </c>
      <c r="P3089" s="171">
        <f t="shared" si="145"/>
        <v>0</v>
      </c>
      <c r="Q3089" s="171">
        <f t="shared" si="146"/>
        <v>0</v>
      </c>
      <c r="S3089" s="102" t="str">
        <f>IF(B3089="NET","",IFERROR(VLOOKUP(O3089,'2) Order Form'!$V$9:$V$905,1,FALSE),"Ikke med I order form"))</f>
        <v>Ikke med I order form</v>
      </c>
    </row>
    <row r="3090" spans="1:19">
      <c r="A3090">
        <v>845103</v>
      </c>
      <c r="B3090" t="s">
        <v>995</v>
      </c>
      <c r="C3090" t="s">
        <v>3939</v>
      </c>
      <c r="D3090" t="s">
        <v>1688</v>
      </c>
      <c r="E3090" t="s">
        <v>1481</v>
      </c>
      <c r="F3090" t="s">
        <v>81</v>
      </c>
      <c r="G3090" t="s">
        <v>214</v>
      </c>
      <c r="H3090">
        <v>0</v>
      </c>
      <c r="I3090">
        <v>0</v>
      </c>
      <c r="J3090">
        <v>0</v>
      </c>
      <c r="K3090">
        <v>0</v>
      </c>
      <c r="L3090">
        <v>0</v>
      </c>
      <c r="N3090" s="171" t="str">
        <f t="shared" si="144"/>
        <v>845103-LILAM-LXL</v>
      </c>
      <c r="O3090" s="172">
        <f>IF(B3090="NET","",IF(B3090="","",IFERROR(VLOOKUP(N3090,EAN!$A:$B,2,FALSE),"MANGLER - MÅ OPPDATERE EAN-FANEN")))</f>
        <v>7048652892713</v>
      </c>
      <c r="P3090" s="171">
        <f t="shared" si="145"/>
        <v>0</v>
      </c>
      <c r="Q3090" s="171">
        <f t="shared" si="146"/>
        <v>0</v>
      </c>
      <c r="S3090" s="102" t="str">
        <f>IF(B3090="NET","",IFERROR(VLOOKUP(O3090,'2) Order Form'!$V$9:$V$905,1,FALSE),"Ikke med I order form"))</f>
        <v>Ikke med I order form</v>
      </c>
    </row>
    <row r="3091" spans="1:19">
      <c r="A3091">
        <v>845103</v>
      </c>
      <c r="B3091" t="s">
        <v>995</v>
      </c>
      <c r="C3091" t="s">
        <v>3939</v>
      </c>
      <c r="D3091" t="s">
        <v>445</v>
      </c>
      <c r="E3091" t="s">
        <v>936</v>
      </c>
      <c r="F3091" t="s">
        <v>79</v>
      </c>
      <c r="G3091" t="s">
        <v>214</v>
      </c>
      <c r="H3091">
        <v>71</v>
      </c>
      <c r="I3091">
        <v>71</v>
      </c>
      <c r="J3091">
        <v>71</v>
      </c>
      <c r="K3091">
        <v>71</v>
      </c>
      <c r="L3091">
        <v>71</v>
      </c>
      <c r="N3091" s="171" t="str">
        <f t="shared" ref="N3091:N3154" si="147">CONCATENATE(A3091,"-",D3091)</f>
        <v>845103-MBLCK-SM</v>
      </c>
      <c r="O3091" s="172">
        <f>IF(B3091="NET","",IF(B3091="","",IFERROR(VLOOKUP(N3091,EAN!$A:$B,2,FALSE),"MANGLER - MÅ OPPDATERE EAN-FANEN")))</f>
        <v>7048652540225</v>
      </c>
      <c r="P3091" s="171">
        <f t="shared" ref="P3091:P3154" si="148">H3091</f>
        <v>71</v>
      </c>
      <c r="Q3091" s="171">
        <f t="shared" ref="Q3091:Q3154" si="149">L3091</f>
        <v>71</v>
      </c>
      <c r="S3091" s="102">
        <f>IF(B3091="NET","",IFERROR(VLOOKUP(O3091,'2) Order Form'!$V$9:$V$905,1,FALSE),"Ikke med I order form"))</f>
        <v>7048652540225</v>
      </c>
    </row>
    <row r="3092" spans="1:19">
      <c r="A3092">
        <v>845103</v>
      </c>
      <c r="B3092" t="s">
        <v>995</v>
      </c>
      <c r="C3092" t="s">
        <v>3939</v>
      </c>
      <c r="D3092" t="s">
        <v>446</v>
      </c>
      <c r="E3092" t="s">
        <v>936</v>
      </c>
      <c r="F3092" t="s">
        <v>80</v>
      </c>
      <c r="G3092" t="s">
        <v>214</v>
      </c>
      <c r="H3092">
        <v>179</v>
      </c>
      <c r="I3092">
        <v>179</v>
      </c>
      <c r="J3092">
        <v>179</v>
      </c>
      <c r="K3092">
        <v>179</v>
      </c>
      <c r="L3092">
        <v>179</v>
      </c>
      <c r="N3092" s="171" t="str">
        <f t="shared" si="147"/>
        <v>845103-MBLCK-ML</v>
      </c>
      <c r="O3092" s="172">
        <f>IF(B3092="NET","",IF(B3092="","",IFERROR(VLOOKUP(N3092,EAN!$A:$B,2,FALSE),"MANGLER - MÅ OPPDATERE EAN-FANEN")))</f>
        <v>7048652540218</v>
      </c>
      <c r="P3092" s="171">
        <f t="shared" si="148"/>
        <v>179</v>
      </c>
      <c r="Q3092" s="171">
        <f t="shared" si="149"/>
        <v>179</v>
      </c>
      <c r="S3092" s="102">
        <f>IF(B3092="NET","",IFERROR(VLOOKUP(O3092,'2) Order Form'!$V$9:$V$905,1,FALSE),"Ikke med I order form"))</f>
        <v>7048652540218</v>
      </c>
    </row>
    <row r="3093" spans="1:19">
      <c r="A3093">
        <v>845103</v>
      </c>
      <c r="B3093" t="s">
        <v>995</v>
      </c>
      <c r="C3093" t="s">
        <v>3939</v>
      </c>
      <c r="D3093" t="s">
        <v>447</v>
      </c>
      <c r="E3093" t="s">
        <v>936</v>
      </c>
      <c r="F3093" t="s">
        <v>81</v>
      </c>
      <c r="G3093" t="s">
        <v>214</v>
      </c>
      <c r="H3093">
        <v>126</v>
      </c>
      <c r="I3093">
        <v>126</v>
      </c>
      <c r="J3093">
        <v>126</v>
      </c>
      <c r="K3093">
        <v>126</v>
      </c>
      <c r="L3093">
        <v>126</v>
      </c>
      <c r="N3093" s="171" t="str">
        <f t="shared" si="147"/>
        <v>845103-MBLCK-LXL</v>
      </c>
      <c r="O3093" s="172">
        <f>IF(B3093="NET","",IF(B3093="","",IFERROR(VLOOKUP(N3093,EAN!$A:$B,2,FALSE),"MANGLER - MÅ OPPDATERE EAN-FANEN")))</f>
        <v>7048652540201</v>
      </c>
      <c r="P3093" s="171">
        <f t="shared" si="148"/>
        <v>126</v>
      </c>
      <c r="Q3093" s="171">
        <f t="shared" si="149"/>
        <v>126</v>
      </c>
      <c r="S3093" s="102">
        <f>IF(B3093="NET","",IFERROR(VLOOKUP(O3093,'2) Order Form'!$V$9:$V$905,1,FALSE),"Ikke med I order form"))</f>
        <v>7048652540201</v>
      </c>
    </row>
    <row r="3094" spans="1:19">
      <c r="A3094">
        <v>845103</v>
      </c>
      <c r="B3094" t="s">
        <v>995</v>
      </c>
      <c r="C3094" t="s">
        <v>3939</v>
      </c>
      <c r="D3094" t="s">
        <v>221</v>
      </c>
      <c r="E3094" t="s">
        <v>222</v>
      </c>
      <c r="F3094" t="s">
        <v>79</v>
      </c>
      <c r="G3094" t="s">
        <v>214</v>
      </c>
      <c r="H3094">
        <v>0</v>
      </c>
      <c r="I3094">
        <v>0</v>
      </c>
      <c r="J3094">
        <v>0</v>
      </c>
      <c r="K3094">
        <v>0</v>
      </c>
      <c r="L3094">
        <v>0</v>
      </c>
      <c r="N3094" s="171" t="str">
        <f t="shared" si="147"/>
        <v>845103-MEAME-SM</v>
      </c>
      <c r="O3094" s="172">
        <f>IF(B3094="NET","",IF(B3094="","",IFERROR(VLOOKUP(N3094,EAN!$A:$B,2,FALSE),"MANGLER - MÅ OPPDATERE EAN-FANEN")))</f>
        <v>7048652661098</v>
      </c>
      <c r="P3094" s="171">
        <f t="shared" si="148"/>
        <v>0</v>
      </c>
      <c r="Q3094" s="171">
        <f t="shared" si="149"/>
        <v>0</v>
      </c>
      <c r="S3094" s="102" t="str">
        <f>IF(B3094="NET","",IFERROR(VLOOKUP(O3094,'2) Order Form'!$V$9:$V$905,1,FALSE),"Ikke med I order form"))</f>
        <v>Ikke med I order form</v>
      </c>
    </row>
    <row r="3095" spans="1:19">
      <c r="A3095">
        <v>845103</v>
      </c>
      <c r="B3095" t="s">
        <v>995</v>
      </c>
      <c r="C3095" t="s">
        <v>3939</v>
      </c>
      <c r="D3095" t="s">
        <v>223</v>
      </c>
      <c r="E3095" t="s">
        <v>222</v>
      </c>
      <c r="F3095" t="s">
        <v>80</v>
      </c>
      <c r="G3095" t="s">
        <v>214</v>
      </c>
      <c r="H3095">
        <v>0</v>
      </c>
      <c r="I3095">
        <v>0</v>
      </c>
      <c r="J3095">
        <v>0</v>
      </c>
      <c r="K3095">
        <v>0</v>
      </c>
      <c r="L3095">
        <v>0</v>
      </c>
      <c r="N3095" s="171" t="str">
        <f t="shared" si="147"/>
        <v>845103-MEAME-ML</v>
      </c>
      <c r="O3095" s="172">
        <f>IF(B3095="NET","",IF(B3095="","",IFERROR(VLOOKUP(N3095,EAN!$A:$B,2,FALSE),"MANGLER - MÅ OPPDATERE EAN-FANEN")))</f>
        <v>7048652661081</v>
      </c>
      <c r="P3095" s="171">
        <f t="shared" si="148"/>
        <v>0</v>
      </c>
      <c r="Q3095" s="171">
        <f t="shared" si="149"/>
        <v>0</v>
      </c>
      <c r="S3095" s="102" t="str">
        <f>IF(B3095="NET","",IFERROR(VLOOKUP(O3095,'2) Order Form'!$V$9:$V$905,1,FALSE),"Ikke med I order form"))</f>
        <v>Ikke med I order form</v>
      </c>
    </row>
    <row r="3096" spans="1:19">
      <c r="A3096">
        <v>845103</v>
      </c>
      <c r="B3096" t="s">
        <v>995</v>
      </c>
      <c r="C3096" t="s">
        <v>3939</v>
      </c>
      <c r="D3096" t="s">
        <v>224</v>
      </c>
      <c r="E3096" t="s">
        <v>222</v>
      </c>
      <c r="F3096" t="s">
        <v>81</v>
      </c>
      <c r="G3096" t="s">
        <v>214</v>
      </c>
      <c r="H3096">
        <v>0</v>
      </c>
      <c r="I3096">
        <v>0</v>
      </c>
      <c r="J3096">
        <v>0</v>
      </c>
      <c r="K3096">
        <v>0</v>
      </c>
      <c r="L3096">
        <v>0</v>
      </c>
      <c r="N3096" s="171" t="str">
        <f t="shared" si="147"/>
        <v>845103-MEAME-LXL</v>
      </c>
      <c r="O3096" s="172">
        <f>IF(B3096="NET","",IF(B3096="","",IFERROR(VLOOKUP(N3096,EAN!$A:$B,2,FALSE),"MANGLER - MÅ OPPDATERE EAN-FANEN")))</f>
        <v>7048652661074</v>
      </c>
      <c r="P3096" s="171">
        <f t="shared" si="148"/>
        <v>0</v>
      </c>
      <c r="Q3096" s="171">
        <f t="shared" si="149"/>
        <v>0</v>
      </c>
      <c r="S3096" s="102" t="str">
        <f>IF(B3096="NET","",IFERROR(VLOOKUP(O3096,'2) Order Form'!$V$9:$V$905,1,FALSE),"Ikke med I order form"))</f>
        <v>Ikke med I order form</v>
      </c>
    </row>
    <row r="3097" spans="1:19">
      <c r="A3097">
        <v>845103</v>
      </c>
      <c r="B3097" t="s">
        <v>995</v>
      </c>
      <c r="C3097" t="s">
        <v>3939</v>
      </c>
      <c r="D3097" t="s">
        <v>1061</v>
      </c>
      <c r="E3097" t="s">
        <v>2868</v>
      </c>
      <c r="F3097" t="s">
        <v>79</v>
      </c>
      <c r="G3097" t="s">
        <v>214</v>
      </c>
      <c r="H3097">
        <v>8</v>
      </c>
      <c r="I3097">
        <v>8</v>
      </c>
      <c r="J3097">
        <v>8</v>
      </c>
      <c r="K3097">
        <v>8</v>
      </c>
      <c r="L3097">
        <v>8</v>
      </c>
      <c r="N3097" s="171" t="str">
        <f t="shared" si="147"/>
        <v>845103-MFLUO-SM</v>
      </c>
      <c r="O3097" s="172">
        <f>IF(B3097="NET","",IF(B3097="","",IFERROR(VLOOKUP(N3097,EAN!$A:$B,2,FALSE),"MANGLER - MÅ OPPDATERE EAN-FANEN")))</f>
        <v>7048652767493</v>
      </c>
      <c r="P3097" s="171">
        <f t="shared" si="148"/>
        <v>8</v>
      </c>
      <c r="Q3097" s="171">
        <f t="shared" si="149"/>
        <v>8</v>
      </c>
      <c r="S3097" s="102" t="str">
        <f>IF(B3097="NET","",IFERROR(VLOOKUP(O3097,'2) Order Form'!$V$9:$V$905,1,FALSE),"Ikke med I order form"))</f>
        <v>Ikke med I order form</v>
      </c>
    </row>
    <row r="3098" spans="1:19">
      <c r="A3098">
        <v>845103</v>
      </c>
      <c r="B3098" t="s">
        <v>995</v>
      </c>
      <c r="C3098" t="s">
        <v>3939</v>
      </c>
      <c r="D3098" t="s">
        <v>1078</v>
      </c>
      <c r="E3098" t="s">
        <v>2868</v>
      </c>
      <c r="F3098" t="s">
        <v>80</v>
      </c>
      <c r="G3098" t="s">
        <v>214</v>
      </c>
      <c r="H3098">
        <v>0</v>
      </c>
      <c r="I3098">
        <v>0</v>
      </c>
      <c r="J3098">
        <v>0</v>
      </c>
      <c r="K3098">
        <v>0</v>
      </c>
      <c r="L3098">
        <v>0</v>
      </c>
      <c r="N3098" s="171" t="str">
        <f t="shared" si="147"/>
        <v>845103-MFLUO-ML</v>
      </c>
      <c r="O3098" s="172">
        <f>IF(B3098="NET","",IF(B3098="","",IFERROR(VLOOKUP(N3098,EAN!$A:$B,2,FALSE),"MANGLER - MÅ OPPDATERE EAN-FANEN")))</f>
        <v>7048652767486</v>
      </c>
      <c r="P3098" s="171">
        <f t="shared" si="148"/>
        <v>0</v>
      </c>
      <c r="Q3098" s="171">
        <f t="shared" si="149"/>
        <v>0</v>
      </c>
      <c r="S3098" s="102" t="str">
        <f>IF(B3098="NET","",IFERROR(VLOOKUP(O3098,'2) Order Form'!$V$9:$V$905,1,FALSE),"Ikke med I order form"))</f>
        <v>Ikke med I order form</v>
      </c>
    </row>
    <row r="3099" spans="1:19">
      <c r="A3099">
        <v>845103</v>
      </c>
      <c r="B3099" t="s">
        <v>995</v>
      </c>
      <c r="C3099" t="s">
        <v>3939</v>
      </c>
      <c r="D3099" t="s">
        <v>1079</v>
      </c>
      <c r="E3099" t="s">
        <v>2868</v>
      </c>
      <c r="F3099" t="s">
        <v>81</v>
      </c>
      <c r="G3099" t="s">
        <v>214</v>
      </c>
      <c r="H3099">
        <v>0</v>
      </c>
      <c r="I3099">
        <v>0</v>
      </c>
      <c r="J3099">
        <v>0</v>
      </c>
      <c r="K3099">
        <v>0</v>
      </c>
      <c r="L3099">
        <v>0</v>
      </c>
      <c r="N3099" s="171" t="str">
        <f t="shared" si="147"/>
        <v>845103-MFLUO-LXL</v>
      </c>
      <c r="O3099" s="172">
        <f>IF(B3099="NET","",IF(B3099="","",IFERROR(VLOOKUP(N3099,EAN!$A:$B,2,FALSE),"MANGLER - MÅ OPPDATERE EAN-FANEN")))</f>
        <v>7048652767479</v>
      </c>
      <c r="P3099" s="171">
        <f t="shared" si="148"/>
        <v>0</v>
      </c>
      <c r="Q3099" s="171">
        <f t="shared" si="149"/>
        <v>0</v>
      </c>
      <c r="S3099" s="102" t="str">
        <f>IF(B3099="NET","",IFERROR(VLOOKUP(O3099,'2) Order Form'!$V$9:$V$905,1,FALSE),"Ikke med I order form"))</f>
        <v>Ikke med I order form</v>
      </c>
    </row>
    <row r="3100" spans="1:19">
      <c r="A3100">
        <v>845103</v>
      </c>
      <c r="B3100" t="s">
        <v>995</v>
      </c>
      <c r="C3100" t="s">
        <v>3939</v>
      </c>
      <c r="D3100" t="s">
        <v>216</v>
      </c>
      <c r="E3100" t="s">
        <v>217</v>
      </c>
      <c r="F3100" t="s">
        <v>79</v>
      </c>
      <c r="G3100" t="s">
        <v>214</v>
      </c>
      <c r="H3100">
        <v>0</v>
      </c>
      <c r="I3100">
        <v>0</v>
      </c>
      <c r="J3100">
        <v>0</v>
      </c>
      <c r="K3100">
        <v>0</v>
      </c>
      <c r="L3100">
        <v>0</v>
      </c>
      <c r="N3100" s="171" t="str">
        <f t="shared" si="147"/>
        <v>845103-MNGRY-SM</v>
      </c>
      <c r="O3100" s="172">
        <f>IF(B3100="NET","",IF(B3100="","",IFERROR(VLOOKUP(N3100,EAN!$A:$B,2,FALSE),"MANGLER - MÅ OPPDATERE EAN-FANEN")))</f>
        <v>7048652661128</v>
      </c>
      <c r="P3100" s="171">
        <f t="shared" si="148"/>
        <v>0</v>
      </c>
      <c r="Q3100" s="171">
        <f t="shared" si="149"/>
        <v>0</v>
      </c>
      <c r="S3100" s="102" t="str">
        <f>IF(B3100="NET","",IFERROR(VLOOKUP(O3100,'2) Order Form'!$V$9:$V$905,1,FALSE),"Ikke med I order form"))</f>
        <v>Ikke med I order form</v>
      </c>
    </row>
    <row r="3101" spans="1:19">
      <c r="A3101">
        <v>845103</v>
      </c>
      <c r="B3101" t="s">
        <v>995</v>
      </c>
      <c r="C3101" t="s">
        <v>3939</v>
      </c>
      <c r="D3101" t="s">
        <v>218</v>
      </c>
      <c r="E3101" t="s">
        <v>217</v>
      </c>
      <c r="F3101" t="s">
        <v>80</v>
      </c>
      <c r="G3101" t="s">
        <v>214</v>
      </c>
      <c r="H3101">
        <v>0</v>
      </c>
      <c r="I3101">
        <v>0</v>
      </c>
      <c r="J3101">
        <v>0</v>
      </c>
      <c r="K3101">
        <v>0</v>
      </c>
      <c r="L3101">
        <v>0</v>
      </c>
      <c r="N3101" s="171" t="str">
        <f t="shared" si="147"/>
        <v>845103-MNGRY-ML</v>
      </c>
      <c r="O3101" s="172">
        <f>IF(B3101="NET","",IF(B3101="","",IFERROR(VLOOKUP(N3101,EAN!$A:$B,2,FALSE),"MANGLER - MÅ OPPDATERE EAN-FANEN")))</f>
        <v>7048652661111</v>
      </c>
      <c r="P3101" s="171">
        <f t="shared" si="148"/>
        <v>0</v>
      </c>
      <c r="Q3101" s="171">
        <f t="shared" si="149"/>
        <v>0</v>
      </c>
      <c r="S3101" s="102" t="str">
        <f>IF(B3101="NET","",IFERROR(VLOOKUP(O3101,'2) Order Form'!$V$9:$V$905,1,FALSE),"Ikke med I order form"))</f>
        <v>Ikke med I order form</v>
      </c>
    </row>
    <row r="3102" spans="1:19">
      <c r="A3102">
        <v>845103</v>
      </c>
      <c r="B3102" t="s">
        <v>995</v>
      </c>
      <c r="C3102" t="s">
        <v>3939</v>
      </c>
      <c r="D3102" t="s">
        <v>219</v>
      </c>
      <c r="E3102" t="s">
        <v>217</v>
      </c>
      <c r="F3102" t="s">
        <v>81</v>
      </c>
      <c r="G3102" t="s">
        <v>214</v>
      </c>
      <c r="H3102">
        <v>0</v>
      </c>
      <c r="I3102">
        <v>0</v>
      </c>
      <c r="J3102">
        <v>0</v>
      </c>
      <c r="K3102">
        <v>0</v>
      </c>
      <c r="L3102">
        <v>0</v>
      </c>
      <c r="N3102" s="171" t="str">
        <f t="shared" si="147"/>
        <v>845103-MNGRY-LXL</v>
      </c>
      <c r="O3102" s="172">
        <f>IF(B3102="NET","",IF(B3102="","",IFERROR(VLOOKUP(N3102,EAN!$A:$B,2,FALSE),"MANGLER - MÅ OPPDATERE EAN-FANEN")))</f>
        <v>7048652661104</v>
      </c>
      <c r="P3102" s="171">
        <f t="shared" si="148"/>
        <v>0</v>
      </c>
      <c r="Q3102" s="171">
        <f t="shared" si="149"/>
        <v>0</v>
      </c>
      <c r="S3102" s="102" t="str">
        <f>IF(B3102="NET","",IFERROR(VLOOKUP(O3102,'2) Order Form'!$V$9:$V$905,1,FALSE),"Ikke med I order form"))</f>
        <v>Ikke med I order form</v>
      </c>
    </row>
    <row r="3103" spans="1:19">
      <c r="A3103">
        <v>845103</v>
      </c>
      <c r="B3103" t="s">
        <v>995</v>
      </c>
      <c r="C3103" t="s">
        <v>3939</v>
      </c>
      <c r="D3103" t="s">
        <v>155</v>
      </c>
      <c r="E3103" t="s">
        <v>145</v>
      </c>
      <c r="F3103" t="s">
        <v>79</v>
      </c>
      <c r="G3103" t="s">
        <v>214</v>
      </c>
      <c r="H3103">
        <v>0</v>
      </c>
      <c r="I3103">
        <v>0</v>
      </c>
      <c r="J3103">
        <v>0</v>
      </c>
      <c r="K3103">
        <v>0</v>
      </c>
      <c r="L3103">
        <v>0</v>
      </c>
      <c r="N3103" s="171" t="str">
        <f t="shared" si="147"/>
        <v>845103-MSBMC-SM</v>
      </c>
      <c r="O3103" s="172">
        <f>IF(B3103="NET","",IF(B3103="","",IFERROR(VLOOKUP(N3103,EAN!$A:$B,2,FALSE),"MANGLER - MÅ OPPDATERE EAN-FANEN")))</f>
        <v>7048652540287</v>
      </c>
      <c r="P3103" s="171">
        <f t="shared" si="148"/>
        <v>0</v>
      </c>
      <c r="Q3103" s="171">
        <f t="shared" si="149"/>
        <v>0</v>
      </c>
      <c r="S3103" s="102" t="str">
        <f>IF(B3103="NET","",IFERROR(VLOOKUP(O3103,'2) Order Form'!$V$9:$V$905,1,FALSE),"Ikke med I order form"))</f>
        <v>Ikke med I order form</v>
      </c>
    </row>
    <row r="3104" spans="1:19">
      <c r="A3104">
        <v>845103</v>
      </c>
      <c r="B3104" t="s">
        <v>995</v>
      </c>
      <c r="C3104" t="s">
        <v>3939</v>
      </c>
      <c r="D3104" t="s">
        <v>156</v>
      </c>
      <c r="E3104" t="s">
        <v>145</v>
      </c>
      <c r="F3104" t="s">
        <v>80</v>
      </c>
      <c r="G3104" t="s">
        <v>214</v>
      </c>
      <c r="H3104">
        <v>0</v>
      </c>
      <c r="I3104">
        <v>0</v>
      </c>
      <c r="J3104">
        <v>0</v>
      </c>
      <c r="K3104">
        <v>0</v>
      </c>
      <c r="L3104">
        <v>0</v>
      </c>
      <c r="N3104" s="171" t="str">
        <f t="shared" si="147"/>
        <v>845103-MSBMC-ML</v>
      </c>
      <c r="O3104" s="172">
        <f>IF(B3104="NET","",IF(B3104="","",IFERROR(VLOOKUP(N3104,EAN!$A:$B,2,FALSE),"MANGLER - MÅ OPPDATERE EAN-FANEN")))</f>
        <v>7048652540270</v>
      </c>
      <c r="P3104" s="171">
        <f t="shared" si="148"/>
        <v>0</v>
      </c>
      <c r="Q3104" s="171">
        <f t="shared" si="149"/>
        <v>0</v>
      </c>
      <c r="S3104" s="102" t="str">
        <f>IF(B3104="NET","",IFERROR(VLOOKUP(O3104,'2) Order Form'!$V$9:$V$905,1,FALSE),"Ikke med I order form"))</f>
        <v>Ikke med I order form</v>
      </c>
    </row>
    <row r="3105" spans="1:19">
      <c r="A3105">
        <v>845103</v>
      </c>
      <c r="B3105" t="s">
        <v>995</v>
      </c>
      <c r="C3105" t="s">
        <v>3939</v>
      </c>
      <c r="D3105" t="s">
        <v>157</v>
      </c>
      <c r="E3105" t="s">
        <v>145</v>
      </c>
      <c r="F3105" t="s">
        <v>81</v>
      </c>
      <c r="G3105" t="s">
        <v>214</v>
      </c>
      <c r="H3105">
        <v>0</v>
      </c>
      <c r="I3105">
        <v>0</v>
      </c>
      <c r="J3105">
        <v>0</v>
      </c>
      <c r="K3105">
        <v>0</v>
      </c>
      <c r="L3105">
        <v>0</v>
      </c>
      <c r="N3105" s="171" t="str">
        <f t="shared" si="147"/>
        <v>845103-MSBMC-LXL</v>
      </c>
      <c r="O3105" s="172">
        <f>IF(B3105="NET","",IF(B3105="","",IFERROR(VLOOKUP(N3105,EAN!$A:$B,2,FALSE),"MANGLER - MÅ OPPDATERE EAN-FANEN")))</f>
        <v>7048652540263</v>
      </c>
      <c r="P3105" s="171">
        <f t="shared" si="148"/>
        <v>0</v>
      </c>
      <c r="Q3105" s="171">
        <f t="shared" si="149"/>
        <v>0</v>
      </c>
      <c r="S3105" s="102" t="str">
        <f>IF(B3105="NET","",IFERROR(VLOOKUP(O3105,'2) Order Form'!$V$9:$V$905,1,FALSE),"Ikke med I order form"))</f>
        <v>Ikke med I order form</v>
      </c>
    </row>
    <row r="3106" spans="1:19">
      <c r="A3106">
        <v>845103</v>
      </c>
      <c r="B3106" t="s">
        <v>995</v>
      </c>
      <c r="C3106" t="s">
        <v>3939</v>
      </c>
      <c r="D3106" t="s">
        <v>457</v>
      </c>
      <c r="E3106" t="s">
        <v>933</v>
      </c>
      <c r="F3106" t="s">
        <v>79</v>
      </c>
      <c r="G3106" t="s">
        <v>214</v>
      </c>
      <c r="H3106">
        <v>0</v>
      </c>
      <c r="I3106">
        <v>0</v>
      </c>
      <c r="J3106">
        <v>0</v>
      </c>
      <c r="K3106">
        <v>0</v>
      </c>
      <c r="L3106">
        <v>0</v>
      </c>
      <c r="N3106" s="171" t="str">
        <f t="shared" si="147"/>
        <v>845103-MSGMC-SM</v>
      </c>
      <c r="O3106" s="172">
        <f>IF(B3106="NET","",IF(B3106="","",IFERROR(VLOOKUP(N3106,EAN!$A:$B,2,FALSE),"MANGLER - MÅ OPPDATERE EAN-FANEN")))</f>
        <v>7048652540317</v>
      </c>
      <c r="P3106" s="171">
        <f t="shared" si="148"/>
        <v>0</v>
      </c>
      <c r="Q3106" s="171">
        <f t="shared" si="149"/>
        <v>0</v>
      </c>
      <c r="S3106" s="102" t="str">
        <f>IF(B3106="NET","",IFERROR(VLOOKUP(O3106,'2) Order Form'!$V$9:$V$905,1,FALSE),"Ikke med I order form"))</f>
        <v>Ikke med I order form</v>
      </c>
    </row>
    <row r="3107" spans="1:19">
      <c r="A3107">
        <v>845103</v>
      </c>
      <c r="B3107" t="s">
        <v>995</v>
      </c>
      <c r="C3107" t="s">
        <v>3939</v>
      </c>
      <c r="D3107" t="s">
        <v>458</v>
      </c>
      <c r="E3107" t="s">
        <v>933</v>
      </c>
      <c r="F3107" t="s">
        <v>80</v>
      </c>
      <c r="G3107" t="s">
        <v>214</v>
      </c>
      <c r="H3107">
        <v>0</v>
      </c>
      <c r="I3107">
        <v>0</v>
      </c>
      <c r="J3107">
        <v>0</v>
      </c>
      <c r="K3107">
        <v>0</v>
      </c>
      <c r="L3107">
        <v>0</v>
      </c>
      <c r="N3107" s="171" t="str">
        <f t="shared" si="147"/>
        <v>845103-MSGMC-ML</v>
      </c>
      <c r="O3107" s="172">
        <f>IF(B3107="NET","",IF(B3107="","",IFERROR(VLOOKUP(N3107,EAN!$A:$B,2,FALSE),"MANGLER - MÅ OPPDATERE EAN-FANEN")))</f>
        <v>7048652540300</v>
      </c>
      <c r="P3107" s="171">
        <f t="shared" si="148"/>
        <v>0</v>
      </c>
      <c r="Q3107" s="171">
        <f t="shared" si="149"/>
        <v>0</v>
      </c>
      <c r="S3107" s="102" t="str">
        <f>IF(B3107="NET","",IFERROR(VLOOKUP(O3107,'2) Order Form'!$V$9:$V$905,1,FALSE),"Ikke med I order form"))</f>
        <v>Ikke med I order form</v>
      </c>
    </row>
    <row r="3108" spans="1:19">
      <c r="A3108">
        <v>845103</v>
      </c>
      <c r="B3108" t="s">
        <v>995</v>
      </c>
      <c r="C3108" t="s">
        <v>3939</v>
      </c>
      <c r="D3108" t="s">
        <v>459</v>
      </c>
      <c r="E3108" t="s">
        <v>933</v>
      </c>
      <c r="F3108" t="s">
        <v>81</v>
      </c>
      <c r="G3108" t="s">
        <v>214</v>
      </c>
      <c r="H3108">
        <v>0</v>
      </c>
      <c r="I3108">
        <v>0</v>
      </c>
      <c r="J3108">
        <v>0</v>
      </c>
      <c r="K3108">
        <v>0</v>
      </c>
      <c r="L3108">
        <v>0</v>
      </c>
      <c r="N3108" s="171" t="str">
        <f t="shared" si="147"/>
        <v>845103-MSGMC-LXL</v>
      </c>
      <c r="O3108" s="172">
        <f>IF(B3108="NET","",IF(B3108="","",IFERROR(VLOOKUP(N3108,EAN!$A:$B,2,FALSE),"MANGLER - MÅ OPPDATERE EAN-FANEN")))</f>
        <v>7048652540294</v>
      </c>
      <c r="P3108" s="171">
        <f t="shared" si="148"/>
        <v>0</v>
      </c>
      <c r="Q3108" s="171">
        <f t="shared" si="149"/>
        <v>0</v>
      </c>
      <c r="S3108" s="102" t="str">
        <f>IF(B3108="NET","",IFERROR(VLOOKUP(O3108,'2) Order Form'!$V$9:$V$905,1,FALSE),"Ikke med I order form"))</f>
        <v>Ikke med I order form</v>
      </c>
    </row>
    <row r="3109" spans="1:19">
      <c r="A3109">
        <v>845103</v>
      </c>
      <c r="B3109" t="s">
        <v>995</v>
      </c>
      <c r="C3109" t="s">
        <v>3939</v>
      </c>
      <c r="D3109" t="s">
        <v>131</v>
      </c>
      <c r="E3109" t="s">
        <v>84</v>
      </c>
      <c r="F3109" t="s">
        <v>79</v>
      </c>
      <c r="G3109" t="s">
        <v>214</v>
      </c>
      <c r="H3109">
        <v>22</v>
      </c>
      <c r="I3109">
        <v>22</v>
      </c>
      <c r="J3109">
        <v>22</v>
      </c>
      <c r="K3109">
        <v>22</v>
      </c>
      <c r="L3109">
        <v>22</v>
      </c>
      <c r="N3109" s="171" t="str">
        <f t="shared" si="147"/>
        <v>845103-MWHTE-SM</v>
      </c>
      <c r="O3109" s="172">
        <f>IF(B3109="NET","",IF(B3109="","",IFERROR(VLOOKUP(N3109,EAN!$A:$B,2,FALSE),"MANGLER - MÅ OPPDATERE EAN-FANEN")))</f>
        <v>7048652540348</v>
      </c>
      <c r="P3109" s="171">
        <f t="shared" si="148"/>
        <v>22</v>
      </c>
      <c r="Q3109" s="171">
        <f t="shared" si="149"/>
        <v>22</v>
      </c>
      <c r="S3109" s="102">
        <f>IF(B3109="NET","",IFERROR(VLOOKUP(O3109,'2) Order Form'!$V$9:$V$905,1,FALSE),"Ikke med I order form"))</f>
        <v>7048652540348</v>
      </c>
    </row>
    <row r="3110" spans="1:19">
      <c r="A3110">
        <v>845103</v>
      </c>
      <c r="B3110" t="s">
        <v>995</v>
      </c>
      <c r="C3110" t="s">
        <v>3939</v>
      </c>
      <c r="D3110" t="s">
        <v>132</v>
      </c>
      <c r="E3110" t="s">
        <v>84</v>
      </c>
      <c r="F3110" t="s">
        <v>80</v>
      </c>
      <c r="G3110" t="s">
        <v>214</v>
      </c>
      <c r="H3110">
        <v>41</v>
      </c>
      <c r="I3110">
        <v>41</v>
      </c>
      <c r="J3110">
        <v>41</v>
      </c>
      <c r="K3110">
        <v>41</v>
      </c>
      <c r="L3110">
        <v>41</v>
      </c>
      <c r="N3110" s="171" t="str">
        <f t="shared" si="147"/>
        <v>845103-MWHTE-ML</v>
      </c>
      <c r="O3110" s="172">
        <f>IF(B3110="NET","",IF(B3110="","",IFERROR(VLOOKUP(N3110,EAN!$A:$B,2,FALSE),"MANGLER - MÅ OPPDATERE EAN-FANEN")))</f>
        <v>7048652540331</v>
      </c>
      <c r="P3110" s="171">
        <f t="shared" si="148"/>
        <v>41</v>
      </c>
      <c r="Q3110" s="171">
        <f t="shared" si="149"/>
        <v>41</v>
      </c>
      <c r="S3110" s="102">
        <f>IF(B3110="NET","",IFERROR(VLOOKUP(O3110,'2) Order Form'!$V$9:$V$905,1,FALSE),"Ikke med I order form"))</f>
        <v>7048652540331</v>
      </c>
    </row>
    <row r="3111" spans="1:19">
      <c r="A3111">
        <v>845103</v>
      </c>
      <c r="B3111" t="s">
        <v>995</v>
      </c>
      <c r="C3111" t="s">
        <v>3939</v>
      </c>
      <c r="D3111" t="s">
        <v>133</v>
      </c>
      <c r="E3111" t="s">
        <v>84</v>
      </c>
      <c r="F3111" t="s">
        <v>81</v>
      </c>
      <c r="G3111" t="s">
        <v>214</v>
      </c>
      <c r="H3111">
        <v>39</v>
      </c>
      <c r="I3111">
        <v>39</v>
      </c>
      <c r="J3111">
        <v>39</v>
      </c>
      <c r="K3111">
        <v>39</v>
      </c>
      <c r="L3111">
        <v>39</v>
      </c>
      <c r="N3111" s="171" t="str">
        <f t="shared" si="147"/>
        <v>845103-MWHTE-LXL</v>
      </c>
      <c r="O3111" s="172">
        <f>IF(B3111="NET","",IF(B3111="","",IFERROR(VLOOKUP(N3111,EAN!$A:$B,2,FALSE),"MANGLER - MÅ OPPDATERE EAN-FANEN")))</f>
        <v>7048652540324</v>
      </c>
      <c r="P3111" s="171">
        <f t="shared" si="148"/>
        <v>39</v>
      </c>
      <c r="Q3111" s="171">
        <f t="shared" si="149"/>
        <v>39</v>
      </c>
      <c r="S3111" s="102">
        <f>IF(B3111="NET","",IFERROR(VLOOKUP(O3111,'2) Order Form'!$V$9:$V$905,1,FALSE),"Ikke med I order form"))</f>
        <v>7048652540324</v>
      </c>
    </row>
    <row r="3112" spans="1:19">
      <c r="A3112">
        <v>845103</v>
      </c>
      <c r="B3112" t="s">
        <v>995</v>
      </c>
      <c r="C3112" t="s">
        <v>3939</v>
      </c>
      <c r="D3112" t="s">
        <v>1494</v>
      </c>
      <c r="E3112" t="s">
        <v>1483</v>
      </c>
      <c r="F3112" t="s">
        <v>79</v>
      </c>
      <c r="G3112" t="s">
        <v>214</v>
      </c>
      <c r="H3112">
        <v>41</v>
      </c>
      <c r="I3112">
        <v>41</v>
      </c>
      <c r="J3112">
        <v>41</v>
      </c>
      <c r="K3112">
        <v>41</v>
      </c>
      <c r="L3112">
        <v>41</v>
      </c>
      <c r="N3112" s="171" t="str">
        <f t="shared" si="147"/>
        <v>845103-NANI-SM</v>
      </c>
      <c r="O3112" s="172">
        <f>IF(B3112="NET","",IF(B3112="","",IFERROR(VLOOKUP(N3112,EAN!$A:$B,2,FALSE),"MANGLER - MÅ OPPDATERE EAN-FANEN")))</f>
        <v>7048652892768</v>
      </c>
      <c r="P3112" s="171">
        <f t="shared" si="148"/>
        <v>41</v>
      </c>
      <c r="Q3112" s="171">
        <f t="shared" si="149"/>
        <v>41</v>
      </c>
      <c r="S3112" s="102">
        <f>IF(B3112="NET","",IFERROR(VLOOKUP(O3112,'2) Order Form'!$V$9:$V$905,1,FALSE),"Ikke med I order form"))</f>
        <v>7048652892768</v>
      </c>
    </row>
    <row r="3113" spans="1:19">
      <c r="A3113">
        <v>845103</v>
      </c>
      <c r="B3113" t="s">
        <v>995</v>
      </c>
      <c r="C3113" t="s">
        <v>3939</v>
      </c>
      <c r="D3113" t="s">
        <v>1495</v>
      </c>
      <c r="E3113" t="s">
        <v>1483</v>
      </c>
      <c r="F3113" t="s">
        <v>80</v>
      </c>
      <c r="G3113" t="s">
        <v>214</v>
      </c>
      <c r="H3113">
        <v>34</v>
      </c>
      <c r="I3113">
        <v>34</v>
      </c>
      <c r="J3113">
        <v>34</v>
      </c>
      <c r="K3113">
        <v>34</v>
      </c>
      <c r="L3113">
        <v>34</v>
      </c>
      <c r="N3113" s="171" t="str">
        <f t="shared" si="147"/>
        <v>845103-NANI-ML</v>
      </c>
      <c r="O3113" s="172">
        <f>IF(B3113="NET","",IF(B3113="","",IFERROR(VLOOKUP(N3113,EAN!$A:$B,2,FALSE),"MANGLER - MÅ OPPDATERE EAN-FANEN")))</f>
        <v>7048652892751</v>
      </c>
      <c r="P3113" s="171">
        <f t="shared" si="148"/>
        <v>34</v>
      </c>
      <c r="Q3113" s="171">
        <f t="shared" si="149"/>
        <v>34</v>
      </c>
      <c r="S3113" s="102">
        <f>IF(B3113="NET","",IFERROR(VLOOKUP(O3113,'2) Order Form'!$V$9:$V$905,1,FALSE),"Ikke med I order form"))</f>
        <v>7048652892751</v>
      </c>
    </row>
    <row r="3114" spans="1:19">
      <c r="A3114">
        <v>845103</v>
      </c>
      <c r="B3114" t="s">
        <v>995</v>
      </c>
      <c r="C3114" t="s">
        <v>3939</v>
      </c>
      <c r="D3114" t="s">
        <v>1496</v>
      </c>
      <c r="E3114" t="s">
        <v>1483</v>
      </c>
      <c r="F3114" t="s">
        <v>81</v>
      </c>
      <c r="G3114" t="s">
        <v>214</v>
      </c>
      <c r="H3114">
        <v>33</v>
      </c>
      <c r="I3114">
        <v>33</v>
      </c>
      <c r="J3114">
        <v>33</v>
      </c>
      <c r="K3114">
        <v>33</v>
      </c>
      <c r="L3114">
        <v>33</v>
      </c>
      <c r="N3114" s="171" t="str">
        <f t="shared" si="147"/>
        <v>845103-NANI-LXL</v>
      </c>
      <c r="O3114" s="172">
        <f>IF(B3114="NET","",IF(B3114="","",IFERROR(VLOOKUP(N3114,EAN!$A:$B,2,FALSE),"MANGLER - MÅ OPPDATERE EAN-FANEN")))</f>
        <v>7048652892744</v>
      </c>
      <c r="P3114" s="171">
        <f t="shared" si="148"/>
        <v>33</v>
      </c>
      <c r="Q3114" s="171">
        <f t="shared" si="149"/>
        <v>33</v>
      </c>
      <c r="S3114" s="102">
        <f>IF(B3114="NET","",IFERROR(VLOOKUP(O3114,'2) Order Form'!$V$9:$V$905,1,FALSE),"Ikke med I order form"))</f>
        <v>7048652892744</v>
      </c>
    </row>
    <row r="3115" spans="1:19">
      <c r="A3115">
        <v>845103</v>
      </c>
      <c r="B3115" t="s">
        <v>995</v>
      </c>
      <c r="C3115" t="s">
        <v>3939</v>
      </c>
      <c r="D3115" t="s">
        <v>1500</v>
      </c>
      <c r="E3115" t="s">
        <v>1479</v>
      </c>
      <c r="F3115" t="s">
        <v>79</v>
      </c>
      <c r="G3115" t="s">
        <v>214</v>
      </c>
      <c r="H3115">
        <v>0</v>
      </c>
      <c r="I3115">
        <v>0</v>
      </c>
      <c r="J3115">
        <v>0</v>
      </c>
      <c r="K3115">
        <v>0</v>
      </c>
      <c r="L3115">
        <v>0</v>
      </c>
      <c r="N3115" s="171" t="str">
        <f t="shared" si="147"/>
        <v>845103-NOMAD-SM</v>
      </c>
      <c r="O3115" s="172">
        <f>IF(B3115="NET","",IF(B3115="","",IFERROR(VLOOKUP(N3115,EAN!$A:$B,2,FALSE),"MANGLER - MÅ OPPDATERE EAN-FANEN")))</f>
        <v>7048652892799</v>
      </c>
      <c r="P3115" s="171">
        <f t="shared" si="148"/>
        <v>0</v>
      </c>
      <c r="Q3115" s="171">
        <f t="shared" si="149"/>
        <v>0</v>
      </c>
      <c r="S3115" s="102" t="str">
        <f>IF(B3115="NET","",IFERROR(VLOOKUP(O3115,'2) Order Form'!$V$9:$V$905,1,FALSE),"Ikke med I order form"))</f>
        <v>Ikke med I order form</v>
      </c>
    </row>
    <row r="3116" spans="1:19">
      <c r="A3116">
        <v>845103</v>
      </c>
      <c r="B3116" t="s">
        <v>995</v>
      </c>
      <c r="C3116" t="s">
        <v>3939</v>
      </c>
      <c r="D3116" t="s">
        <v>1501</v>
      </c>
      <c r="E3116" t="s">
        <v>1479</v>
      </c>
      <c r="F3116" t="s">
        <v>80</v>
      </c>
      <c r="G3116" t="s">
        <v>214</v>
      </c>
      <c r="H3116">
        <v>0</v>
      </c>
      <c r="I3116">
        <v>0</v>
      </c>
      <c r="J3116">
        <v>0</v>
      </c>
      <c r="K3116">
        <v>0</v>
      </c>
      <c r="L3116">
        <v>0</v>
      </c>
      <c r="N3116" s="171" t="str">
        <f t="shared" si="147"/>
        <v>845103-NOMAD-ML</v>
      </c>
      <c r="O3116" s="172">
        <f>IF(B3116="NET","",IF(B3116="","",IFERROR(VLOOKUP(N3116,EAN!$A:$B,2,FALSE),"MANGLER - MÅ OPPDATERE EAN-FANEN")))</f>
        <v>7048652892782</v>
      </c>
      <c r="P3116" s="171">
        <f t="shared" si="148"/>
        <v>0</v>
      </c>
      <c r="Q3116" s="171">
        <f t="shared" si="149"/>
        <v>0</v>
      </c>
      <c r="S3116" s="102" t="str">
        <f>IF(B3116="NET","",IFERROR(VLOOKUP(O3116,'2) Order Form'!$V$9:$V$905,1,FALSE),"Ikke med I order form"))</f>
        <v>Ikke med I order form</v>
      </c>
    </row>
    <row r="3117" spans="1:19">
      <c r="A3117">
        <v>845103</v>
      </c>
      <c r="B3117" t="s">
        <v>995</v>
      </c>
      <c r="C3117" t="s">
        <v>3939</v>
      </c>
      <c r="D3117" t="s">
        <v>1502</v>
      </c>
      <c r="E3117" t="s">
        <v>1479</v>
      </c>
      <c r="F3117" t="s">
        <v>81</v>
      </c>
      <c r="G3117" t="s">
        <v>214</v>
      </c>
      <c r="H3117">
        <v>0</v>
      </c>
      <c r="I3117">
        <v>0</v>
      </c>
      <c r="J3117">
        <v>0</v>
      </c>
      <c r="K3117">
        <v>0</v>
      </c>
      <c r="L3117">
        <v>0</v>
      </c>
      <c r="N3117" s="171" t="str">
        <f t="shared" si="147"/>
        <v>845103-NOMAD-LXL</v>
      </c>
      <c r="O3117" s="172">
        <f>IF(B3117="NET","",IF(B3117="","",IFERROR(VLOOKUP(N3117,EAN!$A:$B,2,FALSE),"MANGLER - MÅ OPPDATERE EAN-FANEN")))</f>
        <v>7048652892775</v>
      </c>
      <c r="P3117" s="171">
        <f t="shared" si="148"/>
        <v>0</v>
      </c>
      <c r="Q3117" s="171">
        <f t="shared" si="149"/>
        <v>0</v>
      </c>
      <c r="S3117" s="102" t="str">
        <f>IF(B3117="NET","",IFERROR(VLOOKUP(O3117,'2) Order Form'!$V$9:$V$905,1,FALSE),"Ikke med I order form"))</f>
        <v>Ikke med I order form</v>
      </c>
    </row>
    <row r="3118" spans="1:19">
      <c r="A3118">
        <v>845103</v>
      </c>
      <c r="B3118" t="s">
        <v>995</v>
      </c>
      <c r="C3118" t="s">
        <v>3939</v>
      </c>
      <c r="D3118" t="s">
        <v>1080</v>
      </c>
      <c r="E3118" t="s">
        <v>1376</v>
      </c>
      <c r="F3118" t="s">
        <v>79</v>
      </c>
      <c r="G3118" t="s">
        <v>214</v>
      </c>
      <c r="H3118">
        <v>0</v>
      </c>
      <c r="I3118">
        <v>0</v>
      </c>
      <c r="J3118">
        <v>0</v>
      </c>
      <c r="K3118">
        <v>0</v>
      </c>
      <c r="L3118">
        <v>0</v>
      </c>
      <c r="N3118" s="171" t="str">
        <f t="shared" si="147"/>
        <v>845103-SGRBO-SM</v>
      </c>
      <c r="O3118" s="172">
        <f>IF(B3118="NET","",IF(B3118="","",IFERROR(VLOOKUP(N3118,EAN!$A:$B,2,FALSE),"MANGLER - MÅ OPPDATERE EAN-FANEN")))</f>
        <v>7048652767523</v>
      </c>
      <c r="P3118" s="171">
        <f t="shared" si="148"/>
        <v>0</v>
      </c>
      <c r="Q3118" s="171">
        <f t="shared" si="149"/>
        <v>0</v>
      </c>
      <c r="S3118" s="102" t="str">
        <f>IF(B3118="NET","",IFERROR(VLOOKUP(O3118,'2) Order Form'!$V$9:$V$905,1,FALSE),"Ikke med I order form"))</f>
        <v>Ikke med I order form</v>
      </c>
    </row>
    <row r="3119" spans="1:19">
      <c r="A3119">
        <v>845103</v>
      </c>
      <c r="B3119" t="s">
        <v>995</v>
      </c>
      <c r="C3119" t="s">
        <v>3939</v>
      </c>
      <c r="D3119" t="s">
        <v>1081</v>
      </c>
      <c r="E3119" t="s">
        <v>1376</v>
      </c>
      <c r="F3119" t="s">
        <v>80</v>
      </c>
      <c r="G3119" t="s">
        <v>214</v>
      </c>
      <c r="H3119">
        <v>0</v>
      </c>
      <c r="I3119">
        <v>0</v>
      </c>
      <c r="J3119">
        <v>0</v>
      </c>
      <c r="K3119">
        <v>0</v>
      </c>
      <c r="L3119">
        <v>0</v>
      </c>
      <c r="N3119" s="171" t="str">
        <f t="shared" si="147"/>
        <v>845103-SGRBO-ML</v>
      </c>
      <c r="O3119" s="172">
        <f>IF(B3119="NET","",IF(B3119="","",IFERROR(VLOOKUP(N3119,EAN!$A:$B,2,FALSE),"MANGLER - MÅ OPPDATERE EAN-FANEN")))</f>
        <v>7048652767516</v>
      </c>
      <c r="P3119" s="171">
        <f t="shared" si="148"/>
        <v>0</v>
      </c>
      <c r="Q3119" s="171">
        <f t="shared" si="149"/>
        <v>0</v>
      </c>
      <c r="S3119" s="102" t="str">
        <f>IF(B3119="NET","",IFERROR(VLOOKUP(O3119,'2) Order Form'!$V$9:$V$905,1,FALSE),"Ikke med I order form"))</f>
        <v>Ikke med I order form</v>
      </c>
    </row>
    <row r="3120" spans="1:19">
      <c r="A3120">
        <v>845103</v>
      </c>
      <c r="B3120" t="s">
        <v>995</v>
      </c>
      <c r="C3120" t="s">
        <v>3939</v>
      </c>
      <c r="D3120" t="s">
        <v>1082</v>
      </c>
      <c r="E3120" t="s">
        <v>1376</v>
      </c>
      <c r="F3120" t="s">
        <v>81</v>
      </c>
      <c r="G3120" t="s">
        <v>214</v>
      </c>
      <c r="H3120">
        <v>0</v>
      </c>
      <c r="I3120">
        <v>0</v>
      </c>
      <c r="J3120">
        <v>0</v>
      </c>
      <c r="K3120">
        <v>0</v>
      </c>
      <c r="L3120">
        <v>0</v>
      </c>
      <c r="N3120" s="171" t="str">
        <f t="shared" si="147"/>
        <v>845103-SGRBO-LXL</v>
      </c>
      <c r="O3120" s="172">
        <f>IF(B3120="NET","",IF(B3120="","",IFERROR(VLOOKUP(N3120,EAN!$A:$B,2,FALSE),"MANGLER - MÅ OPPDATERE EAN-FANEN")))</f>
        <v>7048652767509</v>
      </c>
      <c r="P3120" s="171">
        <f t="shared" si="148"/>
        <v>0</v>
      </c>
      <c r="Q3120" s="171">
        <f t="shared" si="149"/>
        <v>0</v>
      </c>
      <c r="S3120" s="102" t="str">
        <f>IF(B3120="NET","",IFERROR(VLOOKUP(O3120,'2) Order Form'!$V$9:$V$905,1,FALSE),"Ikke med I order form"))</f>
        <v>Ikke med I order form</v>
      </c>
    </row>
    <row r="3121" spans="1:19">
      <c r="A3121">
        <v>845103</v>
      </c>
      <c r="B3121" t="s">
        <v>995</v>
      </c>
      <c r="C3121" t="s">
        <v>3939</v>
      </c>
      <c r="D3121" t="s">
        <v>134</v>
      </c>
      <c r="E3121" t="s">
        <v>91</v>
      </c>
      <c r="F3121" t="s">
        <v>79</v>
      </c>
      <c r="G3121" t="s">
        <v>214</v>
      </c>
      <c r="H3121">
        <v>1</v>
      </c>
      <c r="I3121">
        <v>1</v>
      </c>
      <c r="J3121">
        <v>1</v>
      </c>
      <c r="K3121">
        <v>1</v>
      </c>
      <c r="L3121">
        <v>1</v>
      </c>
      <c r="N3121" s="171" t="str">
        <f t="shared" si="147"/>
        <v>845103-SGRME-SM</v>
      </c>
      <c r="O3121" s="172">
        <f>IF(B3121="NET","",IF(B3121="","",IFERROR(VLOOKUP(N3121,EAN!$A:$B,2,FALSE),"MANGLER - MÅ OPPDATERE EAN-FANEN")))</f>
        <v>7048652661159</v>
      </c>
      <c r="P3121" s="171">
        <f t="shared" si="148"/>
        <v>1</v>
      </c>
      <c r="Q3121" s="171">
        <f t="shared" si="149"/>
        <v>1</v>
      </c>
      <c r="S3121" s="102" t="str">
        <f>IF(B3121="NET","",IFERROR(VLOOKUP(O3121,'2) Order Form'!$V$9:$V$905,1,FALSE),"Ikke med I order form"))</f>
        <v>Ikke med I order form</v>
      </c>
    </row>
    <row r="3122" spans="1:19">
      <c r="A3122">
        <v>845103</v>
      </c>
      <c r="B3122" t="s">
        <v>995</v>
      </c>
      <c r="C3122" t="s">
        <v>3939</v>
      </c>
      <c r="D3122" t="s">
        <v>135</v>
      </c>
      <c r="E3122" t="s">
        <v>91</v>
      </c>
      <c r="F3122" t="s">
        <v>80</v>
      </c>
      <c r="G3122" t="s">
        <v>214</v>
      </c>
      <c r="H3122">
        <v>0</v>
      </c>
      <c r="I3122">
        <v>0</v>
      </c>
      <c r="J3122">
        <v>0</v>
      </c>
      <c r="K3122">
        <v>0</v>
      </c>
      <c r="L3122">
        <v>0</v>
      </c>
      <c r="N3122" s="171" t="str">
        <f t="shared" si="147"/>
        <v>845103-SGRME-ML</v>
      </c>
      <c r="O3122" s="172">
        <f>IF(B3122="NET","",IF(B3122="","",IFERROR(VLOOKUP(N3122,EAN!$A:$B,2,FALSE),"MANGLER - MÅ OPPDATERE EAN-FANEN")))</f>
        <v>7048652661142</v>
      </c>
      <c r="P3122" s="171">
        <f t="shared" si="148"/>
        <v>0</v>
      </c>
      <c r="Q3122" s="171">
        <f t="shared" si="149"/>
        <v>0</v>
      </c>
      <c r="S3122" s="102" t="str">
        <f>IF(B3122="NET","",IFERROR(VLOOKUP(O3122,'2) Order Form'!$V$9:$V$905,1,FALSE),"Ikke med I order form"))</f>
        <v>Ikke med I order form</v>
      </c>
    </row>
    <row r="3123" spans="1:19">
      <c r="A3123">
        <v>845103</v>
      </c>
      <c r="B3123" t="s">
        <v>995</v>
      </c>
      <c r="C3123" t="s">
        <v>3939</v>
      </c>
      <c r="D3123" t="s">
        <v>220</v>
      </c>
      <c r="E3123" t="s">
        <v>91</v>
      </c>
      <c r="F3123" t="s">
        <v>81</v>
      </c>
      <c r="G3123" t="s">
        <v>214</v>
      </c>
      <c r="H3123">
        <v>0</v>
      </c>
      <c r="I3123">
        <v>0</v>
      </c>
      <c r="J3123">
        <v>0</v>
      </c>
      <c r="K3123">
        <v>0</v>
      </c>
      <c r="L3123">
        <v>0</v>
      </c>
      <c r="N3123" s="171" t="str">
        <f t="shared" si="147"/>
        <v>845103-SGRME-LXL</v>
      </c>
      <c r="O3123" s="172">
        <f>IF(B3123="NET","",IF(B3123="","",IFERROR(VLOOKUP(N3123,EAN!$A:$B,2,FALSE),"MANGLER - MÅ OPPDATERE EAN-FANEN")))</f>
        <v>7048652661135</v>
      </c>
      <c r="P3123" s="171">
        <f t="shared" si="148"/>
        <v>0</v>
      </c>
      <c r="Q3123" s="171">
        <f t="shared" si="149"/>
        <v>0</v>
      </c>
      <c r="S3123" s="102" t="str">
        <f>IF(B3123="NET","",IFERROR(VLOOKUP(O3123,'2) Order Form'!$V$9:$V$905,1,FALSE),"Ikke med I order form"))</f>
        <v>Ikke med I order form</v>
      </c>
    </row>
    <row r="3124" spans="1:19">
      <c r="A3124">
        <v>845103</v>
      </c>
      <c r="B3124" t="s">
        <v>995</v>
      </c>
      <c r="C3124" t="s">
        <v>3939</v>
      </c>
      <c r="D3124" t="s">
        <v>1497</v>
      </c>
      <c r="E3124" t="s">
        <v>1475</v>
      </c>
      <c r="F3124" t="s">
        <v>79</v>
      </c>
      <c r="G3124" t="s">
        <v>214</v>
      </c>
      <c r="H3124">
        <v>47</v>
      </c>
      <c r="I3124">
        <v>47</v>
      </c>
      <c r="J3124">
        <v>47</v>
      </c>
      <c r="K3124">
        <v>47</v>
      </c>
      <c r="L3124">
        <v>47</v>
      </c>
      <c r="N3124" s="171" t="str">
        <f t="shared" si="147"/>
        <v>845103-WOLND-SM</v>
      </c>
      <c r="O3124" s="172">
        <f>IF(B3124="NET","",IF(B3124="","",IFERROR(VLOOKUP(N3124,EAN!$A:$B,2,FALSE),"MANGLER - MÅ OPPDATERE EAN-FANEN")))</f>
        <v>7048652892829</v>
      </c>
      <c r="P3124" s="171">
        <f t="shared" si="148"/>
        <v>47</v>
      </c>
      <c r="Q3124" s="171">
        <f t="shared" si="149"/>
        <v>47</v>
      </c>
      <c r="S3124" s="102">
        <f>IF(B3124="NET","",IFERROR(VLOOKUP(O3124,'2) Order Form'!$V$9:$V$905,1,FALSE),"Ikke med I order form"))</f>
        <v>7048652892829</v>
      </c>
    </row>
    <row r="3125" spans="1:19">
      <c r="A3125">
        <v>845103</v>
      </c>
      <c r="B3125" t="s">
        <v>995</v>
      </c>
      <c r="C3125" t="s">
        <v>3939</v>
      </c>
      <c r="D3125" t="s">
        <v>1498</v>
      </c>
      <c r="E3125" t="s">
        <v>1475</v>
      </c>
      <c r="F3125" t="s">
        <v>80</v>
      </c>
      <c r="G3125" t="s">
        <v>214</v>
      </c>
      <c r="H3125">
        <v>41</v>
      </c>
      <c r="I3125">
        <v>41</v>
      </c>
      <c r="J3125">
        <v>41</v>
      </c>
      <c r="K3125">
        <v>41</v>
      </c>
      <c r="L3125">
        <v>41</v>
      </c>
      <c r="N3125" s="171" t="str">
        <f t="shared" si="147"/>
        <v>845103-WOLND-ML</v>
      </c>
      <c r="O3125" s="172">
        <f>IF(B3125="NET","",IF(B3125="","",IFERROR(VLOOKUP(N3125,EAN!$A:$B,2,FALSE),"MANGLER - MÅ OPPDATERE EAN-FANEN")))</f>
        <v>7048652892812</v>
      </c>
      <c r="P3125" s="171">
        <f t="shared" si="148"/>
        <v>41</v>
      </c>
      <c r="Q3125" s="171">
        <f t="shared" si="149"/>
        <v>41</v>
      </c>
      <c r="S3125" s="102">
        <f>IF(B3125="NET","",IFERROR(VLOOKUP(O3125,'2) Order Form'!$V$9:$V$905,1,FALSE),"Ikke med I order form"))</f>
        <v>7048652892812</v>
      </c>
    </row>
    <row r="3126" spans="1:19">
      <c r="A3126">
        <v>845103</v>
      </c>
      <c r="B3126" t="s">
        <v>995</v>
      </c>
      <c r="C3126" t="s">
        <v>3939</v>
      </c>
      <c r="D3126" t="s">
        <v>1499</v>
      </c>
      <c r="E3126" t="s">
        <v>1475</v>
      </c>
      <c r="F3126" t="s">
        <v>81</v>
      </c>
      <c r="G3126" t="s">
        <v>214</v>
      </c>
      <c r="H3126">
        <v>34</v>
      </c>
      <c r="I3126">
        <v>34</v>
      </c>
      <c r="J3126">
        <v>34</v>
      </c>
      <c r="K3126">
        <v>34</v>
      </c>
      <c r="L3126">
        <v>34</v>
      </c>
      <c r="N3126" s="171" t="str">
        <f t="shared" si="147"/>
        <v>845103-WOLND-LXL</v>
      </c>
      <c r="O3126" s="172">
        <f>IF(B3126="NET","",IF(B3126="","",IFERROR(VLOOKUP(N3126,EAN!$A:$B,2,FALSE),"MANGLER - MÅ OPPDATERE EAN-FANEN")))</f>
        <v>7048652892805</v>
      </c>
      <c r="P3126" s="171">
        <f t="shared" si="148"/>
        <v>34</v>
      </c>
      <c r="Q3126" s="171">
        <f t="shared" si="149"/>
        <v>34</v>
      </c>
      <c r="S3126" s="102">
        <f>IF(B3126="NET","",IFERROR(VLOOKUP(O3126,'2) Order Form'!$V$9:$V$905,1,FALSE),"Ikke med I order form"))</f>
        <v>7048652892805</v>
      </c>
    </row>
    <row r="3127" spans="1:19">
      <c r="A3127" s="140">
        <v>845104</v>
      </c>
      <c r="B3127" t="s">
        <v>170</v>
      </c>
      <c r="H3127" s="140">
        <v>202341</v>
      </c>
      <c r="I3127" s="140">
        <v>202342</v>
      </c>
      <c r="J3127" s="140">
        <v>202343</v>
      </c>
      <c r="K3127" s="140">
        <v>202344</v>
      </c>
      <c r="L3127" s="140">
        <v>202345</v>
      </c>
      <c r="N3127" s="171" t="str">
        <f t="shared" si="147"/>
        <v>845104-</v>
      </c>
      <c r="O3127" s="172" t="str">
        <f>IF(B3127="NET","",IF(B3127="","",IFERROR(VLOOKUP(N3127,EAN!$A:$B,2,FALSE),"MANGLER - MÅ OPPDATERE EAN-FANEN")))</f>
        <v/>
      </c>
      <c r="P3127" s="171">
        <f t="shared" si="148"/>
        <v>202341</v>
      </c>
      <c r="Q3127" s="171">
        <f t="shared" si="149"/>
        <v>202345</v>
      </c>
      <c r="S3127" s="102" t="str">
        <f>IF(B3127="NET","",IFERROR(VLOOKUP(O3127,'2) Order Form'!$V$9:$V$905,1,FALSE),"Ikke med I order form"))</f>
        <v/>
      </c>
    </row>
    <row r="3128" spans="1:19">
      <c r="A3128">
        <v>845104</v>
      </c>
      <c r="B3128" t="s">
        <v>1347</v>
      </c>
      <c r="C3128" t="s">
        <v>3939</v>
      </c>
      <c r="D3128" t="s">
        <v>3597</v>
      </c>
      <c r="E3128" t="s">
        <v>3598</v>
      </c>
      <c r="F3128" t="s">
        <v>79</v>
      </c>
      <c r="G3128" t="s">
        <v>111</v>
      </c>
      <c r="H3128">
        <v>0</v>
      </c>
      <c r="I3128">
        <v>0</v>
      </c>
      <c r="J3128">
        <v>0</v>
      </c>
      <c r="K3128">
        <v>0</v>
      </c>
      <c r="L3128">
        <v>0</v>
      </c>
      <c r="N3128" s="171" t="str">
        <f t="shared" si="147"/>
        <v>845104-BARBM-SM</v>
      </c>
      <c r="O3128" s="172" t="str">
        <f>IF(B3128="NET","",IF(B3128="","",IFERROR(VLOOKUP(N3128,EAN!$A:$B,2,FALSE),"MANGLER - MÅ OPPDATERE EAN-FANEN")))</f>
        <v>MANGLER - MÅ OPPDATERE EAN-FANEN</v>
      </c>
      <c r="P3128" s="171">
        <f t="shared" si="148"/>
        <v>0</v>
      </c>
      <c r="Q3128" s="171">
        <f t="shared" si="149"/>
        <v>0</v>
      </c>
      <c r="S3128" s="102" t="str">
        <f>IF(B3128="NET","",IFERROR(VLOOKUP(O3128,'2) Order Form'!$V$9:$V$905,1,FALSE),"Ikke med I order form"))</f>
        <v>Ikke med I order form</v>
      </c>
    </row>
    <row r="3129" spans="1:19">
      <c r="A3129">
        <v>845104</v>
      </c>
      <c r="B3129" t="s">
        <v>1347</v>
      </c>
      <c r="C3129" t="s">
        <v>3939</v>
      </c>
      <c r="D3129" t="s">
        <v>3599</v>
      </c>
      <c r="E3129" t="s">
        <v>3598</v>
      </c>
      <c r="F3129" t="s">
        <v>80</v>
      </c>
      <c r="G3129" t="s">
        <v>111</v>
      </c>
      <c r="H3129">
        <v>0</v>
      </c>
      <c r="I3129">
        <v>0</v>
      </c>
      <c r="J3129">
        <v>0</v>
      </c>
      <c r="K3129">
        <v>0</v>
      </c>
      <c r="L3129">
        <v>0</v>
      </c>
      <c r="N3129" s="171" t="str">
        <f t="shared" si="147"/>
        <v>845104-BARBM-ML</v>
      </c>
      <c r="O3129" s="172" t="str">
        <f>IF(B3129="NET","",IF(B3129="","",IFERROR(VLOOKUP(N3129,EAN!$A:$B,2,FALSE),"MANGLER - MÅ OPPDATERE EAN-FANEN")))</f>
        <v>MANGLER - MÅ OPPDATERE EAN-FANEN</v>
      </c>
      <c r="P3129" s="171">
        <f t="shared" si="148"/>
        <v>0</v>
      </c>
      <c r="Q3129" s="171">
        <f t="shared" si="149"/>
        <v>0</v>
      </c>
      <c r="S3129" s="102" t="str">
        <f>IF(B3129="NET","",IFERROR(VLOOKUP(O3129,'2) Order Form'!$V$9:$V$905,1,FALSE),"Ikke med I order form"))</f>
        <v>Ikke med I order form</v>
      </c>
    </row>
    <row r="3130" spans="1:19">
      <c r="A3130">
        <v>845104</v>
      </c>
      <c r="B3130" t="s">
        <v>1347</v>
      </c>
      <c r="C3130" t="s">
        <v>3939</v>
      </c>
      <c r="D3130" t="s">
        <v>3600</v>
      </c>
      <c r="E3130" t="s">
        <v>3598</v>
      </c>
      <c r="F3130" t="s">
        <v>81</v>
      </c>
      <c r="G3130" t="s">
        <v>111</v>
      </c>
      <c r="H3130">
        <v>0</v>
      </c>
      <c r="I3130">
        <v>0</v>
      </c>
      <c r="J3130">
        <v>0</v>
      </c>
      <c r="K3130">
        <v>0</v>
      </c>
      <c r="L3130">
        <v>0</v>
      </c>
      <c r="N3130" s="171" t="str">
        <f t="shared" si="147"/>
        <v>845104-BARBM-LXL</v>
      </c>
      <c r="O3130" s="172" t="str">
        <f>IF(B3130="NET","",IF(B3130="","",IFERROR(VLOOKUP(N3130,EAN!$A:$B,2,FALSE),"MANGLER - MÅ OPPDATERE EAN-FANEN")))</f>
        <v>MANGLER - MÅ OPPDATERE EAN-FANEN</v>
      </c>
      <c r="P3130" s="171">
        <f t="shared" si="148"/>
        <v>0</v>
      </c>
      <c r="Q3130" s="171">
        <f t="shared" si="149"/>
        <v>0</v>
      </c>
      <c r="S3130" s="102" t="str">
        <f>IF(B3130="NET","",IFERROR(VLOOKUP(O3130,'2) Order Form'!$V$9:$V$905,1,FALSE),"Ikke med I order form"))</f>
        <v>Ikke med I order form</v>
      </c>
    </row>
    <row r="3131" spans="1:19">
      <c r="A3131">
        <v>845104</v>
      </c>
      <c r="B3131" t="s">
        <v>1347</v>
      </c>
      <c r="C3131" t="s">
        <v>3939</v>
      </c>
      <c r="D3131" t="s">
        <v>357</v>
      </c>
      <c r="E3131" t="s">
        <v>358</v>
      </c>
      <c r="F3131" t="s">
        <v>79</v>
      </c>
      <c r="G3131" t="s">
        <v>214</v>
      </c>
      <c r="H3131">
        <v>156</v>
      </c>
      <c r="I3131">
        <v>156</v>
      </c>
      <c r="J3131">
        <v>156</v>
      </c>
      <c r="K3131">
        <v>156</v>
      </c>
      <c r="L3131">
        <v>156</v>
      </c>
      <c r="N3131" s="171" t="str">
        <f t="shared" si="147"/>
        <v>845104-BGRRG-SM</v>
      </c>
      <c r="O3131" s="172">
        <f>IF(B3131="NET","",IF(B3131="","",IFERROR(VLOOKUP(N3131,EAN!$A:$B,2,FALSE),"MANGLER - MÅ OPPDATERE EAN-FANEN")))</f>
        <v>7048652767554</v>
      </c>
      <c r="P3131" s="171">
        <f t="shared" si="148"/>
        <v>156</v>
      </c>
      <c r="Q3131" s="171">
        <f t="shared" si="149"/>
        <v>156</v>
      </c>
      <c r="S3131" s="102" t="str">
        <f>IF(B3131="NET","",IFERROR(VLOOKUP(O3131,'2) Order Form'!$V$9:$V$905,1,FALSE),"Ikke med I order form"))</f>
        <v>Ikke med I order form</v>
      </c>
    </row>
    <row r="3132" spans="1:19">
      <c r="A3132">
        <v>845104</v>
      </c>
      <c r="B3132" t="s">
        <v>1347</v>
      </c>
      <c r="C3132" t="s">
        <v>3939</v>
      </c>
      <c r="D3132" t="s">
        <v>359</v>
      </c>
      <c r="E3132" t="s">
        <v>358</v>
      </c>
      <c r="F3132" t="s">
        <v>80</v>
      </c>
      <c r="G3132" t="s">
        <v>214</v>
      </c>
      <c r="H3132">
        <v>302</v>
      </c>
      <c r="I3132">
        <v>302</v>
      </c>
      <c r="J3132">
        <v>302</v>
      </c>
      <c r="K3132">
        <v>302</v>
      </c>
      <c r="L3132">
        <v>302</v>
      </c>
      <c r="N3132" s="171" t="str">
        <f t="shared" si="147"/>
        <v>845104-BGRRG-ML</v>
      </c>
      <c r="O3132" s="172">
        <f>IF(B3132="NET","",IF(B3132="","",IFERROR(VLOOKUP(N3132,EAN!$A:$B,2,FALSE),"MANGLER - MÅ OPPDATERE EAN-FANEN")))</f>
        <v>7048652767547</v>
      </c>
      <c r="P3132" s="171">
        <f t="shared" si="148"/>
        <v>302</v>
      </c>
      <c r="Q3132" s="171">
        <f t="shared" si="149"/>
        <v>302</v>
      </c>
      <c r="S3132" s="102" t="str">
        <f>IF(B3132="NET","",IFERROR(VLOOKUP(O3132,'2) Order Form'!$V$9:$V$905,1,FALSE),"Ikke med I order form"))</f>
        <v>Ikke med I order form</v>
      </c>
    </row>
    <row r="3133" spans="1:19">
      <c r="A3133">
        <v>845104</v>
      </c>
      <c r="B3133" t="s">
        <v>1347</v>
      </c>
      <c r="C3133" t="s">
        <v>3939</v>
      </c>
      <c r="D3133" t="s">
        <v>360</v>
      </c>
      <c r="E3133" t="s">
        <v>358</v>
      </c>
      <c r="F3133" t="s">
        <v>81</v>
      </c>
      <c r="G3133" t="s">
        <v>214</v>
      </c>
      <c r="H3133">
        <v>131</v>
      </c>
      <c r="I3133">
        <v>131</v>
      </c>
      <c r="J3133">
        <v>131</v>
      </c>
      <c r="K3133">
        <v>131</v>
      </c>
      <c r="L3133">
        <v>131</v>
      </c>
      <c r="N3133" s="171" t="str">
        <f t="shared" si="147"/>
        <v>845104-BGRRG-LXL</v>
      </c>
      <c r="O3133" s="172">
        <f>IF(B3133="NET","",IF(B3133="","",IFERROR(VLOOKUP(N3133,EAN!$A:$B,2,FALSE),"MANGLER - MÅ OPPDATERE EAN-FANEN")))</f>
        <v>7048652767530</v>
      </c>
      <c r="P3133" s="171">
        <f t="shared" si="148"/>
        <v>131</v>
      </c>
      <c r="Q3133" s="171">
        <f t="shared" si="149"/>
        <v>131</v>
      </c>
      <c r="S3133" s="102" t="str">
        <f>IF(B3133="NET","",IFERROR(VLOOKUP(O3133,'2) Order Form'!$V$9:$V$905,1,FALSE),"Ikke med I order form"))</f>
        <v>Ikke med I order form</v>
      </c>
    </row>
    <row r="3134" spans="1:19">
      <c r="A3134">
        <v>845104</v>
      </c>
      <c r="B3134" t="s">
        <v>1347</v>
      </c>
      <c r="C3134" t="s">
        <v>3939</v>
      </c>
      <c r="D3134" t="s">
        <v>1046</v>
      </c>
      <c r="E3134" t="s">
        <v>2870</v>
      </c>
      <c r="F3134" t="s">
        <v>79</v>
      </c>
      <c r="G3134" t="s">
        <v>214</v>
      </c>
      <c r="H3134">
        <v>1</v>
      </c>
      <c r="I3134">
        <v>1</v>
      </c>
      <c r="J3134">
        <v>1</v>
      </c>
      <c r="K3134">
        <v>1</v>
      </c>
      <c r="L3134">
        <v>1</v>
      </c>
      <c r="N3134" s="171" t="str">
        <f t="shared" si="147"/>
        <v>845104-BRWHT-SM</v>
      </c>
      <c r="O3134" s="172">
        <f>IF(B3134="NET","",IF(B3134="","",IFERROR(VLOOKUP(N3134,EAN!$A:$B,2,FALSE),"MANGLER - MÅ OPPDATERE EAN-FANEN")))</f>
        <v>7048652767585</v>
      </c>
      <c r="P3134" s="171">
        <f t="shared" si="148"/>
        <v>1</v>
      </c>
      <c r="Q3134" s="171">
        <f t="shared" si="149"/>
        <v>1</v>
      </c>
      <c r="S3134" s="102" t="str">
        <f>IF(B3134="NET","",IFERROR(VLOOKUP(O3134,'2) Order Form'!$V$9:$V$905,1,FALSE),"Ikke med I order form"))</f>
        <v>Ikke med I order form</v>
      </c>
    </row>
    <row r="3135" spans="1:19">
      <c r="A3135">
        <v>845104</v>
      </c>
      <c r="B3135" t="s">
        <v>1347</v>
      </c>
      <c r="C3135" t="s">
        <v>3939</v>
      </c>
      <c r="D3135" t="s">
        <v>1047</v>
      </c>
      <c r="E3135" t="s">
        <v>2870</v>
      </c>
      <c r="F3135" t="s">
        <v>80</v>
      </c>
      <c r="G3135" t="s">
        <v>214</v>
      </c>
      <c r="H3135">
        <v>0</v>
      </c>
      <c r="I3135">
        <v>0</v>
      </c>
      <c r="J3135">
        <v>0</v>
      </c>
      <c r="K3135">
        <v>0</v>
      </c>
      <c r="L3135">
        <v>0</v>
      </c>
      <c r="N3135" s="171" t="str">
        <f t="shared" si="147"/>
        <v>845104-BRWHT-ML</v>
      </c>
      <c r="O3135" s="172">
        <f>IF(B3135="NET","",IF(B3135="","",IFERROR(VLOOKUP(N3135,EAN!$A:$B,2,FALSE),"MANGLER - MÅ OPPDATERE EAN-FANEN")))</f>
        <v>7048652767578</v>
      </c>
      <c r="P3135" s="171">
        <f t="shared" si="148"/>
        <v>0</v>
      </c>
      <c r="Q3135" s="171">
        <f t="shared" si="149"/>
        <v>0</v>
      </c>
      <c r="S3135" s="102" t="str">
        <f>IF(B3135="NET","",IFERROR(VLOOKUP(O3135,'2) Order Form'!$V$9:$V$905,1,FALSE),"Ikke med I order form"))</f>
        <v>Ikke med I order form</v>
      </c>
    </row>
    <row r="3136" spans="1:19">
      <c r="A3136">
        <v>845104</v>
      </c>
      <c r="B3136" t="s">
        <v>1347</v>
      </c>
      <c r="C3136" t="s">
        <v>3939</v>
      </c>
      <c r="D3136" t="s">
        <v>1048</v>
      </c>
      <c r="E3136" t="s">
        <v>2870</v>
      </c>
      <c r="F3136" t="s">
        <v>81</v>
      </c>
      <c r="G3136" t="s">
        <v>214</v>
      </c>
      <c r="H3136">
        <v>0</v>
      </c>
      <c r="I3136">
        <v>0</v>
      </c>
      <c r="J3136">
        <v>0</v>
      </c>
      <c r="K3136">
        <v>0</v>
      </c>
      <c r="L3136">
        <v>0</v>
      </c>
      <c r="N3136" s="171" t="str">
        <f t="shared" si="147"/>
        <v>845104-BRWHT-LXL</v>
      </c>
      <c r="O3136" s="172">
        <f>IF(B3136="NET","",IF(B3136="","",IFERROR(VLOOKUP(N3136,EAN!$A:$B,2,FALSE),"MANGLER - MÅ OPPDATERE EAN-FANEN")))</f>
        <v>7048652767561</v>
      </c>
      <c r="P3136" s="171">
        <f t="shared" si="148"/>
        <v>0</v>
      </c>
      <c r="Q3136" s="171">
        <f t="shared" si="149"/>
        <v>0</v>
      </c>
      <c r="S3136" s="102" t="str">
        <f>IF(B3136="NET","",IFERROR(VLOOKUP(O3136,'2) Order Form'!$V$9:$V$905,1,FALSE),"Ikke med I order form"))</f>
        <v>Ikke med I order form</v>
      </c>
    </row>
    <row r="3137" spans="1:19">
      <c r="A3137">
        <v>845104</v>
      </c>
      <c r="B3137" t="s">
        <v>1347</v>
      </c>
      <c r="C3137" t="s">
        <v>3939</v>
      </c>
      <c r="D3137" t="s">
        <v>1484</v>
      </c>
      <c r="E3137" t="s">
        <v>1470</v>
      </c>
      <c r="F3137" t="s">
        <v>79</v>
      </c>
      <c r="G3137" t="s">
        <v>214</v>
      </c>
      <c r="H3137">
        <v>103</v>
      </c>
      <c r="I3137">
        <v>103</v>
      </c>
      <c r="J3137">
        <v>103</v>
      </c>
      <c r="K3137">
        <v>103</v>
      </c>
      <c r="L3137">
        <v>103</v>
      </c>
      <c r="N3137" s="171" t="str">
        <f t="shared" si="147"/>
        <v>845104-DUSK-SM</v>
      </c>
      <c r="O3137" s="172">
        <f>IF(B3137="NET","",IF(B3137="","",IFERROR(VLOOKUP(N3137,EAN!$A:$B,2,FALSE),"MANGLER - MÅ OPPDATERE EAN-FANEN")))</f>
        <v>7048652892492</v>
      </c>
      <c r="P3137" s="171">
        <f t="shared" si="148"/>
        <v>103</v>
      </c>
      <c r="Q3137" s="171">
        <f t="shared" si="149"/>
        <v>103</v>
      </c>
      <c r="S3137" s="102">
        <f>IF(B3137="NET","",IFERROR(VLOOKUP(O3137,'2) Order Form'!$V$9:$V$905,1,FALSE),"Ikke med I order form"))</f>
        <v>7048652892492</v>
      </c>
    </row>
    <row r="3138" spans="1:19">
      <c r="A3138">
        <v>845104</v>
      </c>
      <c r="B3138" t="s">
        <v>1347</v>
      </c>
      <c r="C3138" t="s">
        <v>3939</v>
      </c>
      <c r="D3138" t="s">
        <v>1485</v>
      </c>
      <c r="E3138" t="s">
        <v>1470</v>
      </c>
      <c r="F3138" t="s">
        <v>80</v>
      </c>
      <c r="G3138" t="s">
        <v>214</v>
      </c>
      <c r="H3138">
        <v>276</v>
      </c>
      <c r="I3138">
        <v>276</v>
      </c>
      <c r="J3138">
        <v>276</v>
      </c>
      <c r="K3138">
        <v>276</v>
      </c>
      <c r="L3138">
        <v>276</v>
      </c>
      <c r="N3138" s="171" t="str">
        <f t="shared" si="147"/>
        <v>845104-DUSK-ML</v>
      </c>
      <c r="O3138" s="172">
        <f>IF(B3138="NET","",IF(B3138="","",IFERROR(VLOOKUP(N3138,EAN!$A:$B,2,FALSE),"MANGLER - MÅ OPPDATERE EAN-FANEN")))</f>
        <v>7048652892485</v>
      </c>
      <c r="P3138" s="171">
        <f t="shared" si="148"/>
        <v>276</v>
      </c>
      <c r="Q3138" s="171">
        <f t="shared" si="149"/>
        <v>276</v>
      </c>
      <c r="S3138" s="102">
        <f>IF(B3138="NET","",IFERROR(VLOOKUP(O3138,'2) Order Form'!$V$9:$V$905,1,FALSE),"Ikke med I order form"))</f>
        <v>7048652892485</v>
      </c>
    </row>
    <row r="3139" spans="1:19">
      <c r="A3139">
        <v>845104</v>
      </c>
      <c r="B3139" t="s">
        <v>1347</v>
      </c>
      <c r="C3139" t="s">
        <v>3939</v>
      </c>
      <c r="D3139" t="s">
        <v>1486</v>
      </c>
      <c r="E3139" t="s">
        <v>1470</v>
      </c>
      <c r="F3139" t="s">
        <v>81</v>
      </c>
      <c r="G3139" t="s">
        <v>214</v>
      </c>
      <c r="H3139">
        <v>189</v>
      </c>
      <c r="I3139">
        <v>189</v>
      </c>
      <c r="J3139">
        <v>189</v>
      </c>
      <c r="K3139">
        <v>189</v>
      </c>
      <c r="L3139">
        <v>189</v>
      </c>
      <c r="N3139" s="171" t="str">
        <f t="shared" si="147"/>
        <v>845104-DUSK-LXL</v>
      </c>
      <c r="O3139" s="172">
        <f>IF(B3139="NET","",IF(B3139="","",IFERROR(VLOOKUP(N3139,EAN!$A:$B,2,FALSE),"MANGLER - MÅ OPPDATERE EAN-FANEN")))</f>
        <v>7048652892478</v>
      </c>
      <c r="P3139" s="171">
        <f t="shared" si="148"/>
        <v>189</v>
      </c>
      <c r="Q3139" s="171">
        <f t="shared" si="149"/>
        <v>189</v>
      </c>
      <c r="S3139" s="102">
        <f>IF(B3139="NET","",IFERROR(VLOOKUP(O3139,'2) Order Form'!$V$9:$V$905,1,FALSE),"Ikke med I order form"))</f>
        <v>7048652892478</v>
      </c>
    </row>
    <row r="3140" spans="1:19">
      <c r="A3140">
        <v>845104</v>
      </c>
      <c r="B3140" t="s">
        <v>1347</v>
      </c>
      <c r="C3140" t="s">
        <v>3939</v>
      </c>
      <c r="D3140" t="s">
        <v>529</v>
      </c>
      <c r="E3140" t="s">
        <v>948</v>
      </c>
      <c r="F3140" t="s">
        <v>79</v>
      </c>
      <c r="G3140" t="s">
        <v>214</v>
      </c>
      <c r="H3140">
        <v>0</v>
      </c>
      <c r="I3140">
        <v>0</v>
      </c>
      <c r="J3140">
        <v>0</v>
      </c>
      <c r="K3140">
        <v>0</v>
      </c>
      <c r="L3140">
        <v>0</v>
      </c>
      <c r="N3140" s="171" t="str">
        <f t="shared" si="147"/>
        <v>845104-GFGRN-SM</v>
      </c>
      <c r="O3140" s="172">
        <f>IF(B3140="NET","",IF(B3140="","",IFERROR(VLOOKUP(N3140,EAN!$A:$B,2,FALSE),"MANGLER - MÅ OPPDATERE EAN-FANEN")))</f>
        <v>7048652540379</v>
      </c>
      <c r="P3140" s="171">
        <f t="shared" si="148"/>
        <v>0</v>
      </c>
      <c r="Q3140" s="171">
        <f t="shared" si="149"/>
        <v>0</v>
      </c>
      <c r="S3140" s="102" t="str">
        <f>IF(B3140="NET","",IFERROR(VLOOKUP(O3140,'2) Order Form'!$V$9:$V$905,1,FALSE),"Ikke med I order form"))</f>
        <v>Ikke med I order form</v>
      </c>
    </row>
    <row r="3141" spans="1:19">
      <c r="A3141">
        <v>845104</v>
      </c>
      <c r="B3141" t="s">
        <v>1347</v>
      </c>
      <c r="C3141" t="s">
        <v>3939</v>
      </c>
      <c r="D3141" t="s">
        <v>530</v>
      </c>
      <c r="E3141" t="s">
        <v>948</v>
      </c>
      <c r="F3141" t="s">
        <v>80</v>
      </c>
      <c r="G3141" t="s">
        <v>214</v>
      </c>
      <c r="H3141">
        <v>0</v>
      </c>
      <c r="I3141">
        <v>0</v>
      </c>
      <c r="J3141">
        <v>0</v>
      </c>
      <c r="K3141">
        <v>0</v>
      </c>
      <c r="L3141">
        <v>0</v>
      </c>
      <c r="N3141" s="171" t="str">
        <f t="shared" si="147"/>
        <v>845104-GFGRN-ML</v>
      </c>
      <c r="O3141" s="172">
        <f>IF(B3141="NET","",IF(B3141="","",IFERROR(VLOOKUP(N3141,EAN!$A:$B,2,FALSE),"MANGLER - MÅ OPPDATERE EAN-FANEN")))</f>
        <v>7048652540362</v>
      </c>
      <c r="P3141" s="171">
        <f t="shared" si="148"/>
        <v>0</v>
      </c>
      <c r="Q3141" s="171">
        <f t="shared" si="149"/>
        <v>0</v>
      </c>
      <c r="S3141" s="102" t="str">
        <f>IF(B3141="NET","",IFERROR(VLOOKUP(O3141,'2) Order Form'!$V$9:$V$905,1,FALSE),"Ikke med I order form"))</f>
        <v>Ikke med I order form</v>
      </c>
    </row>
    <row r="3142" spans="1:19">
      <c r="A3142">
        <v>845104</v>
      </c>
      <c r="B3142" t="s">
        <v>1347</v>
      </c>
      <c r="C3142" t="s">
        <v>3939</v>
      </c>
      <c r="D3142" t="s">
        <v>1487</v>
      </c>
      <c r="E3142" t="s">
        <v>1477</v>
      </c>
      <c r="F3142" t="s">
        <v>79</v>
      </c>
      <c r="G3142" t="s">
        <v>111</v>
      </c>
      <c r="H3142">
        <v>38</v>
      </c>
      <c r="I3142">
        <v>38</v>
      </c>
      <c r="J3142">
        <v>38</v>
      </c>
      <c r="K3142">
        <v>38</v>
      </c>
      <c r="L3142">
        <v>38</v>
      </c>
      <c r="N3142" s="171" t="str">
        <f t="shared" si="147"/>
        <v>845104-LAVA-SM</v>
      </c>
      <c r="O3142" s="172">
        <f>IF(B3142="NET","",IF(B3142="","",IFERROR(VLOOKUP(N3142,EAN!$A:$B,2,FALSE),"MANGLER - MÅ OPPDATERE EAN-FANEN")))</f>
        <v>7048652892522</v>
      </c>
      <c r="P3142" s="171">
        <f t="shared" si="148"/>
        <v>38</v>
      </c>
      <c r="Q3142" s="171">
        <f t="shared" si="149"/>
        <v>38</v>
      </c>
      <c r="S3142" s="102">
        <f>IF(B3142="NET","",IFERROR(VLOOKUP(O3142,'2) Order Form'!$V$9:$V$905,1,FALSE),"Ikke med I order form"))</f>
        <v>7048652892522</v>
      </c>
    </row>
    <row r="3143" spans="1:19">
      <c r="A3143">
        <v>845104</v>
      </c>
      <c r="B3143" t="s">
        <v>1347</v>
      </c>
      <c r="C3143" t="s">
        <v>3939</v>
      </c>
      <c r="D3143" t="s">
        <v>1488</v>
      </c>
      <c r="E3143" t="s">
        <v>1477</v>
      </c>
      <c r="F3143" t="s">
        <v>80</v>
      </c>
      <c r="G3143" t="s">
        <v>111</v>
      </c>
      <c r="H3143">
        <v>111</v>
      </c>
      <c r="I3143">
        <v>111</v>
      </c>
      <c r="J3143">
        <v>111</v>
      </c>
      <c r="K3143">
        <v>111</v>
      </c>
      <c r="L3143">
        <v>111</v>
      </c>
      <c r="N3143" s="171" t="str">
        <f t="shared" si="147"/>
        <v>845104-LAVA-ML</v>
      </c>
      <c r="O3143" s="172">
        <f>IF(B3143="NET","",IF(B3143="","",IFERROR(VLOOKUP(N3143,EAN!$A:$B,2,FALSE),"MANGLER - MÅ OPPDATERE EAN-FANEN")))</f>
        <v>7048652892515</v>
      </c>
      <c r="P3143" s="171">
        <f t="shared" si="148"/>
        <v>111</v>
      </c>
      <c r="Q3143" s="171">
        <f t="shared" si="149"/>
        <v>111</v>
      </c>
      <c r="S3143" s="102">
        <f>IF(B3143="NET","",IFERROR(VLOOKUP(O3143,'2) Order Form'!$V$9:$V$905,1,FALSE),"Ikke med I order form"))</f>
        <v>7048652892515</v>
      </c>
    </row>
    <row r="3144" spans="1:19">
      <c r="A3144">
        <v>845104</v>
      </c>
      <c r="B3144" t="s">
        <v>1347</v>
      </c>
      <c r="C3144" t="s">
        <v>3939</v>
      </c>
      <c r="D3144" t="s">
        <v>1489</v>
      </c>
      <c r="E3144" t="s">
        <v>1477</v>
      </c>
      <c r="F3144" t="s">
        <v>81</v>
      </c>
      <c r="G3144" t="s">
        <v>111</v>
      </c>
      <c r="H3144">
        <v>73</v>
      </c>
      <c r="I3144">
        <v>73</v>
      </c>
      <c r="J3144">
        <v>73</v>
      </c>
      <c r="K3144">
        <v>73</v>
      </c>
      <c r="L3144">
        <v>73</v>
      </c>
      <c r="N3144" s="171" t="str">
        <f t="shared" si="147"/>
        <v>845104-LAVA-LXL</v>
      </c>
      <c r="O3144" s="172">
        <f>IF(B3144="NET","",IF(B3144="","",IFERROR(VLOOKUP(N3144,EAN!$A:$B,2,FALSE),"MANGLER - MÅ OPPDATERE EAN-FANEN")))</f>
        <v>7048652892508</v>
      </c>
      <c r="P3144" s="171">
        <f t="shared" si="148"/>
        <v>73</v>
      </c>
      <c r="Q3144" s="171">
        <f t="shared" si="149"/>
        <v>73</v>
      </c>
      <c r="S3144" s="102">
        <f>IF(B3144="NET","",IFERROR(VLOOKUP(O3144,'2) Order Form'!$V$9:$V$905,1,FALSE),"Ikke med I order form"))</f>
        <v>7048652892508</v>
      </c>
    </row>
    <row r="3145" spans="1:19">
      <c r="A3145">
        <v>845104</v>
      </c>
      <c r="B3145" t="s">
        <v>1347</v>
      </c>
      <c r="C3145" t="s">
        <v>3939</v>
      </c>
      <c r="D3145" t="s">
        <v>1686</v>
      </c>
      <c r="E3145" t="s">
        <v>1481</v>
      </c>
      <c r="F3145" t="s">
        <v>79</v>
      </c>
      <c r="G3145" t="s">
        <v>214</v>
      </c>
      <c r="H3145">
        <v>31</v>
      </c>
      <c r="I3145">
        <v>31</v>
      </c>
      <c r="J3145">
        <v>31</v>
      </c>
      <c r="K3145">
        <v>31</v>
      </c>
      <c r="L3145">
        <v>31</v>
      </c>
      <c r="N3145" s="171" t="str">
        <f t="shared" si="147"/>
        <v>845104-LILAM-SM</v>
      </c>
      <c r="O3145" s="172">
        <f>IF(B3145="NET","",IF(B3145="","",IFERROR(VLOOKUP(N3145,EAN!$A:$B,2,FALSE),"MANGLER - MÅ OPPDATERE EAN-FANEN")))</f>
        <v>7048652892553</v>
      </c>
      <c r="P3145" s="171">
        <f t="shared" si="148"/>
        <v>31</v>
      </c>
      <c r="Q3145" s="171">
        <f t="shared" si="149"/>
        <v>31</v>
      </c>
      <c r="S3145" s="102" t="str">
        <f>IF(B3145="NET","",IFERROR(VLOOKUP(O3145,'2) Order Form'!$V$9:$V$905,1,FALSE),"Ikke med I order form"))</f>
        <v>Ikke med I order form</v>
      </c>
    </row>
    <row r="3146" spans="1:19">
      <c r="A3146">
        <v>845104</v>
      </c>
      <c r="B3146" t="s">
        <v>1347</v>
      </c>
      <c r="C3146" t="s">
        <v>3939</v>
      </c>
      <c r="D3146" t="s">
        <v>1687</v>
      </c>
      <c r="E3146" t="s">
        <v>1481</v>
      </c>
      <c r="F3146" t="s">
        <v>80</v>
      </c>
      <c r="G3146" t="s">
        <v>214</v>
      </c>
      <c r="H3146">
        <v>23</v>
      </c>
      <c r="I3146">
        <v>23</v>
      </c>
      <c r="J3146">
        <v>23</v>
      </c>
      <c r="K3146">
        <v>23</v>
      </c>
      <c r="L3146">
        <v>23</v>
      </c>
      <c r="N3146" s="171" t="str">
        <f t="shared" si="147"/>
        <v>845104-LILAM-ML</v>
      </c>
      <c r="O3146" s="172">
        <f>IF(B3146="NET","",IF(B3146="","",IFERROR(VLOOKUP(N3146,EAN!$A:$B,2,FALSE),"MANGLER - MÅ OPPDATERE EAN-FANEN")))</f>
        <v>7048652892546</v>
      </c>
      <c r="P3146" s="171">
        <f t="shared" si="148"/>
        <v>23</v>
      </c>
      <c r="Q3146" s="171">
        <f t="shared" si="149"/>
        <v>23</v>
      </c>
      <c r="S3146" s="102" t="str">
        <f>IF(B3146="NET","",IFERROR(VLOOKUP(O3146,'2) Order Form'!$V$9:$V$905,1,FALSE),"Ikke med I order form"))</f>
        <v>Ikke med I order form</v>
      </c>
    </row>
    <row r="3147" spans="1:19">
      <c r="A3147">
        <v>845104</v>
      </c>
      <c r="B3147" t="s">
        <v>1347</v>
      </c>
      <c r="C3147" t="s">
        <v>3939</v>
      </c>
      <c r="D3147" t="s">
        <v>1688</v>
      </c>
      <c r="E3147" t="s">
        <v>1481</v>
      </c>
      <c r="F3147" t="s">
        <v>81</v>
      </c>
      <c r="G3147" t="s">
        <v>214</v>
      </c>
      <c r="H3147">
        <v>40</v>
      </c>
      <c r="I3147">
        <v>40</v>
      </c>
      <c r="J3147">
        <v>40</v>
      </c>
      <c r="K3147">
        <v>40</v>
      </c>
      <c r="L3147">
        <v>40</v>
      </c>
      <c r="N3147" s="171" t="str">
        <f t="shared" si="147"/>
        <v>845104-LILAM-LXL</v>
      </c>
      <c r="O3147" s="172">
        <f>IF(B3147="NET","",IF(B3147="","",IFERROR(VLOOKUP(N3147,EAN!$A:$B,2,FALSE),"MANGLER - MÅ OPPDATERE EAN-FANEN")))</f>
        <v>7048652892539</v>
      </c>
      <c r="P3147" s="171">
        <f t="shared" si="148"/>
        <v>40</v>
      </c>
      <c r="Q3147" s="171">
        <f t="shared" si="149"/>
        <v>40</v>
      </c>
      <c r="S3147" s="102" t="str">
        <f>IF(B3147="NET","",IFERROR(VLOOKUP(O3147,'2) Order Form'!$V$9:$V$905,1,FALSE),"Ikke med I order form"))</f>
        <v>Ikke med I order form</v>
      </c>
    </row>
    <row r="3148" spans="1:19">
      <c r="A3148">
        <v>845104</v>
      </c>
      <c r="B3148" t="s">
        <v>1347</v>
      </c>
      <c r="C3148" t="s">
        <v>3939</v>
      </c>
      <c r="D3148" t="s">
        <v>445</v>
      </c>
      <c r="E3148" t="s">
        <v>936</v>
      </c>
      <c r="F3148" t="s">
        <v>79</v>
      </c>
      <c r="G3148" t="s">
        <v>111</v>
      </c>
      <c r="H3148">
        <v>644</v>
      </c>
      <c r="I3148">
        <v>644</v>
      </c>
      <c r="J3148">
        <v>644</v>
      </c>
      <c r="K3148">
        <v>644</v>
      </c>
      <c r="L3148">
        <v>644</v>
      </c>
      <c r="N3148" s="171" t="str">
        <f t="shared" si="147"/>
        <v>845104-MBLCK-SM</v>
      </c>
      <c r="O3148" s="172">
        <f>IF(B3148="NET","",IF(B3148="","",IFERROR(VLOOKUP(N3148,EAN!$A:$B,2,FALSE),"MANGLER - MÅ OPPDATERE EAN-FANEN")))</f>
        <v>7048652540409</v>
      </c>
      <c r="P3148" s="171">
        <f t="shared" si="148"/>
        <v>644</v>
      </c>
      <c r="Q3148" s="171">
        <f t="shared" si="149"/>
        <v>644</v>
      </c>
      <c r="S3148" s="102">
        <f>IF(B3148="NET","",IFERROR(VLOOKUP(O3148,'2) Order Form'!$V$9:$V$905,1,FALSE),"Ikke med I order form"))</f>
        <v>7048652540409</v>
      </c>
    </row>
    <row r="3149" spans="1:19">
      <c r="A3149">
        <v>845104</v>
      </c>
      <c r="B3149" t="s">
        <v>1347</v>
      </c>
      <c r="C3149" t="s">
        <v>3939</v>
      </c>
      <c r="D3149" t="s">
        <v>446</v>
      </c>
      <c r="E3149" t="s">
        <v>936</v>
      </c>
      <c r="F3149" t="s">
        <v>80</v>
      </c>
      <c r="G3149" t="s">
        <v>111</v>
      </c>
      <c r="H3149">
        <v>1543</v>
      </c>
      <c r="I3149">
        <v>1543</v>
      </c>
      <c r="J3149">
        <v>1543</v>
      </c>
      <c r="K3149">
        <v>1543</v>
      </c>
      <c r="L3149">
        <v>1543</v>
      </c>
      <c r="N3149" s="171" t="str">
        <f t="shared" si="147"/>
        <v>845104-MBLCK-ML</v>
      </c>
      <c r="O3149" s="172">
        <f>IF(B3149="NET","",IF(B3149="","",IFERROR(VLOOKUP(N3149,EAN!$A:$B,2,FALSE),"MANGLER - MÅ OPPDATERE EAN-FANEN")))</f>
        <v>7048652540393</v>
      </c>
      <c r="P3149" s="171">
        <f t="shared" si="148"/>
        <v>1543</v>
      </c>
      <c r="Q3149" s="171">
        <f t="shared" si="149"/>
        <v>1543</v>
      </c>
      <c r="S3149" s="102">
        <f>IF(B3149="NET","",IFERROR(VLOOKUP(O3149,'2) Order Form'!$V$9:$V$905,1,FALSE),"Ikke med I order form"))</f>
        <v>7048652540393</v>
      </c>
    </row>
    <row r="3150" spans="1:19">
      <c r="A3150">
        <v>845104</v>
      </c>
      <c r="B3150" t="s">
        <v>1347</v>
      </c>
      <c r="C3150" t="s">
        <v>3939</v>
      </c>
      <c r="D3150" t="s">
        <v>447</v>
      </c>
      <c r="E3150" t="s">
        <v>936</v>
      </c>
      <c r="F3150" t="s">
        <v>81</v>
      </c>
      <c r="G3150" t="s">
        <v>111</v>
      </c>
      <c r="H3150">
        <v>996</v>
      </c>
      <c r="I3150">
        <v>996</v>
      </c>
      <c r="J3150">
        <v>996</v>
      </c>
      <c r="K3150">
        <v>996</v>
      </c>
      <c r="L3150">
        <v>996</v>
      </c>
      <c r="N3150" s="171" t="str">
        <f t="shared" si="147"/>
        <v>845104-MBLCK-LXL</v>
      </c>
      <c r="O3150" s="172">
        <f>IF(B3150="NET","",IF(B3150="","",IFERROR(VLOOKUP(N3150,EAN!$A:$B,2,FALSE),"MANGLER - MÅ OPPDATERE EAN-FANEN")))</f>
        <v>7048652540386</v>
      </c>
      <c r="P3150" s="171">
        <f t="shared" si="148"/>
        <v>996</v>
      </c>
      <c r="Q3150" s="171">
        <f t="shared" si="149"/>
        <v>996</v>
      </c>
      <c r="S3150" s="102">
        <f>IF(B3150="NET","",IFERROR(VLOOKUP(O3150,'2) Order Form'!$V$9:$V$905,1,FALSE),"Ikke med I order form"))</f>
        <v>7048652540386</v>
      </c>
    </row>
    <row r="3151" spans="1:19">
      <c r="A3151">
        <v>845104</v>
      </c>
      <c r="B3151" t="s">
        <v>1347</v>
      </c>
      <c r="C3151" t="s">
        <v>3939</v>
      </c>
      <c r="D3151" t="s">
        <v>221</v>
      </c>
      <c r="E3151" t="s">
        <v>222</v>
      </c>
      <c r="F3151" t="s">
        <v>79</v>
      </c>
      <c r="G3151" t="s">
        <v>214</v>
      </c>
      <c r="H3151">
        <v>33</v>
      </c>
      <c r="I3151">
        <v>33</v>
      </c>
      <c r="J3151">
        <v>33</v>
      </c>
      <c r="K3151">
        <v>33</v>
      </c>
      <c r="L3151">
        <v>33</v>
      </c>
      <c r="N3151" s="171" t="str">
        <f t="shared" si="147"/>
        <v>845104-MEAME-SM</v>
      </c>
      <c r="O3151" s="172">
        <f>IF(B3151="NET","",IF(B3151="","",IFERROR(VLOOKUP(N3151,EAN!$A:$B,2,FALSE),"MANGLER - MÅ OPPDATERE EAN-FANEN")))</f>
        <v>7048652661180</v>
      </c>
      <c r="P3151" s="171">
        <f t="shared" si="148"/>
        <v>33</v>
      </c>
      <c r="Q3151" s="171">
        <f t="shared" si="149"/>
        <v>33</v>
      </c>
      <c r="S3151" s="102" t="str">
        <f>IF(B3151="NET","",IFERROR(VLOOKUP(O3151,'2) Order Form'!$V$9:$V$905,1,FALSE),"Ikke med I order form"))</f>
        <v>Ikke med I order form</v>
      </c>
    </row>
    <row r="3152" spans="1:19">
      <c r="A3152">
        <v>845104</v>
      </c>
      <c r="B3152" t="s">
        <v>1347</v>
      </c>
      <c r="C3152" t="s">
        <v>3939</v>
      </c>
      <c r="D3152" t="s">
        <v>1061</v>
      </c>
      <c r="E3152" t="s">
        <v>2868</v>
      </c>
      <c r="F3152" t="s">
        <v>79</v>
      </c>
      <c r="G3152" t="s">
        <v>214</v>
      </c>
      <c r="H3152">
        <v>0</v>
      </c>
      <c r="I3152">
        <v>0</v>
      </c>
      <c r="J3152">
        <v>0</v>
      </c>
      <c r="K3152">
        <v>0</v>
      </c>
      <c r="L3152">
        <v>0</v>
      </c>
      <c r="N3152" s="171" t="str">
        <f t="shared" si="147"/>
        <v>845104-MFLUO-SM</v>
      </c>
      <c r="O3152" s="172">
        <f>IF(B3152="NET","",IF(B3152="","",IFERROR(VLOOKUP(N3152,EAN!$A:$B,2,FALSE),"MANGLER - MÅ OPPDATERE EAN-FANEN")))</f>
        <v>7048652767615</v>
      </c>
      <c r="P3152" s="171">
        <f t="shared" si="148"/>
        <v>0</v>
      </c>
      <c r="Q3152" s="171">
        <f t="shared" si="149"/>
        <v>0</v>
      </c>
      <c r="S3152" s="102" t="str">
        <f>IF(B3152="NET","",IFERROR(VLOOKUP(O3152,'2) Order Form'!$V$9:$V$905,1,FALSE),"Ikke med I order form"))</f>
        <v>Ikke med I order form</v>
      </c>
    </row>
    <row r="3153" spans="1:19">
      <c r="A3153">
        <v>845104</v>
      </c>
      <c r="B3153" t="s">
        <v>1347</v>
      </c>
      <c r="C3153" t="s">
        <v>3939</v>
      </c>
      <c r="D3153" t="s">
        <v>1078</v>
      </c>
      <c r="E3153" t="s">
        <v>2868</v>
      </c>
      <c r="F3153" t="s">
        <v>80</v>
      </c>
      <c r="G3153" t="s">
        <v>214</v>
      </c>
      <c r="H3153">
        <v>0</v>
      </c>
      <c r="I3153">
        <v>0</v>
      </c>
      <c r="J3153">
        <v>0</v>
      </c>
      <c r="K3153">
        <v>0</v>
      </c>
      <c r="L3153">
        <v>0</v>
      </c>
      <c r="N3153" s="171" t="str">
        <f t="shared" si="147"/>
        <v>845104-MFLUO-ML</v>
      </c>
      <c r="O3153" s="172">
        <f>IF(B3153="NET","",IF(B3153="","",IFERROR(VLOOKUP(N3153,EAN!$A:$B,2,FALSE),"MANGLER - MÅ OPPDATERE EAN-FANEN")))</f>
        <v>7048652767608</v>
      </c>
      <c r="P3153" s="171">
        <f t="shared" si="148"/>
        <v>0</v>
      </c>
      <c r="Q3153" s="171">
        <f t="shared" si="149"/>
        <v>0</v>
      </c>
      <c r="S3153" s="102" t="str">
        <f>IF(B3153="NET","",IFERROR(VLOOKUP(O3153,'2) Order Form'!$V$9:$V$905,1,FALSE),"Ikke med I order form"))</f>
        <v>Ikke med I order form</v>
      </c>
    </row>
    <row r="3154" spans="1:19">
      <c r="A3154">
        <v>845104</v>
      </c>
      <c r="B3154" t="s">
        <v>1347</v>
      </c>
      <c r="C3154" t="s">
        <v>3939</v>
      </c>
      <c r="D3154" t="s">
        <v>1079</v>
      </c>
      <c r="E3154" t="s">
        <v>2868</v>
      </c>
      <c r="F3154" t="s">
        <v>81</v>
      </c>
      <c r="G3154" t="s">
        <v>214</v>
      </c>
      <c r="H3154">
        <v>-1</v>
      </c>
      <c r="I3154">
        <v>-1</v>
      </c>
      <c r="J3154">
        <v>-1</v>
      </c>
      <c r="K3154">
        <v>-1</v>
      </c>
      <c r="L3154">
        <v>-1</v>
      </c>
      <c r="N3154" s="171" t="str">
        <f t="shared" si="147"/>
        <v>845104-MFLUO-LXL</v>
      </c>
      <c r="O3154" s="172">
        <f>IF(B3154="NET","",IF(B3154="","",IFERROR(VLOOKUP(N3154,EAN!$A:$B,2,FALSE),"MANGLER - MÅ OPPDATERE EAN-FANEN")))</f>
        <v>7048652767592</v>
      </c>
      <c r="P3154" s="171">
        <f t="shared" si="148"/>
        <v>-1</v>
      </c>
      <c r="Q3154" s="171">
        <f t="shared" si="149"/>
        <v>-1</v>
      </c>
      <c r="S3154" s="102" t="str">
        <f>IF(B3154="NET","",IFERROR(VLOOKUP(O3154,'2) Order Form'!$V$9:$V$905,1,FALSE),"Ikke med I order form"))</f>
        <v>Ikke med I order form</v>
      </c>
    </row>
    <row r="3155" spans="1:19">
      <c r="A3155">
        <v>845104</v>
      </c>
      <c r="B3155" t="s">
        <v>1347</v>
      </c>
      <c r="C3155" t="s">
        <v>3939</v>
      </c>
      <c r="D3155" t="s">
        <v>216</v>
      </c>
      <c r="E3155" t="s">
        <v>217</v>
      </c>
      <c r="F3155" t="s">
        <v>79</v>
      </c>
      <c r="G3155" t="s">
        <v>214</v>
      </c>
      <c r="H3155">
        <v>1</v>
      </c>
      <c r="I3155">
        <v>1</v>
      </c>
      <c r="J3155">
        <v>1</v>
      </c>
      <c r="K3155">
        <v>1</v>
      </c>
      <c r="L3155">
        <v>1</v>
      </c>
      <c r="N3155" s="171" t="str">
        <f t="shared" ref="N3155:N3218" si="150">CONCATENATE(A3155,"-",D3155)</f>
        <v>845104-MNGRY-SM</v>
      </c>
      <c r="O3155" s="172">
        <f>IF(B3155="NET","",IF(B3155="","",IFERROR(VLOOKUP(N3155,EAN!$A:$B,2,FALSE),"MANGLER - MÅ OPPDATERE EAN-FANEN")))</f>
        <v>7048652661210</v>
      </c>
      <c r="P3155" s="171">
        <f t="shared" ref="P3155:P3218" si="151">H3155</f>
        <v>1</v>
      </c>
      <c r="Q3155" s="171">
        <f t="shared" ref="Q3155:Q3218" si="152">L3155</f>
        <v>1</v>
      </c>
      <c r="S3155" s="102" t="str">
        <f>IF(B3155="NET","",IFERROR(VLOOKUP(O3155,'2) Order Form'!$V$9:$V$905,1,FALSE),"Ikke med I order form"))</f>
        <v>Ikke med I order form</v>
      </c>
    </row>
    <row r="3156" spans="1:19">
      <c r="A3156">
        <v>845104</v>
      </c>
      <c r="B3156" t="s">
        <v>1347</v>
      </c>
      <c r="C3156" t="s">
        <v>3939</v>
      </c>
      <c r="D3156" t="s">
        <v>218</v>
      </c>
      <c r="E3156" t="s">
        <v>217</v>
      </c>
      <c r="F3156" t="s">
        <v>80</v>
      </c>
      <c r="G3156" t="s">
        <v>214</v>
      </c>
      <c r="H3156">
        <v>0</v>
      </c>
      <c r="I3156">
        <v>0</v>
      </c>
      <c r="J3156">
        <v>0</v>
      </c>
      <c r="K3156">
        <v>0</v>
      </c>
      <c r="L3156">
        <v>0</v>
      </c>
      <c r="N3156" s="171" t="str">
        <f t="shared" si="150"/>
        <v>845104-MNGRY-ML</v>
      </c>
      <c r="O3156" s="172">
        <f>IF(B3156="NET","",IF(B3156="","",IFERROR(VLOOKUP(N3156,EAN!$A:$B,2,FALSE),"MANGLER - MÅ OPPDATERE EAN-FANEN")))</f>
        <v>7048652661203</v>
      </c>
      <c r="P3156" s="171">
        <f t="shared" si="151"/>
        <v>0</v>
      </c>
      <c r="Q3156" s="171">
        <f t="shared" si="152"/>
        <v>0</v>
      </c>
      <c r="S3156" s="102" t="str">
        <f>IF(B3156="NET","",IFERROR(VLOOKUP(O3156,'2) Order Form'!$V$9:$V$905,1,FALSE),"Ikke med I order form"))</f>
        <v>Ikke med I order form</v>
      </c>
    </row>
    <row r="3157" spans="1:19">
      <c r="A3157">
        <v>845104</v>
      </c>
      <c r="B3157" t="s">
        <v>1347</v>
      </c>
      <c r="C3157" t="s">
        <v>3939</v>
      </c>
      <c r="D3157" t="s">
        <v>3581</v>
      </c>
      <c r="E3157" t="s">
        <v>3230</v>
      </c>
      <c r="F3157" t="s">
        <v>79</v>
      </c>
      <c r="G3157" t="s">
        <v>111</v>
      </c>
      <c r="H3157">
        <v>0</v>
      </c>
      <c r="I3157">
        <v>0</v>
      </c>
      <c r="J3157">
        <v>0</v>
      </c>
      <c r="K3157">
        <v>0</v>
      </c>
      <c r="L3157">
        <v>0</v>
      </c>
      <c r="N3157" s="171" t="str">
        <f t="shared" si="150"/>
        <v>845104-MTURQ-SM</v>
      </c>
      <c r="O3157" s="172" t="str">
        <f>IF(B3157="NET","",IF(B3157="","",IFERROR(VLOOKUP(N3157,EAN!$A:$B,2,FALSE),"MANGLER - MÅ OPPDATERE EAN-FANEN")))</f>
        <v>MANGLER - MÅ OPPDATERE EAN-FANEN</v>
      </c>
      <c r="P3157" s="171">
        <f t="shared" si="151"/>
        <v>0</v>
      </c>
      <c r="Q3157" s="171">
        <f t="shared" si="152"/>
        <v>0</v>
      </c>
      <c r="S3157" s="102" t="str">
        <f>IF(B3157="NET","",IFERROR(VLOOKUP(O3157,'2) Order Form'!$V$9:$V$905,1,FALSE),"Ikke med I order form"))</f>
        <v>Ikke med I order form</v>
      </c>
    </row>
    <row r="3158" spans="1:19">
      <c r="A3158">
        <v>845104</v>
      </c>
      <c r="B3158" t="s">
        <v>1347</v>
      </c>
      <c r="C3158" t="s">
        <v>3939</v>
      </c>
      <c r="D3158" t="s">
        <v>3582</v>
      </c>
      <c r="E3158" t="s">
        <v>3230</v>
      </c>
      <c r="F3158" t="s">
        <v>80</v>
      </c>
      <c r="G3158" t="s">
        <v>111</v>
      </c>
      <c r="H3158">
        <v>0</v>
      </c>
      <c r="I3158">
        <v>0</v>
      </c>
      <c r="J3158">
        <v>0</v>
      </c>
      <c r="K3158">
        <v>0</v>
      </c>
      <c r="L3158">
        <v>0</v>
      </c>
      <c r="N3158" s="171" t="str">
        <f t="shared" si="150"/>
        <v>845104-MTURQ-ML</v>
      </c>
      <c r="O3158" s="172" t="str">
        <f>IF(B3158="NET","",IF(B3158="","",IFERROR(VLOOKUP(N3158,EAN!$A:$B,2,FALSE),"MANGLER - MÅ OPPDATERE EAN-FANEN")))</f>
        <v>MANGLER - MÅ OPPDATERE EAN-FANEN</v>
      </c>
      <c r="P3158" s="171">
        <f t="shared" si="151"/>
        <v>0</v>
      </c>
      <c r="Q3158" s="171">
        <f t="shared" si="152"/>
        <v>0</v>
      </c>
      <c r="S3158" s="102" t="str">
        <f>IF(B3158="NET","",IFERROR(VLOOKUP(O3158,'2) Order Form'!$V$9:$V$905,1,FALSE),"Ikke med I order form"))</f>
        <v>Ikke med I order form</v>
      </c>
    </row>
    <row r="3159" spans="1:19">
      <c r="A3159">
        <v>845104</v>
      </c>
      <c r="B3159" t="s">
        <v>1347</v>
      </c>
      <c r="C3159" t="s">
        <v>3939</v>
      </c>
      <c r="D3159" t="s">
        <v>3678</v>
      </c>
      <c r="E3159" t="s">
        <v>3230</v>
      </c>
      <c r="F3159" t="s">
        <v>81</v>
      </c>
      <c r="G3159" t="s">
        <v>111</v>
      </c>
      <c r="H3159">
        <v>0</v>
      </c>
      <c r="I3159">
        <v>0</v>
      </c>
      <c r="J3159">
        <v>0</v>
      </c>
      <c r="K3159">
        <v>0</v>
      </c>
      <c r="L3159">
        <v>0</v>
      </c>
      <c r="N3159" s="171" t="str">
        <f t="shared" si="150"/>
        <v>845104-MTURQ-LXL</v>
      </c>
      <c r="O3159" s="172" t="str">
        <f>IF(B3159="NET","",IF(B3159="","",IFERROR(VLOOKUP(N3159,EAN!$A:$B,2,FALSE),"MANGLER - MÅ OPPDATERE EAN-FANEN")))</f>
        <v>MANGLER - MÅ OPPDATERE EAN-FANEN</v>
      </c>
      <c r="P3159" s="171">
        <f t="shared" si="151"/>
        <v>0</v>
      </c>
      <c r="Q3159" s="171">
        <f t="shared" si="152"/>
        <v>0</v>
      </c>
      <c r="S3159" s="102" t="str">
        <f>IF(B3159="NET","",IFERROR(VLOOKUP(O3159,'2) Order Form'!$V$9:$V$905,1,FALSE),"Ikke med I order form"))</f>
        <v>Ikke med I order form</v>
      </c>
    </row>
    <row r="3160" spans="1:19">
      <c r="A3160">
        <v>845104</v>
      </c>
      <c r="B3160" t="s">
        <v>1347</v>
      </c>
      <c r="C3160" t="s">
        <v>3939</v>
      </c>
      <c r="D3160" t="s">
        <v>131</v>
      </c>
      <c r="E3160" t="s">
        <v>84</v>
      </c>
      <c r="F3160" t="s">
        <v>79</v>
      </c>
      <c r="G3160" t="s">
        <v>111</v>
      </c>
      <c r="H3160">
        <v>131</v>
      </c>
      <c r="I3160">
        <v>131</v>
      </c>
      <c r="J3160">
        <v>131</v>
      </c>
      <c r="K3160">
        <v>131</v>
      </c>
      <c r="L3160">
        <v>131</v>
      </c>
      <c r="N3160" s="171" t="str">
        <f t="shared" si="150"/>
        <v>845104-MWHTE-SM</v>
      </c>
      <c r="O3160" s="172">
        <f>IF(B3160="NET","",IF(B3160="","",IFERROR(VLOOKUP(N3160,EAN!$A:$B,2,FALSE),"MANGLER - MÅ OPPDATERE EAN-FANEN")))</f>
        <v>7048652540522</v>
      </c>
      <c r="P3160" s="171">
        <f t="shared" si="151"/>
        <v>131</v>
      </c>
      <c r="Q3160" s="171">
        <f t="shared" si="152"/>
        <v>131</v>
      </c>
      <c r="S3160" s="102">
        <f>IF(B3160="NET","",IFERROR(VLOOKUP(O3160,'2) Order Form'!$V$9:$V$905,1,FALSE),"Ikke med I order form"))</f>
        <v>7048652540522</v>
      </c>
    </row>
    <row r="3161" spans="1:19">
      <c r="A3161">
        <v>845104</v>
      </c>
      <c r="B3161" t="s">
        <v>1347</v>
      </c>
      <c r="C3161" t="s">
        <v>3939</v>
      </c>
      <c r="D3161" t="s">
        <v>132</v>
      </c>
      <c r="E3161" t="s">
        <v>84</v>
      </c>
      <c r="F3161" t="s">
        <v>80</v>
      </c>
      <c r="G3161" t="s">
        <v>111</v>
      </c>
      <c r="H3161">
        <v>583</v>
      </c>
      <c r="I3161">
        <v>583</v>
      </c>
      <c r="J3161">
        <v>583</v>
      </c>
      <c r="K3161">
        <v>583</v>
      </c>
      <c r="L3161">
        <v>583</v>
      </c>
      <c r="N3161" s="171" t="str">
        <f t="shared" si="150"/>
        <v>845104-MWHTE-ML</v>
      </c>
      <c r="O3161" s="172">
        <f>IF(B3161="NET","",IF(B3161="","",IFERROR(VLOOKUP(N3161,EAN!$A:$B,2,FALSE),"MANGLER - MÅ OPPDATERE EAN-FANEN")))</f>
        <v>7048652540515</v>
      </c>
      <c r="P3161" s="171">
        <f t="shared" si="151"/>
        <v>583</v>
      </c>
      <c r="Q3161" s="171">
        <f t="shared" si="152"/>
        <v>583</v>
      </c>
      <c r="S3161" s="102">
        <f>IF(B3161="NET","",IFERROR(VLOOKUP(O3161,'2) Order Form'!$V$9:$V$905,1,FALSE),"Ikke med I order form"))</f>
        <v>7048652540515</v>
      </c>
    </row>
    <row r="3162" spans="1:19">
      <c r="A3162">
        <v>845104</v>
      </c>
      <c r="B3162" t="s">
        <v>1347</v>
      </c>
      <c r="C3162" t="s">
        <v>3939</v>
      </c>
      <c r="D3162" t="s">
        <v>133</v>
      </c>
      <c r="E3162" t="s">
        <v>84</v>
      </c>
      <c r="F3162" t="s">
        <v>81</v>
      </c>
      <c r="G3162" t="s">
        <v>111</v>
      </c>
      <c r="H3162">
        <v>343</v>
      </c>
      <c r="I3162">
        <v>343</v>
      </c>
      <c r="J3162">
        <v>343</v>
      </c>
      <c r="K3162">
        <v>343</v>
      </c>
      <c r="L3162">
        <v>343</v>
      </c>
      <c r="N3162" s="171" t="str">
        <f t="shared" si="150"/>
        <v>845104-MWHTE-LXL</v>
      </c>
      <c r="O3162" s="172">
        <f>IF(B3162="NET","",IF(B3162="","",IFERROR(VLOOKUP(N3162,EAN!$A:$B,2,FALSE),"MANGLER - MÅ OPPDATERE EAN-FANEN")))</f>
        <v>7048652540508</v>
      </c>
      <c r="P3162" s="171">
        <f t="shared" si="151"/>
        <v>343</v>
      </c>
      <c r="Q3162" s="171">
        <f t="shared" si="152"/>
        <v>343</v>
      </c>
      <c r="S3162" s="102">
        <f>IF(B3162="NET","",IFERROR(VLOOKUP(O3162,'2) Order Form'!$V$9:$V$905,1,FALSE),"Ikke med I order form"))</f>
        <v>7048652540508</v>
      </c>
    </row>
    <row r="3163" spans="1:19">
      <c r="A3163">
        <v>845104</v>
      </c>
      <c r="B3163" t="s">
        <v>1347</v>
      </c>
      <c r="C3163" t="s">
        <v>3939</v>
      </c>
      <c r="D3163" t="s">
        <v>1494</v>
      </c>
      <c r="E3163" t="s">
        <v>1483</v>
      </c>
      <c r="F3163" t="s">
        <v>79</v>
      </c>
      <c r="G3163" t="s">
        <v>214</v>
      </c>
      <c r="H3163">
        <v>14</v>
      </c>
      <c r="I3163">
        <v>14</v>
      </c>
      <c r="J3163">
        <v>14</v>
      </c>
      <c r="K3163">
        <v>14</v>
      </c>
      <c r="L3163">
        <v>14</v>
      </c>
      <c r="N3163" s="171" t="str">
        <f t="shared" si="150"/>
        <v>845104-NANI-SM</v>
      </c>
      <c r="O3163" s="172">
        <f>IF(B3163="NET","",IF(B3163="","",IFERROR(VLOOKUP(N3163,EAN!$A:$B,2,FALSE),"MANGLER - MÅ OPPDATERE EAN-FANEN")))</f>
        <v>7048652892584</v>
      </c>
      <c r="P3163" s="171">
        <f t="shared" si="151"/>
        <v>14</v>
      </c>
      <c r="Q3163" s="171">
        <f t="shared" si="152"/>
        <v>14</v>
      </c>
      <c r="S3163" s="102">
        <f>IF(B3163="NET","",IFERROR(VLOOKUP(O3163,'2) Order Form'!$V$9:$V$905,1,FALSE),"Ikke med I order form"))</f>
        <v>7048652892584</v>
      </c>
    </row>
    <row r="3164" spans="1:19">
      <c r="A3164">
        <v>845104</v>
      </c>
      <c r="B3164" t="s">
        <v>1347</v>
      </c>
      <c r="C3164" t="s">
        <v>3939</v>
      </c>
      <c r="D3164" t="s">
        <v>1495</v>
      </c>
      <c r="E3164" t="s">
        <v>1483</v>
      </c>
      <c r="F3164" t="s">
        <v>80</v>
      </c>
      <c r="G3164" t="s">
        <v>214</v>
      </c>
      <c r="H3164">
        <v>71</v>
      </c>
      <c r="I3164">
        <v>71</v>
      </c>
      <c r="J3164">
        <v>71</v>
      </c>
      <c r="K3164">
        <v>71</v>
      </c>
      <c r="L3164">
        <v>71</v>
      </c>
      <c r="N3164" s="171" t="str">
        <f t="shared" si="150"/>
        <v>845104-NANI-ML</v>
      </c>
      <c r="O3164" s="172">
        <f>IF(B3164="NET","",IF(B3164="","",IFERROR(VLOOKUP(N3164,EAN!$A:$B,2,FALSE),"MANGLER - MÅ OPPDATERE EAN-FANEN")))</f>
        <v>7048652892577</v>
      </c>
      <c r="P3164" s="171">
        <f t="shared" si="151"/>
        <v>71</v>
      </c>
      <c r="Q3164" s="171">
        <f t="shared" si="152"/>
        <v>71</v>
      </c>
      <c r="S3164" s="102">
        <f>IF(B3164="NET","",IFERROR(VLOOKUP(O3164,'2) Order Form'!$V$9:$V$905,1,FALSE),"Ikke med I order form"))</f>
        <v>7048652892577</v>
      </c>
    </row>
    <row r="3165" spans="1:19">
      <c r="A3165">
        <v>845104</v>
      </c>
      <c r="B3165" t="s">
        <v>1347</v>
      </c>
      <c r="C3165" t="s">
        <v>3939</v>
      </c>
      <c r="D3165" t="s">
        <v>1496</v>
      </c>
      <c r="E3165" t="s">
        <v>1483</v>
      </c>
      <c r="F3165" t="s">
        <v>81</v>
      </c>
      <c r="G3165" t="s">
        <v>214</v>
      </c>
      <c r="H3165">
        <v>48</v>
      </c>
      <c r="I3165">
        <v>48</v>
      </c>
      <c r="J3165">
        <v>48</v>
      </c>
      <c r="K3165">
        <v>48</v>
      </c>
      <c r="L3165">
        <v>48</v>
      </c>
      <c r="N3165" s="171" t="str">
        <f t="shared" si="150"/>
        <v>845104-NANI-LXL</v>
      </c>
      <c r="O3165" s="172">
        <f>IF(B3165="NET","",IF(B3165="","",IFERROR(VLOOKUP(N3165,EAN!$A:$B,2,FALSE),"MANGLER - MÅ OPPDATERE EAN-FANEN")))</f>
        <v>7048652892560</v>
      </c>
      <c r="P3165" s="171">
        <f t="shared" si="151"/>
        <v>48</v>
      </c>
      <c r="Q3165" s="171">
        <f t="shared" si="152"/>
        <v>48</v>
      </c>
      <c r="S3165" s="102">
        <f>IF(B3165="NET","",IFERROR(VLOOKUP(O3165,'2) Order Form'!$V$9:$V$905,1,FALSE),"Ikke med I order form"))</f>
        <v>7048652892560</v>
      </c>
    </row>
    <row r="3166" spans="1:19">
      <c r="A3166">
        <v>845104</v>
      </c>
      <c r="B3166" t="s">
        <v>1347</v>
      </c>
      <c r="C3166" t="s">
        <v>3939</v>
      </c>
      <c r="D3166" t="s">
        <v>1080</v>
      </c>
      <c r="E3166" t="s">
        <v>1376</v>
      </c>
      <c r="F3166" t="s">
        <v>79</v>
      </c>
      <c r="G3166" t="s">
        <v>214</v>
      </c>
      <c r="H3166">
        <v>0</v>
      </c>
      <c r="I3166">
        <v>0</v>
      </c>
      <c r="J3166">
        <v>0</v>
      </c>
      <c r="K3166">
        <v>0</v>
      </c>
      <c r="L3166">
        <v>0</v>
      </c>
      <c r="N3166" s="171" t="str">
        <f t="shared" si="150"/>
        <v>845104-SGRBO-SM</v>
      </c>
      <c r="O3166" s="172">
        <f>IF(B3166="NET","",IF(B3166="","",IFERROR(VLOOKUP(N3166,EAN!$A:$B,2,FALSE),"MANGLER - MÅ OPPDATERE EAN-FANEN")))</f>
        <v>7048652767646</v>
      </c>
      <c r="P3166" s="171">
        <f t="shared" si="151"/>
        <v>0</v>
      </c>
      <c r="Q3166" s="171">
        <f t="shared" si="152"/>
        <v>0</v>
      </c>
      <c r="S3166" s="102" t="str">
        <f>IF(B3166="NET","",IFERROR(VLOOKUP(O3166,'2) Order Form'!$V$9:$V$905,1,FALSE),"Ikke med I order form"))</f>
        <v>Ikke med I order form</v>
      </c>
    </row>
    <row r="3167" spans="1:19">
      <c r="A3167">
        <v>845104</v>
      </c>
      <c r="B3167" t="s">
        <v>1347</v>
      </c>
      <c r="C3167" t="s">
        <v>3939</v>
      </c>
      <c r="D3167" t="s">
        <v>1081</v>
      </c>
      <c r="E3167" t="s">
        <v>1376</v>
      </c>
      <c r="F3167" t="s">
        <v>80</v>
      </c>
      <c r="G3167" t="s">
        <v>214</v>
      </c>
      <c r="H3167">
        <v>0</v>
      </c>
      <c r="I3167">
        <v>0</v>
      </c>
      <c r="J3167">
        <v>0</v>
      </c>
      <c r="K3167">
        <v>0</v>
      </c>
      <c r="L3167">
        <v>0</v>
      </c>
      <c r="N3167" s="171" t="str">
        <f t="shared" si="150"/>
        <v>845104-SGRBO-ML</v>
      </c>
      <c r="O3167" s="172">
        <f>IF(B3167="NET","",IF(B3167="","",IFERROR(VLOOKUP(N3167,EAN!$A:$B,2,FALSE),"MANGLER - MÅ OPPDATERE EAN-FANEN")))</f>
        <v>7048652767639</v>
      </c>
      <c r="P3167" s="171">
        <f t="shared" si="151"/>
        <v>0</v>
      </c>
      <c r="Q3167" s="171">
        <f t="shared" si="152"/>
        <v>0</v>
      </c>
      <c r="S3167" s="102" t="str">
        <f>IF(B3167="NET","",IFERROR(VLOOKUP(O3167,'2) Order Form'!$V$9:$V$905,1,FALSE),"Ikke med I order form"))</f>
        <v>Ikke med I order form</v>
      </c>
    </row>
    <row r="3168" spans="1:19">
      <c r="A3168">
        <v>845104</v>
      </c>
      <c r="B3168" t="s">
        <v>1347</v>
      </c>
      <c r="C3168" t="s">
        <v>3939</v>
      </c>
      <c r="D3168" t="s">
        <v>1082</v>
      </c>
      <c r="E3168" t="s">
        <v>1376</v>
      </c>
      <c r="F3168" t="s">
        <v>81</v>
      </c>
      <c r="G3168" t="s">
        <v>214</v>
      </c>
      <c r="H3168">
        <v>0</v>
      </c>
      <c r="I3168">
        <v>0</v>
      </c>
      <c r="J3168">
        <v>0</v>
      </c>
      <c r="K3168">
        <v>0</v>
      </c>
      <c r="L3168">
        <v>0</v>
      </c>
      <c r="N3168" s="171" t="str">
        <f t="shared" si="150"/>
        <v>845104-SGRBO-LXL</v>
      </c>
      <c r="O3168" s="172">
        <f>IF(B3168="NET","",IF(B3168="","",IFERROR(VLOOKUP(N3168,EAN!$A:$B,2,FALSE),"MANGLER - MÅ OPPDATERE EAN-FANEN")))</f>
        <v>7048652767622</v>
      </c>
      <c r="P3168" s="171">
        <f t="shared" si="151"/>
        <v>0</v>
      </c>
      <c r="Q3168" s="171">
        <f t="shared" si="152"/>
        <v>0</v>
      </c>
      <c r="S3168" s="102" t="str">
        <f>IF(B3168="NET","",IFERROR(VLOOKUP(O3168,'2) Order Form'!$V$9:$V$905,1,FALSE),"Ikke med I order form"))</f>
        <v>Ikke med I order form</v>
      </c>
    </row>
    <row r="3169" spans="1:19">
      <c r="A3169">
        <v>845104</v>
      </c>
      <c r="B3169" t="s">
        <v>1347</v>
      </c>
      <c r="C3169" t="s">
        <v>3939</v>
      </c>
      <c r="D3169" t="s">
        <v>134</v>
      </c>
      <c r="E3169" t="s">
        <v>91</v>
      </c>
      <c r="F3169" t="s">
        <v>79</v>
      </c>
      <c r="G3169" t="s">
        <v>214</v>
      </c>
      <c r="H3169">
        <v>4</v>
      </c>
      <c r="I3169">
        <v>4</v>
      </c>
      <c r="J3169">
        <v>4</v>
      </c>
      <c r="K3169">
        <v>4</v>
      </c>
      <c r="L3169">
        <v>4</v>
      </c>
      <c r="N3169" s="171" t="str">
        <f t="shared" si="150"/>
        <v>845104-SGRME-SM</v>
      </c>
      <c r="O3169" s="172">
        <f>IF(B3169="NET","",IF(B3169="","",IFERROR(VLOOKUP(N3169,EAN!$A:$B,2,FALSE),"MANGLER - MÅ OPPDATERE EAN-FANEN")))</f>
        <v>7048652661241</v>
      </c>
      <c r="P3169" s="171">
        <f t="shared" si="151"/>
        <v>4</v>
      </c>
      <c r="Q3169" s="171">
        <f t="shared" si="152"/>
        <v>4</v>
      </c>
      <c r="S3169" s="102" t="str">
        <f>IF(B3169="NET","",IFERROR(VLOOKUP(O3169,'2) Order Form'!$V$9:$V$905,1,FALSE),"Ikke med I order form"))</f>
        <v>Ikke med I order form</v>
      </c>
    </row>
    <row r="3170" spans="1:19">
      <c r="A3170">
        <v>845104</v>
      </c>
      <c r="B3170" t="s">
        <v>1347</v>
      </c>
      <c r="C3170" t="s">
        <v>3939</v>
      </c>
      <c r="D3170" t="s">
        <v>135</v>
      </c>
      <c r="E3170" t="s">
        <v>91</v>
      </c>
      <c r="F3170" t="s">
        <v>80</v>
      </c>
      <c r="G3170" t="s">
        <v>214</v>
      </c>
      <c r="H3170">
        <v>0</v>
      </c>
      <c r="I3170">
        <v>0</v>
      </c>
      <c r="J3170">
        <v>0</v>
      </c>
      <c r="K3170">
        <v>0</v>
      </c>
      <c r="L3170">
        <v>0</v>
      </c>
      <c r="N3170" s="171" t="str">
        <f t="shared" si="150"/>
        <v>845104-SGRME-ML</v>
      </c>
      <c r="O3170" s="172">
        <f>IF(B3170="NET","",IF(B3170="","",IFERROR(VLOOKUP(N3170,EAN!$A:$B,2,FALSE),"MANGLER - MÅ OPPDATERE EAN-FANEN")))</f>
        <v>7048652661234</v>
      </c>
      <c r="P3170" s="171">
        <f t="shared" si="151"/>
        <v>0</v>
      </c>
      <c r="Q3170" s="171">
        <f t="shared" si="152"/>
        <v>0</v>
      </c>
      <c r="S3170" s="102" t="str">
        <f>IF(B3170="NET","",IFERROR(VLOOKUP(O3170,'2) Order Form'!$V$9:$V$905,1,FALSE),"Ikke med I order form"))</f>
        <v>Ikke med I order form</v>
      </c>
    </row>
    <row r="3171" spans="1:19">
      <c r="A3171">
        <v>845104</v>
      </c>
      <c r="B3171" t="s">
        <v>1347</v>
      </c>
      <c r="C3171" t="s">
        <v>3939</v>
      </c>
      <c r="D3171" t="s">
        <v>220</v>
      </c>
      <c r="E3171" t="s">
        <v>91</v>
      </c>
      <c r="F3171" t="s">
        <v>81</v>
      </c>
      <c r="G3171" t="s">
        <v>214</v>
      </c>
      <c r="H3171">
        <v>1</v>
      </c>
      <c r="I3171">
        <v>1</v>
      </c>
      <c r="J3171">
        <v>1</v>
      </c>
      <c r="K3171">
        <v>1</v>
      </c>
      <c r="L3171">
        <v>1</v>
      </c>
      <c r="N3171" s="171" t="str">
        <f t="shared" si="150"/>
        <v>845104-SGRME-LXL</v>
      </c>
      <c r="O3171" s="172">
        <f>IF(B3171="NET","",IF(B3171="","",IFERROR(VLOOKUP(N3171,EAN!$A:$B,2,FALSE),"MANGLER - MÅ OPPDATERE EAN-FANEN")))</f>
        <v>7048652661227</v>
      </c>
      <c r="P3171" s="171">
        <f t="shared" si="151"/>
        <v>1</v>
      </c>
      <c r="Q3171" s="171">
        <f t="shared" si="152"/>
        <v>1</v>
      </c>
      <c r="S3171" s="102" t="str">
        <f>IF(B3171="NET","",IFERROR(VLOOKUP(O3171,'2) Order Form'!$V$9:$V$905,1,FALSE),"Ikke med I order form"))</f>
        <v>Ikke med I order form</v>
      </c>
    </row>
    <row r="3172" spans="1:19">
      <c r="A3172">
        <v>845104</v>
      </c>
      <c r="B3172" t="s">
        <v>1347</v>
      </c>
      <c r="C3172" t="s">
        <v>3939</v>
      </c>
      <c r="D3172" t="s">
        <v>4015</v>
      </c>
      <c r="E3172" t="s">
        <v>3941</v>
      </c>
      <c r="F3172" t="s">
        <v>79</v>
      </c>
      <c r="G3172" t="s">
        <v>111</v>
      </c>
      <c r="H3172">
        <v>0</v>
      </c>
      <c r="I3172">
        <v>0</v>
      </c>
      <c r="J3172">
        <v>0</v>
      </c>
      <c r="K3172">
        <v>0</v>
      </c>
      <c r="L3172">
        <v>0</v>
      </c>
      <c r="N3172" s="171" t="str">
        <f t="shared" si="150"/>
        <v>845104-TUSKN-SM</v>
      </c>
      <c r="O3172" s="172" t="str">
        <f>IF(B3172="NET","",IF(B3172="","",IFERROR(VLOOKUP(N3172,EAN!$A:$B,2,FALSE),"MANGLER - MÅ OPPDATERE EAN-FANEN")))</f>
        <v>MANGLER - MÅ OPPDATERE EAN-FANEN</v>
      </c>
      <c r="P3172" s="171">
        <f t="shared" si="151"/>
        <v>0</v>
      </c>
      <c r="Q3172" s="171">
        <f t="shared" si="152"/>
        <v>0</v>
      </c>
      <c r="S3172" s="102" t="str">
        <f>IF(B3172="NET","",IFERROR(VLOOKUP(O3172,'2) Order Form'!$V$9:$V$905,1,FALSE),"Ikke med I order form"))</f>
        <v>Ikke med I order form</v>
      </c>
    </row>
    <row r="3173" spans="1:19">
      <c r="A3173">
        <v>845104</v>
      </c>
      <c r="B3173" t="s">
        <v>1347</v>
      </c>
      <c r="C3173" t="s">
        <v>3939</v>
      </c>
      <c r="D3173" t="s">
        <v>4016</v>
      </c>
      <c r="E3173" t="s">
        <v>3941</v>
      </c>
      <c r="F3173" t="s">
        <v>80</v>
      </c>
      <c r="G3173" t="s">
        <v>111</v>
      </c>
      <c r="H3173">
        <v>0</v>
      </c>
      <c r="I3173">
        <v>0</v>
      </c>
      <c r="J3173">
        <v>0</v>
      </c>
      <c r="K3173">
        <v>0</v>
      </c>
      <c r="L3173">
        <v>0</v>
      </c>
      <c r="N3173" s="171" t="str">
        <f t="shared" si="150"/>
        <v>845104-TUSKN-ML</v>
      </c>
      <c r="O3173" s="172" t="str">
        <f>IF(B3173="NET","",IF(B3173="","",IFERROR(VLOOKUP(N3173,EAN!$A:$B,2,FALSE),"MANGLER - MÅ OPPDATERE EAN-FANEN")))</f>
        <v>MANGLER - MÅ OPPDATERE EAN-FANEN</v>
      </c>
      <c r="P3173" s="171">
        <f t="shared" si="151"/>
        <v>0</v>
      </c>
      <c r="Q3173" s="171">
        <f t="shared" si="152"/>
        <v>0</v>
      </c>
      <c r="S3173" s="102" t="str">
        <f>IF(B3173="NET","",IFERROR(VLOOKUP(O3173,'2) Order Form'!$V$9:$V$905,1,FALSE),"Ikke med I order form"))</f>
        <v>Ikke med I order form</v>
      </c>
    </row>
    <row r="3174" spans="1:19">
      <c r="A3174">
        <v>845104</v>
      </c>
      <c r="B3174" t="s">
        <v>1347</v>
      </c>
      <c r="C3174" t="s">
        <v>3939</v>
      </c>
      <c r="D3174" t="s">
        <v>4017</v>
      </c>
      <c r="E3174" t="s">
        <v>3941</v>
      </c>
      <c r="F3174" t="s">
        <v>81</v>
      </c>
      <c r="G3174" t="s">
        <v>111</v>
      </c>
      <c r="H3174">
        <v>0</v>
      </c>
      <c r="I3174">
        <v>0</v>
      </c>
      <c r="J3174">
        <v>0</v>
      </c>
      <c r="K3174">
        <v>0</v>
      </c>
      <c r="L3174">
        <v>0</v>
      </c>
      <c r="N3174" s="171" t="str">
        <f t="shared" si="150"/>
        <v>845104-TUSKN-LXL</v>
      </c>
      <c r="O3174" s="172" t="str">
        <f>IF(B3174="NET","",IF(B3174="","",IFERROR(VLOOKUP(N3174,EAN!$A:$B,2,FALSE),"MANGLER - MÅ OPPDATERE EAN-FANEN")))</f>
        <v>MANGLER - MÅ OPPDATERE EAN-FANEN</v>
      </c>
      <c r="P3174" s="171">
        <f t="shared" si="151"/>
        <v>0</v>
      </c>
      <c r="Q3174" s="171">
        <f t="shared" si="152"/>
        <v>0</v>
      </c>
      <c r="S3174" s="102" t="str">
        <f>IF(B3174="NET","",IFERROR(VLOOKUP(O3174,'2) Order Form'!$V$9:$V$905,1,FALSE),"Ikke med I order form"))</f>
        <v>Ikke med I order form</v>
      </c>
    </row>
    <row r="3175" spans="1:19">
      <c r="A3175">
        <v>845104</v>
      </c>
      <c r="B3175" t="s">
        <v>1347</v>
      </c>
      <c r="C3175" t="s">
        <v>3939</v>
      </c>
      <c r="D3175" t="s">
        <v>1497</v>
      </c>
      <c r="E3175" t="s">
        <v>1475</v>
      </c>
      <c r="F3175" t="s">
        <v>79</v>
      </c>
      <c r="G3175" t="s">
        <v>111</v>
      </c>
      <c r="H3175">
        <v>8</v>
      </c>
      <c r="I3175">
        <v>8</v>
      </c>
      <c r="J3175">
        <v>8</v>
      </c>
      <c r="K3175">
        <v>8</v>
      </c>
      <c r="L3175">
        <v>8</v>
      </c>
      <c r="N3175" s="171" t="str">
        <f t="shared" si="150"/>
        <v>845104-WOLND-SM</v>
      </c>
      <c r="O3175" s="172">
        <f>IF(B3175="NET","",IF(B3175="","",IFERROR(VLOOKUP(N3175,EAN!$A:$B,2,FALSE),"MANGLER - MÅ OPPDATERE EAN-FANEN")))</f>
        <v>7048652892645</v>
      </c>
      <c r="P3175" s="171">
        <f t="shared" si="151"/>
        <v>8</v>
      </c>
      <c r="Q3175" s="171">
        <f t="shared" si="152"/>
        <v>8</v>
      </c>
      <c r="S3175" s="102">
        <f>IF(B3175="NET","",IFERROR(VLOOKUP(O3175,'2) Order Form'!$V$9:$V$905,1,FALSE),"Ikke med I order form"))</f>
        <v>7048652892645</v>
      </c>
    </row>
    <row r="3176" spans="1:19">
      <c r="A3176">
        <v>845104</v>
      </c>
      <c r="B3176" t="s">
        <v>1347</v>
      </c>
      <c r="C3176" t="s">
        <v>3939</v>
      </c>
      <c r="D3176" t="s">
        <v>1498</v>
      </c>
      <c r="E3176" t="s">
        <v>1475</v>
      </c>
      <c r="F3176" t="s">
        <v>80</v>
      </c>
      <c r="G3176" t="s">
        <v>111</v>
      </c>
      <c r="H3176">
        <v>24</v>
      </c>
      <c r="I3176">
        <v>24</v>
      </c>
      <c r="J3176">
        <v>24</v>
      </c>
      <c r="K3176">
        <v>24</v>
      </c>
      <c r="L3176">
        <v>24</v>
      </c>
      <c r="N3176" s="171" t="str">
        <f t="shared" si="150"/>
        <v>845104-WOLND-ML</v>
      </c>
      <c r="O3176" s="172">
        <f>IF(B3176="NET","",IF(B3176="","",IFERROR(VLOOKUP(N3176,EAN!$A:$B,2,FALSE),"MANGLER - MÅ OPPDATERE EAN-FANEN")))</f>
        <v>7048652892638</v>
      </c>
      <c r="P3176" s="171">
        <f t="shared" si="151"/>
        <v>24</v>
      </c>
      <c r="Q3176" s="171">
        <f t="shared" si="152"/>
        <v>24</v>
      </c>
      <c r="S3176" s="102">
        <f>IF(B3176="NET","",IFERROR(VLOOKUP(O3176,'2) Order Form'!$V$9:$V$905,1,FALSE),"Ikke med I order form"))</f>
        <v>7048652892638</v>
      </c>
    </row>
    <row r="3177" spans="1:19">
      <c r="A3177">
        <v>845104</v>
      </c>
      <c r="B3177" t="s">
        <v>1347</v>
      </c>
      <c r="C3177" t="s">
        <v>3939</v>
      </c>
      <c r="D3177" t="s">
        <v>1499</v>
      </c>
      <c r="E3177" t="s">
        <v>1475</v>
      </c>
      <c r="F3177" t="s">
        <v>81</v>
      </c>
      <c r="G3177" t="s">
        <v>111</v>
      </c>
      <c r="H3177">
        <v>22</v>
      </c>
      <c r="I3177">
        <v>22</v>
      </c>
      <c r="J3177">
        <v>22</v>
      </c>
      <c r="K3177">
        <v>22</v>
      </c>
      <c r="L3177">
        <v>22</v>
      </c>
      <c r="N3177" s="171" t="str">
        <f t="shared" si="150"/>
        <v>845104-WOLND-LXL</v>
      </c>
      <c r="O3177" s="172">
        <f>IF(B3177="NET","",IF(B3177="","",IFERROR(VLOOKUP(N3177,EAN!$A:$B,2,FALSE),"MANGLER - MÅ OPPDATERE EAN-FANEN")))</f>
        <v>7048652892621</v>
      </c>
      <c r="P3177" s="171">
        <f t="shared" si="151"/>
        <v>22</v>
      </c>
      <c r="Q3177" s="171">
        <f t="shared" si="152"/>
        <v>22</v>
      </c>
      <c r="S3177" s="102">
        <f>IF(B3177="NET","",IFERROR(VLOOKUP(O3177,'2) Order Form'!$V$9:$V$905,1,FALSE),"Ikke med I order form"))</f>
        <v>7048652892621</v>
      </c>
    </row>
    <row r="3178" spans="1:19">
      <c r="A3178" s="140">
        <v>845105</v>
      </c>
      <c r="B3178" t="s">
        <v>170</v>
      </c>
      <c r="H3178" s="140">
        <v>202341</v>
      </c>
      <c r="I3178" s="140">
        <v>202342</v>
      </c>
      <c r="J3178" s="140">
        <v>202343</v>
      </c>
      <c r="K3178" s="140">
        <v>202344</v>
      </c>
      <c r="L3178" s="140">
        <v>202345</v>
      </c>
      <c r="N3178" s="171" t="str">
        <f t="shared" si="150"/>
        <v>845105-</v>
      </c>
      <c r="O3178" s="172" t="str">
        <f>IF(B3178="NET","",IF(B3178="","",IFERROR(VLOOKUP(N3178,EAN!$A:$B,2,FALSE),"MANGLER - MÅ OPPDATERE EAN-FANEN")))</f>
        <v/>
      </c>
      <c r="P3178" s="171">
        <f t="shared" si="151"/>
        <v>202341</v>
      </c>
      <c r="Q3178" s="171">
        <f t="shared" si="152"/>
        <v>202345</v>
      </c>
      <c r="S3178" s="102" t="str">
        <f>IF(B3178="NET","",IFERROR(VLOOKUP(O3178,'2) Order Form'!$V$9:$V$905,1,FALSE),"Ikke med I order form"))</f>
        <v/>
      </c>
    </row>
    <row r="3179" spans="1:19">
      <c r="A3179">
        <v>845105</v>
      </c>
      <c r="B3179" t="s">
        <v>996</v>
      </c>
      <c r="C3179" t="s">
        <v>3939</v>
      </c>
      <c r="D3179" t="s">
        <v>1083</v>
      </c>
      <c r="E3179" t="s">
        <v>358</v>
      </c>
      <c r="F3179" t="s">
        <v>1377</v>
      </c>
      <c r="G3179" t="s">
        <v>214</v>
      </c>
      <c r="H3179">
        <v>11</v>
      </c>
      <c r="I3179">
        <v>11</v>
      </c>
      <c r="J3179">
        <v>11</v>
      </c>
      <c r="K3179">
        <v>11</v>
      </c>
      <c r="L3179">
        <v>11</v>
      </c>
      <c r="N3179" s="171" t="str">
        <f t="shared" si="150"/>
        <v>845105-BGRG-53/61</v>
      </c>
      <c r="O3179" s="172">
        <f>IF(B3179="NET","",IF(B3179="","",IFERROR(VLOOKUP(N3179,EAN!$A:$B,2,FALSE),"MANGLER - MÅ OPPDATERE EAN-FANEN")))</f>
        <v>7048652767653</v>
      </c>
      <c r="P3179" s="171">
        <f t="shared" si="151"/>
        <v>11</v>
      </c>
      <c r="Q3179" s="171">
        <f t="shared" si="152"/>
        <v>11</v>
      </c>
      <c r="S3179" s="102" t="str">
        <f>IF(B3179="NET","",IFERROR(VLOOKUP(O3179,'2) Order Form'!$V$9:$V$905,1,FALSE),"Ikke med I order form"))</f>
        <v>Ikke med I order form</v>
      </c>
    </row>
    <row r="3180" spans="1:19">
      <c r="A3180">
        <v>845105</v>
      </c>
      <c r="B3180" t="s">
        <v>996</v>
      </c>
      <c r="C3180" t="s">
        <v>3939</v>
      </c>
      <c r="D3180" t="s">
        <v>1084</v>
      </c>
      <c r="E3180" t="s">
        <v>2870</v>
      </c>
      <c r="F3180" t="s">
        <v>1377</v>
      </c>
      <c r="G3180" t="s">
        <v>214</v>
      </c>
      <c r="H3180">
        <v>26</v>
      </c>
      <c r="I3180">
        <v>26</v>
      </c>
      <c r="J3180">
        <v>26</v>
      </c>
      <c r="K3180">
        <v>26</v>
      </c>
      <c r="L3180">
        <v>26</v>
      </c>
      <c r="N3180" s="171" t="str">
        <f t="shared" si="150"/>
        <v>845105-BRWT-53/61</v>
      </c>
      <c r="O3180" s="172">
        <f>IF(B3180="NET","",IF(B3180="","",IFERROR(VLOOKUP(N3180,EAN!$A:$B,2,FALSE),"MANGLER - MÅ OPPDATERE EAN-FANEN")))</f>
        <v>7048652767660</v>
      </c>
      <c r="P3180" s="171">
        <f t="shared" si="151"/>
        <v>26</v>
      </c>
      <c r="Q3180" s="171">
        <f t="shared" si="152"/>
        <v>26</v>
      </c>
      <c r="S3180" s="102" t="str">
        <f>IF(B3180="NET","",IFERROR(VLOOKUP(O3180,'2) Order Form'!$V$9:$V$905,1,FALSE),"Ikke med I order form"))</f>
        <v>Ikke med I order form</v>
      </c>
    </row>
    <row r="3181" spans="1:19">
      <c r="A3181">
        <v>845105</v>
      </c>
      <c r="B3181" t="s">
        <v>996</v>
      </c>
      <c r="C3181" t="s">
        <v>3939</v>
      </c>
      <c r="D3181" t="s">
        <v>1085</v>
      </c>
      <c r="E3181" t="s">
        <v>2894</v>
      </c>
      <c r="F3181" t="s">
        <v>1377</v>
      </c>
      <c r="G3181" t="s">
        <v>214</v>
      </c>
      <c r="H3181">
        <v>34</v>
      </c>
      <c r="I3181">
        <v>34</v>
      </c>
      <c r="J3181">
        <v>34</v>
      </c>
      <c r="K3181">
        <v>34</v>
      </c>
      <c r="L3181">
        <v>34</v>
      </c>
      <c r="N3181" s="171" t="str">
        <f t="shared" si="150"/>
        <v>845105-BUOR-53/61</v>
      </c>
      <c r="O3181" s="172">
        <f>IF(B3181="NET","",IF(B3181="","",IFERROR(VLOOKUP(N3181,EAN!$A:$B,2,FALSE),"MANGLER - MÅ OPPDATERE EAN-FANEN")))</f>
        <v>7048652767677</v>
      </c>
      <c r="P3181" s="171">
        <f t="shared" si="151"/>
        <v>34</v>
      </c>
      <c r="Q3181" s="171">
        <f t="shared" si="152"/>
        <v>34</v>
      </c>
      <c r="S3181" s="102" t="str">
        <f>IF(B3181="NET","",IFERROR(VLOOKUP(O3181,'2) Order Form'!$V$9:$V$905,1,FALSE),"Ikke med I order form"))</f>
        <v>Ikke med I order form</v>
      </c>
    </row>
    <row r="3182" spans="1:19">
      <c r="A3182">
        <v>845105</v>
      </c>
      <c r="B3182" t="s">
        <v>996</v>
      </c>
      <c r="C3182" t="s">
        <v>3939</v>
      </c>
      <c r="D3182" t="s">
        <v>1086</v>
      </c>
      <c r="E3182" t="s">
        <v>1361</v>
      </c>
      <c r="F3182" t="s">
        <v>1377</v>
      </c>
      <c r="G3182" t="s">
        <v>214</v>
      </c>
      <c r="H3182">
        <v>34</v>
      </c>
      <c r="I3182">
        <v>34</v>
      </c>
      <c r="J3182">
        <v>34</v>
      </c>
      <c r="K3182">
        <v>34</v>
      </c>
      <c r="L3182">
        <v>34</v>
      </c>
      <c r="N3182" s="171" t="str">
        <f t="shared" si="150"/>
        <v>845105-DPMC-53/61</v>
      </c>
      <c r="O3182" s="172">
        <f>IF(B3182="NET","",IF(B3182="","",IFERROR(VLOOKUP(N3182,EAN!$A:$B,2,FALSE),"MANGLER - MÅ OPPDATERE EAN-FANEN")))</f>
        <v>7048652767684</v>
      </c>
      <c r="P3182" s="171">
        <f t="shared" si="151"/>
        <v>34</v>
      </c>
      <c r="Q3182" s="171">
        <f t="shared" si="152"/>
        <v>34</v>
      </c>
      <c r="S3182" s="102" t="str">
        <f>IF(B3182="NET","",IFERROR(VLOOKUP(O3182,'2) Order Form'!$V$9:$V$905,1,FALSE),"Ikke med I order form"))</f>
        <v>Ikke med I order form</v>
      </c>
    </row>
    <row r="3183" spans="1:19">
      <c r="A3183">
        <v>845105</v>
      </c>
      <c r="B3183" t="s">
        <v>996</v>
      </c>
      <c r="C3183" t="s">
        <v>3939</v>
      </c>
      <c r="D3183" t="s">
        <v>2762</v>
      </c>
      <c r="E3183" t="s">
        <v>1470</v>
      </c>
      <c r="F3183" t="s">
        <v>1377</v>
      </c>
      <c r="G3183" t="s">
        <v>214</v>
      </c>
      <c r="H3183">
        <v>56</v>
      </c>
      <c r="I3183">
        <v>56</v>
      </c>
      <c r="J3183">
        <v>56</v>
      </c>
      <c r="K3183">
        <v>56</v>
      </c>
      <c r="L3183">
        <v>56</v>
      </c>
      <c r="N3183" s="171" t="str">
        <f t="shared" si="150"/>
        <v>845105-DUSK-53/61</v>
      </c>
      <c r="O3183" s="172">
        <f>IF(B3183="NET","",IF(B3183="","",IFERROR(VLOOKUP(N3183,EAN!$A:$B,2,FALSE),"MANGLER - MÅ OPPDATERE EAN-FANEN")))</f>
        <v>7048652902894</v>
      </c>
      <c r="P3183" s="171">
        <f t="shared" si="151"/>
        <v>56</v>
      </c>
      <c r="Q3183" s="171">
        <f t="shared" si="152"/>
        <v>56</v>
      </c>
      <c r="S3183" s="102">
        <f>IF(B3183="NET","",IFERROR(VLOOKUP(O3183,'2) Order Form'!$V$9:$V$905,1,FALSE),"Ikke med I order form"))</f>
        <v>7048652902894</v>
      </c>
    </row>
    <row r="3184" spans="1:19">
      <c r="A3184">
        <v>845105</v>
      </c>
      <c r="B3184" t="s">
        <v>996</v>
      </c>
      <c r="C3184" t="s">
        <v>3939</v>
      </c>
      <c r="D3184" t="s">
        <v>2763</v>
      </c>
      <c r="E3184" t="s">
        <v>1666</v>
      </c>
      <c r="F3184" t="s">
        <v>1377</v>
      </c>
      <c r="G3184" t="s">
        <v>214</v>
      </c>
      <c r="H3184">
        <v>48</v>
      </c>
      <c r="I3184">
        <v>48</v>
      </c>
      <c r="J3184">
        <v>48</v>
      </c>
      <c r="K3184">
        <v>48</v>
      </c>
      <c r="L3184">
        <v>48</v>
      </c>
      <c r="N3184" s="171" t="str">
        <f t="shared" si="150"/>
        <v>845105-FLRM-53/61</v>
      </c>
      <c r="O3184" s="172">
        <f>IF(B3184="NET","",IF(B3184="","",IFERROR(VLOOKUP(N3184,EAN!$A:$B,2,FALSE),"MANGLER - MÅ OPPDATERE EAN-FANEN")))</f>
        <v>7048652902900</v>
      </c>
      <c r="P3184" s="171">
        <f t="shared" si="151"/>
        <v>48</v>
      </c>
      <c r="Q3184" s="171">
        <f t="shared" si="152"/>
        <v>48</v>
      </c>
      <c r="S3184" s="102">
        <f>IF(B3184="NET","",IFERROR(VLOOKUP(O3184,'2) Order Form'!$V$9:$V$905,1,FALSE),"Ikke med I order form"))</f>
        <v>7048652902900</v>
      </c>
    </row>
    <row r="3185" spans="1:19">
      <c r="A3185">
        <v>845105</v>
      </c>
      <c r="B3185" t="s">
        <v>996</v>
      </c>
      <c r="C3185" t="s">
        <v>3939</v>
      </c>
      <c r="D3185" t="s">
        <v>2764</v>
      </c>
      <c r="E3185" t="s">
        <v>1477</v>
      </c>
      <c r="F3185" t="s">
        <v>1377</v>
      </c>
      <c r="G3185" t="s">
        <v>111</v>
      </c>
      <c r="H3185">
        <v>434</v>
      </c>
      <c r="I3185">
        <v>434</v>
      </c>
      <c r="J3185">
        <v>434</v>
      </c>
      <c r="K3185">
        <v>434</v>
      </c>
      <c r="L3185">
        <v>434</v>
      </c>
      <c r="N3185" s="171" t="str">
        <f t="shared" si="150"/>
        <v>845105-LAVA-53/61</v>
      </c>
      <c r="O3185" s="172">
        <f>IF(B3185="NET","",IF(B3185="","",IFERROR(VLOOKUP(N3185,EAN!$A:$B,2,FALSE),"MANGLER - MÅ OPPDATERE EAN-FANEN")))</f>
        <v>7048652902917</v>
      </c>
      <c r="P3185" s="171">
        <f t="shared" si="151"/>
        <v>434</v>
      </c>
      <c r="Q3185" s="171">
        <f t="shared" si="152"/>
        <v>434</v>
      </c>
      <c r="S3185" s="102">
        <f>IF(B3185="NET","",IFERROR(VLOOKUP(O3185,'2) Order Form'!$V$9:$V$905,1,FALSE),"Ikke med I order form"))</f>
        <v>7048652902917</v>
      </c>
    </row>
    <row r="3186" spans="1:19">
      <c r="A3186">
        <v>845105</v>
      </c>
      <c r="B3186" t="s">
        <v>996</v>
      </c>
      <c r="C3186" t="s">
        <v>3939</v>
      </c>
      <c r="D3186" t="s">
        <v>2765</v>
      </c>
      <c r="E3186" t="s">
        <v>1481</v>
      </c>
      <c r="F3186" t="s">
        <v>1377</v>
      </c>
      <c r="G3186" t="s">
        <v>214</v>
      </c>
      <c r="H3186">
        <v>327</v>
      </c>
      <c r="I3186">
        <v>327</v>
      </c>
      <c r="J3186">
        <v>327</v>
      </c>
      <c r="K3186">
        <v>327</v>
      </c>
      <c r="L3186">
        <v>327</v>
      </c>
      <c r="N3186" s="171" t="str">
        <f t="shared" si="150"/>
        <v>845105-LIAM-53/61</v>
      </c>
      <c r="O3186" s="172">
        <f>IF(B3186="NET","",IF(B3186="","",IFERROR(VLOOKUP(N3186,EAN!$A:$B,2,FALSE),"MANGLER - MÅ OPPDATERE EAN-FANEN")))</f>
        <v>7048652902924</v>
      </c>
      <c r="P3186" s="171">
        <f t="shared" si="151"/>
        <v>327</v>
      </c>
      <c r="Q3186" s="171">
        <f t="shared" si="152"/>
        <v>327</v>
      </c>
      <c r="S3186" s="102">
        <f>IF(B3186="NET","",IFERROR(VLOOKUP(O3186,'2) Order Form'!$V$9:$V$905,1,FALSE),"Ikke med I order form"))</f>
        <v>7048652902924</v>
      </c>
    </row>
    <row r="3187" spans="1:19">
      <c r="A3187">
        <v>845105</v>
      </c>
      <c r="B3187" t="s">
        <v>996</v>
      </c>
      <c r="C3187" t="s">
        <v>3939</v>
      </c>
      <c r="D3187" t="s">
        <v>532</v>
      </c>
      <c r="E3187" t="s">
        <v>222</v>
      </c>
      <c r="F3187" t="s">
        <v>1377</v>
      </c>
      <c r="G3187" t="s">
        <v>214</v>
      </c>
      <c r="H3187">
        <v>0</v>
      </c>
      <c r="I3187">
        <v>0</v>
      </c>
      <c r="J3187">
        <v>0</v>
      </c>
      <c r="K3187">
        <v>0</v>
      </c>
      <c r="L3187">
        <v>0</v>
      </c>
      <c r="N3187" s="171" t="str">
        <f t="shared" si="150"/>
        <v>845105-MAQM-53/61</v>
      </c>
      <c r="O3187" s="172">
        <f>IF(B3187="NET","",IF(B3187="","",IFERROR(VLOOKUP(N3187,EAN!$A:$B,2,FALSE),"MANGLER - MÅ OPPDATERE EAN-FANEN")))</f>
        <v>7048652661722</v>
      </c>
      <c r="P3187" s="171">
        <f t="shared" si="151"/>
        <v>0</v>
      </c>
      <c r="Q3187" s="171">
        <f t="shared" si="152"/>
        <v>0</v>
      </c>
      <c r="S3187" s="102" t="str">
        <f>IF(B3187="NET","",IFERROR(VLOOKUP(O3187,'2) Order Form'!$V$9:$V$905,1,FALSE),"Ikke med I order form"))</f>
        <v>Ikke med I order form</v>
      </c>
    </row>
    <row r="3188" spans="1:19">
      <c r="A3188">
        <v>845105</v>
      </c>
      <c r="B3188" t="s">
        <v>996</v>
      </c>
      <c r="C3188" t="s">
        <v>3939</v>
      </c>
      <c r="D3188" t="s">
        <v>533</v>
      </c>
      <c r="E3188" t="s">
        <v>936</v>
      </c>
      <c r="F3188" t="s">
        <v>1377</v>
      </c>
      <c r="G3188" t="s">
        <v>111</v>
      </c>
      <c r="H3188">
        <v>639</v>
      </c>
      <c r="I3188">
        <v>639</v>
      </c>
      <c r="J3188">
        <v>639</v>
      </c>
      <c r="K3188">
        <v>639</v>
      </c>
      <c r="L3188">
        <v>639</v>
      </c>
      <c r="N3188" s="171" t="str">
        <f t="shared" si="150"/>
        <v>845105-MBLK-53/61</v>
      </c>
      <c r="O3188" s="172">
        <f>IF(B3188="NET","",IF(B3188="","",IFERROR(VLOOKUP(N3188,EAN!$A:$B,2,FALSE),"MANGLER - MÅ OPPDATERE EAN-FANEN")))</f>
        <v>7048652540935</v>
      </c>
      <c r="P3188" s="171">
        <f t="shared" si="151"/>
        <v>639</v>
      </c>
      <c r="Q3188" s="171">
        <f t="shared" si="152"/>
        <v>639</v>
      </c>
      <c r="S3188" s="102">
        <f>IF(B3188="NET","",IFERROR(VLOOKUP(O3188,'2) Order Form'!$V$9:$V$905,1,FALSE),"Ikke med I order form"))</f>
        <v>7048652540935</v>
      </c>
    </row>
    <row r="3189" spans="1:19">
      <c r="A3189">
        <v>845105</v>
      </c>
      <c r="B3189" t="s">
        <v>996</v>
      </c>
      <c r="C3189" t="s">
        <v>3939</v>
      </c>
      <c r="D3189" t="s">
        <v>4037</v>
      </c>
      <c r="E3189" t="s">
        <v>3230</v>
      </c>
      <c r="F3189" t="s">
        <v>1377</v>
      </c>
      <c r="G3189" t="s">
        <v>111</v>
      </c>
      <c r="H3189">
        <v>0</v>
      </c>
      <c r="I3189">
        <v>0</v>
      </c>
      <c r="J3189">
        <v>0</v>
      </c>
      <c r="K3189">
        <v>0</v>
      </c>
      <c r="L3189">
        <v>0</v>
      </c>
      <c r="N3189" s="171" t="str">
        <f t="shared" si="150"/>
        <v>845105-MTRQ-53/61</v>
      </c>
      <c r="O3189" s="172" t="str">
        <f>IF(B3189="NET","",IF(B3189="","",IFERROR(VLOOKUP(N3189,EAN!$A:$B,2,FALSE),"MANGLER - MÅ OPPDATERE EAN-FANEN")))</f>
        <v>MANGLER - MÅ OPPDATERE EAN-FANEN</v>
      </c>
      <c r="P3189" s="171">
        <f t="shared" si="151"/>
        <v>0</v>
      </c>
      <c r="Q3189" s="171">
        <f t="shared" si="152"/>
        <v>0</v>
      </c>
      <c r="S3189" s="102" t="str">
        <f>IF(B3189="NET","",IFERROR(VLOOKUP(O3189,'2) Order Form'!$V$9:$V$905,1,FALSE),"Ikke med I order form"))</f>
        <v>Ikke med I order form</v>
      </c>
    </row>
    <row r="3190" spans="1:19">
      <c r="A3190">
        <v>845105</v>
      </c>
      <c r="B3190" t="s">
        <v>996</v>
      </c>
      <c r="C3190" t="s">
        <v>3939</v>
      </c>
      <c r="D3190" t="s">
        <v>537</v>
      </c>
      <c r="E3190" t="s">
        <v>84</v>
      </c>
      <c r="F3190" t="s">
        <v>1377</v>
      </c>
      <c r="G3190" t="s">
        <v>111</v>
      </c>
      <c r="H3190">
        <v>409</v>
      </c>
      <c r="I3190">
        <v>409</v>
      </c>
      <c r="J3190">
        <v>409</v>
      </c>
      <c r="K3190">
        <v>409</v>
      </c>
      <c r="L3190">
        <v>409</v>
      </c>
      <c r="N3190" s="171" t="str">
        <f t="shared" si="150"/>
        <v>845105-MWHT-53/61</v>
      </c>
      <c r="O3190" s="172">
        <f>IF(B3190="NET","",IF(B3190="","",IFERROR(VLOOKUP(N3190,EAN!$A:$B,2,FALSE),"MANGLER - MÅ OPPDATERE EAN-FANEN")))</f>
        <v>7048652540973</v>
      </c>
      <c r="P3190" s="171">
        <f t="shared" si="151"/>
        <v>409</v>
      </c>
      <c r="Q3190" s="171">
        <f t="shared" si="152"/>
        <v>409</v>
      </c>
      <c r="S3190" s="102">
        <f>IF(B3190="NET","",IFERROR(VLOOKUP(O3190,'2) Order Form'!$V$9:$V$905,1,FALSE),"Ikke med I order form"))</f>
        <v>7048652540973</v>
      </c>
    </row>
    <row r="3191" spans="1:19">
      <c r="A3191">
        <v>845105</v>
      </c>
      <c r="B3191" t="s">
        <v>996</v>
      </c>
      <c r="C3191" t="s">
        <v>3939</v>
      </c>
      <c r="D3191" t="s">
        <v>4038</v>
      </c>
      <c r="E3191" t="s">
        <v>3232</v>
      </c>
      <c r="F3191" t="s">
        <v>1377</v>
      </c>
      <c r="G3191" t="s">
        <v>111</v>
      </c>
      <c r="H3191">
        <v>0</v>
      </c>
      <c r="I3191">
        <v>0</v>
      </c>
      <c r="J3191">
        <v>0</v>
      </c>
      <c r="K3191">
        <v>0</v>
      </c>
      <c r="L3191">
        <v>0</v>
      </c>
      <c r="N3191" s="171" t="str">
        <f t="shared" si="150"/>
        <v>845105-PNTH-53/61</v>
      </c>
      <c r="O3191" s="172" t="str">
        <f>IF(B3191="NET","",IF(B3191="","",IFERROR(VLOOKUP(N3191,EAN!$A:$B,2,FALSE),"MANGLER - MÅ OPPDATERE EAN-FANEN")))</f>
        <v>MANGLER - MÅ OPPDATERE EAN-FANEN</v>
      </c>
      <c r="P3191" s="171">
        <f t="shared" si="151"/>
        <v>0</v>
      </c>
      <c r="Q3191" s="171">
        <f t="shared" si="152"/>
        <v>0</v>
      </c>
      <c r="S3191" s="102" t="str">
        <f>IF(B3191="NET","",IFERROR(VLOOKUP(O3191,'2) Order Form'!$V$9:$V$905,1,FALSE),"Ikke med I order form"))</f>
        <v>Ikke med I order form</v>
      </c>
    </row>
    <row r="3192" spans="1:19">
      <c r="A3192">
        <v>845105</v>
      </c>
      <c r="B3192" t="s">
        <v>996</v>
      </c>
      <c r="C3192" t="s">
        <v>3939</v>
      </c>
      <c r="D3192" t="s">
        <v>2766</v>
      </c>
      <c r="E3192" t="s">
        <v>1472</v>
      </c>
      <c r="F3192" t="s">
        <v>1377</v>
      </c>
      <c r="G3192" t="s">
        <v>214</v>
      </c>
      <c r="H3192">
        <v>75</v>
      </c>
      <c r="I3192">
        <v>75</v>
      </c>
      <c r="J3192">
        <v>75</v>
      </c>
      <c r="K3192">
        <v>75</v>
      </c>
      <c r="L3192">
        <v>75</v>
      </c>
      <c r="N3192" s="171" t="str">
        <f t="shared" si="150"/>
        <v>845105-SAME-53/61</v>
      </c>
      <c r="O3192" s="172">
        <f>IF(B3192="NET","",IF(B3192="","",IFERROR(VLOOKUP(N3192,EAN!$A:$B,2,FALSE),"MANGLER - MÅ OPPDATERE EAN-FANEN")))</f>
        <v>7048652902931</v>
      </c>
      <c r="P3192" s="171">
        <f t="shared" si="151"/>
        <v>75</v>
      </c>
      <c r="Q3192" s="171">
        <f t="shared" si="152"/>
        <v>75</v>
      </c>
      <c r="S3192" s="102">
        <f>IF(B3192="NET","",IFERROR(VLOOKUP(O3192,'2) Order Form'!$V$9:$V$905,1,FALSE),"Ikke med I order form"))</f>
        <v>7048652902931</v>
      </c>
    </row>
    <row r="3193" spans="1:19">
      <c r="A3193">
        <v>845105</v>
      </c>
      <c r="B3193" t="s">
        <v>996</v>
      </c>
      <c r="C3193" t="s">
        <v>3939</v>
      </c>
      <c r="D3193" t="s">
        <v>538</v>
      </c>
      <c r="E3193" t="s">
        <v>2874</v>
      </c>
      <c r="F3193" t="s">
        <v>1377</v>
      </c>
      <c r="G3193" t="s">
        <v>214</v>
      </c>
      <c r="H3193">
        <v>0</v>
      </c>
      <c r="I3193">
        <v>0</v>
      </c>
      <c r="J3193">
        <v>0</v>
      </c>
      <c r="K3193">
        <v>0</v>
      </c>
      <c r="L3193">
        <v>0</v>
      </c>
      <c r="N3193" s="171" t="str">
        <f t="shared" si="150"/>
        <v>845105-SGRM-53/61</v>
      </c>
      <c r="O3193" s="172">
        <f>IF(B3193="NET","",IF(B3193="","",IFERROR(VLOOKUP(N3193,EAN!$A:$B,2,FALSE),"MANGLER - MÅ OPPDATERE EAN-FANEN")))</f>
        <v>7048652661739</v>
      </c>
      <c r="P3193" s="171">
        <f t="shared" si="151"/>
        <v>0</v>
      </c>
      <c r="Q3193" s="171">
        <f t="shared" si="152"/>
        <v>0</v>
      </c>
      <c r="S3193" s="102" t="str">
        <f>IF(B3193="NET","",IFERROR(VLOOKUP(O3193,'2) Order Form'!$V$9:$V$905,1,FALSE),"Ikke med I order form"))</f>
        <v>Ikke med I order form</v>
      </c>
    </row>
    <row r="3194" spans="1:19">
      <c r="A3194">
        <v>845105</v>
      </c>
      <c r="B3194" t="s">
        <v>996</v>
      </c>
      <c r="C3194" t="s">
        <v>3939</v>
      </c>
      <c r="D3194" t="s">
        <v>4039</v>
      </c>
      <c r="E3194" t="s">
        <v>3941</v>
      </c>
      <c r="F3194" t="s">
        <v>1377</v>
      </c>
      <c r="G3194" t="s">
        <v>111</v>
      </c>
      <c r="H3194">
        <v>0</v>
      </c>
      <c r="I3194">
        <v>0</v>
      </c>
      <c r="J3194">
        <v>0</v>
      </c>
      <c r="K3194">
        <v>0</v>
      </c>
      <c r="L3194">
        <v>0</v>
      </c>
      <c r="N3194" s="171" t="str">
        <f t="shared" si="150"/>
        <v>845105-TSKN-53/61</v>
      </c>
      <c r="O3194" s="172" t="str">
        <f>IF(B3194="NET","",IF(B3194="","",IFERROR(VLOOKUP(N3194,EAN!$A:$B,2,FALSE),"MANGLER - MÅ OPPDATERE EAN-FANEN")))</f>
        <v>MANGLER - MÅ OPPDATERE EAN-FANEN</v>
      </c>
      <c r="P3194" s="171">
        <f t="shared" si="151"/>
        <v>0</v>
      </c>
      <c r="Q3194" s="171">
        <f t="shared" si="152"/>
        <v>0</v>
      </c>
      <c r="S3194" s="102" t="str">
        <f>IF(B3194="NET","",IFERROR(VLOOKUP(O3194,'2) Order Form'!$V$9:$V$905,1,FALSE),"Ikke med I order form"))</f>
        <v>Ikke med I order form</v>
      </c>
    </row>
    <row r="3195" spans="1:19">
      <c r="A3195">
        <v>845105</v>
      </c>
      <c r="B3195" t="s">
        <v>996</v>
      </c>
      <c r="C3195" t="s">
        <v>3939</v>
      </c>
      <c r="D3195" t="s">
        <v>2767</v>
      </c>
      <c r="E3195" t="s">
        <v>1475</v>
      </c>
      <c r="F3195" t="s">
        <v>1377</v>
      </c>
      <c r="G3195" t="s">
        <v>111</v>
      </c>
      <c r="H3195">
        <v>3</v>
      </c>
      <c r="I3195">
        <v>3</v>
      </c>
      <c r="J3195">
        <v>3</v>
      </c>
      <c r="K3195">
        <v>3</v>
      </c>
      <c r="L3195">
        <v>3</v>
      </c>
      <c r="N3195" s="171" t="str">
        <f t="shared" si="150"/>
        <v>845105-WOLD-53/61</v>
      </c>
      <c r="O3195" s="172">
        <f>IF(B3195="NET","",IF(B3195="","",IFERROR(VLOOKUP(N3195,EAN!$A:$B,2,FALSE),"MANGLER - MÅ OPPDATERE EAN-FANEN")))</f>
        <v>7048652902948</v>
      </c>
      <c r="P3195" s="171">
        <f t="shared" si="151"/>
        <v>3</v>
      </c>
      <c r="Q3195" s="171">
        <f t="shared" si="152"/>
        <v>3</v>
      </c>
      <c r="S3195" s="102">
        <f>IF(B3195="NET","",IFERROR(VLOOKUP(O3195,'2) Order Form'!$V$9:$V$905,1,FALSE),"Ikke med I order form"))</f>
        <v>7048652902948</v>
      </c>
    </row>
    <row r="3196" spans="1:19">
      <c r="A3196" s="140">
        <v>845106</v>
      </c>
      <c r="B3196" t="s">
        <v>170</v>
      </c>
      <c r="H3196" s="140">
        <v>202341</v>
      </c>
      <c r="I3196" s="140">
        <v>202342</v>
      </c>
      <c r="J3196" s="140">
        <v>202343</v>
      </c>
      <c r="K3196" s="140">
        <v>202344</v>
      </c>
      <c r="L3196" s="140">
        <v>202345</v>
      </c>
      <c r="N3196" s="171" t="str">
        <f t="shared" si="150"/>
        <v>845106-</v>
      </c>
      <c r="O3196" s="172" t="str">
        <f>IF(B3196="NET","",IF(B3196="","",IFERROR(VLOOKUP(N3196,EAN!$A:$B,2,FALSE),"MANGLER - MÅ OPPDATERE EAN-FANEN")))</f>
        <v/>
      </c>
      <c r="P3196" s="171">
        <f t="shared" si="151"/>
        <v>202341</v>
      </c>
      <c r="Q3196" s="171">
        <f t="shared" si="152"/>
        <v>202345</v>
      </c>
      <c r="S3196" s="102" t="str">
        <f>IF(B3196="NET","",IFERROR(VLOOKUP(O3196,'2) Order Form'!$V$9:$V$905,1,FALSE),"Ikke med I order form"))</f>
        <v/>
      </c>
    </row>
    <row r="3197" spans="1:19">
      <c r="A3197">
        <v>845106</v>
      </c>
      <c r="B3197" t="s">
        <v>1348</v>
      </c>
      <c r="C3197" t="s">
        <v>3939</v>
      </c>
      <c r="D3197" t="s">
        <v>1083</v>
      </c>
      <c r="E3197" t="s">
        <v>358</v>
      </c>
      <c r="F3197" t="s">
        <v>1377</v>
      </c>
      <c r="G3197" t="s">
        <v>214</v>
      </c>
      <c r="H3197">
        <v>0</v>
      </c>
      <c r="I3197">
        <v>0</v>
      </c>
      <c r="J3197">
        <v>0</v>
      </c>
      <c r="K3197">
        <v>0</v>
      </c>
      <c r="L3197">
        <v>0</v>
      </c>
      <c r="N3197" s="171" t="str">
        <f t="shared" si="150"/>
        <v>845106-BGRG-53/61</v>
      </c>
      <c r="O3197" s="172">
        <f>IF(B3197="NET","",IF(B3197="","",IFERROR(VLOOKUP(N3197,EAN!$A:$B,2,FALSE),"MANGLER - MÅ OPPDATERE EAN-FANEN")))</f>
        <v>7048652767691</v>
      </c>
      <c r="P3197" s="171">
        <f t="shared" si="151"/>
        <v>0</v>
      </c>
      <c r="Q3197" s="171">
        <f t="shared" si="152"/>
        <v>0</v>
      </c>
      <c r="S3197" s="102" t="str">
        <f>IF(B3197="NET","",IFERROR(VLOOKUP(O3197,'2) Order Form'!$V$9:$V$905,1,FALSE),"Ikke med I order form"))</f>
        <v>Ikke med I order form</v>
      </c>
    </row>
    <row r="3198" spans="1:19">
      <c r="A3198">
        <v>845106</v>
      </c>
      <c r="B3198" t="s">
        <v>1348</v>
      </c>
      <c r="C3198" t="s">
        <v>3939</v>
      </c>
      <c r="D3198" t="s">
        <v>1084</v>
      </c>
      <c r="E3198" t="s">
        <v>2870</v>
      </c>
      <c r="F3198" t="s">
        <v>1377</v>
      </c>
      <c r="G3198" t="s">
        <v>214</v>
      </c>
      <c r="H3198">
        <v>0</v>
      </c>
      <c r="I3198">
        <v>0</v>
      </c>
      <c r="J3198">
        <v>0</v>
      </c>
      <c r="K3198">
        <v>0</v>
      </c>
      <c r="L3198">
        <v>0</v>
      </c>
      <c r="N3198" s="171" t="str">
        <f t="shared" si="150"/>
        <v>845106-BRWT-53/61</v>
      </c>
      <c r="O3198" s="172">
        <f>IF(B3198="NET","",IF(B3198="","",IFERROR(VLOOKUP(N3198,EAN!$A:$B,2,FALSE),"MANGLER - MÅ OPPDATERE EAN-FANEN")))</f>
        <v>7048652767707</v>
      </c>
      <c r="P3198" s="171">
        <f t="shared" si="151"/>
        <v>0</v>
      </c>
      <c r="Q3198" s="171">
        <f t="shared" si="152"/>
        <v>0</v>
      </c>
      <c r="S3198" s="102" t="str">
        <f>IF(B3198="NET","",IFERROR(VLOOKUP(O3198,'2) Order Form'!$V$9:$V$905,1,FALSE),"Ikke med I order form"))</f>
        <v>Ikke med I order form</v>
      </c>
    </row>
    <row r="3199" spans="1:19">
      <c r="A3199">
        <v>845106</v>
      </c>
      <c r="B3199" t="s">
        <v>1348</v>
      </c>
      <c r="C3199" t="s">
        <v>3939</v>
      </c>
      <c r="D3199" t="s">
        <v>1085</v>
      </c>
      <c r="E3199" t="s">
        <v>2894</v>
      </c>
      <c r="F3199" t="s">
        <v>1377</v>
      </c>
      <c r="G3199" t="s">
        <v>214</v>
      </c>
      <c r="H3199">
        <v>76</v>
      </c>
      <c r="I3199">
        <v>76</v>
      </c>
      <c r="J3199">
        <v>76</v>
      </c>
      <c r="K3199">
        <v>76</v>
      </c>
      <c r="L3199">
        <v>76</v>
      </c>
      <c r="N3199" s="171" t="str">
        <f t="shared" si="150"/>
        <v>845106-BUOR-53/61</v>
      </c>
      <c r="O3199" s="172">
        <f>IF(B3199="NET","",IF(B3199="","",IFERROR(VLOOKUP(N3199,EAN!$A:$B,2,FALSE),"MANGLER - MÅ OPPDATERE EAN-FANEN")))</f>
        <v>7048652767714</v>
      </c>
      <c r="P3199" s="171">
        <f t="shared" si="151"/>
        <v>76</v>
      </c>
      <c r="Q3199" s="171">
        <f t="shared" si="152"/>
        <v>76</v>
      </c>
      <c r="S3199" s="102" t="str">
        <f>IF(B3199="NET","",IFERROR(VLOOKUP(O3199,'2) Order Form'!$V$9:$V$905,1,FALSE),"Ikke med I order form"))</f>
        <v>Ikke med I order form</v>
      </c>
    </row>
    <row r="3200" spans="1:19">
      <c r="A3200">
        <v>845106</v>
      </c>
      <c r="B3200" t="s">
        <v>1348</v>
      </c>
      <c r="C3200" t="s">
        <v>3939</v>
      </c>
      <c r="D3200" t="s">
        <v>1086</v>
      </c>
      <c r="E3200" t="s">
        <v>1361</v>
      </c>
      <c r="F3200" t="s">
        <v>1377</v>
      </c>
      <c r="G3200" t="s">
        <v>214</v>
      </c>
      <c r="H3200">
        <v>0</v>
      </c>
      <c r="I3200">
        <v>0</v>
      </c>
      <c r="J3200">
        <v>0</v>
      </c>
      <c r="K3200">
        <v>0</v>
      </c>
      <c r="L3200">
        <v>0</v>
      </c>
      <c r="N3200" s="171" t="str">
        <f t="shared" si="150"/>
        <v>845106-DPMC-53/61</v>
      </c>
      <c r="O3200" s="172">
        <f>IF(B3200="NET","",IF(B3200="","",IFERROR(VLOOKUP(N3200,EAN!$A:$B,2,FALSE),"MANGLER - MÅ OPPDATERE EAN-FANEN")))</f>
        <v>7048652767721</v>
      </c>
      <c r="P3200" s="171">
        <f t="shared" si="151"/>
        <v>0</v>
      </c>
      <c r="Q3200" s="171">
        <f t="shared" si="152"/>
        <v>0</v>
      </c>
      <c r="S3200" s="102" t="str">
        <f>IF(B3200="NET","",IFERROR(VLOOKUP(O3200,'2) Order Form'!$V$9:$V$905,1,FALSE),"Ikke med I order form"))</f>
        <v>Ikke med I order form</v>
      </c>
    </row>
    <row r="3201" spans="1:19">
      <c r="A3201">
        <v>845106</v>
      </c>
      <c r="B3201" t="s">
        <v>1348</v>
      </c>
      <c r="C3201" t="s">
        <v>3939</v>
      </c>
      <c r="D3201" t="s">
        <v>2762</v>
      </c>
      <c r="E3201" t="s">
        <v>1470</v>
      </c>
      <c r="F3201" t="s">
        <v>1377</v>
      </c>
      <c r="G3201" t="s">
        <v>214</v>
      </c>
      <c r="H3201">
        <v>222</v>
      </c>
      <c r="I3201">
        <v>222</v>
      </c>
      <c r="J3201">
        <v>222</v>
      </c>
      <c r="K3201">
        <v>222</v>
      </c>
      <c r="L3201">
        <v>222</v>
      </c>
      <c r="N3201" s="171" t="str">
        <f t="shared" si="150"/>
        <v>845106-DUSK-53/61</v>
      </c>
      <c r="O3201" s="172">
        <f>IF(B3201="NET","",IF(B3201="","",IFERROR(VLOOKUP(N3201,EAN!$A:$B,2,FALSE),"MANGLER - MÅ OPPDATERE EAN-FANEN")))</f>
        <v>7048652902955</v>
      </c>
      <c r="P3201" s="171">
        <f t="shared" si="151"/>
        <v>222</v>
      </c>
      <c r="Q3201" s="171">
        <f t="shared" si="152"/>
        <v>222</v>
      </c>
      <c r="S3201" s="102">
        <f>IF(B3201="NET","",IFERROR(VLOOKUP(O3201,'2) Order Form'!$V$9:$V$905,1,FALSE),"Ikke med I order form"))</f>
        <v>7048652902955</v>
      </c>
    </row>
    <row r="3202" spans="1:19">
      <c r="A3202">
        <v>845106</v>
      </c>
      <c r="B3202" t="s">
        <v>1348</v>
      </c>
      <c r="C3202" t="s">
        <v>3939</v>
      </c>
      <c r="D3202" t="s">
        <v>2763</v>
      </c>
      <c r="E3202" t="s">
        <v>1666</v>
      </c>
      <c r="F3202" t="s">
        <v>1377</v>
      </c>
      <c r="G3202" t="s">
        <v>214</v>
      </c>
      <c r="H3202">
        <v>168</v>
      </c>
      <c r="I3202">
        <v>168</v>
      </c>
      <c r="J3202">
        <v>168</v>
      </c>
      <c r="K3202">
        <v>168</v>
      </c>
      <c r="L3202">
        <v>168</v>
      </c>
      <c r="N3202" s="171" t="str">
        <f t="shared" si="150"/>
        <v>845106-FLRM-53/61</v>
      </c>
      <c r="O3202" s="172">
        <f>IF(B3202="NET","",IF(B3202="","",IFERROR(VLOOKUP(N3202,EAN!$A:$B,2,FALSE),"MANGLER - MÅ OPPDATERE EAN-FANEN")))</f>
        <v>7048652902962</v>
      </c>
      <c r="P3202" s="171">
        <f t="shared" si="151"/>
        <v>168</v>
      </c>
      <c r="Q3202" s="171">
        <f t="shared" si="152"/>
        <v>168</v>
      </c>
      <c r="S3202" s="102">
        <f>IF(B3202="NET","",IFERROR(VLOOKUP(O3202,'2) Order Form'!$V$9:$V$905,1,FALSE),"Ikke med I order form"))</f>
        <v>7048652902962</v>
      </c>
    </row>
    <row r="3203" spans="1:19">
      <c r="A3203">
        <v>845106</v>
      </c>
      <c r="B3203" t="s">
        <v>1348</v>
      </c>
      <c r="C3203" t="s">
        <v>3939</v>
      </c>
      <c r="D3203" t="s">
        <v>2764</v>
      </c>
      <c r="E3203" t="s">
        <v>1477</v>
      </c>
      <c r="F3203" t="s">
        <v>1377</v>
      </c>
      <c r="G3203" t="s">
        <v>111</v>
      </c>
      <c r="H3203">
        <v>436</v>
      </c>
      <c r="I3203">
        <v>436</v>
      </c>
      <c r="J3203">
        <v>436</v>
      </c>
      <c r="K3203">
        <v>436</v>
      </c>
      <c r="L3203">
        <v>436</v>
      </c>
      <c r="N3203" s="171" t="str">
        <f t="shared" si="150"/>
        <v>845106-LAVA-53/61</v>
      </c>
      <c r="O3203" s="172">
        <f>IF(B3203="NET","",IF(B3203="","",IFERROR(VLOOKUP(N3203,EAN!$A:$B,2,FALSE),"MANGLER - MÅ OPPDATERE EAN-FANEN")))</f>
        <v>7048652902979</v>
      </c>
      <c r="P3203" s="171">
        <f t="shared" si="151"/>
        <v>436</v>
      </c>
      <c r="Q3203" s="171">
        <f t="shared" si="152"/>
        <v>436</v>
      </c>
      <c r="S3203" s="102">
        <f>IF(B3203="NET","",IFERROR(VLOOKUP(O3203,'2) Order Form'!$V$9:$V$905,1,FALSE),"Ikke med I order form"))</f>
        <v>7048652902979</v>
      </c>
    </row>
    <row r="3204" spans="1:19">
      <c r="A3204">
        <v>845106</v>
      </c>
      <c r="B3204" t="s">
        <v>1348</v>
      </c>
      <c r="C3204" t="s">
        <v>3939</v>
      </c>
      <c r="D3204" t="s">
        <v>2765</v>
      </c>
      <c r="E3204" t="s">
        <v>1481</v>
      </c>
      <c r="F3204" t="s">
        <v>1377</v>
      </c>
      <c r="G3204" t="s">
        <v>214</v>
      </c>
      <c r="H3204">
        <v>154</v>
      </c>
      <c r="I3204">
        <v>154</v>
      </c>
      <c r="J3204">
        <v>154</v>
      </c>
      <c r="K3204">
        <v>154</v>
      </c>
      <c r="L3204">
        <v>154</v>
      </c>
      <c r="N3204" s="171" t="str">
        <f t="shared" si="150"/>
        <v>845106-LIAM-53/61</v>
      </c>
      <c r="O3204" s="172">
        <f>IF(B3204="NET","",IF(B3204="","",IFERROR(VLOOKUP(N3204,EAN!$A:$B,2,FALSE),"MANGLER - MÅ OPPDATERE EAN-FANEN")))</f>
        <v>7048652902986</v>
      </c>
      <c r="P3204" s="171">
        <f t="shared" si="151"/>
        <v>154</v>
      </c>
      <c r="Q3204" s="171">
        <f t="shared" si="152"/>
        <v>154</v>
      </c>
      <c r="S3204" s="102">
        <f>IF(B3204="NET","",IFERROR(VLOOKUP(O3204,'2) Order Form'!$V$9:$V$905,1,FALSE),"Ikke med I order form"))</f>
        <v>7048652902986</v>
      </c>
    </row>
    <row r="3205" spans="1:19">
      <c r="A3205">
        <v>845106</v>
      </c>
      <c r="B3205" t="s">
        <v>1348</v>
      </c>
      <c r="C3205" t="s">
        <v>3939</v>
      </c>
      <c r="D3205" t="s">
        <v>532</v>
      </c>
      <c r="E3205" t="s">
        <v>222</v>
      </c>
      <c r="F3205" t="s">
        <v>1377</v>
      </c>
      <c r="G3205" t="s">
        <v>214</v>
      </c>
      <c r="H3205">
        <v>0</v>
      </c>
      <c r="I3205">
        <v>0</v>
      </c>
      <c r="J3205">
        <v>0</v>
      </c>
      <c r="K3205">
        <v>0</v>
      </c>
      <c r="L3205">
        <v>0</v>
      </c>
      <c r="N3205" s="171" t="str">
        <f t="shared" si="150"/>
        <v>845106-MAQM-53/61</v>
      </c>
      <c r="O3205" s="172">
        <f>IF(B3205="NET","",IF(B3205="","",IFERROR(VLOOKUP(N3205,EAN!$A:$B,2,FALSE),"MANGLER - MÅ OPPDATERE EAN-FANEN")))</f>
        <v>7048652661746</v>
      </c>
      <c r="P3205" s="171">
        <f t="shared" si="151"/>
        <v>0</v>
      </c>
      <c r="Q3205" s="171">
        <f t="shared" si="152"/>
        <v>0</v>
      </c>
      <c r="S3205" s="102" t="str">
        <f>IF(B3205="NET","",IFERROR(VLOOKUP(O3205,'2) Order Form'!$V$9:$V$905,1,FALSE),"Ikke med I order form"))</f>
        <v>Ikke med I order form</v>
      </c>
    </row>
    <row r="3206" spans="1:19">
      <c r="A3206">
        <v>845106</v>
      </c>
      <c r="B3206" t="s">
        <v>1348</v>
      </c>
      <c r="C3206" t="s">
        <v>3939</v>
      </c>
      <c r="D3206" t="s">
        <v>533</v>
      </c>
      <c r="E3206" t="s">
        <v>936</v>
      </c>
      <c r="F3206" t="s">
        <v>1377</v>
      </c>
      <c r="G3206" t="s">
        <v>111</v>
      </c>
      <c r="H3206">
        <v>2240</v>
      </c>
      <c r="I3206">
        <v>2240</v>
      </c>
      <c r="J3206">
        <v>2240</v>
      </c>
      <c r="K3206">
        <v>2240</v>
      </c>
      <c r="L3206">
        <v>2240</v>
      </c>
      <c r="N3206" s="171" t="str">
        <f t="shared" si="150"/>
        <v>845106-MBLK-53/61</v>
      </c>
      <c r="O3206" s="172">
        <f>IF(B3206="NET","",IF(B3206="","",IFERROR(VLOOKUP(N3206,EAN!$A:$B,2,FALSE),"MANGLER - MÅ OPPDATERE EAN-FANEN")))</f>
        <v>7048652540980</v>
      </c>
      <c r="P3206" s="171">
        <f t="shared" si="151"/>
        <v>2240</v>
      </c>
      <c r="Q3206" s="171">
        <f t="shared" si="152"/>
        <v>2240</v>
      </c>
      <c r="S3206" s="102">
        <f>IF(B3206="NET","",IFERROR(VLOOKUP(O3206,'2) Order Form'!$V$9:$V$905,1,FALSE),"Ikke med I order form"))</f>
        <v>7048652540980</v>
      </c>
    </row>
    <row r="3207" spans="1:19">
      <c r="A3207">
        <v>845106</v>
      </c>
      <c r="B3207" t="s">
        <v>1348</v>
      </c>
      <c r="C3207" t="s">
        <v>3939</v>
      </c>
      <c r="D3207" t="s">
        <v>534</v>
      </c>
      <c r="E3207" t="s">
        <v>939</v>
      </c>
      <c r="F3207" t="s">
        <v>1377</v>
      </c>
      <c r="G3207" t="s">
        <v>214</v>
      </c>
      <c r="H3207">
        <v>0</v>
      </c>
      <c r="I3207">
        <v>0</v>
      </c>
      <c r="J3207">
        <v>0</v>
      </c>
      <c r="K3207">
        <v>0</v>
      </c>
      <c r="L3207">
        <v>0</v>
      </c>
      <c r="N3207" s="171" t="str">
        <f t="shared" si="150"/>
        <v>845106-MFGN-53/61</v>
      </c>
      <c r="O3207" s="172">
        <f>IF(B3207="NET","",IF(B3207="","",IFERROR(VLOOKUP(N3207,EAN!$A:$B,2,FALSE),"MANGLER - MÅ OPPDATERE EAN-FANEN")))</f>
        <v>7048652540997</v>
      </c>
      <c r="P3207" s="171">
        <f t="shared" si="151"/>
        <v>0</v>
      </c>
      <c r="Q3207" s="171">
        <f t="shared" si="152"/>
        <v>0</v>
      </c>
      <c r="S3207" s="102" t="str">
        <f>IF(B3207="NET","",IFERROR(VLOOKUP(O3207,'2) Order Form'!$V$9:$V$905,1,FALSE),"Ikke med I order form"))</f>
        <v>Ikke med I order form</v>
      </c>
    </row>
    <row r="3208" spans="1:19">
      <c r="A3208">
        <v>845106</v>
      </c>
      <c r="B3208" t="s">
        <v>1348</v>
      </c>
      <c r="C3208" t="s">
        <v>3939</v>
      </c>
      <c r="D3208" t="s">
        <v>535</v>
      </c>
      <c r="E3208" t="s">
        <v>145</v>
      </c>
      <c r="F3208" t="s">
        <v>1377</v>
      </c>
      <c r="G3208" t="s">
        <v>214</v>
      </c>
      <c r="H3208">
        <v>0</v>
      </c>
      <c r="I3208">
        <v>0</v>
      </c>
      <c r="J3208">
        <v>0</v>
      </c>
      <c r="K3208">
        <v>0</v>
      </c>
      <c r="L3208">
        <v>0</v>
      </c>
      <c r="N3208" s="171" t="str">
        <f t="shared" si="150"/>
        <v>845106-MSBM-53/61</v>
      </c>
      <c r="O3208" s="172">
        <f>IF(B3208="NET","",IF(B3208="","",IFERROR(VLOOKUP(N3208,EAN!$A:$B,2,FALSE),"MANGLER - MÅ OPPDATERE EAN-FANEN")))</f>
        <v>7048652541000</v>
      </c>
      <c r="P3208" s="171">
        <f t="shared" si="151"/>
        <v>0</v>
      </c>
      <c r="Q3208" s="171">
        <f t="shared" si="152"/>
        <v>0</v>
      </c>
      <c r="S3208" s="102" t="str">
        <f>IF(B3208="NET","",IFERROR(VLOOKUP(O3208,'2) Order Form'!$V$9:$V$905,1,FALSE),"Ikke med I order form"))</f>
        <v>Ikke med I order form</v>
      </c>
    </row>
    <row r="3209" spans="1:19">
      <c r="A3209">
        <v>845106</v>
      </c>
      <c r="B3209" t="s">
        <v>1348</v>
      </c>
      <c r="C3209" t="s">
        <v>3939</v>
      </c>
      <c r="D3209" t="s">
        <v>536</v>
      </c>
      <c r="E3209" t="s">
        <v>933</v>
      </c>
      <c r="F3209" t="s">
        <v>1377</v>
      </c>
      <c r="G3209" t="s">
        <v>214</v>
      </c>
      <c r="H3209">
        <v>0</v>
      </c>
      <c r="I3209">
        <v>0</v>
      </c>
      <c r="J3209">
        <v>0</v>
      </c>
      <c r="K3209">
        <v>0</v>
      </c>
      <c r="L3209">
        <v>0</v>
      </c>
      <c r="N3209" s="171" t="str">
        <f t="shared" si="150"/>
        <v>845106-MSGM-53/61</v>
      </c>
      <c r="O3209" s="172">
        <f>IF(B3209="NET","",IF(B3209="","",IFERROR(VLOOKUP(N3209,EAN!$A:$B,2,FALSE),"MANGLER - MÅ OPPDATERE EAN-FANEN")))</f>
        <v>7048652541017</v>
      </c>
      <c r="P3209" s="171">
        <f t="shared" si="151"/>
        <v>0</v>
      </c>
      <c r="Q3209" s="171">
        <f t="shared" si="152"/>
        <v>0</v>
      </c>
      <c r="S3209" s="102" t="str">
        <f>IF(B3209="NET","",IFERROR(VLOOKUP(O3209,'2) Order Form'!$V$9:$V$905,1,FALSE),"Ikke med I order form"))</f>
        <v>Ikke med I order form</v>
      </c>
    </row>
    <row r="3210" spans="1:19">
      <c r="A3210">
        <v>845106</v>
      </c>
      <c r="B3210" t="s">
        <v>1348</v>
      </c>
      <c r="C3210" t="s">
        <v>3939</v>
      </c>
      <c r="D3210" t="s">
        <v>4037</v>
      </c>
      <c r="E3210" t="s">
        <v>3230</v>
      </c>
      <c r="F3210" t="s">
        <v>1377</v>
      </c>
      <c r="G3210" t="s">
        <v>111</v>
      </c>
      <c r="H3210">
        <v>0</v>
      </c>
      <c r="I3210">
        <v>0</v>
      </c>
      <c r="J3210">
        <v>0</v>
      </c>
      <c r="K3210">
        <v>0</v>
      </c>
      <c r="L3210">
        <v>0</v>
      </c>
      <c r="N3210" s="171" t="str">
        <f t="shared" si="150"/>
        <v>845106-MTRQ-53/61</v>
      </c>
      <c r="O3210" s="172" t="str">
        <f>IF(B3210="NET","",IF(B3210="","",IFERROR(VLOOKUP(N3210,EAN!$A:$B,2,FALSE),"MANGLER - MÅ OPPDATERE EAN-FANEN")))</f>
        <v>MANGLER - MÅ OPPDATERE EAN-FANEN</v>
      </c>
      <c r="P3210" s="171">
        <f t="shared" si="151"/>
        <v>0</v>
      </c>
      <c r="Q3210" s="171">
        <f t="shared" si="152"/>
        <v>0</v>
      </c>
      <c r="S3210" s="102" t="str">
        <f>IF(B3210="NET","",IFERROR(VLOOKUP(O3210,'2) Order Form'!$V$9:$V$905,1,FALSE),"Ikke med I order form"))</f>
        <v>Ikke med I order form</v>
      </c>
    </row>
    <row r="3211" spans="1:19">
      <c r="A3211">
        <v>845106</v>
      </c>
      <c r="B3211" t="s">
        <v>1348</v>
      </c>
      <c r="C3211" t="s">
        <v>3939</v>
      </c>
      <c r="D3211" t="s">
        <v>537</v>
      </c>
      <c r="E3211" t="s">
        <v>84</v>
      </c>
      <c r="F3211" t="s">
        <v>1377</v>
      </c>
      <c r="G3211" t="s">
        <v>111</v>
      </c>
      <c r="H3211">
        <v>1484</v>
      </c>
      <c r="I3211">
        <v>1484</v>
      </c>
      <c r="J3211">
        <v>1484</v>
      </c>
      <c r="K3211">
        <v>1484</v>
      </c>
      <c r="L3211">
        <v>1484</v>
      </c>
      <c r="N3211" s="171" t="str">
        <f t="shared" si="150"/>
        <v>845106-MWHT-53/61</v>
      </c>
      <c r="O3211" s="172">
        <f>IF(B3211="NET","",IF(B3211="","",IFERROR(VLOOKUP(N3211,EAN!$A:$B,2,FALSE),"MANGLER - MÅ OPPDATERE EAN-FANEN")))</f>
        <v>7048652541024</v>
      </c>
      <c r="P3211" s="171">
        <f t="shared" si="151"/>
        <v>1484</v>
      </c>
      <c r="Q3211" s="171">
        <f t="shared" si="152"/>
        <v>1484</v>
      </c>
      <c r="S3211" s="102">
        <f>IF(B3211="NET","",IFERROR(VLOOKUP(O3211,'2) Order Form'!$V$9:$V$905,1,FALSE),"Ikke med I order form"))</f>
        <v>7048652541024</v>
      </c>
    </row>
    <row r="3212" spans="1:19">
      <c r="A3212">
        <v>845106</v>
      </c>
      <c r="B3212" t="s">
        <v>1348</v>
      </c>
      <c r="C3212" t="s">
        <v>3939</v>
      </c>
      <c r="D3212" t="s">
        <v>4038</v>
      </c>
      <c r="E3212" t="s">
        <v>3232</v>
      </c>
      <c r="F3212" t="s">
        <v>1377</v>
      </c>
      <c r="G3212" t="s">
        <v>111</v>
      </c>
      <c r="H3212">
        <v>0</v>
      </c>
      <c r="I3212">
        <v>0</v>
      </c>
      <c r="J3212">
        <v>0</v>
      </c>
      <c r="K3212">
        <v>0</v>
      </c>
      <c r="L3212">
        <v>0</v>
      </c>
      <c r="N3212" s="171" t="str">
        <f t="shared" si="150"/>
        <v>845106-PNTH-53/61</v>
      </c>
      <c r="O3212" s="172" t="str">
        <f>IF(B3212="NET","",IF(B3212="","",IFERROR(VLOOKUP(N3212,EAN!$A:$B,2,FALSE),"MANGLER - MÅ OPPDATERE EAN-FANEN")))</f>
        <v>MANGLER - MÅ OPPDATERE EAN-FANEN</v>
      </c>
      <c r="P3212" s="171">
        <f t="shared" si="151"/>
        <v>0</v>
      </c>
      <c r="Q3212" s="171">
        <f t="shared" si="152"/>
        <v>0</v>
      </c>
      <c r="S3212" s="102" t="str">
        <f>IF(B3212="NET","",IFERROR(VLOOKUP(O3212,'2) Order Form'!$V$9:$V$905,1,FALSE),"Ikke med I order form"))</f>
        <v>Ikke med I order form</v>
      </c>
    </row>
    <row r="3213" spans="1:19">
      <c r="A3213">
        <v>845106</v>
      </c>
      <c r="B3213" t="s">
        <v>1348</v>
      </c>
      <c r="C3213" t="s">
        <v>3939</v>
      </c>
      <c r="D3213" t="s">
        <v>2766</v>
      </c>
      <c r="E3213" t="s">
        <v>1472</v>
      </c>
      <c r="F3213" t="s">
        <v>1377</v>
      </c>
      <c r="G3213" t="s">
        <v>214</v>
      </c>
      <c r="H3213">
        <v>47</v>
      </c>
      <c r="I3213">
        <v>47</v>
      </c>
      <c r="J3213">
        <v>47</v>
      </c>
      <c r="K3213">
        <v>47</v>
      </c>
      <c r="L3213">
        <v>47</v>
      </c>
      <c r="N3213" s="171" t="str">
        <f t="shared" si="150"/>
        <v>845106-SAME-53/61</v>
      </c>
      <c r="O3213" s="172">
        <f>IF(B3213="NET","",IF(B3213="","",IFERROR(VLOOKUP(N3213,EAN!$A:$B,2,FALSE),"MANGLER - MÅ OPPDATERE EAN-FANEN")))</f>
        <v>7048652902993</v>
      </c>
      <c r="P3213" s="171">
        <f t="shared" si="151"/>
        <v>47</v>
      </c>
      <c r="Q3213" s="171">
        <f t="shared" si="152"/>
        <v>47</v>
      </c>
      <c r="S3213" s="102">
        <f>IF(B3213="NET","",IFERROR(VLOOKUP(O3213,'2) Order Form'!$V$9:$V$905,1,FALSE),"Ikke med I order form"))</f>
        <v>7048652902993</v>
      </c>
    </row>
    <row r="3214" spans="1:19">
      <c r="A3214">
        <v>845106</v>
      </c>
      <c r="B3214" t="s">
        <v>1348</v>
      </c>
      <c r="C3214" t="s">
        <v>3939</v>
      </c>
      <c r="D3214" t="s">
        <v>538</v>
      </c>
      <c r="E3214" t="s">
        <v>2874</v>
      </c>
      <c r="F3214" t="s">
        <v>1377</v>
      </c>
      <c r="G3214" t="s">
        <v>214</v>
      </c>
      <c r="H3214">
        <v>0</v>
      </c>
      <c r="I3214">
        <v>0</v>
      </c>
      <c r="J3214">
        <v>0</v>
      </c>
      <c r="K3214">
        <v>0</v>
      </c>
      <c r="L3214">
        <v>0</v>
      </c>
      <c r="N3214" s="171" t="str">
        <f t="shared" si="150"/>
        <v>845106-SGRM-53/61</v>
      </c>
      <c r="O3214" s="172">
        <f>IF(B3214="NET","",IF(B3214="","",IFERROR(VLOOKUP(N3214,EAN!$A:$B,2,FALSE),"MANGLER - MÅ OPPDATERE EAN-FANEN")))</f>
        <v>7048652661753</v>
      </c>
      <c r="P3214" s="171">
        <f t="shared" si="151"/>
        <v>0</v>
      </c>
      <c r="Q3214" s="171">
        <f t="shared" si="152"/>
        <v>0</v>
      </c>
      <c r="S3214" s="102" t="str">
        <f>IF(B3214="NET","",IFERROR(VLOOKUP(O3214,'2) Order Form'!$V$9:$V$905,1,FALSE),"Ikke med I order form"))</f>
        <v>Ikke med I order form</v>
      </c>
    </row>
    <row r="3215" spans="1:19">
      <c r="A3215">
        <v>845106</v>
      </c>
      <c r="B3215" t="s">
        <v>1348</v>
      </c>
      <c r="C3215" t="s">
        <v>3939</v>
      </c>
      <c r="D3215" t="s">
        <v>4039</v>
      </c>
      <c r="E3215" t="s">
        <v>3941</v>
      </c>
      <c r="F3215" t="s">
        <v>1377</v>
      </c>
      <c r="G3215" t="s">
        <v>111</v>
      </c>
      <c r="H3215">
        <v>0</v>
      </c>
      <c r="I3215">
        <v>0</v>
      </c>
      <c r="J3215">
        <v>0</v>
      </c>
      <c r="K3215">
        <v>0</v>
      </c>
      <c r="L3215">
        <v>0</v>
      </c>
      <c r="N3215" s="171" t="str">
        <f t="shared" si="150"/>
        <v>845106-TSKN-53/61</v>
      </c>
      <c r="O3215" s="172" t="str">
        <f>IF(B3215="NET","",IF(B3215="","",IFERROR(VLOOKUP(N3215,EAN!$A:$B,2,FALSE),"MANGLER - MÅ OPPDATERE EAN-FANEN")))</f>
        <v>MANGLER - MÅ OPPDATERE EAN-FANEN</v>
      </c>
      <c r="P3215" s="171">
        <f t="shared" si="151"/>
        <v>0</v>
      </c>
      <c r="Q3215" s="171">
        <f t="shared" si="152"/>
        <v>0</v>
      </c>
      <c r="S3215" s="102" t="str">
        <f>IF(B3215="NET","",IFERROR(VLOOKUP(O3215,'2) Order Form'!$V$9:$V$905,1,FALSE),"Ikke med I order form"))</f>
        <v>Ikke med I order form</v>
      </c>
    </row>
    <row r="3216" spans="1:19">
      <c r="A3216">
        <v>845106</v>
      </c>
      <c r="B3216" t="s">
        <v>1348</v>
      </c>
      <c r="C3216" t="s">
        <v>3939</v>
      </c>
      <c r="D3216" t="s">
        <v>2767</v>
      </c>
      <c r="E3216" t="s">
        <v>1475</v>
      </c>
      <c r="F3216" t="s">
        <v>1377</v>
      </c>
      <c r="G3216" t="s">
        <v>111</v>
      </c>
      <c r="H3216">
        <v>83</v>
      </c>
      <c r="I3216">
        <v>83</v>
      </c>
      <c r="J3216">
        <v>83</v>
      </c>
      <c r="K3216">
        <v>83</v>
      </c>
      <c r="L3216">
        <v>83</v>
      </c>
      <c r="N3216" s="171" t="str">
        <f t="shared" si="150"/>
        <v>845106-WOLD-53/61</v>
      </c>
      <c r="O3216" s="172">
        <f>IF(B3216="NET","",IF(B3216="","",IFERROR(VLOOKUP(N3216,EAN!$A:$B,2,FALSE),"MANGLER - MÅ OPPDATERE EAN-FANEN")))</f>
        <v>7048652903006</v>
      </c>
      <c r="P3216" s="171">
        <f t="shared" si="151"/>
        <v>83</v>
      </c>
      <c r="Q3216" s="171">
        <f t="shared" si="152"/>
        <v>83</v>
      </c>
      <c r="S3216" s="102">
        <f>IF(B3216="NET","",IFERROR(VLOOKUP(O3216,'2) Order Form'!$V$9:$V$905,1,FALSE),"Ikke med I order form"))</f>
        <v>7048652903006</v>
      </c>
    </row>
    <row r="3217" spans="1:19">
      <c r="A3217" s="140">
        <v>845107</v>
      </c>
      <c r="B3217" t="s">
        <v>170</v>
      </c>
      <c r="H3217" s="140">
        <v>202341</v>
      </c>
      <c r="I3217" s="140">
        <v>202342</v>
      </c>
      <c r="J3217" s="140">
        <v>202343</v>
      </c>
      <c r="K3217" s="140">
        <v>202344</v>
      </c>
      <c r="L3217" s="140">
        <v>202345</v>
      </c>
      <c r="N3217" s="171" t="str">
        <f t="shared" si="150"/>
        <v>845107-</v>
      </c>
      <c r="O3217" s="172" t="str">
        <f>IF(B3217="NET","",IF(B3217="","",IFERROR(VLOOKUP(N3217,EAN!$A:$B,2,FALSE),"MANGLER - MÅ OPPDATERE EAN-FANEN")))</f>
        <v/>
      </c>
      <c r="P3217" s="171">
        <f t="shared" si="151"/>
        <v>202341</v>
      </c>
      <c r="Q3217" s="171">
        <f t="shared" si="152"/>
        <v>202345</v>
      </c>
      <c r="S3217" s="102" t="str">
        <f>IF(B3217="NET","",IFERROR(VLOOKUP(O3217,'2) Order Form'!$V$9:$V$905,1,FALSE),"Ikke med I order form"))</f>
        <v/>
      </c>
    </row>
    <row r="3218" spans="1:19">
      <c r="A3218">
        <v>845107</v>
      </c>
      <c r="B3218" t="s">
        <v>2895</v>
      </c>
      <c r="C3218" t="s">
        <v>3939</v>
      </c>
      <c r="D3218" t="s">
        <v>2768</v>
      </c>
      <c r="E3218" t="s">
        <v>1689</v>
      </c>
      <c r="F3218" t="s">
        <v>1378</v>
      </c>
      <c r="G3218" t="s">
        <v>214</v>
      </c>
      <c r="H3218">
        <v>78</v>
      </c>
      <c r="I3218">
        <v>78</v>
      </c>
      <c r="J3218">
        <v>78</v>
      </c>
      <c r="K3218">
        <v>78</v>
      </c>
      <c r="L3218">
        <v>78</v>
      </c>
      <c r="N3218" s="171" t="str">
        <f t="shared" si="150"/>
        <v>845107-BLTI-48/53</v>
      </c>
      <c r="O3218" s="172">
        <f>IF(B3218="NET","",IF(B3218="","",IFERROR(VLOOKUP(N3218,EAN!$A:$B,2,FALSE),"MANGLER - MÅ OPPDATERE EAN-FANEN")))</f>
        <v>7048652903013</v>
      </c>
      <c r="P3218" s="171">
        <f t="shared" si="151"/>
        <v>78</v>
      </c>
      <c r="Q3218" s="171">
        <f t="shared" si="152"/>
        <v>78</v>
      </c>
      <c r="S3218" s="102">
        <f>IF(B3218="NET","",IFERROR(VLOOKUP(O3218,'2) Order Form'!$V$9:$V$905,1,FALSE),"Ikke med I order form"))</f>
        <v>7048652903013</v>
      </c>
    </row>
    <row r="3219" spans="1:19">
      <c r="A3219">
        <v>845107</v>
      </c>
      <c r="B3219" t="s">
        <v>2895</v>
      </c>
      <c r="C3219" t="s">
        <v>3939</v>
      </c>
      <c r="D3219" t="s">
        <v>2769</v>
      </c>
      <c r="E3219" t="s">
        <v>1468</v>
      </c>
      <c r="F3219" t="s">
        <v>1378</v>
      </c>
      <c r="G3219" t="s">
        <v>214</v>
      </c>
      <c r="H3219">
        <v>275</v>
      </c>
      <c r="I3219">
        <v>275</v>
      </c>
      <c r="J3219">
        <v>275</v>
      </c>
      <c r="K3219">
        <v>275</v>
      </c>
      <c r="L3219">
        <v>275</v>
      </c>
      <c r="N3219" s="171" t="str">
        <f t="shared" ref="N3219:N3282" si="153">CONCATENATE(A3219,"-",D3219)</f>
        <v>845107-DLIM-48/53</v>
      </c>
      <c r="O3219" s="172">
        <f>IF(B3219="NET","",IF(B3219="","",IFERROR(VLOOKUP(N3219,EAN!$A:$B,2,FALSE),"MANGLER - MÅ OPPDATERE EAN-FANEN")))</f>
        <v>7048652903020</v>
      </c>
      <c r="P3219" s="171">
        <f t="shared" ref="P3219:P3282" si="154">H3219</f>
        <v>275</v>
      </c>
      <c r="Q3219" s="171">
        <f t="shared" ref="Q3219:Q3282" si="155">L3219</f>
        <v>275</v>
      </c>
      <c r="S3219" s="102">
        <f>IF(B3219="NET","",IFERROR(VLOOKUP(O3219,'2) Order Form'!$V$9:$V$905,1,FALSE),"Ikke med I order form"))</f>
        <v>7048652903020</v>
      </c>
    </row>
    <row r="3220" spans="1:19">
      <c r="A3220">
        <v>845107</v>
      </c>
      <c r="B3220" t="s">
        <v>2895</v>
      </c>
      <c r="C3220" t="s">
        <v>3939</v>
      </c>
      <c r="D3220" t="s">
        <v>1087</v>
      </c>
      <c r="E3220" t="s">
        <v>2896</v>
      </c>
      <c r="F3220" t="s">
        <v>1378</v>
      </c>
      <c r="G3220" t="s">
        <v>214</v>
      </c>
      <c r="H3220">
        <v>111</v>
      </c>
      <c r="I3220">
        <v>111</v>
      </c>
      <c r="J3220">
        <v>111</v>
      </c>
      <c r="K3220">
        <v>111</v>
      </c>
      <c r="L3220">
        <v>111</v>
      </c>
      <c r="N3220" s="171" t="str">
        <f t="shared" si="153"/>
        <v>845107-GLBM-48/53</v>
      </c>
      <c r="O3220" s="172">
        <f>IF(B3220="NET","",IF(B3220="","",IFERROR(VLOOKUP(N3220,EAN!$A:$B,2,FALSE),"MANGLER - MÅ OPPDATERE EAN-FANEN")))</f>
        <v>7048652767776</v>
      </c>
      <c r="P3220" s="171">
        <f t="shared" si="154"/>
        <v>111</v>
      </c>
      <c r="Q3220" s="171">
        <f t="shared" si="155"/>
        <v>111</v>
      </c>
      <c r="S3220" s="102" t="str">
        <f>IF(B3220="NET","",IFERROR(VLOOKUP(O3220,'2) Order Form'!$V$9:$V$905,1,FALSE),"Ikke med I order form"))</f>
        <v>Ikke med I order form</v>
      </c>
    </row>
    <row r="3221" spans="1:19">
      <c r="A3221">
        <v>845107</v>
      </c>
      <c r="B3221" t="s">
        <v>2895</v>
      </c>
      <c r="C3221" t="s">
        <v>3939</v>
      </c>
      <c r="D3221" t="s">
        <v>539</v>
      </c>
      <c r="E3221" t="s">
        <v>936</v>
      </c>
      <c r="F3221" t="s">
        <v>1378</v>
      </c>
      <c r="G3221" t="s">
        <v>111</v>
      </c>
      <c r="H3221">
        <v>1131</v>
      </c>
      <c r="I3221">
        <v>1131</v>
      </c>
      <c r="J3221">
        <v>1131</v>
      </c>
      <c r="K3221">
        <v>1131</v>
      </c>
      <c r="L3221">
        <v>1131</v>
      </c>
      <c r="N3221" s="171" t="str">
        <f t="shared" si="153"/>
        <v>845107-MBLK-48/53</v>
      </c>
      <c r="O3221" s="172">
        <f>IF(B3221="NET","",IF(B3221="","",IFERROR(VLOOKUP(N3221,EAN!$A:$B,2,FALSE),"MANGLER - MÅ OPPDATERE EAN-FANEN")))</f>
        <v>7048652540836</v>
      </c>
      <c r="P3221" s="171">
        <f t="shared" si="154"/>
        <v>1131</v>
      </c>
      <c r="Q3221" s="171">
        <f t="shared" si="155"/>
        <v>1131</v>
      </c>
      <c r="S3221" s="102">
        <f>IF(B3221="NET","",IFERROR(VLOOKUP(O3221,'2) Order Form'!$V$9:$V$905,1,FALSE),"Ikke med I order form"))</f>
        <v>7048652540836</v>
      </c>
    </row>
    <row r="3222" spans="1:19">
      <c r="A3222">
        <v>845107</v>
      </c>
      <c r="B3222" t="s">
        <v>2895</v>
      </c>
      <c r="C3222" t="s">
        <v>3939</v>
      </c>
      <c r="D3222" t="s">
        <v>1088</v>
      </c>
      <c r="E3222" t="s">
        <v>2868</v>
      </c>
      <c r="F3222" t="s">
        <v>1378</v>
      </c>
      <c r="G3222" t="s">
        <v>214</v>
      </c>
      <c r="H3222">
        <v>282</v>
      </c>
      <c r="I3222">
        <v>282</v>
      </c>
      <c r="J3222">
        <v>282</v>
      </c>
      <c r="K3222">
        <v>282</v>
      </c>
      <c r="L3222">
        <v>282</v>
      </c>
      <c r="N3222" s="171" t="str">
        <f t="shared" si="153"/>
        <v>845107-MFLU-48/53</v>
      </c>
      <c r="O3222" s="172">
        <f>IF(B3222="NET","",IF(B3222="","",IFERROR(VLOOKUP(N3222,EAN!$A:$B,2,FALSE),"MANGLER - MÅ OPPDATERE EAN-FANEN")))</f>
        <v>7048652767738</v>
      </c>
      <c r="P3222" s="171">
        <f t="shared" si="154"/>
        <v>282</v>
      </c>
      <c r="Q3222" s="171">
        <f t="shared" si="155"/>
        <v>282</v>
      </c>
      <c r="S3222" s="102">
        <f>IF(B3222="NET","",IFERROR(VLOOKUP(O3222,'2) Order Form'!$V$9:$V$905,1,FALSE),"Ikke med I order form"))</f>
        <v>7048652767738</v>
      </c>
    </row>
    <row r="3223" spans="1:19">
      <c r="A3223">
        <v>845107</v>
      </c>
      <c r="B3223" t="s">
        <v>2895</v>
      </c>
      <c r="C3223" t="s">
        <v>3939</v>
      </c>
      <c r="D3223" t="s">
        <v>540</v>
      </c>
      <c r="E3223" t="s">
        <v>942</v>
      </c>
      <c r="F3223" t="s">
        <v>1378</v>
      </c>
      <c r="G3223" t="s">
        <v>214</v>
      </c>
      <c r="H3223">
        <v>0</v>
      </c>
      <c r="I3223">
        <v>0</v>
      </c>
      <c r="J3223">
        <v>0</v>
      </c>
      <c r="K3223">
        <v>0</v>
      </c>
      <c r="L3223">
        <v>0</v>
      </c>
      <c r="N3223" s="171" t="str">
        <f t="shared" si="153"/>
        <v>845107-MRBE-48/53</v>
      </c>
      <c r="O3223" s="172">
        <f>IF(B3223="NET","",IF(B3223="","",IFERROR(VLOOKUP(N3223,EAN!$A:$B,2,FALSE),"MANGLER - MÅ OPPDATERE EAN-FANEN")))</f>
        <v>7048652552518</v>
      </c>
      <c r="P3223" s="171">
        <f t="shared" si="154"/>
        <v>0</v>
      </c>
      <c r="Q3223" s="171">
        <f t="shared" si="155"/>
        <v>0</v>
      </c>
      <c r="S3223" s="102" t="str">
        <f>IF(B3223="NET","",IFERROR(VLOOKUP(O3223,'2) Order Form'!$V$9:$V$905,1,FALSE),"Ikke med I order form"))</f>
        <v>Ikke med I order form</v>
      </c>
    </row>
    <row r="3224" spans="1:19">
      <c r="A3224">
        <v>845107</v>
      </c>
      <c r="B3224" t="s">
        <v>2895</v>
      </c>
      <c r="C3224" t="s">
        <v>3939</v>
      </c>
      <c r="D3224" t="s">
        <v>541</v>
      </c>
      <c r="E3224" t="s">
        <v>88</v>
      </c>
      <c r="F3224" t="s">
        <v>1378</v>
      </c>
      <c r="G3224" t="s">
        <v>214</v>
      </c>
      <c r="H3224">
        <v>0</v>
      </c>
      <c r="I3224">
        <v>0</v>
      </c>
      <c r="J3224">
        <v>0</v>
      </c>
      <c r="K3224">
        <v>0</v>
      </c>
      <c r="L3224">
        <v>0</v>
      </c>
      <c r="N3224" s="171" t="str">
        <f t="shared" si="153"/>
        <v>845107-MROP-48/53</v>
      </c>
      <c r="O3224" s="172">
        <f>IF(B3224="NET","",IF(B3224="","",IFERROR(VLOOKUP(N3224,EAN!$A:$B,2,FALSE),"MANGLER - MÅ OPPDATERE EAN-FANEN")))</f>
        <v>7048652552525</v>
      </c>
      <c r="P3224" s="171">
        <f t="shared" si="154"/>
        <v>0</v>
      </c>
      <c r="Q3224" s="171">
        <f t="shared" si="155"/>
        <v>0</v>
      </c>
      <c r="S3224" s="102" t="str">
        <f>IF(B3224="NET","",IFERROR(VLOOKUP(O3224,'2) Order Form'!$V$9:$V$905,1,FALSE),"Ikke med I order form"))</f>
        <v>Ikke med I order form</v>
      </c>
    </row>
    <row r="3225" spans="1:19">
      <c r="A3225">
        <v>845107</v>
      </c>
      <c r="B3225" t="s">
        <v>2895</v>
      </c>
      <c r="C3225" t="s">
        <v>3939</v>
      </c>
      <c r="D3225" t="s">
        <v>4040</v>
      </c>
      <c r="E3225" t="s">
        <v>3230</v>
      </c>
      <c r="F3225" t="s">
        <v>1378</v>
      </c>
      <c r="G3225" t="s">
        <v>111</v>
      </c>
      <c r="H3225">
        <v>0</v>
      </c>
      <c r="I3225">
        <v>0</v>
      </c>
      <c r="J3225">
        <v>0</v>
      </c>
      <c r="K3225">
        <v>0</v>
      </c>
      <c r="L3225">
        <v>0</v>
      </c>
      <c r="N3225" s="171" t="str">
        <f t="shared" si="153"/>
        <v>845107-MTRQ-48/53</v>
      </c>
      <c r="O3225" s="172" t="str">
        <f>IF(B3225="NET","",IF(B3225="","",IFERROR(VLOOKUP(N3225,EAN!$A:$B,2,FALSE),"MANGLER - MÅ OPPDATERE EAN-FANEN")))</f>
        <v>MANGLER - MÅ OPPDATERE EAN-FANEN</v>
      </c>
      <c r="P3225" s="171">
        <f t="shared" si="154"/>
        <v>0</v>
      </c>
      <c r="Q3225" s="171">
        <f t="shared" si="155"/>
        <v>0</v>
      </c>
      <c r="S3225" s="102" t="str">
        <f>IF(B3225="NET","",IFERROR(VLOOKUP(O3225,'2) Order Form'!$V$9:$V$905,1,FALSE),"Ikke med I order form"))</f>
        <v>Ikke med I order form</v>
      </c>
    </row>
    <row r="3226" spans="1:19">
      <c r="A3226">
        <v>845107</v>
      </c>
      <c r="B3226" t="s">
        <v>2895</v>
      </c>
      <c r="C3226" t="s">
        <v>3939</v>
      </c>
      <c r="D3226" t="s">
        <v>542</v>
      </c>
      <c r="E3226" t="s">
        <v>84</v>
      </c>
      <c r="F3226" t="s">
        <v>1378</v>
      </c>
      <c r="G3226" t="s">
        <v>111</v>
      </c>
      <c r="H3226">
        <v>511</v>
      </c>
      <c r="I3226">
        <v>511</v>
      </c>
      <c r="J3226">
        <v>511</v>
      </c>
      <c r="K3226">
        <v>511</v>
      </c>
      <c r="L3226">
        <v>511</v>
      </c>
      <c r="N3226" s="171" t="str">
        <f t="shared" si="153"/>
        <v>845107-MWHT-48/53</v>
      </c>
      <c r="O3226" s="172">
        <f>IF(B3226="NET","",IF(B3226="","",IFERROR(VLOOKUP(N3226,EAN!$A:$B,2,FALSE),"MANGLER - MÅ OPPDATERE EAN-FANEN")))</f>
        <v>7048652540874</v>
      </c>
      <c r="P3226" s="171">
        <f t="shared" si="154"/>
        <v>511</v>
      </c>
      <c r="Q3226" s="171">
        <f t="shared" si="155"/>
        <v>511</v>
      </c>
      <c r="S3226" s="102">
        <f>IF(B3226="NET","",IFERROR(VLOOKUP(O3226,'2) Order Form'!$V$9:$V$905,1,FALSE),"Ikke med I order form"))</f>
        <v>7048652540874</v>
      </c>
    </row>
    <row r="3227" spans="1:19">
      <c r="A3227">
        <v>845107</v>
      </c>
      <c r="B3227" t="s">
        <v>2895</v>
      </c>
      <c r="C3227" t="s">
        <v>3939</v>
      </c>
      <c r="D3227" t="s">
        <v>1089</v>
      </c>
      <c r="E3227" t="s">
        <v>2897</v>
      </c>
      <c r="F3227" t="s">
        <v>1378</v>
      </c>
      <c r="G3227" t="s">
        <v>214</v>
      </c>
      <c r="H3227">
        <v>0</v>
      </c>
      <c r="I3227">
        <v>0</v>
      </c>
      <c r="J3227">
        <v>0</v>
      </c>
      <c r="K3227">
        <v>0</v>
      </c>
      <c r="L3227">
        <v>0</v>
      </c>
      <c r="N3227" s="171" t="str">
        <f t="shared" si="153"/>
        <v>845107-NGFL-48/53</v>
      </c>
      <c r="O3227" s="172">
        <f>IF(B3227="NET","",IF(B3227="","",IFERROR(VLOOKUP(N3227,EAN!$A:$B,2,FALSE),"MANGLER - MÅ OPPDATERE EAN-FANEN")))</f>
        <v>7048652767745</v>
      </c>
      <c r="P3227" s="171">
        <f t="shared" si="154"/>
        <v>0</v>
      </c>
      <c r="Q3227" s="171">
        <f t="shared" si="155"/>
        <v>0</v>
      </c>
      <c r="S3227" s="102" t="str">
        <f>IF(B3227="NET","",IFERROR(VLOOKUP(O3227,'2) Order Form'!$V$9:$V$905,1,FALSE),"Ikke med I order form"))</f>
        <v>Ikke med I order form</v>
      </c>
    </row>
    <row r="3228" spans="1:19">
      <c r="A3228">
        <v>845107</v>
      </c>
      <c r="B3228" t="s">
        <v>2895</v>
      </c>
      <c r="C3228" t="s">
        <v>3939</v>
      </c>
      <c r="D3228" t="s">
        <v>4041</v>
      </c>
      <c r="E3228" t="s">
        <v>3232</v>
      </c>
      <c r="F3228" t="s">
        <v>1378</v>
      </c>
      <c r="G3228" t="s">
        <v>111</v>
      </c>
      <c r="H3228">
        <v>-7</v>
      </c>
      <c r="I3228">
        <v>-7</v>
      </c>
      <c r="J3228">
        <v>-7</v>
      </c>
      <c r="K3228">
        <v>-7</v>
      </c>
      <c r="L3228">
        <v>-7</v>
      </c>
      <c r="N3228" s="171" t="str">
        <f t="shared" si="153"/>
        <v>845107-PNTH-48/53</v>
      </c>
      <c r="O3228" s="172" t="str">
        <f>IF(B3228="NET","",IF(B3228="","",IFERROR(VLOOKUP(N3228,EAN!$A:$B,2,FALSE),"MANGLER - MÅ OPPDATERE EAN-FANEN")))</f>
        <v>MANGLER - MÅ OPPDATERE EAN-FANEN</v>
      </c>
      <c r="P3228" s="171">
        <f t="shared" si="154"/>
        <v>-7</v>
      </c>
      <c r="Q3228" s="171">
        <f t="shared" si="155"/>
        <v>-7</v>
      </c>
      <c r="S3228" s="102" t="str">
        <f>IF(B3228="NET","",IFERROR(VLOOKUP(O3228,'2) Order Form'!$V$9:$V$905,1,FALSE),"Ikke med I order form"))</f>
        <v>Ikke med I order form</v>
      </c>
    </row>
    <row r="3229" spans="1:19">
      <c r="A3229">
        <v>845107</v>
      </c>
      <c r="B3229" t="s">
        <v>2895</v>
      </c>
      <c r="C3229" t="s">
        <v>3939</v>
      </c>
      <c r="D3229" t="s">
        <v>1090</v>
      </c>
      <c r="E3229" t="s">
        <v>1379</v>
      </c>
      <c r="F3229" t="s">
        <v>1378</v>
      </c>
      <c r="G3229" t="s">
        <v>214</v>
      </c>
      <c r="H3229">
        <v>0</v>
      </c>
      <c r="I3229">
        <v>0</v>
      </c>
      <c r="J3229">
        <v>0</v>
      </c>
      <c r="K3229">
        <v>0</v>
      </c>
      <c r="L3229">
        <v>0</v>
      </c>
      <c r="N3229" s="171" t="str">
        <f t="shared" si="153"/>
        <v>845107-RGLD-48/53</v>
      </c>
      <c r="O3229" s="172">
        <f>IF(B3229="NET","",IF(B3229="","",IFERROR(VLOOKUP(N3229,EAN!$A:$B,2,FALSE),"MANGLER - MÅ OPPDATERE EAN-FANEN")))</f>
        <v>7048652767752</v>
      </c>
      <c r="P3229" s="171">
        <f t="shared" si="154"/>
        <v>0</v>
      </c>
      <c r="Q3229" s="171">
        <f t="shared" si="155"/>
        <v>0</v>
      </c>
      <c r="S3229" s="102" t="str">
        <f>IF(B3229="NET","",IFERROR(VLOOKUP(O3229,'2) Order Form'!$V$9:$V$905,1,FALSE),"Ikke med I order form"))</f>
        <v>Ikke med I order form</v>
      </c>
    </row>
    <row r="3230" spans="1:19">
      <c r="A3230">
        <v>845107</v>
      </c>
      <c r="B3230" t="s">
        <v>2895</v>
      </c>
      <c r="C3230" t="s">
        <v>3939</v>
      </c>
      <c r="D3230" t="s">
        <v>2770</v>
      </c>
      <c r="E3230" t="s">
        <v>1472</v>
      </c>
      <c r="F3230" t="s">
        <v>1378</v>
      </c>
      <c r="G3230" t="s">
        <v>214</v>
      </c>
      <c r="H3230">
        <v>63</v>
      </c>
      <c r="I3230">
        <v>63</v>
      </c>
      <c r="J3230">
        <v>63</v>
      </c>
      <c r="K3230">
        <v>63</v>
      </c>
      <c r="L3230">
        <v>63</v>
      </c>
      <c r="N3230" s="171" t="str">
        <f t="shared" si="153"/>
        <v>845107-SAME-48/53</v>
      </c>
      <c r="O3230" s="172">
        <f>IF(B3230="NET","",IF(B3230="","",IFERROR(VLOOKUP(N3230,EAN!$A:$B,2,FALSE),"MANGLER - MÅ OPPDATERE EAN-FANEN")))</f>
        <v>7048652903037</v>
      </c>
      <c r="P3230" s="171">
        <f t="shared" si="154"/>
        <v>63</v>
      </c>
      <c r="Q3230" s="171">
        <f t="shared" si="155"/>
        <v>63</v>
      </c>
      <c r="S3230" s="102">
        <f>IF(B3230="NET","",IFERROR(VLOOKUP(O3230,'2) Order Form'!$V$9:$V$905,1,FALSE),"Ikke med I order form"))</f>
        <v>7048652903037</v>
      </c>
    </row>
    <row r="3231" spans="1:19">
      <c r="A3231">
        <v>845107</v>
      </c>
      <c r="B3231" t="s">
        <v>2895</v>
      </c>
      <c r="C3231" t="s">
        <v>3939</v>
      </c>
      <c r="D3231" t="s">
        <v>1091</v>
      </c>
      <c r="E3231" t="s">
        <v>2898</v>
      </c>
      <c r="F3231" t="s">
        <v>1378</v>
      </c>
      <c r="G3231" t="s">
        <v>111</v>
      </c>
      <c r="H3231">
        <v>613</v>
      </c>
      <c r="I3231">
        <v>613</v>
      </c>
      <c r="J3231">
        <v>613</v>
      </c>
      <c r="K3231">
        <v>613</v>
      </c>
      <c r="L3231">
        <v>613</v>
      </c>
      <c r="N3231" s="171" t="str">
        <f t="shared" si="153"/>
        <v>845107-SBLM-48/53</v>
      </c>
      <c r="O3231" s="172">
        <f>IF(B3231="NET","",IF(B3231="","",IFERROR(VLOOKUP(N3231,EAN!$A:$B,2,FALSE),"MANGLER - MÅ OPPDATERE EAN-FANEN")))</f>
        <v>7048652767769</v>
      </c>
      <c r="P3231" s="171">
        <f t="shared" si="154"/>
        <v>613</v>
      </c>
      <c r="Q3231" s="171">
        <f t="shared" si="155"/>
        <v>613</v>
      </c>
      <c r="S3231" s="102">
        <f>IF(B3231="NET","",IFERROR(VLOOKUP(O3231,'2) Order Form'!$V$9:$V$905,1,FALSE),"Ikke med I order form"))</f>
        <v>7048652767769</v>
      </c>
    </row>
    <row r="3232" spans="1:19">
      <c r="A3232">
        <v>845107</v>
      </c>
      <c r="B3232" t="s">
        <v>2895</v>
      </c>
      <c r="C3232" t="s">
        <v>3939</v>
      </c>
      <c r="D3232" t="s">
        <v>543</v>
      </c>
      <c r="E3232" t="s">
        <v>2874</v>
      </c>
      <c r="F3232" t="s">
        <v>1378</v>
      </c>
      <c r="G3232" t="s">
        <v>214</v>
      </c>
      <c r="H3232">
        <v>0</v>
      </c>
      <c r="I3232">
        <v>0</v>
      </c>
      <c r="J3232">
        <v>0</v>
      </c>
      <c r="K3232">
        <v>0</v>
      </c>
      <c r="L3232">
        <v>0</v>
      </c>
      <c r="N3232" s="171" t="str">
        <f t="shared" si="153"/>
        <v>845107-SGRM-48/53</v>
      </c>
      <c r="O3232" s="172">
        <f>IF(B3232="NET","",IF(B3232="","",IFERROR(VLOOKUP(N3232,EAN!$A:$B,2,FALSE),"MANGLER - MÅ OPPDATERE EAN-FANEN")))</f>
        <v>7048652661715</v>
      </c>
      <c r="P3232" s="171">
        <f t="shared" si="154"/>
        <v>0</v>
      </c>
      <c r="Q3232" s="171">
        <f t="shared" si="155"/>
        <v>0</v>
      </c>
      <c r="S3232" s="102" t="str">
        <f>IF(B3232="NET","",IFERROR(VLOOKUP(O3232,'2) Order Form'!$V$9:$V$905,1,FALSE),"Ikke med I order form"))</f>
        <v>Ikke med I order form</v>
      </c>
    </row>
    <row r="3233" spans="1:19">
      <c r="A3233">
        <v>845107</v>
      </c>
      <c r="B3233" t="s">
        <v>2895</v>
      </c>
      <c r="C3233" t="s">
        <v>3939</v>
      </c>
      <c r="D3233" t="s">
        <v>4042</v>
      </c>
      <c r="E3233" t="s">
        <v>4043</v>
      </c>
      <c r="F3233" t="s">
        <v>1378</v>
      </c>
      <c r="G3233" t="s">
        <v>111</v>
      </c>
      <c r="H3233">
        <v>0</v>
      </c>
      <c r="I3233">
        <v>0</v>
      </c>
      <c r="J3233">
        <v>0</v>
      </c>
      <c r="K3233">
        <v>0</v>
      </c>
      <c r="L3233">
        <v>0</v>
      </c>
      <c r="N3233" s="171" t="str">
        <f t="shared" si="153"/>
        <v>845107-TAME-48/53</v>
      </c>
      <c r="O3233" s="172" t="str">
        <f>IF(B3233="NET","",IF(B3233="","",IFERROR(VLOOKUP(N3233,EAN!$A:$B,2,FALSE),"MANGLER - MÅ OPPDATERE EAN-FANEN")))</f>
        <v>MANGLER - MÅ OPPDATERE EAN-FANEN</v>
      </c>
      <c r="P3233" s="171">
        <f t="shared" si="154"/>
        <v>0</v>
      </c>
      <c r="Q3233" s="171">
        <f t="shared" si="155"/>
        <v>0</v>
      </c>
      <c r="S3233" s="102" t="str">
        <f>IF(B3233="NET","",IFERROR(VLOOKUP(O3233,'2) Order Form'!$V$9:$V$905,1,FALSE),"Ikke med I order form"))</f>
        <v>Ikke med I order form</v>
      </c>
    </row>
    <row r="3234" spans="1:19">
      <c r="A3234">
        <v>845107</v>
      </c>
      <c r="B3234" t="s">
        <v>2895</v>
      </c>
      <c r="C3234" t="s">
        <v>3939</v>
      </c>
      <c r="D3234" t="s">
        <v>2771</v>
      </c>
      <c r="E3234" t="s">
        <v>1475</v>
      </c>
      <c r="F3234" t="s">
        <v>1378</v>
      </c>
      <c r="G3234" t="s">
        <v>111</v>
      </c>
      <c r="H3234">
        <v>79</v>
      </c>
      <c r="I3234">
        <v>79</v>
      </c>
      <c r="J3234">
        <v>79</v>
      </c>
      <c r="K3234">
        <v>79</v>
      </c>
      <c r="L3234">
        <v>79</v>
      </c>
      <c r="N3234" s="171" t="str">
        <f t="shared" si="153"/>
        <v>845107-WOLD-48/53</v>
      </c>
      <c r="O3234" s="172">
        <f>IF(B3234="NET","",IF(B3234="","",IFERROR(VLOOKUP(N3234,EAN!$A:$B,2,FALSE),"MANGLER - MÅ OPPDATERE EAN-FANEN")))</f>
        <v>7048652903044</v>
      </c>
      <c r="P3234" s="171">
        <f t="shared" si="154"/>
        <v>79</v>
      </c>
      <c r="Q3234" s="171">
        <f t="shared" si="155"/>
        <v>79</v>
      </c>
      <c r="S3234" s="102">
        <f>IF(B3234="NET","",IFERROR(VLOOKUP(O3234,'2) Order Form'!$V$9:$V$905,1,FALSE),"Ikke med I order form"))</f>
        <v>7048652903044</v>
      </c>
    </row>
    <row r="3235" spans="1:19">
      <c r="A3235" s="140">
        <v>845108</v>
      </c>
      <c r="B3235" t="s">
        <v>170</v>
      </c>
      <c r="H3235" s="140">
        <v>202341</v>
      </c>
      <c r="I3235" s="140">
        <v>202342</v>
      </c>
      <c r="J3235" s="140">
        <v>202343</v>
      </c>
      <c r="K3235" s="140">
        <v>202344</v>
      </c>
      <c r="L3235" s="140">
        <v>202345</v>
      </c>
      <c r="N3235" s="171" t="str">
        <f t="shared" si="153"/>
        <v>845108-</v>
      </c>
      <c r="O3235" s="172" t="str">
        <f>IF(B3235="NET","",IF(B3235="","",IFERROR(VLOOKUP(N3235,EAN!$A:$B,2,FALSE),"MANGLER - MÅ OPPDATERE EAN-FANEN")))</f>
        <v/>
      </c>
      <c r="P3235" s="171">
        <f t="shared" si="154"/>
        <v>202341</v>
      </c>
      <c r="Q3235" s="171">
        <f t="shared" si="155"/>
        <v>202345</v>
      </c>
      <c r="S3235" s="102" t="str">
        <f>IF(B3235="NET","",IFERROR(VLOOKUP(O3235,'2) Order Form'!$V$9:$V$905,1,FALSE),"Ikke med I order form"))</f>
        <v/>
      </c>
    </row>
    <row r="3236" spans="1:19">
      <c r="A3236">
        <v>845108</v>
      </c>
      <c r="B3236" t="s">
        <v>2899</v>
      </c>
      <c r="C3236" t="s">
        <v>3939</v>
      </c>
      <c r="D3236" t="s">
        <v>2768</v>
      </c>
      <c r="E3236" t="s">
        <v>1689</v>
      </c>
      <c r="F3236" t="s">
        <v>1378</v>
      </c>
      <c r="G3236" t="s">
        <v>214</v>
      </c>
      <c r="H3236">
        <v>60</v>
      </c>
      <c r="I3236">
        <v>60</v>
      </c>
      <c r="J3236">
        <v>60</v>
      </c>
      <c r="K3236">
        <v>60</v>
      </c>
      <c r="L3236">
        <v>60</v>
      </c>
      <c r="N3236" s="171" t="str">
        <f t="shared" si="153"/>
        <v>845108-BLTI-48/53</v>
      </c>
      <c r="O3236" s="172">
        <f>IF(B3236="NET","",IF(B3236="","",IFERROR(VLOOKUP(N3236,EAN!$A:$B,2,FALSE),"MANGLER - MÅ OPPDATERE EAN-FANEN")))</f>
        <v>7048652903051</v>
      </c>
      <c r="P3236" s="171">
        <f t="shared" si="154"/>
        <v>60</v>
      </c>
      <c r="Q3236" s="171">
        <f t="shared" si="155"/>
        <v>60</v>
      </c>
      <c r="S3236" s="102">
        <f>IF(B3236="NET","",IFERROR(VLOOKUP(O3236,'2) Order Form'!$V$9:$V$905,1,FALSE),"Ikke med I order form"))</f>
        <v>7048652903051</v>
      </c>
    </row>
    <row r="3237" spans="1:19">
      <c r="A3237">
        <v>845108</v>
      </c>
      <c r="B3237" t="s">
        <v>2899</v>
      </c>
      <c r="C3237" t="s">
        <v>3939</v>
      </c>
      <c r="D3237" t="s">
        <v>2769</v>
      </c>
      <c r="E3237" t="s">
        <v>1468</v>
      </c>
      <c r="F3237" t="s">
        <v>1378</v>
      </c>
      <c r="G3237" t="s">
        <v>214</v>
      </c>
      <c r="H3237">
        <v>609</v>
      </c>
      <c r="I3237">
        <v>609</v>
      </c>
      <c r="J3237">
        <v>609</v>
      </c>
      <c r="K3237">
        <v>609</v>
      </c>
      <c r="L3237">
        <v>609</v>
      </c>
      <c r="N3237" s="171" t="str">
        <f t="shared" si="153"/>
        <v>845108-DLIM-48/53</v>
      </c>
      <c r="O3237" s="172">
        <f>IF(B3237="NET","",IF(B3237="","",IFERROR(VLOOKUP(N3237,EAN!$A:$B,2,FALSE),"MANGLER - MÅ OPPDATERE EAN-FANEN")))</f>
        <v>7048652903068</v>
      </c>
      <c r="P3237" s="171">
        <f t="shared" si="154"/>
        <v>609</v>
      </c>
      <c r="Q3237" s="171">
        <f t="shared" si="155"/>
        <v>609</v>
      </c>
      <c r="S3237" s="102">
        <f>IF(B3237="NET","",IFERROR(VLOOKUP(O3237,'2) Order Form'!$V$9:$V$905,1,FALSE),"Ikke med I order form"))</f>
        <v>7048652903068</v>
      </c>
    </row>
    <row r="3238" spans="1:19">
      <c r="A3238">
        <v>845108</v>
      </c>
      <c r="B3238" t="s">
        <v>2899</v>
      </c>
      <c r="C3238" t="s">
        <v>3939</v>
      </c>
      <c r="D3238" t="s">
        <v>1087</v>
      </c>
      <c r="E3238" t="s">
        <v>2896</v>
      </c>
      <c r="F3238" t="s">
        <v>1378</v>
      </c>
      <c r="G3238" t="s">
        <v>214</v>
      </c>
      <c r="H3238">
        <v>50</v>
      </c>
      <c r="I3238">
        <v>50</v>
      </c>
      <c r="J3238">
        <v>50</v>
      </c>
      <c r="K3238">
        <v>50</v>
      </c>
      <c r="L3238">
        <v>50</v>
      </c>
      <c r="N3238" s="171" t="str">
        <f t="shared" si="153"/>
        <v>845108-GLBM-48/53</v>
      </c>
      <c r="O3238" s="172">
        <f>IF(B3238="NET","",IF(B3238="","",IFERROR(VLOOKUP(N3238,EAN!$A:$B,2,FALSE),"MANGLER - MÅ OPPDATERE EAN-FANEN")))</f>
        <v>7048652767783</v>
      </c>
      <c r="P3238" s="171">
        <f t="shared" si="154"/>
        <v>50</v>
      </c>
      <c r="Q3238" s="171">
        <f t="shared" si="155"/>
        <v>50</v>
      </c>
      <c r="S3238" s="102" t="str">
        <f>IF(B3238="NET","",IFERROR(VLOOKUP(O3238,'2) Order Form'!$V$9:$V$905,1,FALSE),"Ikke med I order form"))</f>
        <v>Ikke med I order form</v>
      </c>
    </row>
    <row r="3239" spans="1:19">
      <c r="A3239">
        <v>845108</v>
      </c>
      <c r="B3239" t="s">
        <v>2899</v>
      </c>
      <c r="C3239" t="s">
        <v>3939</v>
      </c>
      <c r="D3239" t="s">
        <v>539</v>
      </c>
      <c r="E3239" t="s">
        <v>936</v>
      </c>
      <c r="F3239" t="s">
        <v>1378</v>
      </c>
      <c r="G3239" t="s">
        <v>111</v>
      </c>
      <c r="H3239">
        <v>350</v>
      </c>
      <c r="I3239">
        <v>350</v>
      </c>
      <c r="J3239">
        <v>350</v>
      </c>
      <c r="K3239">
        <v>350</v>
      </c>
      <c r="L3239">
        <v>350</v>
      </c>
      <c r="N3239" s="171" t="str">
        <f t="shared" si="153"/>
        <v>845108-MBLK-48/53</v>
      </c>
      <c r="O3239" s="172">
        <f>IF(B3239="NET","",IF(B3239="","",IFERROR(VLOOKUP(N3239,EAN!$A:$B,2,FALSE),"MANGLER - MÅ OPPDATERE EAN-FANEN")))</f>
        <v>7048652540881</v>
      </c>
      <c r="P3239" s="171">
        <f t="shared" si="154"/>
        <v>350</v>
      </c>
      <c r="Q3239" s="171">
        <f t="shared" si="155"/>
        <v>350</v>
      </c>
      <c r="S3239" s="102">
        <f>IF(B3239="NET","",IFERROR(VLOOKUP(O3239,'2) Order Form'!$V$9:$V$905,1,FALSE),"Ikke med I order form"))</f>
        <v>7048652540881</v>
      </c>
    </row>
    <row r="3240" spans="1:19">
      <c r="A3240">
        <v>845108</v>
      </c>
      <c r="B3240" t="s">
        <v>2899</v>
      </c>
      <c r="C3240" t="s">
        <v>3939</v>
      </c>
      <c r="D3240" t="s">
        <v>1088</v>
      </c>
      <c r="E3240" t="s">
        <v>2868</v>
      </c>
      <c r="F3240" t="s">
        <v>1378</v>
      </c>
      <c r="G3240" t="s">
        <v>214</v>
      </c>
      <c r="H3240">
        <v>280</v>
      </c>
      <c r="I3240">
        <v>280</v>
      </c>
      <c r="J3240">
        <v>280</v>
      </c>
      <c r="K3240">
        <v>280</v>
      </c>
      <c r="L3240">
        <v>280</v>
      </c>
      <c r="N3240" s="171" t="str">
        <f t="shared" si="153"/>
        <v>845108-MFLU-48/53</v>
      </c>
      <c r="O3240" s="172">
        <f>IF(B3240="NET","",IF(B3240="","",IFERROR(VLOOKUP(N3240,EAN!$A:$B,2,FALSE),"MANGLER - MÅ OPPDATERE EAN-FANEN")))</f>
        <v>7048652767790</v>
      </c>
      <c r="P3240" s="171">
        <f t="shared" si="154"/>
        <v>280</v>
      </c>
      <c r="Q3240" s="171">
        <f t="shared" si="155"/>
        <v>280</v>
      </c>
      <c r="S3240" s="102">
        <f>IF(B3240="NET","",IFERROR(VLOOKUP(O3240,'2) Order Form'!$V$9:$V$905,1,FALSE),"Ikke med I order form"))</f>
        <v>7048652767790</v>
      </c>
    </row>
    <row r="3241" spans="1:19">
      <c r="A3241">
        <v>845108</v>
      </c>
      <c r="B3241" t="s">
        <v>2899</v>
      </c>
      <c r="C3241" t="s">
        <v>3939</v>
      </c>
      <c r="D3241" t="s">
        <v>540</v>
      </c>
      <c r="E3241" t="s">
        <v>942</v>
      </c>
      <c r="F3241" t="s">
        <v>1378</v>
      </c>
      <c r="G3241" t="s">
        <v>214</v>
      </c>
      <c r="H3241">
        <v>134</v>
      </c>
      <c r="I3241">
        <v>134</v>
      </c>
      <c r="J3241">
        <v>134</v>
      </c>
      <c r="K3241">
        <v>134</v>
      </c>
      <c r="L3241">
        <v>134</v>
      </c>
      <c r="N3241" s="171" t="str">
        <f t="shared" si="153"/>
        <v>845108-MRBE-48/53</v>
      </c>
      <c r="O3241" s="172">
        <f>IF(B3241="NET","",IF(B3241="","",IFERROR(VLOOKUP(N3241,EAN!$A:$B,2,FALSE),"MANGLER - MÅ OPPDATERE EAN-FANEN")))</f>
        <v>7048652552532</v>
      </c>
      <c r="P3241" s="171">
        <f t="shared" si="154"/>
        <v>134</v>
      </c>
      <c r="Q3241" s="171">
        <f t="shared" si="155"/>
        <v>134</v>
      </c>
      <c r="S3241" s="102" t="str">
        <f>IF(B3241="NET","",IFERROR(VLOOKUP(O3241,'2) Order Form'!$V$9:$V$905,1,FALSE),"Ikke med I order form"))</f>
        <v>Ikke med I order form</v>
      </c>
    </row>
    <row r="3242" spans="1:19">
      <c r="A3242">
        <v>845108</v>
      </c>
      <c r="B3242" t="s">
        <v>2899</v>
      </c>
      <c r="C3242" t="s">
        <v>3939</v>
      </c>
      <c r="D3242" t="s">
        <v>541</v>
      </c>
      <c r="E3242" t="s">
        <v>88</v>
      </c>
      <c r="F3242" t="s">
        <v>1378</v>
      </c>
      <c r="G3242" t="s">
        <v>214</v>
      </c>
      <c r="H3242">
        <v>0</v>
      </c>
      <c r="I3242">
        <v>0</v>
      </c>
      <c r="J3242">
        <v>0</v>
      </c>
      <c r="K3242">
        <v>0</v>
      </c>
      <c r="L3242">
        <v>0</v>
      </c>
      <c r="N3242" s="171" t="str">
        <f t="shared" si="153"/>
        <v>845108-MROP-48/53</v>
      </c>
      <c r="O3242" s="172">
        <f>IF(B3242="NET","",IF(B3242="","",IFERROR(VLOOKUP(N3242,EAN!$A:$B,2,FALSE),"MANGLER - MÅ OPPDATERE EAN-FANEN")))</f>
        <v>7048652552549</v>
      </c>
      <c r="P3242" s="171">
        <f t="shared" si="154"/>
        <v>0</v>
      </c>
      <c r="Q3242" s="171">
        <f t="shared" si="155"/>
        <v>0</v>
      </c>
      <c r="S3242" s="102" t="str">
        <f>IF(B3242="NET","",IFERROR(VLOOKUP(O3242,'2) Order Form'!$V$9:$V$905,1,FALSE),"Ikke med I order form"))</f>
        <v>Ikke med I order form</v>
      </c>
    </row>
    <row r="3243" spans="1:19">
      <c r="A3243">
        <v>845108</v>
      </c>
      <c r="B3243" t="s">
        <v>2899</v>
      </c>
      <c r="C3243" t="s">
        <v>3939</v>
      </c>
      <c r="D3243" t="s">
        <v>4040</v>
      </c>
      <c r="E3243" t="s">
        <v>3230</v>
      </c>
      <c r="F3243" t="s">
        <v>1378</v>
      </c>
      <c r="G3243" t="s">
        <v>111</v>
      </c>
      <c r="H3243">
        <v>0</v>
      </c>
      <c r="I3243">
        <v>0</v>
      </c>
      <c r="J3243">
        <v>0</v>
      </c>
      <c r="K3243">
        <v>0</v>
      </c>
      <c r="L3243">
        <v>0</v>
      </c>
      <c r="N3243" s="171" t="str">
        <f t="shared" si="153"/>
        <v>845108-MTRQ-48/53</v>
      </c>
      <c r="O3243" s="172" t="str">
        <f>IF(B3243="NET","",IF(B3243="","",IFERROR(VLOOKUP(N3243,EAN!$A:$B,2,FALSE),"MANGLER - MÅ OPPDATERE EAN-FANEN")))</f>
        <v>MANGLER - MÅ OPPDATERE EAN-FANEN</v>
      </c>
      <c r="P3243" s="171">
        <f t="shared" si="154"/>
        <v>0</v>
      </c>
      <c r="Q3243" s="171">
        <f t="shared" si="155"/>
        <v>0</v>
      </c>
      <c r="S3243" s="102" t="str">
        <f>IF(B3243="NET","",IFERROR(VLOOKUP(O3243,'2) Order Form'!$V$9:$V$905,1,FALSE),"Ikke med I order form"))</f>
        <v>Ikke med I order form</v>
      </c>
    </row>
    <row r="3244" spans="1:19">
      <c r="A3244">
        <v>845108</v>
      </c>
      <c r="B3244" t="s">
        <v>2899</v>
      </c>
      <c r="C3244" t="s">
        <v>3939</v>
      </c>
      <c r="D3244" t="s">
        <v>542</v>
      </c>
      <c r="E3244" t="s">
        <v>84</v>
      </c>
      <c r="F3244" t="s">
        <v>1378</v>
      </c>
      <c r="G3244" t="s">
        <v>111</v>
      </c>
      <c r="H3244">
        <v>0</v>
      </c>
      <c r="I3244">
        <v>0</v>
      </c>
      <c r="J3244">
        <v>0</v>
      </c>
      <c r="K3244">
        <v>0</v>
      </c>
      <c r="L3244">
        <v>0</v>
      </c>
      <c r="N3244" s="171" t="str">
        <f t="shared" si="153"/>
        <v>845108-MWHT-48/53</v>
      </c>
      <c r="O3244" s="172">
        <f>IF(B3244="NET","",IF(B3244="","",IFERROR(VLOOKUP(N3244,EAN!$A:$B,2,FALSE),"MANGLER - MÅ OPPDATERE EAN-FANEN")))</f>
        <v>7048652540928</v>
      </c>
      <c r="P3244" s="171">
        <f t="shared" si="154"/>
        <v>0</v>
      </c>
      <c r="Q3244" s="171">
        <f t="shared" si="155"/>
        <v>0</v>
      </c>
      <c r="S3244" s="102">
        <f>IF(B3244="NET","",IFERROR(VLOOKUP(O3244,'2) Order Form'!$V$9:$V$905,1,FALSE),"Ikke med I order form"))</f>
        <v>7048652540928</v>
      </c>
    </row>
    <row r="3245" spans="1:19">
      <c r="A3245">
        <v>845108</v>
      </c>
      <c r="B3245" t="s">
        <v>2899</v>
      </c>
      <c r="C3245" t="s">
        <v>3939</v>
      </c>
      <c r="D3245" t="s">
        <v>1089</v>
      </c>
      <c r="E3245" t="s">
        <v>2897</v>
      </c>
      <c r="F3245" t="s">
        <v>1378</v>
      </c>
      <c r="G3245" t="s">
        <v>214</v>
      </c>
      <c r="H3245">
        <v>60</v>
      </c>
      <c r="I3245">
        <v>60</v>
      </c>
      <c r="J3245">
        <v>60</v>
      </c>
      <c r="K3245">
        <v>60</v>
      </c>
      <c r="L3245">
        <v>60</v>
      </c>
      <c r="N3245" s="171" t="str">
        <f t="shared" si="153"/>
        <v>845108-NGFL-48/53</v>
      </c>
      <c r="O3245" s="172">
        <f>IF(B3245="NET","",IF(B3245="","",IFERROR(VLOOKUP(N3245,EAN!$A:$B,2,FALSE),"MANGLER - MÅ OPPDATERE EAN-FANEN")))</f>
        <v>7048652767806</v>
      </c>
      <c r="P3245" s="171">
        <f t="shared" si="154"/>
        <v>60</v>
      </c>
      <c r="Q3245" s="171">
        <f t="shared" si="155"/>
        <v>60</v>
      </c>
      <c r="S3245" s="102" t="str">
        <f>IF(B3245="NET","",IFERROR(VLOOKUP(O3245,'2) Order Form'!$V$9:$V$905,1,FALSE),"Ikke med I order form"))</f>
        <v>Ikke med I order form</v>
      </c>
    </row>
    <row r="3246" spans="1:19">
      <c r="A3246">
        <v>845108</v>
      </c>
      <c r="B3246" t="s">
        <v>2899</v>
      </c>
      <c r="C3246" t="s">
        <v>3939</v>
      </c>
      <c r="D3246" t="s">
        <v>4041</v>
      </c>
      <c r="E3246" t="s">
        <v>3232</v>
      </c>
      <c r="F3246" t="s">
        <v>1378</v>
      </c>
      <c r="G3246" t="s">
        <v>111</v>
      </c>
      <c r="H3246">
        <v>0</v>
      </c>
      <c r="I3246">
        <v>0</v>
      </c>
      <c r="J3246">
        <v>0</v>
      </c>
      <c r="K3246">
        <v>0</v>
      </c>
      <c r="L3246">
        <v>0</v>
      </c>
      <c r="N3246" s="171" t="str">
        <f t="shared" si="153"/>
        <v>845108-PNTH-48/53</v>
      </c>
      <c r="O3246" s="172" t="str">
        <f>IF(B3246="NET","",IF(B3246="","",IFERROR(VLOOKUP(N3246,EAN!$A:$B,2,FALSE),"MANGLER - MÅ OPPDATERE EAN-FANEN")))</f>
        <v>MANGLER - MÅ OPPDATERE EAN-FANEN</v>
      </c>
      <c r="P3246" s="171">
        <f t="shared" si="154"/>
        <v>0</v>
      </c>
      <c r="Q3246" s="171">
        <f t="shared" si="155"/>
        <v>0</v>
      </c>
      <c r="S3246" s="102" t="str">
        <f>IF(B3246="NET","",IFERROR(VLOOKUP(O3246,'2) Order Form'!$V$9:$V$905,1,FALSE),"Ikke med I order form"))</f>
        <v>Ikke med I order form</v>
      </c>
    </row>
    <row r="3247" spans="1:19">
      <c r="A3247">
        <v>845108</v>
      </c>
      <c r="B3247" t="s">
        <v>2899</v>
      </c>
      <c r="C3247" t="s">
        <v>3939</v>
      </c>
      <c r="D3247" t="s">
        <v>1090</v>
      </c>
      <c r="E3247" t="s">
        <v>1379</v>
      </c>
      <c r="F3247" t="s">
        <v>1378</v>
      </c>
      <c r="G3247" t="s">
        <v>214</v>
      </c>
      <c r="H3247">
        <v>42</v>
      </c>
      <c r="I3247">
        <v>42</v>
      </c>
      <c r="J3247">
        <v>42</v>
      </c>
      <c r="K3247">
        <v>42</v>
      </c>
      <c r="L3247">
        <v>42</v>
      </c>
      <c r="N3247" s="171" t="str">
        <f t="shared" si="153"/>
        <v>845108-RGLD-48/53</v>
      </c>
      <c r="O3247" s="172">
        <f>IF(B3247="NET","",IF(B3247="","",IFERROR(VLOOKUP(N3247,EAN!$A:$B,2,FALSE),"MANGLER - MÅ OPPDATERE EAN-FANEN")))</f>
        <v>7048652767813</v>
      </c>
      <c r="P3247" s="171">
        <f t="shared" si="154"/>
        <v>42</v>
      </c>
      <c r="Q3247" s="171">
        <f t="shared" si="155"/>
        <v>42</v>
      </c>
      <c r="S3247" s="102" t="str">
        <f>IF(B3247="NET","",IFERROR(VLOOKUP(O3247,'2) Order Form'!$V$9:$V$905,1,FALSE),"Ikke med I order form"))</f>
        <v>Ikke med I order form</v>
      </c>
    </row>
    <row r="3248" spans="1:19">
      <c r="A3248">
        <v>845108</v>
      </c>
      <c r="B3248" t="s">
        <v>2899</v>
      </c>
      <c r="C3248" t="s">
        <v>3939</v>
      </c>
      <c r="D3248" t="s">
        <v>2770</v>
      </c>
      <c r="E3248" t="s">
        <v>1472</v>
      </c>
      <c r="F3248" t="s">
        <v>1378</v>
      </c>
      <c r="G3248" t="s">
        <v>214</v>
      </c>
      <c r="H3248">
        <v>51</v>
      </c>
      <c r="I3248">
        <v>51</v>
      </c>
      <c r="J3248">
        <v>51</v>
      </c>
      <c r="K3248">
        <v>51</v>
      </c>
      <c r="L3248">
        <v>51</v>
      </c>
      <c r="N3248" s="171" t="str">
        <f t="shared" si="153"/>
        <v>845108-SAME-48/53</v>
      </c>
      <c r="O3248" s="172">
        <f>IF(B3248="NET","",IF(B3248="","",IFERROR(VLOOKUP(N3248,EAN!$A:$B,2,FALSE),"MANGLER - MÅ OPPDATERE EAN-FANEN")))</f>
        <v>7048652903075</v>
      </c>
      <c r="P3248" s="171">
        <f t="shared" si="154"/>
        <v>51</v>
      </c>
      <c r="Q3248" s="171">
        <f t="shared" si="155"/>
        <v>51</v>
      </c>
      <c r="S3248" s="102">
        <f>IF(B3248="NET","",IFERROR(VLOOKUP(O3248,'2) Order Form'!$V$9:$V$905,1,FALSE),"Ikke med I order form"))</f>
        <v>7048652903075</v>
      </c>
    </row>
    <row r="3249" spans="1:19">
      <c r="A3249">
        <v>845108</v>
      </c>
      <c r="B3249" t="s">
        <v>2899</v>
      </c>
      <c r="C3249" t="s">
        <v>3939</v>
      </c>
      <c r="D3249" t="s">
        <v>1091</v>
      </c>
      <c r="E3249" t="s">
        <v>2898</v>
      </c>
      <c r="F3249" t="s">
        <v>1378</v>
      </c>
      <c r="G3249" t="s">
        <v>111</v>
      </c>
      <c r="H3249">
        <v>420</v>
      </c>
      <c r="I3249">
        <v>420</v>
      </c>
      <c r="J3249">
        <v>420</v>
      </c>
      <c r="K3249">
        <v>420</v>
      </c>
      <c r="L3249">
        <v>420</v>
      </c>
      <c r="N3249" s="171" t="str">
        <f t="shared" si="153"/>
        <v>845108-SBLM-48/53</v>
      </c>
      <c r="O3249" s="172">
        <f>IF(B3249="NET","",IF(B3249="","",IFERROR(VLOOKUP(N3249,EAN!$A:$B,2,FALSE),"MANGLER - MÅ OPPDATERE EAN-FANEN")))</f>
        <v>7048652767820</v>
      </c>
      <c r="P3249" s="171">
        <f t="shared" si="154"/>
        <v>420</v>
      </c>
      <c r="Q3249" s="171">
        <f t="shared" si="155"/>
        <v>420</v>
      </c>
      <c r="S3249" s="102">
        <f>IF(B3249="NET","",IFERROR(VLOOKUP(O3249,'2) Order Form'!$V$9:$V$905,1,FALSE),"Ikke med I order form"))</f>
        <v>7048652767820</v>
      </c>
    </row>
    <row r="3250" spans="1:19">
      <c r="A3250">
        <v>845108</v>
      </c>
      <c r="B3250" t="s">
        <v>2899</v>
      </c>
      <c r="C3250" t="s">
        <v>3939</v>
      </c>
      <c r="D3250" t="s">
        <v>543</v>
      </c>
      <c r="E3250" t="s">
        <v>2874</v>
      </c>
      <c r="F3250" t="s">
        <v>1378</v>
      </c>
      <c r="G3250" t="s">
        <v>214</v>
      </c>
      <c r="H3250">
        <v>0</v>
      </c>
      <c r="I3250">
        <v>0</v>
      </c>
      <c r="J3250">
        <v>0</v>
      </c>
      <c r="K3250">
        <v>0</v>
      </c>
      <c r="L3250">
        <v>0</v>
      </c>
      <c r="N3250" s="171" t="str">
        <f t="shared" si="153"/>
        <v>845108-SGRM-48/53</v>
      </c>
      <c r="O3250" s="172">
        <f>IF(B3250="NET","",IF(B3250="","",IFERROR(VLOOKUP(N3250,EAN!$A:$B,2,FALSE),"MANGLER - MÅ OPPDATERE EAN-FANEN")))</f>
        <v>7048652661708</v>
      </c>
      <c r="P3250" s="171">
        <f t="shared" si="154"/>
        <v>0</v>
      </c>
      <c r="Q3250" s="171">
        <f t="shared" si="155"/>
        <v>0</v>
      </c>
      <c r="S3250" s="102" t="str">
        <f>IF(B3250="NET","",IFERROR(VLOOKUP(O3250,'2) Order Form'!$V$9:$V$905,1,FALSE),"Ikke med I order form"))</f>
        <v>Ikke med I order form</v>
      </c>
    </row>
    <row r="3251" spans="1:19">
      <c r="A3251">
        <v>845108</v>
      </c>
      <c r="B3251" t="s">
        <v>2899</v>
      </c>
      <c r="C3251" t="s">
        <v>3939</v>
      </c>
      <c r="D3251" t="s">
        <v>4042</v>
      </c>
      <c r="E3251" t="s">
        <v>4043</v>
      </c>
      <c r="F3251" t="s">
        <v>1378</v>
      </c>
      <c r="G3251" t="s">
        <v>111</v>
      </c>
      <c r="H3251">
        <v>0</v>
      </c>
      <c r="I3251">
        <v>0</v>
      </c>
      <c r="J3251">
        <v>0</v>
      </c>
      <c r="K3251">
        <v>0</v>
      </c>
      <c r="L3251">
        <v>0</v>
      </c>
      <c r="N3251" s="171" t="str">
        <f t="shared" si="153"/>
        <v>845108-TAME-48/53</v>
      </c>
      <c r="O3251" s="172" t="str">
        <f>IF(B3251="NET","",IF(B3251="","",IFERROR(VLOOKUP(N3251,EAN!$A:$B,2,FALSE),"MANGLER - MÅ OPPDATERE EAN-FANEN")))</f>
        <v>MANGLER - MÅ OPPDATERE EAN-FANEN</v>
      </c>
      <c r="P3251" s="171">
        <f t="shared" si="154"/>
        <v>0</v>
      </c>
      <c r="Q3251" s="171">
        <f t="shared" si="155"/>
        <v>0</v>
      </c>
      <c r="S3251" s="102" t="str">
        <f>IF(B3251="NET","",IFERROR(VLOOKUP(O3251,'2) Order Form'!$V$9:$V$905,1,FALSE),"Ikke med I order form"))</f>
        <v>Ikke med I order form</v>
      </c>
    </row>
    <row r="3252" spans="1:19">
      <c r="A3252">
        <v>845108</v>
      </c>
      <c r="B3252" t="s">
        <v>2899</v>
      </c>
      <c r="C3252" t="s">
        <v>3939</v>
      </c>
      <c r="D3252" t="s">
        <v>2771</v>
      </c>
      <c r="E3252" t="s">
        <v>1475</v>
      </c>
      <c r="F3252" t="s">
        <v>1378</v>
      </c>
      <c r="G3252" t="s">
        <v>111</v>
      </c>
      <c r="H3252">
        <v>73</v>
      </c>
      <c r="I3252">
        <v>73</v>
      </c>
      <c r="J3252">
        <v>73</v>
      </c>
      <c r="K3252">
        <v>73</v>
      </c>
      <c r="L3252">
        <v>73</v>
      </c>
      <c r="N3252" s="171" t="str">
        <f t="shared" si="153"/>
        <v>845108-WOLD-48/53</v>
      </c>
      <c r="O3252" s="172">
        <f>IF(B3252="NET","",IF(B3252="","",IFERROR(VLOOKUP(N3252,EAN!$A:$B,2,FALSE),"MANGLER - MÅ OPPDATERE EAN-FANEN")))</f>
        <v>7048652903082</v>
      </c>
      <c r="P3252" s="171">
        <f t="shared" si="154"/>
        <v>73</v>
      </c>
      <c r="Q3252" s="171">
        <f t="shared" si="155"/>
        <v>73</v>
      </c>
      <c r="S3252" s="102">
        <f>IF(B3252="NET","",IFERROR(VLOOKUP(O3252,'2) Order Form'!$V$9:$V$905,1,FALSE),"Ikke med I order form"))</f>
        <v>7048652903082</v>
      </c>
    </row>
    <row r="3253" spans="1:19">
      <c r="A3253" s="140">
        <v>845109</v>
      </c>
      <c r="B3253" t="s">
        <v>170</v>
      </c>
      <c r="H3253" s="140">
        <v>202341</v>
      </c>
      <c r="I3253" s="140">
        <v>202342</v>
      </c>
      <c r="J3253" s="140">
        <v>202343</v>
      </c>
      <c r="K3253" s="140">
        <v>202344</v>
      </c>
      <c r="L3253" s="140">
        <v>202345</v>
      </c>
      <c r="N3253" s="171" t="str">
        <f t="shared" si="153"/>
        <v>845109-</v>
      </c>
      <c r="O3253" s="172" t="str">
        <f>IF(B3253="NET","",IF(B3253="","",IFERROR(VLOOKUP(N3253,EAN!$A:$B,2,FALSE),"MANGLER - MÅ OPPDATERE EAN-FANEN")))</f>
        <v/>
      </c>
      <c r="P3253" s="171">
        <f t="shared" si="154"/>
        <v>202341</v>
      </c>
      <c r="Q3253" s="171">
        <f t="shared" si="155"/>
        <v>202345</v>
      </c>
      <c r="S3253" s="102" t="str">
        <f>IF(B3253="NET","",IFERROR(VLOOKUP(O3253,'2) Order Form'!$V$9:$V$905,1,FALSE),"Ikke med I order form"))</f>
        <v/>
      </c>
    </row>
    <row r="3254" spans="1:19">
      <c r="A3254">
        <v>845109</v>
      </c>
      <c r="B3254" t="s">
        <v>997</v>
      </c>
      <c r="C3254" t="s">
        <v>3939</v>
      </c>
      <c r="D3254" t="s">
        <v>1073</v>
      </c>
      <c r="E3254" t="s">
        <v>1361</v>
      </c>
      <c r="F3254" t="s">
        <v>80</v>
      </c>
      <c r="G3254" t="s">
        <v>214</v>
      </c>
      <c r="H3254">
        <v>0</v>
      </c>
      <c r="I3254">
        <v>0</v>
      </c>
      <c r="J3254">
        <v>0</v>
      </c>
      <c r="K3254">
        <v>0</v>
      </c>
      <c r="L3254">
        <v>0</v>
      </c>
      <c r="N3254" s="171" t="str">
        <f t="shared" si="153"/>
        <v>845109-DPUMC-ML</v>
      </c>
      <c r="O3254" s="172">
        <f>IF(B3254="NET","",IF(B3254="","",IFERROR(VLOOKUP(N3254,EAN!$A:$B,2,FALSE),"MANGLER - MÅ OPPDATERE EAN-FANEN")))</f>
        <v>7048652774927</v>
      </c>
      <c r="P3254" s="171">
        <f t="shared" si="154"/>
        <v>0</v>
      </c>
      <c r="Q3254" s="171">
        <f t="shared" si="155"/>
        <v>0</v>
      </c>
      <c r="S3254" s="102" t="str">
        <f>IF(B3254="NET","",IFERROR(VLOOKUP(O3254,'2) Order Form'!$V$9:$V$905,1,FALSE),"Ikke med I order form"))</f>
        <v>Ikke med I order form</v>
      </c>
    </row>
    <row r="3255" spans="1:19">
      <c r="A3255">
        <v>845109</v>
      </c>
      <c r="B3255" t="s">
        <v>997</v>
      </c>
      <c r="C3255" t="s">
        <v>3939</v>
      </c>
      <c r="D3255" t="s">
        <v>1074</v>
      </c>
      <c r="E3255" t="s">
        <v>1361</v>
      </c>
      <c r="F3255" t="s">
        <v>81</v>
      </c>
      <c r="G3255" t="s">
        <v>214</v>
      </c>
      <c r="H3255">
        <v>0</v>
      </c>
      <c r="I3255">
        <v>0</v>
      </c>
      <c r="J3255">
        <v>0</v>
      </c>
      <c r="K3255">
        <v>0</v>
      </c>
      <c r="L3255">
        <v>0</v>
      </c>
      <c r="N3255" s="171" t="str">
        <f t="shared" si="153"/>
        <v>845109-DPUMC-LXL</v>
      </c>
      <c r="O3255" s="172">
        <f>IF(B3255="NET","",IF(B3255="","",IFERROR(VLOOKUP(N3255,EAN!$A:$B,2,FALSE),"MANGLER - MÅ OPPDATERE EAN-FANEN")))</f>
        <v>7048652774910</v>
      </c>
      <c r="P3255" s="171">
        <f t="shared" si="154"/>
        <v>0</v>
      </c>
      <c r="Q3255" s="171">
        <f t="shared" si="155"/>
        <v>0</v>
      </c>
      <c r="S3255" s="102" t="str">
        <f>IF(B3255="NET","",IFERROR(VLOOKUP(O3255,'2) Order Form'!$V$9:$V$905,1,FALSE),"Ikke med I order form"))</f>
        <v>Ikke med I order form</v>
      </c>
    </row>
    <row r="3256" spans="1:19">
      <c r="A3256">
        <v>845109</v>
      </c>
      <c r="B3256" t="s">
        <v>997</v>
      </c>
      <c r="C3256" t="s">
        <v>3939</v>
      </c>
      <c r="D3256" t="s">
        <v>172</v>
      </c>
      <c r="E3256" t="s">
        <v>162</v>
      </c>
      <c r="F3256" t="s">
        <v>80</v>
      </c>
      <c r="G3256" t="s">
        <v>111</v>
      </c>
      <c r="H3256">
        <v>1</v>
      </c>
      <c r="I3256">
        <v>1</v>
      </c>
      <c r="J3256">
        <v>1</v>
      </c>
      <c r="K3256">
        <v>1</v>
      </c>
      <c r="L3256">
        <v>1</v>
      </c>
      <c r="N3256" s="171" t="str">
        <f t="shared" si="153"/>
        <v>845109-DTBLK-ML</v>
      </c>
      <c r="O3256" s="172">
        <f>IF(B3256="NET","",IF(B3256="","",IFERROR(VLOOKUP(N3256,EAN!$A:$B,2,FALSE),"MANGLER - MÅ OPPDATERE EAN-FANEN")))</f>
        <v>7048652543165</v>
      </c>
      <c r="P3256" s="171">
        <f t="shared" si="154"/>
        <v>1</v>
      </c>
      <c r="Q3256" s="171">
        <f t="shared" si="155"/>
        <v>1</v>
      </c>
      <c r="S3256" s="102" t="str">
        <f>IF(B3256="NET","",IFERROR(VLOOKUP(O3256,'2) Order Form'!$V$9:$V$905,1,FALSE),"Ikke med I order form"))</f>
        <v>Ikke med I order form</v>
      </c>
    </row>
    <row r="3257" spans="1:19">
      <c r="A3257">
        <v>845109</v>
      </c>
      <c r="B3257" t="s">
        <v>997</v>
      </c>
      <c r="C3257" t="s">
        <v>3939</v>
      </c>
      <c r="D3257" t="s">
        <v>173</v>
      </c>
      <c r="E3257" t="s">
        <v>162</v>
      </c>
      <c r="F3257" t="s">
        <v>81</v>
      </c>
      <c r="G3257" t="s">
        <v>111</v>
      </c>
      <c r="H3257">
        <v>10</v>
      </c>
      <c r="I3257">
        <v>10</v>
      </c>
      <c r="J3257">
        <v>10</v>
      </c>
      <c r="K3257">
        <v>10</v>
      </c>
      <c r="L3257">
        <v>10</v>
      </c>
      <c r="N3257" s="171" t="str">
        <f t="shared" si="153"/>
        <v>845109-DTBLK-LXL</v>
      </c>
      <c r="O3257" s="172">
        <f>IF(B3257="NET","",IF(B3257="","",IFERROR(VLOOKUP(N3257,EAN!$A:$B,2,FALSE),"MANGLER - MÅ OPPDATERE EAN-FANEN")))</f>
        <v>7048652543158</v>
      </c>
      <c r="P3257" s="171">
        <f t="shared" si="154"/>
        <v>10</v>
      </c>
      <c r="Q3257" s="171">
        <f t="shared" si="155"/>
        <v>10</v>
      </c>
      <c r="S3257" s="102" t="str">
        <f>IF(B3257="NET","",IFERROR(VLOOKUP(O3257,'2) Order Form'!$V$9:$V$905,1,FALSE),"Ikke med I order form"))</f>
        <v>Ikke med I order form</v>
      </c>
    </row>
    <row r="3258" spans="1:19">
      <c r="A3258">
        <v>845109</v>
      </c>
      <c r="B3258" t="s">
        <v>997</v>
      </c>
      <c r="C3258" t="s">
        <v>3939</v>
      </c>
      <c r="D3258" t="s">
        <v>4044</v>
      </c>
      <c r="E3258" t="s">
        <v>4045</v>
      </c>
      <c r="F3258" t="s">
        <v>80</v>
      </c>
      <c r="G3258" t="s">
        <v>111</v>
      </c>
      <c r="H3258">
        <v>-26</v>
      </c>
      <c r="I3258">
        <v>-26</v>
      </c>
      <c r="J3258">
        <v>-26</v>
      </c>
      <c r="K3258">
        <v>-26</v>
      </c>
      <c r="L3258">
        <v>-26</v>
      </c>
      <c r="N3258" s="171" t="str">
        <f t="shared" si="153"/>
        <v>845109-GSMRK-ML</v>
      </c>
      <c r="O3258" s="172" t="str">
        <f>IF(B3258="NET","",IF(B3258="","",IFERROR(VLOOKUP(N3258,EAN!$A:$B,2,FALSE),"MANGLER - MÅ OPPDATERE EAN-FANEN")))</f>
        <v>MANGLER - MÅ OPPDATERE EAN-FANEN</v>
      </c>
      <c r="P3258" s="171">
        <f t="shared" si="154"/>
        <v>-26</v>
      </c>
      <c r="Q3258" s="171">
        <f t="shared" si="155"/>
        <v>-26</v>
      </c>
      <c r="S3258" s="102" t="str">
        <f>IF(B3258="NET","",IFERROR(VLOOKUP(O3258,'2) Order Form'!$V$9:$V$905,1,FALSE),"Ikke med I order form"))</f>
        <v>Ikke med I order form</v>
      </c>
    </row>
    <row r="3259" spans="1:19">
      <c r="A3259">
        <v>845109</v>
      </c>
      <c r="B3259" t="s">
        <v>997</v>
      </c>
      <c r="C3259" t="s">
        <v>3939</v>
      </c>
      <c r="D3259" t="s">
        <v>4046</v>
      </c>
      <c r="E3259" t="s">
        <v>4045</v>
      </c>
      <c r="F3259" t="s">
        <v>81</v>
      </c>
      <c r="G3259" t="s">
        <v>111</v>
      </c>
      <c r="H3259">
        <v>-17</v>
      </c>
      <c r="I3259">
        <v>-17</v>
      </c>
      <c r="J3259">
        <v>-17</v>
      </c>
      <c r="K3259">
        <v>-17</v>
      </c>
      <c r="L3259">
        <v>-17</v>
      </c>
      <c r="N3259" s="171" t="str">
        <f t="shared" si="153"/>
        <v>845109-GSMRK-LXL</v>
      </c>
      <c r="O3259" s="172" t="str">
        <f>IF(B3259="NET","",IF(B3259="","",IFERROR(VLOOKUP(N3259,EAN!$A:$B,2,FALSE),"MANGLER - MÅ OPPDATERE EAN-FANEN")))</f>
        <v>MANGLER - MÅ OPPDATERE EAN-FANEN</v>
      </c>
      <c r="P3259" s="171">
        <f t="shared" si="154"/>
        <v>-17</v>
      </c>
      <c r="Q3259" s="171">
        <f t="shared" si="155"/>
        <v>-17</v>
      </c>
      <c r="S3259" s="102" t="str">
        <f>IF(B3259="NET","",IFERROR(VLOOKUP(O3259,'2) Order Form'!$V$9:$V$905,1,FALSE),"Ikke med I order form"))</f>
        <v>Ikke med I order form</v>
      </c>
    </row>
    <row r="3260" spans="1:19">
      <c r="A3260">
        <v>845109</v>
      </c>
      <c r="B3260" t="s">
        <v>997</v>
      </c>
      <c r="C3260" t="s">
        <v>3939</v>
      </c>
      <c r="D3260" t="s">
        <v>4031</v>
      </c>
      <c r="E3260" t="s">
        <v>4030</v>
      </c>
      <c r="F3260" t="s">
        <v>80</v>
      </c>
      <c r="G3260" t="s">
        <v>111</v>
      </c>
      <c r="H3260">
        <v>-46</v>
      </c>
      <c r="I3260">
        <v>-46</v>
      </c>
      <c r="J3260">
        <v>-46</v>
      </c>
      <c r="K3260">
        <v>-46</v>
      </c>
      <c r="L3260">
        <v>-46</v>
      </c>
      <c r="N3260" s="171" t="str">
        <f t="shared" si="153"/>
        <v>845109-GSPNT-ML</v>
      </c>
      <c r="O3260" s="172" t="str">
        <f>IF(B3260="NET","",IF(B3260="","",IFERROR(VLOOKUP(N3260,EAN!$A:$B,2,FALSE),"MANGLER - MÅ OPPDATERE EAN-FANEN")))</f>
        <v>MANGLER - MÅ OPPDATERE EAN-FANEN</v>
      </c>
      <c r="P3260" s="171">
        <f t="shared" si="154"/>
        <v>-46</v>
      </c>
      <c r="Q3260" s="171">
        <f t="shared" si="155"/>
        <v>-46</v>
      </c>
      <c r="S3260" s="102" t="str">
        <f>IF(B3260="NET","",IFERROR(VLOOKUP(O3260,'2) Order Form'!$V$9:$V$905,1,FALSE),"Ikke med I order form"))</f>
        <v>Ikke med I order form</v>
      </c>
    </row>
    <row r="3261" spans="1:19">
      <c r="A3261">
        <v>845109</v>
      </c>
      <c r="B3261" t="s">
        <v>997</v>
      </c>
      <c r="C3261" t="s">
        <v>3939</v>
      </c>
      <c r="D3261" t="s">
        <v>4032</v>
      </c>
      <c r="E3261" t="s">
        <v>4030</v>
      </c>
      <c r="F3261" t="s">
        <v>81</v>
      </c>
      <c r="G3261" t="s">
        <v>111</v>
      </c>
      <c r="H3261">
        <v>-41</v>
      </c>
      <c r="I3261">
        <v>-41</v>
      </c>
      <c r="J3261">
        <v>-41</v>
      </c>
      <c r="K3261">
        <v>-41</v>
      </c>
      <c r="L3261">
        <v>-41</v>
      </c>
      <c r="N3261" s="171" t="str">
        <f t="shared" si="153"/>
        <v>845109-GSPNT-LXL</v>
      </c>
      <c r="O3261" s="172" t="str">
        <f>IF(B3261="NET","",IF(B3261="","",IFERROR(VLOOKUP(N3261,EAN!$A:$B,2,FALSE),"MANGLER - MÅ OPPDATERE EAN-FANEN")))</f>
        <v>MANGLER - MÅ OPPDATERE EAN-FANEN</v>
      </c>
      <c r="P3261" s="171">
        <f t="shared" si="154"/>
        <v>-41</v>
      </c>
      <c r="Q3261" s="171">
        <f t="shared" si="155"/>
        <v>-41</v>
      </c>
      <c r="S3261" s="102" t="str">
        <f>IF(B3261="NET","",IFERROR(VLOOKUP(O3261,'2) Order Form'!$V$9:$V$905,1,FALSE),"Ikke med I order form"))</f>
        <v>Ikke med I order form</v>
      </c>
    </row>
    <row r="3262" spans="1:19">
      <c r="A3262">
        <v>845109</v>
      </c>
      <c r="B3262" t="s">
        <v>997</v>
      </c>
      <c r="C3262" t="s">
        <v>3939</v>
      </c>
      <c r="D3262" t="s">
        <v>4035</v>
      </c>
      <c r="E3262" t="s">
        <v>4034</v>
      </c>
      <c r="F3262" t="s">
        <v>80</v>
      </c>
      <c r="G3262" t="s">
        <v>111</v>
      </c>
      <c r="H3262">
        <v>-45</v>
      </c>
      <c r="I3262">
        <v>-45</v>
      </c>
      <c r="J3262">
        <v>-45</v>
      </c>
      <c r="K3262">
        <v>-45</v>
      </c>
      <c r="L3262">
        <v>-45</v>
      </c>
      <c r="N3262" s="171" t="str">
        <f t="shared" si="153"/>
        <v>845109-GSPRD-ML</v>
      </c>
      <c r="O3262" s="172" t="str">
        <f>IF(B3262="NET","",IF(B3262="","",IFERROR(VLOOKUP(N3262,EAN!$A:$B,2,FALSE),"MANGLER - MÅ OPPDATERE EAN-FANEN")))</f>
        <v>MANGLER - MÅ OPPDATERE EAN-FANEN</v>
      </c>
      <c r="P3262" s="171">
        <f t="shared" si="154"/>
        <v>-45</v>
      </c>
      <c r="Q3262" s="171">
        <f t="shared" si="155"/>
        <v>-45</v>
      </c>
      <c r="S3262" s="102" t="str">
        <f>IF(B3262="NET","",IFERROR(VLOOKUP(O3262,'2) Order Form'!$V$9:$V$905,1,FALSE),"Ikke med I order form"))</f>
        <v>Ikke med I order form</v>
      </c>
    </row>
    <row r="3263" spans="1:19">
      <c r="A3263">
        <v>845109</v>
      </c>
      <c r="B3263" t="s">
        <v>997</v>
      </c>
      <c r="C3263" t="s">
        <v>3939</v>
      </c>
      <c r="D3263" t="s">
        <v>4036</v>
      </c>
      <c r="E3263" t="s">
        <v>4034</v>
      </c>
      <c r="F3263" t="s">
        <v>81</v>
      </c>
      <c r="G3263" t="s">
        <v>111</v>
      </c>
      <c r="H3263">
        <v>-58</v>
      </c>
      <c r="I3263">
        <v>-58</v>
      </c>
      <c r="J3263">
        <v>-58</v>
      </c>
      <c r="K3263">
        <v>-58</v>
      </c>
      <c r="L3263">
        <v>-58</v>
      </c>
      <c r="N3263" s="171" t="str">
        <f t="shared" si="153"/>
        <v>845109-GSPRD-LXL</v>
      </c>
      <c r="O3263" s="172" t="str">
        <f>IF(B3263="NET","",IF(B3263="","",IFERROR(VLOOKUP(N3263,EAN!$A:$B,2,FALSE),"MANGLER - MÅ OPPDATERE EAN-FANEN")))</f>
        <v>MANGLER - MÅ OPPDATERE EAN-FANEN</v>
      </c>
      <c r="P3263" s="171">
        <f t="shared" si="154"/>
        <v>-58</v>
      </c>
      <c r="Q3263" s="171">
        <f t="shared" si="155"/>
        <v>-58</v>
      </c>
      <c r="S3263" s="102" t="str">
        <f>IF(B3263="NET","",IFERROR(VLOOKUP(O3263,'2) Order Form'!$V$9:$V$905,1,FALSE),"Ikke med I order form"))</f>
        <v>Ikke med I order form</v>
      </c>
    </row>
    <row r="3264" spans="1:19">
      <c r="A3264">
        <v>845109</v>
      </c>
      <c r="B3264" t="s">
        <v>997</v>
      </c>
      <c r="C3264" t="s">
        <v>3939</v>
      </c>
      <c r="D3264" t="s">
        <v>179</v>
      </c>
      <c r="E3264" t="s">
        <v>163</v>
      </c>
      <c r="F3264" t="s">
        <v>80</v>
      </c>
      <c r="G3264" t="s">
        <v>111</v>
      </c>
      <c r="H3264">
        <v>21</v>
      </c>
      <c r="I3264">
        <v>21</v>
      </c>
      <c r="J3264">
        <v>21</v>
      </c>
      <c r="K3264">
        <v>21</v>
      </c>
      <c r="L3264">
        <v>21</v>
      </c>
      <c r="N3264" s="171" t="str">
        <f t="shared" si="153"/>
        <v>845109-GSWHT-ML</v>
      </c>
      <c r="O3264" s="172">
        <f>IF(B3264="NET","",IF(B3264="","",IFERROR(VLOOKUP(N3264,EAN!$A:$B,2,FALSE),"MANGLER - MÅ OPPDATERE EAN-FANEN")))</f>
        <v>7048652543202</v>
      </c>
      <c r="P3264" s="171">
        <f t="shared" si="154"/>
        <v>21</v>
      </c>
      <c r="Q3264" s="171">
        <f t="shared" si="155"/>
        <v>21</v>
      </c>
      <c r="S3264" s="102" t="str">
        <f>IF(B3264="NET","",IFERROR(VLOOKUP(O3264,'2) Order Form'!$V$9:$V$905,1,FALSE),"Ikke med I order form"))</f>
        <v>Ikke med I order form</v>
      </c>
    </row>
    <row r="3265" spans="1:19">
      <c r="A3265">
        <v>845109</v>
      </c>
      <c r="B3265" t="s">
        <v>997</v>
      </c>
      <c r="C3265" t="s">
        <v>3939</v>
      </c>
      <c r="D3265" t="s">
        <v>180</v>
      </c>
      <c r="E3265" t="s">
        <v>163</v>
      </c>
      <c r="F3265" t="s">
        <v>81</v>
      </c>
      <c r="G3265" t="s">
        <v>111</v>
      </c>
      <c r="H3265">
        <v>31</v>
      </c>
      <c r="I3265">
        <v>31</v>
      </c>
      <c r="J3265">
        <v>31</v>
      </c>
      <c r="K3265">
        <v>31</v>
      </c>
      <c r="L3265">
        <v>31</v>
      </c>
      <c r="N3265" s="171" t="str">
        <f t="shared" si="153"/>
        <v>845109-GSWHT-LXL</v>
      </c>
      <c r="O3265" s="172">
        <f>IF(B3265="NET","",IF(B3265="","",IFERROR(VLOOKUP(N3265,EAN!$A:$B,2,FALSE),"MANGLER - MÅ OPPDATERE EAN-FANEN")))</f>
        <v>7048652543196</v>
      </c>
      <c r="P3265" s="171">
        <f t="shared" si="154"/>
        <v>31</v>
      </c>
      <c r="Q3265" s="171">
        <f t="shared" si="155"/>
        <v>31</v>
      </c>
      <c r="S3265" s="102" t="str">
        <f>IF(B3265="NET","",IFERROR(VLOOKUP(O3265,'2) Order Form'!$V$9:$V$905,1,FALSE),"Ikke med I order form"))</f>
        <v>Ikke med I order form</v>
      </c>
    </row>
    <row r="3266" spans="1:19">
      <c r="A3266">
        <v>845109</v>
      </c>
      <c r="B3266" t="s">
        <v>997</v>
      </c>
      <c r="C3266" t="s">
        <v>3939</v>
      </c>
      <c r="D3266" t="s">
        <v>544</v>
      </c>
      <c r="E3266" t="s">
        <v>998</v>
      </c>
      <c r="F3266" t="s">
        <v>80</v>
      </c>
      <c r="G3266" t="s">
        <v>214</v>
      </c>
      <c r="H3266">
        <v>0</v>
      </c>
      <c r="I3266">
        <v>0</v>
      </c>
      <c r="J3266">
        <v>0</v>
      </c>
      <c r="K3266">
        <v>0</v>
      </c>
      <c r="L3266">
        <v>0</v>
      </c>
      <c r="N3266" s="171" t="str">
        <f t="shared" si="153"/>
        <v>845109-MAQMM-ML</v>
      </c>
      <c r="O3266" s="172">
        <f>IF(B3266="NET","",IF(B3266="","",IFERROR(VLOOKUP(N3266,EAN!$A:$B,2,FALSE),"MANGLER - MÅ OPPDATERE EAN-FANEN")))</f>
        <v>7048652661357</v>
      </c>
      <c r="P3266" s="171">
        <f t="shared" si="154"/>
        <v>0</v>
      </c>
      <c r="Q3266" s="171">
        <f t="shared" si="155"/>
        <v>0</v>
      </c>
      <c r="S3266" s="102" t="str">
        <f>IF(B3266="NET","",IFERROR(VLOOKUP(O3266,'2) Order Form'!$V$9:$V$905,1,FALSE),"Ikke med I order form"))</f>
        <v>Ikke med I order form</v>
      </c>
    </row>
    <row r="3267" spans="1:19">
      <c r="A3267">
        <v>845109</v>
      </c>
      <c r="B3267" t="s">
        <v>997</v>
      </c>
      <c r="C3267" t="s">
        <v>3939</v>
      </c>
      <c r="D3267" t="s">
        <v>545</v>
      </c>
      <c r="E3267" t="s">
        <v>998</v>
      </c>
      <c r="F3267" t="s">
        <v>81</v>
      </c>
      <c r="G3267" t="s">
        <v>214</v>
      </c>
      <c r="H3267">
        <v>0</v>
      </c>
      <c r="I3267">
        <v>0</v>
      </c>
      <c r="J3267">
        <v>0</v>
      </c>
      <c r="K3267">
        <v>0</v>
      </c>
      <c r="L3267">
        <v>0</v>
      </c>
      <c r="N3267" s="171" t="str">
        <f t="shared" si="153"/>
        <v>845109-MAQMM-LXL</v>
      </c>
      <c r="O3267" s="172">
        <f>IF(B3267="NET","",IF(B3267="","",IFERROR(VLOOKUP(N3267,EAN!$A:$B,2,FALSE),"MANGLER - MÅ OPPDATERE EAN-FANEN")))</f>
        <v>7048652661340</v>
      </c>
      <c r="P3267" s="171">
        <f t="shared" si="154"/>
        <v>0</v>
      </c>
      <c r="Q3267" s="171">
        <f t="shared" si="155"/>
        <v>0</v>
      </c>
      <c r="S3267" s="102" t="str">
        <f>IF(B3267="NET","",IFERROR(VLOOKUP(O3267,'2) Order Form'!$V$9:$V$905,1,FALSE),"Ikke med I order form"))</f>
        <v>Ikke med I order form</v>
      </c>
    </row>
    <row r="3268" spans="1:19">
      <c r="A3268">
        <v>845109</v>
      </c>
      <c r="B3268" t="s">
        <v>997</v>
      </c>
      <c r="C3268" t="s">
        <v>3939</v>
      </c>
      <c r="D3268" t="s">
        <v>1076</v>
      </c>
      <c r="E3268" t="s">
        <v>2867</v>
      </c>
      <c r="F3268" t="s">
        <v>80</v>
      </c>
      <c r="G3268" t="s">
        <v>214</v>
      </c>
      <c r="H3268">
        <v>0</v>
      </c>
      <c r="I3268">
        <v>0</v>
      </c>
      <c r="J3268">
        <v>0</v>
      </c>
      <c r="K3268">
        <v>0</v>
      </c>
      <c r="L3268">
        <v>0</v>
      </c>
      <c r="N3268" s="171" t="str">
        <f t="shared" si="153"/>
        <v>845109-MBUOE-ML</v>
      </c>
      <c r="O3268" s="172">
        <f>IF(B3268="NET","",IF(B3268="","",IFERROR(VLOOKUP(N3268,EAN!$A:$B,2,FALSE),"MANGLER - MÅ OPPDATERE EAN-FANEN")))</f>
        <v>7048652767868</v>
      </c>
      <c r="P3268" s="171">
        <f t="shared" si="154"/>
        <v>0</v>
      </c>
      <c r="Q3268" s="171">
        <f t="shared" si="155"/>
        <v>0</v>
      </c>
      <c r="S3268" s="102" t="str">
        <f>IF(B3268="NET","",IFERROR(VLOOKUP(O3268,'2) Order Form'!$V$9:$V$905,1,FALSE),"Ikke med I order form"))</f>
        <v>Ikke med I order form</v>
      </c>
    </row>
    <row r="3269" spans="1:19">
      <c r="A3269">
        <v>845109</v>
      </c>
      <c r="B3269" t="s">
        <v>997</v>
      </c>
      <c r="C3269" t="s">
        <v>3939</v>
      </c>
      <c r="D3269" t="s">
        <v>1077</v>
      </c>
      <c r="E3269" t="s">
        <v>2867</v>
      </c>
      <c r="F3269" t="s">
        <v>81</v>
      </c>
      <c r="G3269" t="s">
        <v>214</v>
      </c>
      <c r="H3269">
        <v>0</v>
      </c>
      <c r="I3269">
        <v>0</v>
      </c>
      <c r="J3269">
        <v>0</v>
      </c>
      <c r="K3269">
        <v>0</v>
      </c>
      <c r="L3269">
        <v>0</v>
      </c>
      <c r="N3269" s="171" t="str">
        <f t="shared" si="153"/>
        <v>845109-MBUOE-LXL</v>
      </c>
      <c r="O3269" s="172">
        <f>IF(B3269="NET","",IF(B3269="","",IFERROR(VLOOKUP(N3269,EAN!$A:$B,2,FALSE),"MANGLER - MÅ OPPDATERE EAN-FANEN")))</f>
        <v>7048652767851</v>
      </c>
      <c r="P3269" s="171">
        <f t="shared" si="154"/>
        <v>0</v>
      </c>
      <c r="Q3269" s="171">
        <f t="shared" si="155"/>
        <v>0</v>
      </c>
      <c r="S3269" s="102" t="str">
        <f>IF(B3269="NET","",IFERROR(VLOOKUP(O3269,'2) Order Form'!$V$9:$V$905,1,FALSE),"Ikke med I order form"))</f>
        <v>Ikke med I order form</v>
      </c>
    </row>
    <row r="3270" spans="1:19">
      <c r="A3270">
        <v>845109</v>
      </c>
      <c r="B3270" t="s">
        <v>997</v>
      </c>
      <c r="C3270" t="s">
        <v>3939</v>
      </c>
      <c r="D3270" t="s">
        <v>546</v>
      </c>
      <c r="E3270" t="s">
        <v>999</v>
      </c>
      <c r="F3270" t="s">
        <v>80</v>
      </c>
      <c r="G3270" t="s">
        <v>214</v>
      </c>
      <c r="H3270">
        <v>0</v>
      </c>
      <c r="I3270">
        <v>0</v>
      </c>
      <c r="J3270">
        <v>0</v>
      </c>
      <c r="K3270">
        <v>0</v>
      </c>
      <c r="L3270">
        <v>0</v>
      </c>
      <c r="N3270" s="171" t="str">
        <f t="shared" si="153"/>
        <v>845109-MCHORM-ML</v>
      </c>
      <c r="O3270" s="172">
        <f>IF(B3270="NET","",IF(B3270="","",IFERROR(VLOOKUP(N3270,EAN!$A:$B,2,FALSE),"MANGLER - MÅ OPPDATERE EAN-FANEN")))</f>
        <v>7048652661371</v>
      </c>
      <c r="P3270" s="171">
        <f t="shared" si="154"/>
        <v>0</v>
      </c>
      <c r="Q3270" s="171">
        <f t="shared" si="155"/>
        <v>0</v>
      </c>
      <c r="S3270" s="102" t="str">
        <f>IF(B3270="NET","",IFERROR(VLOOKUP(O3270,'2) Order Form'!$V$9:$V$905,1,FALSE),"Ikke med I order form"))</f>
        <v>Ikke med I order form</v>
      </c>
    </row>
    <row r="3271" spans="1:19">
      <c r="A3271">
        <v>845109</v>
      </c>
      <c r="B3271" t="s">
        <v>997</v>
      </c>
      <c r="C3271" t="s">
        <v>3939</v>
      </c>
      <c r="D3271" t="s">
        <v>547</v>
      </c>
      <c r="E3271" t="s">
        <v>999</v>
      </c>
      <c r="F3271" t="s">
        <v>81</v>
      </c>
      <c r="G3271" t="s">
        <v>214</v>
      </c>
      <c r="H3271">
        <v>0</v>
      </c>
      <c r="I3271">
        <v>0</v>
      </c>
      <c r="J3271">
        <v>0</v>
      </c>
      <c r="K3271">
        <v>0</v>
      </c>
      <c r="L3271">
        <v>0</v>
      </c>
      <c r="N3271" s="171" t="str">
        <f t="shared" si="153"/>
        <v>845109-MCHORM-LXL</v>
      </c>
      <c r="O3271" s="172">
        <f>IF(B3271="NET","",IF(B3271="","",IFERROR(VLOOKUP(N3271,EAN!$A:$B,2,FALSE),"MANGLER - MÅ OPPDATERE EAN-FANEN")))</f>
        <v>7048652661364</v>
      </c>
      <c r="P3271" s="171">
        <f t="shared" si="154"/>
        <v>0</v>
      </c>
      <c r="Q3271" s="171">
        <f t="shared" si="155"/>
        <v>0</v>
      </c>
      <c r="S3271" s="102" t="str">
        <f>IF(B3271="NET","",IFERROR(VLOOKUP(O3271,'2) Order Form'!$V$9:$V$905,1,FALSE),"Ikke med I order form"))</f>
        <v>Ikke med I order form</v>
      </c>
    </row>
    <row r="3272" spans="1:19">
      <c r="A3272">
        <v>845109</v>
      </c>
      <c r="B3272" t="s">
        <v>997</v>
      </c>
      <c r="C3272" t="s">
        <v>3939</v>
      </c>
      <c r="D3272" t="s">
        <v>1092</v>
      </c>
      <c r="E3272" t="s">
        <v>2868</v>
      </c>
      <c r="F3272" t="s">
        <v>80</v>
      </c>
      <c r="G3272" t="s">
        <v>214</v>
      </c>
      <c r="H3272">
        <v>0</v>
      </c>
      <c r="I3272">
        <v>0</v>
      </c>
      <c r="J3272">
        <v>0</v>
      </c>
      <c r="K3272">
        <v>0</v>
      </c>
      <c r="L3272">
        <v>0</v>
      </c>
      <c r="N3272" s="171" t="str">
        <f t="shared" si="153"/>
        <v>845109-MFLU-ML</v>
      </c>
      <c r="O3272" s="172">
        <f>IF(B3272="NET","",IF(B3272="","",IFERROR(VLOOKUP(N3272,EAN!$A:$B,2,FALSE),"MANGLER - MÅ OPPDATERE EAN-FANEN")))</f>
        <v>7048652767882</v>
      </c>
      <c r="P3272" s="171">
        <f t="shared" si="154"/>
        <v>0</v>
      </c>
      <c r="Q3272" s="171">
        <f t="shared" si="155"/>
        <v>0</v>
      </c>
      <c r="S3272" s="102" t="str">
        <f>IF(B3272="NET","",IFERROR(VLOOKUP(O3272,'2) Order Form'!$V$9:$V$905,1,FALSE),"Ikke med I order form"))</f>
        <v>Ikke med I order form</v>
      </c>
    </row>
    <row r="3273" spans="1:19">
      <c r="A3273">
        <v>845109</v>
      </c>
      <c r="B3273" t="s">
        <v>997</v>
      </c>
      <c r="C3273" t="s">
        <v>3939</v>
      </c>
      <c r="D3273" t="s">
        <v>1093</v>
      </c>
      <c r="E3273" t="s">
        <v>2868</v>
      </c>
      <c r="F3273" t="s">
        <v>81</v>
      </c>
      <c r="G3273" t="s">
        <v>214</v>
      </c>
      <c r="H3273">
        <v>0</v>
      </c>
      <c r="I3273">
        <v>0</v>
      </c>
      <c r="J3273">
        <v>0</v>
      </c>
      <c r="K3273">
        <v>0</v>
      </c>
      <c r="L3273">
        <v>0</v>
      </c>
      <c r="N3273" s="171" t="str">
        <f t="shared" si="153"/>
        <v>845109-MFLU-LXL</v>
      </c>
      <c r="O3273" s="172">
        <f>IF(B3273="NET","",IF(B3273="","",IFERROR(VLOOKUP(N3273,EAN!$A:$B,2,FALSE),"MANGLER - MÅ OPPDATERE EAN-FANEN")))</f>
        <v>7048652767875</v>
      </c>
      <c r="P3273" s="171">
        <f t="shared" si="154"/>
        <v>0</v>
      </c>
      <c r="Q3273" s="171">
        <f t="shared" si="155"/>
        <v>0</v>
      </c>
      <c r="S3273" s="102" t="str">
        <f>IF(B3273="NET","",IFERROR(VLOOKUP(O3273,'2) Order Form'!$V$9:$V$905,1,FALSE),"Ikke med I order form"))</f>
        <v>Ikke med I order form</v>
      </c>
    </row>
    <row r="3274" spans="1:19">
      <c r="A3274">
        <v>845109</v>
      </c>
      <c r="B3274" t="s">
        <v>997</v>
      </c>
      <c r="C3274" t="s">
        <v>3939</v>
      </c>
      <c r="D3274" t="s">
        <v>548</v>
      </c>
      <c r="E3274" t="s">
        <v>1000</v>
      </c>
      <c r="F3274" t="s">
        <v>80</v>
      </c>
      <c r="G3274" t="s">
        <v>214</v>
      </c>
      <c r="H3274">
        <v>0</v>
      </c>
      <c r="I3274">
        <v>0</v>
      </c>
      <c r="J3274">
        <v>0</v>
      </c>
      <c r="K3274">
        <v>0</v>
      </c>
      <c r="L3274">
        <v>0</v>
      </c>
      <c r="N3274" s="171" t="str">
        <f t="shared" si="153"/>
        <v>845109-MFRMC-ML</v>
      </c>
      <c r="O3274" s="172">
        <f>IF(B3274="NET","",IF(B3274="","",IFERROR(VLOOKUP(N3274,EAN!$A:$B,2,FALSE),"MANGLER - MÅ OPPDATERE EAN-FANEN")))</f>
        <v>7048652553768</v>
      </c>
      <c r="P3274" s="171">
        <f t="shared" si="154"/>
        <v>0</v>
      </c>
      <c r="Q3274" s="171">
        <f t="shared" si="155"/>
        <v>0</v>
      </c>
      <c r="S3274" s="102" t="str">
        <f>IF(B3274="NET","",IFERROR(VLOOKUP(O3274,'2) Order Form'!$V$9:$V$905,1,FALSE),"Ikke med I order form"))</f>
        <v>Ikke med I order form</v>
      </c>
    </row>
    <row r="3275" spans="1:19">
      <c r="A3275">
        <v>845109</v>
      </c>
      <c r="B3275" t="s">
        <v>997</v>
      </c>
      <c r="C3275" t="s">
        <v>3939</v>
      </c>
      <c r="D3275" t="s">
        <v>549</v>
      </c>
      <c r="E3275" t="s">
        <v>1000</v>
      </c>
      <c r="F3275" t="s">
        <v>81</v>
      </c>
      <c r="G3275" t="s">
        <v>214</v>
      </c>
      <c r="H3275">
        <v>0</v>
      </c>
      <c r="I3275">
        <v>0</v>
      </c>
      <c r="J3275">
        <v>0</v>
      </c>
      <c r="K3275">
        <v>0</v>
      </c>
      <c r="L3275">
        <v>0</v>
      </c>
      <c r="N3275" s="171" t="str">
        <f t="shared" si="153"/>
        <v>845109-MFRMC-LXL</v>
      </c>
      <c r="O3275" s="172">
        <f>IF(B3275="NET","",IF(B3275="","",IFERROR(VLOOKUP(N3275,EAN!$A:$B,2,FALSE),"MANGLER - MÅ OPPDATERE EAN-FANEN")))</f>
        <v>7048652553751</v>
      </c>
      <c r="P3275" s="171">
        <f t="shared" si="154"/>
        <v>0</v>
      </c>
      <c r="Q3275" s="171">
        <f t="shared" si="155"/>
        <v>0</v>
      </c>
      <c r="S3275" s="102" t="str">
        <f>IF(B3275="NET","",IFERROR(VLOOKUP(O3275,'2) Order Form'!$V$9:$V$905,1,FALSE),"Ikke med I order form"))</f>
        <v>Ikke med I order form</v>
      </c>
    </row>
    <row r="3276" spans="1:19">
      <c r="A3276">
        <v>845109</v>
      </c>
      <c r="B3276" t="s">
        <v>997</v>
      </c>
      <c r="C3276" t="s">
        <v>3939</v>
      </c>
      <c r="D3276" t="s">
        <v>550</v>
      </c>
      <c r="E3276" t="s">
        <v>1001</v>
      </c>
      <c r="F3276" t="s">
        <v>80</v>
      </c>
      <c r="G3276" t="s">
        <v>214</v>
      </c>
      <c r="H3276">
        <v>0</v>
      </c>
      <c r="I3276">
        <v>0</v>
      </c>
      <c r="J3276">
        <v>0</v>
      </c>
      <c r="K3276">
        <v>0</v>
      </c>
      <c r="L3276">
        <v>0</v>
      </c>
      <c r="N3276" s="171" t="str">
        <f t="shared" si="153"/>
        <v>845109-MRBMC-ML</v>
      </c>
      <c r="O3276" s="172">
        <f>IF(B3276="NET","",IF(B3276="","",IFERROR(VLOOKUP(N3276,EAN!$A:$B,2,FALSE),"MANGLER - MÅ OPPDATERE EAN-FANEN")))</f>
        <v>7048652553782</v>
      </c>
      <c r="P3276" s="171">
        <f t="shared" si="154"/>
        <v>0</v>
      </c>
      <c r="Q3276" s="171">
        <f t="shared" si="155"/>
        <v>0</v>
      </c>
      <c r="S3276" s="102" t="str">
        <f>IF(B3276="NET","",IFERROR(VLOOKUP(O3276,'2) Order Form'!$V$9:$V$905,1,FALSE),"Ikke med I order form"))</f>
        <v>Ikke med I order form</v>
      </c>
    </row>
    <row r="3277" spans="1:19">
      <c r="A3277">
        <v>845109</v>
      </c>
      <c r="B3277" t="s">
        <v>997</v>
      </c>
      <c r="C3277" t="s">
        <v>3939</v>
      </c>
      <c r="D3277" t="s">
        <v>551</v>
      </c>
      <c r="E3277" t="s">
        <v>1001</v>
      </c>
      <c r="F3277" t="s">
        <v>81</v>
      </c>
      <c r="G3277" t="s">
        <v>214</v>
      </c>
      <c r="H3277">
        <v>0</v>
      </c>
      <c r="I3277">
        <v>0</v>
      </c>
      <c r="J3277">
        <v>0</v>
      </c>
      <c r="K3277">
        <v>0</v>
      </c>
      <c r="L3277">
        <v>0</v>
      </c>
      <c r="N3277" s="171" t="str">
        <f t="shared" si="153"/>
        <v>845109-MRBMC-LXL</v>
      </c>
      <c r="O3277" s="172">
        <f>IF(B3277="NET","",IF(B3277="","",IFERROR(VLOOKUP(N3277,EAN!$A:$B,2,FALSE),"MANGLER - MÅ OPPDATERE EAN-FANEN")))</f>
        <v>7048652553775</v>
      </c>
      <c r="P3277" s="171">
        <f t="shared" si="154"/>
        <v>0</v>
      </c>
      <c r="Q3277" s="171">
        <f t="shared" si="155"/>
        <v>0</v>
      </c>
      <c r="S3277" s="102" t="str">
        <f>IF(B3277="NET","",IFERROR(VLOOKUP(O3277,'2) Order Form'!$V$9:$V$905,1,FALSE),"Ikke med I order form"))</f>
        <v>Ikke med I order form</v>
      </c>
    </row>
    <row r="3278" spans="1:19">
      <c r="A3278">
        <v>845109</v>
      </c>
      <c r="B3278" t="s">
        <v>997</v>
      </c>
      <c r="C3278" t="s">
        <v>3939</v>
      </c>
      <c r="D3278" t="s">
        <v>1680</v>
      </c>
      <c r="E3278" t="s">
        <v>1679</v>
      </c>
      <c r="F3278" t="s">
        <v>80</v>
      </c>
      <c r="G3278" t="s">
        <v>111</v>
      </c>
      <c r="H3278">
        <v>0</v>
      </c>
      <c r="I3278">
        <v>0</v>
      </c>
      <c r="J3278">
        <v>0</v>
      </c>
      <c r="K3278">
        <v>0</v>
      </c>
      <c r="L3278">
        <v>0</v>
      </c>
      <c r="N3278" s="171" t="str">
        <f t="shared" si="153"/>
        <v>845109-NEOBL-ML</v>
      </c>
      <c r="O3278" s="172" t="str">
        <f>IF(B3278="NET","",IF(B3278="","",IFERROR(VLOOKUP(N3278,EAN!$A:$B,2,FALSE),"MANGLER - MÅ OPPDATERE EAN-FANEN")))</f>
        <v>MANGLER - MÅ OPPDATERE EAN-FANEN</v>
      </c>
      <c r="P3278" s="171">
        <f t="shared" si="154"/>
        <v>0</v>
      </c>
      <c r="Q3278" s="171">
        <f t="shared" si="155"/>
        <v>0</v>
      </c>
      <c r="S3278" s="102" t="str">
        <f>IF(B3278="NET","",IFERROR(VLOOKUP(O3278,'2) Order Form'!$V$9:$V$905,1,FALSE),"Ikke med I order form"))</f>
        <v>Ikke med I order form</v>
      </c>
    </row>
    <row r="3279" spans="1:19">
      <c r="A3279">
        <v>845109</v>
      </c>
      <c r="B3279" t="s">
        <v>997</v>
      </c>
      <c r="C3279" t="s">
        <v>3939</v>
      </c>
      <c r="D3279" t="s">
        <v>1681</v>
      </c>
      <c r="E3279" t="s">
        <v>1679</v>
      </c>
      <c r="F3279" t="s">
        <v>81</v>
      </c>
      <c r="G3279" t="s">
        <v>111</v>
      </c>
      <c r="H3279">
        <v>0</v>
      </c>
      <c r="I3279">
        <v>0</v>
      </c>
      <c r="J3279">
        <v>0</v>
      </c>
      <c r="K3279">
        <v>0</v>
      </c>
      <c r="L3279">
        <v>0</v>
      </c>
      <c r="N3279" s="171" t="str">
        <f t="shared" si="153"/>
        <v>845109-NEOBL-LXL</v>
      </c>
      <c r="O3279" s="172" t="str">
        <f>IF(B3279="NET","",IF(B3279="","",IFERROR(VLOOKUP(N3279,EAN!$A:$B,2,FALSE),"MANGLER - MÅ OPPDATERE EAN-FANEN")))</f>
        <v>MANGLER - MÅ OPPDATERE EAN-FANEN</v>
      </c>
      <c r="P3279" s="171">
        <f t="shared" si="154"/>
        <v>0</v>
      </c>
      <c r="Q3279" s="171">
        <f t="shared" si="155"/>
        <v>0</v>
      </c>
      <c r="S3279" s="102" t="str">
        <f>IF(B3279="NET","",IFERROR(VLOOKUP(O3279,'2) Order Form'!$V$9:$V$905,1,FALSE),"Ikke med I order form"))</f>
        <v>Ikke med I order form</v>
      </c>
    </row>
    <row r="3280" spans="1:19">
      <c r="A3280">
        <v>845109</v>
      </c>
      <c r="B3280" t="s">
        <v>997</v>
      </c>
      <c r="C3280" t="s">
        <v>3939</v>
      </c>
      <c r="D3280" t="s">
        <v>1684</v>
      </c>
      <c r="E3280" t="s">
        <v>1683</v>
      </c>
      <c r="F3280" t="s">
        <v>80</v>
      </c>
      <c r="G3280" t="s">
        <v>214</v>
      </c>
      <c r="H3280">
        <v>-7</v>
      </c>
      <c r="I3280">
        <v>-7</v>
      </c>
      <c r="J3280">
        <v>-7</v>
      </c>
      <c r="K3280">
        <v>-7</v>
      </c>
      <c r="L3280">
        <v>-7</v>
      </c>
      <c r="N3280" s="171" t="str">
        <f t="shared" si="153"/>
        <v>845109-NEOPI-ML</v>
      </c>
      <c r="O3280" s="172">
        <f>IF(B3280="NET","",IF(B3280="","",IFERROR(VLOOKUP(N3280,EAN!$A:$B,2,FALSE),"MANGLER - MÅ OPPDATERE EAN-FANEN")))</f>
        <v>7048652892256</v>
      </c>
      <c r="P3280" s="171">
        <f t="shared" si="154"/>
        <v>-7</v>
      </c>
      <c r="Q3280" s="171">
        <f t="shared" si="155"/>
        <v>-7</v>
      </c>
      <c r="S3280" s="102" t="str">
        <f>IF(B3280="NET","",IFERROR(VLOOKUP(O3280,'2) Order Form'!$V$9:$V$905,1,FALSE),"Ikke med I order form"))</f>
        <v>Ikke med I order form</v>
      </c>
    </row>
    <row r="3281" spans="1:19">
      <c r="A3281">
        <v>845109</v>
      </c>
      <c r="B3281" t="s">
        <v>997</v>
      </c>
      <c r="C3281" t="s">
        <v>3939</v>
      </c>
      <c r="D3281" t="s">
        <v>1685</v>
      </c>
      <c r="E3281" t="s">
        <v>1683</v>
      </c>
      <c r="F3281" t="s">
        <v>81</v>
      </c>
      <c r="G3281" t="s">
        <v>214</v>
      </c>
      <c r="H3281">
        <v>-7</v>
      </c>
      <c r="I3281">
        <v>-7</v>
      </c>
      <c r="J3281">
        <v>-7</v>
      </c>
      <c r="K3281">
        <v>-7</v>
      </c>
      <c r="L3281">
        <v>-7</v>
      </c>
      <c r="N3281" s="171" t="str">
        <f t="shared" si="153"/>
        <v>845109-NEOPI-LXL</v>
      </c>
      <c r="O3281" s="172">
        <f>IF(B3281="NET","",IF(B3281="","",IFERROR(VLOOKUP(N3281,EAN!$A:$B,2,FALSE),"MANGLER - MÅ OPPDATERE EAN-FANEN")))</f>
        <v>7048652892249</v>
      </c>
      <c r="P3281" s="171">
        <f t="shared" si="154"/>
        <v>-7</v>
      </c>
      <c r="Q3281" s="171">
        <f t="shared" si="155"/>
        <v>-7</v>
      </c>
      <c r="S3281" s="102" t="str">
        <f>IF(B3281="NET","",IFERROR(VLOOKUP(O3281,'2) Order Form'!$V$9:$V$905,1,FALSE),"Ikke med I order form"))</f>
        <v>Ikke med I order form</v>
      </c>
    </row>
    <row r="3282" spans="1:19">
      <c r="A3282">
        <v>845109</v>
      </c>
      <c r="B3282" t="s">
        <v>997</v>
      </c>
      <c r="C3282" t="s">
        <v>3939</v>
      </c>
      <c r="D3282" t="s">
        <v>1690</v>
      </c>
      <c r="E3282" t="s">
        <v>2900</v>
      </c>
      <c r="F3282" t="s">
        <v>80</v>
      </c>
      <c r="G3282" t="s">
        <v>214</v>
      </c>
      <c r="H3282">
        <v>41</v>
      </c>
      <c r="I3282">
        <v>41</v>
      </c>
      <c r="J3282">
        <v>41</v>
      </c>
      <c r="K3282">
        <v>41</v>
      </c>
      <c r="L3282">
        <v>41</v>
      </c>
      <c r="N3282" s="171" t="str">
        <f t="shared" si="153"/>
        <v>845109-SASGR-ML</v>
      </c>
      <c r="O3282" s="172">
        <f>IF(B3282="NET","",IF(B3282="","",IFERROR(VLOOKUP(N3282,EAN!$A:$B,2,FALSE),"MANGLER - MÅ OPPDATERE EAN-FANEN")))</f>
        <v>7048652892270</v>
      </c>
      <c r="P3282" s="171">
        <f t="shared" si="154"/>
        <v>41</v>
      </c>
      <c r="Q3282" s="171">
        <f t="shared" si="155"/>
        <v>41</v>
      </c>
      <c r="S3282" s="102" t="str">
        <f>IF(B3282="NET","",IFERROR(VLOOKUP(O3282,'2) Order Form'!$V$9:$V$905,1,FALSE),"Ikke med I order form"))</f>
        <v>Ikke med I order form</v>
      </c>
    </row>
    <row r="3283" spans="1:19">
      <c r="A3283">
        <v>845109</v>
      </c>
      <c r="B3283" t="s">
        <v>997</v>
      </c>
      <c r="C3283" t="s">
        <v>3939</v>
      </c>
      <c r="D3283" t="s">
        <v>1691</v>
      </c>
      <c r="E3283" t="s">
        <v>2900</v>
      </c>
      <c r="F3283" t="s">
        <v>81</v>
      </c>
      <c r="G3283" t="s">
        <v>214</v>
      </c>
      <c r="H3283">
        <v>15</v>
      </c>
      <c r="I3283">
        <v>15</v>
      </c>
      <c r="J3283">
        <v>15</v>
      </c>
      <c r="K3283">
        <v>15</v>
      </c>
      <c r="L3283">
        <v>15</v>
      </c>
      <c r="N3283" s="171" t="str">
        <f t="shared" ref="N3283:N3346" si="156">CONCATENATE(A3283,"-",D3283)</f>
        <v>845109-SASGR-LXL</v>
      </c>
      <c r="O3283" s="172">
        <f>IF(B3283="NET","",IF(B3283="","",IFERROR(VLOOKUP(N3283,EAN!$A:$B,2,FALSE),"MANGLER - MÅ OPPDATERE EAN-FANEN")))</f>
        <v>7048652892263</v>
      </c>
      <c r="P3283" s="171">
        <f t="shared" ref="P3283:P3346" si="157">H3283</f>
        <v>15</v>
      </c>
      <c r="Q3283" s="171">
        <f t="shared" ref="Q3283:Q3346" si="158">L3283</f>
        <v>15</v>
      </c>
      <c r="S3283" s="102" t="str">
        <f>IF(B3283="NET","",IFERROR(VLOOKUP(O3283,'2) Order Form'!$V$9:$V$905,1,FALSE),"Ikke med I order form"))</f>
        <v>Ikke med I order form</v>
      </c>
    </row>
    <row r="3284" spans="1:19">
      <c r="A3284">
        <v>845109</v>
      </c>
      <c r="B3284" t="s">
        <v>997</v>
      </c>
      <c r="C3284" t="s">
        <v>3939</v>
      </c>
      <c r="D3284" t="s">
        <v>1498</v>
      </c>
      <c r="E3284" t="s">
        <v>1475</v>
      </c>
      <c r="F3284" t="s">
        <v>80</v>
      </c>
      <c r="G3284" t="s">
        <v>214</v>
      </c>
      <c r="H3284">
        <v>8</v>
      </c>
      <c r="I3284">
        <v>8</v>
      </c>
      <c r="J3284">
        <v>8</v>
      </c>
      <c r="K3284">
        <v>8</v>
      </c>
      <c r="L3284">
        <v>8</v>
      </c>
      <c r="N3284" s="171" t="str">
        <f t="shared" si="156"/>
        <v>845109-WOLND-ML</v>
      </c>
      <c r="O3284" s="172">
        <f>IF(B3284="NET","",IF(B3284="","",IFERROR(VLOOKUP(N3284,EAN!$A:$B,2,FALSE),"MANGLER - MÅ OPPDATERE EAN-FANEN")))</f>
        <v>7048652892294</v>
      </c>
      <c r="P3284" s="171">
        <f t="shared" si="157"/>
        <v>8</v>
      </c>
      <c r="Q3284" s="171">
        <f t="shared" si="158"/>
        <v>8</v>
      </c>
      <c r="S3284" s="102" t="str">
        <f>IF(B3284="NET","",IFERROR(VLOOKUP(O3284,'2) Order Form'!$V$9:$V$905,1,FALSE),"Ikke med I order form"))</f>
        <v>Ikke med I order form</v>
      </c>
    </row>
    <row r="3285" spans="1:19">
      <c r="A3285">
        <v>845109</v>
      </c>
      <c r="B3285" t="s">
        <v>997</v>
      </c>
      <c r="C3285" t="s">
        <v>3939</v>
      </c>
      <c r="D3285" t="s">
        <v>1499</v>
      </c>
      <c r="E3285" t="s">
        <v>1475</v>
      </c>
      <c r="F3285" t="s">
        <v>81</v>
      </c>
      <c r="G3285" t="s">
        <v>214</v>
      </c>
      <c r="H3285">
        <v>0</v>
      </c>
      <c r="I3285">
        <v>0</v>
      </c>
      <c r="J3285">
        <v>0</v>
      </c>
      <c r="K3285">
        <v>0</v>
      </c>
      <c r="L3285">
        <v>0</v>
      </c>
      <c r="N3285" s="171" t="str">
        <f t="shared" si="156"/>
        <v>845109-WOLND-LXL</v>
      </c>
      <c r="O3285" s="172">
        <f>IF(B3285="NET","",IF(B3285="","",IFERROR(VLOOKUP(N3285,EAN!$A:$B,2,FALSE),"MANGLER - MÅ OPPDATERE EAN-FANEN")))</f>
        <v>7048652892287</v>
      </c>
      <c r="P3285" s="171">
        <f t="shared" si="157"/>
        <v>0</v>
      </c>
      <c r="Q3285" s="171">
        <f t="shared" si="158"/>
        <v>0</v>
      </c>
      <c r="S3285" s="102" t="str">
        <f>IF(B3285="NET","",IFERROR(VLOOKUP(O3285,'2) Order Form'!$V$9:$V$905,1,FALSE),"Ikke med I order form"))</f>
        <v>Ikke med I order form</v>
      </c>
    </row>
    <row r="3286" spans="1:19">
      <c r="A3286" s="140">
        <v>845110</v>
      </c>
      <c r="B3286" t="s">
        <v>170</v>
      </c>
      <c r="H3286" s="140">
        <v>202341</v>
      </c>
      <c r="I3286" s="140">
        <v>202342</v>
      </c>
      <c r="J3286" s="140">
        <v>202343</v>
      </c>
      <c r="K3286" s="140">
        <v>202344</v>
      </c>
      <c r="L3286" s="140">
        <v>202345</v>
      </c>
      <c r="N3286" s="171" t="str">
        <f t="shared" si="156"/>
        <v>845110-</v>
      </c>
      <c r="O3286" s="172" t="str">
        <f>IF(B3286="NET","",IF(B3286="","",IFERROR(VLOOKUP(N3286,EAN!$A:$B,2,FALSE),"MANGLER - MÅ OPPDATERE EAN-FANEN")))</f>
        <v/>
      </c>
      <c r="P3286" s="171">
        <f t="shared" si="157"/>
        <v>202341</v>
      </c>
      <c r="Q3286" s="171">
        <f t="shared" si="158"/>
        <v>202345</v>
      </c>
      <c r="S3286" s="102" t="str">
        <f>IF(B3286="NET","",IFERROR(VLOOKUP(O3286,'2) Order Form'!$V$9:$V$905,1,FALSE),"Ikke med I order form"))</f>
        <v/>
      </c>
    </row>
    <row r="3287" spans="1:19">
      <c r="A3287">
        <v>845110</v>
      </c>
      <c r="B3287" t="s">
        <v>1002</v>
      </c>
      <c r="C3287" t="s">
        <v>3939</v>
      </c>
      <c r="D3287" t="s">
        <v>4035</v>
      </c>
      <c r="E3287" t="s">
        <v>4034</v>
      </c>
      <c r="F3287" t="s">
        <v>80</v>
      </c>
      <c r="G3287" t="s">
        <v>111</v>
      </c>
      <c r="H3287">
        <v>0</v>
      </c>
      <c r="I3287">
        <v>0</v>
      </c>
      <c r="J3287">
        <v>0</v>
      </c>
      <c r="K3287">
        <v>0</v>
      </c>
      <c r="L3287">
        <v>0</v>
      </c>
      <c r="N3287" s="171" t="str">
        <f t="shared" si="156"/>
        <v>845110-GSPRD-ML</v>
      </c>
      <c r="O3287" s="172" t="str">
        <f>IF(B3287="NET","",IF(B3287="","",IFERROR(VLOOKUP(N3287,EAN!$A:$B,2,FALSE),"MANGLER - MÅ OPPDATERE EAN-FANEN")))</f>
        <v>MANGLER - MÅ OPPDATERE EAN-FANEN</v>
      </c>
      <c r="P3287" s="171">
        <f t="shared" si="157"/>
        <v>0</v>
      </c>
      <c r="Q3287" s="171">
        <f t="shared" si="158"/>
        <v>0</v>
      </c>
      <c r="S3287" s="102" t="str">
        <f>IF(B3287="NET","",IFERROR(VLOOKUP(O3287,'2) Order Form'!$V$9:$V$905,1,FALSE),"Ikke med I order form"))</f>
        <v>Ikke med I order form</v>
      </c>
    </row>
    <row r="3288" spans="1:19">
      <c r="A3288">
        <v>845110</v>
      </c>
      <c r="B3288" t="s">
        <v>1002</v>
      </c>
      <c r="C3288" t="s">
        <v>3939</v>
      </c>
      <c r="D3288" t="s">
        <v>4036</v>
      </c>
      <c r="E3288" t="s">
        <v>4034</v>
      </c>
      <c r="F3288" t="s">
        <v>81</v>
      </c>
      <c r="G3288" t="s">
        <v>111</v>
      </c>
      <c r="H3288">
        <v>0</v>
      </c>
      <c r="I3288">
        <v>0</v>
      </c>
      <c r="J3288">
        <v>0</v>
      </c>
      <c r="K3288">
        <v>0</v>
      </c>
      <c r="L3288">
        <v>0</v>
      </c>
      <c r="N3288" s="171" t="str">
        <f t="shared" si="156"/>
        <v>845110-GSPRD-LXL</v>
      </c>
      <c r="O3288" s="172" t="str">
        <f>IF(B3288="NET","",IF(B3288="","",IFERROR(VLOOKUP(N3288,EAN!$A:$B,2,FALSE),"MANGLER - MÅ OPPDATERE EAN-FANEN")))</f>
        <v>MANGLER - MÅ OPPDATERE EAN-FANEN</v>
      </c>
      <c r="P3288" s="171">
        <f t="shared" si="157"/>
        <v>0</v>
      </c>
      <c r="Q3288" s="171">
        <f t="shared" si="158"/>
        <v>0</v>
      </c>
      <c r="S3288" s="102" t="str">
        <f>IF(B3288="NET","",IFERROR(VLOOKUP(O3288,'2) Order Form'!$V$9:$V$905,1,FALSE),"Ikke med I order form"))</f>
        <v>Ikke med I order form</v>
      </c>
    </row>
    <row r="3289" spans="1:19">
      <c r="A3289">
        <v>845110</v>
      </c>
      <c r="B3289" t="s">
        <v>1002</v>
      </c>
      <c r="C3289" t="s">
        <v>3939</v>
      </c>
      <c r="D3289" t="s">
        <v>179</v>
      </c>
      <c r="E3289" t="s">
        <v>163</v>
      </c>
      <c r="F3289" t="s">
        <v>80</v>
      </c>
      <c r="G3289" t="s">
        <v>111</v>
      </c>
      <c r="H3289">
        <v>7</v>
      </c>
      <c r="I3289">
        <v>7</v>
      </c>
      <c r="J3289">
        <v>7</v>
      </c>
      <c r="K3289">
        <v>7</v>
      </c>
      <c r="L3289">
        <v>7</v>
      </c>
      <c r="N3289" s="171" t="str">
        <f t="shared" si="156"/>
        <v>845110-GSWHT-ML</v>
      </c>
      <c r="O3289" s="172">
        <f>IF(B3289="NET","",IF(B3289="","",IFERROR(VLOOKUP(N3289,EAN!$A:$B,2,FALSE),"MANGLER - MÅ OPPDATERE EAN-FANEN")))</f>
        <v>7048652543103</v>
      </c>
      <c r="P3289" s="171">
        <f t="shared" si="157"/>
        <v>7</v>
      </c>
      <c r="Q3289" s="171">
        <f t="shared" si="158"/>
        <v>7</v>
      </c>
      <c r="S3289" s="102" t="str">
        <f>IF(B3289="NET","",IFERROR(VLOOKUP(O3289,'2) Order Form'!$V$9:$V$905,1,FALSE),"Ikke med I order form"))</f>
        <v>Ikke med I order form</v>
      </c>
    </row>
    <row r="3290" spans="1:19">
      <c r="A3290">
        <v>845110</v>
      </c>
      <c r="B3290" t="s">
        <v>1002</v>
      </c>
      <c r="C3290" t="s">
        <v>3939</v>
      </c>
      <c r="D3290" t="s">
        <v>180</v>
      </c>
      <c r="E3290" t="s">
        <v>163</v>
      </c>
      <c r="F3290" t="s">
        <v>81</v>
      </c>
      <c r="G3290" t="s">
        <v>111</v>
      </c>
      <c r="H3290">
        <v>15</v>
      </c>
      <c r="I3290">
        <v>15</v>
      </c>
      <c r="J3290">
        <v>15</v>
      </c>
      <c r="K3290">
        <v>15</v>
      </c>
      <c r="L3290">
        <v>15</v>
      </c>
      <c r="N3290" s="171" t="str">
        <f t="shared" si="156"/>
        <v>845110-GSWHT-LXL</v>
      </c>
      <c r="O3290" s="172">
        <f>IF(B3290="NET","",IF(B3290="","",IFERROR(VLOOKUP(N3290,EAN!$A:$B,2,FALSE),"MANGLER - MÅ OPPDATERE EAN-FANEN")))</f>
        <v>7048652543097</v>
      </c>
      <c r="P3290" s="171">
        <f t="shared" si="157"/>
        <v>15</v>
      </c>
      <c r="Q3290" s="171">
        <f t="shared" si="158"/>
        <v>15</v>
      </c>
      <c r="S3290" s="102" t="str">
        <f>IF(B3290="NET","",IFERROR(VLOOKUP(O3290,'2) Order Form'!$V$9:$V$905,1,FALSE),"Ikke med I order form"))</f>
        <v>Ikke med I order form</v>
      </c>
    </row>
    <row r="3291" spans="1:19">
      <c r="A3291">
        <v>845110</v>
      </c>
      <c r="B3291" t="s">
        <v>1002</v>
      </c>
      <c r="C3291" t="s">
        <v>3939</v>
      </c>
      <c r="D3291" t="s">
        <v>544</v>
      </c>
      <c r="E3291" t="s">
        <v>998</v>
      </c>
      <c r="F3291" t="s">
        <v>80</v>
      </c>
      <c r="G3291" t="s">
        <v>214</v>
      </c>
      <c r="H3291">
        <v>0</v>
      </c>
      <c r="I3291">
        <v>0</v>
      </c>
      <c r="J3291">
        <v>0</v>
      </c>
      <c r="K3291">
        <v>0</v>
      </c>
      <c r="L3291">
        <v>0</v>
      </c>
      <c r="N3291" s="171" t="str">
        <f t="shared" si="156"/>
        <v>845110-MAQMM-ML</v>
      </c>
      <c r="O3291" s="172">
        <f>IF(B3291="NET","",IF(B3291="","",IFERROR(VLOOKUP(N3291,EAN!$A:$B,2,FALSE),"MANGLER - MÅ OPPDATERE EAN-FANEN")))</f>
        <v>7048652661395</v>
      </c>
      <c r="P3291" s="171">
        <f t="shared" si="157"/>
        <v>0</v>
      </c>
      <c r="Q3291" s="171">
        <f t="shared" si="158"/>
        <v>0</v>
      </c>
      <c r="S3291" s="102" t="str">
        <f>IF(B3291="NET","",IFERROR(VLOOKUP(O3291,'2) Order Form'!$V$9:$V$905,1,FALSE),"Ikke med I order form"))</f>
        <v>Ikke med I order form</v>
      </c>
    </row>
    <row r="3292" spans="1:19">
      <c r="A3292">
        <v>845110</v>
      </c>
      <c r="B3292" t="s">
        <v>1002</v>
      </c>
      <c r="C3292" t="s">
        <v>3939</v>
      </c>
      <c r="D3292" t="s">
        <v>545</v>
      </c>
      <c r="E3292" t="s">
        <v>998</v>
      </c>
      <c r="F3292" t="s">
        <v>81</v>
      </c>
      <c r="G3292" t="s">
        <v>214</v>
      </c>
      <c r="H3292">
        <v>0</v>
      </c>
      <c r="I3292">
        <v>0</v>
      </c>
      <c r="J3292">
        <v>0</v>
      </c>
      <c r="K3292">
        <v>0</v>
      </c>
      <c r="L3292">
        <v>0</v>
      </c>
      <c r="N3292" s="171" t="str">
        <f t="shared" si="156"/>
        <v>845110-MAQMM-LXL</v>
      </c>
      <c r="O3292" s="172">
        <f>IF(B3292="NET","",IF(B3292="","",IFERROR(VLOOKUP(N3292,EAN!$A:$B,2,FALSE),"MANGLER - MÅ OPPDATERE EAN-FANEN")))</f>
        <v>7048652661388</v>
      </c>
      <c r="P3292" s="171">
        <f t="shared" si="157"/>
        <v>0</v>
      </c>
      <c r="Q3292" s="171">
        <f t="shared" si="158"/>
        <v>0</v>
      </c>
      <c r="S3292" s="102" t="str">
        <f>IF(B3292="NET","",IFERROR(VLOOKUP(O3292,'2) Order Form'!$V$9:$V$905,1,FALSE),"Ikke med I order form"))</f>
        <v>Ikke med I order form</v>
      </c>
    </row>
    <row r="3293" spans="1:19">
      <c r="A3293">
        <v>845110</v>
      </c>
      <c r="B3293" t="s">
        <v>1002</v>
      </c>
      <c r="C3293" t="s">
        <v>3939</v>
      </c>
      <c r="D3293" t="s">
        <v>1076</v>
      </c>
      <c r="E3293" t="s">
        <v>2867</v>
      </c>
      <c r="F3293" t="s">
        <v>80</v>
      </c>
      <c r="G3293" t="s">
        <v>214</v>
      </c>
      <c r="H3293">
        <v>0</v>
      </c>
      <c r="I3293">
        <v>0</v>
      </c>
      <c r="J3293">
        <v>0</v>
      </c>
      <c r="K3293">
        <v>0</v>
      </c>
      <c r="L3293">
        <v>0</v>
      </c>
      <c r="N3293" s="171" t="str">
        <f t="shared" si="156"/>
        <v>845110-MBUOE-ML</v>
      </c>
      <c r="O3293" s="172">
        <f>IF(B3293="NET","",IF(B3293="","",IFERROR(VLOOKUP(N3293,EAN!$A:$B,2,FALSE),"MANGLER - MÅ OPPDATERE EAN-FANEN")))</f>
        <v>7048652767905</v>
      </c>
      <c r="P3293" s="171">
        <f t="shared" si="157"/>
        <v>0</v>
      </c>
      <c r="Q3293" s="171">
        <f t="shared" si="158"/>
        <v>0</v>
      </c>
      <c r="S3293" s="102" t="str">
        <f>IF(B3293="NET","",IFERROR(VLOOKUP(O3293,'2) Order Form'!$V$9:$V$905,1,FALSE),"Ikke med I order form"))</f>
        <v>Ikke med I order form</v>
      </c>
    </row>
    <row r="3294" spans="1:19">
      <c r="A3294">
        <v>845110</v>
      </c>
      <c r="B3294" t="s">
        <v>1002</v>
      </c>
      <c r="C3294" t="s">
        <v>3939</v>
      </c>
      <c r="D3294" t="s">
        <v>1077</v>
      </c>
      <c r="E3294" t="s">
        <v>2867</v>
      </c>
      <c r="F3294" t="s">
        <v>81</v>
      </c>
      <c r="G3294" t="s">
        <v>214</v>
      </c>
      <c r="H3294">
        <v>0</v>
      </c>
      <c r="I3294">
        <v>0</v>
      </c>
      <c r="J3294">
        <v>0</v>
      </c>
      <c r="K3294">
        <v>0</v>
      </c>
      <c r="L3294">
        <v>0</v>
      </c>
      <c r="N3294" s="171" t="str">
        <f t="shared" si="156"/>
        <v>845110-MBUOE-LXL</v>
      </c>
      <c r="O3294" s="172">
        <f>IF(B3294="NET","",IF(B3294="","",IFERROR(VLOOKUP(N3294,EAN!$A:$B,2,FALSE),"MANGLER - MÅ OPPDATERE EAN-FANEN")))</f>
        <v>7048652767899</v>
      </c>
      <c r="P3294" s="171">
        <f t="shared" si="157"/>
        <v>0</v>
      </c>
      <c r="Q3294" s="171">
        <f t="shared" si="158"/>
        <v>0</v>
      </c>
      <c r="S3294" s="102" t="str">
        <f>IF(B3294="NET","",IFERROR(VLOOKUP(O3294,'2) Order Form'!$V$9:$V$905,1,FALSE),"Ikke med I order form"))</f>
        <v>Ikke med I order form</v>
      </c>
    </row>
    <row r="3295" spans="1:19">
      <c r="A3295">
        <v>845110</v>
      </c>
      <c r="B3295" t="s">
        <v>1002</v>
      </c>
      <c r="C3295" t="s">
        <v>3939</v>
      </c>
      <c r="D3295" t="s">
        <v>546</v>
      </c>
      <c r="E3295" t="s">
        <v>999</v>
      </c>
      <c r="F3295" t="s">
        <v>80</v>
      </c>
      <c r="G3295" t="s">
        <v>214</v>
      </c>
      <c r="H3295">
        <v>0</v>
      </c>
      <c r="I3295">
        <v>0</v>
      </c>
      <c r="J3295">
        <v>0</v>
      </c>
      <c r="K3295">
        <v>0</v>
      </c>
      <c r="L3295">
        <v>0</v>
      </c>
      <c r="N3295" s="171" t="str">
        <f t="shared" si="156"/>
        <v>845110-MCHORM-ML</v>
      </c>
      <c r="O3295" s="172">
        <f>IF(B3295="NET","",IF(B3295="","",IFERROR(VLOOKUP(N3295,EAN!$A:$B,2,FALSE),"MANGLER - MÅ OPPDATERE EAN-FANEN")))</f>
        <v>7048652661418</v>
      </c>
      <c r="P3295" s="171">
        <f t="shared" si="157"/>
        <v>0</v>
      </c>
      <c r="Q3295" s="171">
        <f t="shared" si="158"/>
        <v>0</v>
      </c>
      <c r="S3295" s="102" t="str">
        <f>IF(B3295="NET","",IFERROR(VLOOKUP(O3295,'2) Order Form'!$V$9:$V$905,1,FALSE),"Ikke med I order form"))</f>
        <v>Ikke med I order form</v>
      </c>
    </row>
    <row r="3296" spans="1:19">
      <c r="A3296">
        <v>845110</v>
      </c>
      <c r="B3296" t="s">
        <v>1002</v>
      </c>
      <c r="C3296" t="s">
        <v>3939</v>
      </c>
      <c r="D3296" t="s">
        <v>547</v>
      </c>
      <c r="E3296" t="s">
        <v>999</v>
      </c>
      <c r="F3296" t="s">
        <v>81</v>
      </c>
      <c r="G3296" t="s">
        <v>214</v>
      </c>
      <c r="H3296">
        <v>0</v>
      </c>
      <c r="I3296">
        <v>0</v>
      </c>
      <c r="J3296">
        <v>0</v>
      </c>
      <c r="K3296">
        <v>0</v>
      </c>
      <c r="L3296">
        <v>0</v>
      </c>
      <c r="N3296" s="171" t="str">
        <f t="shared" si="156"/>
        <v>845110-MCHORM-LXL</v>
      </c>
      <c r="O3296" s="172">
        <f>IF(B3296="NET","",IF(B3296="","",IFERROR(VLOOKUP(N3296,EAN!$A:$B,2,FALSE),"MANGLER - MÅ OPPDATERE EAN-FANEN")))</f>
        <v>7048652661401</v>
      </c>
      <c r="P3296" s="171">
        <f t="shared" si="157"/>
        <v>0</v>
      </c>
      <c r="Q3296" s="171">
        <f t="shared" si="158"/>
        <v>0</v>
      </c>
      <c r="S3296" s="102" t="str">
        <f>IF(B3296="NET","",IFERROR(VLOOKUP(O3296,'2) Order Form'!$V$9:$V$905,1,FALSE),"Ikke med I order form"))</f>
        <v>Ikke med I order form</v>
      </c>
    </row>
    <row r="3297" spans="1:19">
      <c r="A3297">
        <v>845110</v>
      </c>
      <c r="B3297" t="s">
        <v>1002</v>
      </c>
      <c r="C3297" t="s">
        <v>3939</v>
      </c>
      <c r="D3297" t="s">
        <v>1078</v>
      </c>
      <c r="E3297" t="s">
        <v>2868</v>
      </c>
      <c r="F3297" t="s">
        <v>80</v>
      </c>
      <c r="G3297" t="s">
        <v>214</v>
      </c>
      <c r="H3297">
        <v>29</v>
      </c>
      <c r="I3297">
        <v>29</v>
      </c>
      <c r="J3297">
        <v>29</v>
      </c>
      <c r="K3297">
        <v>29</v>
      </c>
      <c r="L3297">
        <v>29</v>
      </c>
      <c r="N3297" s="171" t="str">
        <f t="shared" si="156"/>
        <v>845110-MFLUO-ML</v>
      </c>
      <c r="O3297" s="172">
        <f>IF(B3297="NET","",IF(B3297="","",IFERROR(VLOOKUP(N3297,EAN!$A:$B,2,FALSE),"MANGLER - MÅ OPPDATERE EAN-FANEN")))</f>
        <v>7048652774941</v>
      </c>
      <c r="P3297" s="171">
        <f t="shared" si="157"/>
        <v>29</v>
      </c>
      <c r="Q3297" s="171">
        <f t="shared" si="158"/>
        <v>29</v>
      </c>
      <c r="S3297" s="102" t="str">
        <f>IF(B3297="NET","",IFERROR(VLOOKUP(O3297,'2) Order Form'!$V$9:$V$905,1,FALSE),"Ikke med I order form"))</f>
        <v>Ikke med I order form</v>
      </c>
    </row>
    <row r="3298" spans="1:19">
      <c r="A3298">
        <v>845110</v>
      </c>
      <c r="B3298" t="s">
        <v>1002</v>
      </c>
      <c r="C3298" t="s">
        <v>3939</v>
      </c>
      <c r="D3298" t="s">
        <v>1079</v>
      </c>
      <c r="E3298" t="s">
        <v>2868</v>
      </c>
      <c r="F3298" t="s">
        <v>81</v>
      </c>
      <c r="G3298" t="s">
        <v>214</v>
      </c>
      <c r="H3298">
        <v>30</v>
      </c>
      <c r="I3298">
        <v>30</v>
      </c>
      <c r="J3298">
        <v>30</v>
      </c>
      <c r="K3298">
        <v>30</v>
      </c>
      <c r="L3298">
        <v>30</v>
      </c>
      <c r="N3298" s="171" t="str">
        <f t="shared" si="156"/>
        <v>845110-MFLUO-LXL</v>
      </c>
      <c r="O3298" s="172">
        <f>IF(B3298="NET","",IF(B3298="","",IFERROR(VLOOKUP(N3298,EAN!$A:$B,2,FALSE),"MANGLER - MÅ OPPDATERE EAN-FANEN")))</f>
        <v>7048652774934</v>
      </c>
      <c r="P3298" s="171">
        <f t="shared" si="157"/>
        <v>30</v>
      </c>
      <c r="Q3298" s="171">
        <f t="shared" si="158"/>
        <v>30</v>
      </c>
      <c r="S3298" s="102" t="str">
        <f>IF(B3298="NET","",IFERROR(VLOOKUP(O3298,'2) Order Form'!$V$9:$V$905,1,FALSE),"Ikke med I order form"))</f>
        <v>Ikke med I order form</v>
      </c>
    </row>
    <row r="3299" spans="1:19">
      <c r="A3299">
        <v>845110</v>
      </c>
      <c r="B3299" t="s">
        <v>1002</v>
      </c>
      <c r="C3299" t="s">
        <v>3939</v>
      </c>
      <c r="D3299" t="s">
        <v>548</v>
      </c>
      <c r="E3299" t="s">
        <v>1000</v>
      </c>
      <c r="F3299" t="s">
        <v>80</v>
      </c>
      <c r="G3299" t="s">
        <v>214</v>
      </c>
      <c r="H3299">
        <v>0</v>
      </c>
      <c r="I3299">
        <v>0</v>
      </c>
      <c r="J3299">
        <v>0</v>
      </c>
      <c r="K3299">
        <v>0</v>
      </c>
      <c r="L3299">
        <v>0</v>
      </c>
      <c r="N3299" s="171" t="str">
        <f t="shared" si="156"/>
        <v>845110-MFRMC-ML</v>
      </c>
      <c r="O3299" s="172">
        <f>IF(B3299="NET","",IF(B3299="","",IFERROR(VLOOKUP(N3299,EAN!$A:$B,2,FALSE),"MANGLER - MÅ OPPDATERE EAN-FANEN")))</f>
        <v>7048652543127</v>
      </c>
      <c r="P3299" s="171">
        <f t="shared" si="157"/>
        <v>0</v>
      </c>
      <c r="Q3299" s="171">
        <f t="shared" si="158"/>
        <v>0</v>
      </c>
      <c r="S3299" s="102" t="str">
        <f>IF(B3299="NET","",IFERROR(VLOOKUP(O3299,'2) Order Form'!$V$9:$V$905,1,FALSE),"Ikke med I order form"))</f>
        <v>Ikke med I order form</v>
      </c>
    </row>
    <row r="3300" spans="1:19">
      <c r="A3300">
        <v>845110</v>
      </c>
      <c r="B3300" t="s">
        <v>1002</v>
      </c>
      <c r="C3300" t="s">
        <v>3939</v>
      </c>
      <c r="D3300" t="s">
        <v>549</v>
      </c>
      <c r="E3300" t="s">
        <v>1000</v>
      </c>
      <c r="F3300" t="s">
        <v>81</v>
      </c>
      <c r="G3300" t="s">
        <v>214</v>
      </c>
      <c r="H3300">
        <v>0</v>
      </c>
      <c r="I3300">
        <v>0</v>
      </c>
      <c r="J3300">
        <v>0</v>
      </c>
      <c r="K3300">
        <v>0</v>
      </c>
      <c r="L3300">
        <v>0</v>
      </c>
      <c r="N3300" s="171" t="str">
        <f t="shared" si="156"/>
        <v>845110-MFRMC-LXL</v>
      </c>
      <c r="O3300" s="172">
        <f>IF(B3300="NET","",IF(B3300="","",IFERROR(VLOOKUP(N3300,EAN!$A:$B,2,FALSE),"MANGLER - MÅ OPPDATERE EAN-FANEN")))</f>
        <v>7048652543110</v>
      </c>
      <c r="P3300" s="171">
        <f t="shared" si="157"/>
        <v>0</v>
      </c>
      <c r="Q3300" s="171">
        <f t="shared" si="158"/>
        <v>0</v>
      </c>
      <c r="S3300" s="102" t="str">
        <f>IF(B3300="NET","",IFERROR(VLOOKUP(O3300,'2) Order Form'!$V$9:$V$905,1,FALSE),"Ikke med I order form"))</f>
        <v>Ikke med I order form</v>
      </c>
    </row>
    <row r="3301" spans="1:19">
      <c r="A3301">
        <v>845110</v>
      </c>
      <c r="B3301" t="s">
        <v>1002</v>
      </c>
      <c r="C3301" t="s">
        <v>3939</v>
      </c>
      <c r="D3301" t="s">
        <v>550</v>
      </c>
      <c r="E3301" t="s">
        <v>1001</v>
      </c>
      <c r="F3301" t="s">
        <v>80</v>
      </c>
      <c r="G3301" t="s">
        <v>214</v>
      </c>
      <c r="H3301">
        <v>0</v>
      </c>
      <c r="I3301">
        <v>0</v>
      </c>
      <c r="J3301">
        <v>0</v>
      </c>
      <c r="K3301">
        <v>0</v>
      </c>
      <c r="L3301">
        <v>0</v>
      </c>
      <c r="N3301" s="171" t="str">
        <f t="shared" si="156"/>
        <v>845110-MRBMC-ML</v>
      </c>
      <c r="O3301" s="172">
        <f>IF(B3301="NET","",IF(B3301="","",IFERROR(VLOOKUP(N3301,EAN!$A:$B,2,FALSE),"MANGLER - MÅ OPPDATERE EAN-FANEN")))</f>
        <v>7048652543141</v>
      </c>
      <c r="P3301" s="171">
        <f t="shared" si="157"/>
        <v>0</v>
      </c>
      <c r="Q3301" s="171">
        <f t="shared" si="158"/>
        <v>0</v>
      </c>
      <c r="S3301" s="102" t="str">
        <f>IF(B3301="NET","",IFERROR(VLOOKUP(O3301,'2) Order Form'!$V$9:$V$905,1,FALSE),"Ikke med I order form"))</f>
        <v>Ikke med I order form</v>
      </c>
    </row>
    <row r="3302" spans="1:19">
      <c r="A3302">
        <v>845110</v>
      </c>
      <c r="B3302" t="s">
        <v>1002</v>
      </c>
      <c r="C3302" t="s">
        <v>3939</v>
      </c>
      <c r="D3302" t="s">
        <v>551</v>
      </c>
      <c r="E3302" t="s">
        <v>1001</v>
      </c>
      <c r="F3302" t="s">
        <v>81</v>
      </c>
      <c r="G3302" t="s">
        <v>214</v>
      </c>
      <c r="H3302">
        <v>0</v>
      </c>
      <c r="I3302">
        <v>0</v>
      </c>
      <c r="J3302">
        <v>0</v>
      </c>
      <c r="K3302">
        <v>0</v>
      </c>
      <c r="L3302">
        <v>0</v>
      </c>
      <c r="N3302" s="171" t="str">
        <f t="shared" si="156"/>
        <v>845110-MRBMC-LXL</v>
      </c>
      <c r="O3302" s="172">
        <f>IF(B3302="NET","",IF(B3302="","",IFERROR(VLOOKUP(N3302,EAN!$A:$B,2,FALSE),"MANGLER - MÅ OPPDATERE EAN-FANEN")))</f>
        <v>7048652543134</v>
      </c>
      <c r="P3302" s="171">
        <f t="shared" si="157"/>
        <v>0</v>
      </c>
      <c r="Q3302" s="171">
        <f t="shared" si="158"/>
        <v>0</v>
      </c>
      <c r="S3302" s="102" t="str">
        <f>IF(B3302="NET","",IFERROR(VLOOKUP(O3302,'2) Order Form'!$V$9:$V$905,1,FALSE),"Ikke med I order form"))</f>
        <v>Ikke med I order form</v>
      </c>
    </row>
    <row r="3303" spans="1:19">
      <c r="A3303">
        <v>845110</v>
      </c>
      <c r="B3303" t="s">
        <v>1002</v>
      </c>
      <c r="C3303" t="s">
        <v>3939</v>
      </c>
      <c r="D3303" t="s">
        <v>1680</v>
      </c>
      <c r="E3303" t="s">
        <v>1679</v>
      </c>
      <c r="F3303" t="s">
        <v>80</v>
      </c>
      <c r="G3303" t="s">
        <v>111</v>
      </c>
      <c r="H3303">
        <v>3</v>
      </c>
      <c r="I3303">
        <v>3</v>
      </c>
      <c r="J3303">
        <v>3</v>
      </c>
      <c r="K3303">
        <v>3</v>
      </c>
      <c r="L3303">
        <v>3</v>
      </c>
      <c r="N3303" s="171" t="str">
        <f t="shared" si="156"/>
        <v>845110-NEOBL-ML</v>
      </c>
      <c r="O3303" s="172">
        <f>IF(B3303="NET","",IF(B3303="","",IFERROR(VLOOKUP(N3303,EAN!$A:$B,2,FALSE),"MANGLER - MÅ OPPDATERE EAN-FANEN")))</f>
        <v>7048652892164</v>
      </c>
      <c r="P3303" s="171">
        <f t="shared" si="157"/>
        <v>3</v>
      </c>
      <c r="Q3303" s="171">
        <f t="shared" si="158"/>
        <v>3</v>
      </c>
      <c r="S3303" s="102" t="str">
        <f>IF(B3303="NET","",IFERROR(VLOOKUP(O3303,'2) Order Form'!$V$9:$V$905,1,FALSE),"Ikke med I order form"))</f>
        <v>Ikke med I order form</v>
      </c>
    </row>
    <row r="3304" spans="1:19">
      <c r="A3304">
        <v>845110</v>
      </c>
      <c r="B3304" t="s">
        <v>1002</v>
      </c>
      <c r="C3304" t="s">
        <v>3939</v>
      </c>
      <c r="D3304" t="s">
        <v>1681</v>
      </c>
      <c r="E3304" t="s">
        <v>1679</v>
      </c>
      <c r="F3304" t="s">
        <v>81</v>
      </c>
      <c r="G3304" t="s">
        <v>111</v>
      </c>
      <c r="H3304">
        <v>6</v>
      </c>
      <c r="I3304">
        <v>6</v>
      </c>
      <c r="J3304">
        <v>6</v>
      </c>
      <c r="K3304">
        <v>6</v>
      </c>
      <c r="L3304">
        <v>6</v>
      </c>
      <c r="N3304" s="171" t="str">
        <f t="shared" si="156"/>
        <v>845110-NEOBL-LXL</v>
      </c>
      <c r="O3304" s="172">
        <f>IF(B3304="NET","",IF(B3304="","",IFERROR(VLOOKUP(N3304,EAN!$A:$B,2,FALSE),"MANGLER - MÅ OPPDATERE EAN-FANEN")))</f>
        <v>7048652892157</v>
      </c>
      <c r="P3304" s="171">
        <f t="shared" si="157"/>
        <v>6</v>
      </c>
      <c r="Q3304" s="171">
        <f t="shared" si="158"/>
        <v>6</v>
      </c>
      <c r="S3304" s="102" t="str">
        <f>IF(B3304="NET","",IFERROR(VLOOKUP(O3304,'2) Order Form'!$V$9:$V$905,1,FALSE),"Ikke med I order form"))</f>
        <v>Ikke med I order form</v>
      </c>
    </row>
    <row r="3305" spans="1:19">
      <c r="A3305">
        <v>845110</v>
      </c>
      <c r="B3305" t="s">
        <v>1002</v>
      </c>
      <c r="C3305" t="s">
        <v>3939</v>
      </c>
      <c r="D3305" t="s">
        <v>1690</v>
      </c>
      <c r="E3305" t="s">
        <v>2900</v>
      </c>
      <c r="F3305" t="s">
        <v>80</v>
      </c>
      <c r="G3305" t="s">
        <v>214</v>
      </c>
      <c r="H3305">
        <v>5</v>
      </c>
      <c r="I3305">
        <v>5</v>
      </c>
      <c r="J3305">
        <v>5</v>
      </c>
      <c r="K3305">
        <v>5</v>
      </c>
      <c r="L3305">
        <v>5</v>
      </c>
      <c r="N3305" s="171" t="str">
        <f t="shared" si="156"/>
        <v>845110-SASGR-ML</v>
      </c>
      <c r="O3305" s="172">
        <f>IF(B3305="NET","",IF(B3305="","",IFERROR(VLOOKUP(N3305,EAN!$A:$B,2,FALSE),"MANGLER - MÅ OPPDATERE EAN-FANEN")))</f>
        <v>7048652892195</v>
      </c>
      <c r="P3305" s="171">
        <f t="shared" si="157"/>
        <v>5</v>
      </c>
      <c r="Q3305" s="171">
        <f t="shared" si="158"/>
        <v>5</v>
      </c>
      <c r="S3305" s="102" t="str">
        <f>IF(B3305="NET","",IFERROR(VLOOKUP(O3305,'2) Order Form'!$V$9:$V$905,1,FALSE),"Ikke med I order form"))</f>
        <v>Ikke med I order form</v>
      </c>
    </row>
    <row r="3306" spans="1:19">
      <c r="A3306">
        <v>845110</v>
      </c>
      <c r="B3306" t="s">
        <v>1002</v>
      </c>
      <c r="C3306" t="s">
        <v>3939</v>
      </c>
      <c r="D3306" t="s">
        <v>1691</v>
      </c>
      <c r="E3306" t="s">
        <v>2900</v>
      </c>
      <c r="F3306" t="s">
        <v>81</v>
      </c>
      <c r="G3306" t="s">
        <v>214</v>
      </c>
      <c r="H3306">
        <v>1</v>
      </c>
      <c r="I3306">
        <v>1</v>
      </c>
      <c r="J3306">
        <v>1</v>
      </c>
      <c r="K3306">
        <v>1</v>
      </c>
      <c r="L3306">
        <v>1</v>
      </c>
      <c r="N3306" s="171" t="str">
        <f t="shared" si="156"/>
        <v>845110-SASGR-LXL</v>
      </c>
      <c r="O3306" s="172">
        <f>IF(B3306="NET","",IF(B3306="","",IFERROR(VLOOKUP(N3306,EAN!$A:$B,2,FALSE),"MANGLER - MÅ OPPDATERE EAN-FANEN")))</f>
        <v>7048652892188</v>
      </c>
      <c r="P3306" s="171">
        <f t="shared" si="157"/>
        <v>1</v>
      </c>
      <c r="Q3306" s="171">
        <f t="shared" si="158"/>
        <v>1</v>
      </c>
      <c r="S3306" s="102" t="str">
        <f>IF(B3306="NET","",IFERROR(VLOOKUP(O3306,'2) Order Form'!$V$9:$V$905,1,FALSE),"Ikke med I order form"))</f>
        <v>Ikke med I order form</v>
      </c>
    </row>
    <row r="3307" spans="1:19">
      <c r="A3307">
        <v>845110</v>
      </c>
      <c r="B3307" t="s">
        <v>1002</v>
      </c>
      <c r="C3307" t="s">
        <v>3939</v>
      </c>
      <c r="D3307" t="s">
        <v>1498</v>
      </c>
      <c r="E3307" t="s">
        <v>1475</v>
      </c>
      <c r="F3307" t="s">
        <v>80</v>
      </c>
      <c r="G3307" t="s">
        <v>214</v>
      </c>
      <c r="H3307">
        <v>11</v>
      </c>
      <c r="I3307">
        <v>11</v>
      </c>
      <c r="J3307">
        <v>11</v>
      </c>
      <c r="K3307">
        <v>11</v>
      </c>
      <c r="L3307">
        <v>11</v>
      </c>
      <c r="N3307" s="171" t="str">
        <f t="shared" si="156"/>
        <v>845110-WOLND-ML</v>
      </c>
      <c r="O3307" s="172">
        <f>IF(B3307="NET","",IF(B3307="","",IFERROR(VLOOKUP(N3307,EAN!$A:$B,2,FALSE),"MANGLER - MÅ OPPDATERE EAN-FANEN")))</f>
        <v>7048652892225</v>
      </c>
      <c r="P3307" s="171">
        <f t="shared" si="157"/>
        <v>11</v>
      </c>
      <c r="Q3307" s="171">
        <f t="shared" si="158"/>
        <v>11</v>
      </c>
      <c r="S3307" s="102" t="str">
        <f>IF(B3307="NET","",IFERROR(VLOOKUP(O3307,'2) Order Form'!$V$9:$V$905,1,FALSE),"Ikke med I order form"))</f>
        <v>Ikke med I order form</v>
      </c>
    </row>
    <row r="3308" spans="1:19">
      <c r="A3308">
        <v>845110</v>
      </c>
      <c r="B3308" t="s">
        <v>1002</v>
      </c>
      <c r="C3308" t="s">
        <v>3939</v>
      </c>
      <c r="D3308" t="s">
        <v>1499</v>
      </c>
      <c r="E3308" t="s">
        <v>1475</v>
      </c>
      <c r="F3308" t="s">
        <v>81</v>
      </c>
      <c r="G3308" t="s">
        <v>214</v>
      </c>
      <c r="H3308">
        <v>0</v>
      </c>
      <c r="I3308">
        <v>0</v>
      </c>
      <c r="J3308">
        <v>0</v>
      </c>
      <c r="K3308">
        <v>0</v>
      </c>
      <c r="L3308">
        <v>0</v>
      </c>
      <c r="N3308" s="171" t="str">
        <f t="shared" si="156"/>
        <v>845110-WOLND-LXL</v>
      </c>
      <c r="O3308" s="172">
        <f>IF(B3308="NET","",IF(B3308="","",IFERROR(VLOOKUP(N3308,EAN!$A:$B,2,FALSE),"MANGLER - MÅ OPPDATERE EAN-FANEN")))</f>
        <v>7048652892218</v>
      </c>
      <c r="P3308" s="171">
        <f t="shared" si="157"/>
        <v>0</v>
      </c>
      <c r="Q3308" s="171">
        <f t="shared" si="158"/>
        <v>0</v>
      </c>
      <c r="S3308" s="102" t="str">
        <f>IF(B3308="NET","",IFERROR(VLOOKUP(O3308,'2) Order Form'!$V$9:$V$905,1,FALSE),"Ikke med I order form"))</f>
        <v>Ikke med I order form</v>
      </c>
    </row>
    <row r="3309" spans="1:19">
      <c r="A3309" s="140">
        <v>845128</v>
      </c>
      <c r="B3309" t="s">
        <v>170</v>
      </c>
      <c r="H3309" s="140">
        <v>202341</v>
      </c>
      <c r="I3309" s="140">
        <v>202342</v>
      </c>
      <c r="J3309" s="140">
        <v>202343</v>
      </c>
      <c r="K3309" s="140">
        <v>202344</v>
      </c>
      <c r="L3309" s="140">
        <v>202345</v>
      </c>
      <c r="N3309" s="171" t="str">
        <f t="shared" si="156"/>
        <v>845128-</v>
      </c>
      <c r="O3309" s="172" t="str">
        <f>IF(B3309="NET","",IF(B3309="","",IFERROR(VLOOKUP(N3309,EAN!$A:$B,2,FALSE),"MANGLER - MÅ OPPDATERE EAN-FANEN")))</f>
        <v/>
      </c>
      <c r="P3309" s="171">
        <f t="shared" si="157"/>
        <v>202341</v>
      </c>
      <c r="Q3309" s="171">
        <f t="shared" si="158"/>
        <v>202345</v>
      </c>
      <c r="S3309" s="102" t="str">
        <f>IF(B3309="NET","",IFERROR(VLOOKUP(O3309,'2) Order Form'!$V$9:$V$905,1,FALSE),"Ikke med I order form"))</f>
        <v/>
      </c>
    </row>
    <row r="3310" spans="1:19">
      <c r="A3310">
        <v>845128</v>
      </c>
      <c r="B3310" t="s">
        <v>1349</v>
      </c>
      <c r="C3310" t="s">
        <v>3939</v>
      </c>
      <c r="D3310" t="s">
        <v>1072</v>
      </c>
      <c r="E3310" t="s">
        <v>1361</v>
      </c>
      <c r="F3310" t="s">
        <v>79</v>
      </c>
      <c r="G3310" t="s">
        <v>214</v>
      </c>
      <c r="H3310">
        <v>0</v>
      </c>
      <c r="I3310">
        <v>0</v>
      </c>
      <c r="J3310">
        <v>0</v>
      </c>
      <c r="K3310">
        <v>0</v>
      </c>
      <c r="L3310">
        <v>0</v>
      </c>
      <c r="N3310" s="171" t="str">
        <f t="shared" si="156"/>
        <v>845128-DPUMC-SM</v>
      </c>
      <c r="O3310" s="172">
        <f>IF(B3310="NET","",IF(B3310="","",IFERROR(VLOOKUP(N3310,EAN!$A:$B,2,FALSE),"MANGLER - MÅ OPPDATERE EAN-FANEN")))</f>
        <v>7048652776662</v>
      </c>
      <c r="P3310" s="171">
        <f t="shared" si="157"/>
        <v>0</v>
      </c>
      <c r="Q3310" s="171">
        <f t="shared" si="158"/>
        <v>0</v>
      </c>
      <c r="S3310" s="102" t="str">
        <f>IF(B3310="NET","",IFERROR(VLOOKUP(O3310,'2) Order Form'!$V$9:$V$905,1,FALSE),"Ikke med I order form"))</f>
        <v>Ikke med I order form</v>
      </c>
    </row>
    <row r="3311" spans="1:19">
      <c r="A3311">
        <v>845128</v>
      </c>
      <c r="B3311" t="s">
        <v>1349</v>
      </c>
      <c r="C3311" t="s">
        <v>3939</v>
      </c>
      <c r="D3311" t="s">
        <v>1073</v>
      </c>
      <c r="E3311" t="s">
        <v>1361</v>
      </c>
      <c r="F3311" t="s">
        <v>80</v>
      </c>
      <c r="G3311" t="s">
        <v>214</v>
      </c>
      <c r="H3311">
        <v>0</v>
      </c>
      <c r="I3311">
        <v>0</v>
      </c>
      <c r="J3311">
        <v>0</v>
      </c>
      <c r="K3311">
        <v>0</v>
      </c>
      <c r="L3311">
        <v>0</v>
      </c>
      <c r="N3311" s="171" t="str">
        <f t="shared" si="156"/>
        <v>845128-DPUMC-ML</v>
      </c>
      <c r="O3311" s="172">
        <f>IF(B3311="NET","",IF(B3311="","",IFERROR(VLOOKUP(N3311,EAN!$A:$B,2,FALSE),"MANGLER - MÅ OPPDATERE EAN-FANEN")))</f>
        <v>7048652775016</v>
      </c>
      <c r="P3311" s="171">
        <f t="shared" si="157"/>
        <v>0</v>
      </c>
      <c r="Q3311" s="171">
        <f t="shared" si="158"/>
        <v>0</v>
      </c>
      <c r="S3311" s="102" t="str">
        <f>IF(B3311="NET","",IFERROR(VLOOKUP(O3311,'2) Order Form'!$V$9:$V$905,1,FALSE),"Ikke med I order form"))</f>
        <v>Ikke med I order form</v>
      </c>
    </row>
    <row r="3312" spans="1:19">
      <c r="A3312">
        <v>845128</v>
      </c>
      <c r="B3312" t="s">
        <v>1349</v>
      </c>
      <c r="C3312" t="s">
        <v>3939</v>
      </c>
      <c r="D3312" t="s">
        <v>1074</v>
      </c>
      <c r="E3312" t="s">
        <v>1361</v>
      </c>
      <c r="F3312" t="s">
        <v>81</v>
      </c>
      <c r="G3312" t="s">
        <v>214</v>
      </c>
      <c r="H3312">
        <v>0</v>
      </c>
      <c r="I3312">
        <v>0</v>
      </c>
      <c r="J3312">
        <v>0</v>
      </c>
      <c r="K3312">
        <v>0</v>
      </c>
      <c r="L3312">
        <v>0</v>
      </c>
      <c r="N3312" s="171" t="str">
        <f t="shared" si="156"/>
        <v>845128-DPUMC-LXL</v>
      </c>
      <c r="O3312" s="172">
        <f>IF(B3312="NET","",IF(B3312="","",IFERROR(VLOOKUP(N3312,EAN!$A:$B,2,FALSE),"MANGLER - MÅ OPPDATERE EAN-FANEN")))</f>
        <v>7048652775009</v>
      </c>
      <c r="P3312" s="171">
        <f t="shared" si="157"/>
        <v>0</v>
      </c>
      <c r="Q3312" s="171">
        <f t="shared" si="158"/>
        <v>0</v>
      </c>
      <c r="S3312" s="102" t="str">
        <f>IF(B3312="NET","",IFERROR(VLOOKUP(O3312,'2) Order Form'!$V$9:$V$905,1,FALSE),"Ikke med I order form"))</f>
        <v>Ikke med I order form</v>
      </c>
    </row>
    <row r="3313" spans="1:19">
      <c r="A3313">
        <v>845128</v>
      </c>
      <c r="B3313" t="s">
        <v>1349</v>
      </c>
      <c r="C3313" t="s">
        <v>3939</v>
      </c>
      <c r="D3313" t="s">
        <v>171</v>
      </c>
      <c r="E3313" t="s">
        <v>162</v>
      </c>
      <c r="F3313" t="s">
        <v>79</v>
      </c>
      <c r="G3313" t="s">
        <v>111</v>
      </c>
      <c r="H3313">
        <v>4</v>
      </c>
      <c r="I3313">
        <v>4</v>
      </c>
      <c r="J3313">
        <v>4</v>
      </c>
      <c r="K3313">
        <v>4</v>
      </c>
      <c r="L3313">
        <v>4</v>
      </c>
      <c r="N3313" s="171" t="str">
        <f t="shared" si="156"/>
        <v>845128-DTBLK-SM</v>
      </c>
      <c r="O3313" s="172">
        <f>IF(B3313="NET","",IF(B3313="","",IFERROR(VLOOKUP(N3313,EAN!$A:$B,2,FALSE),"MANGLER - MÅ OPPDATERE EAN-FANEN")))</f>
        <v>7048652776679</v>
      </c>
      <c r="P3313" s="171">
        <f t="shared" si="157"/>
        <v>4</v>
      </c>
      <c r="Q3313" s="171">
        <f t="shared" si="158"/>
        <v>4</v>
      </c>
      <c r="S3313" s="102" t="str">
        <f>IF(B3313="NET","",IFERROR(VLOOKUP(O3313,'2) Order Form'!$V$9:$V$905,1,FALSE),"Ikke med I order form"))</f>
        <v>Ikke med I order form</v>
      </c>
    </row>
    <row r="3314" spans="1:19">
      <c r="A3314">
        <v>845128</v>
      </c>
      <c r="B3314" t="s">
        <v>1349</v>
      </c>
      <c r="C3314" t="s">
        <v>3939</v>
      </c>
      <c r="D3314" t="s">
        <v>172</v>
      </c>
      <c r="E3314" t="s">
        <v>162</v>
      </c>
      <c r="F3314" t="s">
        <v>80</v>
      </c>
      <c r="G3314" t="s">
        <v>111</v>
      </c>
      <c r="H3314">
        <v>3</v>
      </c>
      <c r="I3314">
        <v>3</v>
      </c>
      <c r="J3314">
        <v>3</v>
      </c>
      <c r="K3314">
        <v>3</v>
      </c>
      <c r="L3314">
        <v>3</v>
      </c>
      <c r="N3314" s="171" t="str">
        <f t="shared" si="156"/>
        <v>845128-DTBLK-ML</v>
      </c>
      <c r="O3314" s="172">
        <f>IF(B3314="NET","",IF(B3314="","",IFERROR(VLOOKUP(N3314,EAN!$A:$B,2,FALSE),"MANGLER - MÅ OPPDATERE EAN-FANEN")))</f>
        <v>7048652768056</v>
      </c>
      <c r="P3314" s="171">
        <f t="shared" si="157"/>
        <v>3</v>
      </c>
      <c r="Q3314" s="171">
        <f t="shared" si="158"/>
        <v>3</v>
      </c>
      <c r="S3314" s="102" t="str">
        <f>IF(B3314="NET","",IFERROR(VLOOKUP(O3314,'2) Order Form'!$V$9:$V$905,1,FALSE),"Ikke med I order form"))</f>
        <v>Ikke med I order form</v>
      </c>
    </row>
    <row r="3315" spans="1:19">
      <c r="A3315">
        <v>845128</v>
      </c>
      <c r="B3315" t="s">
        <v>1349</v>
      </c>
      <c r="C3315" t="s">
        <v>3939</v>
      </c>
      <c r="D3315" t="s">
        <v>173</v>
      </c>
      <c r="E3315" t="s">
        <v>162</v>
      </c>
      <c r="F3315" t="s">
        <v>81</v>
      </c>
      <c r="G3315" t="s">
        <v>111</v>
      </c>
      <c r="H3315">
        <v>19</v>
      </c>
      <c r="I3315">
        <v>19</v>
      </c>
      <c r="J3315">
        <v>19</v>
      </c>
      <c r="K3315">
        <v>19</v>
      </c>
      <c r="L3315">
        <v>19</v>
      </c>
      <c r="N3315" s="171" t="str">
        <f t="shared" si="156"/>
        <v>845128-DTBLK-LXL</v>
      </c>
      <c r="O3315" s="172">
        <f>IF(B3315="NET","",IF(B3315="","",IFERROR(VLOOKUP(N3315,EAN!$A:$B,2,FALSE),"MANGLER - MÅ OPPDATERE EAN-FANEN")))</f>
        <v>7048652768049</v>
      </c>
      <c r="P3315" s="171">
        <f t="shared" si="157"/>
        <v>19</v>
      </c>
      <c r="Q3315" s="171">
        <f t="shared" si="158"/>
        <v>19</v>
      </c>
      <c r="S3315" s="102" t="str">
        <f>IF(B3315="NET","",IFERROR(VLOOKUP(O3315,'2) Order Form'!$V$9:$V$905,1,FALSE),"Ikke med I order form"))</f>
        <v>Ikke med I order form</v>
      </c>
    </row>
    <row r="3316" spans="1:19">
      <c r="A3316">
        <v>845128</v>
      </c>
      <c r="B3316" t="s">
        <v>1349</v>
      </c>
      <c r="C3316" t="s">
        <v>3939</v>
      </c>
      <c r="D3316" t="s">
        <v>1407</v>
      </c>
      <c r="E3316" t="s">
        <v>2901</v>
      </c>
      <c r="F3316" t="s">
        <v>79</v>
      </c>
      <c r="G3316" t="s">
        <v>214</v>
      </c>
      <c r="H3316">
        <v>0</v>
      </c>
      <c r="I3316">
        <v>0</v>
      </c>
      <c r="J3316">
        <v>0</v>
      </c>
      <c r="K3316">
        <v>0</v>
      </c>
      <c r="L3316">
        <v>0</v>
      </c>
      <c r="N3316" s="171" t="str">
        <f t="shared" si="156"/>
        <v>845128-GFLUO-SM</v>
      </c>
      <c r="O3316" s="172">
        <f>IF(B3316="NET","",IF(B3316="","",IFERROR(VLOOKUP(N3316,EAN!$A:$B,2,FALSE),"MANGLER - MÅ OPPDATERE EAN-FANEN")))</f>
        <v>7048652776686</v>
      </c>
      <c r="P3316" s="171">
        <f t="shared" si="157"/>
        <v>0</v>
      </c>
      <c r="Q3316" s="171">
        <f t="shared" si="158"/>
        <v>0</v>
      </c>
      <c r="S3316" s="102" t="str">
        <f>IF(B3316="NET","",IFERROR(VLOOKUP(O3316,'2) Order Form'!$V$9:$V$905,1,FALSE),"Ikke med I order form"))</f>
        <v>Ikke med I order form</v>
      </c>
    </row>
    <row r="3317" spans="1:19">
      <c r="A3317">
        <v>845128</v>
      </c>
      <c r="B3317" t="s">
        <v>1349</v>
      </c>
      <c r="C3317" t="s">
        <v>3939</v>
      </c>
      <c r="D3317" t="s">
        <v>354</v>
      </c>
      <c r="E3317" t="s">
        <v>2901</v>
      </c>
      <c r="F3317" t="s">
        <v>80</v>
      </c>
      <c r="G3317" t="s">
        <v>214</v>
      </c>
      <c r="H3317">
        <v>0</v>
      </c>
      <c r="I3317">
        <v>0</v>
      </c>
      <c r="J3317">
        <v>0</v>
      </c>
      <c r="K3317">
        <v>0</v>
      </c>
      <c r="L3317">
        <v>0</v>
      </c>
      <c r="N3317" s="171" t="str">
        <f t="shared" si="156"/>
        <v>845128-GFLUO-ML</v>
      </c>
      <c r="O3317" s="172">
        <f>IF(B3317="NET","",IF(B3317="","",IFERROR(VLOOKUP(N3317,EAN!$A:$B,2,FALSE),"MANGLER - MÅ OPPDATERE EAN-FANEN")))</f>
        <v>7048652768117</v>
      </c>
      <c r="P3317" s="171">
        <f t="shared" si="157"/>
        <v>0</v>
      </c>
      <c r="Q3317" s="171">
        <f t="shared" si="158"/>
        <v>0</v>
      </c>
      <c r="S3317" s="102" t="str">
        <f>IF(B3317="NET","",IFERROR(VLOOKUP(O3317,'2) Order Form'!$V$9:$V$905,1,FALSE),"Ikke med I order form"))</f>
        <v>Ikke med I order form</v>
      </c>
    </row>
    <row r="3318" spans="1:19">
      <c r="A3318">
        <v>845128</v>
      </c>
      <c r="B3318" t="s">
        <v>1349</v>
      </c>
      <c r="C3318" t="s">
        <v>3939</v>
      </c>
      <c r="D3318" t="s">
        <v>355</v>
      </c>
      <c r="E3318" t="s">
        <v>2901</v>
      </c>
      <c r="F3318" t="s">
        <v>81</v>
      </c>
      <c r="G3318" t="s">
        <v>214</v>
      </c>
      <c r="H3318">
        <v>0</v>
      </c>
      <c r="I3318">
        <v>0</v>
      </c>
      <c r="J3318">
        <v>0</v>
      </c>
      <c r="K3318">
        <v>0</v>
      </c>
      <c r="L3318">
        <v>0</v>
      </c>
      <c r="N3318" s="171" t="str">
        <f t="shared" si="156"/>
        <v>845128-GFLUO-LXL</v>
      </c>
      <c r="O3318" s="172">
        <f>IF(B3318="NET","",IF(B3318="","",IFERROR(VLOOKUP(N3318,EAN!$A:$B,2,FALSE),"MANGLER - MÅ OPPDATERE EAN-FANEN")))</f>
        <v>7048652768100</v>
      </c>
      <c r="P3318" s="171">
        <f t="shared" si="157"/>
        <v>0</v>
      </c>
      <c r="Q3318" s="171">
        <f t="shared" si="158"/>
        <v>0</v>
      </c>
      <c r="S3318" s="102" t="str">
        <f>IF(B3318="NET","",IFERROR(VLOOKUP(O3318,'2) Order Form'!$V$9:$V$905,1,FALSE),"Ikke med I order form"))</f>
        <v>Ikke med I order form</v>
      </c>
    </row>
    <row r="3319" spans="1:19">
      <c r="A3319">
        <v>845128</v>
      </c>
      <c r="B3319" t="s">
        <v>1349</v>
      </c>
      <c r="C3319" t="s">
        <v>3939</v>
      </c>
      <c r="D3319" t="s">
        <v>1408</v>
      </c>
      <c r="E3319" t="s">
        <v>2902</v>
      </c>
      <c r="F3319" t="s">
        <v>79</v>
      </c>
      <c r="G3319" t="s">
        <v>214</v>
      </c>
      <c r="H3319">
        <v>0</v>
      </c>
      <c r="I3319">
        <v>0</v>
      </c>
      <c r="J3319">
        <v>0</v>
      </c>
      <c r="K3319">
        <v>0</v>
      </c>
      <c r="L3319">
        <v>0</v>
      </c>
      <c r="N3319" s="171" t="str">
        <f t="shared" si="156"/>
        <v>845128-GLBOR-SM</v>
      </c>
      <c r="O3319" s="172">
        <f>IF(B3319="NET","",IF(B3319="","",IFERROR(VLOOKUP(N3319,EAN!$A:$B,2,FALSE),"MANGLER - MÅ OPPDATERE EAN-FANEN")))</f>
        <v>7048652776693</v>
      </c>
      <c r="P3319" s="171">
        <f t="shared" si="157"/>
        <v>0</v>
      </c>
      <c r="Q3319" s="171">
        <f t="shared" si="158"/>
        <v>0</v>
      </c>
      <c r="S3319" s="102" t="str">
        <f>IF(B3319="NET","",IFERROR(VLOOKUP(O3319,'2) Order Form'!$V$9:$V$905,1,FALSE),"Ikke med I order form"))</f>
        <v>Ikke med I order form</v>
      </c>
    </row>
    <row r="3320" spans="1:19">
      <c r="A3320">
        <v>845128</v>
      </c>
      <c r="B3320" t="s">
        <v>1349</v>
      </c>
      <c r="C3320" t="s">
        <v>3939</v>
      </c>
      <c r="D3320" t="s">
        <v>1094</v>
      </c>
      <c r="E3320" t="s">
        <v>2902</v>
      </c>
      <c r="F3320" t="s">
        <v>80</v>
      </c>
      <c r="G3320" t="s">
        <v>214</v>
      </c>
      <c r="H3320">
        <v>0</v>
      </c>
      <c r="I3320">
        <v>0</v>
      </c>
      <c r="J3320">
        <v>0</v>
      </c>
      <c r="K3320">
        <v>0</v>
      </c>
      <c r="L3320">
        <v>0</v>
      </c>
      <c r="N3320" s="171" t="str">
        <f t="shared" si="156"/>
        <v>845128-GLBOR-ML</v>
      </c>
      <c r="O3320" s="172">
        <f>IF(B3320="NET","",IF(B3320="","",IFERROR(VLOOKUP(N3320,EAN!$A:$B,2,FALSE),"MANGLER - MÅ OPPDATERE EAN-FANEN")))</f>
        <v>7048652768131</v>
      </c>
      <c r="P3320" s="171">
        <f t="shared" si="157"/>
        <v>0</v>
      </c>
      <c r="Q3320" s="171">
        <f t="shared" si="158"/>
        <v>0</v>
      </c>
      <c r="S3320" s="102" t="str">
        <f>IF(B3320="NET","",IFERROR(VLOOKUP(O3320,'2) Order Form'!$V$9:$V$905,1,FALSE),"Ikke med I order form"))</f>
        <v>Ikke med I order form</v>
      </c>
    </row>
    <row r="3321" spans="1:19">
      <c r="A3321">
        <v>845128</v>
      </c>
      <c r="B3321" t="s">
        <v>1349</v>
      </c>
      <c r="C3321" t="s">
        <v>3939</v>
      </c>
      <c r="D3321" t="s">
        <v>1095</v>
      </c>
      <c r="E3321" t="s">
        <v>2902</v>
      </c>
      <c r="F3321" t="s">
        <v>81</v>
      </c>
      <c r="G3321" t="s">
        <v>214</v>
      </c>
      <c r="H3321">
        <v>0</v>
      </c>
      <c r="I3321">
        <v>0</v>
      </c>
      <c r="J3321">
        <v>0</v>
      </c>
      <c r="K3321">
        <v>0</v>
      </c>
      <c r="L3321">
        <v>0</v>
      </c>
      <c r="N3321" s="171" t="str">
        <f t="shared" si="156"/>
        <v>845128-GLBOR-LXL</v>
      </c>
      <c r="O3321" s="172">
        <f>IF(B3321="NET","",IF(B3321="","",IFERROR(VLOOKUP(N3321,EAN!$A:$B,2,FALSE),"MANGLER - MÅ OPPDATERE EAN-FANEN")))</f>
        <v>7048652768124</v>
      </c>
      <c r="P3321" s="171">
        <f t="shared" si="157"/>
        <v>0</v>
      </c>
      <c r="Q3321" s="171">
        <f t="shared" si="158"/>
        <v>0</v>
      </c>
      <c r="S3321" s="102" t="str">
        <f>IF(B3321="NET","",IFERROR(VLOOKUP(O3321,'2) Order Form'!$V$9:$V$905,1,FALSE),"Ikke med I order form"))</f>
        <v>Ikke med I order form</v>
      </c>
    </row>
    <row r="3322" spans="1:19">
      <c r="A3322">
        <v>845128</v>
      </c>
      <c r="B3322" t="s">
        <v>1349</v>
      </c>
      <c r="C3322" t="s">
        <v>3939</v>
      </c>
      <c r="D3322" t="s">
        <v>4047</v>
      </c>
      <c r="E3322" t="s">
        <v>4045</v>
      </c>
      <c r="F3322" t="s">
        <v>79</v>
      </c>
      <c r="G3322" t="s">
        <v>111</v>
      </c>
      <c r="H3322">
        <v>0</v>
      </c>
      <c r="I3322">
        <v>0</v>
      </c>
      <c r="J3322">
        <v>0</v>
      </c>
      <c r="K3322">
        <v>0</v>
      </c>
      <c r="L3322">
        <v>0</v>
      </c>
      <c r="N3322" s="171" t="str">
        <f t="shared" si="156"/>
        <v>845128-GSMRK-SM</v>
      </c>
      <c r="O3322" s="172" t="str">
        <f>IF(B3322="NET","",IF(B3322="","",IFERROR(VLOOKUP(N3322,EAN!$A:$B,2,FALSE),"MANGLER - MÅ OPPDATERE EAN-FANEN")))</f>
        <v>MANGLER - MÅ OPPDATERE EAN-FANEN</v>
      </c>
      <c r="P3322" s="171">
        <f t="shared" si="157"/>
        <v>0</v>
      </c>
      <c r="Q3322" s="171">
        <f t="shared" si="158"/>
        <v>0</v>
      </c>
      <c r="S3322" s="102" t="str">
        <f>IF(B3322="NET","",IFERROR(VLOOKUP(O3322,'2) Order Form'!$V$9:$V$905,1,FALSE),"Ikke med I order form"))</f>
        <v>Ikke med I order form</v>
      </c>
    </row>
    <row r="3323" spans="1:19">
      <c r="A3323">
        <v>845128</v>
      </c>
      <c r="B3323" t="s">
        <v>1349</v>
      </c>
      <c r="C3323" t="s">
        <v>3939</v>
      </c>
      <c r="D3323" t="s">
        <v>4044</v>
      </c>
      <c r="E3323" t="s">
        <v>4045</v>
      </c>
      <c r="F3323" t="s">
        <v>80</v>
      </c>
      <c r="G3323" t="s">
        <v>111</v>
      </c>
      <c r="H3323">
        <v>0</v>
      </c>
      <c r="I3323">
        <v>0</v>
      </c>
      <c r="J3323">
        <v>0</v>
      </c>
      <c r="K3323">
        <v>0</v>
      </c>
      <c r="L3323">
        <v>0</v>
      </c>
      <c r="N3323" s="171" t="str">
        <f t="shared" si="156"/>
        <v>845128-GSMRK-ML</v>
      </c>
      <c r="O3323" s="172" t="str">
        <f>IF(B3323="NET","",IF(B3323="","",IFERROR(VLOOKUP(N3323,EAN!$A:$B,2,FALSE),"MANGLER - MÅ OPPDATERE EAN-FANEN")))</f>
        <v>MANGLER - MÅ OPPDATERE EAN-FANEN</v>
      </c>
      <c r="P3323" s="171">
        <f t="shared" si="157"/>
        <v>0</v>
      </c>
      <c r="Q3323" s="171">
        <f t="shared" si="158"/>
        <v>0</v>
      </c>
      <c r="S3323" s="102" t="str">
        <f>IF(B3323="NET","",IFERROR(VLOOKUP(O3323,'2) Order Form'!$V$9:$V$905,1,FALSE),"Ikke med I order form"))</f>
        <v>Ikke med I order form</v>
      </c>
    </row>
    <row r="3324" spans="1:19">
      <c r="A3324">
        <v>845128</v>
      </c>
      <c r="B3324" t="s">
        <v>1349</v>
      </c>
      <c r="C3324" t="s">
        <v>3939</v>
      </c>
      <c r="D3324" t="s">
        <v>4046</v>
      </c>
      <c r="E3324" t="s">
        <v>4045</v>
      </c>
      <c r="F3324" t="s">
        <v>81</v>
      </c>
      <c r="G3324" t="s">
        <v>111</v>
      </c>
      <c r="H3324">
        <v>0</v>
      </c>
      <c r="I3324">
        <v>0</v>
      </c>
      <c r="J3324">
        <v>0</v>
      </c>
      <c r="K3324">
        <v>0</v>
      </c>
      <c r="L3324">
        <v>0</v>
      </c>
      <c r="N3324" s="171" t="str">
        <f t="shared" si="156"/>
        <v>845128-GSMRK-LXL</v>
      </c>
      <c r="O3324" s="172" t="str">
        <f>IF(B3324="NET","",IF(B3324="","",IFERROR(VLOOKUP(N3324,EAN!$A:$B,2,FALSE),"MANGLER - MÅ OPPDATERE EAN-FANEN")))</f>
        <v>MANGLER - MÅ OPPDATERE EAN-FANEN</v>
      </c>
      <c r="P3324" s="171">
        <f t="shared" si="157"/>
        <v>0</v>
      </c>
      <c r="Q3324" s="171">
        <f t="shared" si="158"/>
        <v>0</v>
      </c>
      <c r="S3324" s="102" t="str">
        <f>IF(B3324="NET","",IFERROR(VLOOKUP(O3324,'2) Order Form'!$V$9:$V$905,1,FALSE),"Ikke med I order form"))</f>
        <v>Ikke med I order form</v>
      </c>
    </row>
    <row r="3325" spans="1:19">
      <c r="A3325">
        <v>845128</v>
      </c>
      <c r="B3325" t="s">
        <v>1349</v>
      </c>
      <c r="C3325" t="s">
        <v>3939</v>
      </c>
      <c r="D3325" t="s">
        <v>4029</v>
      </c>
      <c r="E3325" t="s">
        <v>4030</v>
      </c>
      <c r="F3325" t="s">
        <v>79</v>
      </c>
      <c r="G3325" t="s">
        <v>111</v>
      </c>
      <c r="H3325">
        <v>0</v>
      </c>
      <c r="I3325">
        <v>0</v>
      </c>
      <c r="J3325">
        <v>0</v>
      </c>
      <c r="K3325">
        <v>0</v>
      </c>
      <c r="L3325">
        <v>0</v>
      </c>
      <c r="N3325" s="171" t="str">
        <f t="shared" si="156"/>
        <v>845128-GSPNT-SM</v>
      </c>
      <c r="O3325" s="172" t="str">
        <f>IF(B3325="NET","",IF(B3325="","",IFERROR(VLOOKUP(N3325,EAN!$A:$B,2,FALSE),"MANGLER - MÅ OPPDATERE EAN-FANEN")))</f>
        <v>MANGLER - MÅ OPPDATERE EAN-FANEN</v>
      </c>
      <c r="P3325" s="171">
        <f t="shared" si="157"/>
        <v>0</v>
      </c>
      <c r="Q3325" s="171">
        <f t="shared" si="158"/>
        <v>0</v>
      </c>
      <c r="S3325" s="102" t="str">
        <f>IF(B3325="NET","",IFERROR(VLOOKUP(O3325,'2) Order Form'!$V$9:$V$905,1,FALSE),"Ikke med I order form"))</f>
        <v>Ikke med I order form</v>
      </c>
    </row>
    <row r="3326" spans="1:19">
      <c r="A3326">
        <v>845128</v>
      </c>
      <c r="B3326" t="s">
        <v>1349</v>
      </c>
      <c r="C3326" t="s">
        <v>3939</v>
      </c>
      <c r="D3326" t="s">
        <v>4031</v>
      </c>
      <c r="E3326" t="s">
        <v>4030</v>
      </c>
      <c r="F3326" t="s">
        <v>80</v>
      </c>
      <c r="G3326" t="s">
        <v>111</v>
      </c>
      <c r="H3326">
        <v>0</v>
      </c>
      <c r="I3326">
        <v>0</v>
      </c>
      <c r="J3326">
        <v>0</v>
      </c>
      <c r="K3326">
        <v>0</v>
      </c>
      <c r="L3326">
        <v>0</v>
      </c>
      <c r="N3326" s="171" t="str">
        <f t="shared" si="156"/>
        <v>845128-GSPNT-ML</v>
      </c>
      <c r="O3326" s="172" t="str">
        <f>IF(B3326="NET","",IF(B3326="","",IFERROR(VLOOKUP(N3326,EAN!$A:$B,2,FALSE),"MANGLER - MÅ OPPDATERE EAN-FANEN")))</f>
        <v>MANGLER - MÅ OPPDATERE EAN-FANEN</v>
      </c>
      <c r="P3326" s="171">
        <f t="shared" si="157"/>
        <v>0</v>
      </c>
      <c r="Q3326" s="171">
        <f t="shared" si="158"/>
        <v>0</v>
      </c>
      <c r="S3326" s="102" t="str">
        <f>IF(B3326="NET","",IFERROR(VLOOKUP(O3326,'2) Order Form'!$V$9:$V$905,1,FALSE),"Ikke med I order form"))</f>
        <v>Ikke med I order form</v>
      </c>
    </row>
    <row r="3327" spans="1:19">
      <c r="A3327">
        <v>845128</v>
      </c>
      <c r="B3327" t="s">
        <v>1349</v>
      </c>
      <c r="C3327" t="s">
        <v>3939</v>
      </c>
      <c r="D3327" t="s">
        <v>4032</v>
      </c>
      <c r="E3327" t="s">
        <v>4030</v>
      </c>
      <c r="F3327" t="s">
        <v>81</v>
      </c>
      <c r="G3327" t="s">
        <v>111</v>
      </c>
      <c r="H3327">
        <v>0</v>
      </c>
      <c r="I3327">
        <v>0</v>
      </c>
      <c r="J3327">
        <v>0</v>
      </c>
      <c r="K3327">
        <v>0</v>
      </c>
      <c r="L3327">
        <v>0</v>
      </c>
      <c r="N3327" s="171" t="str">
        <f t="shared" si="156"/>
        <v>845128-GSPNT-LXL</v>
      </c>
      <c r="O3327" s="172" t="str">
        <f>IF(B3327="NET","",IF(B3327="","",IFERROR(VLOOKUP(N3327,EAN!$A:$B,2,FALSE),"MANGLER - MÅ OPPDATERE EAN-FANEN")))</f>
        <v>MANGLER - MÅ OPPDATERE EAN-FANEN</v>
      </c>
      <c r="P3327" s="171">
        <f t="shared" si="157"/>
        <v>0</v>
      </c>
      <c r="Q3327" s="171">
        <f t="shared" si="158"/>
        <v>0</v>
      </c>
      <c r="S3327" s="102" t="str">
        <f>IF(B3327="NET","",IFERROR(VLOOKUP(O3327,'2) Order Form'!$V$9:$V$905,1,FALSE),"Ikke med I order form"))</f>
        <v>Ikke med I order form</v>
      </c>
    </row>
    <row r="3328" spans="1:19">
      <c r="A3328">
        <v>845128</v>
      </c>
      <c r="B3328" t="s">
        <v>1349</v>
      </c>
      <c r="C3328" t="s">
        <v>3939</v>
      </c>
      <c r="D3328" t="s">
        <v>4033</v>
      </c>
      <c r="E3328" t="s">
        <v>4034</v>
      </c>
      <c r="F3328" t="s">
        <v>79</v>
      </c>
      <c r="G3328" t="s">
        <v>111</v>
      </c>
      <c r="H3328">
        <v>0</v>
      </c>
      <c r="I3328">
        <v>0</v>
      </c>
      <c r="J3328">
        <v>0</v>
      </c>
      <c r="K3328">
        <v>0</v>
      </c>
      <c r="L3328">
        <v>0</v>
      </c>
      <c r="N3328" s="171" t="str">
        <f t="shared" si="156"/>
        <v>845128-GSPRD-SM</v>
      </c>
      <c r="O3328" s="172" t="str">
        <f>IF(B3328="NET","",IF(B3328="","",IFERROR(VLOOKUP(N3328,EAN!$A:$B,2,FALSE),"MANGLER - MÅ OPPDATERE EAN-FANEN")))</f>
        <v>MANGLER - MÅ OPPDATERE EAN-FANEN</v>
      </c>
      <c r="P3328" s="171">
        <f t="shared" si="157"/>
        <v>0</v>
      </c>
      <c r="Q3328" s="171">
        <f t="shared" si="158"/>
        <v>0</v>
      </c>
      <c r="S3328" s="102" t="str">
        <f>IF(B3328="NET","",IFERROR(VLOOKUP(O3328,'2) Order Form'!$V$9:$V$905,1,FALSE),"Ikke med I order form"))</f>
        <v>Ikke med I order form</v>
      </c>
    </row>
    <row r="3329" spans="1:19">
      <c r="A3329">
        <v>845128</v>
      </c>
      <c r="B3329" t="s">
        <v>1349</v>
      </c>
      <c r="C3329" t="s">
        <v>3939</v>
      </c>
      <c r="D3329" t="s">
        <v>4035</v>
      </c>
      <c r="E3329" t="s">
        <v>4034</v>
      </c>
      <c r="F3329" t="s">
        <v>80</v>
      </c>
      <c r="G3329" t="s">
        <v>111</v>
      </c>
      <c r="H3329">
        <v>0</v>
      </c>
      <c r="I3329">
        <v>0</v>
      </c>
      <c r="J3329">
        <v>0</v>
      </c>
      <c r="K3329">
        <v>0</v>
      </c>
      <c r="L3329">
        <v>0</v>
      </c>
      <c r="N3329" s="171" t="str">
        <f t="shared" si="156"/>
        <v>845128-GSPRD-ML</v>
      </c>
      <c r="O3329" s="172" t="str">
        <f>IF(B3329="NET","",IF(B3329="","",IFERROR(VLOOKUP(N3329,EAN!$A:$B,2,FALSE),"MANGLER - MÅ OPPDATERE EAN-FANEN")))</f>
        <v>MANGLER - MÅ OPPDATERE EAN-FANEN</v>
      </c>
      <c r="P3329" s="171">
        <f t="shared" si="157"/>
        <v>0</v>
      </c>
      <c r="Q3329" s="171">
        <f t="shared" si="158"/>
        <v>0</v>
      </c>
      <c r="S3329" s="102" t="str">
        <f>IF(B3329="NET","",IFERROR(VLOOKUP(O3329,'2) Order Form'!$V$9:$V$905,1,FALSE),"Ikke med I order form"))</f>
        <v>Ikke med I order form</v>
      </c>
    </row>
    <row r="3330" spans="1:19">
      <c r="A3330">
        <v>845128</v>
      </c>
      <c r="B3330" t="s">
        <v>1349</v>
      </c>
      <c r="C3330" t="s">
        <v>3939</v>
      </c>
      <c r="D3330" t="s">
        <v>4036</v>
      </c>
      <c r="E3330" t="s">
        <v>4034</v>
      </c>
      <c r="F3330" t="s">
        <v>81</v>
      </c>
      <c r="G3330" t="s">
        <v>111</v>
      </c>
      <c r="H3330">
        <v>0</v>
      </c>
      <c r="I3330">
        <v>0</v>
      </c>
      <c r="J3330">
        <v>0</v>
      </c>
      <c r="K3330">
        <v>0</v>
      </c>
      <c r="L3330">
        <v>0</v>
      </c>
      <c r="N3330" s="171" t="str">
        <f t="shared" si="156"/>
        <v>845128-GSPRD-LXL</v>
      </c>
      <c r="O3330" s="172" t="str">
        <f>IF(B3330="NET","",IF(B3330="","",IFERROR(VLOOKUP(N3330,EAN!$A:$B,2,FALSE),"MANGLER - MÅ OPPDATERE EAN-FANEN")))</f>
        <v>MANGLER - MÅ OPPDATERE EAN-FANEN</v>
      </c>
      <c r="P3330" s="171">
        <f t="shared" si="157"/>
        <v>0</v>
      </c>
      <c r="Q3330" s="171">
        <f t="shared" si="158"/>
        <v>0</v>
      </c>
      <c r="S3330" s="102" t="str">
        <f>IF(B3330="NET","",IFERROR(VLOOKUP(O3330,'2) Order Form'!$V$9:$V$905,1,FALSE),"Ikke med I order form"))</f>
        <v>Ikke med I order form</v>
      </c>
    </row>
    <row r="3331" spans="1:19">
      <c r="A3331">
        <v>845128</v>
      </c>
      <c r="B3331" t="s">
        <v>1349</v>
      </c>
      <c r="C3331" t="s">
        <v>3939</v>
      </c>
      <c r="D3331" t="s">
        <v>178</v>
      </c>
      <c r="E3331" t="s">
        <v>163</v>
      </c>
      <c r="F3331" t="s">
        <v>79</v>
      </c>
      <c r="G3331" t="s">
        <v>111</v>
      </c>
      <c r="H3331">
        <v>12</v>
      </c>
      <c r="I3331">
        <v>12</v>
      </c>
      <c r="J3331">
        <v>12</v>
      </c>
      <c r="K3331">
        <v>12</v>
      </c>
      <c r="L3331">
        <v>12</v>
      </c>
      <c r="N3331" s="171" t="str">
        <f t="shared" si="156"/>
        <v>845128-GSWHT-SM</v>
      </c>
      <c r="O3331" s="172">
        <f>IF(B3331="NET","",IF(B3331="","",IFERROR(VLOOKUP(N3331,EAN!$A:$B,2,FALSE),"MANGLER - MÅ OPPDATERE EAN-FANEN")))</f>
        <v>7048652776709</v>
      </c>
      <c r="P3331" s="171">
        <f t="shared" si="157"/>
        <v>12</v>
      </c>
      <c r="Q3331" s="171">
        <f t="shared" si="158"/>
        <v>12</v>
      </c>
      <c r="S3331" s="102" t="str">
        <f>IF(B3331="NET","",IFERROR(VLOOKUP(O3331,'2) Order Form'!$V$9:$V$905,1,FALSE),"Ikke med I order form"))</f>
        <v>Ikke med I order form</v>
      </c>
    </row>
    <row r="3332" spans="1:19">
      <c r="A3332">
        <v>845128</v>
      </c>
      <c r="B3332" t="s">
        <v>1349</v>
      </c>
      <c r="C3332" t="s">
        <v>3939</v>
      </c>
      <c r="D3332" t="s">
        <v>179</v>
      </c>
      <c r="E3332" t="s">
        <v>163</v>
      </c>
      <c r="F3332" t="s">
        <v>80</v>
      </c>
      <c r="G3332" t="s">
        <v>111</v>
      </c>
      <c r="H3332">
        <v>20</v>
      </c>
      <c r="I3332">
        <v>20</v>
      </c>
      <c r="J3332">
        <v>20</v>
      </c>
      <c r="K3332">
        <v>20</v>
      </c>
      <c r="L3332">
        <v>20</v>
      </c>
      <c r="N3332" s="171" t="str">
        <f t="shared" si="156"/>
        <v>845128-GSWHT-ML</v>
      </c>
      <c r="O3332" s="172">
        <f>IF(B3332="NET","",IF(B3332="","",IFERROR(VLOOKUP(N3332,EAN!$A:$B,2,FALSE),"MANGLER - MÅ OPPDATERE EAN-FANEN")))</f>
        <v>7048652768070</v>
      </c>
      <c r="P3332" s="171">
        <f t="shared" si="157"/>
        <v>20</v>
      </c>
      <c r="Q3332" s="171">
        <f t="shared" si="158"/>
        <v>20</v>
      </c>
      <c r="S3332" s="102" t="str">
        <f>IF(B3332="NET","",IFERROR(VLOOKUP(O3332,'2) Order Form'!$V$9:$V$905,1,FALSE),"Ikke med I order form"))</f>
        <v>Ikke med I order form</v>
      </c>
    </row>
    <row r="3333" spans="1:19">
      <c r="A3333">
        <v>845128</v>
      </c>
      <c r="B3333" t="s">
        <v>1349</v>
      </c>
      <c r="C3333" t="s">
        <v>3939</v>
      </c>
      <c r="D3333" t="s">
        <v>180</v>
      </c>
      <c r="E3333" t="s">
        <v>163</v>
      </c>
      <c r="F3333" t="s">
        <v>81</v>
      </c>
      <c r="G3333" t="s">
        <v>111</v>
      </c>
      <c r="H3333">
        <v>42</v>
      </c>
      <c r="I3333">
        <v>42</v>
      </c>
      <c r="J3333">
        <v>42</v>
      </c>
      <c r="K3333">
        <v>42</v>
      </c>
      <c r="L3333">
        <v>42</v>
      </c>
      <c r="N3333" s="171" t="str">
        <f t="shared" si="156"/>
        <v>845128-GSWHT-LXL</v>
      </c>
      <c r="O3333" s="172">
        <f>IF(B3333="NET","",IF(B3333="","",IFERROR(VLOOKUP(N3333,EAN!$A:$B,2,FALSE),"MANGLER - MÅ OPPDATERE EAN-FANEN")))</f>
        <v>7048652768063</v>
      </c>
      <c r="P3333" s="171">
        <f t="shared" si="157"/>
        <v>42</v>
      </c>
      <c r="Q3333" s="171">
        <f t="shared" si="158"/>
        <v>42</v>
      </c>
      <c r="S3333" s="102" t="str">
        <f>IF(B3333="NET","",IFERROR(VLOOKUP(O3333,'2) Order Form'!$V$9:$V$905,1,FALSE),"Ikke med I order form"))</f>
        <v>Ikke med I order form</v>
      </c>
    </row>
    <row r="3334" spans="1:19">
      <c r="A3334">
        <v>845128</v>
      </c>
      <c r="B3334" t="s">
        <v>1349</v>
      </c>
      <c r="C3334" t="s">
        <v>3939</v>
      </c>
      <c r="D3334" t="s">
        <v>1678</v>
      </c>
      <c r="E3334" t="s">
        <v>1679</v>
      </c>
      <c r="F3334" t="s">
        <v>79</v>
      </c>
      <c r="G3334" t="s">
        <v>111</v>
      </c>
      <c r="H3334">
        <v>0</v>
      </c>
      <c r="I3334">
        <v>0</v>
      </c>
      <c r="J3334">
        <v>0</v>
      </c>
      <c r="K3334">
        <v>0</v>
      </c>
      <c r="L3334">
        <v>0</v>
      </c>
      <c r="N3334" s="171" t="str">
        <f t="shared" si="156"/>
        <v>845128-NEOBL-SM</v>
      </c>
      <c r="O3334" s="172">
        <f>IF(B3334="NET","",IF(B3334="","",IFERROR(VLOOKUP(N3334,EAN!$A:$B,2,FALSE),"MANGLER - MÅ OPPDATERE EAN-FANEN")))</f>
        <v>7048652912374</v>
      </c>
      <c r="P3334" s="171">
        <f t="shared" si="157"/>
        <v>0</v>
      </c>
      <c r="Q3334" s="171">
        <f t="shared" si="158"/>
        <v>0</v>
      </c>
      <c r="S3334" s="102" t="str">
        <f>IF(B3334="NET","",IFERROR(VLOOKUP(O3334,'2) Order Form'!$V$9:$V$905,1,FALSE),"Ikke med I order form"))</f>
        <v>Ikke med I order form</v>
      </c>
    </row>
    <row r="3335" spans="1:19">
      <c r="A3335">
        <v>845128</v>
      </c>
      <c r="B3335" t="s">
        <v>1349</v>
      </c>
      <c r="C3335" t="s">
        <v>3939</v>
      </c>
      <c r="D3335" t="s">
        <v>1680</v>
      </c>
      <c r="E3335" t="s">
        <v>1679</v>
      </c>
      <c r="F3335" t="s">
        <v>80</v>
      </c>
      <c r="G3335" t="s">
        <v>111</v>
      </c>
      <c r="H3335">
        <v>0</v>
      </c>
      <c r="I3335">
        <v>0</v>
      </c>
      <c r="J3335">
        <v>0</v>
      </c>
      <c r="K3335">
        <v>0</v>
      </c>
      <c r="L3335">
        <v>0</v>
      </c>
      <c r="N3335" s="171" t="str">
        <f t="shared" si="156"/>
        <v>845128-NEOBL-ML</v>
      </c>
      <c r="O3335" s="172">
        <f>IF(B3335="NET","",IF(B3335="","",IFERROR(VLOOKUP(N3335,EAN!$A:$B,2,FALSE),"MANGLER - MÅ OPPDATERE EAN-FANEN")))</f>
        <v>7048652892317</v>
      </c>
      <c r="P3335" s="171">
        <f t="shared" si="157"/>
        <v>0</v>
      </c>
      <c r="Q3335" s="171">
        <f t="shared" si="158"/>
        <v>0</v>
      </c>
      <c r="S3335" s="102" t="str">
        <f>IF(B3335="NET","",IFERROR(VLOOKUP(O3335,'2) Order Form'!$V$9:$V$905,1,FALSE),"Ikke med I order form"))</f>
        <v>Ikke med I order form</v>
      </c>
    </row>
    <row r="3336" spans="1:19">
      <c r="A3336">
        <v>845128</v>
      </c>
      <c r="B3336" t="s">
        <v>1349</v>
      </c>
      <c r="C3336" t="s">
        <v>3939</v>
      </c>
      <c r="D3336" t="s">
        <v>1681</v>
      </c>
      <c r="E3336" t="s">
        <v>1679</v>
      </c>
      <c r="F3336" t="s">
        <v>81</v>
      </c>
      <c r="G3336" t="s">
        <v>111</v>
      </c>
      <c r="H3336">
        <v>6</v>
      </c>
      <c r="I3336">
        <v>6</v>
      </c>
      <c r="J3336">
        <v>6</v>
      </c>
      <c r="K3336">
        <v>6</v>
      </c>
      <c r="L3336">
        <v>6</v>
      </c>
      <c r="N3336" s="171" t="str">
        <f t="shared" si="156"/>
        <v>845128-NEOBL-LXL</v>
      </c>
      <c r="O3336" s="172">
        <f>IF(B3336="NET","",IF(B3336="","",IFERROR(VLOOKUP(N3336,EAN!$A:$B,2,FALSE),"MANGLER - MÅ OPPDATERE EAN-FANEN")))</f>
        <v>7048652892300</v>
      </c>
      <c r="P3336" s="171">
        <f t="shared" si="157"/>
        <v>6</v>
      </c>
      <c r="Q3336" s="171">
        <f t="shared" si="158"/>
        <v>6</v>
      </c>
      <c r="S3336" s="102" t="str">
        <f>IF(B3336="NET","",IFERROR(VLOOKUP(O3336,'2) Order Form'!$V$9:$V$905,1,FALSE),"Ikke med I order form"))</f>
        <v>Ikke med I order form</v>
      </c>
    </row>
    <row r="3337" spans="1:19">
      <c r="A3337">
        <v>845128</v>
      </c>
      <c r="B3337" t="s">
        <v>1349</v>
      </c>
      <c r="C3337" t="s">
        <v>3939</v>
      </c>
      <c r="D3337" t="s">
        <v>1682</v>
      </c>
      <c r="E3337" t="s">
        <v>1683</v>
      </c>
      <c r="F3337" t="s">
        <v>79</v>
      </c>
      <c r="G3337" t="s">
        <v>214</v>
      </c>
      <c r="H3337">
        <v>-1</v>
      </c>
      <c r="I3337">
        <v>-1</v>
      </c>
      <c r="J3337">
        <v>-1</v>
      </c>
      <c r="K3337">
        <v>-1</v>
      </c>
      <c r="L3337">
        <v>-1</v>
      </c>
      <c r="N3337" s="171" t="str">
        <f t="shared" si="156"/>
        <v>845128-NEOPI-SM</v>
      </c>
      <c r="O3337" s="172">
        <f>IF(B3337="NET","",IF(B3337="","",IFERROR(VLOOKUP(N3337,EAN!$A:$B,2,FALSE),"MANGLER - MÅ OPPDATERE EAN-FANEN")))</f>
        <v>7048652912381</v>
      </c>
      <c r="P3337" s="171">
        <f t="shared" si="157"/>
        <v>-1</v>
      </c>
      <c r="Q3337" s="171">
        <f t="shared" si="158"/>
        <v>-1</v>
      </c>
      <c r="S3337" s="102" t="str">
        <f>IF(B3337="NET","",IFERROR(VLOOKUP(O3337,'2) Order Form'!$V$9:$V$905,1,FALSE),"Ikke med I order form"))</f>
        <v>Ikke med I order form</v>
      </c>
    </row>
    <row r="3338" spans="1:19">
      <c r="A3338">
        <v>845128</v>
      </c>
      <c r="B3338" t="s">
        <v>1349</v>
      </c>
      <c r="C3338" t="s">
        <v>3939</v>
      </c>
      <c r="D3338" t="s">
        <v>1684</v>
      </c>
      <c r="E3338" t="s">
        <v>1683</v>
      </c>
      <c r="F3338" t="s">
        <v>80</v>
      </c>
      <c r="G3338" t="s">
        <v>214</v>
      </c>
      <c r="H3338">
        <v>-4</v>
      </c>
      <c r="I3338">
        <v>-4</v>
      </c>
      <c r="J3338">
        <v>-4</v>
      </c>
      <c r="K3338">
        <v>-4</v>
      </c>
      <c r="L3338">
        <v>-4</v>
      </c>
      <c r="N3338" s="171" t="str">
        <f t="shared" si="156"/>
        <v>845128-NEOPI-ML</v>
      </c>
      <c r="O3338" s="172">
        <f>IF(B3338="NET","",IF(B3338="","",IFERROR(VLOOKUP(N3338,EAN!$A:$B,2,FALSE),"MANGLER - MÅ OPPDATERE EAN-FANEN")))</f>
        <v>7048652892331</v>
      </c>
      <c r="P3338" s="171">
        <f t="shared" si="157"/>
        <v>-4</v>
      </c>
      <c r="Q3338" s="171">
        <f t="shared" si="158"/>
        <v>-4</v>
      </c>
      <c r="S3338" s="102" t="str">
        <f>IF(B3338="NET","",IFERROR(VLOOKUP(O3338,'2) Order Form'!$V$9:$V$905,1,FALSE),"Ikke med I order form"))</f>
        <v>Ikke med I order form</v>
      </c>
    </row>
    <row r="3339" spans="1:19">
      <c r="A3339">
        <v>845128</v>
      </c>
      <c r="B3339" t="s">
        <v>1349</v>
      </c>
      <c r="C3339" t="s">
        <v>3939</v>
      </c>
      <c r="D3339" t="s">
        <v>1685</v>
      </c>
      <c r="E3339" t="s">
        <v>1683</v>
      </c>
      <c r="F3339" t="s">
        <v>81</v>
      </c>
      <c r="G3339" t="s">
        <v>214</v>
      </c>
      <c r="H3339">
        <v>-3</v>
      </c>
      <c r="I3339">
        <v>-3</v>
      </c>
      <c r="J3339">
        <v>-3</v>
      </c>
      <c r="K3339">
        <v>-3</v>
      </c>
      <c r="L3339">
        <v>-3</v>
      </c>
      <c r="N3339" s="171" t="str">
        <f t="shared" si="156"/>
        <v>845128-NEOPI-LXL</v>
      </c>
      <c r="O3339" s="172">
        <f>IF(B3339="NET","",IF(B3339="","",IFERROR(VLOOKUP(N3339,EAN!$A:$B,2,FALSE),"MANGLER - MÅ OPPDATERE EAN-FANEN")))</f>
        <v>7048652892324</v>
      </c>
      <c r="P3339" s="171">
        <f t="shared" si="157"/>
        <v>-3</v>
      </c>
      <c r="Q3339" s="171">
        <f t="shared" si="158"/>
        <v>-3</v>
      </c>
      <c r="S3339" s="102" t="str">
        <f>IF(B3339="NET","",IFERROR(VLOOKUP(O3339,'2) Order Form'!$V$9:$V$905,1,FALSE),"Ikke med I order form"))</f>
        <v>Ikke med I order form</v>
      </c>
    </row>
    <row r="3340" spans="1:19">
      <c r="A3340">
        <v>845128</v>
      </c>
      <c r="B3340" t="s">
        <v>1349</v>
      </c>
      <c r="C3340" t="s">
        <v>3939</v>
      </c>
      <c r="D3340" t="s">
        <v>1692</v>
      </c>
      <c r="E3340" t="s">
        <v>2900</v>
      </c>
      <c r="F3340" t="s">
        <v>79</v>
      </c>
      <c r="G3340" t="s">
        <v>214</v>
      </c>
      <c r="H3340">
        <v>36</v>
      </c>
      <c r="I3340">
        <v>36</v>
      </c>
      <c r="J3340">
        <v>36</v>
      </c>
      <c r="K3340">
        <v>36</v>
      </c>
      <c r="L3340">
        <v>36</v>
      </c>
      <c r="N3340" s="171" t="str">
        <f t="shared" si="156"/>
        <v>845128-SASGR-SM</v>
      </c>
      <c r="O3340" s="172">
        <f>IF(B3340="NET","",IF(B3340="","",IFERROR(VLOOKUP(N3340,EAN!$A:$B,2,FALSE),"MANGLER - MÅ OPPDATERE EAN-FANEN")))</f>
        <v>7048652912398</v>
      </c>
      <c r="P3340" s="171">
        <f t="shared" si="157"/>
        <v>36</v>
      </c>
      <c r="Q3340" s="171">
        <f t="shared" si="158"/>
        <v>36</v>
      </c>
      <c r="S3340" s="102" t="str">
        <f>IF(B3340="NET","",IFERROR(VLOOKUP(O3340,'2) Order Form'!$V$9:$V$905,1,FALSE),"Ikke med I order form"))</f>
        <v>Ikke med I order form</v>
      </c>
    </row>
    <row r="3341" spans="1:19">
      <c r="A3341">
        <v>845128</v>
      </c>
      <c r="B3341" t="s">
        <v>1349</v>
      </c>
      <c r="C3341" t="s">
        <v>3939</v>
      </c>
      <c r="D3341" t="s">
        <v>1690</v>
      </c>
      <c r="E3341" t="s">
        <v>2900</v>
      </c>
      <c r="F3341" t="s">
        <v>80</v>
      </c>
      <c r="G3341" t="s">
        <v>214</v>
      </c>
      <c r="H3341">
        <v>20</v>
      </c>
      <c r="I3341">
        <v>20</v>
      </c>
      <c r="J3341">
        <v>20</v>
      </c>
      <c r="K3341">
        <v>20</v>
      </c>
      <c r="L3341">
        <v>20</v>
      </c>
      <c r="N3341" s="171" t="str">
        <f t="shared" si="156"/>
        <v>845128-SASGR-ML</v>
      </c>
      <c r="O3341" s="172">
        <f>IF(B3341="NET","",IF(B3341="","",IFERROR(VLOOKUP(N3341,EAN!$A:$B,2,FALSE),"MANGLER - MÅ OPPDATERE EAN-FANEN")))</f>
        <v>7048652892355</v>
      </c>
      <c r="P3341" s="171">
        <f t="shared" si="157"/>
        <v>20</v>
      </c>
      <c r="Q3341" s="171">
        <f t="shared" si="158"/>
        <v>20</v>
      </c>
      <c r="S3341" s="102" t="str">
        <f>IF(B3341="NET","",IFERROR(VLOOKUP(O3341,'2) Order Form'!$V$9:$V$905,1,FALSE),"Ikke med I order form"))</f>
        <v>Ikke med I order form</v>
      </c>
    </row>
    <row r="3342" spans="1:19">
      <c r="A3342">
        <v>845128</v>
      </c>
      <c r="B3342" t="s">
        <v>1349</v>
      </c>
      <c r="C3342" t="s">
        <v>3939</v>
      </c>
      <c r="D3342" t="s">
        <v>1691</v>
      </c>
      <c r="E3342" t="s">
        <v>2900</v>
      </c>
      <c r="F3342" t="s">
        <v>81</v>
      </c>
      <c r="G3342" t="s">
        <v>214</v>
      </c>
      <c r="H3342">
        <v>23</v>
      </c>
      <c r="I3342">
        <v>23</v>
      </c>
      <c r="J3342">
        <v>23</v>
      </c>
      <c r="K3342">
        <v>23</v>
      </c>
      <c r="L3342">
        <v>23</v>
      </c>
      <c r="N3342" s="171" t="str">
        <f t="shared" si="156"/>
        <v>845128-SASGR-LXL</v>
      </c>
      <c r="O3342" s="172">
        <f>IF(B3342="NET","",IF(B3342="","",IFERROR(VLOOKUP(N3342,EAN!$A:$B,2,FALSE),"MANGLER - MÅ OPPDATERE EAN-FANEN")))</f>
        <v>7048652892348</v>
      </c>
      <c r="P3342" s="171">
        <f t="shared" si="157"/>
        <v>23</v>
      </c>
      <c r="Q3342" s="171">
        <f t="shared" si="158"/>
        <v>23</v>
      </c>
      <c r="S3342" s="102" t="str">
        <f>IF(B3342="NET","",IFERROR(VLOOKUP(O3342,'2) Order Form'!$V$9:$V$905,1,FALSE),"Ikke med I order form"))</f>
        <v>Ikke med I order form</v>
      </c>
    </row>
    <row r="3343" spans="1:19">
      <c r="A3343">
        <v>845128</v>
      </c>
      <c r="B3343" t="s">
        <v>1349</v>
      </c>
      <c r="C3343" t="s">
        <v>3939</v>
      </c>
      <c r="D3343" t="s">
        <v>1497</v>
      </c>
      <c r="E3343" t="s">
        <v>1475</v>
      </c>
      <c r="F3343" t="s">
        <v>79</v>
      </c>
      <c r="G3343" t="s">
        <v>214</v>
      </c>
      <c r="H3343">
        <v>17</v>
      </c>
      <c r="I3343">
        <v>17</v>
      </c>
      <c r="J3343">
        <v>17</v>
      </c>
      <c r="K3343">
        <v>17</v>
      </c>
      <c r="L3343">
        <v>17</v>
      </c>
      <c r="N3343" s="171" t="str">
        <f t="shared" si="156"/>
        <v>845128-WOLND-SM</v>
      </c>
      <c r="O3343" s="172">
        <f>IF(B3343="NET","",IF(B3343="","",IFERROR(VLOOKUP(N3343,EAN!$A:$B,2,FALSE),"MANGLER - MÅ OPPDATERE EAN-FANEN")))</f>
        <v>7048652912404</v>
      </c>
      <c r="P3343" s="171">
        <f t="shared" si="157"/>
        <v>17</v>
      </c>
      <c r="Q3343" s="171">
        <f t="shared" si="158"/>
        <v>17</v>
      </c>
      <c r="S3343" s="102" t="str">
        <f>IF(B3343="NET","",IFERROR(VLOOKUP(O3343,'2) Order Form'!$V$9:$V$905,1,FALSE),"Ikke med I order form"))</f>
        <v>Ikke med I order form</v>
      </c>
    </row>
    <row r="3344" spans="1:19">
      <c r="A3344">
        <v>845128</v>
      </c>
      <c r="B3344" t="s">
        <v>1349</v>
      </c>
      <c r="C3344" t="s">
        <v>3939</v>
      </c>
      <c r="D3344" t="s">
        <v>1498</v>
      </c>
      <c r="E3344" t="s">
        <v>1475</v>
      </c>
      <c r="F3344" t="s">
        <v>80</v>
      </c>
      <c r="G3344" t="s">
        <v>214</v>
      </c>
      <c r="H3344">
        <v>7</v>
      </c>
      <c r="I3344">
        <v>7</v>
      </c>
      <c r="J3344">
        <v>7</v>
      </c>
      <c r="K3344">
        <v>7</v>
      </c>
      <c r="L3344">
        <v>7</v>
      </c>
      <c r="N3344" s="171" t="str">
        <f t="shared" si="156"/>
        <v>845128-WOLND-ML</v>
      </c>
      <c r="O3344" s="172">
        <f>IF(B3344="NET","",IF(B3344="","",IFERROR(VLOOKUP(N3344,EAN!$A:$B,2,FALSE),"MANGLER - MÅ OPPDATERE EAN-FANEN")))</f>
        <v>7048652892379</v>
      </c>
      <c r="P3344" s="171">
        <f t="shared" si="157"/>
        <v>7</v>
      </c>
      <c r="Q3344" s="171">
        <f t="shared" si="158"/>
        <v>7</v>
      </c>
      <c r="S3344" s="102" t="str">
        <f>IF(B3344="NET","",IFERROR(VLOOKUP(O3344,'2) Order Form'!$V$9:$V$905,1,FALSE),"Ikke med I order form"))</f>
        <v>Ikke med I order form</v>
      </c>
    </row>
    <row r="3345" spans="1:19">
      <c r="A3345">
        <v>845128</v>
      </c>
      <c r="B3345" t="s">
        <v>1349</v>
      </c>
      <c r="C3345" t="s">
        <v>3939</v>
      </c>
      <c r="D3345" t="s">
        <v>1499</v>
      </c>
      <c r="E3345" t="s">
        <v>1475</v>
      </c>
      <c r="F3345" t="s">
        <v>81</v>
      </c>
      <c r="G3345" t="s">
        <v>214</v>
      </c>
      <c r="H3345">
        <v>16</v>
      </c>
      <c r="I3345">
        <v>16</v>
      </c>
      <c r="J3345">
        <v>16</v>
      </c>
      <c r="K3345">
        <v>16</v>
      </c>
      <c r="L3345">
        <v>16</v>
      </c>
      <c r="N3345" s="171" t="str">
        <f t="shared" si="156"/>
        <v>845128-WOLND-LXL</v>
      </c>
      <c r="O3345" s="172">
        <f>IF(B3345="NET","",IF(B3345="","",IFERROR(VLOOKUP(N3345,EAN!$A:$B,2,FALSE),"MANGLER - MÅ OPPDATERE EAN-FANEN")))</f>
        <v>7048652892362</v>
      </c>
      <c r="P3345" s="171">
        <f t="shared" si="157"/>
        <v>16</v>
      </c>
      <c r="Q3345" s="171">
        <f t="shared" si="158"/>
        <v>16</v>
      </c>
      <c r="S3345" s="102" t="str">
        <f>IF(B3345="NET","",IFERROR(VLOOKUP(O3345,'2) Order Form'!$V$9:$V$905,1,FALSE),"Ikke med I order form"))</f>
        <v>Ikke med I order form</v>
      </c>
    </row>
    <row r="3346" spans="1:19">
      <c r="A3346" s="140">
        <v>845129</v>
      </c>
      <c r="B3346" t="s">
        <v>170</v>
      </c>
      <c r="H3346" s="140">
        <v>202341</v>
      </c>
      <c r="I3346" s="140">
        <v>202342</v>
      </c>
      <c r="J3346" s="140">
        <v>202343</v>
      </c>
      <c r="K3346" s="140">
        <v>202344</v>
      </c>
      <c r="L3346" s="140">
        <v>202345</v>
      </c>
      <c r="N3346" s="171" t="str">
        <f t="shared" si="156"/>
        <v>845129-</v>
      </c>
      <c r="O3346" s="172" t="str">
        <f>IF(B3346="NET","",IF(B3346="","",IFERROR(VLOOKUP(N3346,EAN!$A:$B,2,FALSE),"MANGLER - MÅ OPPDATERE EAN-FANEN")))</f>
        <v/>
      </c>
      <c r="P3346" s="171">
        <f t="shared" si="157"/>
        <v>202341</v>
      </c>
      <c r="Q3346" s="171">
        <f t="shared" si="158"/>
        <v>202345</v>
      </c>
      <c r="S3346" s="102" t="str">
        <f>IF(B3346="NET","",IFERROR(VLOOKUP(O3346,'2) Order Form'!$V$9:$V$905,1,FALSE),"Ikke med I order form"))</f>
        <v/>
      </c>
    </row>
    <row r="3347" spans="1:19">
      <c r="A3347">
        <v>845129</v>
      </c>
      <c r="B3347" t="s">
        <v>1350</v>
      </c>
      <c r="C3347" t="s">
        <v>3939</v>
      </c>
      <c r="D3347" t="s">
        <v>1083</v>
      </c>
      <c r="E3347" t="s">
        <v>358</v>
      </c>
      <c r="F3347" t="s">
        <v>1377</v>
      </c>
      <c r="G3347" t="s">
        <v>214</v>
      </c>
      <c r="H3347">
        <v>0</v>
      </c>
      <c r="I3347">
        <v>0</v>
      </c>
      <c r="J3347">
        <v>0</v>
      </c>
      <c r="K3347">
        <v>0</v>
      </c>
      <c r="L3347">
        <v>0</v>
      </c>
      <c r="N3347" s="171" t="str">
        <f t="shared" ref="N3347:N3410" si="159">CONCATENATE(A3347,"-",D3347)</f>
        <v>845129-BGRG-53/61</v>
      </c>
      <c r="O3347" s="172">
        <f>IF(B3347="NET","",IF(B3347="","",IFERROR(VLOOKUP(N3347,EAN!$A:$B,2,FALSE),"MANGLER - MÅ OPPDATERE EAN-FANEN")))</f>
        <v>7048652768155</v>
      </c>
      <c r="P3347" s="171">
        <f t="shared" ref="P3347:P3410" si="160">H3347</f>
        <v>0</v>
      </c>
      <c r="Q3347" s="171">
        <f t="shared" ref="Q3347:Q3410" si="161">L3347</f>
        <v>0</v>
      </c>
      <c r="S3347" s="102" t="str">
        <f>IF(B3347="NET","",IFERROR(VLOOKUP(O3347,'2) Order Form'!$V$9:$V$905,1,FALSE),"Ikke med I order form"))</f>
        <v>Ikke med I order form</v>
      </c>
    </row>
    <row r="3348" spans="1:19">
      <c r="A3348">
        <v>845129</v>
      </c>
      <c r="B3348" t="s">
        <v>1350</v>
      </c>
      <c r="C3348" t="s">
        <v>3939</v>
      </c>
      <c r="D3348" t="s">
        <v>1085</v>
      </c>
      <c r="E3348" t="s">
        <v>2894</v>
      </c>
      <c r="F3348" t="s">
        <v>1377</v>
      </c>
      <c r="G3348" t="s">
        <v>214</v>
      </c>
      <c r="H3348">
        <v>0</v>
      </c>
      <c r="I3348">
        <v>0</v>
      </c>
      <c r="J3348">
        <v>0</v>
      </c>
      <c r="K3348">
        <v>0</v>
      </c>
      <c r="L3348">
        <v>0</v>
      </c>
      <c r="N3348" s="171" t="str">
        <f t="shared" si="159"/>
        <v>845129-BUOR-53/61</v>
      </c>
      <c r="O3348" s="172">
        <f>IF(B3348="NET","",IF(B3348="","",IFERROR(VLOOKUP(N3348,EAN!$A:$B,2,FALSE),"MANGLER - MÅ OPPDATERE EAN-FANEN")))</f>
        <v>7048652768162</v>
      </c>
      <c r="P3348" s="171">
        <f t="shared" si="160"/>
        <v>0</v>
      </c>
      <c r="Q3348" s="171">
        <f t="shared" si="161"/>
        <v>0</v>
      </c>
      <c r="S3348" s="102" t="str">
        <f>IF(B3348="NET","",IFERROR(VLOOKUP(O3348,'2) Order Form'!$V$9:$V$905,1,FALSE),"Ikke med I order form"))</f>
        <v>Ikke med I order form</v>
      </c>
    </row>
    <row r="3349" spans="1:19">
      <c r="A3349">
        <v>845129</v>
      </c>
      <c r="B3349" t="s">
        <v>1350</v>
      </c>
      <c r="C3349" t="s">
        <v>3939</v>
      </c>
      <c r="D3349" t="s">
        <v>2908</v>
      </c>
      <c r="E3349" t="s">
        <v>1470</v>
      </c>
      <c r="F3349" t="s">
        <v>1378</v>
      </c>
      <c r="G3349" t="s">
        <v>214</v>
      </c>
      <c r="H3349">
        <v>1</v>
      </c>
      <c r="I3349">
        <v>1</v>
      </c>
      <c r="J3349">
        <v>1</v>
      </c>
      <c r="K3349">
        <v>1</v>
      </c>
      <c r="L3349">
        <v>1</v>
      </c>
      <c r="N3349" s="171" t="str">
        <f t="shared" si="159"/>
        <v>845129-DUSK-48/53</v>
      </c>
      <c r="O3349" s="172">
        <f>IF(B3349="NET","",IF(B3349="","",IFERROR(VLOOKUP(N3349,EAN!$A:$B,2,FALSE),"MANGLER - MÅ OPPDATERE EAN-FANEN")))</f>
        <v>7048652911629</v>
      </c>
      <c r="P3349" s="171">
        <f t="shared" si="160"/>
        <v>1</v>
      </c>
      <c r="Q3349" s="171">
        <f t="shared" si="161"/>
        <v>1</v>
      </c>
      <c r="S3349" s="102">
        <f>IF(B3349="NET","",IFERROR(VLOOKUP(O3349,'2) Order Form'!$V$9:$V$905,1,FALSE),"Ikke med I order form"))</f>
        <v>7048652911629</v>
      </c>
    </row>
    <row r="3350" spans="1:19">
      <c r="A3350">
        <v>845129</v>
      </c>
      <c r="B3350" t="s">
        <v>1350</v>
      </c>
      <c r="C3350" t="s">
        <v>3939</v>
      </c>
      <c r="D3350" t="s">
        <v>2762</v>
      </c>
      <c r="E3350" t="s">
        <v>1470</v>
      </c>
      <c r="F3350" t="s">
        <v>1377</v>
      </c>
      <c r="G3350" t="s">
        <v>214</v>
      </c>
      <c r="H3350">
        <v>82</v>
      </c>
      <c r="I3350">
        <v>82</v>
      </c>
      <c r="J3350">
        <v>82</v>
      </c>
      <c r="K3350">
        <v>82</v>
      </c>
      <c r="L3350">
        <v>82</v>
      </c>
      <c r="N3350" s="171" t="str">
        <f t="shared" si="159"/>
        <v>845129-DUSK-53/61</v>
      </c>
      <c r="O3350" s="172">
        <f>IF(B3350="NET","",IF(B3350="","",IFERROR(VLOOKUP(N3350,EAN!$A:$B,2,FALSE),"MANGLER - MÅ OPPDATERE EAN-FANEN")))</f>
        <v>7048652903099</v>
      </c>
      <c r="P3350" s="171">
        <f t="shared" si="160"/>
        <v>82</v>
      </c>
      <c r="Q3350" s="171">
        <f t="shared" si="161"/>
        <v>82</v>
      </c>
      <c r="S3350" s="102">
        <f>IF(B3350="NET","",IFERROR(VLOOKUP(O3350,'2) Order Form'!$V$9:$V$905,1,FALSE),"Ikke med I order form"))</f>
        <v>7048652903099</v>
      </c>
    </row>
    <row r="3351" spans="1:19">
      <c r="A3351">
        <v>845129</v>
      </c>
      <c r="B3351" t="s">
        <v>1350</v>
      </c>
      <c r="C3351" t="s">
        <v>3939</v>
      </c>
      <c r="D3351" t="s">
        <v>2909</v>
      </c>
      <c r="E3351" t="s">
        <v>1666</v>
      </c>
      <c r="F3351" t="s">
        <v>1378</v>
      </c>
      <c r="G3351" t="s">
        <v>214</v>
      </c>
      <c r="H3351">
        <v>0</v>
      </c>
      <c r="I3351">
        <v>0</v>
      </c>
      <c r="J3351">
        <v>0</v>
      </c>
      <c r="K3351">
        <v>0</v>
      </c>
      <c r="L3351">
        <v>0</v>
      </c>
      <c r="N3351" s="171" t="str">
        <f t="shared" si="159"/>
        <v>845129-FLRM-48/53</v>
      </c>
      <c r="O3351" s="172">
        <f>IF(B3351="NET","",IF(B3351="","",IFERROR(VLOOKUP(N3351,EAN!$A:$B,2,FALSE),"MANGLER - MÅ OPPDATERE EAN-FANEN")))</f>
        <v>7048652911643</v>
      </c>
      <c r="P3351" s="171">
        <f t="shared" si="160"/>
        <v>0</v>
      </c>
      <c r="Q3351" s="171">
        <f t="shared" si="161"/>
        <v>0</v>
      </c>
      <c r="S3351" s="102">
        <f>IF(B3351="NET","",IFERROR(VLOOKUP(O3351,'2) Order Form'!$V$9:$V$905,1,FALSE),"Ikke med I order form"))</f>
        <v>7048652911643</v>
      </c>
    </row>
    <row r="3352" spans="1:19">
      <c r="A3352">
        <v>845129</v>
      </c>
      <c r="B3352" t="s">
        <v>1350</v>
      </c>
      <c r="C3352" t="s">
        <v>3939</v>
      </c>
      <c r="D3352" t="s">
        <v>2763</v>
      </c>
      <c r="E3352" t="s">
        <v>1666</v>
      </c>
      <c r="F3352" t="s">
        <v>1377</v>
      </c>
      <c r="G3352" t="s">
        <v>214</v>
      </c>
      <c r="H3352">
        <v>79</v>
      </c>
      <c r="I3352">
        <v>79</v>
      </c>
      <c r="J3352">
        <v>79</v>
      </c>
      <c r="K3352">
        <v>79</v>
      </c>
      <c r="L3352">
        <v>79</v>
      </c>
      <c r="N3352" s="171" t="str">
        <f t="shared" si="159"/>
        <v>845129-FLRM-53/61</v>
      </c>
      <c r="O3352" s="172">
        <f>IF(B3352="NET","",IF(B3352="","",IFERROR(VLOOKUP(N3352,EAN!$A:$B,2,FALSE),"MANGLER - MÅ OPPDATERE EAN-FANEN")))</f>
        <v>7048652903105</v>
      </c>
      <c r="P3352" s="171">
        <f t="shared" si="160"/>
        <v>79</v>
      </c>
      <c r="Q3352" s="171">
        <f t="shared" si="161"/>
        <v>79</v>
      </c>
      <c r="S3352" s="102">
        <f>IF(B3352="NET","",IFERROR(VLOOKUP(O3352,'2) Order Form'!$V$9:$V$905,1,FALSE),"Ikke med I order form"))</f>
        <v>7048652903105</v>
      </c>
    </row>
    <row r="3353" spans="1:19">
      <c r="A3353">
        <v>845129</v>
      </c>
      <c r="B3353" t="s">
        <v>1350</v>
      </c>
      <c r="C3353" t="s">
        <v>3939</v>
      </c>
      <c r="D3353" t="s">
        <v>2910</v>
      </c>
      <c r="E3353" t="s">
        <v>1477</v>
      </c>
      <c r="F3353" t="s">
        <v>1378</v>
      </c>
      <c r="G3353" t="s">
        <v>111</v>
      </c>
      <c r="H3353">
        <v>0</v>
      </c>
      <c r="I3353">
        <v>0</v>
      </c>
      <c r="J3353">
        <v>0</v>
      </c>
      <c r="K3353">
        <v>0</v>
      </c>
      <c r="L3353">
        <v>0</v>
      </c>
      <c r="N3353" s="171" t="str">
        <f t="shared" si="159"/>
        <v>845129-LAVA-48/53</v>
      </c>
      <c r="O3353" s="172">
        <f>IF(B3353="NET","",IF(B3353="","",IFERROR(VLOOKUP(N3353,EAN!$A:$B,2,FALSE),"MANGLER - MÅ OPPDATERE EAN-FANEN")))</f>
        <v>7048652911667</v>
      </c>
      <c r="P3353" s="171">
        <f t="shared" si="160"/>
        <v>0</v>
      </c>
      <c r="Q3353" s="171">
        <f t="shared" si="161"/>
        <v>0</v>
      </c>
      <c r="S3353" s="102">
        <f>IF(B3353="NET","",IFERROR(VLOOKUP(O3353,'2) Order Form'!$V$9:$V$905,1,FALSE),"Ikke med I order form"))</f>
        <v>7048652911667</v>
      </c>
    </row>
    <row r="3354" spans="1:19">
      <c r="A3354">
        <v>845129</v>
      </c>
      <c r="B3354" t="s">
        <v>1350</v>
      </c>
      <c r="C3354" t="s">
        <v>3939</v>
      </c>
      <c r="D3354" t="s">
        <v>2764</v>
      </c>
      <c r="E3354" t="s">
        <v>1477</v>
      </c>
      <c r="F3354" t="s">
        <v>1377</v>
      </c>
      <c r="G3354" t="s">
        <v>111</v>
      </c>
      <c r="H3354">
        <v>0</v>
      </c>
      <c r="I3354">
        <v>0</v>
      </c>
      <c r="J3354">
        <v>0</v>
      </c>
      <c r="K3354">
        <v>0</v>
      </c>
      <c r="L3354">
        <v>0</v>
      </c>
      <c r="N3354" s="171" t="str">
        <f t="shared" si="159"/>
        <v>845129-LAVA-53/61</v>
      </c>
      <c r="O3354" s="172">
        <f>IF(B3354="NET","",IF(B3354="","",IFERROR(VLOOKUP(N3354,EAN!$A:$B,2,FALSE),"MANGLER - MÅ OPPDATERE EAN-FANEN")))</f>
        <v>7048652903112</v>
      </c>
      <c r="P3354" s="171">
        <f t="shared" si="160"/>
        <v>0</v>
      </c>
      <c r="Q3354" s="171">
        <f t="shared" si="161"/>
        <v>0</v>
      </c>
      <c r="S3354" s="102">
        <f>IF(B3354="NET","",IFERROR(VLOOKUP(O3354,'2) Order Form'!$V$9:$V$905,1,FALSE),"Ikke med I order form"))</f>
        <v>7048652903112</v>
      </c>
    </row>
    <row r="3355" spans="1:19">
      <c r="A3355">
        <v>845129</v>
      </c>
      <c r="B3355" t="s">
        <v>1350</v>
      </c>
      <c r="C3355" t="s">
        <v>3939</v>
      </c>
      <c r="D3355" t="s">
        <v>539</v>
      </c>
      <c r="E3355" t="s">
        <v>936</v>
      </c>
      <c r="F3355" t="s">
        <v>1378</v>
      </c>
      <c r="G3355" t="s">
        <v>111</v>
      </c>
      <c r="H3355">
        <v>5</v>
      </c>
      <c r="I3355">
        <v>5</v>
      </c>
      <c r="J3355">
        <v>5</v>
      </c>
      <c r="K3355">
        <v>5</v>
      </c>
      <c r="L3355">
        <v>5</v>
      </c>
      <c r="N3355" s="171" t="str">
        <f t="shared" si="159"/>
        <v>845129-MBLK-48/53</v>
      </c>
      <c r="O3355" s="172">
        <f>IF(B3355="NET","",IF(B3355="","",IFERROR(VLOOKUP(N3355,EAN!$A:$B,2,FALSE),"MANGLER - MÅ OPPDATERE EAN-FANEN")))</f>
        <v>7048652911681</v>
      </c>
      <c r="P3355" s="171">
        <f t="shared" si="160"/>
        <v>5</v>
      </c>
      <c r="Q3355" s="171">
        <f t="shared" si="161"/>
        <v>5</v>
      </c>
      <c r="S3355" s="102">
        <f>IF(B3355="NET","",IFERROR(VLOOKUP(O3355,'2) Order Form'!$V$9:$V$905,1,FALSE),"Ikke med I order form"))</f>
        <v>7048652911681</v>
      </c>
    </row>
    <row r="3356" spans="1:19">
      <c r="A3356">
        <v>845129</v>
      </c>
      <c r="B3356" t="s">
        <v>1350</v>
      </c>
      <c r="C3356" t="s">
        <v>3939</v>
      </c>
      <c r="D3356" t="s">
        <v>533</v>
      </c>
      <c r="E3356" t="s">
        <v>936</v>
      </c>
      <c r="F3356" t="s">
        <v>1377</v>
      </c>
      <c r="G3356" t="s">
        <v>111</v>
      </c>
      <c r="H3356">
        <v>0</v>
      </c>
      <c r="I3356">
        <v>0</v>
      </c>
      <c r="J3356">
        <v>0</v>
      </c>
      <c r="K3356">
        <v>0</v>
      </c>
      <c r="L3356">
        <v>0</v>
      </c>
      <c r="N3356" s="171" t="str">
        <f t="shared" si="159"/>
        <v>845129-MBLK-53/61</v>
      </c>
      <c r="O3356" s="172">
        <f>IF(B3356="NET","",IF(B3356="","",IFERROR(VLOOKUP(N3356,EAN!$A:$B,2,FALSE),"MANGLER - MÅ OPPDATERE EAN-FANEN")))</f>
        <v>7048652768148</v>
      </c>
      <c r="P3356" s="171">
        <f t="shared" si="160"/>
        <v>0</v>
      </c>
      <c r="Q3356" s="171">
        <f t="shared" si="161"/>
        <v>0</v>
      </c>
      <c r="S3356" s="102">
        <f>IF(B3356="NET","",IFERROR(VLOOKUP(O3356,'2) Order Form'!$V$9:$V$905,1,FALSE),"Ikke med I order form"))</f>
        <v>7048652768148</v>
      </c>
    </row>
    <row r="3357" spans="1:19">
      <c r="A3357">
        <v>845129</v>
      </c>
      <c r="B3357" t="s">
        <v>1350</v>
      </c>
      <c r="C3357" t="s">
        <v>3939</v>
      </c>
      <c r="D3357" t="s">
        <v>1096</v>
      </c>
      <c r="E3357" t="s">
        <v>2868</v>
      </c>
      <c r="F3357" t="s">
        <v>1377</v>
      </c>
      <c r="G3357" t="s">
        <v>214</v>
      </c>
      <c r="H3357">
        <v>0</v>
      </c>
      <c r="I3357">
        <v>0</v>
      </c>
      <c r="J3357">
        <v>0</v>
      </c>
      <c r="K3357">
        <v>0</v>
      </c>
      <c r="L3357">
        <v>0</v>
      </c>
      <c r="N3357" s="171" t="str">
        <f t="shared" si="159"/>
        <v>845129-MFLU-53/61</v>
      </c>
      <c r="O3357" s="172">
        <f>IF(B3357="NET","",IF(B3357="","",IFERROR(VLOOKUP(N3357,EAN!$A:$B,2,FALSE),"MANGLER - MÅ OPPDATERE EAN-FANEN")))</f>
        <v>7048652768179</v>
      </c>
      <c r="P3357" s="171">
        <f t="shared" si="160"/>
        <v>0</v>
      </c>
      <c r="Q3357" s="171">
        <f t="shared" si="161"/>
        <v>0</v>
      </c>
      <c r="S3357" s="102" t="str">
        <f>IF(B3357="NET","",IFERROR(VLOOKUP(O3357,'2) Order Form'!$V$9:$V$905,1,FALSE),"Ikke med I order form"))</f>
        <v>Ikke med I order form</v>
      </c>
    </row>
    <row r="3358" spans="1:19">
      <c r="A3358">
        <v>845129</v>
      </c>
      <c r="B3358" t="s">
        <v>1350</v>
      </c>
      <c r="C3358" t="s">
        <v>3939</v>
      </c>
      <c r="D3358" t="s">
        <v>4040</v>
      </c>
      <c r="E3358" t="s">
        <v>3230</v>
      </c>
      <c r="F3358" t="s">
        <v>1378</v>
      </c>
      <c r="G3358" t="s">
        <v>111</v>
      </c>
      <c r="H3358">
        <v>0</v>
      </c>
      <c r="I3358">
        <v>0</v>
      </c>
      <c r="J3358">
        <v>0</v>
      </c>
      <c r="K3358">
        <v>0</v>
      </c>
      <c r="L3358">
        <v>0</v>
      </c>
      <c r="N3358" s="171" t="str">
        <f t="shared" si="159"/>
        <v>845129-MTRQ-48/53</v>
      </c>
      <c r="O3358" s="172" t="str">
        <f>IF(B3358="NET","",IF(B3358="","",IFERROR(VLOOKUP(N3358,EAN!$A:$B,2,FALSE),"MANGLER - MÅ OPPDATERE EAN-FANEN")))</f>
        <v>MANGLER - MÅ OPPDATERE EAN-FANEN</v>
      </c>
      <c r="P3358" s="171">
        <f t="shared" si="160"/>
        <v>0</v>
      </c>
      <c r="Q3358" s="171">
        <f t="shared" si="161"/>
        <v>0</v>
      </c>
      <c r="S3358" s="102" t="str">
        <f>IF(B3358="NET","",IFERROR(VLOOKUP(O3358,'2) Order Form'!$V$9:$V$905,1,FALSE),"Ikke med I order form"))</f>
        <v>Ikke med I order form</v>
      </c>
    </row>
    <row r="3359" spans="1:19">
      <c r="A3359">
        <v>845129</v>
      </c>
      <c r="B3359" t="s">
        <v>1350</v>
      </c>
      <c r="C3359" t="s">
        <v>3939</v>
      </c>
      <c r="D3359" t="s">
        <v>4037</v>
      </c>
      <c r="E3359" t="s">
        <v>3230</v>
      </c>
      <c r="F3359" t="s">
        <v>1377</v>
      </c>
      <c r="G3359" t="s">
        <v>111</v>
      </c>
      <c r="H3359">
        <v>0</v>
      </c>
      <c r="I3359">
        <v>0</v>
      </c>
      <c r="J3359">
        <v>0</v>
      </c>
      <c r="K3359">
        <v>0</v>
      </c>
      <c r="L3359">
        <v>0</v>
      </c>
      <c r="N3359" s="171" t="str">
        <f t="shared" si="159"/>
        <v>845129-MTRQ-53/61</v>
      </c>
      <c r="O3359" s="172" t="str">
        <f>IF(B3359="NET","",IF(B3359="","",IFERROR(VLOOKUP(N3359,EAN!$A:$B,2,FALSE),"MANGLER - MÅ OPPDATERE EAN-FANEN")))</f>
        <v>MANGLER - MÅ OPPDATERE EAN-FANEN</v>
      </c>
      <c r="P3359" s="171">
        <f t="shared" si="160"/>
        <v>0</v>
      </c>
      <c r="Q3359" s="171">
        <f t="shared" si="161"/>
        <v>0</v>
      </c>
      <c r="S3359" s="102" t="str">
        <f>IF(B3359="NET","",IFERROR(VLOOKUP(O3359,'2) Order Form'!$V$9:$V$905,1,FALSE),"Ikke med I order form"))</f>
        <v>Ikke med I order form</v>
      </c>
    </row>
    <row r="3360" spans="1:19">
      <c r="A3360">
        <v>845129</v>
      </c>
      <c r="B3360" t="s">
        <v>1350</v>
      </c>
      <c r="C3360" t="s">
        <v>3939</v>
      </c>
      <c r="D3360" t="s">
        <v>542</v>
      </c>
      <c r="E3360" t="s">
        <v>84</v>
      </c>
      <c r="F3360" t="s">
        <v>1378</v>
      </c>
      <c r="G3360" t="s">
        <v>111</v>
      </c>
      <c r="H3360">
        <v>0</v>
      </c>
      <c r="I3360">
        <v>0</v>
      </c>
      <c r="J3360">
        <v>0</v>
      </c>
      <c r="K3360">
        <v>0</v>
      </c>
      <c r="L3360">
        <v>0</v>
      </c>
      <c r="N3360" s="171" t="str">
        <f t="shared" si="159"/>
        <v>845129-MWHT-48/53</v>
      </c>
      <c r="O3360" s="172">
        <f>IF(B3360="NET","",IF(B3360="","",IFERROR(VLOOKUP(N3360,EAN!$A:$B,2,FALSE),"MANGLER - MÅ OPPDATERE EAN-FANEN")))</f>
        <v>7048652911704</v>
      </c>
      <c r="P3360" s="171">
        <f t="shared" si="160"/>
        <v>0</v>
      </c>
      <c r="Q3360" s="171">
        <f t="shared" si="161"/>
        <v>0</v>
      </c>
      <c r="S3360" s="102">
        <f>IF(B3360="NET","",IFERROR(VLOOKUP(O3360,'2) Order Form'!$V$9:$V$905,1,FALSE),"Ikke med I order form"))</f>
        <v>7048652911704</v>
      </c>
    </row>
    <row r="3361" spans="1:19">
      <c r="A3361">
        <v>845129</v>
      </c>
      <c r="B3361" t="s">
        <v>1350</v>
      </c>
      <c r="C3361" t="s">
        <v>3939</v>
      </c>
      <c r="D3361" t="s">
        <v>537</v>
      </c>
      <c r="E3361" t="s">
        <v>84</v>
      </c>
      <c r="F3361" t="s">
        <v>1377</v>
      </c>
      <c r="G3361" t="s">
        <v>111</v>
      </c>
      <c r="H3361">
        <v>0</v>
      </c>
      <c r="I3361">
        <v>0</v>
      </c>
      <c r="J3361">
        <v>0</v>
      </c>
      <c r="K3361">
        <v>0</v>
      </c>
      <c r="L3361">
        <v>0</v>
      </c>
      <c r="N3361" s="171" t="str">
        <f t="shared" si="159"/>
        <v>845129-MWHT-53/61</v>
      </c>
      <c r="O3361" s="172">
        <f>IF(B3361="NET","",IF(B3361="","",IFERROR(VLOOKUP(N3361,EAN!$A:$B,2,FALSE),"MANGLER - MÅ OPPDATERE EAN-FANEN")))</f>
        <v>7048652768186</v>
      </c>
      <c r="P3361" s="171">
        <f t="shared" si="160"/>
        <v>0</v>
      </c>
      <c r="Q3361" s="171">
        <f t="shared" si="161"/>
        <v>0</v>
      </c>
      <c r="S3361" s="102">
        <f>IF(B3361="NET","",IFERROR(VLOOKUP(O3361,'2) Order Form'!$V$9:$V$905,1,FALSE),"Ikke med I order form"))</f>
        <v>7048652768186</v>
      </c>
    </row>
    <row r="3362" spans="1:19">
      <c r="A3362">
        <v>845129</v>
      </c>
      <c r="B3362" t="s">
        <v>1350</v>
      </c>
      <c r="C3362" t="s">
        <v>3939</v>
      </c>
      <c r="D3362" t="s">
        <v>1097</v>
      </c>
      <c r="E3362" t="s">
        <v>2898</v>
      </c>
      <c r="F3362" t="s">
        <v>1377</v>
      </c>
      <c r="G3362" t="s">
        <v>214</v>
      </c>
      <c r="H3362">
        <v>0</v>
      </c>
      <c r="I3362">
        <v>0</v>
      </c>
      <c r="J3362">
        <v>0</v>
      </c>
      <c r="K3362">
        <v>0</v>
      </c>
      <c r="L3362">
        <v>0</v>
      </c>
      <c r="N3362" s="171" t="str">
        <f t="shared" si="159"/>
        <v>845129-SBLM-53/61</v>
      </c>
      <c r="O3362" s="172">
        <f>IF(B3362="NET","",IF(B3362="","",IFERROR(VLOOKUP(N3362,EAN!$A:$B,2,FALSE),"MANGLER - MÅ OPPDATERE EAN-FANEN")))</f>
        <v>7048652768193</v>
      </c>
      <c r="P3362" s="171">
        <f t="shared" si="160"/>
        <v>0</v>
      </c>
      <c r="Q3362" s="171">
        <f t="shared" si="161"/>
        <v>0</v>
      </c>
      <c r="S3362" s="102" t="str">
        <f>IF(B3362="NET","",IFERROR(VLOOKUP(O3362,'2) Order Form'!$V$9:$V$905,1,FALSE),"Ikke med I order form"))</f>
        <v>Ikke med I order form</v>
      </c>
    </row>
    <row r="3363" spans="1:19">
      <c r="A3363">
        <v>845129</v>
      </c>
      <c r="B3363" t="s">
        <v>1350</v>
      </c>
      <c r="C3363" t="s">
        <v>3939</v>
      </c>
      <c r="D3363" t="s">
        <v>2771</v>
      </c>
      <c r="E3363" t="s">
        <v>1475</v>
      </c>
      <c r="F3363" t="s">
        <v>1378</v>
      </c>
      <c r="G3363" t="s">
        <v>111</v>
      </c>
      <c r="H3363">
        <v>0</v>
      </c>
      <c r="I3363">
        <v>0</v>
      </c>
      <c r="J3363">
        <v>0</v>
      </c>
      <c r="K3363">
        <v>0</v>
      </c>
      <c r="L3363">
        <v>0</v>
      </c>
      <c r="N3363" s="171" t="str">
        <f t="shared" si="159"/>
        <v>845129-WOLD-48/53</v>
      </c>
      <c r="O3363" s="172">
        <f>IF(B3363="NET","",IF(B3363="","",IFERROR(VLOOKUP(N3363,EAN!$A:$B,2,FALSE),"MANGLER - MÅ OPPDATERE EAN-FANEN")))</f>
        <v>7048652911728</v>
      </c>
      <c r="P3363" s="171">
        <f t="shared" si="160"/>
        <v>0</v>
      </c>
      <c r="Q3363" s="171">
        <f t="shared" si="161"/>
        <v>0</v>
      </c>
      <c r="S3363" s="102">
        <f>IF(B3363="NET","",IFERROR(VLOOKUP(O3363,'2) Order Form'!$V$9:$V$905,1,FALSE),"Ikke med I order form"))</f>
        <v>7048652911728</v>
      </c>
    </row>
    <row r="3364" spans="1:19">
      <c r="A3364">
        <v>845129</v>
      </c>
      <c r="B3364" t="s">
        <v>1350</v>
      </c>
      <c r="C3364" t="s">
        <v>3939</v>
      </c>
      <c r="D3364" t="s">
        <v>2767</v>
      </c>
      <c r="E3364" t="s">
        <v>1475</v>
      </c>
      <c r="F3364" t="s">
        <v>1377</v>
      </c>
      <c r="G3364" t="s">
        <v>111</v>
      </c>
      <c r="H3364">
        <v>0</v>
      </c>
      <c r="I3364">
        <v>0</v>
      </c>
      <c r="J3364">
        <v>0</v>
      </c>
      <c r="K3364">
        <v>0</v>
      </c>
      <c r="L3364">
        <v>0</v>
      </c>
      <c r="N3364" s="171" t="str">
        <f t="shared" si="159"/>
        <v>845129-WOLD-53/61</v>
      </c>
      <c r="O3364" s="172">
        <f>IF(B3364="NET","",IF(B3364="","",IFERROR(VLOOKUP(N3364,EAN!$A:$B,2,FALSE),"MANGLER - MÅ OPPDATERE EAN-FANEN")))</f>
        <v>7048652903129</v>
      </c>
      <c r="P3364" s="171">
        <f t="shared" si="160"/>
        <v>0</v>
      </c>
      <c r="Q3364" s="171">
        <f t="shared" si="161"/>
        <v>0</v>
      </c>
      <c r="S3364" s="102">
        <f>IF(B3364="NET","",IFERROR(VLOOKUP(O3364,'2) Order Form'!$V$9:$V$905,1,FALSE),"Ikke med I order form"))</f>
        <v>7048652903129</v>
      </c>
    </row>
    <row r="3365" spans="1:19">
      <c r="A3365" s="140">
        <v>845130</v>
      </c>
      <c r="B3365" t="s">
        <v>170</v>
      </c>
      <c r="H3365" s="140">
        <v>202341</v>
      </c>
      <c r="I3365" s="140">
        <v>202342</v>
      </c>
      <c r="J3365" s="140">
        <v>202343</v>
      </c>
      <c r="K3365" s="140">
        <v>202344</v>
      </c>
      <c r="L3365" s="140">
        <v>202345</v>
      </c>
      <c r="N3365" s="171" t="str">
        <f t="shared" si="159"/>
        <v>845130-</v>
      </c>
      <c r="O3365" s="172" t="str">
        <f>IF(B3365="NET","",IF(B3365="","",IFERROR(VLOOKUP(N3365,EAN!$A:$B,2,FALSE),"MANGLER - MÅ OPPDATERE EAN-FANEN")))</f>
        <v/>
      </c>
      <c r="P3365" s="171">
        <f t="shared" si="160"/>
        <v>202341</v>
      </c>
      <c r="Q3365" s="171">
        <f t="shared" si="161"/>
        <v>202345</v>
      </c>
      <c r="S3365" s="102" t="str">
        <f>IF(B3365="NET","",IFERROR(VLOOKUP(O3365,'2) Order Form'!$V$9:$V$905,1,FALSE),"Ikke med I order form"))</f>
        <v/>
      </c>
    </row>
    <row r="3366" spans="1:19">
      <c r="A3366">
        <v>845130</v>
      </c>
      <c r="B3366" t="s">
        <v>1351</v>
      </c>
      <c r="C3366" t="s">
        <v>3939</v>
      </c>
      <c r="D3366" t="s">
        <v>1083</v>
      </c>
      <c r="E3366" t="s">
        <v>358</v>
      </c>
      <c r="F3366" t="s">
        <v>1377</v>
      </c>
      <c r="G3366" t="s">
        <v>214</v>
      </c>
      <c r="H3366">
        <v>0</v>
      </c>
      <c r="I3366">
        <v>0</v>
      </c>
      <c r="J3366">
        <v>0</v>
      </c>
      <c r="K3366">
        <v>0</v>
      </c>
      <c r="L3366">
        <v>0</v>
      </c>
      <c r="N3366" s="171" t="str">
        <f t="shared" si="159"/>
        <v>845130-BGRG-53/61</v>
      </c>
      <c r="O3366" s="172">
        <f>IF(B3366="NET","",IF(B3366="","",IFERROR(VLOOKUP(N3366,EAN!$A:$B,2,FALSE),"MANGLER - MÅ OPPDATERE EAN-FANEN")))</f>
        <v>7048652768209</v>
      </c>
      <c r="P3366" s="171">
        <f t="shared" si="160"/>
        <v>0</v>
      </c>
      <c r="Q3366" s="171">
        <f t="shared" si="161"/>
        <v>0</v>
      </c>
      <c r="S3366" s="102" t="str">
        <f>IF(B3366="NET","",IFERROR(VLOOKUP(O3366,'2) Order Form'!$V$9:$V$905,1,FALSE),"Ikke med I order form"))</f>
        <v>Ikke med I order form</v>
      </c>
    </row>
    <row r="3367" spans="1:19">
      <c r="A3367">
        <v>845130</v>
      </c>
      <c r="B3367" t="s">
        <v>1351</v>
      </c>
      <c r="C3367" t="s">
        <v>3939</v>
      </c>
      <c r="D3367" t="s">
        <v>1085</v>
      </c>
      <c r="E3367" t="s">
        <v>2894</v>
      </c>
      <c r="F3367" t="s">
        <v>1377</v>
      </c>
      <c r="G3367" t="s">
        <v>214</v>
      </c>
      <c r="H3367">
        <v>0</v>
      </c>
      <c r="I3367">
        <v>0</v>
      </c>
      <c r="J3367">
        <v>0</v>
      </c>
      <c r="K3367">
        <v>0</v>
      </c>
      <c r="L3367">
        <v>0</v>
      </c>
      <c r="N3367" s="171" t="str">
        <f t="shared" si="159"/>
        <v>845130-BUOR-53/61</v>
      </c>
      <c r="O3367" s="172">
        <f>IF(B3367="NET","",IF(B3367="","",IFERROR(VLOOKUP(N3367,EAN!$A:$B,2,FALSE),"MANGLER - MÅ OPPDATERE EAN-FANEN")))</f>
        <v>7048652768216</v>
      </c>
      <c r="P3367" s="171">
        <f t="shared" si="160"/>
        <v>0</v>
      </c>
      <c r="Q3367" s="171">
        <f t="shared" si="161"/>
        <v>0</v>
      </c>
      <c r="S3367" s="102" t="str">
        <f>IF(B3367="NET","",IFERROR(VLOOKUP(O3367,'2) Order Form'!$V$9:$V$905,1,FALSE),"Ikke med I order form"))</f>
        <v>Ikke med I order form</v>
      </c>
    </row>
    <row r="3368" spans="1:19">
      <c r="A3368">
        <v>845130</v>
      </c>
      <c r="B3368" t="s">
        <v>1351</v>
      </c>
      <c r="C3368" t="s">
        <v>3939</v>
      </c>
      <c r="D3368" t="s">
        <v>2908</v>
      </c>
      <c r="E3368" t="s">
        <v>1470</v>
      </c>
      <c r="F3368" t="s">
        <v>1378</v>
      </c>
      <c r="G3368" t="s">
        <v>214</v>
      </c>
      <c r="H3368">
        <v>0</v>
      </c>
      <c r="I3368">
        <v>0</v>
      </c>
      <c r="J3368">
        <v>0</v>
      </c>
      <c r="K3368">
        <v>0</v>
      </c>
      <c r="L3368">
        <v>0</v>
      </c>
      <c r="N3368" s="171" t="str">
        <f t="shared" si="159"/>
        <v>845130-DUSK-48/53</v>
      </c>
      <c r="O3368" s="172">
        <f>IF(B3368="NET","",IF(B3368="","",IFERROR(VLOOKUP(N3368,EAN!$A:$B,2,FALSE),"MANGLER - MÅ OPPDATERE EAN-FANEN")))</f>
        <v>7048652911742</v>
      </c>
      <c r="P3368" s="171">
        <f t="shared" si="160"/>
        <v>0</v>
      </c>
      <c r="Q3368" s="171">
        <f t="shared" si="161"/>
        <v>0</v>
      </c>
      <c r="S3368" s="102">
        <f>IF(B3368="NET","",IFERROR(VLOOKUP(O3368,'2) Order Form'!$V$9:$V$905,1,FALSE),"Ikke med I order form"))</f>
        <v>7048652911742</v>
      </c>
    </row>
    <row r="3369" spans="1:19">
      <c r="A3369">
        <v>845130</v>
      </c>
      <c r="B3369" t="s">
        <v>1351</v>
      </c>
      <c r="C3369" t="s">
        <v>3939</v>
      </c>
      <c r="D3369" t="s">
        <v>2762</v>
      </c>
      <c r="E3369" t="s">
        <v>1470</v>
      </c>
      <c r="F3369" t="s">
        <v>1377</v>
      </c>
      <c r="G3369" t="s">
        <v>214</v>
      </c>
      <c r="H3369">
        <v>318</v>
      </c>
      <c r="I3369">
        <v>318</v>
      </c>
      <c r="J3369">
        <v>318</v>
      </c>
      <c r="K3369">
        <v>318</v>
      </c>
      <c r="L3369">
        <v>318</v>
      </c>
      <c r="N3369" s="171" t="str">
        <f t="shared" si="159"/>
        <v>845130-DUSK-53/61</v>
      </c>
      <c r="O3369" s="172">
        <f>IF(B3369="NET","",IF(B3369="","",IFERROR(VLOOKUP(N3369,EAN!$A:$B,2,FALSE),"MANGLER - MÅ OPPDATERE EAN-FANEN")))</f>
        <v>7048652903136</v>
      </c>
      <c r="P3369" s="171">
        <f t="shared" si="160"/>
        <v>318</v>
      </c>
      <c r="Q3369" s="171">
        <f t="shared" si="161"/>
        <v>318</v>
      </c>
      <c r="S3369" s="102">
        <f>IF(B3369="NET","",IFERROR(VLOOKUP(O3369,'2) Order Form'!$V$9:$V$905,1,FALSE),"Ikke med I order form"))</f>
        <v>7048652903136</v>
      </c>
    </row>
    <row r="3370" spans="1:19">
      <c r="A3370">
        <v>845130</v>
      </c>
      <c r="B3370" t="s">
        <v>1351</v>
      </c>
      <c r="C3370" t="s">
        <v>3939</v>
      </c>
      <c r="D3370" t="s">
        <v>2909</v>
      </c>
      <c r="E3370" t="s">
        <v>1666</v>
      </c>
      <c r="F3370" t="s">
        <v>1378</v>
      </c>
      <c r="G3370" t="s">
        <v>214</v>
      </c>
      <c r="H3370">
        <v>0</v>
      </c>
      <c r="I3370">
        <v>0</v>
      </c>
      <c r="J3370">
        <v>0</v>
      </c>
      <c r="K3370">
        <v>0</v>
      </c>
      <c r="L3370">
        <v>0</v>
      </c>
      <c r="N3370" s="171" t="str">
        <f t="shared" si="159"/>
        <v>845130-FLRM-48/53</v>
      </c>
      <c r="O3370" s="172">
        <f>IF(B3370="NET","",IF(B3370="","",IFERROR(VLOOKUP(N3370,EAN!$A:$B,2,FALSE),"MANGLER - MÅ OPPDATERE EAN-FANEN")))</f>
        <v>7048652911766</v>
      </c>
      <c r="P3370" s="171">
        <f t="shared" si="160"/>
        <v>0</v>
      </c>
      <c r="Q3370" s="171">
        <f t="shared" si="161"/>
        <v>0</v>
      </c>
      <c r="S3370" s="102">
        <f>IF(B3370="NET","",IFERROR(VLOOKUP(O3370,'2) Order Form'!$V$9:$V$905,1,FALSE),"Ikke med I order form"))</f>
        <v>7048652911766</v>
      </c>
    </row>
    <row r="3371" spans="1:19">
      <c r="A3371">
        <v>845130</v>
      </c>
      <c r="B3371" t="s">
        <v>1351</v>
      </c>
      <c r="C3371" t="s">
        <v>3939</v>
      </c>
      <c r="D3371" t="s">
        <v>2763</v>
      </c>
      <c r="E3371" t="s">
        <v>1666</v>
      </c>
      <c r="F3371" t="s">
        <v>1377</v>
      </c>
      <c r="G3371" t="s">
        <v>214</v>
      </c>
      <c r="H3371">
        <v>14</v>
      </c>
      <c r="I3371">
        <v>14</v>
      </c>
      <c r="J3371">
        <v>14</v>
      </c>
      <c r="K3371">
        <v>14</v>
      </c>
      <c r="L3371">
        <v>14</v>
      </c>
      <c r="N3371" s="171" t="str">
        <f t="shared" si="159"/>
        <v>845130-FLRM-53/61</v>
      </c>
      <c r="O3371" s="172">
        <f>IF(B3371="NET","",IF(B3371="","",IFERROR(VLOOKUP(N3371,EAN!$A:$B,2,FALSE),"MANGLER - MÅ OPPDATERE EAN-FANEN")))</f>
        <v>7048652903143</v>
      </c>
      <c r="P3371" s="171">
        <f t="shared" si="160"/>
        <v>14</v>
      </c>
      <c r="Q3371" s="171">
        <f t="shared" si="161"/>
        <v>14</v>
      </c>
      <c r="S3371" s="102">
        <f>IF(B3371="NET","",IFERROR(VLOOKUP(O3371,'2) Order Form'!$V$9:$V$905,1,FALSE),"Ikke med I order form"))</f>
        <v>7048652903143</v>
      </c>
    </row>
    <row r="3372" spans="1:19">
      <c r="A3372">
        <v>845130</v>
      </c>
      <c r="B3372" t="s">
        <v>1351</v>
      </c>
      <c r="C3372" t="s">
        <v>3939</v>
      </c>
      <c r="D3372" t="s">
        <v>2910</v>
      </c>
      <c r="E3372" t="s">
        <v>1477</v>
      </c>
      <c r="F3372" t="s">
        <v>1378</v>
      </c>
      <c r="G3372" t="s">
        <v>111</v>
      </c>
      <c r="H3372">
        <v>29</v>
      </c>
      <c r="I3372">
        <v>29</v>
      </c>
      <c r="J3372">
        <v>29</v>
      </c>
      <c r="K3372">
        <v>29</v>
      </c>
      <c r="L3372">
        <v>29</v>
      </c>
      <c r="N3372" s="171" t="str">
        <f t="shared" si="159"/>
        <v>845130-LAVA-48/53</v>
      </c>
      <c r="O3372" s="172">
        <f>IF(B3372="NET","",IF(B3372="","",IFERROR(VLOOKUP(N3372,EAN!$A:$B,2,FALSE),"MANGLER - MÅ OPPDATERE EAN-FANEN")))</f>
        <v>7048652911780</v>
      </c>
      <c r="P3372" s="171">
        <f t="shared" si="160"/>
        <v>29</v>
      </c>
      <c r="Q3372" s="171">
        <f t="shared" si="161"/>
        <v>29</v>
      </c>
      <c r="S3372" s="102">
        <f>IF(B3372="NET","",IFERROR(VLOOKUP(O3372,'2) Order Form'!$V$9:$V$905,1,FALSE),"Ikke med I order form"))</f>
        <v>7048652911780</v>
      </c>
    </row>
    <row r="3373" spans="1:19">
      <c r="A3373">
        <v>845130</v>
      </c>
      <c r="B3373" t="s">
        <v>1351</v>
      </c>
      <c r="C3373" t="s">
        <v>3939</v>
      </c>
      <c r="D3373" t="s">
        <v>2764</v>
      </c>
      <c r="E3373" t="s">
        <v>1477</v>
      </c>
      <c r="F3373" t="s">
        <v>1377</v>
      </c>
      <c r="G3373" t="s">
        <v>111</v>
      </c>
      <c r="H3373">
        <v>314</v>
      </c>
      <c r="I3373">
        <v>314</v>
      </c>
      <c r="J3373">
        <v>314</v>
      </c>
      <c r="K3373">
        <v>314</v>
      </c>
      <c r="L3373">
        <v>314</v>
      </c>
      <c r="N3373" s="171" t="str">
        <f t="shared" si="159"/>
        <v>845130-LAVA-53/61</v>
      </c>
      <c r="O3373" s="172">
        <f>IF(B3373="NET","",IF(B3373="","",IFERROR(VLOOKUP(N3373,EAN!$A:$B,2,FALSE),"MANGLER - MÅ OPPDATERE EAN-FANEN")))</f>
        <v>7048652903150</v>
      </c>
      <c r="P3373" s="171">
        <f t="shared" si="160"/>
        <v>314</v>
      </c>
      <c r="Q3373" s="171">
        <f t="shared" si="161"/>
        <v>314</v>
      </c>
      <c r="S3373" s="102">
        <f>IF(B3373="NET","",IFERROR(VLOOKUP(O3373,'2) Order Form'!$V$9:$V$905,1,FALSE),"Ikke med I order form"))</f>
        <v>7048652903150</v>
      </c>
    </row>
    <row r="3374" spans="1:19">
      <c r="A3374">
        <v>845130</v>
      </c>
      <c r="B3374" t="s">
        <v>1351</v>
      </c>
      <c r="C3374" t="s">
        <v>3939</v>
      </c>
      <c r="D3374" t="s">
        <v>539</v>
      </c>
      <c r="E3374" t="s">
        <v>936</v>
      </c>
      <c r="F3374" t="s">
        <v>1378</v>
      </c>
      <c r="G3374" t="s">
        <v>111</v>
      </c>
      <c r="H3374">
        <v>95</v>
      </c>
      <c r="I3374">
        <v>95</v>
      </c>
      <c r="J3374">
        <v>95</v>
      </c>
      <c r="K3374">
        <v>95</v>
      </c>
      <c r="L3374">
        <v>95</v>
      </c>
      <c r="N3374" s="171" t="str">
        <f t="shared" si="159"/>
        <v>845130-MBLK-48/53</v>
      </c>
      <c r="O3374" s="172">
        <f>IF(B3374="NET","",IF(B3374="","",IFERROR(VLOOKUP(N3374,EAN!$A:$B,2,FALSE),"MANGLER - MÅ OPPDATERE EAN-FANEN")))</f>
        <v>7048652911803</v>
      </c>
      <c r="P3374" s="171">
        <f t="shared" si="160"/>
        <v>95</v>
      </c>
      <c r="Q3374" s="171">
        <f t="shared" si="161"/>
        <v>95</v>
      </c>
      <c r="S3374" s="102">
        <f>IF(B3374="NET","",IFERROR(VLOOKUP(O3374,'2) Order Form'!$V$9:$V$905,1,FALSE),"Ikke med I order form"))</f>
        <v>7048652911803</v>
      </c>
    </row>
    <row r="3375" spans="1:19">
      <c r="A3375">
        <v>845130</v>
      </c>
      <c r="B3375" t="s">
        <v>1351</v>
      </c>
      <c r="C3375" t="s">
        <v>3939</v>
      </c>
      <c r="D3375" t="s">
        <v>533</v>
      </c>
      <c r="E3375" t="s">
        <v>936</v>
      </c>
      <c r="F3375" t="s">
        <v>1377</v>
      </c>
      <c r="G3375" t="s">
        <v>111</v>
      </c>
      <c r="H3375">
        <v>584</v>
      </c>
      <c r="I3375">
        <v>584</v>
      </c>
      <c r="J3375">
        <v>584</v>
      </c>
      <c r="K3375">
        <v>584</v>
      </c>
      <c r="L3375">
        <v>584</v>
      </c>
      <c r="N3375" s="171" t="str">
        <f t="shared" si="159"/>
        <v>845130-MBLK-53/61</v>
      </c>
      <c r="O3375" s="172">
        <f>IF(B3375="NET","",IF(B3375="","",IFERROR(VLOOKUP(N3375,EAN!$A:$B,2,FALSE),"MANGLER - MÅ OPPDATERE EAN-FANEN")))</f>
        <v>7048652768223</v>
      </c>
      <c r="P3375" s="171">
        <f t="shared" si="160"/>
        <v>584</v>
      </c>
      <c r="Q3375" s="171">
        <f t="shared" si="161"/>
        <v>584</v>
      </c>
      <c r="S3375" s="102">
        <f>IF(B3375="NET","",IFERROR(VLOOKUP(O3375,'2) Order Form'!$V$9:$V$905,1,FALSE),"Ikke med I order form"))</f>
        <v>7048652768223</v>
      </c>
    </row>
    <row r="3376" spans="1:19">
      <c r="A3376">
        <v>845130</v>
      </c>
      <c r="B3376" t="s">
        <v>1351</v>
      </c>
      <c r="C3376" t="s">
        <v>3939</v>
      </c>
      <c r="D3376" t="s">
        <v>1096</v>
      </c>
      <c r="E3376" t="s">
        <v>2868</v>
      </c>
      <c r="F3376" t="s">
        <v>1377</v>
      </c>
      <c r="G3376" t="s">
        <v>214</v>
      </c>
      <c r="H3376">
        <v>0</v>
      </c>
      <c r="I3376">
        <v>0</v>
      </c>
      <c r="J3376">
        <v>0</v>
      </c>
      <c r="K3376">
        <v>0</v>
      </c>
      <c r="L3376">
        <v>0</v>
      </c>
      <c r="N3376" s="171" t="str">
        <f t="shared" si="159"/>
        <v>845130-MFLU-53/61</v>
      </c>
      <c r="O3376" s="172">
        <f>IF(B3376="NET","",IF(B3376="","",IFERROR(VLOOKUP(N3376,EAN!$A:$B,2,FALSE),"MANGLER - MÅ OPPDATERE EAN-FANEN")))</f>
        <v>7048652768230</v>
      </c>
      <c r="P3376" s="171">
        <f t="shared" si="160"/>
        <v>0</v>
      </c>
      <c r="Q3376" s="171">
        <f t="shared" si="161"/>
        <v>0</v>
      </c>
      <c r="S3376" s="102" t="str">
        <f>IF(B3376="NET","",IFERROR(VLOOKUP(O3376,'2) Order Form'!$V$9:$V$905,1,FALSE),"Ikke med I order form"))</f>
        <v>Ikke med I order form</v>
      </c>
    </row>
    <row r="3377" spans="1:19">
      <c r="A3377">
        <v>845130</v>
      </c>
      <c r="B3377" t="s">
        <v>1351</v>
      </c>
      <c r="C3377" t="s">
        <v>3939</v>
      </c>
      <c r="D3377" t="s">
        <v>4040</v>
      </c>
      <c r="E3377" t="s">
        <v>3230</v>
      </c>
      <c r="F3377" t="s">
        <v>1378</v>
      </c>
      <c r="G3377" t="s">
        <v>111</v>
      </c>
      <c r="H3377">
        <v>0</v>
      </c>
      <c r="I3377">
        <v>0</v>
      </c>
      <c r="J3377">
        <v>0</v>
      </c>
      <c r="K3377">
        <v>0</v>
      </c>
      <c r="L3377">
        <v>0</v>
      </c>
      <c r="N3377" s="171" t="str">
        <f t="shared" si="159"/>
        <v>845130-MTRQ-48/53</v>
      </c>
      <c r="O3377" s="172" t="str">
        <f>IF(B3377="NET","",IF(B3377="","",IFERROR(VLOOKUP(N3377,EAN!$A:$B,2,FALSE),"MANGLER - MÅ OPPDATERE EAN-FANEN")))</f>
        <v>MANGLER - MÅ OPPDATERE EAN-FANEN</v>
      </c>
      <c r="P3377" s="171">
        <f t="shared" si="160"/>
        <v>0</v>
      </c>
      <c r="Q3377" s="171">
        <f t="shared" si="161"/>
        <v>0</v>
      </c>
      <c r="S3377" s="102" t="str">
        <f>IF(B3377="NET","",IFERROR(VLOOKUP(O3377,'2) Order Form'!$V$9:$V$905,1,FALSE),"Ikke med I order form"))</f>
        <v>Ikke med I order form</v>
      </c>
    </row>
    <row r="3378" spans="1:19">
      <c r="A3378">
        <v>845130</v>
      </c>
      <c r="B3378" t="s">
        <v>1351</v>
      </c>
      <c r="C3378" t="s">
        <v>3939</v>
      </c>
      <c r="D3378" t="s">
        <v>4037</v>
      </c>
      <c r="E3378" t="s">
        <v>3230</v>
      </c>
      <c r="F3378" t="s">
        <v>1377</v>
      </c>
      <c r="G3378" t="s">
        <v>111</v>
      </c>
      <c r="H3378">
        <v>0</v>
      </c>
      <c r="I3378">
        <v>0</v>
      </c>
      <c r="J3378">
        <v>0</v>
      </c>
      <c r="K3378">
        <v>0</v>
      </c>
      <c r="L3378">
        <v>0</v>
      </c>
      <c r="N3378" s="171" t="str">
        <f t="shared" si="159"/>
        <v>845130-MTRQ-53/61</v>
      </c>
      <c r="O3378" s="172" t="str">
        <f>IF(B3378="NET","",IF(B3378="","",IFERROR(VLOOKUP(N3378,EAN!$A:$B,2,FALSE),"MANGLER - MÅ OPPDATERE EAN-FANEN")))</f>
        <v>MANGLER - MÅ OPPDATERE EAN-FANEN</v>
      </c>
      <c r="P3378" s="171">
        <f t="shared" si="160"/>
        <v>0</v>
      </c>
      <c r="Q3378" s="171">
        <f t="shared" si="161"/>
        <v>0</v>
      </c>
      <c r="S3378" s="102" t="str">
        <f>IF(B3378="NET","",IFERROR(VLOOKUP(O3378,'2) Order Form'!$V$9:$V$905,1,FALSE),"Ikke med I order form"))</f>
        <v>Ikke med I order form</v>
      </c>
    </row>
    <row r="3379" spans="1:19">
      <c r="A3379">
        <v>845130</v>
      </c>
      <c r="B3379" t="s">
        <v>1351</v>
      </c>
      <c r="C3379" t="s">
        <v>3939</v>
      </c>
      <c r="D3379" t="s">
        <v>542</v>
      </c>
      <c r="E3379" t="s">
        <v>84</v>
      </c>
      <c r="F3379" t="s">
        <v>1378</v>
      </c>
      <c r="G3379" t="s">
        <v>111</v>
      </c>
      <c r="H3379">
        <v>58</v>
      </c>
      <c r="I3379">
        <v>58</v>
      </c>
      <c r="J3379">
        <v>58</v>
      </c>
      <c r="K3379">
        <v>58</v>
      </c>
      <c r="L3379">
        <v>58</v>
      </c>
      <c r="N3379" s="171" t="str">
        <f t="shared" si="159"/>
        <v>845130-MWHT-48/53</v>
      </c>
      <c r="O3379" s="172">
        <f>IF(B3379="NET","",IF(B3379="","",IFERROR(VLOOKUP(N3379,EAN!$A:$B,2,FALSE),"MANGLER - MÅ OPPDATERE EAN-FANEN")))</f>
        <v>7048652911827</v>
      </c>
      <c r="P3379" s="171">
        <f t="shared" si="160"/>
        <v>58</v>
      </c>
      <c r="Q3379" s="171">
        <f t="shared" si="161"/>
        <v>58</v>
      </c>
      <c r="S3379" s="102">
        <f>IF(B3379="NET","",IFERROR(VLOOKUP(O3379,'2) Order Form'!$V$9:$V$905,1,FALSE),"Ikke med I order form"))</f>
        <v>7048652911827</v>
      </c>
    </row>
    <row r="3380" spans="1:19">
      <c r="A3380">
        <v>845130</v>
      </c>
      <c r="B3380" t="s">
        <v>1351</v>
      </c>
      <c r="C3380" t="s">
        <v>3939</v>
      </c>
      <c r="D3380" t="s">
        <v>537</v>
      </c>
      <c r="E3380" t="s">
        <v>84</v>
      </c>
      <c r="F3380" t="s">
        <v>1377</v>
      </c>
      <c r="G3380" t="s">
        <v>111</v>
      </c>
      <c r="H3380">
        <v>225</v>
      </c>
      <c r="I3380">
        <v>225</v>
      </c>
      <c r="J3380">
        <v>225</v>
      </c>
      <c r="K3380">
        <v>225</v>
      </c>
      <c r="L3380">
        <v>225</v>
      </c>
      <c r="N3380" s="171" t="str">
        <f t="shared" si="159"/>
        <v>845130-MWHT-53/61</v>
      </c>
      <c r="O3380" s="172">
        <f>IF(B3380="NET","",IF(B3380="","",IFERROR(VLOOKUP(N3380,EAN!$A:$B,2,FALSE),"MANGLER - MÅ OPPDATERE EAN-FANEN")))</f>
        <v>7048652768247</v>
      </c>
      <c r="P3380" s="171">
        <f t="shared" si="160"/>
        <v>225</v>
      </c>
      <c r="Q3380" s="171">
        <f t="shared" si="161"/>
        <v>225</v>
      </c>
      <c r="S3380" s="102">
        <f>IF(B3380="NET","",IFERROR(VLOOKUP(O3380,'2) Order Form'!$V$9:$V$905,1,FALSE),"Ikke med I order form"))</f>
        <v>7048652768247</v>
      </c>
    </row>
    <row r="3381" spans="1:19">
      <c r="A3381">
        <v>845130</v>
      </c>
      <c r="B3381" t="s">
        <v>1351</v>
      </c>
      <c r="C3381" t="s">
        <v>3939</v>
      </c>
      <c r="D3381" t="s">
        <v>1097</v>
      </c>
      <c r="E3381" t="s">
        <v>2898</v>
      </c>
      <c r="F3381" t="s">
        <v>1377</v>
      </c>
      <c r="G3381" t="s">
        <v>214</v>
      </c>
      <c r="H3381">
        <v>0</v>
      </c>
      <c r="I3381">
        <v>0</v>
      </c>
      <c r="J3381">
        <v>0</v>
      </c>
      <c r="K3381">
        <v>0</v>
      </c>
      <c r="L3381">
        <v>0</v>
      </c>
      <c r="N3381" s="171" t="str">
        <f t="shared" si="159"/>
        <v>845130-SBLM-53/61</v>
      </c>
      <c r="O3381" s="172">
        <f>IF(B3381="NET","",IF(B3381="","",IFERROR(VLOOKUP(N3381,EAN!$A:$B,2,FALSE),"MANGLER - MÅ OPPDATERE EAN-FANEN")))</f>
        <v>7048652768254</v>
      </c>
      <c r="P3381" s="171">
        <f t="shared" si="160"/>
        <v>0</v>
      </c>
      <c r="Q3381" s="171">
        <f t="shared" si="161"/>
        <v>0</v>
      </c>
      <c r="S3381" s="102" t="str">
        <f>IF(B3381="NET","",IFERROR(VLOOKUP(O3381,'2) Order Form'!$V$9:$V$905,1,FALSE),"Ikke med I order form"))</f>
        <v>Ikke med I order form</v>
      </c>
    </row>
    <row r="3382" spans="1:19">
      <c r="A3382">
        <v>845130</v>
      </c>
      <c r="B3382" t="s">
        <v>1351</v>
      </c>
      <c r="C3382" t="s">
        <v>3939</v>
      </c>
      <c r="D3382" t="s">
        <v>2771</v>
      </c>
      <c r="E3382" t="s">
        <v>1475</v>
      </c>
      <c r="F3382" t="s">
        <v>1378</v>
      </c>
      <c r="G3382" t="s">
        <v>111</v>
      </c>
      <c r="H3382">
        <v>8</v>
      </c>
      <c r="I3382">
        <v>8</v>
      </c>
      <c r="J3382">
        <v>8</v>
      </c>
      <c r="K3382">
        <v>8</v>
      </c>
      <c r="L3382">
        <v>8</v>
      </c>
      <c r="N3382" s="171" t="str">
        <f t="shared" si="159"/>
        <v>845130-WOLD-48/53</v>
      </c>
      <c r="O3382" s="172">
        <f>IF(B3382="NET","",IF(B3382="","",IFERROR(VLOOKUP(N3382,EAN!$A:$B,2,FALSE),"MANGLER - MÅ OPPDATERE EAN-FANEN")))</f>
        <v>7048652911841</v>
      </c>
      <c r="P3382" s="171">
        <f t="shared" si="160"/>
        <v>8</v>
      </c>
      <c r="Q3382" s="171">
        <f t="shared" si="161"/>
        <v>8</v>
      </c>
      <c r="S3382" s="102">
        <f>IF(B3382="NET","",IFERROR(VLOOKUP(O3382,'2) Order Form'!$V$9:$V$905,1,FALSE),"Ikke med I order form"))</f>
        <v>7048652911841</v>
      </c>
    </row>
    <row r="3383" spans="1:19">
      <c r="A3383">
        <v>845130</v>
      </c>
      <c r="B3383" t="s">
        <v>1351</v>
      </c>
      <c r="C3383" t="s">
        <v>3939</v>
      </c>
      <c r="D3383" t="s">
        <v>2767</v>
      </c>
      <c r="E3383" t="s">
        <v>1475</v>
      </c>
      <c r="F3383" t="s">
        <v>1377</v>
      </c>
      <c r="G3383" t="s">
        <v>111</v>
      </c>
      <c r="H3383">
        <v>12</v>
      </c>
      <c r="I3383">
        <v>12</v>
      </c>
      <c r="J3383">
        <v>12</v>
      </c>
      <c r="K3383">
        <v>12</v>
      </c>
      <c r="L3383">
        <v>12</v>
      </c>
      <c r="N3383" s="171" t="str">
        <f t="shared" si="159"/>
        <v>845130-WOLD-53/61</v>
      </c>
      <c r="O3383" s="172">
        <f>IF(B3383="NET","",IF(B3383="","",IFERROR(VLOOKUP(N3383,EAN!$A:$B,2,FALSE),"MANGLER - MÅ OPPDATERE EAN-FANEN")))</f>
        <v>7048652903167</v>
      </c>
      <c r="P3383" s="171">
        <f t="shared" si="160"/>
        <v>12</v>
      </c>
      <c r="Q3383" s="171">
        <f t="shared" si="161"/>
        <v>12</v>
      </c>
      <c r="S3383" s="102">
        <f>IF(B3383="NET","",IFERROR(VLOOKUP(O3383,'2) Order Form'!$V$9:$V$905,1,FALSE),"Ikke med I order form"))</f>
        <v>7048652903167</v>
      </c>
    </row>
    <row r="3384" spans="1:19">
      <c r="A3384" s="140">
        <v>845140</v>
      </c>
      <c r="B3384" t="s">
        <v>170</v>
      </c>
      <c r="H3384" s="140">
        <v>202341</v>
      </c>
      <c r="I3384" s="140">
        <v>202342</v>
      </c>
      <c r="J3384" s="140">
        <v>202343</v>
      </c>
      <c r="K3384" s="140">
        <v>202344</v>
      </c>
      <c r="L3384" s="140">
        <v>202345</v>
      </c>
      <c r="N3384" s="171" t="str">
        <f t="shared" si="159"/>
        <v>845140-</v>
      </c>
      <c r="O3384" s="172" t="str">
        <f>IF(B3384="NET","",IF(B3384="","",IFERROR(VLOOKUP(N3384,EAN!$A:$B,2,FALSE),"MANGLER - MÅ OPPDATERE EAN-FANEN")))</f>
        <v/>
      </c>
      <c r="P3384" s="171">
        <f t="shared" si="160"/>
        <v>202341</v>
      </c>
      <c r="Q3384" s="171">
        <f t="shared" si="161"/>
        <v>202345</v>
      </c>
      <c r="S3384" s="102" t="str">
        <f>IF(B3384="NET","",IFERROR(VLOOKUP(O3384,'2) Order Form'!$V$9:$V$905,1,FALSE),"Ikke med I order form"))</f>
        <v/>
      </c>
    </row>
    <row r="3385" spans="1:19">
      <c r="A3385">
        <v>845140</v>
      </c>
      <c r="B3385" t="s">
        <v>2911</v>
      </c>
      <c r="C3385" t="s">
        <v>3939</v>
      </c>
      <c r="D3385" t="s">
        <v>2768</v>
      </c>
      <c r="E3385" t="s">
        <v>1689</v>
      </c>
      <c r="F3385" t="s">
        <v>1378</v>
      </c>
      <c r="G3385" t="s">
        <v>214</v>
      </c>
      <c r="H3385">
        <v>0</v>
      </c>
      <c r="I3385">
        <v>0</v>
      </c>
      <c r="J3385">
        <v>0</v>
      </c>
      <c r="K3385">
        <v>0</v>
      </c>
      <c r="L3385">
        <v>0</v>
      </c>
      <c r="N3385" s="171" t="str">
        <f t="shared" si="159"/>
        <v>845140-BLTI-48/53</v>
      </c>
      <c r="O3385" s="172">
        <f>IF(B3385="NET","",IF(B3385="","",IFERROR(VLOOKUP(N3385,EAN!$A:$B,2,FALSE),"MANGLER - MÅ OPPDATERE EAN-FANEN")))</f>
        <v>7048652911964</v>
      </c>
      <c r="P3385" s="171">
        <f t="shared" si="160"/>
        <v>0</v>
      </c>
      <c r="Q3385" s="171">
        <f t="shared" si="161"/>
        <v>0</v>
      </c>
      <c r="S3385" s="102" t="str">
        <f>IF(B3385="NET","",IFERROR(VLOOKUP(O3385,'2) Order Form'!$V$9:$V$905,1,FALSE),"Ikke med I order form"))</f>
        <v>Ikke med I order form</v>
      </c>
    </row>
    <row r="3386" spans="1:19">
      <c r="A3386">
        <v>845140</v>
      </c>
      <c r="B3386" t="s">
        <v>2911</v>
      </c>
      <c r="C3386" t="s">
        <v>3939</v>
      </c>
      <c r="D3386" t="s">
        <v>2769</v>
      </c>
      <c r="E3386" t="s">
        <v>1468</v>
      </c>
      <c r="F3386" t="s">
        <v>1378</v>
      </c>
      <c r="G3386" t="s">
        <v>214</v>
      </c>
      <c r="H3386">
        <v>0</v>
      </c>
      <c r="I3386">
        <v>0</v>
      </c>
      <c r="J3386">
        <v>0</v>
      </c>
      <c r="K3386">
        <v>0</v>
      </c>
      <c r="L3386">
        <v>0</v>
      </c>
      <c r="N3386" s="171" t="str">
        <f t="shared" si="159"/>
        <v>845140-DLIM-48/53</v>
      </c>
      <c r="O3386" s="172">
        <f>IF(B3386="NET","",IF(B3386="","",IFERROR(VLOOKUP(N3386,EAN!$A:$B,2,FALSE),"MANGLER - MÅ OPPDATERE EAN-FANEN")))</f>
        <v>7048652911988</v>
      </c>
      <c r="P3386" s="171">
        <f t="shared" si="160"/>
        <v>0</v>
      </c>
      <c r="Q3386" s="171">
        <f t="shared" si="161"/>
        <v>0</v>
      </c>
      <c r="S3386" s="102" t="str">
        <f>IF(B3386="NET","",IFERROR(VLOOKUP(O3386,'2) Order Form'!$V$9:$V$905,1,FALSE),"Ikke med I order form"))</f>
        <v>Ikke med I order form</v>
      </c>
    </row>
    <row r="3387" spans="1:19">
      <c r="A3387">
        <v>845140</v>
      </c>
      <c r="B3387" t="s">
        <v>2911</v>
      </c>
      <c r="C3387" t="s">
        <v>3939</v>
      </c>
      <c r="D3387" t="s">
        <v>539</v>
      </c>
      <c r="E3387" t="s">
        <v>936</v>
      </c>
      <c r="F3387" t="s">
        <v>1378</v>
      </c>
      <c r="G3387" t="s">
        <v>111</v>
      </c>
      <c r="H3387">
        <v>0</v>
      </c>
      <c r="I3387">
        <v>0</v>
      </c>
      <c r="J3387">
        <v>0</v>
      </c>
      <c r="K3387">
        <v>0</v>
      </c>
      <c r="L3387">
        <v>0</v>
      </c>
      <c r="N3387" s="171" t="str">
        <f t="shared" si="159"/>
        <v>845140-MBLK-48/53</v>
      </c>
      <c r="O3387" s="172">
        <f>IF(B3387="NET","",IF(B3387="","",IFERROR(VLOOKUP(N3387,EAN!$A:$B,2,FALSE),"MANGLER - MÅ OPPDATERE EAN-FANEN")))</f>
        <v>7048652777454</v>
      </c>
      <c r="P3387" s="171">
        <f t="shared" si="160"/>
        <v>0</v>
      </c>
      <c r="Q3387" s="171">
        <f t="shared" si="161"/>
        <v>0</v>
      </c>
      <c r="S3387" s="102" t="str">
        <f>IF(B3387="NET","",IFERROR(VLOOKUP(O3387,'2) Order Form'!$V$9:$V$905,1,FALSE),"Ikke med I order form"))</f>
        <v>Ikke med I order form</v>
      </c>
    </row>
    <row r="3388" spans="1:19">
      <c r="A3388">
        <v>845140</v>
      </c>
      <c r="B3388" t="s">
        <v>2911</v>
      </c>
      <c r="C3388" t="s">
        <v>3939</v>
      </c>
      <c r="D3388" t="s">
        <v>1088</v>
      </c>
      <c r="E3388" t="s">
        <v>2868</v>
      </c>
      <c r="F3388" t="s">
        <v>1378</v>
      </c>
      <c r="G3388" t="s">
        <v>214</v>
      </c>
      <c r="H3388">
        <v>0</v>
      </c>
      <c r="I3388">
        <v>0</v>
      </c>
      <c r="J3388">
        <v>0</v>
      </c>
      <c r="K3388">
        <v>0</v>
      </c>
      <c r="L3388">
        <v>0</v>
      </c>
      <c r="N3388" s="171" t="str">
        <f t="shared" si="159"/>
        <v>845140-MFLU-48/53</v>
      </c>
      <c r="O3388" s="172">
        <f>IF(B3388="NET","",IF(B3388="","",IFERROR(VLOOKUP(N3388,EAN!$A:$B,2,FALSE),"MANGLER - MÅ OPPDATERE EAN-FANEN")))</f>
        <v>7048652777461</v>
      </c>
      <c r="P3388" s="171">
        <f t="shared" si="160"/>
        <v>0</v>
      </c>
      <c r="Q3388" s="171">
        <f t="shared" si="161"/>
        <v>0</v>
      </c>
      <c r="S3388" s="102" t="str">
        <f>IF(B3388="NET","",IFERROR(VLOOKUP(O3388,'2) Order Form'!$V$9:$V$905,1,FALSE),"Ikke med I order form"))</f>
        <v>Ikke med I order form</v>
      </c>
    </row>
    <row r="3389" spans="1:19">
      <c r="A3389">
        <v>845140</v>
      </c>
      <c r="B3389" t="s">
        <v>2911</v>
      </c>
      <c r="C3389" t="s">
        <v>3939</v>
      </c>
      <c r="D3389" t="s">
        <v>4040</v>
      </c>
      <c r="E3389" t="s">
        <v>3230</v>
      </c>
      <c r="F3389" t="s">
        <v>1378</v>
      </c>
      <c r="G3389" t="s">
        <v>111</v>
      </c>
      <c r="H3389">
        <v>-64</v>
      </c>
      <c r="I3389">
        <v>-64</v>
      </c>
      <c r="J3389">
        <v>-64</v>
      </c>
      <c r="K3389">
        <v>-64</v>
      </c>
      <c r="L3389">
        <v>-64</v>
      </c>
      <c r="N3389" s="171" t="str">
        <f t="shared" si="159"/>
        <v>845140-MTRQ-48/53</v>
      </c>
      <c r="O3389" s="172" t="str">
        <f>IF(B3389="NET","",IF(B3389="","",IFERROR(VLOOKUP(N3389,EAN!$A:$B,2,FALSE),"MANGLER - MÅ OPPDATERE EAN-FANEN")))</f>
        <v>MANGLER - MÅ OPPDATERE EAN-FANEN</v>
      </c>
      <c r="P3389" s="171">
        <f t="shared" si="160"/>
        <v>-64</v>
      </c>
      <c r="Q3389" s="171">
        <f t="shared" si="161"/>
        <v>-64</v>
      </c>
      <c r="S3389" s="102" t="str">
        <f>IF(B3389="NET","",IFERROR(VLOOKUP(O3389,'2) Order Form'!$V$9:$V$905,1,FALSE),"Ikke med I order form"))</f>
        <v>Ikke med I order form</v>
      </c>
    </row>
    <row r="3390" spans="1:19">
      <c r="A3390">
        <v>845140</v>
      </c>
      <c r="B3390" t="s">
        <v>2911</v>
      </c>
      <c r="C3390" t="s">
        <v>3939</v>
      </c>
      <c r="D3390" t="s">
        <v>542</v>
      </c>
      <c r="E3390" t="s">
        <v>84</v>
      </c>
      <c r="F3390" t="s">
        <v>1378</v>
      </c>
      <c r="G3390" t="s">
        <v>111</v>
      </c>
      <c r="H3390">
        <v>0</v>
      </c>
      <c r="I3390">
        <v>0</v>
      </c>
      <c r="J3390">
        <v>0</v>
      </c>
      <c r="K3390">
        <v>0</v>
      </c>
      <c r="L3390">
        <v>0</v>
      </c>
      <c r="N3390" s="171" t="str">
        <f t="shared" si="159"/>
        <v>845140-MWHT-48/53</v>
      </c>
      <c r="O3390" s="172">
        <f>IF(B3390="NET","",IF(B3390="","",IFERROR(VLOOKUP(N3390,EAN!$A:$B,2,FALSE),"MANGLER - MÅ OPPDATERE EAN-FANEN")))</f>
        <v>7048652777478</v>
      </c>
      <c r="P3390" s="171">
        <f t="shared" si="160"/>
        <v>0</v>
      </c>
      <c r="Q3390" s="171">
        <f t="shared" si="161"/>
        <v>0</v>
      </c>
      <c r="S3390" s="102" t="str">
        <f>IF(B3390="NET","",IFERROR(VLOOKUP(O3390,'2) Order Form'!$V$9:$V$905,1,FALSE),"Ikke med I order form"))</f>
        <v>Ikke med I order form</v>
      </c>
    </row>
    <row r="3391" spans="1:19">
      <c r="A3391">
        <v>845140</v>
      </c>
      <c r="B3391" t="s">
        <v>2911</v>
      </c>
      <c r="C3391" t="s">
        <v>3939</v>
      </c>
      <c r="D3391" t="s">
        <v>4041</v>
      </c>
      <c r="E3391" t="s">
        <v>3232</v>
      </c>
      <c r="F3391" t="s">
        <v>1378</v>
      </c>
      <c r="G3391" t="s">
        <v>111</v>
      </c>
      <c r="H3391">
        <v>-56</v>
      </c>
      <c r="I3391">
        <v>-56</v>
      </c>
      <c r="J3391">
        <v>-56</v>
      </c>
      <c r="K3391">
        <v>-56</v>
      </c>
      <c r="L3391">
        <v>-56</v>
      </c>
      <c r="N3391" s="171" t="str">
        <f t="shared" si="159"/>
        <v>845140-PNTH-48/53</v>
      </c>
      <c r="O3391" s="172" t="str">
        <f>IF(B3391="NET","",IF(B3391="","",IFERROR(VLOOKUP(N3391,EAN!$A:$B,2,FALSE),"MANGLER - MÅ OPPDATERE EAN-FANEN")))</f>
        <v>MANGLER - MÅ OPPDATERE EAN-FANEN</v>
      </c>
      <c r="P3391" s="171">
        <f t="shared" si="160"/>
        <v>-56</v>
      </c>
      <c r="Q3391" s="171">
        <f t="shared" si="161"/>
        <v>-56</v>
      </c>
      <c r="S3391" s="102" t="str">
        <f>IF(B3391="NET","",IFERROR(VLOOKUP(O3391,'2) Order Form'!$V$9:$V$905,1,FALSE),"Ikke med I order form"))</f>
        <v>Ikke med I order form</v>
      </c>
    </row>
    <row r="3392" spans="1:19">
      <c r="A3392">
        <v>845140</v>
      </c>
      <c r="B3392" t="s">
        <v>2911</v>
      </c>
      <c r="C3392" t="s">
        <v>3939</v>
      </c>
      <c r="D3392" t="s">
        <v>2770</v>
      </c>
      <c r="E3392" t="s">
        <v>1472</v>
      </c>
      <c r="F3392" t="s">
        <v>1378</v>
      </c>
      <c r="G3392" t="s">
        <v>214</v>
      </c>
      <c r="H3392">
        <v>0</v>
      </c>
      <c r="I3392">
        <v>0</v>
      </c>
      <c r="J3392">
        <v>0</v>
      </c>
      <c r="K3392">
        <v>0</v>
      </c>
      <c r="L3392">
        <v>0</v>
      </c>
      <c r="N3392" s="171" t="str">
        <f t="shared" si="159"/>
        <v>845140-SAME-48/53</v>
      </c>
      <c r="O3392" s="172">
        <f>IF(B3392="NET","",IF(B3392="","",IFERROR(VLOOKUP(N3392,EAN!$A:$B,2,FALSE),"MANGLER - MÅ OPPDATERE EAN-FANEN")))</f>
        <v>7048652912008</v>
      </c>
      <c r="P3392" s="171">
        <f t="shared" si="160"/>
        <v>0</v>
      </c>
      <c r="Q3392" s="171">
        <f t="shared" si="161"/>
        <v>0</v>
      </c>
      <c r="S3392" s="102" t="str">
        <f>IF(B3392="NET","",IFERROR(VLOOKUP(O3392,'2) Order Form'!$V$9:$V$905,1,FALSE),"Ikke med I order form"))</f>
        <v>Ikke med I order form</v>
      </c>
    </row>
    <row r="3393" spans="1:19">
      <c r="A3393">
        <v>845140</v>
      </c>
      <c r="B3393" t="s">
        <v>2911</v>
      </c>
      <c r="C3393" t="s">
        <v>3939</v>
      </c>
      <c r="D3393" t="s">
        <v>1091</v>
      </c>
      <c r="E3393" t="s">
        <v>2898</v>
      </c>
      <c r="F3393" t="s">
        <v>1378</v>
      </c>
      <c r="G3393" t="s">
        <v>111</v>
      </c>
      <c r="H3393">
        <v>-24</v>
      </c>
      <c r="I3393">
        <v>-24</v>
      </c>
      <c r="J3393">
        <v>-24</v>
      </c>
      <c r="K3393">
        <v>-24</v>
      </c>
      <c r="L3393">
        <v>-24</v>
      </c>
      <c r="N3393" s="171" t="str">
        <f t="shared" si="159"/>
        <v>845140-SBLM-48/53</v>
      </c>
      <c r="O3393" s="172">
        <f>IF(B3393="NET","",IF(B3393="","",IFERROR(VLOOKUP(N3393,EAN!$A:$B,2,FALSE),"MANGLER - MÅ OPPDATERE EAN-FANEN")))</f>
        <v>7048652912022</v>
      </c>
      <c r="P3393" s="171">
        <f t="shared" si="160"/>
        <v>-24</v>
      </c>
      <c r="Q3393" s="171">
        <f t="shared" si="161"/>
        <v>-24</v>
      </c>
      <c r="S3393" s="102" t="str">
        <f>IF(B3393="NET","",IFERROR(VLOOKUP(O3393,'2) Order Form'!$V$9:$V$905,1,FALSE),"Ikke med I order form"))</f>
        <v>Ikke med I order form</v>
      </c>
    </row>
    <row r="3394" spans="1:19">
      <c r="A3394">
        <v>845140</v>
      </c>
      <c r="B3394" t="s">
        <v>2911</v>
      </c>
      <c r="C3394" t="s">
        <v>3939</v>
      </c>
      <c r="D3394" t="s">
        <v>4042</v>
      </c>
      <c r="E3394" t="s">
        <v>4043</v>
      </c>
      <c r="F3394" t="s">
        <v>1378</v>
      </c>
      <c r="G3394" t="s">
        <v>111</v>
      </c>
      <c r="H3394">
        <v>-64</v>
      </c>
      <c r="I3394">
        <v>-64</v>
      </c>
      <c r="J3394">
        <v>-64</v>
      </c>
      <c r="K3394">
        <v>-64</v>
      </c>
      <c r="L3394">
        <v>-64</v>
      </c>
      <c r="N3394" s="171" t="str">
        <f t="shared" si="159"/>
        <v>845140-TAME-48/53</v>
      </c>
      <c r="O3394" s="172" t="str">
        <f>IF(B3394="NET","",IF(B3394="","",IFERROR(VLOOKUP(N3394,EAN!$A:$B,2,FALSE),"MANGLER - MÅ OPPDATERE EAN-FANEN")))</f>
        <v>MANGLER - MÅ OPPDATERE EAN-FANEN</v>
      </c>
      <c r="P3394" s="171">
        <f t="shared" si="160"/>
        <v>-64</v>
      </c>
      <c r="Q3394" s="171">
        <f t="shared" si="161"/>
        <v>-64</v>
      </c>
      <c r="S3394" s="102" t="str">
        <f>IF(B3394="NET","",IFERROR(VLOOKUP(O3394,'2) Order Form'!$V$9:$V$905,1,FALSE),"Ikke med I order form"))</f>
        <v>Ikke med I order form</v>
      </c>
    </row>
    <row r="3395" spans="1:19">
      <c r="A3395">
        <v>845140</v>
      </c>
      <c r="B3395" t="s">
        <v>2911</v>
      </c>
      <c r="C3395" t="s">
        <v>3939</v>
      </c>
      <c r="D3395" t="s">
        <v>2771</v>
      </c>
      <c r="E3395" t="s">
        <v>1475</v>
      </c>
      <c r="F3395" t="s">
        <v>1378</v>
      </c>
      <c r="G3395" t="s">
        <v>111</v>
      </c>
      <c r="H3395">
        <v>-48</v>
      </c>
      <c r="I3395">
        <v>-48</v>
      </c>
      <c r="J3395">
        <v>-48</v>
      </c>
      <c r="K3395">
        <v>-48</v>
      </c>
      <c r="L3395">
        <v>-48</v>
      </c>
      <c r="N3395" s="171" t="str">
        <f t="shared" si="159"/>
        <v>845140-WOLD-48/53</v>
      </c>
      <c r="O3395" s="172">
        <f>IF(B3395="NET","",IF(B3395="","",IFERROR(VLOOKUP(N3395,EAN!$A:$B,2,FALSE),"MANGLER - MÅ OPPDATERE EAN-FANEN")))</f>
        <v>7048652912046</v>
      </c>
      <c r="P3395" s="171">
        <f t="shared" si="160"/>
        <v>-48</v>
      </c>
      <c r="Q3395" s="171">
        <f t="shared" si="161"/>
        <v>-48</v>
      </c>
      <c r="S3395" s="102" t="str">
        <f>IF(B3395="NET","",IFERROR(VLOOKUP(O3395,'2) Order Form'!$V$9:$V$905,1,FALSE),"Ikke med I order form"))</f>
        <v>Ikke med I order form</v>
      </c>
    </row>
    <row r="3396" spans="1:19">
      <c r="A3396" s="140">
        <v>845141</v>
      </c>
      <c r="B3396" t="s">
        <v>170</v>
      </c>
      <c r="H3396" s="140">
        <v>202341</v>
      </c>
      <c r="I3396" s="140">
        <v>202342</v>
      </c>
      <c r="J3396" s="140">
        <v>202343</v>
      </c>
      <c r="K3396" s="140">
        <v>202344</v>
      </c>
      <c r="L3396" s="140">
        <v>202345</v>
      </c>
      <c r="N3396" s="171" t="str">
        <f t="shared" si="159"/>
        <v>845141-</v>
      </c>
      <c r="O3396" s="172" t="str">
        <f>IF(B3396="NET","",IF(B3396="","",IFERROR(VLOOKUP(N3396,EAN!$A:$B,2,FALSE),"MANGLER - MÅ OPPDATERE EAN-FANEN")))</f>
        <v/>
      </c>
      <c r="P3396" s="171">
        <f t="shared" si="160"/>
        <v>202341</v>
      </c>
      <c r="Q3396" s="171">
        <f t="shared" si="161"/>
        <v>202345</v>
      </c>
      <c r="S3396" s="102" t="str">
        <f>IF(B3396="NET","",IFERROR(VLOOKUP(O3396,'2) Order Form'!$V$9:$V$905,1,FALSE),"Ikke med I order form"))</f>
        <v/>
      </c>
    </row>
    <row r="3397" spans="1:19">
      <c r="A3397" s="140">
        <v>845144</v>
      </c>
      <c r="B3397" t="s">
        <v>170</v>
      </c>
      <c r="H3397" s="140">
        <v>202341</v>
      </c>
      <c r="I3397" s="140">
        <v>202342</v>
      </c>
      <c r="J3397" s="140">
        <v>202343</v>
      </c>
      <c r="K3397" s="140">
        <v>202344</v>
      </c>
      <c r="L3397" s="140">
        <v>202345</v>
      </c>
      <c r="N3397" s="171" t="str">
        <f t="shared" si="159"/>
        <v>845144-</v>
      </c>
      <c r="O3397" s="172" t="str">
        <f>IF(B3397="NET","",IF(B3397="","",IFERROR(VLOOKUP(N3397,EAN!$A:$B,2,FALSE),"MANGLER - MÅ OPPDATERE EAN-FANEN")))</f>
        <v/>
      </c>
      <c r="P3397" s="171">
        <f t="shared" si="160"/>
        <v>202341</v>
      </c>
      <c r="Q3397" s="171">
        <f t="shared" si="161"/>
        <v>202345</v>
      </c>
      <c r="S3397" s="102" t="str">
        <f>IF(B3397="NET","",IFERROR(VLOOKUP(O3397,'2) Order Form'!$V$9:$V$905,1,FALSE),"Ikke med I order form"))</f>
        <v/>
      </c>
    </row>
    <row r="3398" spans="1:19">
      <c r="A3398">
        <v>845144</v>
      </c>
      <c r="B3398" t="s">
        <v>2814</v>
      </c>
      <c r="C3398" t="s">
        <v>3939</v>
      </c>
      <c r="D3398" t="s">
        <v>1484</v>
      </c>
      <c r="E3398" t="s">
        <v>1470</v>
      </c>
      <c r="F3398" t="s">
        <v>79</v>
      </c>
      <c r="G3398" t="s">
        <v>214</v>
      </c>
      <c r="H3398">
        <v>64</v>
      </c>
      <c r="I3398">
        <v>64</v>
      </c>
      <c r="J3398">
        <v>64</v>
      </c>
      <c r="K3398">
        <v>64</v>
      </c>
      <c r="L3398">
        <v>64</v>
      </c>
      <c r="N3398" s="171" t="str">
        <f t="shared" si="159"/>
        <v>845144-DUSK-SM</v>
      </c>
      <c r="O3398" s="172">
        <f>IF(B3398="NET","",IF(B3398="","",IFERROR(VLOOKUP(N3398,EAN!$A:$B,2,FALSE),"MANGLER - MÅ OPPDATERE EAN-FANEN")))</f>
        <v>7048652892850</v>
      </c>
      <c r="P3398" s="171">
        <f t="shared" si="160"/>
        <v>64</v>
      </c>
      <c r="Q3398" s="171">
        <f t="shared" si="161"/>
        <v>64</v>
      </c>
      <c r="S3398" s="102">
        <f>IF(B3398="NET","",IFERROR(VLOOKUP(O3398,'2) Order Form'!$V$9:$V$905,1,FALSE),"Ikke med I order form"))</f>
        <v>7048652892850</v>
      </c>
    </row>
    <row r="3399" spans="1:19">
      <c r="A3399">
        <v>845144</v>
      </c>
      <c r="B3399" t="s">
        <v>2814</v>
      </c>
      <c r="C3399" t="s">
        <v>3939</v>
      </c>
      <c r="D3399" t="s">
        <v>1485</v>
      </c>
      <c r="E3399" t="s">
        <v>1470</v>
      </c>
      <c r="F3399" t="s">
        <v>80</v>
      </c>
      <c r="G3399" t="s">
        <v>214</v>
      </c>
      <c r="H3399">
        <v>129</v>
      </c>
      <c r="I3399">
        <v>129</v>
      </c>
      <c r="J3399">
        <v>129</v>
      </c>
      <c r="K3399">
        <v>129</v>
      </c>
      <c r="L3399">
        <v>129</v>
      </c>
      <c r="N3399" s="171" t="str">
        <f t="shared" si="159"/>
        <v>845144-DUSK-ML</v>
      </c>
      <c r="O3399" s="172">
        <f>IF(B3399="NET","",IF(B3399="","",IFERROR(VLOOKUP(N3399,EAN!$A:$B,2,FALSE),"MANGLER - MÅ OPPDATERE EAN-FANEN")))</f>
        <v>7048652892843</v>
      </c>
      <c r="P3399" s="171">
        <f t="shared" si="160"/>
        <v>129</v>
      </c>
      <c r="Q3399" s="171">
        <f t="shared" si="161"/>
        <v>129</v>
      </c>
      <c r="S3399" s="102">
        <f>IF(B3399="NET","",IFERROR(VLOOKUP(O3399,'2) Order Form'!$V$9:$V$905,1,FALSE),"Ikke med I order form"))</f>
        <v>7048652892843</v>
      </c>
    </row>
    <row r="3400" spans="1:19">
      <c r="A3400">
        <v>845144</v>
      </c>
      <c r="B3400" t="s">
        <v>2814</v>
      </c>
      <c r="C3400" t="s">
        <v>3939</v>
      </c>
      <c r="D3400" t="s">
        <v>1486</v>
      </c>
      <c r="E3400" t="s">
        <v>1470</v>
      </c>
      <c r="F3400" t="s">
        <v>81</v>
      </c>
      <c r="G3400" t="s">
        <v>214</v>
      </c>
      <c r="H3400">
        <v>101</v>
      </c>
      <c r="I3400">
        <v>101</v>
      </c>
      <c r="J3400">
        <v>101</v>
      </c>
      <c r="K3400">
        <v>101</v>
      </c>
      <c r="L3400">
        <v>101</v>
      </c>
      <c r="N3400" s="171" t="str">
        <f t="shared" si="159"/>
        <v>845144-DUSK-LXL</v>
      </c>
      <c r="O3400" s="172">
        <f>IF(B3400="NET","",IF(B3400="","",IFERROR(VLOOKUP(N3400,EAN!$A:$B,2,FALSE),"MANGLER - MÅ OPPDATERE EAN-FANEN")))</f>
        <v>7048652892836</v>
      </c>
      <c r="P3400" s="171">
        <f t="shared" si="160"/>
        <v>101</v>
      </c>
      <c r="Q3400" s="171">
        <f t="shared" si="161"/>
        <v>101</v>
      </c>
      <c r="S3400" s="102">
        <f>IF(B3400="NET","",IFERROR(VLOOKUP(O3400,'2) Order Form'!$V$9:$V$905,1,FALSE),"Ikke med I order form"))</f>
        <v>7048652892836</v>
      </c>
    </row>
    <row r="3401" spans="1:19">
      <c r="A3401">
        <v>845144</v>
      </c>
      <c r="B3401" t="s">
        <v>2814</v>
      </c>
      <c r="C3401" t="s">
        <v>3939</v>
      </c>
      <c r="D3401" t="s">
        <v>445</v>
      </c>
      <c r="E3401" t="s">
        <v>936</v>
      </c>
      <c r="F3401" t="s">
        <v>79</v>
      </c>
      <c r="G3401" t="s">
        <v>111</v>
      </c>
      <c r="H3401">
        <v>127</v>
      </c>
      <c r="I3401">
        <v>127</v>
      </c>
      <c r="J3401">
        <v>127</v>
      </c>
      <c r="K3401">
        <v>127</v>
      </c>
      <c r="L3401">
        <v>127</v>
      </c>
      <c r="N3401" s="171" t="str">
        <f t="shared" si="159"/>
        <v>845144-MBLCK-SM</v>
      </c>
      <c r="O3401" s="172">
        <f>IF(B3401="NET","",IF(B3401="","",IFERROR(VLOOKUP(N3401,EAN!$A:$B,2,FALSE),"MANGLER - MÅ OPPDATERE EAN-FANEN")))</f>
        <v>7048652895592</v>
      </c>
      <c r="P3401" s="171">
        <f t="shared" si="160"/>
        <v>127</v>
      </c>
      <c r="Q3401" s="171">
        <f t="shared" si="161"/>
        <v>127</v>
      </c>
      <c r="S3401" s="102">
        <f>IF(B3401="NET","",IFERROR(VLOOKUP(O3401,'2) Order Form'!$V$9:$V$905,1,FALSE),"Ikke med I order form"))</f>
        <v>7048652895592</v>
      </c>
    </row>
    <row r="3402" spans="1:19">
      <c r="A3402">
        <v>845144</v>
      </c>
      <c r="B3402" t="s">
        <v>2814</v>
      </c>
      <c r="C3402" t="s">
        <v>3939</v>
      </c>
      <c r="D3402" t="s">
        <v>446</v>
      </c>
      <c r="E3402" t="s">
        <v>936</v>
      </c>
      <c r="F3402" t="s">
        <v>80</v>
      </c>
      <c r="G3402" t="s">
        <v>111</v>
      </c>
      <c r="H3402">
        <v>344</v>
      </c>
      <c r="I3402">
        <v>344</v>
      </c>
      <c r="J3402">
        <v>344</v>
      </c>
      <c r="K3402">
        <v>344</v>
      </c>
      <c r="L3402">
        <v>344</v>
      </c>
      <c r="N3402" s="171" t="str">
        <f t="shared" si="159"/>
        <v>845144-MBLCK-ML</v>
      </c>
      <c r="O3402" s="172">
        <f>IF(B3402="NET","",IF(B3402="","",IFERROR(VLOOKUP(N3402,EAN!$A:$B,2,FALSE),"MANGLER - MÅ OPPDATERE EAN-FANEN")))</f>
        <v>7048652895585</v>
      </c>
      <c r="P3402" s="171">
        <f t="shared" si="160"/>
        <v>344</v>
      </c>
      <c r="Q3402" s="171">
        <f t="shared" si="161"/>
        <v>344</v>
      </c>
      <c r="S3402" s="102">
        <f>IF(B3402="NET","",IFERROR(VLOOKUP(O3402,'2) Order Form'!$V$9:$V$905,1,FALSE),"Ikke med I order form"))</f>
        <v>7048652895585</v>
      </c>
    </row>
    <row r="3403" spans="1:19">
      <c r="A3403">
        <v>845144</v>
      </c>
      <c r="B3403" t="s">
        <v>2814</v>
      </c>
      <c r="C3403" t="s">
        <v>3939</v>
      </c>
      <c r="D3403" t="s">
        <v>447</v>
      </c>
      <c r="E3403" t="s">
        <v>936</v>
      </c>
      <c r="F3403" t="s">
        <v>81</v>
      </c>
      <c r="G3403" t="s">
        <v>111</v>
      </c>
      <c r="H3403">
        <v>219</v>
      </c>
      <c r="I3403">
        <v>219</v>
      </c>
      <c r="J3403">
        <v>219</v>
      </c>
      <c r="K3403">
        <v>219</v>
      </c>
      <c r="L3403">
        <v>219</v>
      </c>
      <c r="N3403" s="171" t="str">
        <f t="shared" si="159"/>
        <v>845144-MBLCK-LXL</v>
      </c>
      <c r="O3403" s="172">
        <f>IF(B3403="NET","",IF(B3403="","",IFERROR(VLOOKUP(N3403,EAN!$A:$B,2,FALSE),"MANGLER - MÅ OPPDATERE EAN-FANEN")))</f>
        <v>7048652895578</v>
      </c>
      <c r="P3403" s="171">
        <f t="shared" si="160"/>
        <v>219</v>
      </c>
      <c r="Q3403" s="171">
        <f t="shared" si="161"/>
        <v>219</v>
      </c>
      <c r="S3403" s="102">
        <f>IF(B3403="NET","",IFERROR(VLOOKUP(O3403,'2) Order Form'!$V$9:$V$905,1,FALSE),"Ikke med I order form"))</f>
        <v>7048652895578</v>
      </c>
    </row>
    <row r="3404" spans="1:19">
      <c r="A3404">
        <v>845144</v>
      </c>
      <c r="B3404" t="s">
        <v>2814</v>
      </c>
      <c r="C3404" t="s">
        <v>3939</v>
      </c>
      <c r="D3404" t="s">
        <v>131</v>
      </c>
      <c r="E3404" t="s">
        <v>84</v>
      </c>
      <c r="F3404" t="s">
        <v>79</v>
      </c>
      <c r="G3404" t="s">
        <v>111</v>
      </c>
      <c r="H3404">
        <v>36</v>
      </c>
      <c r="I3404">
        <v>36</v>
      </c>
      <c r="J3404">
        <v>36</v>
      </c>
      <c r="K3404">
        <v>36</v>
      </c>
      <c r="L3404">
        <v>36</v>
      </c>
      <c r="N3404" s="171" t="str">
        <f t="shared" si="159"/>
        <v>845144-MWHTE-SM</v>
      </c>
      <c r="O3404" s="172">
        <f>IF(B3404="NET","",IF(B3404="","",IFERROR(VLOOKUP(N3404,EAN!$A:$B,2,FALSE),"MANGLER - MÅ OPPDATERE EAN-FANEN")))</f>
        <v>7048652892911</v>
      </c>
      <c r="P3404" s="171">
        <f t="shared" si="160"/>
        <v>36</v>
      </c>
      <c r="Q3404" s="171">
        <f t="shared" si="161"/>
        <v>36</v>
      </c>
      <c r="S3404" s="102">
        <f>IF(B3404="NET","",IFERROR(VLOOKUP(O3404,'2) Order Form'!$V$9:$V$905,1,FALSE),"Ikke med I order form"))</f>
        <v>7048652892911</v>
      </c>
    </row>
    <row r="3405" spans="1:19">
      <c r="A3405">
        <v>845144</v>
      </c>
      <c r="B3405" t="s">
        <v>2814</v>
      </c>
      <c r="C3405" t="s">
        <v>3939</v>
      </c>
      <c r="D3405" t="s">
        <v>132</v>
      </c>
      <c r="E3405" t="s">
        <v>84</v>
      </c>
      <c r="F3405" t="s">
        <v>80</v>
      </c>
      <c r="G3405" t="s">
        <v>111</v>
      </c>
      <c r="H3405">
        <v>67</v>
      </c>
      <c r="I3405">
        <v>67</v>
      </c>
      <c r="J3405">
        <v>67</v>
      </c>
      <c r="K3405">
        <v>67</v>
      </c>
      <c r="L3405">
        <v>67</v>
      </c>
      <c r="N3405" s="171" t="str">
        <f t="shared" si="159"/>
        <v>845144-MWHTE-ML</v>
      </c>
      <c r="O3405" s="172">
        <f>IF(B3405="NET","",IF(B3405="","",IFERROR(VLOOKUP(N3405,EAN!$A:$B,2,FALSE),"MANGLER - MÅ OPPDATERE EAN-FANEN")))</f>
        <v>7048652892904</v>
      </c>
      <c r="P3405" s="171">
        <f t="shared" si="160"/>
        <v>67</v>
      </c>
      <c r="Q3405" s="171">
        <f t="shared" si="161"/>
        <v>67</v>
      </c>
      <c r="S3405" s="102">
        <f>IF(B3405="NET","",IFERROR(VLOOKUP(O3405,'2) Order Form'!$V$9:$V$905,1,FALSE),"Ikke med I order form"))</f>
        <v>7048652892904</v>
      </c>
    </row>
    <row r="3406" spans="1:19">
      <c r="A3406">
        <v>845144</v>
      </c>
      <c r="B3406" t="s">
        <v>2814</v>
      </c>
      <c r="C3406" t="s">
        <v>3939</v>
      </c>
      <c r="D3406" t="s">
        <v>133</v>
      </c>
      <c r="E3406" t="s">
        <v>84</v>
      </c>
      <c r="F3406" t="s">
        <v>81</v>
      </c>
      <c r="G3406" t="s">
        <v>111</v>
      </c>
      <c r="H3406">
        <v>91</v>
      </c>
      <c r="I3406">
        <v>91</v>
      </c>
      <c r="J3406">
        <v>91</v>
      </c>
      <c r="K3406">
        <v>91</v>
      </c>
      <c r="L3406">
        <v>91</v>
      </c>
      <c r="N3406" s="171" t="str">
        <f t="shared" si="159"/>
        <v>845144-MWHTE-LXL</v>
      </c>
      <c r="O3406" s="172">
        <f>IF(B3406="NET","",IF(B3406="","",IFERROR(VLOOKUP(N3406,EAN!$A:$B,2,FALSE),"MANGLER - MÅ OPPDATERE EAN-FANEN")))</f>
        <v>7048652892898</v>
      </c>
      <c r="P3406" s="171">
        <f t="shared" si="160"/>
        <v>91</v>
      </c>
      <c r="Q3406" s="171">
        <f t="shared" si="161"/>
        <v>91</v>
      </c>
      <c r="S3406" s="102">
        <f>IF(B3406="NET","",IFERROR(VLOOKUP(O3406,'2) Order Form'!$V$9:$V$905,1,FALSE),"Ikke med I order form"))</f>
        <v>7048652892898</v>
      </c>
    </row>
    <row r="3407" spans="1:19">
      <c r="A3407">
        <v>845144</v>
      </c>
      <c r="B3407" t="s">
        <v>2814</v>
      </c>
      <c r="C3407" t="s">
        <v>3939</v>
      </c>
      <c r="D3407" t="s">
        <v>1494</v>
      </c>
      <c r="E3407" t="s">
        <v>1483</v>
      </c>
      <c r="F3407" t="s">
        <v>79</v>
      </c>
      <c r="G3407" t="s">
        <v>214</v>
      </c>
      <c r="H3407">
        <v>18</v>
      </c>
      <c r="I3407">
        <v>18</v>
      </c>
      <c r="J3407">
        <v>18</v>
      </c>
      <c r="K3407">
        <v>18</v>
      </c>
      <c r="L3407">
        <v>18</v>
      </c>
      <c r="N3407" s="171" t="str">
        <f t="shared" si="159"/>
        <v>845144-NANI-SM</v>
      </c>
      <c r="O3407" s="172">
        <f>IF(B3407="NET","",IF(B3407="","",IFERROR(VLOOKUP(N3407,EAN!$A:$B,2,FALSE),"MANGLER - MÅ OPPDATERE EAN-FANEN")))</f>
        <v>7048652892942</v>
      </c>
      <c r="P3407" s="171">
        <f t="shared" si="160"/>
        <v>18</v>
      </c>
      <c r="Q3407" s="171">
        <f t="shared" si="161"/>
        <v>18</v>
      </c>
      <c r="S3407" s="102">
        <f>IF(B3407="NET","",IFERROR(VLOOKUP(O3407,'2) Order Form'!$V$9:$V$905,1,FALSE),"Ikke med I order form"))</f>
        <v>7048652892942</v>
      </c>
    </row>
    <row r="3408" spans="1:19">
      <c r="A3408">
        <v>845144</v>
      </c>
      <c r="B3408" t="s">
        <v>2814</v>
      </c>
      <c r="C3408" t="s">
        <v>3939</v>
      </c>
      <c r="D3408" t="s">
        <v>1495</v>
      </c>
      <c r="E3408" t="s">
        <v>1483</v>
      </c>
      <c r="F3408" t="s">
        <v>80</v>
      </c>
      <c r="G3408" t="s">
        <v>214</v>
      </c>
      <c r="H3408">
        <v>42</v>
      </c>
      <c r="I3408">
        <v>42</v>
      </c>
      <c r="J3408">
        <v>42</v>
      </c>
      <c r="K3408">
        <v>42</v>
      </c>
      <c r="L3408">
        <v>42</v>
      </c>
      <c r="N3408" s="171" t="str">
        <f t="shared" si="159"/>
        <v>845144-NANI-ML</v>
      </c>
      <c r="O3408" s="172">
        <f>IF(B3408="NET","",IF(B3408="","",IFERROR(VLOOKUP(N3408,EAN!$A:$B,2,FALSE),"MANGLER - MÅ OPPDATERE EAN-FANEN")))</f>
        <v>7048652892935</v>
      </c>
      <c r="P3408" s="171">
        <f t="shared" si="160"/>
        <v>42</v>
      </c>
      <c r="Q3408" s="171">
        <f t="shared" si="161"/>
        <v>42</v>
      </c>
      <c r="S3408" s="102">
        <f>IF(B3408="NET","",IFERROR(VLOOKUP(O3408,'2) Order Form'!$V$9:$V$905,1,FALSE),"Ikke med I order form"))</f>
        <v>7048652892935</v>
      </c>
    </row>
    <row r="3409" spans="1:19">
      <c r="A3409">
        <v>845144</v>
      </c>
      <c r="B3409" t="s">
        <v>2814</v>
      </c>
      <c r="C3409" t="s">
        <v>3939</v>
      </c>
      <c r="D3409" t="s">
        <v>1496</v>
      </c>
      <c r="E3409" t="s">
        <v>1483</v>
      </c>
      <c r="F3409" t="s">
        <v>81</v>
      </c>
      <c r="G3409" t="s">
        <v>214</v>
      </c>
      <c r="H3409">
        <v>59</v>
      </c>
      <c r="I3409">
        <v>59</v>
      </c>
      <c r="J3409">
        <v>59</v>
      </c>
      <c r="K3409">
        <v>59</v>
      </c>
      <c r="L3409">
        <v>59</v>
      </c>
      <c r="N3409" s="171" t="str">
        <f t="shared" si="159"/>
        <v>845144-NANI-LXL</v>
      </c>
      <c r="O3409" s="172">
        <f>IF(B3409="NET","",IF(B3409="","",IFERROR(VLOOKUP(N3409,EAN!$A:$B,2,FALSE),"MANGLER - MÅ OPPDATERE EAN-FANEN")))</f>
        <v>7048652892928</v>
      </c>
      <c r="P3409" s="171">
        <f t="shared" si="160"/>
        <v>59</v>
      </c>
      <c r="Q3409" s="171">
        <f t="shared" si="161"/>
        <v>59</v>
      </c>
      <c r="S3409" s="102">
        <f>IF(B3409="NET","",IFERROR(VLOOKUP(O3409,'2) Order Form'!$V$9:$V$905,1,FALSE),"Ikke med I order form"))</f>
        <v>7048652892928</v>
      </c>
    </row>
    <row r="3410" spans="1:19">
      <c r="A3410">
        <v>845144</v>
      </c>
      <c r="B3410" t="s">
        <v>2814</v>
      </c>
      <c r="C3410" t="s">
        <v>3939</v>
      </c>
      <c r="D3410" t="s">
        <v>1500</v>
      </c>
      <c r="E3410" t="s">
        <v>1479</v>
      </c>
      <c r="F3410" t="s">
        <v>79</v>
      </c>
      <c r="G3410" t="s">
        <v>214</v>
      </c>
      <c r="H3410">
        <v>42</v>
      </c>
      <c r="I3410">
        <v>42</v>
      </c>
      <c r="J3410">
        <v>42</v>
      </c>
      <c r="K3410">
        <v>42</v>
      </c>
      <c r="L3410">
        <v>42</v>
      </c>
      <c r="N3410" s="171" t="str">
        <f t="shared" si="159"/>
        <v>845144-NOMAD-SM</v>
      </c>
      <c r="O3410" s="172">
        <f>IF(B3410="NET","",IF(B3410="","",IFERROR(VLOOKUP(N3410,EAN!$A:$B,2,FALSE),"MANGLER - MÅ OPPDATERE EAN-FANEN")))</f>
        <v>7048652892973</v>
      </c>
      <c r="P3410" s="171">
        <f t="shared" si="160"/>
        <v>42</v>
      </c>
      <c r="Q3410" s="171">
        <f t="shared" si="161"/>
        <v>42</v>
      </c>
      <c r="S3410" s="102" t="str">
        <f>IF(B3410="NET","",IFERROR(VLOOKUP(O3410,'2) Order Form'!$V$9:$V$905,1,FALSE),"Ikke med I order form"))</f>
        <v>Ikke med I order form</v>
      </c>
    </row>
    <row r="3411" spans="1:19">
      <c r="A3411">
        <v>845144</v>
      </c>
      <c r="B3411" t="s">
        <v>2814</v>
      </c>
      <c r="C3411" t="s">
        <v>3939</v>
      </c>
      <c r="D3411" t="s">
        <v>1501</v>
      </c>
      <c r="E3411" t="s">
        <v>1479</v>
      </c>
      <c r="F3411" t="s">
        <v>80</v>
      </c>
      <c r="G3411" t="s">
        <v>214</v>
      </c>
      <c r="H3411">
        <v>4</v>
      </c>
      <c r="I3411">
        <v>4</v>
      </c>
      <c r="J3411">
        <v>4</v>
      </c>
      <c r="K3411">
        <v>4</v>
      </c>
      <c r="L3411">
        <v>4</v>
      </c>
      <c r="N3411" s="171" t="str">
        <f t="shared" ref="N3411:N3474" si="162">CONCATENATE(A3411,"-",D3411)</f>
        <v>845144-NOMAD-ML</v>
      </c>
      <c r="O3411" s="172">
        <f>IF(B3411="NET","",IF(B3411="","",IFERROR(VLOOKUP(N3411,EAN!$A:$B,2,FALSE),"MANGLER - MÅ OPPDATERE EAN-FANEN")))</f>
        <v>7048652892966</v>
      </c>
      <c r="P3411" s="171">
        <f t="shared" ref="P3411:P3474" si="163">H3411</f>
        <v>4</v>
      </c>
      <c r="Q3411" s="171">
        <f t="shared" ref="Q3411:Q3474" si="164">L3411</f>
        <v>4</v>
      </c>
      <c r="S3411" s="102" t="str">
        <f>IF(B3411="NET","",IFERROR(VLOOKUP(O3411,'2) Order Form'!$V$9:$V$905,1,FALSE),"Ikke med I order form"))</f>
        <v>Ikke med I order form</v>
      </c>
    </row>
    <row r="3412" spans="1:19">
      <c r="A3412">
        <v>845144</v>
      </c>
      <c r="B3412" t="s">
        <v>2814</v>
      </c>
      <c r="C3412" t="s">
        <v>3939</v>
      </c>
      <c r="D3412" t="s">
        <v>1502</v>
      </c>
      <c r="E3412" t="s">
        <v>1479</v>
      </c>
      <c r="F3412" t="s">
        <v>81</v>
      </c>
      <c r="G3412" t="s">
        <v>214</v>
      </c>
      <c r="H3412">
        <v>45</v>
      </c>
      <c r="I3412">
        <v>45</v>
      </c>
      <c r="J3412">
        <v>45</v>
      </c>
      <c r="K3412">
        <v>45</v>
      </c>
      <c r="L3412">
        <v>45</v>
      </c>
      <c r="N3412" s="171" t="str">
        <f t="shared" si="162"/>
        <v>845144-NOMAD-LXL</v>
      </c>
      <c r="O3412" s="172">
        <f>IF(B3412="NET","",IF(B3412="","",IFERROR(VLOOKUP(N3412,EAN!$A:$B,2,FALSE),"MANGLER - MÅ OPPDATERE EAN-FANEN")))</f>
        <v>7048652892959</v>
      </c>
      <c r="P3412" s="171">
        <f t="shared" si="163"/>
        <v>45</v>
      </c>
      <c r="Q3412" s="171">
        <f t="shared" si="164"/>
        <v>45</v>
      </c>
      <c r="S3412" s="102" t="str">
        <f>IF(B3412="NET","",IFERROR(VLOOKUP(O3412,'2) Order Form'!$V$9:$V$905,1,FALSE),"Ikke med I order form"))</f>
        <v>Ikke med I order form</v>
      </c>
    </row>
    <row r="3413" spans="1:19">
      <c r="A3413">
        <v>845144</v>
      </c>
      <c r="B3413" t="s">
        <v>2814</v>
      </c>
      <c r="C3413" t="s">
        <v>3939</v>
      </c>
      <c r="D3413" t="s">
        <v>3679</v>
      </c>
      <c r="E3413" t="s">
        <v>3232</v>
      </c>
      <c r="F3413" t="s">
        <v>79</v>
      </c>
      <c r="G3413" t="s">
        <v>111</v>
      </c>
      <c r="H3413">
        <v>0</v>
      </c>
      <c r="I3413">
        <v>0</v>
      </c>
      <c r="J3413">
        <v>0</v>
      </c>
      <c r="K3413">
        <v>0</v>
      </c>
      <c r="L3413">
        <v>0</v>
      </c>
      <c r="N3413" s="171" t="str">
        <f t="shared" si="162"/>
        <v>845144-PANTH-SM</v>
      </c>
      <c r="O3413" s="172" t="str">
        <f>IF(B3413="NET","",IF(B3413="","",IFERROR(VLOOKUP(N3413,EAN!$A:$B,2,FALSE),"MANGLER - MÅ OPPDATERE EAN-FANEN")))</f>
        <v>MANGLER - MÅ OPPDATERE EAN-FANEN</v>
      </c>
      <c r="P3413" s="171">
        <f t="shared" si="163"/>
        <v>0</v>
      </c>
      <c r="Q3413" s="171">
        <f t="shared" si="164"/>
        <v>0</v>
      </c>
      <c r="S3413" s="102" t="str">
        <f>IF(B3413="NET","",IFERROR(VLOOKUP(O3413,'2) Order Form'!$V$9:$V$905,1,FALSE),"Ikke med I order form"))</f>
        <v>Ikke med I order form</v>
      </c>
    </row>
    <row r="3414" spans="1:19">
      <c r="A3414">
        <v>845144</v>
      </c>
      <c r="B3414" t="s">
        <v>2814</v>
      </c>
      <c r="C3414" t="s">
        <v>3939</v>
      </c>
      <c r="D3414" t="s">
        <v>3680</v>
      </c>
      <c r="E3414" t="s">
        <v>3232</v>
      </c>
      <c r="F3414" t="s">
        <v>80</v>
      </c>
      <c r="G3414" t="s">
        <v>111</v>
      </c>
      <c r="H3414">
        <v>0</v>
      </c>
      <c r="I3414">
        <v>0</v>
      </c>
      <c r="J3414">
        <v>0</v>
      </c>
      <c r="K3414">
        <v>0</v>
      </c>
      <c r="L3414">
        <v>0</v>
      </c>
      <c r="N3414" s="171" t="str">
        <f t="shared" si="162"/>
        <v>845144-PANTH-ML</v>
      </c>
      <c r="O3414" s="172" t="str">
        <f>IF(B3414="NET","",IF(B3414="","",IFERROR(VLOOKUP(N3414,EAN!$A:$B,2,FALSE),"MANGLER - MÅ OPPDATERE EAN-FANEN")))</f>
        <v>MANGLER - MÅ OPPDATERE EAN-FANEN</v>
      </c>
      <c r="P3414" s="171">
        <f t="shared" si="163"/>
        <v>0</v>
      </c>
      <c r="Q3414" s="171">
        <f t="shared" si="164"/>
        <v>0</v>
      </c>
      <c r="S3414" s="102" t="str">
        <f>IF(B3414="NET","",IFERROR(VLOOKUP(O3414,'2) Order Form'!$V$9:$V$905,1,FALSE),"Ikke med I order form"))</f>
        <v>Ikke med I order form</v>
      </c>
    </row>
    <row r="3415" spans="1:19">
      <c r="A3415">
        <v>845144</v>
      </c>
      <c r="B3415" t="s">
        <v>2814</v>
      </c>
      <c r="C3415" t="s">
        <v>3939</v>
      </c>
      <c r="D3415" t="s">
        <v>3681</v>
      </c>
      <c r="E3415" t="s">
        <v>3232</v>
      </c>
      <c r="F3415" t="s">
        <v>81</v>
      </c>
      <c r="G3415" t="s">
        <v>111</v>
      </c>
      <c r="H3415">
        <v>0</v>
      </c>
      <c r="I3415">
        <v>0</v>
      </c>
      <c r="J3415">
        <v>0</v>
      </c>
      <c r="K3415">
        <v>0</v>
      </c>
      <c r="L3415">
        <v>0</v>
      </c>
      <c r="N3415" s="171" t="str">
        <f t="shared" si="162"/>
        <v>845144-PANTH-LXL</v>
      </c>
      <c r="O3415" s="172" t="str">
        <f>IF(B3415="NET","",IF(B3415="","",IFERROR(VLOOKUP(N3415,EAN!$A:$B,2,FALSE),"MANGLER - MÅ OPPDATERE EAN-FANEN")))</f>
        <v>MANGLER - MÅ OPPDATERE EAN-FANEN</v>
      </c>
      <c r="P3415" s="171">
        <f t="shared" si="163"/>
        <v>0</v>
      </c>
      <c r="Q3415" s="171">
        <f t="shared" si="164"/>
        <v>0</v>
      </c>
      <c r="S3415" s="102" t="str">
        <f>IF(B3415="NET","",IFERROR(VLOOKUP(O3415,'2) Order Form'!$V$9:$V$905,1,FALSE),"Ikke med I order form"))</f>
        <v>Ikke med I order form</v>
      </c>
    </row>
    <row r="3416" spans="1:19">
      <c r="A3416">
        <v>845144</v>
      </c>
      <c r="B3416" t="s">
        <v>2814</v>
      </c>
      <c r="C3416" t="s">
        <v>3939</v>
      </c>
      <c r="D3416" t="s">
        <v>4015</v>
      </c>
      <c r="E3416" t="s">
        <v>3941</v>
      </c>
      <c r="F3416" t="s">
        <v>79</v>
      </c>
      <c r="G3416" t="s">
        <v>111</v>
      </c>
      <c r="H3416">
        <v>0</v>
      </c>
      <c r="I3416">
        <v>0</v>
      </c>
      <c r="J3416">
        <v>0</v>
      </c>
      <c r="K3416">
        <v>0</v>
      </c>
      <c r="L3416">
        <v>0</v>
      </c>
      <c r="N3416" s="171" t="str">
        <f t="shared" si="162"/>
        <v>845144-TUSKN-SM</v>
      </c>
      <c r="O3416" s="172" t="str">
        <f>IF(B3416="NET","",IF(B3416="","",IFERROR(VLOOKUP(N3416,EAN!$A:$B,2,FALSE),"MANGLER - MÅ OPPDATERE EAN-FANEN")))</f>
        <v>MANGLER - MÅ OPPDATERE EAN-FANEN</v>
      </c>
      <c r="P3416" s="171">
        <f t="shared" si="163"/>
        <v>0</v>
      </c>
      <c r="Q3416" s="171">
        <f t="shared" si="164"/>
        <v>0</v>
      </c>
      <c r="S3416" s="102" t="str">
        <f>IF(B3416="NET","",IFERROR(VLOOKUP(O3416,'2) Order Form'!$V$9:$V$905,1,FALSE),"Ikke med I order form"))</f>
        <v>Ikke med I order form</v>
      </c>
    </row>
    <row r="3417" spans="1:19">
      <c r="A3417">
        <v>845144</v>
      </c>
      <c r="B3417" t="s">
        <v>2814</v>
      </c>
      <c r="C3417" t="s">
        <v>3939</v>
      </c>
      <c r="D3417" t="s">
        <v>4016</v>
      </c>
      <c r="E3417" t="s">
        <v>3941</v>
      </c>
      <c r="F3417" t="s">
        <v>80</v>
      </c>
      <c r="G3417" t="s">
        <v>111</v>
      </c>
      <c r="H3417">
        <v>0</v>
      </c>
      <c r="I3417">
        <v>0</v>
      </c>
      <c r="J3417">
        <v>0</v>
      </c>
      <c r="K3417">
        <v>0</v>
      </c>
      <c r="L3417">
        <v>0</v>
      </c>
      <c r="N3417" s="171" t="str">
        <f t="shared" si="162"/>
        <v>845144-TUSKN-ML</v>
      </c>
      <c r="O3417" s="172" t="str">
        <f>IF(B3417="NET","",IF(B3417="","",IFERROR(VLOOKUP(N3417,EAN!$A:$B,2,FALSE),"MANGLER - MÅ OPPDATERE EAN-FANEN")))</f>
        <v>MANGLER - MÅ OPPDATERE EAN-FANEN</v>
      </c>
      <c r="P3417" s="171">
        <f t="shared" si="163"/>
        <v>0</v>
      </c>
      <c r="Q3417" s="171">
        <f t="shared" si="164"/>
        <v>0</v>
      </c>
      <c r="S3417" s="102" t="str">
        <f>IF(B3417="NET","",IFERROR(VLOOKUP(O3417,'2) Order Form'!$V$9:$V$905,1,FALSE),"Ikke med I order form"))</f>
        <v>Ikke med I order form</v>
      </c>
    </row>
    <row r="3418" spans="1:19">
      <c r="A3418">
        <v>845144</v>
      </c>
      <c r="B3418" t="s">
        <v>2814</v>
      </c>
      <c r="C3418" t="s">
        <v>3939</v>
      </c>
      <c r="D3418" t="s">
        <v>4017</v>
      </c>
      <c r="E3418" t="s">
        <v>3941</v>
      </c>
      <c r="F3418" t="s">
        <v>81</v>
      </c>
      <c r="G3418" t="s">
        <v>111</v>
      </c>
      <c r="H3418">
        <v>0</v>
      </c>
      <c r="I3418">
        <v>0</v>
      </c>
      <c r="J3418">
        <v>0</v>
      </c>
      <c r="K3418">
        <v>0</v>
      </c>
      <c r="L3418">
        <v>0</v>
      </c>
      <c r="N3418" s="171" t="str">
        <f t="shared" si="162"/>
        <v>845144-TUSKN-LXL</v>
      </c>
      <c r="O3418" s="172" t="str">
        <f>IF(B3418="NET","",IF(B3418="","",IFERROR(VLOOKUP(N3418,EAN!$A:$B,2,FALSE),"MANGLER - MÅ OPPDATERE EAN-FANEN")))</f>
        <v>MANGLER - MÅ OPPDATERE EAN-FANEN</v>
      </c>
      <c r="P3418" s="171">
        <f t="shared" si="163"/>
        <v>0</v>
      </c>
      <c r="Q3418" s="171">
        <f t="shared" si="164"/>
        <v>0</v>
      </c>
      <c r="S3418" s="102" t="str">
        <f>IF(B3418="NET","",IFERROR(VLOOKUP(O3418,'2) Order Form'!$V$9:$V$905,1,FALSE),"Ikke med I order form"))</f>
        <v>Ikke med I order form</v>
      </c>
    </row>
    <row r="3419" spans="1:19">
      <c r="A3419">
        <v>845144</v>
      </c>
      <c r="B3419" t="s">
        <v>2814</v>
      </c>
      <c r="C3419" t="s">
        <v>3939</v>
      </c>
      <c r="D3419" t="s">
        <v>1497</v>
      </c>
      <c r="E3419" t="s">
        <v>1475</v>
      </c>
      <c r="F3419" t="s">
        <v>79</v>
      </c>
      <c r="G3419" t="s">
        <v>111</v>
      </c>
      <c r="H3419">
        <v>23</v>
      </c>
      <c r="I3419">
        <v>23</v>
      </c>
      <c r="J3419">
        <v>23</v>
      </c>
      <c r="K3419">
        <v>23</v>
      </c>
      <c r="L3419">
        <v>23</v>
      </c>
      <c r="N3419" s="171" t="str">
        <f t="shared" si="162"/>
        <v>845144-WOLND-SM</v>
      </c>
      <c r="O3419" s="172">
        <f>IF(B3419="NET","",IF(B3419="","",IFERROR(VLOOKUP(N3419,EAN!$A:$B,2,FALSE),"MANGLER - MÅ OPPDATERE EAN-FANEN")))</f>
        <v>7048652893000</v>
      </c>
      <c r="P3419" s="171">
        <f t="shared" si="163"/>
        <v>23</v>
      </c>
      <c r="Q3419" s="171">
        <f t="shared" si="164"/>
        <v>23</v>
      </c>
      <c r="S3419" s="102">
        <f>IF(B3419="NET","",IFERROR(VLOOKUP(O3419,'2) Order Form'!$V$9:$V$905,1,FALSE),"Ikke med I order form"))</f>
        <v>7048652893000</v>
      </c>
    </row>
    <row r="3420" spans="1:19">
      <c r="A3420">
        <v>845144</v>
      </c>
      <c r="B3420" t="s">
        <v>2814</v>
      </c>
      <c r="C3420" t="s">
        <v>3939</v>
      </c>
      <c r="D3420" t="s">
        <v>1498</v>
      </c>
      <c r="E3420" t="s">
        <v>1475</v>
      </c>
      <c r="F3420" t="s">
        <v>80</v>
      </c>
      <c r="G3420" t="s">
        <v>111</v>
      </c>
      <c r="H3420">
        <v>13</v>
      </c>
      <c r="I3420">
        <v>13</v>
      </c>
      <c r="J3420">
        <v>13</v>
      </c>
      <c r="K3420">
        <v>13</v>
      </c>
      <c r="L3420">
        <v>13</v>
      </c>
      <c r="N3420" s="171" t="str">
        <f t="shared" si="162"/>
        <v>845144-WOLND-ML</v>
      </c>
      <c r="O3420" s="172">
        <f>IF(B3420="NET","",IF(B3420="","",IFERROR(VLOOKUP(N3420,EAN!$A:$B,2,FALSE),"MANGLER - MÅ OPPDATERE EAN-FANEN")))</f>
        <v>7048652892997</v>
      </c>
      <c r="P3420" s="171">
        <f t="shared" si="163"/>
        <v>13</v>
      </c>
      <c r="Q3420" s="171">
        <f t="shared" si="164"/>
        <v>13</v>
      </c>
      <c r="S3420" s="102">
        <f>IF(B3420="NET","",IFERROR(VLOOKUP(O3420,'2) Order Form'!$V$9:$V$905,1,FALSE),"Ikke med I order form"))</f>
        <v>7048652892997</v>
      </c>
    </row>
    <row r="3421" spans="1:19">
      <c r="A3421">
        <v>845144</v>
      </c>
      <c r="B3421" t="s">
        <v>2814</v>
      </c>
      <c r="C3421" t="s">
        <v>3939</v>
      </c>
      <c r="D3421" t="s">
        <v>1499</v>
      </c>
      <c r="E3421" t="s">
        <v>1475</v>
      </c>
      <c r="F3421" t="s">
        <v>81</v>
      </c>
      <c r="G3421" t="s">
        <v>111</v>
      </c>
      <c r="H3421">
        <v>37</v>
      </c>
      <c r="I3421">
        <v>37</v>
      </c>
      <c r="J3421">
        <v>37</v>
      </c>
      <c r="K3421">
        <v>37</v>
      </c>
      <c r="L3421">
        <v>37</v>
      </c>
      <c r="N3421" s="171" t="str">
        <f t="shared" si="162"/>
        <v>845144-WOLND-LXL</v>
      </c>
      <c r="O3421" s="172">
        <f>IF(B3421="NET","",IF(B3421="","",IFERROR(VLOOKUP(N3421,EAN!$A:$B,2,FALSE),"MANGLER - MÅ OPPDATERE EAN-FANEN")))</f>
        <v>7048652892980</v>
      </c>
      <c r="P3421" s="171">
        <f t="shared" si="163"/>
        <v>37</v>
      </c>
      <c r="Q3421" s="171">
        <f t="shared" si="164"/>
        <v>37</v>
      </c>
      <c r="S3421" s="102">
        <f>IF(B3421="NET","",IFERROR(VLOOKUP(O3421,'2) Order Form'!$V$9:$V$905,1,FALSE),"Ikke med I order form"))</f>
        <v>7048652892980</v>
      </c>
    </row>
    <row r="3422" spans="1:19">
      <c r="A3422" s="140">
        <v>845145</v>
      </c>
      <c r="B3422" t="s">
        <v>170</v>
      </c>
      <c r="H3422" s="140">
        <v>202341</v>
      </c>
      <c r="I3422" s="140">
        <v>202342</v>
      </c>
      <c r="J3422" s="140">
        <v>202343</v>
      </c>
      <c r="K3422" s="140">
        <v>202344</v>
      </c>
      <c r="L3422" s="140">
        <v>202345</v>
      </c>
      <c r="N3422" s="171" t="str">
        <f t="shared" si="162"/>
        <v>845145-</v>
      </c>
      <c r="O3422" s="172" t="str">
        <f>IF(B3422="NET","",IF(B3422="","",IFERROR(VLOOKUP(N3422,EAN!$A:$B,2,FALSE),"MANGLER - MÅ OPPDATERE EAN-FANEN")))</f>
        <v/>
      </c>
      <c r="P3422" s="171">
        <f t="shared" si="163"/>
        <v>202341</v>
      </c>
      <c r="Q3422" s="171">
        <f t="shared" si="164"/>
        <v>202345</v>
      </c>
      <c r="S3422" s="102" t="str">
        <f>IF(B3422="NET","",IFERROR(VLOOKUP(O3422,'2) Order Form'!$V$9:$V$905,1,FALSE),"Ikke med I order form"))</f>
        <v/>
      </c>
    </row>
    <row r="3423" spans="1:19">
      <c r="A3423">
        <v>845145</v>
      </c>
      <c r="B3423" t="s">
        <v>2815</v>
      </c>
      <c r="C3423" t="s">
        <v>3939</v>
      </c>
      <c r="D3423" t="s">
        <v>3597</v>
      </c>
      <c r="E3423" t="s">
        <v>3598</v>
      </c>
      <c r="F3423" t="s">
        <v>79</v>
      </c>
      <c r="G3423" t="s">
        <v>111</v>
      </c>
      <c r="H3423">
        <v>0</v>
      </c>
      <c r="I3423">
        <v>0</v>
      </c>
      <c r="J3423">
        <v>0</v>
      </c>
      <c r="K3423">
        <v>0</v>
      </c>
      <c r="L3423">
        <v>0</v>
      </c>
      <c r="N3423" s="171" t="str">
        <f t="shared" si="162"/>
        <v>845145-BARBM-SM</v>
      </c>
      <c r="O3423" s="172" t="str">
        <f>IF(B3423="NET","",IF(B3423="","",IFERROR(VLOOKUP(N3423,EAN!$A:$B,2,FALSE),"MANGLER - MÅ OPPDATERE EAN-FANEN")))</f>
        <v>MANGLER - MÅ OPPDATERE EAN-FANEN</v>
      </c>
      <c r="P3423" s="171">
        <f t="shared" si="163"/>
        <v>0</v>
      </c>
      <c r="Q3423" s="171">
        <f t="shared" si="164"/>
        <v>0</v>
      </c>
      <c r="S3423" s="102" t="str">
        <f>IF(B3423="NET","",IFERROR(VLOOKUP(O3423,'2) Order Form'!$V$9:$V$905,1,FALSE),"Ikke med I order form"))</f>
        <v>Ikke med I order form</v>
      </c>
    </row>
    <row r="3424" spans="1:19">
      <c r="A3424">
        <v>845145</v>
      </c>
      <c r="B3424" t="s">
        <v>2815</v>
      </c>
      <c r="C3424" t="s">
        <v>3939</v>
      </c>
      <c r="D3424" t="s">
        <v>3599</v>
      </c>
      <c r="E3424" t="s">
        <v>3598</v>
      </c>
      <c r="F3424" t="s">
        <v>80</v>
      </c>
      <c r="G3424" t="s">
        <v>111</v>
      </c>
      <c r="H3424">
        <v>0</v>
      </c>
      <c r="I3424">
        <v>0</v>
      </c>
      <c r="J3424">
        <v>0</v>
      </c>
      <c r="K3424">
        <v>0</v>
      </c>
      <c r="L3424">
        <v>0</v>
      </c>
      <c r="N3424" s="171" t="str">
        <f t="shared" si="162"/>
        <v>845145-BARBM-ML</v>
      </c>
      <c r="O3424" s="172" t="str">
        <f>IF(B3424="NET","",IF(B3424="","",IFERROR(VLOOKUP(N3424,EAN!$A:$B,2,FALSE),"MANGLER - MÅ OPPDATERE EAN-FANEN")))</f>
        <v>MANGLER - MÅ OPPDATERE EAN-FANEN</v>
      </c>
      <c r="P3424" s="171">
        <f t="shared" si="163"/>
        <v>0</v>
      </c>
      <c r="Q3424" s="171">
        <f t="shared" si="164"/>
        <v>0</v>
      </c>
      <c r="S3424" s="102" t="str">
        <f>IF(B3424="NET","",IFERROR(VLOOKUP(O3424,'2) Order Form'!$V$9:$V$905,1,FALSE),"Ikke med I order form"))</f>
        <v>Ikke med I order form</v>
      </c>
    </row>
    <row r="3425" spans="1:19">
      <c r="A3425">
        <v>845145</v>
      </c>
      <c r="B3425" t="s">
        <v>2815</v>
      </c>
      <c r="C3425" t="s">
        <v>3939</v>
      </c>
      <c r="D3425" t="s">
        <v>3600</v>
      </c>
      <c r="E3425" t="s">
        <v>3598</v>
      </c>
      <c r="F3425" t="s">
        <v>81</v>
      </c>
      <c r="G3425" t="s">
        <v>111</v>
      </c>
      <c r="H3425">
        <v>0</v>
      </c>
      <c r="I3425">
        <v>0</v>
      </c>
      <c r="J3425">
        <v>0</v>
      </c>
      <c r="K3425">
        <v>0</v>
      </c>
      <c r="L3425">
        <v>0</v>
      </c>
      <c r="N3425" s="171" t="str">
        <f t="shared" si="162"/>
        <v>845145-BARBM-LXL</v>
      </c>
      <c r="O3425" s="172" t="str">
        <f>IF(B3425="NET","",IF(B3425="","",IFERROR(VLOOKUP(N3425,EAN!$A:$B,2,FALSE),"MANGLER - MÅ OPPDATERE EAN-FANEN")))</f>
        <v>MANGLER - MÅ OPPDATERE EAN-FANEN</v>
      </c>
      <c r="P3425" s="171">
        <f t="shared" si="163"/>
        <v>0</v>
      </c>
      <c r="Q3425" s="171">
        <f t="shared" si="164"/>
        <v>0</v>
      </c>
      <c r="S3425" s="102" t="str">
        <f>IF(B3425="NET","",IFERROR(VLOOKUP(O3425,'2) Order Form'!$V$9:$V$905,1,FALSE),"Ikke med I order form"))</f>
        <v>Ikke med I order form</v>
      </c>
    </row>
    <row r="3426" spans="1:19">
      <c r="A3426">
        <v>845145</v>
      </c>
      <c r="B3426" t="s">
        <v>2815</v>
      </c>
      <c r="C3426" t="s">
        <v>3939</v>
      </c>
      <c r="D3426" t="s">
        <v>1046</v>
      </c>
      <c r="E3426" t="s">
        <v>2870</v>
      </c>
      <c r="F3426" t="s">
        <v>79</v>
      </c>
      <c r="G3426" t="s">
        <v>111</v>
      </c>
      <c r="H3426">
        <v>0</v>
      </c>
      <c r="I3426">
        <v>0</v>
      </c>
      <c r="J3426">
        <v>0</v>
      </c>
      <c r="K3426">
        <v>0</v>
      </c>
      <c r="L3426">
        <v>0</v>
      </c>
      <c r="N3426" s="171" t="str">
        <f t="shared" si="162"/>
        <v>845145-BRWHT-SM</v>
      </c>
      <c r="O3426" s="172">
        <f>IF(B3426="NET","",IF(B3426="","",IFERROR(VLOOKUP(N3426,EAN!$A:$B,2,FALSE),"MANGLER - MÅ OPPDATERE EAN-FANEN")))</f>
        <v>7048652893307</v>
      </c>
      <c r="P3426" s="171">
        <f t="shared" si="163"/>
        <v>0</v>
      </c>
      <c r="Q3426" s="171">
        <f t="shared" si="164"/>
        <v>0</v>
      </c>
      <c r="S3426" s="102">
        <f>IF(B3426="NET","",IFERROR(VLOOKUP(O3426,'2) Order Form'!$V$9:$V$905,1,FALSE),"Ikke med I order form"))</f>
        <v>7048652893307</v>
      </c>
    </row>
    <row r="3427" spans="1:19">
      <c r="A3427">
        <v>845145</v>
      </c>
      <c r="B3427" t="s">
        <v>2815</v>
      </c>
      <c r="C3427" t="s">
        <v>3939</v>
      </c>
      <c r="D3427" t="s">
        <v>1047</v>
      </c>
      <c r="E3427" t="s">
        <v>2870</v>
      </c>
      <c r="F3427" t="s">
        <v>80</v>
      </c>
      <c r="G3427" t="s">
        <v>111</v>
      </c>
      <c r="H3427">
        <v>0</v>
      </c>
      <c r="I3427">
        <v>0</v>
      </c>
      <c r="J3427">
        <v>0</v>
      </c>
      <c r="K3427">
        <v>0</v>
      </c>
      <c r="L3427">
        <v>0</v>
      </c>
      <c r="N3427" s="171" t="str">
        <f t="shared" si="162"/>
        <v>845145-BRWHT-ML</v>
      </c>
      <c r="O3427" s="172">
        <f>IF(B3427="NET","",IF(B3427="","",IFERROR(VLOOKUP(N3427,EAN!$A:$B,2,FALSE),"MANGLER - MÅ OPPDATERE EAN-FANEN")))</f>
        <v>7048652893291</v>
      </c>
      <c r="P3427" s="171">
        <f t="shared" si="163"/>
        <v>0</v>
      </c>
      <c r="Q3427" s="171">
        <f t="shared" si="164"/>
        <v>0</v>
      </c>
      <c r="S3427" s="102">
        <f>IF(B3427="NET","",IFERROR(VLOOKUP(O3427,'2) Order Form'!$V$9:$V$905,1,FALSE),"Ikke med I order form"))</f>
        <v>7048652893291</v>
      </c>
    </row>
    <row r="3428" spans="1:19">
      <c r="A3428">
        <v>845145</v>
      </c>
      <c r="B3428" t="s">
        <v>2815</v>
      </c>
      <c r="C3428" t="s">
        <v>3939</v>
      </c>
      <c r="D3428" t="s">
        <v>1048</v>
      </c>
      <c r="E3428" t="s">
        <v>2870</v>
      </c>
      <c r="F3428" t="s">
        <v>81</v>
      </c>
      <c r="G3428" t="s">
        <v>111</v>
      </c>
      <c r="H3428">
        <v>0</v>
      </c>
      <c r="I3428">
        <v>0</v>
      </c>
      <c r="J3428">
        <v>0</v>
      </c>
      <c r="K3428">
        <v>0</v>
      </c>
      <c r="L3428">
        <v>0</v>
      </c>
      <c r="N3428" s="171" t="str">
        <f t="shared" si="162"/>
        <v>845145-BRWHT-LXL</v>
      </c>
      <c r="O3428" s="172">
        <f>IF(B3428="NET","",IF(B3428="","",IFERROR(VLOOKUP(N3428,EAN!$A:$B,2,FALSE),"MANGLER - MÅ OPPDATERE EAN-FANEN")))</f>
        <v>7048652893284</v>
      </c>
      <c r="P3428" s="171">
        <f t="shared" si="163"/>
        <v>0</v>
      </c>
      <c r="Q3428" s="171">
        <f t="shared" si="164"/>
        <v>0</v>
      </c>
      <c r="S3428" s="102">
        <f>IF(B3428="NET","",IFERROR(VLOOKUP(O3428,'2) Order Form'!$V$9:$V$905,1,FALSE),"Ikke med I order form"))</f>
        <v>7048652893284</v>
      </c>
    </row>
    <row r="3429" spans="1:19">
      <c r="A3429">
        <v>845145</v>
      </c>
      <c r="B3429" t="s">
        <v>2815</v>
      </c>
      <c r="C3429" t="s">
        <v>3939</v>
      </c>
      <c r="D3429" t="s">
        <v>1484</v>
      </c>
      <c r="E3429" t="s">
        <v>1470</v>
      </c>
      <c r="F3429" t="s">
        <v>79</v>
      </c>
      <c r="G3429" t="s">
        <v>214</v>
      </c>
      <c r="H3429">
        <v>25</v>
      </c>
      <c r="I3429">
        <v>25</v>
      </c>
      <c r="J3429">
        <v>25</v>
      </c>
      <c r="K3429">
        <v>25</v>
      </c>
      <c r="L3429">
        <v>25</v>
      </c>
      <c r="N3429" s="171" t="str">
        <f t="shared" si="162"/>
        <v>845145-DUSK-SM</v>
      </c>
      <c r="O3429" s="172">
        <f>IF(B3429="NET","",IF(B3429="","",IFERROR(VLOOKUP(N3429,EAN!$A:$B,2,FALSE),"MANGLER - MÅ OPPDATERE EAN-FANEN")))</f>
        <v>7048652893338</v>
      </c>
      <c r="P3429" s="171">
        <f t="shared" si="163"/>
        <v>25</v>
      </c>
      <c r="Q3429" s="171">
        <f t="shared" si="164"/>
        <v>25</v>
      </c>
      <c r="S3429" s="102">
        <f>IF(B3429="NET","",IFERROR(VLOOKUP(O3429,'2) Order Form'!$V$9:$V$905,1,FALSE),"Ikke med I order form"))</f>
        <v>7048652893338</v>
      </c>
    </row>
    <row r="3430" spans="1:19">
      <c r="A3430">
        <v>845145</v>
      </c>
      <c r="B3430" t="s">
        <v>2815</v>
      </c>
      <c r="C3430" t="s">
        <v>3939</v>
      </c>
      <c r="D3430" t="s">
        <v>1485</v>
      </c>
      <c r="E3430" t="s">
        <v>1470</v>
      </c>
      <c r="F3430" t="s">
        <v>80</v>
      </c>
      <c r="G3430" t="s">
        <v>214</v>
      </c>
      <c r="H3430">
        <v>1</v>
      </c>
      <c r="I3430">
        <v>1</v>
      </c>
      <c r="J3430">
        <v>1</v>
      </c>
      <c r="K3430">
        <v>1</v>
      </c>
      <c r="L3430">
        <v>1</v>
      </c>
      <c r="N3430" s="171" t="str">
        <f t="shared" si="162"/>
        <v>845145-DUSK-ML</v>
      </c>
      <c r="O3430" s="172">
        <f>IF(B3430="NET","",IF(B3430="","",IFERROR(VLOOKUP(N3430,EAN!$A:$B,2,FALSE),"MANGLER - MÅ OPPDATERE EAN-FANEN")))</f>
        <v>7048652893321</v>
      </c>
      <c r="P3430" s="171">
        <f t="shared" si="163"/>
        <v>1</v>
      </c>
      <c r="Q3430" s="171">
        <f t="shared" si="164"/>
        <v>1</v>
      </c>
      <c r="S3430" s="102">
        <f>IF(B3430="NET","",IFERROR(VLOOKUP(O3430,'2) Order Form'!$V$9:$V$905,1,FALSE),"Ikke med I order form"))</f>
        <v>7048652893321</v>
      </c>
    </row>
    <row r="3431" spans="1:19">
      <c r="A3431">
        <v>845145</v>
      </c>
      <c r="B3431" t="s">
        <v>2815</v>
      </c>
      <c r="C3431" t="s">
        <v>3939</v>
      </c>
      <c r="D3431" t="s">
        <v>1486</v>
      </c>
      <c r="E3431" t="s">
        <v>1470</v>
      </c>
      <c r="F3431" t="s">
        <v>81</v>
      </c>
      <c r="G3431" t="s">
        <v>214</v>
      </c>
      <c r="H3431">
        <v>47</v>
      </c>
      <c r="I3431">
        <v>47</v>
      </c>
      <c r="J3431">
        <v>47</v>
      </c>
      <c r="K3431">
        <v>47</v>
      </c>
      <c r="L3431">
        <v>47</v>
      </c>
      <c r="N3431" s="171" t="str">
        <f t="shared" si="162"/>
        <v>845145-DUSK-LXL</v>
      </c>
      <c r="O3431" s="172">
        <f>IF(B3431="NET","",IF(B3431="","",IFERROR(VLOOKUP(N3431,EAN!$A:$B,2,FALSE),"MANGLER - MÅ OPPDATERE EAN-FANEN")))</f>
        <v>7048652893314</v>
      </c>
      <c r="P3431" s="171">
        <f t="shared" si="163"/>
        <v>47</v>
      </c>
      <c r="Q3431" s="171">
        <f t="shared" si="164"/>
        <v>47</v>
      </c>
      <c r="S3431" s="102">
        <f>IF(B3431="NET","",IFERROR(VLOOKUP(O3431,'2) Order Form'!$V$9:$V$905,1,FALSE),"Ikke med I order form"))</f>
        <v>7048652893314</v>
      </c>
    </row>
    <row r="3432" spans="1:19">
      <c r="A3432">
        <v>845145</v>
      </c>
      <c r="B3432" t="s">
        <v>2815</v>
      </c>
      <c r="C3432" t="s">
        <v>3939</v>
      </c>
      <c r="D3432" t="s">
        <v>1487</v>
      </c>
      <c r="E3432" t="s">
        <v>1477</v>
      </c>
      <c r="F3432" t="s">
        <v>79</v>
      </c>
      <c r="G3432" t="s">
        <v>111</v>
      </c>
      <c r="H3432">
        <v>54</v>
      </c>
      <c r="I3432">
        <v>54</v>
      </c>
      <c r="J3432">
        <v>54</v>
      </c>
      <c r="K3432">
        <v>54</v>
      </c>
      <c r="L3432">
        <v>54</v>
      </c>
      <c r="N3432" s="171" t="str">
        <f t="shared" si="162"/>
        <v>845145-LAVA-SM</v>
      </c>
      <c r="O3432" s="172">
        <f>IF(B3432="NET","",IF(B3432="","",IFERROR(VLOOKUP(N3432,EAN!$A:$B,2,FALSE),"MANGLER - MÅ OPPDATERE EAN-FANEN")))</f>
        <v>7048652895295</v>
      </c>
      <c r="P3432" s="171">
        <f t="shared" si="163"/>
        <v>54</v>
      </c>
      <c r="Q3432" s="171">
        <f t="shared" si="164"/>
        <v>54</v>
      </c>
      <c r="S3432" s="102">
        <f>IF(B3432="NET","",IFERROR(VLOOKUP(O3432,'2) Order Form'!$V$9:$V$905,1,FALSE),"Ikke med I order form"))</f>
        <v>7048652895295</v>
      </c>
    </row>
    <row r="3433" spans="1:19">
      <c r="A3433">
        <v>845145</v>
      </c>
      <c r="B3433" t="s">
        <v>2815</v>
      </c>
      <c r="C3433" t="s">
        <v>3939</v>
      </c>
      <c r="D3433" t="s">
        <v>1488</v>
      </c>
      <c r="E3433" t="s">
        <v>1477</v>
      </c>
      <c r="F3433" t="s">
        <v>80</v>
      </c>
      <c r="G3433" t="s">
        <v>111</v>
      </c>
      <c r="H3433">
        <v>27</v>
      </c>
      <c r="I3433">
        <v>27</v>
      </c>
      <c r="J3433">
        <v>27</v>
      </c>
      <c r="K3433">
        <v>27</v>
      </c>
      <c r="L3433">
        <v>27</v>
      </c>
      <c r="N3433" s="171" t="str">
        <f t="shared" si="162"/>
        <v>845145-LAVA-ML</v>
      </c>
      <c r="O3433" s="172">
        <f>IF(B3433="NET","",IF(B3433="","",IFERROR(VLOOKUP(N3433,EAN!$A:$B,2,FALSE),"MANGLER - MÅ OPPDATERE EAN-FANEN")))</f>
        <v>7048652895288</v>
      </c>
      <c r="P3433" s="171">
        <f t="shared" si="163"/>
        <v>27</v>
      </c>
      <c r="Q3433" s="171">
        <f t="shared" si="164"/>
        <v>27</v>
      </c>
      <c r="S3433" s="102">
        <f>IF(B3433="NET","",IFERROR(VLOOKUP(O3433,'2) Order Form'!$V$9:$V$905,1,FALSE),"Ikke med I order form"))</f>
        <v>7048652895288</v>
      </c>
    </row>
    <row r="3434" spans="1:19">
      <c r="A3434">
        <v>845145</v>
      </c>
      <c r="B3434" t="s">
        <v>2815</v>
      </c>
      <c r="C3434" t="s">
        <v>3939</v>
      </c>
      <c r="D3434" t="s">
        <v>1489</v>
      </c>
      <c r="E3434" t="s">
        <v>1477</v>
      </c>
      <c r="F3434" t="s">
        <v>81</v>
      </c>
      <c r="G3434" t="s">
        <v>111</v>
      </c>
      <c r="H3434">
        <v>39</v>
      </c>
      <c r="I3434">
        <v>39</v>
      </c>
      <c r="J3434">
        <v>39</v>
      </c>
      <c r="K3434">
        <v>39</v>
      </c>
      <c r="L3434">
        <v>39</v>
      </c>
      <c r="N3434" s="171" t="str">
        <f t="shared" si="162"/>
        <v>845145-LAVA-LXL</v>
      </c>
      <c r="O3434" s="172">
        <f>IF(B3434="NET","",IF(B3434="","",IFERROR(VLOOKUP(N3434,EAN!$A:$B,2,FALSE),"MANGLER - MÅ OPPDATERE EAN-FANEN")))</f>
        <v>7048652895271</v>
      </c>
      <c r="P3434" s="171">
        <f t="shared" si="163"/>
        <v>39</v>
      </c>
      <c r="Q3434" s="171">
        <f t="shared" si="164"/>
        <v>39</v>
      </c>
      <c r="S3434" s="102">
        <f>IF(B3434="NET","",IFERROR(VLOOKUP(O3434,'2) Order Form'!$V$9:$V$905,1,FALSE),"Ikke med I order form"))</f>
        <v>7048652895271</v>
      </c>
    </row>
    <row r="3435" spans="1:19">
      <c r="A3435">
        <v>845145</v>
      </c>
      <c r="B3435" t="s">
        <v>2815</v>
      </c>
      <c r="C3435" t="s">
        <v>3939</v>
      </c>
      <c r="D3435" t="s">
        <v>1490</v>
      </c>
      <c r="E3435" t="s">
        <v>1491</v>
      </c>
      <c r="F3435" t="s">
        <v>79</v>
      </c>
      <c r="G3435" t="s">
        <v>214</v>
      </c>
      <c r="H3435">
        <v>17</v>
      </c>
      <c r="I3435">
        <v>17</v>
      </c>
      <c r="J3435">
        <v>17</v>
      </c>
      <c r="K3435">
        <v>17</v>
      </c>
      <c r="L3435">
        <v>17</v>
      </c>
      <c r="N3435" s="171" t="str">
        <f t="shared" si="162"/>
        <v>845145-LUSH-SM</v>
      </c>
      <c r="O3435" s="172">
        <f>IF(B3435="NET","",IF(B3435="","",IFERROR(VLOOKUP(N3435,EAN!$A:$B,2,FALSE),"MANGLER - MÅ OPPDATERE EAN-FANEN")))</f>
        <v>7048652893369</v>
      </c>
      <c r="P3435" s="171">
        <f t="shared" si="163"/>
        <v>17</v>
      </c>
      <c r="Q3435" s="171">
        <f t="shared" si="164"/>
        <v>17</v>
      </c>
      <c r="S3435" s="102">
        <f>IF(B3435="NET","",IFERROR(VLOOKUP(O3435,'2) Order Form'!$V$9:$V$905,1,FALSE),"Ikke med I order form"))</f>
        <v>7048652893369</v>
      </c>
    </row>
    <row r="3436" spans="1:19">
      <c r="A3436">
        <v>845145</v>
      </c>
      <c r="B3436" t="s">
        <v>2815</v>
      </c>
      <c r="C3436" t="s">
        <v>3939</v>
      </c>
      <c r="D3436" t="s">
        <v>1492</v>
      </c>
      <c r="E3436" t="s">
        <v>1491</v>
      </c>
      <c r="F3436" t="s">
        <v>80</v>
      </c>
      <c r="G3436" t="s">
        <v>214</v>
      </c>
      <c r="H3436">
        <v>8</v>
      </c>
      <c r="I3436">
        <v>8</v>
      </c>
      <c r="J3436">
        <v>8</v>
      </c>
      <c r="K3436">
        <v>8</v>
      </c>
      <c r="L3436">
        <v>8</v>
      </c>
      <c r="N3436" s="171" t="str">
        <f t="shared" si="162"/>
        <v>845145-LUSH-ML</v>
      </c>
      <c r="O3436" s="172">
        <f>IF(B3436="NET","",IF(B3436="","",IFERROR(VLOOKUP(N3436,EAN!$A:$B,2,FALSE),"MANGLER - MÅ OPPDATERE EAN-FANEN")))</f>
        <v>7048652893352</v>
      </c>
      <c r="P3436" s="171">
        <f t="shared" si="163"/>
        <v>8</v>
      </c>
      <c r="Q3436" s="171">
        <f t="shared" si="164"/>
        <v>8</v>
      </c>
      <c r="S3436" s="102">
        <f>IF(B3436="NET","",IFERROR(VLOOKUP(O3436,'2) Order Form'!$V$9:$V$905,1,FALSE),"Ikke med I order form"))</f>
        <v>7048652893352</v>
      </c>
    </row>
    <row r="3437" spans="1:19">
      <c r="A3437">
        <v>845145</v>
      </c>
      <c r="B3437" t="s">
        <v>2815</v>
      </c>
      <c r="C3437" t="s">
        <v>3939</v>
      </c>
      <c r="D3437" t="s">
        <v>1493</v>
      </c>
      <c r="E3437" t="s">
        <v>1491</v>
      </c>
      <c r="F3437" t="s">
        <v>81</v>
      </c>
      <c r="G3437" t="s">
        <v>214</v>
      </c>
      <c r="H3437">
        <v>18</v>
      </c>
      <c r="I3437">
        <v>18</v>
      </c>
      <c r="J3437">
        <v>18</v>
      </c>
      <c r="K3437">
        <v>18</v>
      </c>
      <c r="L3437">
        <v>18</v>
      </c>
      <c r="N3437" s="171" t="str">
        <f t="shared" si="162"/>
        <v>845145-LUSH-LXL</v>
      </c>
      <c r="O3437" s="172">
        <f>IF(B3437="NET","",IF(B3437="","",IFERROR(VLOOKUP(N3437,EAN!$A:$B,2,FALSE),"MANGLER - MÅ OPPDATERE EAN-FANEN")))</f>
        <v>7048652893345</v>
      </c>
      <c r="P3437" s="171">
        <f t="shared" si="163"/>
        <v>18</v>
      </c>
      <c r="Q3437" s="171">
        <f t="shared" si="164"/>
        <v>18</v>
      </c>
      <c r="S3437" s="102">
        <f>IF(B3437="NET","",IFERROR(VLOOKUP(O3437,'2) Order Form'!$V$9:$V$905,1,FALSE),"Ikke med I order form"))</f>
        <v>7048652893345</v>
      </c>
    </row>
    <row r="3438" spans="1:19">
      <c r="A3438">
        <v>845145</v>
      </c>
      <c r="B3438" t="s">
        <v>2815</v>
      </c>
      <c r="C3438" t="s">
        <v>3939</v>
      </c>
      <c r="D3438" t="s">
        <v>445</v>
      </c>
      <c r="E3438" t="s">
        <v>936</v>
      </c>
      <c r="F3438" t="s">
        <v>79</v>
      </c>
      <c r="G3438" t="s">
        <v>111</v>
      </c>
      <c r="H3438">
        <v>1</v>
      </c>
      <c r="I3438">
        <v>1</v>
      </c>
      <c r="J3438">
        <v>1</v>
      </c>
      <c r="K3438">
        <v>1</v>
      </c>
      <c r="L3438">
        <v>1</v>
      </c>
      <c r="N3438" s="171" t="str">
        <f t="shared" si="162"/>
        <v>845145-MBLCK-SM</v>
      </c>
      <c r="O3438" s="172">
        <f>IF(B3438="NET","",IF(B3438="","",IFERROR(VLOOKUP(N3438,EAN!$A:$B,2,FALSE),"MANGLER - MÅ OPPDATERE EAN-FANEN")))</f>
        <v>7048652893390</v>
      </c>
      <c r="P3438" s="171">
        <f t="shared" si="163"/>
        <v>1</v>
      </c>
      <c r="Q3438" s="171">
        <f t="shared" si="164"/>
        <v>1</v>
      </c>
      <c r="S3438" s="102">
        <f>IF(B3438="NET","",IFERROR(VLOOKUP(O3438,'2) Order Form'!$V$9:$V$905,1,FALSE),"Ikke med I order form"))</f>
        <v>7048652893390</v>
      </c>
    </row>
    <row r="3439" spans="1:19">
      <c r="A3439">
        <v>845145</v>
      </c>
      <c r="B3439" t="s">
        <v>2815</v>
      </c>
      <c r="C3439" t="s">
        <v>3939</v>
      </c>
      <c r="D3439" t="s">
        <v>446</v>
      </c>
      <c r="E3439" t="s">
        <v>936</v>
      </c>
      <c r="F3439" t="s">
        <v>80</v>
      </c>
      <c r="G3439" t="s">
        <v>111</v>
      </c>
      <c r="H3439">
        <v>0</v>
      </c>
      <c r="I3439">
        <v>0</v>
      </c>
      <c r="J3439">
        <v>0</v>
      </c>
      <c r="K3439">
        <v>0</v>
      </c>
      <c r="L3439">
        <v>0</v>
      </c>
      <c r="N3439" s="171" t="str">
        <f t="shared" si="162"/>
        <v>845145-MBLCK-ML</v>
      </c>
      <c r="O3439" s="172">
        <f>IF(B3439="NET","",IF(B3439="","",IFERROR(VLOOKUP(N3439,EAN!$A:$B,2,FALSE),"MANGLER - MÅ OPPDATERE EAN-FANEN")))</f>
        <v>7048652893383</v>
      </c>
      <c r="P3439" s="171">
        <f t="shared" si="163"/>
        <v>0</v>
      </c>
      <c r="Q3439" s="171">
        <f t="shared" si="164"/>
        <v>0</v>
      </c>
      <c r="S3439" s="102">
        <f>IF(B3439="NET","",IFERROR(VLOOKUP(O3439,'2) Order Form'!$V$9:$V$905,1,FALSE),"Ikke med I order form"))</f>
        <v>7048652893383</v>
      </c>
    </row>
    <row r="3440" spans="1:19">
      <c r="A3440">
        <v>845145</v>
      </c>
      <c r="B3440" t="s">
        <v>2815</v>
      </c>
      <c r="C3440" t="s">
        <v>3939</v>
      </c>
      <c r="D3440" t="s">
        <v>447</v>
      </c>
      <c r="E3440" t="s">
        <v>936</v>
      </c>
      <c r="F3440" t="s">
        <v>81</v>
      </c>
      <c r="G3440" t="s">
        <v>111</v>
      </c>
      <c r="H3440">
        <v>0</v>
      </c>
      <c r="I3440">
        <v>0</v>
      </c>
      <c r="J3440">
        <v>0</v>
      </c>
      <c r="K3440">
        <v>0</v>
      </c>
      <c r="L3440">
        <v>0</v>
      </c>
      <c r="N3440" s="171" t="str">
        <f t="shared" si="162"/>
        <v>845145-MBLCK-LXL</v>
      </c>
      <c r="O3440" s="172">
        <f>IF(B3440="NET","",IF(B3440="","",IFERROR(VLOOKUP(N3440,EAN!$A:$B,2,FALSE),"MANGLER - MÅ OPPDATERE EAN-FANEN")))</f>
        <v>7048652893376</v>
      </c>
      <c r="P3440" s="171">
        <f t="shared" si="163"/>
        <v>0</v>
      </c>
      <c r="Q3440" s="171">
        <f t="shared" si="164"/>
        <v>0</v>
      </c>
      <c r="S3440" s="102">
        <f>IF(B3440="NET","",IFERROR(VLOOKUP(O3440,'2) Order Form'!$V$9:$V$905,1,FALSE),"Ikke med I order form"))</f>
        <v>7048652893376</v>
      </c>
    </row>
    <row r="3441" spans="1:19">
      <c r="A3441">
        <v>845145</v>
      </c>
      <c r="B3441" t="s">
        <v>2815</v>
      </c>
      <c r="C3441" t="s">
        <v>3939</v>
      </c>
      <c r="D3441" t="s">
        <v>3679</v>
      </c>
      <c r="E3441" t="s">
        <v>3232</v>
      </c>
      <c r="F3441" t="s">
        <v>79</v>
      </c>
      <c r="G3441" t="s">
        <v>111</v>
      </c>
      <c r="H3441">
        <v>0</v>
      </c>
      <c r="I3441">
        <v>0</v>
      </c>
      <c r="J3441">
        <v>0</v>
      </c>
      <c r="K3441">
        <v>0</v>
      </c>
      <c r="L3441">
        <v>0</v>
      </c>
      <c r="N3441" s="171" t="str">
        <f t="shared" si="162"/>
        <v>845145-PANTH-SM</v>
      </c>
      <c r="O3441" s="172" t="str">
        <f>IF(B3441="NET","",IF(B3441="","",IFERROR(VLOOKUP(N3441,EAN!$A:$B,2,FALSE),"MANGLER - MÅ OPPDATERE EAN-FANEN")))</f>
        <v>MANGLER - MÅ OPPDATERE EAN-FANEN</v>
      </c>
      <c r="P3441" s="171">
        <f t="shared" si="163"/>
        <v>0</v>
      </c>
      <c r="Q3441" s="171">
        <f t="shared" si="164"/>
        <v>0</v>
      </c>
      <c r="S3441" s="102" t="str">
        <f>IF(B3441="NET","",IFERROR(VLOOKUP(O3441,'2) Order Form'!$V$9:$V$905,1,FALSE),"Ikke med I order form"))</f>
        <v>Ikke med I order form</v>
      </c>
    </row>
    <row r="3442" spans="1:19">
      <c r="A3442">
        <v>845145</v>
      </c>
      <c r="B3442" t="s">
        <v>2815</v>
      </c>
      <c r="C3442" t="s">
        <v>3939</v>
      </c>
      <c r="D3442" t="s">
        <v>3680</v>
      </c>
      <c r="E3442" t="s">
        <v>3232</v>
      </c>
      <c r="F3442" t="s">
        <v>80</v>
      </c>
      <c r="G3442" t="s">
        <v>111</v>
      </c>
      <c r="H3442">
        <v>0</v>
      </c>
      <c r="I3442">
        <v>0</v>
      </c>
      <c r="J3442">
        <v>0</v>
      </c>
      <c r="K3442">
        <v>0</v>
      </c>
      <c r="L3442">
        <v>0</v>
      </c>
      <c r="N3442" s="171" t="str">
        <f t="shared" si="162"/>
        <v>845145-PANTH-ML</v>
      </c>
      <c r="O3442" s="172" t="str">
        <f>IF(B3442="NET","",IF(B3442="","",IFERROR(VLOOKUP(N3442,EAN!$A:$B,2,FALSE),"MANGLER - MÅ OPPDATERE EAN-FANEN")))</f>
        <v>MANGLER - MÅ OPPDATERE EAN-FANEN</v>
      </c>
      <c r="P3442" s="171">
        <f t="shared" si="163"/>
        <v>0</v>
      </c>
      <c r="Q3442" s="171">
        <f t="shared" si="164"/>
        <v>0</v>
      </c>
      <c r="S3442" s="102" t="str">
        <f>IF(B3442="NET","",IFERROR(VLOOKUP(O3442,'2) Order Form'!$V$9:$V$905,1,FALSE),"Ikke med I order form"))</f>
        <v>Ikke med I order form</v>
      </c>
    </row>
    <row r="3443" spans="1:19">
      <c r="A3443">
        <v>845145</v>
      </c>
      <c r="B3443" t="s">
        <v>2815</v>
      </c>
      <c r="C3443" t="s">
        <v>3939</v>
      </c>
      <c r="D3443" t="s">
        <v>3681</v>
      </c>
      <c r="E3443" t="s">
        <v>3232</v>
      </c>
      <c r="F3443" t="s">
        <v>81</v>
      </c>
      <c r="G3443" t="s">
        <v>111</v>
      </c>
      <c r="H3443">
        <v>0</v>
      </c>
      <c r="I3443">
        <v>0</v>
      </c>
      <c r="J3443">
        <v>0</v>
      </c>
      <c r="K3443">
        <v>0</v>
      </c>
      <c r="L3443">
        <v>0</v>
      </c>
      <c r="N3443" s="171" t="str">
        <f t="shared" si="162"/>
        <v>845145-PANTH-LXL</v>
      </c>
      <c r="O3443" s="172" t="str">
        <f>IF(B3443="NET","",IF(B3443="","",IFERROR(VLOOKUP(N3443,EAN!$A:$B,2,FALSE),"MANGLER - MÅ OPPDATERE EAN-FANEN")))</f>
        <v>MANGLER - MÅ OPPDATERE EAN-FANEN</v>
      </c>
      <c r="P3443" s="171">
        <f t="shared" si="163"/>
        <v>0</v>
      </c>
      <c r="Q3443" s="171">
        <f t="shared" si="164"/>
        <v>0</v>
      </c>
      <c r="S3443" s="102" t="str">
        <f>IF(B3443="NET","",IFERROR(VLOOKUP(O3443,'2) Order Form'!$V$9:$V$905,1,FALSE),"Ikke med I order form"))</f>
        <v>Ikke med I order form</v>
      </c>
    </row>
    <row r="3444" spans="1:19">
      <c r="A3444">
        <v>845145</v>
      </c>
      <c r="B3444" t="s">
        <v>2815</v>
      </c>
      <c r="C3444" t="s">
        <v>3939</v>
      </c>
      <c r="D3444" t="s">
        <v>1693</v>
      </c>
      <c r="E3444" t="s">
        <v>1460</v>
      </c>
      <c r="F3444" t="s">
        <v>79</v>
      </c>
      <c r="G3444" t="s">
        <v>111</v>
      </c>
      <c r="H3444">
        <v>0</v>
      </c>
      <c r="I3444">
        <v>0</v>
      </c>
      <c r="J3444">
        <v>0</v>
      </c>
      <c r="K3444">
        <v>0</v>
      </c>
      <c r="L3444">
        <v>0</v>
      </c>
      <c r="N3444" s="171" t="str">
        <f t="shared" si="162"/>
        <v>845145-SAWHT-SM</v>
      </c>
      <c r="O3444" s="172">
        <f>IF(B3444="NET","",IF(B3444="","",IFERROR(VLOOKUP(N3444,EAN!$A:$B,2,FALSE),"MANGLER - MÅ OPPDATERE EAN-FANEN")))</f>
        <v>7048652893451</v>
      </c>
      <c r="P3444" s="171">
        <f t="shared" si="163"/>
        <v>0</v>
      </c>
      <c r="Q3444" s="171">
        <f t="shared" si="164"/>
        <v>0</v>
      </c>
      <c r="S3444" s="102">
        <f>IF(B3444="NET","",IFERROR(VLOOKUP(O3444,'2) Order Form'!$V$9:$V$905,1,FALSE),"Ikke med I order form"))</f>
        <v>7048652893451</v>
      </c>
    </row>
    <row r="3445" spans="1:19">
      <c r="A3445">
        <v>845145</v>
      </c>
      <c r="B3445" t="s">
        <v>2815</v>
      </c>
      <c r="C3445" t="s">
        <v>3939</v>
      </c>
      <c r="D3445" t="s">
        <v>1694</v>
      </c>
      <c r="E3445" t="s">
        <v>1460</v>
      </c>
      <c r="F3445" t="s">
        <v>80</v>
      </c>
      <c r="G3445" t="s">
        <v>111</v>
      </c>
      <c r="H3445">
        <v>0</v>
      </c>
      <c r="I3445">
        <v>0</v>
      </c>
      <c r="J3445">
        <v>0</v>
      </c>
      <c r="K3445">
        <v>0</v>
      </c>
      <c r="L3445">
        <v>0</v>
      </c>
      <c r="N3445" s="171" t="str">
        <f t="shared" si="162"/>
        <v>845145-SAWHT-ML</v>
      </c>
      <c r="O3445" s="172">
        <f>IF(B3445="NET","",IF(B3445="","",IFERROR(VLOOKUP(N3445,EAN!$A:$B,2,FALSE),"MANGLER - MÅ OPPDATERE EAN-FANEN")))</f>
        <v>7048652893444</v>
      </c>
      <c r="P3445" s="171">
        <f t="shared" si="163"/>
        <v>0</v>
      </c>
      <c r="Q3445" s="171">
        <f t="shared" si="164"/>
        <v>0</v>
      </c>
      <c r="S3445" s="102">
        <f>IF(B3445="NET","",IFERROR(VLOOKUP(O3445,'2) Order Form'!$V$9:$V$905,1,FALSE),"Ikke med I order form"))</f>
        <v>7048652893444</v>
      </c>
    </row>
    <row r="3446" spans="1:19">
      <c r="A3446">
        <v>845145</v>
      </c>
      <c r="B3446" t="s">
        <v>2815</v>
      </c>
      <c r="C3446" t="s">
        <v>3939</v>
      </c>
      <c r="D3446" t="s">
        <v>1695</v>
      </c>
      <c r="E3446" t="s">
        <v>1460</v>
      </c>
      <c r="F3446" t="s">
        <v>81</v>
      </c>
      <c r="G3446" t="s">
        <v>111</v>
      </c>
      <c r="H3446">
        <v>15</v>
      </c>
      <c r="I3446">
        <v>15</v>
      </c>
      <c r="J3446">
        <v>15</v>
      </c>
      <c r="K3446">
        <v>15</v>
      </c>
      <c r="L3446">
        <v>15</v>
      </c>
      <c r="N3446" s="171" t="str">
        <f t="shared" si="162"/>
        <v>845145-SAWHT-LXL</v>
      </c>
      <c r="O3446" s="172">
        <f>IF(B3446="NET","",IF(B3446="","",IFERROR(VLOOKUP(N3446,EAN!$A:$B,2,FALSE),"MANGLER - MÅ OPPDATERE EAN-FANEN")))</f>
        <v>7048652893437</v>
      </c>
      <c r="P3446" s="171">
        <f t="shared" si="163"/>
        <v>15</v>
      </c>
      <c r="Q3446" s="171">
        <f t="shared" si="164"/>
        <v>15</v>
      </c>
      <c r="S3446" s="102">
        <f>IF(B3446="NET","",IFERROR(VLOOKUP(O3446,'2) Order Form'!$V$9:$V$905,1,FALSE),"Ikke med I order form"))</f>
        <v>7048652893437</v>
      </c>
    </row>
    <row r="3447" spans="1:19">
      <c r="A3447">
        <v>845145</v>
      </c>
      <c r="B3447" t="s">
        <v>2815</v>
      </c>
      <c r="C3447" t="s">
        <v>3939</v>
      </c>
      <c r="D3447" t="s">
        <v>1497</v>
      </c>
      <c r="E3447" t="s">
        <v>1475</v>
      </c>
      <c r="F3447" t="s">
        <v>79</v>
      </c>
      <c r="G3447" t="s">
        <v>111</v>
      </c>
      <c r="H3447">
        <v>10</v>
      </c>
      <c r="I3447">
        <v>10</v>
      </c>
      <c r="J3447">
        <v>10</v>
      </c>
      <c r="K3447">
        <v>10</v>
      </c>
      <c r="L3447">
        <v>10</v>
      </c>
      <c r="N3447" s="171" t="str">
        <f t="shared" si="162"/>
        <v>845145-WOLND-SM</v>
      </c>
      <c r="O3447" s="172">
        <f>IF(B3447="NET","",IF(B3447="","",IFERROR(VLOOKUP(N3447,EAN!$A:$B,2,FALSE),"MANGLER - MÅ OPPDATERE EAN-FANEN")))</f>
        <v>7048652893482</v>
      </c>
      <c r="P3447" s="171">
        <f t="shared" si="163"/>
        <v>10</v>
      </c>
      <c r="Q3447" s="171">
        <f t="shared" si="164"/>
        <v>10</v>
      </c>
      <c r="S3447" s="102">
        <f>IF(B3447="NET","",IFERROR(VLOOKUP(O3447,'2) Order Form'!$V$9:$V$905,1,FALSE),"Ikke med I order form"))</f>
        <v>7048652893482</v>
      </c>
    </row>
    <row r="3448" spans="1:19">
      <c r="A3448">
        <v>845145</v>
      </c>
      <c r="B3448" t="s">
        <v>2815</v>
      </c>
      <c r="C3448" t="s">
        <v>3939</v>
      </c>
      <c r="D3448" t="s">
        <v>1498</v>
      </c>
      <c r="E3448" t="s">
        <v>1475</v>
      </c>
      <c r="F3448" t="s">
        <v>80</v>
      </c>
      <c r="G3448" t="s">
        <v>111</v>
      </c>
      <c r="H3448">
        <v>69</v>
      </c>
      <c r="I3448">
        <v>69</v>
      </c>
      <c r="J3448">
        <v>69</v>
      </c>
      <c r="K3448">
        <v>69</v>
      </c>
      <c r="L3448">
        <v>69</v>
      </c>
      <c r="N3448" s="171" t="str">
        <f t="shared" si="162"/>
        <v>845145-WOLND-ML</v>
      </c>
      <c r="O3448" s="172">
        <f>IF(B3448="NET","",IF(B3448="","",IFERROR(VLOOKUP(N3448,EAN!$A:$B,2,FALSE),"MANGLER - MÅ OPPDATERE EAN-FANEN")))</f>
        <v>7048652893475</v>
      </c>
      <c r="P3448" s="171">
        <f t="shared" si="163"/>
        <v>69</v>
      </c>
      <c r="Q3448" s="171">
        <f t="shared" si="164"/>
        <v>69</v>
      </c>
      <c r="S3448" s="102">
        <f>IF(B3448="NET","",IFERROR(VLOOKUP(O3448,'2) Order Form'!$V$9:$V$905,1,FALSE),"Ikke med I order form"))</f>
        <v>7048652893475</v>
      </c>
    </row>
    <row r="3449" spans="1:19">
      <c r="A3449">
        <v>845145</v>
      </c>
      <c r="B3449" t="s">
        <v>2815</v>
      </c>
      <c r="C3449" t="s">
        <v>3939</v>
      </c>
      <c r="D3449" t="s">
        <v>1499</v>
      </c>
      <c r="E3449" t="s">
        <v>1475</v>
      </c>
      <c r="F3449" t="s">
        <v>81</v>
      </c>
      <c r="G3449" t="s">
        <v>111</v>
      </c>
      <c r="H3449">
        <v>76</v>
      </c>
      <c r="I3449">
        <v>76</v>
      </c>
      <c r="J3449">
        <v>76</v>
      </c>
      <c r="K3449">
        <v>76</v>
      </c>
      <c r="L3449">
        <v>76</v>
      </c>
      <c r="N3449" s="171" t="str">
        <f t="shared" si="162"/>
        <v>845145-WOLND-LXL</v>
      </c>
      <c r="O3449" s="172">
        <f>IF(B3449="NET","",IF(B3449="","",IFERROR(VLOOKUP(N3449,EAN!$A:$B,2,FALSE),"MANGLER - MÅ OPPDATERE EAN-FANEN")))</f>
        <v>7048652893468</v>
      </c>
      <c r="P3449" s="171">
        <f t="shared" si="163"/>
        <v>76</v>
      </c>
      <c r="Q3449" s="171">
        <f t="shared" si="164"/>
        <v>76</v>
      </c>
      <c r="S3449" s="102">
        <f>IF(B3449="NET","",IFERROR(VLOOKUP(O3449,'2) Order Form'!$V$9:$V$905,1,FALSE),"Ikke med I order form"))</f>
        <v>7048652893468</v>
      </c>
    </row>
    <row r="3450" spans="1:19">
      <c r="A3450" s="140">
        <v>845146</v>
      </c>
      <c r="B3450" t="s">
        <v>170</v>
      </c>
      <c r="H3450" s="140">
        <v>202341</v>
      </c>
      <c r="I3450" s="140">
        <v>202342</v>
      </c>
      <c r="J3450" s="140">
        <v>202343</v>
      </c>
      <c r="K3450" s="140">
        <v>202344</v>
      </c>
      <c r="L3450" s="140">
        <v>202345</v>
      </c>
      <c r="N3450" s="171" t="str">
        <f t="shared" si="162"/>
        <v>845146-</v>
      </c>
      <c r="O3450" s="172" t="str">
        <f>IF(B3450="NET","",IF(B3450="","",IFERROR(VLOOKUP(N3450,EAN!$A:$B,2,FALSE),"MANGLER - MÅ OPPDATERE EAN-FANEN")))</f>
        <v/>
      </c>
      <c r="P3450" s="171">
        <f t="shared" si="163"/>
        <v>202341</v>
      </c>
      <c r="Q3450" s="171">
        <f t="shared" si="164"/>
        <v>202345</v>
      </c>
      <c r="S3450" s="102" t="str">
        <f>IF(B3450="NET","",IFERROR(VLOOKUP(O3450,'2) Order Form'!$V$9:$V$905,1,FALSE),"Ikke med I order form"))</f>
        <v/>
      </c>
    </row>
    <row r="3451" spans="1:19">
      <c r="A3451">
        <v>845146</v>
      </c>
      <c r="B3451" t="s">
        <v>2816</v>
      </c>
      <c r="C3451" t="s">
        <v>3939</v>
      </c>
      <c r="D3451" t="s">
        <v>3597</v>
      </c>
      <c r="E3451" t="s">
        <v>3598</v>
      </c>
      <c r="F3451" t="s">
        <v>79</v>
      </c>
      <c r="G3451" t="s">
        <v>111</v>
      </c>
      <c r="H3451">
        <v>0</v>
      </c>
      <c r="I3451">
        <v>0</v>
      </c>
      <c r="J3451">
        <v>0</v>
      </c>
      <c r="K3451">
        <v>0</v>
      </c>
      <c r="L3451">
        <v>0</v>
      </c>
      <c r="N3451" s="171" t="str">
        <f t="shared" si="162"/>
        <v>845146-BARBM-SM</v>
      </c>
      <c r="O3451" s="172" t="str">
        <f>IF(B3451="NET","",IF(B3451="","",IFERROR(VLOOKUP(N3451,EAN!$A:$B,2,FALSE),"MANGLER - MÅ OPPDATERE EAN-FANEN")))</f>
        <v>MANGLER - MÅ OPPDATERE EAN-FANEN</v>
      </c>
      <c r="P3451" s="171">
        <f t="shared" si="163"/>
        <v>0</v>
      </c>
      <c r="Q3451" s="171">
        <f t="shared" si="164"/>
        <v>0</v>
      </c>
      <c r="S3451" s="102" t="str">
        <f>IF(B3451="NET","",IFERROR(VLOOKUP(O3451,'2) Order Form'!$V$9:$V$905,1,FALSE),"Ikke med I order form"))</f>
        <v>Ikke med I order form</v>
      </c>
    </row>
    <row r="3452" spans="1:19">
      <c r="A3452">
        <v>845146</v>
      </c>
      <c r="B3452" t="s">
        <v>2816</v>
      </c>
      <c r="C3452" t="s">
        <v>3939</v>
      </c>
      <c r="D3452" t="s">
        <v>3599</v>
      </c>
      <c r="E3452" t="s">
        <v>3598</v>
      </c>
      <c r="F3452" t="s">
        <v>80</v>
      </c>
      <c r="G3452" t="s">
        <v>111</v>
      </c>
      <c r="H3452">
        <v>0</v>
      </c>
      <c r="I3452">
        <v>0</v>
      </c>
      <c r="J3452">
        <v>0</v>
      </c>
      <c r="K3452">
        <v>0</v>
      </c>
      <c r="L3452">
        <v>0</v>
      </c>
      <c r="N3452" s="171" t="str">
        <f t="shared" si="162"/>
        <v>845146-BARBM-ML</v>
      </c>
      <c r="O3452" s="172" t="str">
        <f>IF(B3452="NET","",IF(B3452="","",IFERROR(VLOOKUP(N3452,EAN!$A:$B,2,FALSE),"MANGLER - MÅ OPPDATERE EAN-FANEN")))</f>
        <v>MANGLER - MÅ OPPDATERE EAN-FANEN</v>
      </c>
      <c r="P3452" s="171">
        <f t="shared" si="163"/>
        <v>0</v>
      </c>
      <c r="Q3452" s="171">
        <f t="shared" si="164"/>
        <v>0</v>
      </c>
      <c r="S3452" s="102" t="str">
        <f>IF(B3452="NET","",IFERROR(VLOOKUP(O3452,'2) Order Form'!$V$9:$V$905,1,FALSE),"Ikke med I order form"))</f>
        <v>Ikke med I order form</v>
      </c>
    </row>
    <row r="3453" spans="1:19">
      <c r="A3453">
        <v>845146</v>
      </c>
      <c r="B3453" t="s">
        <v>2816</v>
      </c>
      <c r="C3453" t="s">
        <v>3939</v>
      </c>
      <c r="D3453" t="s">
        <v>3600</v>
      </c>
      <c r="E3453" t="s">
        <v>3598</v>
      </c>
      <c r="F3453" t="s">
        <v>81</v>
      </c>
      <c r="G3453" t="s">
        <v>111</v>
      </c>
      <c r="H3453">
        <v>0</v>
      </c>
      <c r="I3453">
        <v>0</v>
      </c>
      <c r="J3453">
        <v>0</v>
      </c>
      <c r="K3453">
        <v>0</v>
      </c>
      <c r="L3453">
        <v>0</v>
      </c>
      <c r="N3453" s="171" t="str">
        <f t="shared" si="162"/>
        <v>845146-BARBM-LXL</v>
      </c>
      <c r="O3453" s="172" t="str">
        <f>IF(B3453="NET","",IF(B3453="","",IFERROR(VLOOKUP(N3453,EAN!$A:$B,2,FALSE),"MANGLER - MÅ OPPDATERE EAN-FANEN")))</f>
        <v>MANGLER - MÅ OPPDATERE EAN-FANEN</v>
      </c>
      <c r="P3453" s="171">
        <f t="shared" si="163"/>
        <v>0</v>
      </c>
      <c r="Q3453" s="171">
        <f t="shared" si="164"/>
        <v>0</v>
      </c>
      <c r="S3453" s="102" t="str">
        <f>IF(B3453="NET","",IFERROR(VLOOKUP(O3453,'2) Order Form'!$V$9:$V$905,1,FALSE),"Ikke med I order form"))</f>
        <v>Ikke med I order form</v>
      </c>
    </row>
    <row r="3454" spans="1:19">
      <c r="A3454">
        <v>845146</v>
      </c>
      <c r="B3454" t="s">
        <v>2816</v>
      </c>
      <c r="C3454" t="s">
        <v>3939</v>
      </c>
      <c r="D3454" t="s">
        <v>1046</v>
      </c>
      <c r="E3454" t="s">
        <v>2870</v>
      </c>
      <c r="F3454" t="s">
        <v>79</v>
      </c>
      <c r="G3454" t="s">
        <v>111</v>
      </c>
      <c r="H3454">
        <v>5</v>
      </c>
      <c r="I3454">
        <v>5</v>
      </c>
      <c r="J3454">
        <v>5</v>
      </c>
      <c r="K3454">
        <v>5</v>
      </c>
      <c r="L3454">
        <v>5</v>
      </c>
      <c r="N3454" s="171" t="str">
        <f t="shared" si="162"/>
        <v>845146-BRWHT-SM</v>
      </c>
      <c r="O3454" s="172">
        <f>IF(B3454="NET","",IF(B3454="","",IFERROR(VLOOKUP(N3454,EAN!$A:$B,2,FALSE),"MANGLER - MÅ OPPDATERE EAN-FANEN")))</f>
        <v>7048652893031</v>
      </c>
      <c r="P3454" s="171">
        <f t="shared" si="163"/>
        <v>5</v>
      </c>
      <c r="Q3454" s="171">
        <f t="shared" si="164"/>
        <v>5</v>
      </c>
      <c r="S3454" s="102">
        <f>IF(B3454="NET","",IFERROR(VLOOKUP(O3454,'2) Order Form'!$V$9:$V$905,1,FALSE),"Ikke med I order form"))</f>
        <v>7048652893031</v>
      </c>
    </row>
    <row r="3455" spans="1:19">
      <c r="A3455">
        <v>845146</v>
      </c>
      <c r="B3455" t="s">
        <v>2816</v>
      </c>
      <c r="C3455" t="s">
        <v>3939</v>
      </c>
      <c r="D3455" t="s">
        <v>1047</v>
      </c>
      <c r="E3455" t="s">
        <v>2870</v>
      </c>
      <c r="F3455" t="s">
        <v>80</v>
      </c>
      <c r="G3455" t="s">
        <v>111</v>
      </c>
      <c r="H3455">
        <v>0</v>
      </c>
      <c r="I3455">
        <v>0</v>
      </c>
      <c r="J3455">
        <v>0</v>
      </c>
      <c r="K3455">
        <v>0</v>
      </c>
      <c r="L3455">
        <v>0</v>
      </c>
      <c r="N3455" s="171" t="str">
        <f t="shared" si="162"/>
        <v>845146-BRWHT-ML</v>
      </c>
      <c r="O3455" s="172">
        <f>IF(B3455="NET","",IF(B3455="","",IFERROR(VLOOKUP(N3455,EAN!$A:$B,2,FALSE),"MANGLER - MÅ OPPDATERE EAN-FANEN")))</f>
        <v>7048652893024</v>
      </c>
      <c r="P3455" s="171">
        <f t="shared" si="163"/>
        <v>0</v>
      </c>
      <c r="Q3455" s="171">
        <f t="shared" si="164"/>
        <v>0</v>
      </c>
      <c r="S3455" s="102">
        <f>IF(B3455="NET","",IFERROR(VLOOKUP(O3455,'2) Order Form'!$V$9:$V$905,1,FALSE),"Ikke med I order form"))</f>
        <v>7048652893024</v>
      </c>
    </row>
    <row r="3456" spans="1:19">
      <c r="A3456">
        <v>845146</v>
      </c>
      <c r="B3456" t="s">
        <v>2816</v>
      </c>
      <c r="C3456" t="s">
        <v>3939</v>
      </c>
      <c r="D3456" t="s">
        <v>1048</v>
      </c>
      <c r="E3456" t="s">
        <v>2870</v>
      </c>
      <c r="F3456" t="s">
        <v>81</v>
      </c>
      <c r="G3456" t="s">
        <v>111</v>
      </c>
      <c r="H3456">
        <v>18</v>
      </c>
      <c r="I3456">
        <v>18</v>
      </c>
      <c r="J3456">
        <v>18</v>
      </c>
      <c r="K3456">
        <v>18</v>
      </c>
      <c r="L3456">
        <v>18</v>
      </c>
      <c r="N3456" s="171" t="str">
        <f t="shared" si="162"/>
        <v>845146-BRWHT-LXL</v>
      </c>
      <c r="O3456" s="172">
        <f>IF(B3456="NET","",IF(B3456="","",IFERROR(VLOOKUP(N3456,EAN!$A:$B,2,FALSE),"MANGLER - MÅ OPPDATERE EAN-FANEN")))</f>
        <v>7048652893017</v>
      </c>
      <c r="P3456" s="171">
        <f t="shared" si="163"/>
        <v>18</v>
      </c>
      <c r="Q3456" s="171">
        <f t="shared" si="164"/>
        <v>18</v>
      </c>
      <c r="S3456" s="102">
        <f>IF(B3456="NET","",IFERROR(VLOOKUP(O3456,'2) Order Form'!$V$9:$V$905,1,FALSE),"Ikke med I order form"))</f>
        <v>7048652893017</v>
      </c>
    </row>
    <row r="3457" spans="1:19">
      <c r="A3457">
        <v>845146</v>
      </c>
      <c r="B3457" t="s">
        <v>2816</v>
      </c>
      <c r="C3457" t="s">
        <v>3939</v>
      </c>
      <c r="D3457" t="s">
        <v>1484</v>
      </c>
      <c r="E3457" t="s">
        <v>1470</v>
      </c>
      <c r="F3457" t="s">
        <v>79</v>
      </c>
      <c r="G3457" t="s">
        <v>214</v>
      </c>
      <c r="H3457">
        <v>69</v>
      </c>
      <c r="I3457">
        <v>69</v>
      </c>
      <c r="J3457">
        <v>69</v>
      </c>
      <c r="K3457">
        <v>69</v>
      </c>
      <c r="L3457">
        <v>69</v>
      </c>
      <c r="N3457" s="171" t="str">
        <f t="shared" si="162"/>
        <v>845146-DUSK-SM</v>
      </c>
      <c r="O3457" s="172">
        <f>IF(B3457="NET","",IF(B3457="","",IFERROR(VLOOKUP(N3457,EAN!$A:$B,2,FALSE),"MANGLER - MÅ OPPDATERE EAN-FANEN")))</f>
        <v>7048652893062</v>
      </c>
      <c r="P3457" s="171">
        <f t="shared" si="163"/>
        <v>69</v>
      </c>
      <c r="Q3457" s="171">
        <f t="shared" si="164"/>
        <v>69</v>
      </c>
      <c r="S3457" s="102">
        <f>IF(B3457="NET","",IFERROR(VLOOKUP(O3457,'2) Order Form'!$V$9:$V$905,1,FALSE),"Ikke med I order form"))</f>
        <v>7048652893062</v>
      </c>
    </row>
    <row r="3458" spans="1:19">
      <c r="A3458">
        <v>845146</v>
      </c>
      <c r="B3458" t="s">
        <v>2816</v>
      </c>
      <c r="C3458" t="s">
        <v>3939</v>
      </c>
      <c r="D3458" t="s">
        <v>1485</v>
      </c>
      <c r="E3458" t="s">
        <v>1470</v>
      </c>
      <c r="F3458" t="s">
        <v>80</v>
      </c>
      <c r="G3458" t="s">
        <v>214</v>
      </c>
      <c r="H3458">
        <v>0</v>
      </c>
      <c r="I3458">
        <v>0</v>
      </c>
      <c r="J3458">
        <v>0</v>
      </c>
      <c r="K3458">
        <v>0</v>
      </c>
      <c r="L3458">
        <v>0</v>
      </c>
      <c r="N3458" s="171" t="str">
        <f t="shared" si="162"/>
        <v>845146-DUSK-ML</v>
      </c>
      <c r="O3458" s="172">
        <f>IF(B3458="NET","",IF(B3458="","",IFERROR(VLOOKUP(N3458,EAN!$A:$B,2,FALSE),"MANGLER - MÅ OPPDATERE EAN-FANEN")))</f>
        <v>7048652893055</v>
      </c>
      <c r="P3458" s="171">
        <f t="shared" si="163"/>
        <v>0</v>
      </c>
      <c r="Q3458" s="171">
        <f t="shared" si="164"/>
        <v>0</v>
      </c>
      <c r="S3458" s="102">
        <f>IF(B3458="NET","",IFERROR(VLOOKUP(O3458,'2) Order Form'!$V$9:$V$905,1,FALSE),"Ikke med I order form"))</f>
        <v>7048652893055</v>
      </c>
    </row>
    <row r="3459" spans="1:19">
      <c r="A3459">
        <v>845146</v>
      </c>
      <c r="B3459" t="s">
        <v>2816</v>
      </c>
      <c r="C3459" t="s">
        <v>3939</v>
      </c>
      <c r="D3459" t="s">
        <v>1486</v>
      </c>
      <c r="E3459" t="s">
        <v>1470</v>
      </c>
      <c r="F3459" t="s">
        <v>81</v>
      </c>
      <c r="G3459" t="s">
        <v>214</v>
      </c>
      <c r="H3459">
        <v>65</v>
      </c>
      <c r="I3459">
        <v>65</v>
      </c>
      <c r="J3459">
        <v>65</v>
      </c>
      <c r="K3459">
        <v>65</v>
      </c>
      <c r="L3459">
        <v>65</v>
      </c>
      <c r="N3459" s="171" t="str">
        <f t="shared" si="162"/>
        <v>845146-DUSK-LXL</v>
      </c>
      <c r="O3459" s="172">
        <f>IF(B3459="NET","",IF(B3459="","",IFERROR(VLOOKUP(N3459,EAN!$A:$B,2,FALSE),"MANGLER - MÅ OPPDATERE EAN-FANEN")))</f>
        <v>7048652893048</v>
      </c>
      <c r="P3459" s="171">
        <f t="shared" si="163"/>
        <v>65</v>
      </c>
      <c r="Q3459" s="171">
        <f t="shared" si="164"/>
        <v>65</v>
      </c>
      <c r="S3459" s="102">
        <f>IF(B3459="NET","",IFERROR(VLOOKUP(O3459,'2) Order Form'!$V$9:$V$905,1,FALSE),"Ikke med I order form"))</f>
        <v>7048652893048</v>
      </c>
    </row>
    <row r="3460" spans="1:19">
      <c r="A3460">
        <v>845146</v>
      </c>
      <c r="B3460" t="s">
        <v>2816</v>
      </c>
      <c r="C3460" t="s">
        <v>3939</v>
      </c>
      <c r="D3460" t="s">
        <v>1696</v>
      </c>
      <c r="E3460" t="s">
        <v>1697</v>
      </c>
      <c r="F3460" t="s">
        <v>79</v>
      </c>
      <c r="G3460" t="s">
        <v>214</v>
      </c>
      <c r="H3460">
        <v>12</v>
      </c>
      <c r="I3460">
        <v>12</v>
      </c>
      <c r="J3460">
        <v>12</v>
      </c>
      <c r="K3460">
        <v>12</v>
      </c>
      <c r="L3460">
        <v>12</v>
      </c>
      <c r="N3460" s="171" t="str">
        <f t="shared" si="162"/>
        <v>845146-HARLQ-SM</v>
      </c>
      <c r="O3460" s="172">
        <f>IF(B3460="NET","",IF(B3460="","",IFERROR(VLOOKUP(N3460,EAN!$A:$B,2,FALSE),"MANGLER - MÅ OPPDATERE EAN-FANEN")))</f>
        <v>7048652893093</v>
      </c>
      <c r="P3460" s="171">
        <f t="shared" si="163"/>
        <v>12</v>
      </c>
      <c r="Q3460" s="171">
        <f t="shared" si="164"/>
        <v>12</v>
      </c>
      <c r="S3460" s="102" t="str">
        <f>IF(B3460="NET","",IFERROR(VLOOKUP(O3460,'2) Order Form'!$V$9:$V$905,1,FALSE),"Ikke med I order form"))</f>
        <v>Ikke med I order form</v>
      </c>
    </row>
    <row r="3461" spans="1:19">
      <c r="A3461">
        <v>845146</v>
      </c>
      <c r="B3461" t="s">
        <v>2816</v>
      </c>
      <c r="C3461" t="s">
        <v>3939</v>
      </c>
      <c r="D3461" t="s">
        <v>1698</v>
      </c>
      <c r="E3461" t="s">
        <v>1697</v>
      </c>
      <c r="F3461" t="s">
        <v>80</v>
      </c>
      <c r="G3461" t="s">
        <v>214</v>
      </c>
      <c r="H3461">
        <v>13</v>
      </c>
      <c r="I3461">
        <v>13</v>
      </c>
      <c r="J3461">
        <v>13</v>
      </c>
      <c r="K3461">
        <v>13</v>
      </c>
      <c r="L3461">
        <v>13</v>
      </c>
      <c r="N3461" s="171" t="str">
        <f t="shared" si="162"/>
        <v>845146-HARLQ-ML</v>
      </c>
      <c r="O3461" s="172">
        <f>IF(B3461="NET","",IF(B3461="","",IFERROR(VLOOKUP(N3461,EAN!$A:$B,2,FALSE),"MANGLER - MÅ OPPDATERE EAN-FANEN")))</f>
        <v>7048652893086</v>
      </c>
      <c r="P3461" s="171">
        <f t="shared" si="163"/>
        <v>13</v>
      </c>
      <c r="Q3461" s="171">
        <f t="shared" si="164"/>
        <v>13</v>
      </c>
      <c r="S3461" s="102" t="str">
        <f>IF(B3461="NET","",IFERROR(VLOOKUP(O3461,'2) Order Form'!$V$9:$V$905,1,FALSE),"Ikke med I order form"))</f>
        <v>Ikke med I order form</v>
      </c>
    </row>
    <row r="3462" spans="1:19">
      <c r="A3462">
        <v>845146</v>
      </c>
      <c r="B3462" t="s">
        <v>2816</v>
      </c>
      <c r="C3462" t="s">
        <v>3939</v>
      </c>
      <c r="D3462" t="s">
        <v>1699</v>
      </c>
      <c r="E3462" t="s">
        <v>1697</v>
      </c>
      <c r="F3462" t="s">
        <v>81</v>
      </c>
      <c r="G3462" t="s">
        <v>214</v>
      </c>
      <c r="H3462">
        <v>9</v>
      </c>
      <c r="I3462">
        <v>9</v>
      </c>
      <c r="J3462">
        <v>9</v>
      </c>
      <c r="K3462">
        <v>9</v>
      </c>
      <c r="L3462">
        <v>9</v>
      </c>
      <c r="N3462" s="171" t="str">
        <f t="shared" si="162"/>
        <v>845146-HARLQ-LXL</v>
      </c>
      <c r="O3462" s="172">
        <f>IF(B3462="NET","",IF(B3462="","",IFERROR(VLOOKUP(N3462,EAN!$A:$B,2,FALSE),"MANGLER - MÅ OPPDATERE EAN-FANEN")))</f>
        <v>7048652893079</v>
      </c>
      <c r="P3462" s="171">
        <f t="shared" si="163"/>
        <v>9</v>
      </c>
      <c r="Q3462" s="171">
        <f t="shared" si="164"/>
        <v>9</v>
      </c>
      <c r="S3462" s="102" t="str">
        <f>IF(B3462="NET","",IFERROR(VLOOKUP(O3462,'2) Order Form'!$V$9:$V$905,1,FALSE),"Ikke med I order form"))</f>
        <v>Ikke med I order form</v>
      </c>
    </row>
    <row r="3463" spans="1:19">
      <c r="A3463">
        <v>845146</v>
      </c>
      <c r="B3463" t="s">
        <v>2816</v>
      </c>
      <c r="C3463" t="s">
        <v>3939</v>
      </c>
      <c r="D3463" t="s">
        <v>1487</v>
      </c>
      <c r="E3463" t="s">
        <v>1477</v>
      </c>
      <c r="F3463" t="s">
        <v>79</v>
      </c>
      <c r="G3463" t="s">
        <v>111</v>
      </c>
      <c r="H3463">
        <v>70</v>
      </c>
      <c r="I3463">
        <v>70</v>
      </c>
      <c r="J3463">
        <v>70</v>
      </c>
      <c r="K3463">
        <v>70</v>
      </c>
      <c r="L3463">
        <v>70</v>
      </c>
      <c r="N3463" s="171" t="str">
        <f t="shared" si="162"/>
        <v>845146-LAVA-SM</v>
      </c>
      <c r="O3463" s="172">
        <f>IF(B3463="NET","",IF(B3463="","",IFERROR(VLOOKUP(N3463,EAN!$A:$B,2,FALSE),"MANGLER - MÅ OPPDATERE EAN-FANEN")))</f>
        <v>7048652893123</v>
      </c>
      <c r="P3463" s="171">
        <f t="shared" si="163"/>
        <v>70</v>
      </c>
      <c r="Q3463" s="171">
        <f t="shared" si="164"/>
        <v>70</v>
      </c>
      <c r="S3463" s="102">
        <f>IF(B3463="NET","",IFERROR(VLOOKUP(O3463,'2) Order Form'!$V$9:$V$905,1,FALSE),"Ikke med I order form"))</f>
        <v>7048652893123</v>
      </c>
    </row>
    <row r="3464" spans="1:19">
      <c r="A3464">
        <v>845146</v>
      </c>
      <c r="B3464" t="s">
        <v>2816</v>
      </c>
      <c r="C3464" t="s">
        <v>3939</v>
      </c>
      <c r="D3464" t="s">
        <v>1488</v>
      </c>
      <c r="E3464" t="s">
        <v>1477</v>
      </c>
      <c r="F3464" t="s">
        <v>80</v>
      </c>
      <c r="G3464" t="s">
        <v>111</v>
      </c>
      <c r="H3464">
        <v>0</v>
      </c>
      <c r="I3464">
        <v>0</v>
      </c>
      <c r="J3464">
        <v>0</v>
      </c>
      <c r="K3464">
        <v>0</v>
      </c>
      <c r="L3464">
        <v>0</v>
      </c>
      <c r="N3464" s="171" t="str">
        <f t="shared" si="162"/>
        <v>845146-LAVA-ML</v>
      </c>
      <c r="O3464" s="172">
        <f>IF(B3464="NET","",IF(B3464="","",IFERROR(VLOOKUP(N3464,EAN!$A:$B,2,FALSE),"MANGLER - MÅ OPPDATERE EAN-FANEN")))</f>
        <v>7048652893116</v>
      </c>
      <c r="P3464" s="171">
        <f t="shared" si="163"/>
        <v>0</v>
      </c>
      <c r="Q3464" s="171">
        <f t="shared" si="164"/>
        <v>0</v>
      </c>
      <c r="S3464" s="102">
        <f>IF(B3464="NET","",IFERROR(VLOOKUP(O3464,'2) Order Form'!$V$9:$V$905,1,FALSE),"Ikke med I order form"))</f>
        <v>7048652893116</v>
      </c>
    </row>
    <row r="3465" spans="1:19">
      <c r="A3465">
        <v>845146</v>
      </c>
      <c r="B3465" t="s">
        <v>2816</v>
      </c>
      <c r="C3465" t="s">
        <v>3939</v>
      </c>
      <c r="D3465" t="s">
        <v>1489</v>
      </c>
      <c r="E3465" t="s">
        <v>1477</v>
      </c>
      <c r="F3465" t="s">
        <v>81</v>
      </c>
      <c r="G3465" t="s">
        <v>111</v>
      </c>
      <c r="H3465">
        <v>17</v>
      </c>
      <c r="I3465">
        <v>17</v>
      </c>
      <c r="J3465">
        <v>17</v>
      </c>
      <c r="K3465">
        <v>17</v>
      </c>
      <c r="L3465">
        <v>17</v>
      </c>
      <c r="N3465" s="171" t="str">
        <f t="shared" si="162"/>
        <v>845146-LAVA-LXL</v>
      </c>
      <c r="O3465" s="172">
        <f>IF(B3465="NET","",IF(B3465="","",IFERROR(VLOOKUP(N3465,EAN!$A:$B,2,FALSE),"MANGLER - MÅ OPPDATERE EAN-FANEN")))</f>
        <v>7048652893109</v>
      </c>
      <c r="P3465" s="171">
        <f t="shared" si="163"/>
        <v>17</v>
      </c>
      <c r="Q3465" s="171">
        <f t="shared" si="164"/>
        <v>17</v>
      </c>
      <c r="S3465" s="102">
        <f>IF(B3465="NET","",IFERROR(VLOOKUP(O3465,'2) Order Form'!$V$9:$V$905,1,FALSE),"Ikke med I order form"))</f>
        <v>7048652893109</v>
      </c>
    </row>
    <row r="3466" spans="1:19">
      <c r="A3466">
        <v>845146</v>
      </c>
      <c r="B3466" t="s">
        <v>2816</v>
      </c>
      <c r="C3466" t="s">
        <v>3939</v>
      </c>
      <c r="D3466" t="s">
        <v>1490</v>
      </c>
      <c r="E3466" t="s">
        <v>1491</v>
      </c>
      <c r="F3466" t="s">
        <v>79</v>
      </c>
      <c r="G3466" t="s">
        <v>214</v>
      </c>
      <c r="H3466">
        <v>30</v>
      </c>
      <c r="I3466">
        <v>30</v>
      </c>
      <c r="J3466">
        <v>30</v>
      </c>
      <c r="K3466">
        <v>30</v>
      </c>
      <c r="L3466">
        <v>30</v>
      </c>
      <c r="N3466" s="171" t="str">
        <f t="shared" si="162"/>
        <v>845146-LUSH-SM</v>
      </c>
      <c r="O3466" s="172">
        <f>IF(B3466="NET","",IF(B3466="","",IFERROR(VLOOKUP(N3466,EAN!$A:$B,2,FALSE),"MANGLER - MÅ OPPDATERE EAN-FANEN")))</f>
        <v>7048652893154</v>
      </c>
      <c r="P3466" s="171">
        <f t="shared" si="163"/>
        <v>30</v>
      </c>
      <c r="Q3466" s="171">
        <f t="shared" si="164"/>
        <v>30</v>
      </c>
      <c r="S3466" s="102">
        <f>IF(B3466="NET","",IFERROR(VLOOKUP(O3466,'2) Order Form'!$V$9:$V$905,1,FALSE),"Ikke med I order form"))</f>
        <v>7048652893154</v>
      </c>
    </row>
    <row r="3467" spans="1:19">
      <c r="A3467">
        <v>845146</v>
      </c>
      <c r="B3467" t="s">
        <v>2816</v>
      </c>
      <c r="C3467" t="s">
        <v>3939</v>
      </c>
      <c r="D3467" t="s">
        <v>1492</v>
      </c>
      <c r="E3467" t="s">
        <v>1491</v>
      </c>
      <c r="F3467" t="s">
        <v>80</v>
      </c>
      <c r="G3467" t="s">
        <v>214</v>
      </c>
      <c r="H3467">
        <v>0</v>
      </c>
      <c r="I3467">
        <v>0</v>
      </c>
      <c r="J3467">
        <v>0</v>
      </c>
      <c r="K3467">
        <v>0</v>
      </c>
      <c r="L3467">
        <v>0</v>
      </c>
      <c r="N3467" s="171" t="str">
        <f t="shared" si="162"/>
        <v>845146-LUSH-ML</v>
      </c>
      <c r="O3467" s="172">
        <f>IF(B3467="NET","",IF(B3467="","",IFERROR(VLOOKUP(N3467,EAN!$A:$B,2,FALSE),"MANGLER - MÅ OPPDATERE EAN-FANEN")))</f>
        <v>7048652893147</v>
      </c>
      <c r="P3467" s="171">
        <f t="shared" si="163"/>
        <v>0</v>
      </c>
      <c r="Q3467" s="171">
        <f t="shared" si="164"/>
        <v>0</v>
      </c>
      <c r="S3467" s="102">
        <f>IF(B3467="NET","",IFERROR(VLOOKUP(O3467,'2) Order Form'!$V$9:$V$905,1,FALSE),"Ikke med I order form"))</f>
        <v>7048652893147</v>
      </c>
    </row>
    <row r="3468" spans="1:19">
      <c r="A3468">
        <v>845146</v>
      </c>
      <c r="B3468" t="s">
        <v>2816</v>
      </c>
      <c r="C3468" t="s">
        <v>3939</v>
      </c>
      <c r="D3468" t="s">
        <v>1493</v>
      </c>
      <c r="E3468" t="s">
        <v>1491</v>
      </c>
      <c r="F3468" t="s">
        <v>81</v>
      </c>
      <c r="G3468" t="s">
        <v>214</v>
      </c>
      <c r="H3468">
        <v>0</v>
      </c>
      <c r="I3468">
        <v>0</v>
      </c>
      <c r="J3468">
        <v>0</v>
      </c>
      <c r="K3468">
        <v>0</v>
      </c>
      <c r="L3468">
        <v>0</v>
      </c>
      <c r="N3468" s="171" t="str">
        <f t="shared" si="162"/>
        <v>845146-LUSH-LXL</v>
      </c>
      <c r="O3468" s="172">
        <f>IF(B3468="NET","",IF(B3468="","",IFERROR(VLOOKUP(N3468,EAN!$A:$B,2,FALSE),"MANGLER - MÅ OPPDATERE EAN-FANEN")))</f>
        <v>7048652893130</v>
      </c>
      <c r="P3468" s="171">
        <f t="shared" si="163"/>
        <v>0</v>
      </c>
      <c r="Q3468" s="171">
        <f t="shared" si="164"/>
        <v>0</v>
      </c>
      <c r="S3468" s="102">
        <f>IF(B3468="NET","",IFERROR(VLOOKUP(O3468,'2) Order Form'!$V$9:$V$905,1,FALSE),"Ikke med I order form"))</f>
        <v>7048652893130</v>
      </c>
    </row>
    <row r="3469" spans="1:19">
      <c r="A3469">
        <v>845146</v>
      </c>
      <c r="B3469" t="s">
        <v>2816</v>
      </c>
      <c r="C3469" t="s">
        <v>3939</v>
      </c>
      <c r="D3469" t="s">
        <v>445</v>
      </c>
      <c r="E3469" t="s">
        <v>936</v>
      </c>
      <c r="F3469" t="s">
        <v>79</v>
      </c>
      <c r="G3469" t="s">
        <v>111</v>
      </c>
      <c r="H3469">
        <v>23</v>
      </c>
      <c r="I3469">
        <v>23</v>
      </c>
      <c r="J3469">
        <v>23</v>
      </c>
      <c r="K3469">
        <v>23</v>
      </c>
      <c r="L3469">
        <v>23</v>
      </c>
      <c r="N3469" s="171" t="str">
        <f t="shared" si="162"/>
        <v>845146-MBLCK-SM</v>
      </c>
      <c r="O3469" s="172">
        <f>IF(B3469="NET","",IF(B3469="","",IFERROR(VLOOKUP(N3469,EAN!$A:$B,2,FALSE),"MANGLER - MÅ OPPDATERE EAN-FANEN")))</f>
        <v>7048652893185</v>
      </c>
      <c r="P3469" s="171">
        <f t="shared" si="163"/>
        <v>23</v>
      </c>
      <c r="Q3469" s="171">
        <f t="shared" si="164"/>
        <v>23</v>
      </c>
      <c r="S3469" s="102">
        <f>IF(B3469="NET","",IFERROR(VLOOKUP(O3469,'2) Order Form'!$V$9:$V$905,1,FALSE),"Ikke med I order form"))</f>
        <v>7048652893185</v>
      </c>
    </row>
    <row r="3470" spans="1:19">
      <c r="A3470">
        <v>845146</v>
      </c>
      <c r="B3470" t="s">
        <v>2816</v>
      </c>
      <c r="C3470" t="s">
        <v>3939</v>
      </c>
      <c r="D3470" t="s">
        <v>446</v>
      </c>
      <c r="E3470" t="s">
        <v>936</v>
      </c>
      <c r="F3470" t="s">
        <v>80</v>
      </c>
      <c r="G3470" t="s">
        <v>111</v>
      </c>
      <c r="H3470">
        <v>0</v>
      </c>
      <c r="I3470">
        <v>0</v>
      </c>
      <c r="J3470">
        <v>0</v>
      </c>
      <c r="K3470">
        <v>0</v>
      </c>
      <c r="L3470">
        <v>0</v>
      </c>
      <c r="N3470" s="171" t="str">
        <f t="shared" si="162"/>
        <v>845146-MBLCK-ML</v>
      </c>
      <c r="O3470" s="172">
        <f>IF(B3470="NET","",IF(B3470="","",IFERROR(VLOOKUP(N3470,EAN!$A:$B,2,FALSE),"MANGLER - MÅ OPPDATERE EAN-FANEN")))</f>
        <v>7048652893178</v>
      </c>
      <c r="P3470" s="171">
        <f t="shared" si="163"/>
        <v>0</v>
      </c>
      <c r="Q3470" s="171">
        <f t="shared" si="164"/>
        <v>0</v>
      </c>
      <c r="S3470" s="102">
        <f>IF(B3470="NET","",IFERROR(VLOOKUP(O3470,'2) Order Form'!$V$9:$V$905,1,FALSE),"Ikke med I order form"))</f>
        <v>7048652893178</v>
      </c>
    </row>
    <row r="3471" spans="1:19">
      <c r="A3471">
        <v>845146</v>
      </c>
      <c r="B3471" t="s">
        <v>2816</v>
      </c>
      <c r="C3471" t="s">
        <v>3939</v>
      </c>
      <c r="D3471" t="s">
        <v>447</v>
      </c>
      <c r="E3471" t="s">
        <v>936</v>
      </c>
      <c r="F3471" t="s">
        <v>81</v>
      </c>
      <c r="G3471" t="s">
        <v>111</v>
      </c>
      <c r="H3471">
        <v>82</v>
      </c>
      <c r="I3471">
        <v>82</v>
      </c>
      <c r="J3471">
        <v>82</v>
      </c>
      <c r="K3471">
        <v>82</v>
      </c>
      <c r="L3471">
        <v>82</v>
      </c>
      <c r="N3471" s="171" t="str">
        <f t="shared" si="162"/>
        <v>845146-MBLCK-LXL</v>
      </c>
      <c r="O3471" s="172">
        <f>IF(B3471="NET","",IF(B3471="","",IFERROR(VLOOKUP(N3471,EAN!$A:$B,2,FALSE),"MANGLER - MÅ OPPDATERE EAN-FANEN")))</f>
        <v>7048652893161</v>
      </c>
      <c r="P3471" s="171">
        <f t="shared" si="163"/>
        <v>82</v>
      </c>
      <c r="Q3471" s="171">
        <f t="shared" si="164"/>
        <v>82</v>
      </c>
      <c r="S3471" s="102">
        <f>IF(B3471="NET","",IFERROR(VLOOKUP(O3471,'2) Order Form'!$V$9:$V$905,1,FALSE),"Ikke med I order form"))</f>
        <v>7048652893161</v>
      </c>
    </row>
    <row r="3472" spans="1:19">
      <c r="A3472">
        <v>845146</v>
      </c>
      <c r="B3472" t="s">
        <v>2816</v>
      </c>
      <c r="C3472" t="s">
        <v>3939</v>
      </c>
      <c r="D3472" t="s">
        <v>3581</v>
      </c>
      <c r="E3472" t="s">
        <v>3230</v>
      </c>
      <c r="F3472" t="s">
        <v>79</v>
      </c>
      <c r="G3472" t="s">
        <v>111</v>
      </c>
      <c r="H3472">
        <v>0</v>
      </c>
      <c r="I3472">
        <v>0</v>
      </c>
      <c r="J3472">
        <v>0</v>
      </c>
      <c r="K3472">
        <v>0</v>
      </c>
      <c r="L3472">
        <v>0</v>
      </c>
      <c r="N3472" s="171" t="str">
        <f t="shared" si="162"/>
        <v>845146-MTURQ-SM</v>
      </c>
      <c r="O3472" s="172" t="str">
        <f>IF(B3472="NET","",IF(B3472="","",IFERROR(VLOOKUP(N3472,EAN!$A:$B,2,FALSE),"MANGLER - MÅ OPPDATERE EAN-FANEN")))</f>
        <v>MANGLER - MÅ OPPDATERE EAN-FANEN</v>
      </c>
      <c r="P3472" s="171">
        <f t="shared" si="163"/>
        <v>0</v>
      </c>
      <c r="Q3472" s="171">
        <f t="shared" si="164"/>
        <v>0</v>
      </c>
      <c r="S3472" s="102" t="str">
        <f>IF(B3472="NET","",IFERROR(VLOOKUP(O3472,'2) Order Form'!$V$9:$V$905,1,FALSE),"Ikke med I order form"))</f>
        <v>Ikke med I order form</v>
      </c>
    </row>
    <row r="3473" spans="1:19">
      <c r="A3473">
        <v>845146</v>
      </c>
      <c r="B3473" t="s">
        <v>2816</v>
      </c>
      <c r="C3473" t="s">
        <v>3939</v>
      </c>
      <c r="D3473" t="s">
        <v>3582</v>
      </c>
      <c r="E3473" t="s">
        <v>3230</v>
      </c>
      <c r="F3473" t="s">
        <v>80</v>
      </c>
      <c r="G3473" t="s">
        <v>111</v>
      </c>
      <c r="H3473">
        <v>0</v>
      </c>
      <c r="I3473">
        <v>0</v>
      </c>
      <c r="J3473">
        <v>0</v>
      </c>
      <c r="K3473">
        <v>0</v>
      </c>
      <c r="L3473">
        <v>0</v>
      </c>
      <c r="N3473" s="171" t="str">
        <f t="shared" si="162"/>
        <v>845146-MTURQ-ML</v>
      </c>
      <c r="O3473" s="172" t="str">
        <f>IF(B3473="NET","",IF(B3473="","",IFERROR(VLOOKUP(N3473,EAN!$A:$B,2,FALSE),"MANGLER - MÅ OPPDATERE EAN-FANEN")))</f>
        <v>MANGLER - MÅ OPPDATERE EAN-FANEN</v>
      </c>
      <c r="P3473" s="171">
        <f t="shared" si="163"/>
        <v>0</v>
      </c>
      <c r="Q3473" s="171">
        <f t="shared" si="164"/>
        <v>0</v>
      </c>
      <c r="S3473" s="102" t="str">
        <f>IF(B3473="NET","",IFERROR(VLOOKUP(O3473,'2) Order Form'!$V$9:$V$905,1,FALSE),"Ikke med I order form"))</f>
        <v>Ikke med I order form</v>
      </c>
    </row>
    <row r="3474" spans="1:19">
      <c r="A3474">
        <v>845146</v>
      </c>
      <c r="B3474" t="s">
        <v>2816</v>
      </c>
      <c r="C3474" t="s">
        <v>3939</v>
      </c>
      <c r="D3474" t="s">
        <v>3678</v>
      </c>
      <c r="E3474" t="s">
        <v>3230</v>
      </c>
      <c r="F3474" t="s">
        <v>81</v>
      </c>
      <c r="G3474" t="s">
        <v>111</v>
      </c>
      <c r="H3474">
        <v>0</v>
      </c>
      <c r="I3474">
        <v>0</v>
      </c>
      <c r="J3474">
        <v>0</v>
      </c>
      <c r="K3474">
        <v>0</v>
      </c>
      <c r="L3474">
        <v>0</v>
      </c>
      <c r="N3474" s="171" t="str">
        <f t="shared" si="162"/>
        <v>845146-MTURQ-LXL</v>
      </c>
      <c r="O3474" s="172" t="str">
        <f>IF(B3474="NET","",IF(B3474="","",IFERROR(VLOOKUP(N3474,EAN!$A:$B,2,FALSE),"MANGLER - MÅ OPPDATERE EAN-FANEN")))</f>
        <v>MANGLER - MÅ OPPDATERE EAN-FANEN</v>
      </c>
      <c r="P3474" s="171">
        <f t="shared" si="163"/>
        <v>0</v>
      </c>
      <c r="Q3474" s="171">
        <f t="shared" si="164"/>
        <v>0</v>
      </c>
      <c r="S3474" s="102" t="str">
        <f>IF(B3474="NET","",IFERROR(VLOOKUP(O3474,'2) Order Form'!$V$9:$V$905,1,FALSE),"Ikke med I order form"))</f>
        <v>Ikke med I order form</v>
      </c>
    </row>
    <row r="3475" spans="1:19">
      <c r="A3475">
        <v>845146</v>
      </c>
      <c r="B3475" t="s">
        <v>2816</v>
      </c>
      <c r="C3475" t="s">
        <v>3939</v>
      </c>
      <c r="D3475" t="s">
        <v>1494</v>
      </c>
      <c r="E3475" t="s">
        <v>1483</v>
      </c>
      <c r="F3475" t="s">
        <v>79</v>
      </c>
      <c r="G3475" t="s">
        <v>214</v>
      </c>
      <c r="H3475">
        <v>79</v>
      </c>
      <c r="I3475">
        <v>79</v>
      </c>
      <c r="J3475">
        <v>79</v>
      </c>
      <c r="K3475">
        <v>79</v>
      </c>
      <c r="L3475">
        <v>79</v>
      </c>
      <c r="N3475" s="171" t="str">
        <f t="shared" ref="N3475:N3538" si="165">CONCATENATE(A3475,"-",D3475)</f>
        <v>845146-NANI-SM</v>
      </c>
      <c r="O3475" s="172">
        <f>IF(B3475="NET","",IF(B3475="","",IFERROR(VLOOKUP(N3475,EAN!$A:$B,2,FALSE),"MANGLER - MÅ OPPDATERE EAN-FANEN")))</f>
        <v>7048652893215</v>
      </c>
      <c r="P3475" s="171">
        <f t="shared" ref="P3475:P3538" si="166">H3475</f>
        <v>79</v>
      </c>
      <c r="Q3475" s="171">
        <f t="shared" ref="Q3475:Q3538" si="167">L3475</f>
        <v>79</v>
      </c>
      <c r="S3475" s="102" t="str">
        <f>IF(B3475="NET","",IFERROR(VLOOKUP(O3475,'2) Order Form'!$V$9:$V$905,1,FALSE),"Ikke med I order form"))</f>
        <v>Ikke med I order form</v>
      </c>
    </row>
    <row r="3476" spans="1:19">
      <c r="A3476">
        <v>845146</v>
      </c>
      <c r="B3476" t="s">
        <v>2816</v>
      </c>
      <c r="C3476" t="s">
        <v>3939</v>
      </c>
      <c r="D3476" t="s">
        <v>1495</v>
      </c>
      <c r="E3476" t="s">
        <v>1483</v>
      </c>
      <c r="F3476" t="s">
        <v>80</v>
      </c>
      <c r="G3476" t="s">
        <v>214</v>
      </c>
      <c r="H3476">
        <v>12</v>
      </c>
      <c r="I3476">
        <v>12</v>
      </c>
      <c r="J3476">
        <v>12</v>
      </c>
      <c r="K3476">
        <v>12</v>
      </c>
      <c r="L3476">
        <v>12</v>
      </c>
      <c r="N3476" s="171" t="str">
        <f t="shared" si="165"/>
        <v>845146-NANI-ML</v>
      </c>
      <c r="O3476" s="172">
        <f>IF(B3476="NET","",IF(B3476="","",IFERROR(VLOOKUP(N3476,EAN!$A:$B,2,FALSE),"MANGLER - MÅ OPPDATERE EAN-FANEN")))</f>
        <v>7048652893208</v>
      </c>
      <c r="P3476" s="171">
        <f t="shared" si="166"/>
        <v>12</v>
      </c>
      <c r="Q3476" s="171">
        <f t="shared" si="167"/>
        <v>12</v>
      </c>
      <c r="S3476" s="102" t="str">
        <f>IF(B3476="NET","",IFERROR(VLOOKUP(O3476,'2) Order Form'!$V$9:$V$905,1,FALSE),"Ikke med I order form"))</f>
        <v>Ikke med I order form</v>
      </c>
    </row>
    <row r="3477" spans="1:19">
      <c r="A3477">
        <v>845146</v>
      </c>
      <c r="B3477" t="s">
        <v>2816</v>
      </c>
      <c r="C3477" t="s">
        <v>3939</v>
      </c>
      <c r="D3477" t="s">
        <v>1496</v>
      </c>
      <c r="E3477" t="s">
        <v>1483</v>
      </c>
      <c r="F3477" t="s">
        <v>81</v>
      </c>
      <c r="G3477" t="s">
        <v>214</v>
      </c>
      <c r="H3477">
        <v>70</v>
      </c>
      <c r="I3477">
        <v>70</v>
      </c>
      <c r="J3477">
        <v>70</v>
      </c>
      <c r="K3477">
        <v>70</v>
      </c>
      <c r="L3477">
        <v>70</v>
      </c>
      <c r="N3477" s="171" t="str">
        <f t="shared" si="165"/>
        <v>845146-NANI-LXL</v>
      </c>
      <c r="O3477" s="172">
        <f>IF(B3477="NET","",IF(B3477="","",IFERROR(VLOOKUP(N3477,EAN!$A:$B,2,FALSE),"MANGLER - MÅ OPPDATERE EAN-FANEN")))</f>
        <v>7048652893192</v>
      </c>
      <c r="P3477" s="171">
        <f t="shared" si="166"/>
        <v>70</v>
      </c>
      <c r="Q3477" s="171">
        <f t="shared" si="167"/>
        <v>70</v>
      </c>
      <c r="S3477" s="102" t="str">
        <f>IF(B3477="NET","",IFERROR(VLOOKUP(O3477,'2) Order Form'!$V$9:$V$905,1,FALSE),"Ikke med I order form"))</f>
        <v>Ikke med I order form</v>
      </c>
    </row>
    <row r="3478" spans="1:19">
      <c r="A3478">
        <v>845146</v>
      </c>
      <c r="B3478" t="s">
        <v>2816</v>
      </c>
      <c r="C3478" t="s">
        <v>3939</v>
      </c>
      <c r="D3478" t="s">
        <v>3679</v>
      </c>
      <c r="E3478" t="s">
        <v>3232</v>
      </c>
      <c r="F3478" t="s">
        <v>79</v>
      </c>
      <c r="G3478" t="s">
        <v>111</v>
      </c>
      <c r="H3478">
        <v>0</v>
      </c>
      <c r="I3478">
        <v>0</v>
      </c>
      <c r="J3478">
        <v>0</v>
      </c>
      <c r="K3478">
        <v>0</v>
      </c>
      <c r="L3478">
        <v>0</v>
      </c>
      <c r="N3478" s="171" t="str">
        <f t="shared" si="165"/>
        <v>845146-PANTH-SM</v>
      </c>
      <c r="O3478" s="172" t="str">
        <f>IF(B3478="NET","",IF(B3478="","",IFERROR(VLOOKUP(N3478,EAN!$A:$B,2,FALSE),"MANGLER - MÅ OPPDATERE EAN-FANEN")))</f>
        <v>MANGLER - MÅ OPPDATERE EAN-FANEN</v>
      </c>
      <c r="P3478" s="171">
        <f t="shared" si="166"/>
        <v>0</v>
      </c>
      <c r="Q3478" s="171">
        <f t="shared" si="167"/>
        <v>0</v>
      </c>
      <c r="S3478" s="102" t="str">
        <f>IF(B3478="NET","",IFERROR(VLOOKUP(O3478,'2) Order Form'!$V$9:$V$905,1,FALSE),"Ikke med I order form"))</f>
        <v>Ikke med I order form</v>
      </c>
    </row>
    <row r="3479" spans="1:19">
      <c r="A3479">
        <v>845146</v>
      </c>
      <c r="B3479" t="s">
        <v>2816</v>
      </c>
      <c r="C3479" t="s">
        <v>3939</v>
      </c>
      <c r="D3479" t="s">
        <v>3680</v>
      </c>
      <c r="E3479" t="s">
        <v>3232</v>
      </c>
      <c r="F3479" t="s">
        <v>80</v>
      </c>
      <c r="G3479" t="s">
        <v>111</v>
      </c>
      <c r="H3479">
        <v>0</v>
      </c>
      <c r="I3479">
        <v>0</v>
      </c>
      <c r="J3479">
        <v>0</v>
      </c>
      <c r="K3479">
        <v>0</v>
      </c>
      <c r="L3479">
        <v>0</v>
      </c>
      <c r="N3479" s="171" t="str">
        <f t="shared" si="165"/>
        <v>845146-PANTH-ML</v>
      </c>
      <c r="O3479" s="172" t="str">
        <f>IF(B3479="NET","",IF(B3479="","",IFERROR(VLOOKUP(N3479,EAN!$A:$B,2,FALSE),"MANGLER - MÅ OPPDATERE EAN-FANEN")))</f>
        <v>MANGLER - MÅ OPPDATERE EAN-FANEN</v>
      </c>
      <c r="P3479" s="171">
        <f t="shared" si="166"/>
        <v>0</v>
      </c>
      <c r="Q3479" s="171">
        <f t="shared" si="167"/>
        <v>0</v>
      </c>
      <c r="S3479" s="102" t="str">
        <f>IF(B3479="NET","",IFERROR(VLOOKUP(O3479,'2) Order Form'!$V$9:$V$905,1,FALSE),"Ikke med I order form"))</f>
        <v>Ikke med I order form</v>
      </c>
    </row>
    <row r="3480" spans="1:19">
      <c r="A3480">
        <v>845146</v>
      </c>
      <c r="B3480" t="s">
        <v>2816</v>
      </c>
      <c r="C3480" t="s">
        <v>3939</v>
      </c>
      <c r="D3480" t="s">
        <v>3681</v>
      </c>
      <c r="E3480" t="s">
        <v>3232</v>
      </c>
      <c r="F3480" t="s">
        <v>81</v>
      </c>
      <c r="G3480" t="s">
        <v>111</v>
      </c>
      <c r="H3480">
        <v>0</v>
      </c>
      <c r="I3480">
        <v>0</v>
      </c>
      <c r="J3480">
        <v>0</v>
      </c>
      <c r="K3480">
        <v>0</v>
      </c>
      <c r="L3480">
        <v>0</v>
      </c>
      <c r="N3480" s="171" t="str">
        <f t="shared" si="165"/>
        <v>845146-PANTH-LXL</v>
      </c>
      <c r="O3480" s="172" t="str">
        <f>IF(B3480="NET","",IF(B3480="","",IFERROR(VLOOKUP(N3480,EAN!$A:$B,2,FALSE),"MANGLER - MÅ OPPDATERE EAN-FANEN")))</f>
        <v>MANGLER - MÅ OPPDATERE EAN-FANEN</v>
      </c>
      <c r="P3480" s="171">
        <f t="shared" si="166"/>
        <v>0</v>
      </c>
      <c r="Q3480" s="171">
        <f t="shared" si="167"/>
        <v>0</v>
      </c>
      <c r="S3480" s="102" t="str">
        <f>IF(B3480="NET","",IFERROR(VLOOKUP(O3480,'2) Order Form'!$V$9:$V$905,1,FALSE),"Ikke med I order form"))</f>
        <v>Ikke med I order form</v>
      </c>
    </row>
    <row r="3481" spans="1:19">
      <c r="A3481">
        <v>845146</v>
      </c>
      <c r="B3481" t="s">
        <v>2816</v>
      </c>
      <c r="C3481" t="s">
        <v>3939</v>
      </c>
      <c r="D3481" t="s">
        <v>1693</v>
      </c>
      <c r="E3481" t="s">
        <v>1460</v>
      </c>
      <c r="F3481" t="s">
        <v>79</v>
      </c>
      <c r="G3481" t="s">
        <v>111</v>
      </c>
      <c r="H3481">
        <v>0</v>
      </c>
      <c r="I3481">
        <v>0</v>
      </c>
      <c r="J3481">
        <v>0</v>
      </c>
      <c r="K3481">
        <v>0</v>
      </c>
      <c r="L3481">
        <v>0</v>
      </c>
      <c r="N3481" s="171" t="str">
        <f t="shared" si="165"/>
        <v>845146-SAWHT-SM</v>
      </c>
      <c r="O3481" s="172">
        <f>IF(B3481="NET","",IF(B3481="","",IFERROR(VLOOKUP(N3481,EAN!$A:$B,2,FALSE),"MANGLER - MÅ OPPDATERE EAN-FANEN")))</f>
        <v>7048652893246</v>
      </c>
      <c r="P3481" s="171">
        <f t="shared" si="166"/>
        <v>0</v>
      </c>
      <c r="Q3481" s="171">
        <f t="shared" si="167"/>
        <v>0</v>
      </c>
      <c r="S3481" s="102">
        <f>IF(B3481="NET","",IFERROR(VLOOKUP(O3481,'2) Order Form'!$V$9:$V$905,1,FALSE),"Ikke med I order form"))</f>
        <v>7048652893246</v>
      </c>
    </row>
    <row r="3482" spans="1:19">
      <c r="A3482">
        <v>845146</v>
      </c>
      <c r="B3482" t="s">
        <v>2816</v>
      </c>
      <c r="C3482" t="s">
        <v>3939</v>
      </c>
      <c r="D3482" t="s">
        <v>1694</v>
      </c>
      <c r="E3482" t="s">
        <v>1460</v>
      </c>
      <c r="F3482" t="s">
        <v>80</v>
      </c>
      <c r="G3482" t="s">
        <v>111</v>
      </c>
      <c r="H3482">
        <v>0</v>
      </c>
      <c r="I3482">
        <v>0</v>
      </c>
      <c r="J3482">
        <v>0</v>
      </c>
      <c r="K3482">
        <v>0</v>
      </c>
      <c r="L3482">
        <v>0</v>
      </c>
      <c r="N3482" s="171" t="str">
        <f t="shared" si="165"/>
        <v>845146-SAWHT-ML</v>
      </c>
      <c r="O3482" s="172">
        <f>IF(B3482="NET","",IF(B3482="","",IFERROR(VLOOKUP(N3482,EAN!$A:$B,2,FALSE),"MANGLER - MÅ OPPDATERE EAN-FANEN")))</f>
        <v>7048652893239</v>
      </c>
      <c r="P3482" s="171">
        <f t="shared" si="166"/>
        <v>0</v>
      </c>
      <c r="Q3482" s="171">
        <f t="shared" si="167"/>
        <v>0</v>
      </c>
      <c r="S3482" s="102">
        <f>IF(B3482="NET","",IFERROR(VLOOKUP(O3482,'2) Order Form'!$V$9:$V$905,1,FALSE),"Ikke med I order form"))</f>
        <v>7048652893239</v>
      </c>
    </row>
    <row r="3483" spans="1:19">
      <c r="A3483">
        <v>845146</v>
      </c>
      <c r="B3483" t="s">
        <v>2816</v>
      </c>
      <c r="C3483" t="s">
        <v>3939</v>
      </c>
      <c r="D3483" t="s">
        <v>1695</v>
      </c>
      <c r="E3483" t="s">
        <v>1460</v>
      </c>
      <c r="F3483" t="s">
        <v>81</v>
      </c>
      <c r="G3483" t="s">
        <v>111</v>
      </c>
      <c r="H3483">
        <v>15</v>
      </c>
      <c r="I3483">
        <v>15</v>
      </c>
      <c r="J3483">
        <v>15</v>
      </c>
      <c r="K3483">
        <v>15</v>
      </c>
      <c r="L3483">
        <v>15</v>
      </c>
      <c r="N3483" s="171" t="str">
        <f t="shared" si="165"/>
        <v>845146-SAWHT-LXL</v>
      </c>
      <c r="O3483" s="172">
        <f>IF(B3483="NET","",IF(B3483="","",IFERROR(VLOOKUP(N3483,EAN!$A:$B,2,FALSE),"MANGLER - MÅ OPPDATERE EAN-FANEN")))</f>
        <v>7048652893222</v>
      </c>
      <c r="P3483" s="171">
        <f t="shared" si="166"/>
        <v>15</v>
      </c>
      <c r="Q3483" s="171">
        <f t="shared" si="167"/>
        <v>15</v>
      </c>
      <c r="S3483" s="102">
        <f>IF(B3483="NET","",IFERROR(VLOOKUP(O3483,'2) Order Form'!$V$9:$V$905,1,FALSE),"Ikke med I order form"))</f>
        <v>7048652893222</v>
      </c>
    </row>
    <row r="3484" spans="1:19">
      <c r="A3484">
        <v>845146</v>
      </c>
      <c r="B3484" t="s">
        <v>2816</v>
      </c>
      <c r="C3484" t="s">
        <v>3939</v>
      </c>
      <c r="D3484" t="s">
        <v>1497</v>
      </c>
      <c r="E3484" t="s">
        <v>1475</v>
      </c>
      <c r="F3484" t="s">
        <v>79</v>
      </c>
      <c r="G3484" t="s">
        <v>111</v>
      </c>
      <c r="H3484">
        <v>35</v>
      </c>
      <c r="I3484">
        <v>35</v>
      </c>
      <c r="J3484">
        <v>35</v>
      </c>
      <c r="K3484">
        <v>35</v>
      </c>
      <c r="L3484">
        <v>35</v>
      </c>
      <c r="N3484" s="171" t="str">
        <f t="shared" si="165"/>
        <v>845146-WOLND-SM</v>
      </c>
      <c r="O3484" s="172">
        <f>IF(B3484="NET","",IF(B3484="","",IFERROR(VLOOKUP(N3484,EAN!$A:$B,2,FALSE),"MANGLER - MÅ OPPDATERE EAN-FANEN")))</f>
        <v>7048652893277</v>
      </c>
      <c r="P3484" s="171">
        <f t="shared" si="166"/>
        <v>35</v>
      </c>
      <c r="Q3484" s="171">
        <f t="shared" si="167"/>
        <v>35</v>
      </c>
      <c r="S3484" s="102">
        <f>IF(B3484="NET","",IFERROR(VLOOKUP(O3484,'2) Order Form'!$V$9:$V$905,1,FALSE),"Ikke med I order form"))</f>
        <v>7048652893277</v>
      </c>
    </row>
    <row r="3485" spans="1:19">
      <c r="A3485">
        <v>845146</v>
      </c>
      <c r="B3485" t="s">
        <v>2816</v>
      </c>
      <c r="C3485" t="s">
        <v>3939</v>
      </c>
      <c r="D3485" t="s">
        <v>1498</v>
      </c>
      <c r="E3485" t="s">
        <v>1475</v>
      </c>
      <c r="F3485" t="s">
        <v>80</v>
      </c>
      <c r="G3485" t="s">
        <v>111</v>
      </c>
      <c r="H3485">
        <v>20</v>
      </c>
      <c r="I3485">
        <v>20</v>
      </c>
      <c r="J3485">
        <v>20</v>
      </c>
      <c r="K3485">
        <v>20</v>
      </c>
      <c r="L3485">
        <v>20</v>
      </c>
      <c r="N3485" s="171" t="str">
        <f t="shared" si="165"/>
        <v>845146-WOLND-ML</v>
      </c>
      <c r="O3485" s="172">
        <f>IF(B3485="NET","",IF(B3485="","",IFERROR(VLOOKUP(N3485,EAN!$A:$B,2,FALSE),"MANGLER - MÅ OPPDATERE EAN-FANEN")))</f>
        <v>7048652893260</v>
      </c>
      <c r="P3485" s="171">
        <f t="shared" si="166"/>
        <v>20</v>
      </c>
      <c r="Q3485" s="171">
        <f t="shared" si="167"/>
        <v>20</v>
      </c>
      <c r="S3485" s="102">
        <f>IF(B3485="NET","",IFERROR(VLOOKUP(O3485,'2) Order Form'!$V$9:$V$905,1,FALSE),"Ikke med I order form"))</f>
        <v>7048652893260</v>
      </c>
    </row>
    <row r="3486" spans="1:19">
      <c r="A3486">
        <v>845146</v>
      </c>
      <c r="B3486" t="s">
        <v>2816</v>
      </c>
      <c r="C3486" t="s">
        <v>3939</v>
      </c>
      <c r="D3486" t="s">
        <v>1499</v>
      </c>
      <c r="E3486" t="s">
        <v>1475</v>
      </c>
      <c r="F3486" t="s">
        <v>81</v>
      </c>
      <c r="G3486" t="s">
        <v>111</v>
      </c>
      <c r="H3486">
        <v>53</v>
      </c>
      <c r="I3486">
        <v>53</v>
      </c>
      <c r="J3486">
        <v>53</v>
      </c>
      <c r="K3486">
        <v>53</v>
      </c>
      <c r="L3486">
        <v>53</v>
      </c>
      <c r="N3486" s="171" t="str">
        <f t="shared" si="165"/>
        <v>845146-WOLND-LXL</v>
      </c>
      <c r="O3486" s="172">
        <f>IF(B3486="NET","",IF(B3486="","",IFERROR(VLOOKUP(N3486,EAN!$A:$B,2,FALSE),"MANGLER - MÅ OPPDATERE EAN-FANEN")))</f>
        <v>7048652893253</v>
      </c>
      <c r="P3486" s="171">
        <f t="shared" si="166"/>
        <v>53</v>
      </c>
      <c r="Q3486" s="171">
        <f t="shared" si="167"/>
        <v>53</v>
      </c>
      <c r="S3486" s="102">
        <f>IF(B3486="NET","",IFERROR(VLOOKUP(O3486,'2) Order Form'!$V$9:$V$905,1,FALSE),"Ikke med I order form"))</f>
        <v>7048652893253</v>
      </c>
    </row>
    <row r="3487" spans="1:19">
      <c r="A3487" s="140">
        <v>845147</v>
      </c>
      <c r="B3487" t="s">
        <v>170</v>
      </c>
      <c r="H3487" s="140">
        <v>202341</v>
      </c>
      <c r="I3487" s="140">
        <v>202342</v>
      </c>
      <c r="J3487" s="140">
        <v>202343</v>
      </c>
      <c r="K3487" s="140">
        <v>202344</v>
      </c>
      <c r="L3487" s="140">
        <v>202345</v>
      </c>
      <c r="N3487" s="171" t="str">
        <f t="shared" si="165"/>
        <v>845147-</v>
      </c>
      <c r="O3487" s="172" t="str">
        <f>IF(B3487="NET","",IF(B3487="","",IFERROR(VLOOKUP(N3487,EAN!$A:$B,2,FALSE),"MANGLER - MÅ OPPDATERE EAN-FANEN")))</f>
        <v/>
      </c>
      <c r="P3487" s="171">
        <f t="shared" si="166"/>
        <v>202341</v>
      </c>
      <c r="Q3487" s="171">
        <f t="shared" si="167"/>
        <v>202345</v>
      </c>
      <c r="S3487" s="102" t="str">
        <f>IF(B3487="NET","",IFERROR(VLOOKUP(O3487,'2) Order Form'!$V$9:$V$905,1,FALSE),"Ikke med I order form"))</f>
        <v/>
      </c>
    </row>
    <row r="3488" spans="1:19">
      <c r="A3488">
        <v>845147</v>
      </c>
      <c r="B3488" t="s">
        <v>2824</v>
      </c>
      <c r="C3488" t="s">
        <v>3939</v>
      </c>
      <c r="D3488" t="s">
        <v>1046</v>
      </c>
      <c r="E3488" t="s">
        <v>2870</v>
      </c>
      <c r="F3488" t="s">
        <v>79</v>
      </c>
      <c r="G3488" t="s">
        <v>111</v>
      </c>
      <c r="H3488">
        <v>51</v>
      </c>
      <c r="I3488">
        <v>51</v>
      </c>
      <c r="J3488">
        <v>51</v>
      </c>
      <c r="K3488">
        <v>51</v>
      </c>
      <c r="L3488">
        <v>51</v>
      </c>
      <c r="N3488" s="171" t="str">
        <f t="shared" si="165"/>
        <v>845147-BRWHT-SM</v>
      </c>
      <c r="O3488" s="172">
        <f>IF(B3488="NET","",IF(B3488="","",IFERROR(VLOOKUP(N3488,EAN!$A:$B,2,FALSE),"MANGLER - MÅ OPPDATERE EAN-FANEN")))</f>
        <v>7048652894137</v>
      </c>
      <c r="P3488" s="171">
        <f t="shared" si="166"/>
        <v>51</v>
      </c>
      <c r="Q3488" s="171">
        <f t="shared" si="167"/>
        <v>51</v>
      </c>
      <c r="S3488" s="102">
        <f>IF(B3488="NET","",IFERROR(VLOOKUP(O3488,'2) Order Form'!$V$9:$V$905,1,FALSE),"Ikke med I order form"))</f>
        <v>7048652894137</v>
      </c>
    </row>
    <row r="3489" spans="1:19">
      <c r="A3489">
        <v>845147</v>
      </c>
      <c r="B3489" t="s">
        <v>2824</v>
      </c>
      <c r="C3489" t="s">
        <v>3939</v>
      </c>
      <c r="D3489" t="s">
        <v>1047</v>
      </c>
      <c r="E3489" t="s">
        <v>2870</v>
      </c>
      <c r="F3489" t="s">
        <v>80</v>
      </c>
      <c r="G3489" t="s">
        <v>111</v>
      </c>
      <c r="H3489">
        <v>92</v>
      </c>
      <c r="I3489">
        <v>92</v>
      </c>
      <c r="J3489">
        <v>92</v>
      </c>
      <c r="K3489">
        <v>92</v>
      </c>
      <c r="L3489">
        <v>92</v>
      </c>
      <c r="N3489" s="171" t="str">
        <f t="shared" si="165"/>
        <v>845147-BRWHT-ML</v>
      </c>
      <c r="O3489" s="172">
        <f>IF(B3489="NET","",IF(B3489="","",IFERROR(VLOOKUP(N3489,EAN!$A:$B,2,FALSE),"MANGLER - MÅ OPPDATERE EAN-FANEN")))</f>
        <v>7048652894120</v>
      </c>
      <c r="P3489" s="171">
        <f t="shared" si="166"/>
        <v>92</v>
      </c>
      <c r="Q3489" s="171">
        <f t="shared" si="167"/>
        <v>92</v>
      </c>
      <c r="S3489" s="102">
        <f>IF(B3489="NET","",IFERROR(VLOOKUP(O3489,'2) Order Form'!$V$9:$V$905,1,FALSE),"Ikke med I order form"))</f>
        <v>7048652894120</v>
      </c>
    </row>
    <row r="3490" spans="1:19">
      <c r="A3490">
        <v>845147</v>
      </c>
      <c r="B3490" t="s">
        <v>2824</v>
      </c>
      <c r="C3490" t="s">
        <v>3939</v>
      </c>
      <c r="D3490" t="s">
        <v>1048</v>
      </c>
      <c r="E3490" t="s">
        <v>2870</v>
      </c>
      <c r="F3490" t="s">
        <v>81</v>
      </c>
      <c r="G3490" t="s">
        <v>111</v>
      </c>
      <c r="H3490">
        <v>66</v>
      </c>
      <c r="I3490">
        <v>66</v>
      </c>
      <c r="J3490">
        <v>66</v>
      </c>
      <c r="K3490">
        <v>66</v>
      </c>
      <c r="L3490">
        <v>66</v>
      </c>
      <c r="N3490" s="171" t="str">
        <f t="shared" si="165"/>
        <v>845147-BRWHT-LXL</v>
      </c>
      <c r="O3490" s="172">
        <f>IF(B3490="NET","",IF(B3490="","",IFERROR(VLOOKUP(N3490,EAN!$A:$B,2,FALSE),"MANGLER - MÅ OPPDATERE EAN-FANEN")))</f>
        <v>7048652894113</v>
      </c>
      <c r="P3490" s="171">
        <f t="shared" si="166"/>
        <v>66</v>
      </c>
      <c r="Q3490" s="171">
        <f t="shared" si="167"/>
        <v>66</v>
      </c>
      <c r="S3490" s="102">
        <f>IF(B3490="NET","",IFERROR(VLOOKUP(O3490,'2) Order Form'!$V$9:$V$905,1,FALSE),"Ikke med I order form"))</f>
        <v>7048652894113</v>
      </c>
    </row>
    <row r="3491" spans="1:19">
      <c r="A3491">
        <v>845147</v>
      </c>
      <c r="B3491" t="s">
        <v>2824</v>
      </c>
      <c r="C3491" t="s">
        <v>3939</v>
      </c>
      <c r="D3491" t="s">
        <v>1487</v>
      </c>
      <c r="E3491" t="s">
        <v>1477</v>
      </c>
      <c r="F3491" t="s">
        <v>79</v>
      </c>
      <c r="G3491" t="s">
        <v>111</v>
      </c>
      <c r="H3491">
        <v>12</v>
      </c>
      <c r="I3491">
        <v>12</v>
      </c>
      <c r="J3491">
        <v>12</v>
      </c>
      <c r="K3491">
        <v>12</v>
      </c>
      <c r="L3491">
        <v>12</v>
      </c>
      <c r="N3491" s="171" t="str">
        <f t="shared" si="165"/>
        <v>845147-LAVA-SM</v>
      </c>
      <c r="O3491" s="172">
        <f>IF(B3491="NET","",IF(B3491="","",IFERROR(VLOOKUP(N3491,EAN!$A:$B,2,FALSE),"MANGLER - MÅ OPPDATERE EAN-FANEN")))</f>
        <v>7048652894168</v>
      </c>
      <c r="P3491" s="171">
        <f t="shared" si="166"/>
        <v>12</v>
      </c>
      <c r="Q3491" s="171">
        <f t="shared" si="167"/>
        <v>12</v>
      </c>
      <c r="S3491" s="102">
        <f>IF(B3491="NET","",IFERROR(VLOOKUP(O3491,'2) Order Form'!$V$9:$V$905,1,FALSE),"Ikke med I order form"))</f>
        <v>7048652894168</v>
      </c>
    </row>
    <row r="3492" spans="1:19">
      <c r="A3492">
        <v>845147</v>
      </c>
      <c r="B3492" t="s">
        <v>2824</v>
      </c>
      <c r="C3492" t="s">
        <v>3939</v>
      </c>
      <c r="D3492" t="s">
        <v>1488</v>
      </c>
      <c r="E3492" t="s">
        <v>1477</v>
      </c>
      <c r="F3492" t="s">
        <v>80</v>
      </c>
      <c r="G3492" t="s">
        <v>111</v>
      </c>
      <c r="H3492">
        <v>39</v>
      </c>
      <c r="I3492">
        <v>39</v>
      </c>
      <c r="J3492">
        <v>39</v>
      </c>
      <c r="K3492">
        <v>39</v>
      </c>
      <c r="L3492">
        <v>39</v>
      </c>
      <c r="N3492" s="171" t="str">
        <f t="shared" si="165"/>
        <v>845147-LAVA-ML</v>
      </c>
      <c r="O3492" s="172">
        <f>IF(B3492="NET","",IF(B3492="","",IFERROR(VLOOKUP(N3492,EAN!$A:$B,2,FALSE),"MANGLER - MÅ OPPDATERE EAN-FANEN")))</f>
        <v>7048652894151</v>
      </c>
      <c r="P3492" s="171">
        <f t="shared" si="166"/>
        <v>39</v>
      </c>
      <c r="Q3492" s="171">
        <f t="shared" si="167"/>
        <v>39</v>
      </c>
      <c r="S3492" s="102">
        <f>IF(B3492="NET","",IFERROR(VLOOKUP(O3492,'2) Order Form'!$V$9:$V$905,1,FALSE),"Ikke med I order form"))</f>
        <v>7048652894151</v>
      </c>
    </row>
    <row r="3493" spans="1:19">
      <c r="A3493">
        <v>845147</v>
      </c>
      <c r="B3493" t="s">
        <v>2824</v>
      </c>
      <c r="C3493" t="s">
        <v>3939</v>
      </c>
      <c r="D3493" t="s">
        <v>1489</v>
      </c>
      <c r="E3493" t="s">
        <v>1477</v>
      </c>
      <c r="F3493" t="s">
        <v>81</v>
      </c>
      <c r="G3493" t="s">
        <v>111</v>
      </c>
      <c r="H3493">
        <v>36</v>
      </c>
      <c r="I3493">
        <v>36</v>
      </c>
      <c r="J3493">
        <v>36</v>
      </c>
      <c r="K3493">
        <v>36</v>
      </c>
      <c r="L3493">
        <v>36</v>
      </c>
      <c r="N3493" s="171" t="str">
        <f t="shared" si="165"/>
        <v>845147-LAVA-LXL</v>
      </c>
      <c r="O3493" s="172">
        <f>IF(B3493="NET","",IF(B3493="","",IFERROR(VLOOKUP(N3493,EAN!$A:$B,2,FALSE),"MANGLER - MÅ OPPDATERE EAN-FANEN")))</f>
        <v>7048652894144</v>
      </c>
      <c r="P3493" s="171">
        <f t="shared" si="166"/>
        <v>36</v>
      </c>
      <c r="Q3493" s="171">
        <f t="shared" si="167"/>
        <v>36</v>
      </c>
      <c r="S3493" s="102">
        <f>IF(B3493="NET","",IFERROR(VLOOKUP(O3493,'2) Order Form'!$V$9:$V$905,1,FALSE),"Ikke med I order form"))</f>
        <v>7048652894144</v>
      </c>
    </row>
    <row r="3494" spans="1:19">
      <c r="A3494">
        <v>845147</v>
      </c>
      <c r="B3494" t="s">
        <v>2824</v>
      </c>
      <c r="C3494" t="s">
        <v>3939</v>
      </c>
      <c r="D3494" t="s">
        <v>445</v>
      </c>
      <c r="E3494" t="s">
        <v>936</v>
      </c>
      <c r="F3494" t="s">
        <v>79</v>
      </c>
      <c r="G3494" t="s">
        <v>111</v>
      </c>
      <c r="H3494">
        <v>79</v>
      </c>
      <c r="I3494">
        <v>79</v>
      </c>
      <c r="J3494">
        <v>79</v>
      </c>
      <c r="K3494">
        <v>79</v>
      </c>
      <c r="L3494">
        <v>79</v>
      </c>
      <c r="N3494" s="171" t="str">
        <f t="shared" si="165"/>
        <v>845147-MBLCK-SM</v>
      </c>
      <c r="O3494" s="172">
        <f>IF(B3494="NET","",IF(B3494="","",IFERROR(VLOOKUP(N3494,EAN!$A:$B,2,FALSE),"MANGLER - MÅ OPPDATERE EAN-FANEN")))</f>
        <v>7048652894199</v>
      </c>
      <c r="P3494" s="171">
        <f t="shared" si="166"/>
        <v>79</v>
      </c>
      <c r="Q3494" s="171">
        <f t="shared" si="167"/>
        <v>79</v>
      </c>
      <c r="S3494" s="102">
        <f>IF(B3494="NET","",IFERROR(VLOOKUP(O3494,'2) Order Form'!$V$9:$V$905,1,FALSE),"Ikke med I order form"))</f>
        <v>7048652894199</v>
      </c>
    </row>
    <row r="3495" spans="1:19">
      <c r="A3495">
        <v>845147</v>
      </c>
      <c r="B3495" t="s">
        <v>2824</v>
      </c>
      <c r="C3495" t="s">
        <v>3939</v>
      </c>
      <c r="D3495" t="s">
        <v>446</v>
      </c>
      <c r="E3495" t="s">
        <v>936</v>
      </c>
      <c r="F3495" t="s">
        <v>80</v>
      </c>
      <c r="G3495" t="s">
        <v>111</v>
      </c>
      <c r="H3495">
        <v>338</v>
      </c>
      <c r="I3495">
        <v>338</v>
      </c>
      <c r="J3495">
        <v>338</v>
      </c>
      <c r="K3495">
        <v>338</v>
      </c>
      <c r="L3495">
        <v>338</v>
      </c>
      <c r="N3495" s="171" t="str">
        <f t="shared" si="165"/>
        <v>845147-MBLCK-ML</v>
      </c>
      <c r="O3495" s="172">
        <f>IF(B3495="NET","",IF(B3495="","",IFERROR(VLOOKUP(N3495,EAN!$A:$B,2,FALSE),"MANGLER - MÅ OPPDATERE EAN-FANEN")))</f>
        <v>7048652894182</v>
      </c>
      <c r="P3495" s="171">
        <f t="shared" si="166"/>
        <v>338</v>
      </c>
      <c r="Q3495" s="171">
        <f t="shared" si="167"/>
        <v>338</v>
      </c>
      <c r="S3495" s="102">
        <f>IF(B3495="NET","",IFERROR(VLOOKUP(O3495,'2) Order Form'!$V$9:$V$905,1,FALSE),"Ikke med I order form"))</f>
        <v>7048652894182</v>
      </c>
    </row>
    <row r="3496" spans="1:19">
      <c r="A3496">
        <v>845147</v>
      </c>
      <c r="B3496" t="s">
        <v>2824</v>
      </c>
      <c r="C3496" t="s">
        <v>3939</v>
      </c>
      <c r="D3496" t="s">
        <v>447</v>
      </c>
      <c r="E3496" t="s">
        <v>936</v>
      </c>
      <c r="F3496" t="s">
        <v>81</v>
      </c>
      <c r="G3496" t="s">
        <v>111</v>
      </c>
      <c r="H3496">
        <v>293</v>
      </c>
      <c r="I3496">
        <v>293</v>
      </c>
      <c r="J3496">
        <v>293</v>
      </c>
      <c r="K3496">
        <v>293</v>
      </c>
      <c r="L3496">
        <v>293</v>
      </c>
      <c r="N3496" s="171" t="str">
        <f t="shared" si="165"/>
        <v>845147-MBLCK-LXL</v>
      </c>
      <c r="O3496" s="172">
        <f>IF(B3496="NET","",IF(B3496="","",IFERROR(VLOOKUP(N3496,EAN!$A:$B,2,FALSE),"MANGLER - MÅ OPPDATERE EAN-FANEN")))</f>
        <v>7048652894175</v>
      </c>
      <c r="P3496" s="171">
        <f t="shared" si="166"/>
        <v>293</v>
      </c>
      <c r="Q3496" s="171">
        <f t="shared" si="167"/>
        <v>293</v>
      </c>
      <c r="S3496" s="102">
        <f>IF(B3496="NET","",IFERROR(VLOOKUP(O3496,'2) Order Form'!$V$9:$V$905,1,FALSE),"Ikke med I order form"))</f>
        <v>7048652894175</v>
      </c>
    </row>
    <row r="3497" spans="1:19">
      <c r="A3497">
        <v>845147</v>
      </c>
      <c r="B3497" t="s">
        <v>2824</v>
      </c>
      <c r="C3497" t="s">
        <v>3939</v>
      </c>
      <c r="D3497" t="s">
        <v>1497</v>
      </c>
      <c r="E3497" t="s">
        <v>1475</v>
      </c>
      <c r="F3497" t="s">
        <v>79</v>
      </c>
      <c r="G3497" t="s">
        <v>111</v>
      </c>
      <c r="H3497">
        <v>0</v>
      </c>
      <c r="I3497">
        <v>0</v>
      </c>
      <c r="J3497">
        <v>0</v>
      </c>
      <c r="K3497">
        <v>0</v>
      </c>
      <c r="L3497">
        <v>0</v>
      </c>
      <c r="N3497" s="171" t="str">
        <f t="shared" si="165"/>
        <v>845147-WOLND-SM</v>
      </c>
      <c r="O3497" s="172">
        <f>IF(B3497="NET","",IF(B3497="","",IFERROR(VLOOKUP(N3497,EAN!$A:$B,2,FALSE),"MANGLER - MÅ OPPDATERE EAN-FANEN")))</f>
        <v>7048652894250</v>
      </c>
      <c r="P3497" s="171">
        <f t="shared" si="166"/>
        <v>0</v>
      </c>
      <c r="Q3497" s="171">
        <f t="shared" si="167"/>
        <v>0</v>
      </c>
      <c r="S3497" s="102">
        <f>IF(B3497="NET","",IFERROR(VLOOKUP(O3497,'2) Order Form'!$V$9:$V$905,1,FALSE),"Ikke med I order form"))</f>
        <v>7048652894250</v>
      </c>
    </row>
    <row r="3498" spans="1:19">
      <c r="A3498">
        <v>845147</v>
      </c>
      <c r="B3498" t="s">
        <v>2824</v>
      </c>
      <c r="C3498" t="s">
        <v>3939</v>
      </c>
      <c r="D3498" t="s">
        <v>1498</v>
      </c>
      <c r="E3498" t="s">
        <v>1475</v>
      </c>
      <c r="F3498" t="s">
        <v>80</v>
      </c>
      <c r="G3498" t="s">
        <v>111</v>
      </c>
      <c r="H3498">
        <v>41</v>
      </c>
      <c r="I3498">
        <v>41</v>
      </c>
      <c r="J3498">
        <v>41</v>
      </c>
      <c r="K3498">
        <v>41</v>
      </c>
      <c r="L3498">
        <v>41</v>
      </c>
      <c r="N3498" s="171" t="str">
        <f t="shared" si="165"/>
        <v>845147-WOLND-ML</v>
      </c>
      <c r="O3498" s="172">
        <f>IF(B3498="NET","",IF(B3498="","",IFERROR(VLOOKUP(N3498,EAN!$A:$B,2,FALSE),"MANGLER - MÅ OPPDATERE EAN-FANEN")))</f>
        <v>7048652894243</v>
      </c>
      <c r="P3498" s="171">
        <f t="shared" si="166"/>
        <v>41</v>
      </c>
      <c r="Q3498" s="171">
        <f t="shared" si="167"/>
        <v>41</v>
      </c>
      <c r="S3498" s="102">
        <f>IF(B3498="NET","",IFERROR(VLOOKUP(O3498,'2) Order Form'!$V$9:$V$905,1,FALSE),"Ikke med I order form"))</f>
        <v>7048652894243</v>
      </c>
    </row>
    <row r="3499" spans="1:19">
      <c r="A3499">
        <v>845147</v>
      </c>
      <c r="B3499" t="s">
        <v>2824</v>
      </c>
      <c r="C3499" t="s">
        <v>3939</v>
      </c>
      <c r="D3499" t="s">
        <v>1499</v>
      </c>
      <c r="E3499" t="s">
        <v>1475</v>
      </c>
      <c r="F3499" t="s">
        <v>81</v>
      </c>
      <c r="G3499" t="s">
        <v>111</v>
      </c>
      <c r="H3499">
        <v>38</v>
      </c>
      <c r="I3499">
        <v>38</v>
      </c>
      <c r="J3499">
        <v>38</v>
      </c>
      <c r="K3499">
        <v>38</v>
      </c>
      <c r="L3499">
        <v>38</v>
      </c>
      <c r="N3499" s="171" t="str">
        <f t="shared" si="165"/>
        <v>845147-WOLND-LXL</v>
      </c>
      <c r="O3499" s="172">
        <f>IF(B3499="NET","",IF(B3499="","",IFERROR(VLOOKUP(N3499,EAN!$A:$B,2,FALSE),"MANGLER - MÅ OPPDATERE EAN-FANEN")))</f>
        <v>7048652894236</v>
      </c>
      <c r="P3499" s="171">
        <f t="shared" si="166"/>
        <v>38</v>
      </c>
      <c r="Q3499" s="171">
        <f t="shared" si="167"/>
        <v>38</v>
      </c>
      <c r="S3499" s="102">
        <f>IF(B3499="NET","",IFERROR(VLOOKUP(O3499,'2) Order Form'!$V$9:$V$905,1,FALSE),"Ikke med I order form"))</f>
        <v>7048652894236</v>
      </c>
    </row>
    <row r="3500" spans="1:19">
      <c r="A3500" s="140">
        <v>845148</v>
      </c>
      <c r="B3500" t="s">
        <v>170</v>
      </c>
      <c r="H3500" s="140">
        <v>202341</v>
      </c>
      <c r="I3500" s="140">
        <v>202342</v>
      </c>
      <c r="J3500" s="140">
        <v>202343</v>
      </c>
      <c r="K3500" s="140">
        <v>202344</v>
      </c>
      <c r="L3500" s="140">
        <v>202345</v>
      </c>
      <c r="N3500" s="171" t="str">
        <f t="shared" si="165"/>
        <v>845148-</v>
      </c>
      <c r="O3500" s="172" t="str">
        <f>IF(B3500="NET","",IF(B3500="","",IFERROR(VLOOKUP(N3500,EAN!$A:$B,2,FALSE),"MANGLER - MÅ OPPDATERE EAN-FANEN")))</f>
        <v/>
      </c>
      <c r="P3500" s="171">
        <f t="shared" si="166"/>
        <v>202341</v>
      </c>
      <c r="Q3500" s="171">
        <f t="shared" si="167"/>
        <v>202345</v>
      </c>
      <c r="S3500" s="102" t="str">
        <f>IF(B3500="NET","",IFERROR(VLOOKUP(O3500,'2) Order Form'!$V$9:$V$905,1,FALSE),"Ikke med I order form"))</f>
        <v/>
      </c>
    </row>
    <row r="3501" spans="1:19">
      <c r="A3501">
        <v>845148</v>
      </c>
      <c r="B3501" t="s">
        <v>2825</v>
      </c>
      <c r="C3501" t="s">
        <v>3939</v>
      </c>
      <c r="D3501" t="s">
        <v>1046</v>
      </c>
      <c r="E3501" t="s">
        <v>2870</v>
      </c>
      <c r="F3501" t="s">
        <v>79</v>
      </c>
      <c r="G3501" t="s">
        <v>111</v>
      </c>
      <c r="H3501">
        <v>106</v>
      </c>
      <c r="I3501">
        <v>106</v>
      </c>
      <c r="J3501">
        <v>106</v>
      </c>
      <c r="K3501">
        <v>106</v>
      </c>
      <c r="L3501">
        <v>106</v>
      </c>
      <c r="N3501" s="171" t="str">
        <f t="shared" si="165"/>
        <v>845148-BRWHT-SM</v>
      </c>
      <c r="O3501" s="172">
        <f>IF(B3501="NET","",IF(B3501="","",IFERROR(VLOOKUP(N3501,EAN!$A:$B,2,FALSE),"MANGLER - MÅ OPPDATERE EAN-FANEN")))</f>
        <v>7048652893987</v>
      </c>
      <c r="P3501" s="171">
        <f t="shared" si="166"/>
        <v>106</v>
      </c>
      <c r="Q3501" s="171">
        <f t="shared" si="167"/>
        <v>106</v>
      </c>
      <c r="S3501" s="102">
        <f>IF(B3501="NET","",IFERROR(VLOOKUP(O3501,'2) Order Form'!$V$9:$V$905,1,FALSE),"Ikke med I order form"))</f>
        <v>7048652893987</v>
      </c>
    </row>
    <row r="3502" spans="1:19">
      <c r="A3502">
        <v>845148</v>
      </c>
      <c r="B3502" t="s">
        <v>2825</v>
      </c>
      <c r="C3502" t="s">
        <v>3939</v>
      </c>
      <c r="D3502" t="s">
        <v>1047</v>
      </c>
      <c r="E3502" t="s">
        <v>2870</v>
      </c>
      <c r="F3502" t="s">
        <v>80</v>
      </c>
      <c r="G3502" t="s">
        <v>111</v>
      </c>
      <c r="H3502">
        <v>366</v>
      </c>
      <c r="I3502">
        <v>366</v>
      </c>
      <c r="J3502">
        <v>366</v>
      </c>
      <c r="K3502">
        <v>366</v>
      </c>
      <c r="L3502">
        <v>366</v>
      </c>
      <c r="N3502" s="171" t="str">
        <f t="shared" si="165"/>
        <v>845148-BRWHT-ML</v>
      </c>
      <c r="O3502" s="172">
        <f>IF(B3502="NET","",IF(B3502="","",IFERROR(VLOOKUP(N3502,EAN!$A:$B,2,FALSE),"MANGLER - MÅ OPPDATERE EAN-FANEN")))</f>
        <v>7048652893970</v>
      </c>
      <c r="P3502" s="171">
        <f t="shared" si="166"/>
        <v>366</v>
      </c>
      <c r="Q3502" s="171">
        <f t="shared" si="167"/>
        <v>366</v>
      </c>
      <c r="S3502" s="102">
        <f>IF(B3502="NET","",IFERROR(VLOOKUP(O3502,'2) Order Form'!$V$9:$V$905,1,FALSE),"Ikke med I order form"))</f>
        <v>7048652893970</v>
      </c>
    </row>
    <row r="3503" spans="1:19">
      <c r="A3503">
        <v>845148</v>
      </c>
      <c r="B3503" t="s">
        <v>2825</v>
      </c>
      <c r="C3503" t="s">
        <v>3939</v>
      </c>
      <c r="D3503" t="s">
        <v>1048</v>
      </c>
      <c r="E3503" t="s">
        <v>2870</v>
      </c>
      <c r="F3503" t="s">
        <v>81</v>
      </c>
      <c r="G3503" t="s">
        <v>111</v>
      </c>
      <c r="H3503">
        <v>259</v>
      </c>
      <c r="I3503">
        <v>259</v>
      </c>
      <c r="J3503">
        <v>259</v>
      </c>
      <c r="K3503">
        <v>259</v>
      </c>
      <c r="L3503">
        <v>259</v>
      </c>
      <c r="N3503" s="171" t="str">
        <f t="shared" si="165"/>
        <v>845148-BRWHT-LXL</v>
      </c>
      <c r="O3503" s="172">
        <f>IF(B3503="NET","",IF(B3503="","",IFERROR(VLOOKUP(N3503,EAN!$A:$B,2,FALSE),"MANGLER - MÅ OPPDATERE EAN-FANEN")))</f>
        <v>7048652893963</v>
      </c>
      <c r="P3503" s="171">
        <f t="shared" si="166"/>
        <v>259</v>
      </c>
      <c r="Q3503" s="171">
        <f t="shared" si="167"/>
        <v>259</v>
      </c>
      <c r="S3503" s="102">
        <f>IF(B3503="NET","",IFERROR(VLOOKUP(O3503,'2) Order Form'!$V$9:$V$905,1,FALSE),"Ikke med I order form"))</f>
        <v>7048652893963</v>
      </c>
    </row>
    <row r="3504" spans="1:19">
      <c r="A3504">
        <v>845148</v>
      </c>
      <c r="B3504" t="s">
        <v>2825</v>
      </c>
      <c r="C3504" t="s">
        <v>3939</v>
      </c>
      <c r="D3504" t="s">
        <v>1487</v>
      </c>
      <c r="E3504" t="s">
        <v>1477</v>
      </c>
      <c r="F3504" t="s">
        <v>79</v>
      </c>
      <c r="G3504" t="s">
        <v>111</v>
      </c>
      <c r="H3504">
        <v>53</v>
      </c>
      <c r="I3504">
        <v>53</v>
      </c>
      <c r="J3504">
        <v>53</v>
      </c>
      <c r="K3504">
        <v>53</v>
      </c>
      <c r="L3504">
        <v>53</v>
      </c>
      <c r="N3504" s="171" t="str">
        <f t="shared" si="165"/>
        <v>845148-LAVA-SM</v>
      </c>
      <c r="O3504" s="172">
        <f>IF(B3504="NET","",IF(B3504="","",IFERROR(VLOOKUP(N3504,EAN!$A:$B,2,FALSE),"MANGLER - MÅ OPPDATERE EAN-FANEN")))</f>
        <v>7048652894014</v>
      </c>
      <c r="P3504" s="171">
        <f t="shared" si="166"/>
        <v>53</v>
      </c>
      <c r="Q3504" s="171">
        <f t="shared" si="167"/>
        <v>53</v>
      </c>
      <c r="S3504" s="102">
        <f>IF(B3504="NET","",IFERROR(VLOOKUP(O3504,'2) Order Form'!$V$9:$V$905,1,FALSE),"Ikke med I order form"))</f>
        <v>7048652894014</v>
      </c>
    </row>
    <row r="3505" spans="1:19">
      <c r="A3505">
        <v>845148</v>
      </c>
      <c r="B3505" t="s">
        <v>2825</v>
      </c>
      <c r="C3505" t="s">
        <v>3939</v>
      </c>
      <c r="D3505" t="s">
        <v>1488</v>
      </c>
      <c r="E3505" t="s">
        <v>1477</v>
      </c>
      <c r="F3505" t="s">
        <v>80</v>
      </c>
      <c r="G3505" t="s">
        <v>111</v>
      </c>
      <c r="H3505">
        <v>146</v>
      </c>
      <c r="I3505">
        <v>146</v>
      </c>
      <c r="J3505">
        <v>146</v>
      </c>
      <c r="K3505">
        <v>146</v>
      </c>
      <c r="L3505">
        <v>146</v>
      </c>
      <c r="N3505" s="171" t="str">
        <f t="shared" si="165"/>
        <v>845148-LAVA-ML</v>
      </c>
      <c r="O3505" s="172">
        <f>IF(B3505="NET","",IF(B3505="","",IFERROR(VLOOKUP(N3505,EAN!$A:$B,2,FALSE),"MANGLER - MÅ OPPDATERE EAN-FANEN")))</f>
        <v>7048652894007</v>
      </c>
      <c r="P3505" s="171">
        <f t="shared" si="166"/>
        <v>146</v>
      </c>
      <c r="Q3505" s="171">
        <f t="shared" si="167"/>
        <v>146</v>
      </c>
      <c r="S3505" s="102">
        <f>IF(B3505="NET","",IFERROR(VLOOKUP(O3505,'2) Order Form'!$V$9:$V$905,1,FALSE),"Ikke med I order form"))</f>
        <v>7048652894007</v>
      </c>
    </row>
    <row r="3506" spans="1:19">
      <c r="A3506">
        <v>845148</v>
      </c>
      <c r="B3506" t="s">
        <v>2825</v>
      </c>
      <c r="C3506" t="s">
        <v>3939</v>
      </c>
      <c r="D3506" t="s">
        <v>1489</v>
      </c>
      <c r="E3506" t="s">
        <v>1477</v>
      </c>
      <c r="F3506" t="s">
        <v>81</v>
      </c>
      <c r="G3506" t="s">
        <v>111</v>
      </c>
      <c r="H3506">
        <v>127</v>
      </c>
      <c r="I3506">
        <v>127</v>
      </c>
      <c r="J3506">
        <v>127</v>
      </c>
      <c r="K3506">
        <v>127</v>
      </c>
      <c r="L3506">
        <v>127</v>
      </c>
      <c r="N3506" s="171" t="str">
        <f t="shared" si="165"/>
        <v>845148-LAVA-LXL</v>
      </c>
      <c r="O3506" s="172">
        <f>IF(B3506="NET","",IF(B3506="","",IFERROR(VLOOKUP(N3506,EAN!$A:$B,2,FALSE),"MANGLER - MÅ OPPDATERE EAN-FANEN")))</f>
        <v>7048652893994</v>
      </c>
      <c r="P3506" s="171">
        <f t="shared" si="166"/>
        <v>127</v>
      </c>
      <c r="Q3506" s="171">
        <f t="shared" si="167"/>
        <v>127</v>
      </c>
      <c r="S3506" s="102">
        <f>IF(B3506="NET","",IFERROR(VLOOKUP(O3506,'2) Order Form'!$V$9:$V$905,1,FALSE),"Ikke med I order form"))</f>
        <v>7048652893994</v>
      </c>
    </row>
    <row r="3507" spans="1:19">
      <c r="A3507">
        <v>845148</v>
      </c>
      <c r="B3507" t="s">
        <v>2825</v>
      </c>
      <c r="C3507" t="s">
        <v>3939</v>
      </c>
      <c r="D3507" t="s">
        <v>445</v>
      </c>
      <c r="E3507" t="s">
        <v>936</v>
      </c>
      <c r="F3507" t="s">
        <v>79</v>
      </c>
      <c r="G3507" t="s">
        <v>111</v>
      </c>
      <c r="H3507">
        <v>126</v>
      </c>
      <c r="I3507">
        <v>126</v>
      </c>
      <c r="J3507">
        <v>126</v>
      </c>
      <c r="K3507">
        <v>126</v>
      </c>
      <c r="L3507">
        <v>126</v>
      </c>
      <c r="N3507" s="171" t="str">
        <f t="shared" si="165"/>
        <v>845148-MBLCK-SM</v>
      </c>
      <c r="O3507" s="172">
        <f>IF(B3507="NET","",IF(B3507="","",IFERROR(VLOOKUP(N3507,EAN!$A:$B,2,FALSE),"MANGLER - MÅ OPPDATERE EAN-FANEN")))</f>
        <v>7048652894045</v>
      </c>
      <c r="P3507" s="171">
        <f t="shared" si="166"/>
        <v>126</v>
      </c>
      <c r="Q3507" s="171">
        <f t="shared" si="167"/>
        <v>126</v>
      </c>
      <c r="S3507" s="102">
        <f>IF(B3507="NET","",IFERROR(VLOOKUP(O3507,'2) Order Form'!$V$9:$V$905,1,FALSE),"Ikke med I order form"))</f>
        <v>7048652894045</v>
      </c>
    </row>
    <row r="3508" spans="1:19">
      <c r="A3508">
        <v>845148</v>
      </c>
      <c r="B3508" t="s">
        <v>2825</v>
      </c>
      <c r="C3508" t="s">
        <v>3939</v>
      </c>
      <c r="D3508" t="s">
        <v>446</v>
      </c>
      <c r="E3508" t="s">
        <v>936</v>
      </c>
      <c r="F3508" t="s">
        <v>80</v>
      </c>
      <c r="G3508" t="s">
        <v>111</v>
      </c>
      <c r="H3508">
        <v>457</v>
      </c>
      <c r="I3508">
        <v>457</v>
      </c>
      <c r="J3508">
        <v>457</v>
      </c>
      <c r="K3508">
        <v>457</v>
      </c>
      <c r="L3508">
        <v>457</v>
      </c>
      <c r="N3508" s="171" t="str">
        <f t="shared" si="165"/>
        <v>845148-MBLCK-ML</v>
      </c>
      <c r="O3508" s="172">
        <f>IF(B3508="NET","",IF(B3508="","",IFERROR(VLOOKUP(N3508,EAN!$A:$B,2,FALSE),"MANGLER - MÅ OPPDATERE EAN-FANEN")))</f>
        <v>7048652894038</v>
      </c>
      <c r="P3508" s="171">
        <f t="shared" si="166"/>
        <v>457</v>
      </c>
      <c r="Q3508" s="171">
        <f t="shared" si="167"/>
        <v>457</v>
      </c>
      <c r="S3508" s="102">
        <f>IF(B3508="NET","",IFERROR(VLOOKUP(O3508,'2) Order Form'!$V$9:$V$905,1,FALSE),"Ikke med I order form"))</f>
        <v>7048652894038</v>
      </c>
    </row>
    <row r="3509" spans="1:19">
      <c r="A3509">
        <v>845148</v>
      </c>
      <c r="B3509" t="s">
        <v>2825</v>
      </c>
      <c r="C3509" t="s">
        <v>3939</v>
      </c>
      <c r="D3509" t="s">
        <v>447</v>
      </c>
      <c r="E3509" t="s">
        <v>936</v>
      </c>
      <c r="F3509" t="s">
        <v>81</v>
      </c>
      <c r="G3509" t="s">
        <v>111</v>
      </c>
      <c r="H3509">
        <v>408</v>
      </c>
      <c r="I3509">
        <v>408</v>
      </c>
      <c r="J3509">
        <v>408</v>
      </c>
      <c r="K3509">
        <v>408</v>
      </c>
      <c r="L3509">
        <v>408</v>
      </c>
      <c r="N3509" s="171" t="str">
        <f t="shared" si="165"/>
        <v>845148-MBLCK-LXL</v>
      </c>
      <c r="O3509" s="172">
        <f>IF(B3509="NET","",IF(B3509="","",IFERROR(VLOOKUP(N3509,EAN!$A:$B,2,FALSE),"MANGLER - MÅ OPPDATERE EAN-FANEN")))</f>
        <v>7048652894021</v>
      </c>
      <c r="P3509" s="171">
        <f t="shared" si="166"/>
        <v>408</v>
      </c>
      <c r="Q3509" s="171">
        <f t="shared" si="167"/>
        <v>408</v>
      </c>
      <c r="S3509" s="102">
        <f>IF(B3509="NET","",IFERROR(VLOOKUP(O3509,'2) Order Form'!$V$9:$V$905,1,FALSE),"Ikke med I order form"))</f>
        <v>7048652894021</v>
      </c>
    </row>
    <row r="3510" spans="1:19">
      <c r="A3510">
        <v>845148</v>
      </c>
      <c r="B3510" t="s">
        <v>2825</v>
      </c>
      <c r="C3510" t="s">
        <v>3939</v>
      </c>
      <c r="D3510" t="s">
        <v>1497</v>
      </c>
      <c r="E3510" t="s">
        <v>1475</v>
      </c>
      <c r="F3510" t="s">
        <v>79</v>
      </c>
      <c r="G3510" t="s">
        <v>111</v>
      </c>
      <c r="H3510">
        <v>40</v>
      </c>
      <c r="I3510">
        <v>40</v>
      </c>
      <c r="J3510">
        <v>40</v>
      </c>
      <c r="K3510">
        <v>40</v>
      </c>
      <c r="L3510">
        <v>40</v>
      </c>
      <c r="N3510" s="171" t="str">
        <f t="shared" si="165"/>
        <v>845148-WOLND-SM</v>
      </c>
      <c r="O3510" s="172">
        <f>IF(B3510="NET","",IF(B3510="","",IFERROR(VLOOKUP(N3510,EAN!$A:$B,2,FALSE),"MANGLER - MÅ OPPDATERE EAN-FANEN")))</f>
        <v>7048652894106</v>
      </c>
      <c r="P3510" s="171">
        <f t="shared" si="166"/>
        <v>40</v>
      </c>
      <c r="Q3510" s="171">
        <f t="shared" si="167"/>
        <v>40</v>
      </c>
      <c r="S3510" s="102">
        <f>IF(B3510="NET","",IFERROR(VLOOKUP(O3510,'2) Order Form'!$V$9:$V$905,1,FALSE),"Ikke med I order form"))</f>
        <v>7048652894106</v>
      </c>
    </row>
    <row r="3511" spans="1:19">
      <c r="A3511">
        <v>845148</v>
      </c>
      <c r="B3511" t="s">
        <v>2825</v>
      </c>
      <c r="C3511" t="s">
        <v>3939</v>
      </c>
      <c r="D3511" t="s">
        <v>1498</v>
      </c>
      <c r="E3511" t="s">
        <v>1475</v>
      </c>
      <c r="F3511" t="s">
        <v>80</v>
      </c>
      <c r="G3511" t="s">
        <v>111</v>
      </c>
      <c r="H3511">
        <v>52</v>
      </c>
      <c r="I3511">
        <v>52</v>
      </c>
      <c r="J3511">
        <v>52</v>
      </c>
      <c r="K3511">
        <v>52</v>
      </c>
      <c r="L3511">
        <v>52</v>
      </c>
      <c r="N3511" s="171" t="str">
        <f t="shared" si="165"/>
        <v>845148-WOLND-ML</v>
      </c>
      <c r="O3511" s="172">
        <f>IF(B3511="NET","",IF(B3511="","",IFERROR(VLOOKUP(N3511,EAN!$A:$B,2,FALSE),"MANGLER - MÅ OPPDATERE EAN-FANEN")))</f>
        <v>7048652894090</v>
      </c>
      <c r="P3511" s="171">
        <f t="shared" si="166"/>
        <v>52</v>
      </c>
      <c r="Q3511" s="171">
        <f t="shared" si="167"/>
        <v>52</v>
      </c>
      <c r="S3511" s="102">
        <f>IF(B3511="NET","",IFERROR(VLOOKUP(O3511,'2) Order Form'!$V$9:$V$905,1,FALSE),"Ikke med I order form"))</f>
        <v>7048652894090</v>
      </c>
    </row>
    <row r="3512" spans="1:19">
      <c r="A3512">
        <v>845148</v>
      </c>
      <c r="B3512" t="s">
        <v>2825</v>
      </c>
      <c r="C3512" t="s">
        <v>3939</v>
      </c>
      <c r="D3512" t="s">
        <v>1499</v>
      </c>
      <c r="E3512" t="s">
        <v>1475</v>
      </c>
      <c r="F3512" t="s">
        <v>81</v>
      </c>
      <c r="G3512" t="s">
        <v>111</v>
      </c>
      <c r="H3512">
        <v>45</v>
      </c>
      <c r="I3512">
        <v>45</v>
      </c>
      <c r="J3512">
        <v>45</v>
      </c>
      <c r="K3512">
        <v>45</v>
      </c>
      <c r="L3512">
        <v>45</v>
      </c>
      <c r="N3512" s="171" t="str">
        <f t="shared" si="165"/>
        <v>845148-WOLND-LXL</v>
      </c>
      <c r="O3512" s="172">
        <f>IF(B3512="NET","",IF(B3512="","",IFERROR(VLOOKUP(N3512,EAN!$A:$B,2,FALSE),"MANGLER - MÅ OPPDATERE EAN-FANEN")))</f>
        <v>7048652894083</v>
      </c>
      <c r="P3512" s="171">
        <f t="shared" si="166"/>
        <v>45</v>
      </c>
      <c r="Q3512" s="171">
        <f t="shared" si="167"/>
        <v>45</v>
      </c>
      <c r="S3512" s="102">
        <f>IF(B3512="NET","",IFERROR(VLOOKUP(O3512,'2) Order Form'!$V$9:$V$905,1,FALSE),"Ikke med I order form"))</f>
        <v>7048652894083</v>
      </c>
    </row>
    <row r="3513" spans="1:19">
      <c r="A3513" s="140">
        <v>845149</v>
      </c>
      <c r="B3513" t="s">
        <v>170</v>
      </c>
      <c r="H3513" s="140">
        <v>202341</v>
      </c>
      <c r="I3513" s="140">
        <v>202342</v>
      </c>
      <c r="J3513" s="140">
        <v>202343</v>
      </c>
      <c r="K3513" s="140">
        <v>202344</v>
      </c>
      <c r="L3513" s="140">
        <v>202345</v>
      </c>
      <c r="N3513" s="171" t="str">
        <f t="shared" si="165"/>
        <v>845149-</v>
      </c>
      <c r="O3513" s="172" t="str">
        <f>IF(B3513="NET","",IF(B3513="","",IFERROR(VLOOKUP(N3513,EAN!$A:$B,2,FALSE),"MANGLER - MÅ OPPDATERE EAN-FANEN")))</f>
        <v/>
      </c>
      <c r="P3513" s="171">
        <f t="shared" si="166"/>
        <v>202341</v>
      </c>
      <c r="Q3513" s="171">
        <f t="shared" si="167"/>
        <v>202345</v>
      </c>
      <c r="S3513" s="102" t="str">
        <f>IF(B3513="NET","",IFERROR(VLOOKUP(O3513,'2) Order Form'!$V$9:$V$905,1,FALSE),"Ikke med I order form"))</f>
        <v/>
      </c>
    </row>
    <row r="3514" spans="1:19">
      <c r="A3514">
        <v>845149</v>
      </c>
      <c r="B3514" t="s">
        <v>2826</v>
      </c>
      <c r="C3514" t="s">
        <v>3939</v>
      </c>
      <c r="D3514" t="s">
        <v>1046</v>
      </c>
      <c r="E3514" t="s">
        <v>2870</v>
      </c>
      <c r="F3514" t="s">
        <v>79</v>
      </c>
      <c r="G3514" t="s">
        <v>111</v>
      </c>
      <c r="H3514">
        <v>0</v>
      </c>
      <c r="I3514">
        <v>0</v>
      </c>
      <c r="J3514">
        <v>0</v>
      </c>
      <c r="K3514">
        <v>0</v>
      </c>
      <c r="L3514">
        <v>0</v>
      </c>
      <c r="N3514" s="171" t="str">
        <f t="shared" si="165"/>
        <v>845149-BRWHT-SM</v>
      </c>
      <c r="O3514" s="172">
        <f>IF(B3514="NET","",IF(B3514="","",IFERROR(VLOOKUP(N3514,EAN!$A:$B,2,FALSE),"MANGLER - MÅ OPPDATERE EAN-FANEN")))</f>
        <v>7048652902887</v>
      </c>
      <c r="P3514" s="171">
        <f t="shared" si="166"/>
        <v>0</v>
      </c>
      <c r="Q3514" s="171">
        <f t="shared" si="167"/>
        <v>0</v>
      </c>
      <c r="S3514" s="102">
        <f>IF(B3514="NET","",IFERROR(VLOOKUP(O3514,'2) Order Form'!$V$9:$V$905,1,FALSE),"Ikke med I order form"))</f>
        <v>7048652902887</v>
      </c>
    </row>
    <row r="3515" spans="1:19">
      <c r="A3515">
        <v>845149</v>
      </c>
      <c r="B3515" t="s">
        <v>2826</v>
      </c>
      <c r="C3515" t="s">
        <v>3939</v>
      </c>
      <c r="D3515" t="s">
        <v>1047</v>
      </c>
      <c r="E3515" t="s">
        <v>2870</v>
      </c>
      <c r="F3515" t="s">
        <v>80</v>
      </c>
      <c r="G3515" t="s">
        <v>111</v>
      </c>
      <c r="H3515">
        <v>0</v>
      </c>
      <c r="I3515">
        <v>0</v>
      </c>
      <c r="J3515">
        <v>0</v>
      </c>
      <c r="K3515">
        <v>0</v>
      </c>
      <c r="L3515">
        <v>0</v>
      </c>
      <c r="N3515" s="171" t="str">
        <f t="shared" si="165"/>
        <v>845149-BRWHT-ML</v>
      </c>
      <c r="O3515" s="172">
        <f>IF(B3515="NET","",IF(B3515="","",IFERROR(VLOOKUP(N3515,EAN!$A:$B,2,FALSE),"MANGLER - MÅ OPPDATERE EAN-FANEN")))</f>
        <v>7048652902870</v>
      </c>
      <c r="P3515" s="171">
        <f t="shared" si="166"/>
        <v>0</v>
      </c>
      <c r="Q3515" s="171">
        <f t="shared" si="167"/>
        <v>0</v>
      </c>
      <c r="S3515" s="102">
        <f>IF(B3515="NET","",IFERROR(VLOOKUP(O3515,'2) Order Form'!$V$9:$V$905,1,FALSE),"Ikke med I order form"))</f>
        <v>7048652902870</v>
      </c>
    </row>
    <row r="3516" spans="1:19">
      <c r="A3516">
        <v>845149</v>
      </c>
      <c r="B3516" t="s">
        <v>2826</v>
      </c>
      <c r="C3516" t="s">
        <v>3939</v>
      </c>
      <c r="D3516" t="s">
        <v>1048</v>
      </c>
      <c r="E3516" t="s">
        <v>2870</v>
      </c>
      <c r="F3516" t="s">
        <v>81</v>
      </c>
      <c r="G3516" t="s">
        <v>111</v>
      </c>
      <c r="H3516">
        <v>1</v>
      </c>
      <c r="I3516">
        <v>1</v>
      </c>
      <c r="J3516">
        <v>1</v>
      </c>
      <c r="K3516">
        <v>1</v>
      </c>
      <c r="L3516">
        <v>1</v>
      </c>
      <c r="N3516" s="171" t="str">
        <f t="shared" si="165"/>
        <v>845149-BRWHT-LXL</v>
      </c>
      <c r="O3516" s="172">
        <f>IF(B3516="NET","",IF(B3516="","",IFERROR(VLOOKUP(N3516,EAN!$A:$B,2,FALSE),"MANGLER - MÅ OPPDATERE EAN-FANEN")))</f>
        <v>7048652902863</v>
      </c>
      <c r="P3516" s="171">
        <f t="shared" si="166"/>
        <v>1</v>
      </c>
      <c r="Q3516" s="171">
        <f t="shared" si="167"/>
        <v>1</v>
      </c>
      <c r="S3516" s="102">
        <f>IF(B3516="NET","",IFERROR(VLOOKUP(O3516,'2) Order Form'!$V$9:$V$905,1,FALSE),"Ikke med I order form"))</f>
        <v>7048652902863</v>
      </c>
    </row>
    <row r="3517" spans="1:19">
      <c r="A3517">
        <v>845149</v>
      </c>
      <c r="B3517" t="s">
        <v>2826</v>
      </c>
      <c r="C3517" t="s">
        <v>3939</v>
      </c>
      <c r="D3517" t="s">
        <v>1487</v>
      </c>
      <c r="E3517" t="s">
        <v>1477</v>
      </c>
      <c r="F3517" t="s">
        <v>79</v>
      </c>
      <c r="G3517" t="s">
        <v>111</v>
      </c>
      <c r="H3517">
        <v>81</v>
      </c>
      <c r="I3517">
        <v>81</v>
      </c>
      <c r="J3517">
        <v>81</v>
      </c>
      <c r="K3517">
        <v>81</v>
      </c>
      <c r="L3517">
        <v>81</v>
      </c>
      <c r="N3517" s="171" t="str">
        <f t="shared" si="165"/>
        <v>845149-LAVA-SM</v>
      </c>
      <c r="O3517" s="172">
        <f>IF(B3517="NET","",IF(B3517="","",IFERROR(VLOOKUP(N3517,EAN!$A:$B,2,FALSE),"MANGLER - MÅ OPPDATERE EAN-FANEN")))</f>
        <v>7048652893895</v>
      </c>
      <c r="P3517" s="171">
        <f t="shared" si="166"/>
        <v>81</v>
      </c>
      <c r="Q3517" s="171">
        <f t="shared" si="167"/>
        <v>81</v>
      </c>
      <c r="S3517" s="102">
        <f>IF(B3517="NET","",IFERROR(VLOOKUP(O3517,'2) Order Form'!$V$9:$V$905,1,FALSE),"Ikke med I order form"))</f>
        <v>7048652893895</v>
      </c>
    </row>
    <row r="3518" spans="1:19">
      <c r="A3518">
        <v>845149</v>
      </c>
      <c r="B3518" t="s">
        <v>2826</v>
      </c>
      <c r="C3518" t="s">
        <v>3939</v>
      </c>
      <c r="D3518" t="s">
        <v>1488</v>
      </c>
      <c r="E3518" t="s">
        <v>1477</v>
      </c>
      <c r="F3518" t="s">
        <v>80</v>
      </c>
      <c r="G3518" t="s">
        <v>111</v>
      </c>
      <c r="H3518">
        <v>102</v>
      </c>
      <c r="I3518">
        <v>102</v>
      </c>
      <c r="J3518">
        <v>102</v>
      </c>
      <c r="K3518">
        <v>102</v>
      </c>
      <c r="L3518">
        <v>102</v>
      </c>
      <c r="N3518" s="171" t="str">
        <f t="shared" si="165"/>
        <v>845149-LAVA-ML</v>
      </c>
      <c r="O3518" s="172">
        <f>IF(B3518="NET","",IF(B3518="","",IFERROR(VLOOKUP(N3518,EAN!$A:$B,2,FALSE),"MANGLER - MÅ OPPDATERE EAN-FANEN")))</f>
        <v>7048652893888</v>
      </c>
      <c r="P3518" s="171">
        <f t="shared" si="166"/>
        <v>102</v>
      </c>
      <c r="Q3518" s="171">
        <f t="shared" si="167"/>
        <v>102</v>
      </c>
      <c r="S3518" s="102">
        <f>IF(B3518="NET","",IFERROR(VLOOKUP(O3518,'2) Order Form'!$V$9:$V$905,1,FALSE),"Ikke med I order form"))</f>
        <v>7048652893888</v>
      </c>
    </row>
    <row r="3519" spans="1:19">
      <c r="A3519">
        <v>845149</v>
      </c>
      <c r="B3519" t="s">
        <v>2826</v>
      </c>
      <c r="C3519" t="s">
        <v>3939</v>
      </c>
      <c r="D3519" t="s">
        <v>1489</v>
      </c>
      <c r="E3519" t="s">
        <v>1477</v>
      </c>
      <c r="F3519" t="s">
        <v>81</v>
      </c>
      <c r="G3519" t="s">
        <v>111</v>
      </c>
      <c r="H3519">
        <v>76</v>
      </c>
      <c r="I3519">
        <v>76</v>
      </c>
      <c r="J3519">
        <v>76</v>
      </c>
      <c r="K3519">
        <v>76</v>
      </c>
      <c r="L3519">
        <v>76</v>
      </c>
      <c r="N3519" s="171" t="str">
        <f t="shared" si="165"/>
        <v>845149-LAVA-LXL</v>
      </c>
      <c r="O3519" s="172">
        <f>IF(B3519="NET","",IF(B3519="","",IFERROR(VLOOKUP(N3519,EAN!$A:$B,2,FALSE),"MANGLER - MÅ OPPDATERE EAN-FANEN")))</f>
        <v>7048652893871</v>
      </c>
      <c r="P3519" s="171">
        <f t="shared" si="166"/>
        <v>76</v>
      </c>
      <c r="Q3519" s="171">
        <f t="shared" si="167"/>
        <v>76</v>
      </c>
      <c r="S3519" s="102">
        <f>IF(B3519="NET","",IFERROR(VLOOKUP(O3519,'2) Order Form'!$V$9:$V$905,1,FALSE),"Ikke med I order form"))</f>
        <v>7048652893871</v>
      </c>
    </row>
    <row r="3520" spans="1:19">
      <c r="A3520">
        <v>845149</v>
      </c>
      <c r="B3520" t="s">
        <v>2826</v>
      </c>
      <c r="C3520" t="s">
        <v>3939</v>
      </c>
      <c r="D3520" t="s">
        <v>445</v>
      </c>
      <c r="E3520" t="s">
        <v>936</v>
      </c>
      <c r="F3520" t="s">
        <v>79</v>
      </c>
      <c r="G3520" t="s">
        <v>111</v>
      </c>
      <c r="H3520">
        <v>23</v>
      </c>
      <c r="I3520">
        <v>23</v>
      </c>
      <c r="J3520">
        <v>23</v>
      </c>
      <c r="K3520">
        <v>23</v>
      </c>
      <c r="L3520">
        <v>23</v>
      </c>
      <c r="N3520" s="171" t="str">
        <f t="shared" si="165"/>
        <v>845149-MBLCK-SM</v>
      </c>
      <c r="O3520" s="172">
        <f>IF(B3520="NET","",IF(B3520="","",IFERROR(VLOOKUP(N3520,EAN!$A:$B,2,FALSE),"MANGLER - MÅ OPPDATERE EAN-FANEN")))</f>
        <v>7048652893925</v>
      </c>
      <c r="P3520" s="171">
        <f t="shared" si="166"/>
        <v>23</v>
      </c>
      <c r="Q3520" s="171">
        <f t="shared" si="167"/>
        <v>23</v>
      </c>
      <c r="S3520" s="102">
        <f>IF(B3520="NET","",IFERROR(VLOOKUP(O3520,'2) Order Form'!$V$9:$V$905,1,FALSE),"Ikke med I order form"))</f>
        <v>7048652893925</v>
      </c>
    </row>
    <row r="3521" spans="1:19">
      <c r="A3521">
        <v>845149</v>
      </c>
      <c r="B3521" t="s">
        <v>2826</v>
      </c>
      <c r="C3521" t="s">
        <v>3939</v>
      </c>
      <c r="D3521" t="s">
        <v>446</v>
      </c>
      <c r="E3521" t="s">
        <v>936</v>
      </c>
      <c r="F3521" t="s">
        <v>80</v>
      </c>
      <c r="G3521" t="s">
        <v>111</v>
      </c>
      <c r="H3521">
        <v>113</v>
      </c>
      <c r="I3521">
        <v>113</v>
      </c>
      <c r="J3521">
        <v>113</v>
      </c>
      <c r="K3521">
        <v>113</v>
      </c>
      <c r="L3521">
        <v>113</v>
      </c>
      <c r="N3521" s="171" t="str">
        <f t="shared" si="165"/>
        <v>845149-MBLCK-ML</v>
      </c>
      <c r="O3521" s="172">
        <f>IF(B3521="NET","",IF(B3521="","",IFERROR(VLOOKUP(N3521,EAN!$A:$B,2,FALSE),"MANGLER - MÅ OPPDATERE EAN-FANEN")))</f>
        <v>7048652893918</v>
      </c>
      <c r="P3521" s="171">
        <f t="shared" si="166"/>
        <v>113</v>
      </c>
      <c r="Q3521" s="171">
        <f t="shared" si="167"/>
        <v>113</v>
      </c>
      <c r="S3521" s="102">
        <f>IF(B3521="NET","",IFERROR(VLOOKUP(O3521,'2) Order Form'!$V$9:$V$905,1,FALSE),"Ikke med I order form"))</f>
        <v>7048652893918</v>
      </c>
    </row>
    <row r="3522" spans="1:19">
      <c r="A3522">
        <v>845149</v>
      </c>
      <c r="B3522" t="s">
        <v>2826</v>
      </c>
      <c r="C3522" t="s">
        <v>3939</v>
      </c>
      <c r="D3522" t="s">
        <v>447</v>
      </c>
      <c r="E3522" t="s">
        <v>936</v>
      </c>
      <c r="F3522" t="s">
        <v>81</v>
      </c>
      <c r="G3522" t="s">
        <v>111</v>
      </c>
      <c r="H3522">
        <v>149</v>
      </c>
      <c r="I3522">
        <v>149</v>
      </c>
      <c r="J3522">
        <v>149</v>
      </c>
      <c r="K3522">
        <v>149</v>
      </c>
      <c r="L3522">
        <v>149</v>
      </c>
      <c r="N3522" s="171" t="str">
        <f t="shared" si="165"/>
        <v>845149-MBLCK-LXL</v>
      </c>
      <c r="O3522" s="172">
        <f>IF(B3522="NET","",IF(B3522="","",IFERROR(VLOOKUP(N3522,EAN!$A:$B,2,FALSE),"MANGLER - MÅ OPPDATERE EAN-FANEN")))</f>
        <v>7048652893901</v>
      </c>
      <c r="P3522" s="171">
        <f t="shared" si="166"/>
        <v>149</v>
      </c>
      <c r="Q3522" s="171">
        <f t="shared" si="167"/>
        <v>149</v>
      </c>
      <c r="S3522" s="102">
        <f>IF(B3522="NET","",IFERROR(VLOOKUP(O3522,'2) Order Form'!$V$9:$V$905,1,FALSE),"Ikke med I order form"))</f>
        <v>7048652893901</v>
      </c>
    </row>
    <row r="3523" spans="1:19">
      <c r="A3523" s="140">
        <v>845150</v>
      </c>
      <c r="B3523" t="s">
        <v>170</v>
      </c>
      <c r="H3523" s="140">
        <v>202341</v>
      </c>
      <c r="I3523" s="140">
        <v>202342</v>
      </c>
      <c r="J3523" s="140">
        <v>202343</v>
      </c>
      <c r="K3523" s="140">
        <v>202344</v>
      </c>
      <c r="L3523" s="140">
        <v>202345</v>
      </c>
      <c r="N3523" s="171" t="str">
        <f t="shared" si="165"/>
        <v>845150-</v>
      </c>
      <c r="O3523" s="172" t="str">
        <f>IF(B3523="NET","",IF(B3523="","",IFERROR(VLOOKUP(N3523,EAN!$A:$B,2,FALSE),"MANGLER - MÅ OPPDATERE EAN-FANEN")))</f>
        <v/>
      </c>
      <c r="P3523" s="171">
        <f t="shared" si="166"/>
        <v>202341</v>
      </c>
      <c r="Q3523" s="171">
        <f t="shared" si="167"/>
        <v>202345</v>
      </c>
      <c r="S3523" s="102" t="str">
        <f>IF(B3523="NET","",IFERROR(VLOOKUP(O3523,'2) Order Form'!$V$9:$V$905,1,FALSE),"Ikke med I order form"))</f>
        <v/>
      </c>
    </row>
    <row r="3524" spans="1:19">
      <c r="A3524">
        <v>845150</v>
      </c>
      <c r="B3524" t="s">
        <v>2979</v>
      </c>
      <c r="C3524" t="s">
        <v>3939</v>
      </c>
      <c r="D3524" t="s">
        <v>2950</v>
      </c>
      <c r="E3524" t="s">
        <v>2980</v>
      </c>
      <c r="F3524" t="s">
        <v>79</v>
      </c>
      <c r="G3524" t="s">
        <v>111</v>
      </c>
      <c r="H3524">
        <v>0</v>
      </c>
      <c r="I3524">
        <v>0</v>
      </c>
      <c r="J3524">
        <v>0</v>
      </c>
      <c r="K3524">
        <v>0</v>
      </c>
      <c r="L3524">
        <v>0</v>
      </c>
      <c r="N3524" s="171" t="str">
        <f t="shared" si="165"/>
        <v>845150-UXYLW-SM</v>
      </c>
      <c r="O3524" s="172">
        <f>IF(B3524="NET","",IF(B3524="","",IFERROR(VLOOKUP(N3524,EAN!$A:$B,2,FALSE),"MANGLER - MÅ OPPDATERE EAN-FANEN")))</f>
        <v>7048652912152</v>
      </c>
      <c r="P3524" s="171">
        <f t="shared" si="166"/>
        <v>0</v>
      </c>
      <c r="Q3524" s="171">
        <f t="shared" si="167"/>
        <v>0</v>
      </c>
      <c r="S3524" s="102" t="str">
        <f>IF(B3524="NET","",IFERROR(VLOOKUP(O3524,'2) Order Form'!$V$9:$V$905,1,FALSE),"Ikke med I order form"))</f>
        <v>Ikke med I order form</v>
      </c>
    </row>
    <row r="3525" spans="1:19">
      <c r="A3525">
        <v>845150</v>
      </c>
      <c r="B3525" t="s">
        <v>2979</v>
      </c>
      <c r="C3525" t="s">
        <v>3939</v>
      </c>
      <c r="D3525" t="s">
        <v>2951</v>
      </c>
      <c r="E3525" t="s">
        <v>2980</v>
      </c>
      <c r="F3525" t="s">
        <v>80</v>
      </c>
      <c r="G3525" t="s">
        <v>111</v>
      </c>
      <c r="H3525">
        <v>0</v>
      </c>
      <c r="I3525">
        <v>0</v>
      </c>
      <c r="J3525">
        <v>0</v>
      </c>
      <c r="K3525">
        <v>0</v>
      </c>
      <c r="L3525">
        <v>0</v>
      </c>
      <c r="N3525" s="171" t="str">
        <f t="shared" si="165"/>
        <v>845150-UXYLW-ML</v>
      </c>
      <c r="O3525" s="172">
        <f>IF(B3525="NET","",IF(B3525="","",IFERROR(VLOOKUP(N3525,EAN!$A:$B,2,FALSE),"MANGLER - MÅ OPPDATERE EAN-FANEN")))</f>
        <v>7048652912145</v>
      </c>
      <c r="P3525" s="171">
        <f t="shared" si="166"/>
        <v>0</v>
      </c>
      <c r="Q3525" s="171">
        <f t="shared" si="167"/>
        <v>0</v>
      </c>
      <c r="S3525" s="102" t="str">
        <f>IF(B3525="NET","",IFERROR(VLOOKUP(O3525,'2) Order Form'!$V$9:$V$905,1,FALSE),"Ikke med I order form"))</f>
        <v>Ikke med I order form</v>
      </c>
    </row>
    <row r="3526" spans="1:19">
      <c r="A3526">
        <v>845150</v>
      </c>
      <c r="B3526" t="s">
        <v>2979</v>
      </c>
      <c r="C3526" t="s">
        <v>3939</v>
      </c>
      <c r="D3526" t="s">
        <v>2952</v>
      </c>
      <c r="E3526" t="s">
        <v>2980</v>
      </c>
      <c r="F3526" t="s">
        <v>81</v>
      </c>
      <c r="G3526" t="s">
        <v>111</v>
      </c>
      <c r="H3526">
        <v>0</v>
      </c>
      <c r="I3526">
        <v>0</v>
      </c>
      <c r="J3526">
        <v>0</v>
      </c>
      <c r="K3526">
        <v>0</v>
      </c>
      <c r="L3526">
        <v>0</v>
      </c>
      <c r="N3526" s="171" t="str">
        <f t="shared" si="165"/>
        <v>845150-UXYLW-LXL</v>
      </c>
      <c r="O3526" s="172">
        <f>IF(B3526="NET","",IF(B3526="","",IFERROR(VLOOKUP(N3526,EAN!$A:$B,2,FALSE),"MANGLER - MÅ OPPDATERE EAN-FANEN")))</f>
        <v>7048652912138</v>
      </c>
      <c r="P3526" s="171">
        <f t="shared" si="166"/>
        <v>0</v>
      </c>
      <c r="Q3526" s="171">
        <f t="shared" si="167"/>
        <v>0</v>
      </c>
      <c r="S3526" s="102" t="str">
        <f>IF(B3526="NET","",IFERROR(VLOOKUP(O3526,'2) Order Form'!$V$9:$V$905,1,FALSE),"Ikke med I order form"))</f>
        <v>Ikke med I order form</v>
      </c>
    </row>
    <row r="3527" spans="1:19">
      <c r="A3527" s="140">
        <v>845151</v>
      </c>
      <c r="B3527" t="s">
        <v>170</v>
      </c>
      <c r="H3527" s="140">
        <v>202341</v>
      </c>
      <c r="I3527" s="140">
        <v>202342</v>
      </c>
      <c r="J3527" s="140">
        <v>202343</v>
      </c>
      <c r="K3527" s="140">
        <v>202344</v>
      </c>
      <c r="L3527" s="140">
        <v>202345</v>
      </c>
      <c r="N3527" s="171" t="str">
        <f t="shared" si="165"/>
        <v>845151-</v>
      </c>
      <c r="O3527" s="172" t="str">
        <f>IF(B3527="NET","",IF(B3527="","",IFERROR(VLOOKUP(N3527,EAN!$A:$B,2,FALSE),"MANGLER - MÅ OPPDATERE EAN-FANEN")))</f>
        <v/>
      </c>
      <c r="P3527" s="171">
        <f t="shared" si="166"/>
        <v>202341</v>
      </c>
      <c r="Q3527" s="171">
        <f t="shared" si="167"/>
        <v>202345</v>
      </c>
      <c r="S3527" s="102" t="str">
        <f>IF(B3527="NET","",IFERROR(VLOOKUP(O3527,'2) Order Form'!$V$9:$V$905,1,FALSE),"Ikke med I order form"))</f>
        <v/>
      </c>
    </row>
    <row r="3528" spans="1:19">
      <c r="A3528">
        <v>845151</v>
      </c>
      <c r="B3528" t="s">
        <v>3175</v>
      </c>
      <c r="C3528" t="s">
        <v>3939</v>
      </c>
      <c r="D3528" t="s">
        <v>3176</v>
      </c>
      <c r="E3528" t="s">
        <v>3177</v>
      </c>
      <c r="F3528" t="s">
        <v>79</v>
      </c>
      <c r="G3528" t="s">
        <v>111</v>
      </c>
      <c r="H3528">
        <v>0</v>
      </c>
      <c r="I3528">
        <v>0</v>
      </c>
      <c r="J3528">
        <v>0</v>
      </c>
      <c r="K3528">
        <v>0</v>
      </c>
      <c r="L3528">
        <v>0</v>
      </c>
      <c r="N3528" s="171" t="str">
        <f t="shared" si="165"/>
        <v>845151-MASND-SM</v>
      </c>
      <c r="O3528" s="172" t="str">
        <f>IF(B3528="NET","",IF(B3528="","",IFERROR(VLOOKUP(N3528,EAN!$A:$B,2,FALSE),"MANGLER - MÅ OPPDATERE EAN-FANEN")))</f>
        <v>MANGLER - MÅ OPPDATERE EAN-FANEN</v>
      </c>
      <c r="P3528" s="171">
        <f t="shared" si="166"/>
        <v>0</v>
      </c>
      <c r="Q3528" s="171">
        <f t="shared" si="167"/>
        <v>0</v>
      </c>
      <c r="S3528" s="102" t="str">
        <f>IF(B3528="NET","",IFERROR(VLOOKUP(O3528,'2) Order Form'!$V$9:$V$905,1,FALSE),"Ikke med I order form"))</f>
        <v>Ikke med I order form</v>
      </c>
    </row>
    <row r="3529" spans="1:19">
      <c r="A3529">
        <v>845151</v>
      </c>
      <c r="B3529" t="s">
        <v>3175</v>
      </c>
      <c r="C3529" t="s">
        <v>3939</v>
      </c>
      <c r="D3529" t="s">
        <v>3178</v>
      </c>
      <c r="E3529" t="s">
        <v>3177</v>
      </c>
      <c r="F3529" t="s">
        <v>80</v>
      </c>
      <c r="G3529" t="s">
        <v>111</v>
      </c>
      <c r="H3529">
        <v>0</v>
      </c>
      <c r="I3529">
        <v>0</v>
      </c>
      <c r="J3529">
        <v>0</v>
      </c>
      <c r="K3529">
        <v>0</v>
      </c>
      <c r="L3529">
        <v>0</v>
      </c>
      <c r="N3529" s="171" t="str">
        <f t="shared" si="165"/>
        <v>845151-MASND-ML</v>
      </c>
      <c r="O3529" s="172" t="str">
        <f>IF(B3529="NET","",IF(B3529="","",IFERROR(VLOOKUP(N3529,EAN!$A:$B,2,FALSE),"MANGLER - MÅ OPPDATERE EAN-FANEN")))</f>
        <v>MANGLER - MÅ OPPDATERE EAN-FANEN</v>
      </c>
      <c r="P3529" s="171">
        <f t="shared" si="166"/>
        <v>0</v>
      </c>
      <c r="Q3529" s="171">
        <f t="shared" si="167"/>
        <v>0</v>
      </c>
      <c r="S3529" s="102" t="str">
        <f>IF(B3529="NET","",IFERROR(VLOOKUP(O3529,'2) Order Form'!$V$9:$V$905,1,FALSE),"Ikke med I order form"))</f>
        <v>Ikke med I order form</v>
      </c>
    </row>
    <row r="3530" spans="1:19">
      <c r="A3530">
        <v>845151</v>
      </c>
      <c r="B3530" t="s">
        <v>3175</v>
      </c>
      <c r="C3530" t="s">
        <v>3939</v>
      </c>
      <c r="D3530" t="s">
        <v>3179</v>
      </c>
      <c r="E3530" t="s">
        <v>3177</v>
      </c>
      <c r="F3530" t="s">
        <v>81</v>
      </c>
      <c r="G3530" t="s">
        <v>111</v>
      </c>
      <c r="H3530">
        <v>0</v>
      </c>
      <c r="I3530">
        <v>0</v>
      </c>
      <c r="J3530">
        <v>0</v>
      </c>
      <c r="K3530">
        <v>0</v>
      </c>
      <c r="L3530">
        <v>0</v>
      </c>
      <c r="N3530" s="171" t="str">
        <f t="shared" si="165"/>
        <v>845151-MASND-LXL</v>
      </c>
      <c r="O3530" s="172" t="str">
        <f>IF(B3530="NET","",IF(B3530="","",IFERROR(VLOOKUP(N3530,EAN!$A:$B,2,FALSE),"MANGLER - MÅ OPPDATERE EAN-FANEN")))</f>
        <v>MANGLER - MÅ OPPDATERE EAN-FANEN</v>
      </c>
      <c r="P3530" s="171">
        <f t="shared" si="166"/>
        <v>0</v>
      </c>
      <c r="Q3530" s="171">
        <f t="shared" si="167"/>
        <v>0</v>
      </c>
      <c r="S3530" s="102" t="str">
        <f>IF(B3530="NET","",IFERROR(VLOOKUP(O3530,'2) Order Form'!$V$9:$V$905,1,FALSE),"Ikke med I order form"))</f>
        <v>Ikke med I order form</v>
      </c>
    </row>
    <row r="3531" spans="1:19">
      <c r="A3531" s="140">
        <v>845152</v>
      </c>
      <c r="B3531" t="s">
        <v>170</v>
      </c>
      <c r="H3531" s="140">
        <v>202341</v>
      </c>
      <c r="I3531" s="140">
        <v>202342</v>
      </c>
      <c r="J3531" s="140">
        <v>202343</v>
      </c>
      <c r="K3531" s="140">
        <v>202344</v>
      </c>
      <c r="L3531" s="140">
        <v>202345</v>
      </c>
      <c r="N3531" s="171" t="str">
        <f t="shared" si="165"/>
        <v>845152-</v>
      </c>
      <c r="O3531" s="172" t="str">
        <f>IF(B3531="NET","",IF(B3531="","",IFERROR(VLOOKUP(N3531,EAN!$A:$B,2,FALSE),"MANGLER - MÅ OPPDATERE EAN-FANEN")))</f>
        <v/>
      </c>
      <c r="P3531" s="171">
        <f t="shared" si="166"/>
        <v>202341</v>
      </c>
      <c r="Q3531" s="171">
        <f t="shared" si="167"/>
        <v>202345</v>
      </c>
      <c r="S3531" s="102" t="str">
        <f>IF(B3531="NET","",IFERROR(VLOOKUP(O3531,'2) Order Form'!$V$9:$V$905,1,FALSE),"Ikke med I order form"))</f>
        <v/>
      </c>
    </row>
    <row r="3532" spans="1:19">
      <c r="A3532">
        <v>845152</v>
      </c>
      <c r="B3532" t="s">
        <v>3182</v>
      </c>
      <c r="C3532" t="s">
        <v>3939</v>
      </c>
      <c r="D3532" t="s">
        <v>3183</v>
      </c>
      <c r="E3532" t="s">
        <v>3184</v>
      </c>
      <c r="F3532" t="s">
        <v>79</v>
      </c>
      <c r="G3532" t="s">
        <v>214</v>
      </c>
      <c r="H3532">
        <v>0</v>
      </c>
      <c r="I3532">
        <v>0</v>
      </c>
      <c r="J3532">
        <v>0</v>
      </c>
      <c r="K3532">
        <v>0</v>
      </c>
      <c r="L3532">
        <v>0</v>
      </c>
      <c r="N3532" s="171" t="str">
        <f t="shared" si="165"/>
        <v>845152-CLST-SM</v>
      </c>
      <c r="O3532" s="172" t="str">
        <f>IF(B3532="NET","",IF(B3532="","",IFERROR(VLOOKUP(N3532,EAN!$A:$B,2,FALSE),"MANGLER - MÅ OPPDATERE EAN-FANEN")))</f>
        <v>MANGLER - MÅ OPPDATERE EAN-FANEN</v>
      </c>
      <c r="P3532" s="171">
        <f t="shared" si="166"/>
        <v>0</v>
      </c>
      <c r="Q3532" s="171">
        <f t="shared" si="167"/>
        <v>0</v>
      </c>
      <c r="S3532" s="102" t="str">
        <f>IF(B3532="NET","",IFERROR(VLOOKUP(O3532,'2) Order Form'!$V$9:$V$905,1,FALSE),"Ikke med I order form"))</f>
        <v>Ikke med I order form</v>
      </c>
    </row>
    <row r="3533" spans="1:19">
      <c r="A3533">
        <v>845152</v>
      </c>
      <c r="B3533" t="s">
        <v>3182</v>
      </c>
      <c r="C3533" t="s">
        <v>3939</v>
      </c>
      <c r="D3533" t="s">
        <v>3185</v>
      </c>
      <c r="E3533" t="s">
        <v>3184</v>
      </c>
      <c r="F3533" t="s">
        <v>80</v>
      </c>
      <c r="G3533" t="s">
        <v>214</v>
      </c>
      <c r="H3533">
        <v>0</v>
      </c>
      <c r="I3533">
        <v>0</v>
      </c>
      <c r="J3533">
        <v>0</v>
      </c>
      <c r="K3533">
        <v>0</v>
      </c>
      <c r="L3533">
        <v>0</v>
      </c>
      <c r="N3533" s="171" t="str">
        <f t="shared" si="165"/>
        <v>845152-CLST-ML</v>
      </c>
      <c r="O3533" s="172" t="str">
        <f>IF(B3533="NET","",IF(B3533="","",IFERROR(VLOOKUP(N3533,EAN!$A:$B,2,FALSE),"MANGLER - MÅ OPPDATERE EAN-FANEN")))</f>
        <v>MANGLER - MÅ OPPDATERE EAN-FANEN</v>
      </c>
      <c r="P3533" s="171">
        <f t="shared" si="166"/>
        <v>0</v>
      </c>
      <c r="Q3533" s="171">
        <f t="shared" si="167"/>
        <v>0</v>
      </c>
      <c r="S3533" s="102" t="str">
        <f>IF(B3533="NET","",IFERROR(VLOOKUP(O3533,'2) Order Form'!$V$9:$V$905,1,FALSE),"Ikke med I order form"))</f>
        <v>Ikke med I order form</v>
      </c>
    </row>
    <row r="3534" spans="1:19">
      <c r="A3534">
        <v>845152</v>
      </c>
      <c r="B3534" t="s">
        <v>3182</v>
      </c>
      <c r="C3534" t="s">
        <v>3939</v>
      </c>
      <c r="D3534" t="s">
        <v>3186</v>
      </c>
      <c r="E3534" t="s">
        <v>3184</v>
      </c>
      <c r="F3534" t="s">
        <v>81</v>
      </c>
      <c r="G3534" t="s">
        <v>214</v>
      </c>
      <c r="H3534">
        <v>0</v>
      </c>
      <c r="I3534">
        <v>0</v>
      </c>
      <c r="J3534">
        <v>0</v>
      </c>
      <c r="K3534">
        <v>0</v>
      </c>
      <c r="L3534">
        <v>0</v>
      </c>
      <c r="N3534" s="171" t="str">
        <f t="shared" si="165"/>
        <v>845152-CLST-LXL</v>
      </c>
      <c r="O3534" s="172" t="str">
        <f>IF(B3534="NET","",IF(B3534="","",IFERROR(VLOOKUP(N3534,EAN!$A:$B,2,FALSE),"MANGLER - MÅ OPPDATERE EAN-FANEN")))</f>
        <v>MANGLER - MÅ OPPDATERE EAN-FANEN</v>
      </c>
      <c r="P3534" s="171">
        <f t="shared" si="166"/>
        <v>0</v>
      </c>
      <c r="Q3534" s="171">
        <f t="shared" si="167"/>
        <v>0</v>
      </c>
      <c r="S3534" s="102" t="str">
        <f>IF(B3534="NET","",IFERROR(VLOOKUP(O3534,'2) Order Form'!$V$9:$V$905,1,FALSE),"Ikke med I order form"))</f>
        <v>Ikke med I order form</v>
      </c>
    </row>
    <row r="3535" spans="1:19">
      <c r="A3535">
        <v>845152</v>
      </c>
      <c r="B3535" t="s">
        <v>3182</v>
      </c>
      <c r="C3535" t="s">
        <v>3939</v>
      </c>
      <c r="D3535" t="s">
        <v>3187</v>
      </c>
      <c r="E3535" t="s">
        <v>3188</v>
      </c>
      <c r="F3535" t="s">
        <v>79</v>
      </c>
      <c r="G3535" t="s">
        <v>111</v>
      </c>
      <c r="H3535">
        <v>0</v>
      </c>
      <c r="I3535">
        <v>0</v>
      </c>
      <c r="J3535">
        <v>0</v>
      </c>
      <c r="K3535">
        <v>0</v>
      </c>
      <c r="L3535">
        <v>0</v>
      </c>
      <c r="N3535" s="171" t="str">
        <f t="shared" si="165"/>
        <v>845152-EARTH-SM</v>
      </c>
      <c r="O3535" s="172" t="str">
        <f>IF(B3535="NET","",IF(B3535="","",IFERROR(VLOOKUP(N3535,EAN!$A:$B,2,FALSE),"MANGLER - MÅ OPPDATERE EAN-FANEN")))</f>
        <v>MANGLER - MÅ OPPDATERE EAN-FANEN</v>
      </c>
      <c r="P3535" s="171">
        <f t="shared" si="166"/>
        <v>0</v>
      </c>
      <c r="Q3535" s="171">
        <f t="shared" si="167"/>
        <v>0</v>
      </c>
      <c r="S3535" s="102" t="str">
        <f>IF(B3535="NET","",IFERROR(VLOOKUP(O3535,'2) Order Form'!$V$9:$V$905,1,FALSE),"Ikke med I order form"))</f>
        <v>Ikke med I order form</v>
      </c>
    </row>
    <row r="3536" spans="1:19">
      <c r="A3536">
        <v>845152</v>
      </c>
      <c r="B3536" t="s">
        <v>3182</v>
      </c>
      <c r="C3536" t="s">
        <v>3939</v>
      </c>
      <c r="D3536" t="s">
        <v>3189</v>
      </c>
      <c r="E3536" t="s">
        <v>3188</v>
      </c>
      <c r="F3536" t="s">
        <v>80</v>
      </c>
      <c r="G3536" t="s">
        <v>111</v>
      </c>
      <c r="H3536">
        <v>0</v>
      </c>
      <c r="I3536">
        <v>0</v>
      </c>
      <c r="J3536">
        <v>0</v>
      </c>
      <c r="K3536">
        <v>0</v>
      </c>
      <c r="L3536">
        <v>0</v>
      </c>
      <c r="N3536" s="171" t="str">
        <f t="shared" si="165"/>
        <v>845152-EARTH-ML</v>
      </c>
      <c r="O3536" s="172" t="str">
        <f>IF(B3536="NET","",IF(B3536="","",IFERROR(VLOOKUP(N3536,EAN!$A:$B,2,FALSE),"MANGLER - MÅ OPPDATERE EAN-FANEN")))</f>
        <v>MANGLER - MÅ OPPDATERE EAN-FANEN</v>
      </c>
      <c r="P3536" s="171">
        <f t="shared" si="166"/>
        <v>0</v>
      </c>
      <c r="Q3536" s="171">
        <f t="shared" si="167"/>
        <v>0</v>
      </c>
      <c r="S3536" s="102" t="str">
        <f>IF(B3536="NET","",IFERROR(VLOOKUP(O3536,'2) Order Form'!$V$9:$V$905,1,FALSE),"Ikke med I order form"))</f>
        <v>Ikke med I order form</v>
      </c>
    </row>
    <row r="3537" spans="1:19">
      <c r="A3537">
        <v>845152</v>
      </c>
      <c r="B3537" t="s">
        <v>3182</v>
      </c>
      <c r="C3537" t="s">
        <v>3939</v>
      </c>
      <c r="D3537" t="s">
        <v>3190</v>
      </c>
      <c r="E3537" t="s">
        <v>3188</v>
      </c>
      <c r="F3537" t="s">
        <v>81</v>
      </c>
      <c r="G3537" t="s">
        <v>111</v>
      </c>
      <c r="H3537">
        <v>0</v>
      </c>
      <c r="I3537">
        <v>0</v>
      </c>
      <c r="J3537">
        <v>0</v>
      </c>
      <c r="K3537">
        <v>0</v>
      </c>
      <c r="L3537">
        <v>0</v>
      </c>
      <c r="N3537" s="171" t="str">
        <f t="shared" si="165"/>
        <v>845152-EARTH-LXL</v>
      </c>
      <c r="O3537" s="172" t="str">
        <f>IF(B3537="NET","",IF(B3537="","",IFERROR(VLOOKUP(N3537,EAN!$A:$B,2,FALSE),"MANGLER - MÅ OPPDATERE EAN-FANEN")))</f>
        <v>MANGLER - MÅ OPPDATERE EAN-FANEN</v>
      </c>
      <c r="P3537" s="171">
        <f t="shared" si="166"/>
        <v>0</v>
      </c>
      <c r="Q3537" s="171">
        <f t="shared" si="167"/>
        <v>0</v>
      </c>
      <c r="S3537" s="102" t="str">
        <f>IF(B3537="NET","",IFERROR(VLOOKUP(O3537,'2) Order Form'!$V$9:$V$905,1,FALSE),"Ikke med I order form"))</f>
        <v>Ikke med I order form</v>
      </c>
    </row>
    <row r="3538" spans="1:19">
      <c r="A3538">
        <v>845152</v>
      </c>
      <c r="B3538" t="s">
        <v>3182</v>
      </c>
      <c r="C3538" t="s">
        <v>3939</v>
      </c>
      <c r="D3538" t="s">
        <v>3191</v>
      </c>
      <c r="E3538" t="s">
        <v>3192</v>
      </c>
      <c r="F3538" t="s">
        <v>79</v>
      </c>
      <c r="G3538" t="s">
        <v>111</v>
      </c>
      <c r="H3538">
        <v>0</v>
      </c>
      <c r="I3538">
        <v>0</v>
      </c>
      <c r="J3538">
        <v>0</v>
      </c>
      <c r="K3538">
        <v>0</v>
      </c>
      <c r="L3538">
        <v>0</v>
      </c>
      <c r="N3538" s="171" t="str">
        <f t="shared" si="165"/>
        <v>845152-OFWHT-SM</v>
      </c>
      <c r="O3538" s="172" t="str">
        <f>IF(B3538="NET","",IF(B3538="","",IFERROR(VLOOKUP(N3538,EAN!$A:$B,2,FALSE),"MANGLER - MÅ OPPDATERE EAN-FANEN")))</f>
        <v>MANGLER - MÅ OPPDATERE EAN-FANEN</v>
      </c>
      <c r="P3538" s="171">
        <f t="shared" si="166"/>
        <v>0</v>
      </c>
      <c r="Q3538" s="171">
        <f t="shared" si="167"/>
        <v>0</v>
      </c>
      <c r="S3538" s="102" t="str">
        <f>IF(B3538="NET","",IFERROR(VLOOKUP(O3538,'2) Order Form'!$V$9:$V$905,1,FALSE),"Ikke med I order form"))</f>
        <v>Ikke med I order form</v>
      </c>
    </row>
    <row r="3539" spans="1:19">
      <c r="A3539">
        <v>845152</v>
      </c>
      <c r="B3539" t="s">
        <v>3182</v>
      </c>
      <c r="C3539" t="s">
        <v>3939</v>
      </c>
      <c r="D3539" t="s">
        <v>3193</v>
      </c>
      <c r="E3539" t="s">
        <v>3192</v>
      </c>
      <c r="F3539" t="s">
        <v>80</v>
      </c>
      <c r="G3539" t="s">
        <v>111</v>
      </c>
      <c r="H3539">
        <v>0</v>
      </c>
      <c r="I3539">
        <v>0</v>
      </c>
      <c r="J3539">
        <v>0</v>
      </c>
      <c r="K3539">
        <v>0</v>
      </c>
      <c r="L3539">
        <v>0</v>
      </c>
      <c r="N3539" s="171" t="str">
        <f t="shared" ref="N3539:N3602" si="168">CONCATENATE(A3539,"-",D3539)</f>
        <v>845152-OFWHT-ML</v>
      </c>
      <c r="O3539" s="172" t="str">
        <f>IF(B3539="NET","",IF(B3539="","",IFERROR(VLOOKUP(N3539,EAN!$A:$B,2,FALSE),"MANGLER - MÅ OPPDATERE EAN-FANEN")))</f>
        <v>MANGLER - MÅ OPPDATERE EAN-FANEN</v>
      </c>
      <c r="P3539" s="171">
        <f t="shared" ref="P3539:P3602" si="169">H3539</f>
        <v>0</v>
      </c>
      <c r="Q3539" s="171">
        <f t="shared" ref="Q3539:Q3602" si="170">L3539</f>
        <v>0</v>
      </c>
      <c r="S3539" s="102" t="str">
        <f>IF(B3539="NET","",IFERROR(VLOOKUP(O3539,'2) Order Form'!$V$9:$V$905,1,FALSE),"Ikke med I order form"))</f>
        <v>Ikke med I order form</v>
      </c>
    </row>
    <row r="3540" spans="1:19">
      <c r="A3540">
        <v>845152</v>
      </c>
      <c r="B3540" t="s">
        <v>3182</v>
      </c>
      <c r="C3540" t="s">
        <v>3939</v>
      </c>
      <c r="D3540" t="s">
        <v>3194</v>
      </c>
      <c r="E3540" t="s">
        <v>3192</v>
      </c>
      <c r="F3540" t="s">
        <v>81</v>
      </c>
      <c r="G3540" t="s">
        <v>111</v>
      </c>
      <c r="H3540">
        <v>0</v>
      </c>
      <c r="I3540">
        <v>0</v>
      </c>
      <c r="J3540">
        <v>0</v>
      </c>
      <c r="K3540">
        <v>0</v>
      </c>
      <c r="L3540">
        <v>0</v>
      </c>
      <c r="N3540" s="171" t="str">
        <f t="shared" si="168"/>
        <v>845152-OFWHT-LXL</v>
      </c>
      <c r="O3540" s="172" t="str">
        <f>IF(B3540="NET","",IF(B3540="","",IFERROR(VLOOKUP(N3540,EAN!$A:$B,2,FALSE),"MANGLER - MÅ OPPDATERE EAN-FANEN")))</f>
        <v>MANGLER - MÅ OPPDATERE EAN-FANEN</v>
      </c>
      <c r="P3540" s="171">
        <f t="shared" si="169"/>
        <v>0</v>
      </c>
      <c r="Q3540" s="171">
        <f t="shared" si="170"/>
        <v>0</v>
      </c>
      <c r="S3540" s="102" t="str">
        <f>IF(B3540="NET","",IFERROR(VLOOKUP(O3540,'2) Order Form'!$V$9:$V$905,1,FALSE),"Ikke med I order form"))</f>
        <v>Ikke med I order form</v>
      </c>
    </row>
    <row r="3541" spans="1:19">
      <c r="A3541">
        <v>845152</v>
      </c>
      <c r="B3541" t="s">
        <v>3182</v>
      </c>
      <c r="C3541" t="s">
        <v>3939</v>
      </c>
      <c r="D3541" t="s">
        <v>3195</v>
      </c>
      <c r="E3541" t="s">
        <v>3196</v>
      </c>
      <c r="F3541" t="s">
        <v>79</v>
      </c>
      <c r="G3541" t="s">
        <v>214</v>
      </c>
      <c r="H3541">
        <v>0</v>
      </c>
      <c r="I3541">
        <v>0</v>
      </c>
      <c r="J3541">
        <v>0</v>
      </c>
      <c r="K3541">
        <v>0</v>
      </c>
      <c r="L3541">
        <v>0</v>
      </c>
      <c r="N3541" s="171" t="str">
        <f t="shared" si="168"/>
        <v>845152-RUST-SM</v>
      </c>
      <c r="O3541" s="172" t="str">
        <f>IF(B3541="NET","",IF(B3541="","",IFERROR(VLOOKUP(N3541,EAN!$A:$B,2,FALSE),"MANGLER - MÅ OPPDATERE EAN-FANEN")))</f>
        <v>MANGLER - MÅ OPPDATERE EAN-FANEN</v>
      </c>
      <c r="P3541" s="171">
        <f t="shared" si="169"/>
        <v>0</v>
      </c>
      <c r="Q3541" s="171">
        <f t="shared" si="170"/>
        <v>0</v>
      </c>
      <c r="S3541" s="102" t="str">
        <f>IF(B3541="NET","",IFERROR(VLOOKUP(O3541,'2) Order Form'!$V$9:$V$905,1,FALSE),"Ikke med I order form"))</f>
        <v>Ikke med I order form</v>
      </c>
    </row>
    <row r="3542" spans="1:19">
      <c r="A3542">
        <v>845152</v>
      </c>
      <c r="B3542" t="s">
        <v>3182</v>
      </c>
      <c r="C3542" t="s">
        <v>3939</v>
      </c>
      <c r="D3542" t="s">
        <v>3197</v>
      </c>
      <c r="E3542" t="s">
        <v>3196</v>
      </c>
      <c r="F3542" t="s">
        <v>80</v>
      </c>
      <c r="G3542" t="s">
        <v>214</v>
      </c>
      <c r="H3542">
        <v>0</v>
      </c>
      <c r="I3542">
        <v>0</v>
      </c>
      <c r="J3542">
        <v>0</v>
      </c>
      <c r="K3542">
        <v>0</v>
      </c>
      <c r="L3542">
        <v>0</v>
      </c>
      <c r="N3542" s="171" t="str">
        <f t="shared" si="168"/>
        <v>845152-RUST-ML</v>
      </c>
      <c r="O3542" s="172" t="str">
        <f>IF(B3542="NET","",IF(B3542="","",IFERROR(VLOOKUP(N3542,EAN!$A:$B,2,FALSE),"MANGLER - MÅ OPPDATERE EAN-FANEN")))</f>
        <v>MANGLER - MÅ OPPDATERE EAN-FANEN</v>
      </c>
      <c r="P3542" s="171">
        <f t="shared" si="169"/>
        <v>0</v>
      </c>
      <c r="Q3542" s="171">
        <f t="shared" si="170"/>
        <v>0</v>
      </c>
      <c r="S3542" s="102" t="str">
        <f>IF(B3542="NET","",IFERROR(VLOOKUP(O3542,'2) Order Form'!$V$9:$V$905,1,FALSE),"Ikke med I order form"))</f>
        <v>Ikke med I order form</v>
      </c>
    </row>
    <row r="3543" spans="1:19">
      <c r="A3543">
        <v>845152</v>
      </c>
      <c r="B3543" t="s">
        <v>3182</v>
      </c>
      <c r="C3543" t="s">
        <v>3939</v>
      </c>
      <c r="D3543" t="s">
        <v>3198</v>
      </c>
      <c r="E3543" t="s">
        <v>3196</v>
      </c>
      <c r="F3543" t="s">
        <v>81</v>
      </c>
      <c r="G3543" t="s">
        <v>214</v>
      </c>
      <c r="H3543">
        <v>0</v>
      </c>
      <c r="I3543">
        <v>0</v>
      </c>
      <c r="J3543">
        <v>0</v>
      </c>
      <c r="K3543">
        <v>0</v>
      </c>
      <c r="L3543">
        <v>0</v>
      </c>
      <c r="N3543" s="171" t="str">
        <f t="shared" si="168"/>
        <v>845152-RUST-LXL</v>
      </c>
      <c r="O3543" s="172" t="str">
        <f>IF(B3543="NET","",IF(B3543="","",IFERROR(VLOOKUP(N3543,EAN!$A:$B,2,FALSE),"MANGLER - MÅ OPPDATERE EAN-FANEN")))</f>
        <v>MANGLER - MÅ OPPDATERE EAN-FANEN</v>
      </c>
      <c r="P3543" s="171">
        <f t="shared" si="169"/>
        <v>0</v>
      </c>
      <c r="Q3543" s="171">
        <f t="shared" si="170"/>
        <v>0</v>
      </c>
      <c r="S3543" s="102" t="str">
        <f>IF(B3543="NET","",IFERROR(VLOOKUP(O3543,'2) Order Form'!$V$9:$V$905,1,FALSE),"Ikke med I order form"))</f>
        <v>Ikke med I order form</v>
      </c>
    </row>
    <row r="3544" spans="1:19">
      <c r="A3544" s="140">
        <v>845153</v>
      </c>
      <c r="B3544" t="s">
        <v>170</v>
      </c>
      <c r="H3544" s="140">
        <v>202341</v>
      </c>
      <c r="I3544" s="140">
        <v>202342</v>
      </c>
      <c r="J3544" s="140">
        <v>202343</v>
      </c>
      <c r="K3544" s="140">
        <v>202344</v>
      </c>
      <c r="L3544" s="140">
        <v>202345</v>
      </c>
      <c r="N3544" s="171" t="str">
        <f t="shared" si="168"/>
        <v>845153-</v>
      </c>
      <c r="O3544" s="172" t="str">
        <f>IF(B3544="NET","",IF(B3544="","",IFERROR(VLOOKUP(N3544,EAN!$A:$B,2,FALSE),"MANGLER - MÅ OPPDATERE EAN-FANEN")))</f>
        <v/>
      </c>
      <c r="P3544" s="171">
        <f t="shared" si="169"/>
        <v>202341</v>
      </c>
      <c r="Q3544" s="171">
        <f t="shared" si="170"/>
        <v>202345</v>
      </c>
      <c r="S3544" s="102" t="str">
        <f>IF(B3544="NET","",IFERROR(VLOOKUP(O3544,'2) Order Form'!$V$9:$V$905,1,FALSE),"Ikke med I order form"))</f>
        <v/>
      </c>
    </row>
    <row r="3545" spans="1:19">
      <c r="A3545">
        <v>845153</v>
      </c>
      <c r="B3545" t="s">
        <v>3202</v>
      </c>
      <c r="C3545" t="s">
        <v>3939</v>
      </c>
      <c r="D3545" t="s">
        <v>3203</v>
      </c>
      <c r="E3545" t="s">
        <v>3204</v>
      </c>
      <c r="F3545" t="s">
        <v>8</v>
      </c>
      <c r="G3545" t="s">
        <v>214</v>
      </c>
      <c r="H3545">
        <v>0</v>
      </c>
      <c r="I3545">
        <v>0</v>
      </c>
      <c r="J3545">
        <v>0</v>
      </c>
      <c r="K3545">
        <v>0</v>
      </c>
      <c r="L3545">
        <v>0</v>
      </c>
      <c r="N3545" s="171" t="str">
        <f t="shared" si="168"/>
        <v>845153-WHPNK-S</v>
      </c>
      <c r="O3545" s="172" t="str">
        <f>IF(B3545="NET","",IF(B3545="","",IFERROR(VLOOKUP(N3545,EAN!$A:$B,2,FALSE),"MANGLER - MÅ OPPDATERE EAN-FANEN")))</f>
        <v>MANGLER - MÅ OPPDATERE EAN-FANEN</v>
      </c>
      <c r="P3545" s="171">
        <f t="shared" si="169"/>
        <v>0</v>
      </c>
      <c r="Q3545" s="171">
        <f t="shared" si="170"/>
        <v>0</v>
      </c>
      <c r="S3545" s="102" t="str">
        <f>IF(B3545="NET","",IFERROR(VLOOKUP(O3545,'2) Order Form'!$V$9:$V$905,1,FALSE),"Ikke med I order form"))</f>
        <v>Ikke med I order form</v>
      </c>
    </row>
    <row r="3546" spans="1:19">
      <c r="A3546">
        <v>845153</v>
      </c>
      <c r="B3546" t="s">
        <v>3202</v>
      </c>
      <c r="C3546" t="s">
        <v>3939</v>
      </c>
      <c r="D3546" t="s">
        <v>3205</v>
      </c>
      <c r="E3546" t="s">
        <v>3204</v>
      </c>
      <c r="F3546" t="s">
        <v>7</v>
      </c>
      <c r="G3546" t="s">
        <v>214</v>
      </c>
      <c r="H3546">
        <v>0</v>
      </c>
      <c r="I3546">
        <v>0</v>
      </c>
      <c r="J3546">
        <v>0</v>
      </c>
      <c r="K3546">
        <v>0</v>
      </c>
      <c r="L3546">
        <v>0</v>
      </c>
      <c r="N3546" s="171" t="str">
        <f t="shared" si="168"/>
        <v>845153-WHPNK-M</v>
      </c>
      <c r="O3546" s="172" t="str">
        <f>IF(B3546="NET","",IF(B3546="","",IFERROR(VLOOKUP(N3546,EAN!$A:$B,2,FALSE),"MANGLER - MÅ OPPDATERE EAN-FANEN")))</f>
        <v>MANGLER - MÅ OPPDATERE EAN-FANEN</v>
      </c>
      <c r="P3546" s="171">
        <f t="shared" si="169"/>
        <v>0</v>
      </c>
      <c r="Q3546" s="171">
        <f t="shared" si="170"/>
        <v>0</v>
      </c>
      <c r="S3546" s="102" t="str">
        <f>IF(B3546="NET","",IFERROR(VLOOKUP(O3546,'2) Order Form'!$V$9:$V$905,1,FALSE),"Ikke med I order form"))</f>
        <v>Ikke med I order form</v>
      </c>
    </row>
    <row r="3547" spans="1:19">
      <c r="A3547" s="140">
        <v>845154</v>
      </c>
      <c r="B3547" t="s">
        <v>170</v>
      </c>
      <c r="H3547" s="140">
        <v>202341</v>
      </c>
      <c r="I3547" s="140">
        <v>202342</v>
      </c>
      <c r="J3547" s="140">
        <v>202343</v>
      </c>
      <c r="K3547" s="140">
        <v>202344</v>
      </c>
      <c r="L3547" s="140">
        <v>202345</v>
      </c>
      <c r="N3547" s="171" t="str">
        <f t="shared" si="168"/>
        <v>845154-</v>
      </c>
      <c r="O3547" s="172" t="str">
        <f>IF(B3547="NET","",IF(B3547="","",IFERROR(VLOOKUP(N3547,EAN!$A:$B,2,FALSE),"MANGLER - MÅ OPPDATERE EAN-FANEN")))</f>
        <v/>
      </c>
      <c r="P3547" s="171">
        <f t="shared" si="169"/>
        <v>202341</v>
      </c>
      <c r="Q3547" s="171">
        <f t="shared" si="170"/>
        <v>202345</v>
      </c>
      <c r="S3547" s="102" t="str">
        <f>IF(B3547="NET","",IFERROR(VLOOKUP(O3547,'2) Order Form'!$V$9:$V$905,1,FALSE),"Ikke med I order form"))</f>
        <v/>
      </c>
    </row>
    <row r="3548" spans="1:19">
      <c r="A3548">
        <v>845154</v>
      </c>
      <c r="B3548" t="s">
        <v>4048</v>
      </c>
      <c r="C3548" t="s">
        <v>3939</v>
      </c>
      <c r="D3548" t="s">
        <v>445</v>
      </c>
      <c r="E3548" t="s">
        <v>936</v>
      </c>
      <c r="F3548" t="s">
        <v>79</v>
      </c>
      <c r="G3548" t="s">
        <v>111</v>
      </c>
      <c r="H3548">
        <v>0</v>
      </c>
      <c r="I3548">
        <v>0</v>
      </c>
      <c r="J3548">
        <v>0</v>
      </c>
      <c r="K3548">
        <v>0</v>
      </c>
      <c r="L3548">
        <v>0</v>
      </c>
      <c r="N3548" s="171" t="str">
        <f t="shared" si="168"/>
        <v>845154-MBLCK-SM</v>
      </c>
      <c r="O3548" s="172" t="str">
        <f>IF(B3548="NET","",IF(B3548="","",IFERROR(VLOOKUP(N3548,EAN!$A:$B,2,FALSE),"MANGLER - MÅ OPPDATERE EAN-FANEN")))</f>
        <v>MANGLER - MÅ OPPDATERE EAN-FANEN</v>
      </c>
      <c r="P3548" s="171">
        <f t="shared" si="169"/>
        <v>0</v>
      </c>
      <c r="Q3548" s="171">
        <f t="shared" si="170"/>
        <v>0</v>
      </c>
      <c r="S3548" s="102" t="str">
        <f>IF(B3548="NET","",IFERROR(VLOOKUP(O3548,'2) Order Form'!$V$9:$V$905,1,FALSE),"Ikke med I order form"))</f>
        <v>Ikke med I order form</v>
      </c>
    </row>
    <row r="3549" spans="1:19">
      <c r="A3549">
        <v>845154</v>
      </c>
      <c r="B3549" t="s">
        <v>4048</v>
      </c>
      <c r="C3549" t="s">
        <v>3939</v>
      </c>
      <c r="D3549" t="s">
        <v>446</v>
      </c>
      <c r="E3549" t="s">
        <v>936</v>
      </c>
      <c r="F3549" t="s">
        <v>80</v>
      </c>
      <c r="G3549" t="s">
        <v>111</v>
      </c>
      <c r="H3549">
        <v>0</v>
      </c>
      <c r="I3549">
        <v>0</v>
      </c>
      <c r="J3549">
        <v>0</v>
      </c>
      <c r="K3549">
        <v>0</v>
      </c>
      <c r="L3549">
        <v>0</v>
      </c>
      <c r="N3549" s="171" t="str">
        <f t="shared" si="168"/>
        <v>845154-MBLCK-ML</v>
      </c>
      <c r="O3549" s="172" t="str">
        <f>IF(B3549="NET","",IF(B3549="","",IFERROR(VLOOKUP(N3549,EAN!$A:$B,2,FALSE),"MANGLER - MÅ OPPDATERE EAN-FANEN")))</f>
        <v>MANGLER - MÅ OPPDATERE EAN-FANEN</v>
      </c>
      <c r="P3549" s="171">
        <f t="shared" si="169"/>
        <v>0</v>
      </c>
      <c r="Q3549" s="171">
        <f t="shared" si="170"/>
        <v>0</v>
      </c>
      <c r="S3549" s="102" t="str">
        <f>IF(B3549="NET","",IFERROR(VLOOKUP(O3549,'2) Order Form'!$V$9:$V$905,1,FALSE),"Ikke med I order form"))</f>
        <v>Ikke med I order form</v>
      </c>
    </row>
    <row r="3550" spans="1:19">
      <c r="A3550">
        <v>845154</v>
      </c>
      <c r="B3550" t="s">
        <v>4048</v>
      </c>
      <c r="C3550" t="s">
        <v>3939</v>
      </c>
      <c r="D3550" t="s">
        <v>447</v>
      </c>
      <c r="E3550" t="s">
        <v>936</v>
      </c>
      <c r="F3550" t="s">
        <v>81</v>
      </c>
      <c r="G3550" t="s">
        <v>111</v>
      </c>
      <c r="H3550">
        <v>0</v>
      </c>
      <c r="I3550">
        <v>0</v>
      </c>
      <c r="J3550">
        <v>0</v>
      </c>
      <c r="K3550">
        <v>0</v>
      </c>
      <c r="L3550">
        <v>0</v>
      </c>
      <c r="N3550" s="171" t="str">
        <f t="shared" si="168"/>
        <v>845154-MBLCK-LXL</v>
      </c>
      <c r="O3550" s="172" t="str">
        <f>IF(B3550="NET","",IF(B3550="","",IFERROR(VLOOKUP(N3550,EAN!$A:$B,2,FALSE),"MANGLER - MÅ OPPDATERE EAN-FANEN")))</f>
        <v>MANGLER - MÅ OPPDATERE EAN-FANEN</v>
      </c>
      <c r="P3550" s="171">
        <f t="shared" si="169"/>
        <v>0</v>
      </c>
      <c r="Q3550" s="171">
        <f t="shared" si="170"/>
        <v>0</v>
      </c>
      <c r="S3550" s="102" t="str">
        <f>IF(B3550="NET","",IFERROR(VLOOKUP(O3550,'2) Order Form'!$V$9:$V$905,1,FALSE),"Ikke med I order form"))</f>
        <v>Ikke med I order form</v>
      </c>
    </row>
    <row r="3551" spans="1:19">
      <c r="A3551">
        <v>845154</v>
      </c>
      <c r="B3551" t="s">
        <v>4048</v>
      </c>
      <c r="C3551" t="s">
        <v>3939</v>
      </c>
      <c r="D3551" t="s">
        <v>3581</v>
      </c>
      <c r="E3551" t="s">
        <v>3230</v>
      </c>
      <c r="F3551" t="s">
        <v>79</v>
      </c>
      <c r="G3551" t="s">
        <v>111</v>
      </c>
      <c r="H3551">
        <v>0</v>
      </c>
      <c r="I3551">
        <v>0</v>
      </c>
      <c r="J3551">
        <v>0</v>
      </c>
      <c r="K3551">
        <v>0</v>
      </c>
      <c r="L3551">
        <v>0</v>
      </c>
      <c r="N3551" s="171" t="str">
        <f t="shared" si="168"/>
        <v>845154-MTURQ-SM</v>
      </c>
      <c r="O3551" s="172" t="str">
        <f>IF(B3551="NET","",IF(B3551="","",IFERROR(VLOOKUP(N3551,EAN!$A:$B,2,FALSE),"MANGLER - MÅ OPPDATERE EAN-FANEN")))</f>
        <v>MANGLER - MÅ OPPDATERE EAN-FANEN</v>
      </c>
      <c r="P3551" s="171">
        <f t="shared" si="169"/>
        <v>0</v>
      </c>
      <c r="Q3551" s="171">
        <f t="shared" si="170"/>
        <v>0</v>
      </c>
      <c r="S3551" s="102" t="str">
        <f>IF(B3551="NET","",IFERROR(VLOOKUP(O3551,'2) Order Form'!$V$9:$V$905,1,FALSE),"Ikke med I order form"))</f>
        <v>Ikke med I order form</v>
      </c>
    </row>
    <row r="3552" spans="1:19">
      <c r="A3552">
        <v>845154</v>
      </c>
      <c r="B3552" t="s">
        <v>4048</v>
      </c>
      <c r="C3552" t="s">
        <v>3939</v>
      </c>
      <c r="D3552" t="s">
        <v>3582</v>
      </c>
      <c r="E3552" t="s">
        <v>3230</v>
      </c>
      <c r="F3552" t="s">
        <v>80</v>
      </c>
      <c r="G3552" t="s">
        <v>111</v>
      </c>
      <c r="H3552">
        <v>0</v>
      </c>
      <c r="I3552">
        <v>0</v>
      </c>
      <c r="J3552">
        <v>0</v>
      </c>
      <c r="K3552">
        <v>0</v>
      </c>
      <c r="L3552">
        <v>0</v>
      </c>
      <c r="N3552" s="171" t="str">
        <f t="shared" si="168"/>
        <v>845154-MTURQ-ML</v>
      </c>
      <c r="O3552" s="172" t="str">
        <f>IF(B3552="NET","",IF(B3552="","",IFERROR(VLOOKUP(N3552,EAN!$A:$B,2,FALSE),"MANGLER - MÅ OPPDATERE EAN-FANEN")))</f>
        <v>MANGLER - MÅ OPPDATERE EAN-FANEN</v>
      </c>
      <c r="P3552" s="171">
        <f t="shared" si="169"/>
        <v>0</v>
      </c>
      <c r="Q3552" s="171">
        <f t="shared" si="170"/>
        <v>0</v>
      </c>
      <c r="S3552" s="102" t="str">
        <f>IF(B3552="NET","",IFERROR(VLOOKUP(O3552,'2) Order Form'!$V$9:$V$905,1,FALSE),"Ikke med I order form"))</f>
        <v>Ikke med I order form</v>
      </c>
    </row>
    <row r="3553" spans="1:19">
      <c r="A3553">
        <v>845154</v>
      </c>
      <c r="B3553" t="s">
        <v>4048</v>
      </c>
      <c r="C3553" t="s">
        <v>3939</v>
      </c>
      <c r="D3553" t="s">
        <v>3678</v>
      </c>
      <c r="E3553" t="s">
        <v>3230</v>
      </c>
      <c r="F3553" t="s">
        <v>81</v>
      </c>
      <c r="G3553" t="s">
        <v>111</v>
      </c>
      <c r="H3553">
        <v>-33</v>
      </c>
      <c r="I3553">
        <v>-33</v>
      </c>
      <c r="J3553">
        <v>-33</v>
      </c>
      <c r="K3553">
        <v>-33</v>
      </c>
      <c r="L3553">
        <v>-33</v>
      </c>
      <c r="N3553" s="171" t="str">
        <f t="shared" si="168"/>
        <v>845154-MTURQ-LXL</v>
      </c>
      <c r="O3553" s="172" t="str">
        <f>IF(B3553="NET","",IF(B3553="","",IFERROR(VLOOKUP(N3553,EAN!$A:$B,2,FALSE),"MANGLER - MÅ OPPDATERE EAN-FANEN")))</f>
        <v>MANGLER - MÅ OPPDATERE EAN-FANEN</v>
      </c>
      <c r="P3553" s="171">
        <f t="shared" si="169"/>
        <v>-33</v>
      </c>
      <c r="Q3553" s="171">
        <f t="shared" si="170"/>
        <v>-33</v>
      </c>
      <c r="S3553" s="102" t="str">
        <f>IF(B3553="NET","",IFERROR(VLOOKUP(O3553,'2) Order Form'!$V$9:$V$905,1,FALSE),"Ikke med I order form"))</f>
        <v>Ikke med I order form</v>
      </c>
    </row>
    <row r="3554" spans="1:19">
      <c r="A3554">
        <v>845154</v>
      </c>
      <c r="B3554" t="s">
        <v>4048</v>
      </c>
      <c r="C3554" t="s">
        <v>3939</v>
      </c>
      <c r="D3554" t="s">
        <v>131</v>
      </c>
      <c r="E3554" t="s">
        <v>84</v>
      </c>
      <c r="F3554" t="s">
        <v>79</v>
      </c>
      <c r="G3554" t="s">
        <v>111</v>
      </c>
      <c r="H3554">
        <v>0</v>
      </c>
      <c r="I3554">
        <v>0</v>
      </c>
      <c r="J3554">
        <v>0</v>
      </c>
      <c r="K3554">
        <v>0</v>
      </c>
      <c r="L3554">
        <v>0</v>
      </c>
      <c r="N3554" s="171" t="str">
        <f t="shared" si="168"/>
        <v>845154-MWHTE-SM</v>
      </c>
      <c r="O3554" s="172" t="str">
        <f>IF(B3554="NET","",IF(B3554="","",IFERROR(VLOOKUP(N3554,EAN!$A:$B,2,FALSE),"MANGLER - MÅ OPPDATERE EAN-FANEN")))</f>
        <v>MANGLER - MÅ OPPDATERE EAN-FANEN</v>
      </c>
      <c r="P3554" s="171">
        <f t="shared" si="169"/>
        <v>0</v>
      </c>
      <c r="Q3554" s="171">
        <f t="shared" si="170"/>
        <v>0</v>
      </c>
      <c r="S3554" s="102" t="str">
        <f>IF(B3554="NET","",IFERROR(VLOOKUP(O3554,'2) Order Form'!$V$9:$V$905,1,FALSE),"Ikke med I order form"))</f>
        <v>Ikke med I order form</v>
      </c>
    </row>
    <row r="3555" spans="1:19">
      <c r="A3555">
        <v>845154</v>
      </c>
      <c r="B3555" t="s">
        <v>4048</v>
      </c>
      <c r="C3555" t="s">
        <v>3939</v>
      </c>
      <c r="D3555" t="s">
        <v>132</v>
      </c>
      <c r="E3555" t="s">
        <v>84</v>
      </c>
      <c r="F3555" t="s">
        <v>80</v>
      </c>
      <c r="G3555" t="s">
        <v>111</v>
      </c>
      <c r="H3555">
        <v>0</v>
      </c>
      <c r="I3555">
        <v>0</v>
      </c>
      <c r="J3555">
        <v>0</v>
      </c>
      <c r="K3555">
        <v>0</v>
      </c>
      <c r="L3555">
        <v>0</v>
      </c>
      <c r="N3555" s="171" t="str">
        <f t="shared" si="168"/>
        <v>845154-MWHTE-ML</v>
      </c>
      <c r="O3555" s="172" t="str">
        <f>IF(B3555="NET","",IF(B3555="","",IFERROR(VLOOKUP(N3555,EAN!$A:$B,2,FALSE),"MANGLER - MÅ OPPDATERE EAN-FANEN")))</f>
        <v>MANGLER - MÅ OPPDATERE EAN-FANEN</v>
      </c>
      <c r="P3555" s="171">
        <f t="shared" si="169"/>
        <v>0</v>
      </c>
      <c r="Q3555" s="171">
        <f t="shared" si="170"/>
        <v>0</v>
      </c>
      <c r="S3555" s="102" t="str">
        <f>IF(B3555="NET","",IFERROR(VLOOKUP(O3555,'2) Order Form'!$V$9:$V$905,1,FALSE),"Ikke med I order form"))</f>
        <v>Ikke med I order form</v>
      </c>
    </row>
    <row r="3556" spans="1:19">
      <c r="A3556">
        <v>845154</v>
      </c>
      <c r="B3556" t="s">
        <v>4048</v>
      </c>
      <c r="C3556" t="s">
        <v>3939</v>
      </c>
      <c r="D3556" t="s">
        <v>133</v>
      </c>
      <c r="E3556" t="s">
        <v>84</v>
      </c>
      <c r="F3556" t="s">
        <v>81</v>
      </c>
      <c r="G3556" t="s">
        <v>111</v>
      </c>
      <c r="H3556">
        <v>0</v>
      </c>
      <c r="I3556">
        <v>0</v>
      </c>
      <c r="J3556">
        <v>0</v>
      </c>
      <c r="K3556">
        <v>0</v>
      </c>
      <c r="L3556">
        <v>0</v>
      </c>
      <c r="N3556" s="171" t="str">
        <f t="shared" si="168"/>
        <v>845154-MWHTE-LXL</v>
      </c>
      <c r="O3556" s="172" t="str">
        <f>IF(B3556="NET","",IF(B3556="","",IFERROR(VLOOKUP(N3556,EAN!$A:$B,2,FALSE),"MANGLER - MÅ OPPDATERE EAN-FANEN")))</f>
        <v>MANGLER - MÅ OPPDATERE EAN-FANEN</v>
      </c>
      <c r="P3556" s="171">
        <f t="shared" si="169"/>
        <v>0</v>
      </c>
      <c r="Q3556" s="171">
        <f t="shared" si="170"/>
        <v>0</v>
      </c>
      <c r="S3556" s="102" t="str">
        <f>IF(B3556="NET","",IFERROR(VLOOKUP(O3556,'2) Order Form'!$V$9:$V$905,1,FALSE),"Ikke med I order form"))</f>
        <v>Ikke med I order form</v>
      </c>
    </row>
    <row r="3557" spans="1:19">
      <c r="A3557">
        <v>845154</v>
      </c>
      <c r="B3557" t="s">
        <v>4048</v>
      </c>
      <c r="C3557" t="s">
        <v>3939</v>
      </c>
      <c r="D3557" t="s">
        <v>3679</v>
      </c>
      <c r="E3557" t="s">
        <v>3232</v>
      </c>
      <c r="F3557" t="s">
        <v>79</v>
      </c>
      <c r="G3557" t="s">
        <v>111</v>
      </c>
      <c r="H3557">
        <v>0</v>
      </c>
      <c r="I3557">
        <v>0</v>
      </c>
      <c r="J3557">
        <v>0</v>
      </c>
      <c r="K3557">
        <v>0</v>
      </c>
      <c r="L3557">
        <v>0</v>
      </c>
      <c r="N3557" s="171" t="str">
        <f t="shared" si="168"/>
        <v>845154-PANTH-SM</v>
      </c>
      <c r="O3557" s="172" t="str">
        <f>IF(B3557="NET","",IF(B3557="","",IFERROR(VLOOKUP(N3557,EAN!$A:$B,2,FALSE),"MANGLER - MÅ OPPDATERE EAN-FANEN")))</f>
        <v>MANGLER - MÅ OPPDATERE EAN-FANEN</v>
      </c>
      <c r="P3557" s="171">
        <f t="shared" si="169"/>
        <v>0</v>
      </c>
      <c r="Q3557" s="171">
        <f t="shared" si="170"/>
        <v>0</v>
      </c>
      <c r="S3557" s="102" t="str">
        <f>IF(B3557="NET","",IFERROR(VLOOKUP(O3557,'2) Order Form'!$V$9:$V$905,1,FALSE),"Ikke med I order form"))</f>
        <v>Ikke med I order form</v>
      </c>
    </row>
    <row r="3558" spans="1:19">
      <c r="A3558">
        <v>845154</v>
      </c>
      <c r="B3558" t="s">
        <v>4048</v>
      </c>
      <c r="C3558" t="s">
        <v>3939</v>
      </c>
      <c r="D3558" t="s">
        <v>3680</v>
      </c>
      <c r="E3558" t="s">
        <v>3232</v>
      </c>
      <c r="F3558" t="s">
        <v>80</v>
      </c>
      <c r="G3558" t="s">
        <v>111</v>
      </c>
      <c r="H3558">
        <v>0</v>
      </c>
      <c r="I3558">
        <v>0</v>
      </c>
      <c r="J3558">
        <v>0</v>
      </c>
      <c r="K3558">
        <v>0</v>
      </c>
      <c r="L3558">
        <v>0</v>
      </c>
      <c r="N3558" s="171" t="str">
        <f t="shared" si="168"/>
        <v>845154-PANTH-ML</v>
      </c>
      <c r="O3558" s="172" t="str">
        <f>IF(B3558="NET","",IF(B3558="","",IFERROR(VLOOKUP(N3558,EAN!$A:$B,2,FALSE),"MANGLER - MÅ OPPDATERE EAN-FANEN")))</f>
        <v>MANGLER - MÅ OPPDATERE EAN-FANEN</v>
      </c>
      <c r="P3558" s="171">
        <f t="shared" si="169"/>
        <v>0</v>
      </c>
      <c r="Q3558" s="171">
        <f t="shared" si="170"/>
        <v>0</v>
      </c>
      <c r="S3558" s="102" t="str">
        <f>IF(B3558="NET","",IFERROR(VLOOKUP(O3558,'2) Order Form'!$V$9:$V$905,1,FALSE),"Ikke med I order form"))</f>
        <v>Ikke med I order form</v>
      </c>
    </row>
    <row r="3559" spans="1:19">
      <c r="A3559">
        <v>845154</v>
      </c>
      <c r="B3559" t="s">
        <v>4048</v>
      </c>
      <c r="C3559" t="s">
        <v>3939</v>
      </c>
      <c r="D3559" t="s">
        <v>3681</v>
      </c>
      <c r="E3559" t="s">
        <v>3232</v>
      </c>
      <c r="F3559" t="s">
        <v>81</v>
      </c>
      <c r="G3559" t="s">
        <v>111</v>
      </c>
      <c r="H3559">
        <v>0</v>
      </c>
      <c r="I3559">
        <v>0</v>
      </c>
      <c r="J3559">
        <v>0</v>
      </c>
      <c r="K3559">
        <v>0</v>
      </c>
      <c r="L3559">
        <v>0</v>
      </c>
      <c r="N3559" s="171" t="str">
        <f t="shared" si="168"/>
        <v>845154-PANTH-LXL</v>
      </c>
      <c r="O3559" s="172" t="str">
        <f>IF(B3559="NET","",IF(B3559="","",IFERROR(VLOOKUP(N3559,EAN!$A:$B,2,FALSE),"MANGLER - MÅ OPPDATERE EAN-FANEN")))</f>
        <v>MANGLER - MÅ OPPDATERE EAN-FANEN</v>
      </c>
      <c r="P3559" s="171">
        <f t="shared" si="169"/>
        <v>0</v>
      </c>
      <c r="Q3559" s="171">
        <f t="shared" si="170"/>
        <v>0</v>
      </c>
      <c r="S3559" s="102" t="str">
        <f>IF(B3559="NET","",IFERROR(VLOOKUP(O3559,'2) Order Form'!$V$9:$V$905,1,FALSE),"Ikke med I order form"))</f>
        <v>Ikke med I order form</v>
      </c>
    </row>
    <row r="3560" spans="1:19">
      <c r="A3560">
        <v>845154</v>
      </c>
      <c r="B3560" t="s">
        <v>4048</v>
      </c>
      <c r="C3560" t="s">
        <v>3939</v>
      </c>
      <c r="D3560" t="s">
        <v>4015</v>
      </c>
      <c r="E3560" t="s">
        <v>3941</v>
      </c>
      <c r="F3560" t="s">
        <v>79</v>
      </c>
      <c r="G3560" t="s">
        <v>111</v>
      </c>
      <c r="H3560">
        <v>0</v>
      </c>
      <c r="I3560">
        <v>0</v>
      </c>
      <c r="J3560">
        <v>0</v>
      </c>
      <c r="K3560">
        <v>0</v>
      </c>
      <c r="L3560">
        <v>0</v>
      </c>
      <c r="N3560" s="171" t="str">
        <f t="shared" si="168"/>
        <v>845154-TUSKN-SM</v>
      </c>
      <c r="O3560" s="172" t="str">
        <f>IF(B3560="NET","",IF(B3560="","",IFERROR(VLOOKUP(N3560,EAN!$A:$B,2,FALSE),"MANGLER - MÅ OPPDATERE EAN-FANEN")))</f>
        <v>MANGLER - MÅ OPPDATERE EAN-FANEN</v>
      </c>
      <c r="P3560" s="171">
        <f t="shared" si="169"/>
        <v>0</v>
      </c>
      <c r="Q3560" s="171">
        <f t="shared" si="170"/>
        <v>0</v>
      </c>
      <c r="S3560" s="102" t="str">
        <f>IF(B3560="NET","",IFERROR(VLOOKUP(O3560,'2) Order Form'!$V$9:$V$905,1,FALSE),"Ikke med I order form"))</f>
        <v>Ikke med I order form</v>
      </c>
    </row>
    <row r="3561" spans="1:19">
      <c r="A3561">
        <v>845154</v>
      </c>
      <c r="B3561" t="s">
        <v>4048</v>
      </c>
      <c r="C3561" t="s">
        <v>3939</v>
      </c>
      <c r="D3561" t="s">
        <v>4016</v>
      </c>
      <c r="E3561" t="s">
        <v>3941</v>
      </c>
      <c r="F3561" t="s">
        <v>80</v>
      </c>
      <c r="G3561" t="s">
        <v>111</v>
      </c>
      <c r="H3561">
        <v>0</v>
      </c>
      <c r="I3561">
        <v>0</v>
      </c>
      <c r="J3561">
        <v>0</v>
      </c>
      <c r="K3561">
        <v>0</v>
      </c>
      <c r="L3561">
        <v>0</v>
      </c>
      <c r="N3561" s="171" t="str">
        <f t="shared" si="168"/>
        <v>845154-TUSKN-ML</v>
      </c>
      <c r="O3561" s="172" t="str">
        <f>IF(B3561="NET","",IF(B3561="","",IFERROR(VLOOKUP(N3561,EAN!$A:$B,2,FALSE),"MANGLER - MÅ OPPDATERE EAN-FANEN")))</f>
        <v>MANGLER - MÅ OPPDATERE EAN-FANEN</v>
      </c>
      <c r="P3561" s="171">
        <f t="shared" si="169"/>
        <v>0</v>
      </c>
      <c r="Q3561" s="171">
        <f t="shared" si="170"/>
        <v>0</v>
      </c>
      <c r="S3561" s="102" t="str">
        <f>IF(B3561="NET","",IFERROR(VLOOKUP(O3561,'2) Order Form'!$V$9:$V$905,1,FALSE),"Ikke med I order form"))</f>
        <v>Ikke med I order form</v>
      </c>
    </row>
    <row r="3562" spans="1:19">
      <c r="A3562">
        <v>845154</v>
      </c>
      <c r="B3562" t="s">
        <v>4048</v>
      </c>
      <c r="C3562" t="s">
        <v>3939</v>
      </c>
      <c r="D3562" t="s">
        <v>4017</v>
      </c>
      <c r="E3562" t="s">
        <v>3941</v>
      </c>
      <c r="F3562" t="s">
        <v>81</v>
      </c>
      <c r="G3562" t="s">
        <v>111</v>
      </c>
      <c r="H3562">
        <v>0</v>
      </c>
      <c r="I3562">
        <v>0</v>
      </c>
      <c r="J3562">
        <v>0</v>
      </c>
      <c r="K3562">
        <v>0</v>
      </c>
      <c r="L3562">
        <v>0</v>
      </c>
      <c r="N3562" s="171" t="str">
        <f t="shared" si="168"/>
        <v>845154-TUSKN-LXL</v>
      </c>
      <c r="O3562" s="172" t="str">
        <f>IF(B3562="NET","",IF(B3562="","",IFERROR(VLOOKUP(N3562,EAN!$A:$B,2,FALSE),"MANGLER - MÅ OPPDATERE EAN-FANEN")))</f>
        <v>MANGLER - MÅ OPPDATERE EAN-FANEN</v>
      </c>
      <c r="P3562" s="171">
        <f t="shared" si="169"/>
        <v>0</v>
      </c>
      <c r="Q3562" s="171">
        <f t="shared" si="170"/>
        <v>0</v>
      </c>
      <c r="S3562" s="102" t="str">
        <f>IF(B3562="NET","",IFERROR(VLOOKUP(O3562,'2) Order Form'!$V$9:$V$905,1,FALSE),"Ikke med I order form"))</f>
        <v>Ikke med I order form</v>
      </c>
    </row>
    <row r="3563" spans="1:19">
      <c r="A3563">
        <v>845154</v>
      </c>
      <c r="B3563" t="s">
        <v>4048</v>
      </c>
      <c r="C3563" t="s">
        <v>3939</v>
      </c>
      <c r="D3563" t="s">
        <v>1497</v>
      </c>
      <c r="E3563" t="s">
        <v>1475</v>
      </c>
      <c r="F3563" t="s">
        <v>79</v>
      </c>
      <c r="G3563" t="s">
        <v>111</v>
      </c>
      <c r="H3563">
        <v>0</v>
      </c>
      <c r="I3563">
        <v>0</v>
      </c>
      <c r="J3563">
        <v>0</v>
      </c>
      <c r="K3563">
        <v>0</v>
      </c>
      <c r="L3563">
        <v>0</v>
      </c>
      <c r="N3563" s="171" t="str">
        <f t="shared" si="168"/>
        <v>845154-WOLND-SM</v>
      </c>
      <c r="O3563" s="172" t="str">
        <f>IF(B3563="NET","",IF(B3563="","",IFERROR(VLOOKUP(N3563,EAN!$A:$B,2,FALSE),"MANGLER - MÅ OPPDATERE EAN-FANEN")))</f>
        <v>MANGLER - MÅ OPPDATERE EAN-FANEN</v>
      </c>
      <c r="P3563" s="171">
        <f t="shared" si="169"/>
        <v>0</v>
      </c>
      <c r="Q3563" s="171">
        <f t="shared" si="170"/>
        <v>0</v>
      </c>
      <c r="S3563" s="102" t="str">
        <f>IF(B3563="NET","",IFERROR(VLOOKUP(O3563,'2) Order Form'!$V$9:$V$905,1,FALSE),"Ikke med I order form"))</f>
        <v>Ikke med I order form</v>
      </c>
    </row>
    <row r="3564" spans="1:19">
      <c r="A3564">
        <v>845154</v>
      </c>
      <c r="B3564" t="s">
        <v>4048</v>
      </c>
      <c r="C3564" t="s">
        <v>3939</v>
      </c>
      <c r="D3564" t="s">
        <v>1498</v>
      </c>
      <c r="E3564" t="s">
        <v>1475</v>
      </c>
      <c r="F3564" t="s">
        <v>80</v>
      </c>
      <c r="G3564" t="s">
        <v>111</v>
      </c>
      <c r="H3564">
        <v>0</v>
      </c>
      <c r="I3564">
        <v>0</v>
      </c>
      <c r="J3564">
        <v>0</v>
      </c>
      <c r="K3564">
        <v>0</v>
      </c>
      <c r="L3564">
        <v>0</v>
      </c>
      <c r="N3564" s="171" t="str">
        <f t="shared" si="168"/>
        <v>845154-WOLND-ML</v>
      </c>
      <c r="O3564" s="172" t="str">
        <f>IF(B3564="NET","",IF(B3564="","",IFERROR(VLOOKUP(N3564,EAN!$A:$B,2,FALSE),"MANGLER - MÅ OPPDATERE EAN-FANEN")))</f>
        <v>MANGLER - MÅ OPPDATERE EAN-FANEN</v>
      </c>
      <c r="P3564" s="171">
        <f t="shared" si="169"/>
        <v>0</v>
      </c>
      <c r="Q3564" s="171">
        <f t="shared" si="170"/>
        <v>0</v>
      </c>
      <c r="S3564" s="102" t="str">
        <f>IF(B3564="NET","",IFERROR(VLOOKUP(O3564,'2) Order Form'!$V$9:$V$905,1,FALSE),"Ikke med I order form"))</f>
        <v>Ikke med I order form</v>
      </c>
    </row>
    <row r="3565" spans="1:19">
      <c r="A3565">
        <v>845154</v>
      </c>
      <c r="B3565" t="s">
        <v>4048</v>
      </c>
      <c r="C3565" t="s">
        <v>3939</v>
      </c>
      <c r="D3565" t="s">
        <v>1499</v>
      </c>
      <c r="E3565" t="s">
        <v>1475</v>
      </c>
      <c r="F3565" t="s">
        <v>81</v>
      </c>
      <c r="G3565" t="s">
        <v>111</v>
      </c>
      <c r="H3565">
        <v>0</v>
      </c>
      <c r="I3565">
        <v>0</v>
      </c>
      <c r="J3565">
        <v>0</v>
      </c>
      <c r="K3565">
        <v>0</v>
      </c>
      <c r="L3565">
        <v>0</v>
      </c>
      <c r="N3565" s="171" t="str">
        <f t="shared" si="168"/>
        <v>845154-WOLND-LXL</v>
      </c>
      <c r="O3565" s="172" t="str">
        <f>IF(B3565="NET","",IF(B3565="","",IFERROR(VLOOKUP(N3565,EAN!$A:$B,2,FALSE),"MANGLER - MÅ OPPDATERE EAN-FANEN")))</f>
        <v>MANGLER - MÅ OPPDATERE EAN-FANEN</v>
      </c>
      <c r="P3565" s="171">
        <f t="shared" si="169"/>
        <v>0</v>
      </c>
      <c r="Q3565" s="171">
        <f t="shared" si="170"/>
        <v>0</v>
      </c>
      <c r="S3565" s="102" t="str">
        <f>IF(B3565="NET","",IFERROR(VLOOKUP(O3565,'2) Order Form'!$V$9:$V$905,1,FALSE),"Ikke med I order form"))</f>
        <v>Ikke med I order form</v>
      </c>
    </row>
    <row r="3566" spans="1:19">
      <c r="A3566" s="140">
        <v>845155</v>
      </c>
      <c r="B3566" t="s">
        <v>170</v>
      </c>
      <c r="H3566" s="140">
        <v>202341</v>
      </c>
      <c r="I3566" s="140">
        <v>202342</v>
      </c>
      <c r="J3566" s="140">
        <v>202343</v>
      </c>
      <c r="K3566" s="140">
        <v>202344</v>
      </c>
      <c r="L3566" s="140">
        <v>202345</v>
      </c>
      <c r="N3566" s="171" t="str">
        <f t="shared" si="168"/>
        <v>845155-</v>
      </c>
      <c r="O3566" s="172" t="str">
        <f>IF(B3566="NET","",IF(B3566="","",IFERROR(VLOOKUP(N3566,EAN!$A:$B,2,FALSE),"MANGLER - MÅ OPPDATERE EAN-FANEN")))</f>
        <v/>
      </c>
      <c r="P3566" s="171">
        <f t="shared" si="169"/>
        <v>202341</v>
      </c>
      <c r="Q3566" s="171">
        <f t="shared" si="170"/>
        <v>202345</v>
      </c>
      <c r="S3566" s="102" t="str">
        <f>IF(B3566="NET","",IFERROR(VLOOKUP(O3566,'2) Order Form'!$V$9:$V$905,1,FALSE),"Ikke med I order form"))</f>
        <v/>
      </c>
    </row>
    <row r="3567" spans="1:19">
      <c r="A3567">
        <v>845155</v>
      </c>
      <c r="B3567" t="s">
        <v>4049</v>
      </c>
      <c r="C3567" t="s">
        <v>3939</v>
      </c>
      <c r="D3567" t="s">
        <v>3597</v>
      </c>
      <c r="E3567" t="s">
        <v>3598</v>
      </c>
      <c r="F3567" t="s">
        <v>79</v>
      </c>
      <c r="G3567" t="s">
        <v>111</v>
      </c>
      <c r="H3567">
        <v>0</v>
      </c>
      <c r="I3567">
        <v>0</v>
      </c>
      <c r="J3567">
        <v>0</v>
      </c>
      <c r="K3567">
        <v>0</v>
      </c>
      <c r="L3567">
        <v>0</v>
      </c>
      <c r="N3567" s="171" t="str">
        <f t="shared" si="168"/>
        <v>845155-BARBM-SM</v>
      </c>
      <c r="O3567" s="172" t="str">
        <f>IF(B3567="NET","",IF(B3567="","",IFERROR(VLOOKUP(N3567,EAN!$A:$B,2,FALSE),"MANGLER - MÅ OPPDATERE EAN-FANEN")))</f>
        <v>MANGLER - MÅ OPPDATERE EAN-FANEN</v>
      </c>
      <c r="P3567" s="171">
        <f t="shared" si="169"/>
        <v>0</v>
      </c>
      <c r="Q3567" s="171">
        <f t="shared" si="170"/>
        <v>0</v>
      </c>
      <c r="S3567" s="102" t="str">
        <f>IF(B3567="NET","",IFERROR(VLOOKUP(O3567,'2) Order Form'!$V$9:$V$905,1,FALSE),"Ikke med I order form"))</f>
        <v>Ikke med I order form</v>
      </c>
    </row>
    <row r="3568" spans="1:19">
      <c r="A3568">
        <v>845155</v>
      </c>
      <c r="B3568" t="s">
        <v>4049</v>
      </c>
      <c r="C3568" t="s">
        <v>3939</v>
      </c>
      <c r="D3568" t="s">
        <v>3599</v>
      </c>
      <c r="E3568" t="s">
        <v>3598</v>
      </c>
      <c r="F3568" t="s">
        <v>80</v>
      </c>
      <c r="G3568" t="s">
        <v>111</v>
      </c>
      <c r="H3568">
        <v>0</v>
      </c>
      <c r="I3568">
        <v>0</v>
      </c>
      <c r="J3568">
        <v>0</v>
      </c>
      <c r="K3568">
        <v>0</v>
      </c>
      <c r="L3568">
        <v>0</v>
      </c>
      <c r="N3568" s="171" t="str">
        <f t="shared" si="168"/>
        <v>845155-BARBM-ML</v>
      </c>
      <c r="O3568" s="172" t="str">
        <f>IF(B3568="NET","",IF(B3568="","",IFERROR(VLOOKUP(N3568,EAN!$A:$B,2,FALSE),"MANGLER - MÅ OPPDATERE EAN-FANEN")))</f>
        <v>MANGLER - MÅ OPPDATERE EAN-FANEN</v>
      </c>
      <c r="P3568" s="171">
        <f t="shared" si="169"/>
        <v>0</v>
      </c>
      <c r="Q3568" s="171">
        <f t="shared" si="170"/>
        <v>0</v>
      </c>
      <c r="S3568" s="102" t="str">
        <f>IF(B3568="NET","",IFERROR(VLOOKUP(O3568,'2) Order Form'!$V$9:$V$905,1,FALSE),"Ikke med I order form"))</f>
        <v>Ikke med I order form</v>
      </c>
    </row>
    <row r="3569" spans="1:19">
      <c r="A3569">
        <v>845155</v>
      </c>
      <c r="B3569" t="s">
        <v>4049</v>
      </c>
      <c r="C3569" t="s">
        <v>3939</v>
      </c>
      <c r="D3569" t="s">
        <v>3600</v>
      </c>
      <c r="E3569" t="s">
        <v>3598</v>
      </c>
      <c r="F3569" t="s">
        <v>81</v>
      </c>
      <c r="G3569" t="s">
        <v>111</v>
      </c>
      <c r="H3569">
        <v>0</v>
      </c>
      <c r="I3569">
        <v>0</v>
      </c>
      <c r="J3569">
        <v>0</v>
      </c>
      <c r="K3569">
        <v>0</v>
      </c>
      <c r="L3569">
        <v>0</v>
      </c>
      <c r="N3569" s="171" t="str">
        <f t="shared" si="168"/>
        <v>845155-BARBM-LXL</v>
      </c>
      <c r="O3569" s="172" t="str">
        <f>IF(B3569="NET","",IF(B3569="","",IFERROR(VLOOKUP(N3569,EAN!$A:$B,2,FALSE),"MANGLER - MÅ OPPDATERE EAN-FANEN")))</f>
        <v>MANGLER - MÅ OPPDATERE EAN-FANEN</v>
      </c>
      <c r="P3569" s="171">
        <f t="shared" si="169"/>
        <v>0</v>
      </c>
      <c r="Q3569" s="171">
        <f t="shared" si="170"/>
        <v>0</v>
      </c>
      <c r="S3569" s="102" t="str">
        <f>IF(B3569="NET","",IFERROR(VLOOKUP(O3569,'2) Order Form'!$V$9:$V$905,1,FALSE),"Ikke med I order form"))</f>
        <v>Ikke med I order form</v>
      </c>
    </row>
    <row r="3570" spans="1:19">
      <c r="A3570">
        <v>845155</v>
      </c>
      <c r="B3570" t="s">
        <v>4049</v>
      </c>
      <c r="C3570" t="s">
        <v>3939</v>
      </c>
      <c r="D3570" t="s">
        <v>1046</v>
      </c>
      <c r="E3570" t="s">
        <v>2870</v>
      </c>
      <c r="F3570" t="s">
        <v>79</v>
      </c>
      <c r="G3570" t="s">
        <v>111</v>
      </c>
      <c r="H3570">
        <v>0</v>
      </c>
      <c r="I3570">
        <v>0</v>
      </c>
      <c r="J3570">
        <v>0</v>
      </c>
      <c r="K3570">
        <v>0</v>
      </c>
      <c r="L3570">
        <v>0</v>
      </c>
      <c r="N3570" s="171" t="str">
        <f t="shared" si="168"/>
        <v>845155-BRWHT-SM</v>
      </c>
      <c r="O3570" s="172" t="str">
        <f>IF(B3570="NET","",IF(B3570="","",IFERROR(VLOOKUP(N3570,EAN!$A:$B,2,FALSE),"MANGLER - MÅ OPPDATERE EAN-FANEN")))</f>
        <v>MANGLER - MÅ OPPDATERE EAN-FANEN</v>
      </c>
      <c r="P3570" s="171">
        <f t="shared" si="169"/>
        <v>0</v>
      </c>
      <c r="Q3570" s="171">
        <f t="shared" si="170"/>
        <v>0</v>
      </c>
      <c r="S3570" s="102" t="str">
        <f>IF(B3570="NET","",IFERROR(VLOOKUP(O3570,'2) Order Form'!$V$9:$V$905,1,FALSE),"Ikke med I order form"))</f>
        <v>Ikke med I order form</v>
      </c>
    </row>
    <row r="3571" spans="1:19">
      <c r="A3571">
        <v>845155</v>
      </c>
      <c r="B3571" t="s">
        <v>4049</v>
      </c>
      <c r="C3571" t="s">
        <v>3939</v>
      </c>
      <c r="D3571" t="s">
        <v>1047</v>
      </c>
      <c r="E3571" t="s">
        <v>2870</v>
      </c>
      <c r="F3571" t="s">
        <v>80</v>
      </c>
      <c r="G3571" t="s">
        <v>111</v>
      </c>
      <c r="H3571">
        <v>0</v>
      </c>
      <c r="I3571">
        <v>0</v>
      </c>
      <c r="J3571">
        <v>0</v>
      </c>
      <c r="K3571">
        <v>0</v>
      </c>
      <c r="L3571">
        <v>0</v>
      </c>
      <c r="N3571" s="171" t="str">
        <f t="shared" si="168"/>
        <v>845155-BRWHT-ML</v>
      </c>
      <c r="O3571" s="172" t="str">
        <f>IF(B3571="NET","",IF(B3571="","",IFERROR(VLOOKUP(N3571,EAN!$A:$B,2,FALSE),"MANGLER - MÅ OPPDATERE EAN-FANEN")))</f>
        <v>MANGLER - MÅ OPPDATERE EAN-FANEN</v>
      </c>
      <c r="P3571" s="171">
        <f t="shared" si="169"/>
        <v>0</v>
      </c>
      <c r="Q3571" s="171">
        <f t="shared" si="170"/>
        <v>0</v>
      </c>
      <c r="S3571" s="102" t="str">
        <f>IF(B3571="NET","",IFERROR(VLOOKUP(O3571,'2) Order Form'!$V$9:$V$905,1,FALSE),"Ikke med I order form"))</f>
        <v>Ikke med I order form</v>
      </c>
    </row>
    <row r="3572" spans="1:19">
      <c r="A3572">
        <v>845155</v>
      </c>
      <c r="B3572" t="s">
        <v>4049</v>
      </c>
      <c r="C3572" t="s">
        <v>3939</v>
      </c>
      <c r="D3572" t="s">
        <v>1048</v>
      </c>
      <c r="E3572" t="s">
        <v>2870</v>
      </c>
      <c r="F3572" t="s">
        <v>81</v>
      </c>
      <c r="G3572" t="s">
        <v>111</v>
      </c>
      <c r="H3572">
        <v>0</v>
      </c>
      <c r="I3572">
        <v>0</v>
      </c>
      <c r="J3572">
        <v>0</v>
      </c>
      <c r="K3572">
        <v>0</v>
      </c>
      <c r="L3572">
        <v>0</v>
      </c>
      <c r="N3572" s="171" t="str">
        <f t="shared" si="168"/>
        <v>845155-BRWHT-LXL</v>
      </c>
      <c r="O3572" s="172" t="str">
        <f>IF(B3572="NET","",IF(B3572="","",IFERROR(VLOOKUP(N3572,EAN!$A:$B,2,FALSE),"MANGLER - MÅ OPPDATERE EAN-FANEN")))</f>
        <v>MANGLER - MÅ OPPDATERE EAN-FANEN</v>
      </c>
      <c r="P3572" s="171">
        <f t="shared" si="169"/>
        <v>0</v>
      </c>
      <c r="Q3572" s="171">
        <f t="shared" si="170"/>
        <v>0</v>
      </c>
      <c r="S3572" s="102" t="str">
        <f>IF(B3572="NET","",IFERROR(VLOOKUP(O3572,'2) Order Form'!$V$9:$V$905,1,FALSE),"Ikke med I order form"))</f>
        <v>Ikke med I order form</v>
      </c>
    </row>
    <row r="3573" spans="1:19">
      <c r="A3573">
        <v>845155</v>
      </c>
      <c r="B3573" t="s">
        <v>4049</v>
      </c>
      <c r="C3573" t="s">
        <v>3939</v>
      </c>
      <c r="D3573" t="s">
        <v>445</v>
      </c>
      <c r="E3573" t="s">
        <v>936</v>
      </c>
      <c r="F3573" t="s">
        <v>79</v>
      </c>
      <c r="G3573" t="s">
        <v>111</v>
      </c>
      <c r="H3573">
        <v>0</v>
      </c>
      <c r="I3573">
        <v>0</v>
      </c>
      <c r="J3573">
        <v>0</v>
      </c>
      <c r="K3573">
        <v>0</v>
      </c>
      <c r="L3573">
        <v>0</v>
      </c>
      <c r="N3573" s="171" t="str">
        <f t="shared" si="168"/>
        <v>845155-MBLCK-SM</v>
      </c>
      <c r="O3573" s="172" t="str">
        <f>IF(B3573="NET","",IF(B3573="","",IFERROR(VLOOKUP(N3573,EAN!$A:$B,2,FALSE),"MANGLER - MÅ OPPDATERE EAN-FANEN")))</f>
        <v>MANGLER - MÅ OPPDATERE EAN-FANEN</v>
      </c>
      <c r="P3573" s="171">
        <f t="shared" si="169"/>
        <v>0</v>
      </c>
      <c r="Q3573" s="171">
        <f t="shared" si="170"/>
        <v>0</v>
      </c>
      <c r="S3573" s="102" t="str">
        <f>IF(B3573="NET","",IFERROR(VLOOKUP(O3573,'2) Order Form'!$V$9:$V$905,1,FALSE),"Ikke med I order form"))</f>
        <v>Ikke med I order form</v>
      </c>
    </row>
    <row r="3574" spans="1:19">
      <c r="A3574">
        <v>845155</v>
      </c>
      <c r="B3574" t="s">
        <v>4049</v>
      </c>
      <c r="C3574" t="s">
        <v>3939</v>
      </c>
      <c r="D3574" t="s">
        <v>446</v>
      </c>
      <c r="E3574" t="s">
        <v>936</v>
      </c>
      <c r="F3574" t="s">
        <v>80</v>
      </c>
      <c r="G3574" t="s">
        <v>111</v>
      </c>
      <c r="H3574">
        <v>0</v>
      </c>
      <c r="I3574">
        <v>0</v>
      </c>
      <c r="J3574">
        <v>0</v>
      </c>
      <c r="K3574">
        <v>0</v>
      </c>
      <c r="L3574">
        <v>0</v>
      </c>
      <c r="N3574" s="171" t="str">
        <f t="shared" si="168"/>
        <v>845155-MBLCK-ML</v>
      </c>
      <c r="O3574" s="172" t="str">
        <f>IF(B3574="NET","",IF(B3574="","",IFERROR(VLOOKUP(N3574,EAN!$A:$B,2,FALSE),"MANGLER - MÅ OPPDATERE EAN-FANEN")))</f>
        <v>MANGLER - MÅ OPPDATERE EAN-FANEN</v>
      </c>
      <c r="P3574" s="171">
        <f t="shared" si="169"/>
        <v>0</v>
      </c>
      <c r="Q3574" s="171">
        <f t="shared" si="170"/>
        <v>0</v>
      </c>
      <c r="S3574" s="102" t="str">
        <f>IF(B3574="NET","",IFERROR(VLOOKUP(O3574,'2) Order Form'!$V$9:$V$905,1,FALSE),"Ikke med I order form"))</f>
        <v>Ikke med I order form</v>
      </c>
    </row>
    <row r="3575" spans="1:19">
      <c r="A3575">
        <v>845155</v>
      </c>
      <c r="B3575" t="s">
        <v>4049</v>
      </c>
      <c r="C3575" t="s">
        <v>3939</v>
      </c>
      <c r="D3575" t="s">
        <v>447</v>
      </c>
      <c r="E3575" t="s">
        <v>936</v>
      </c>
      <c r="F3575" t="s">
        <v>81</v>
      </c>
      <c r="G3575" t="s">
        <v>111</v>
      </c>
      <c r="H3575">
        <v>0</v>
      </c>
      <c r="I3575">
        <v>0</v>
      </c>
      <c r="J3575">
        <v>0</v>
      </c>
      <c r="K3575">
        <v>0</v>
      </c>
      <c r="L3575">
        <v>0</v>
      </c>
      <c r="N3575" s="171" t="str">
        <f t="shared" si="168"/>
        <v>845155-MBLCK-LXL</v>
      </c>
      <c r="O3575" s="172" t="str">
        <f>IF(B3575="NET","",IF(B3575="","",IFERROR(VLOOKUP(N3575,EAN!$A:$B,2,FALSE),"MANGLER - MÅ OPPDATERE EAN-FANEN")))</f>
        <v>MANGLER - MÅ OPPDATERE EAN-FANEN</v>
      </c>
      <c r="P3575" s="171">
        <f t="shared" si="169"/>
        <v>0</v>
      </c>
      <c r="Q3575" s="171">
        <f t="shared" si="170"/>
        <v>0</v>
      </c>
      <c r="S3575" s="102" t="str">
        <f>IF(B3575="NET","",IFERROR(VLOOKUP(O3575,'2) Order Form'!$V$9:$V$905,1,FALSE),"Ikke med I order form"))</f>
        <v>Ikke med I order form</v>
      </c>
    </row>
    <row r="3576" spans="1:19">
      <c r="A3576">
        <v>845155</v>
      </c>
      <c r="B3576" t="s">
        <v>4049</v>
      </c>
      <c r="C3576" t="s">
        <v>3939</v>
      </c>
      <c r="D3576" t="s">
        <v>3679</v>
      </c>
      <c r="E3576" t="s">
        <v>3232</v>
      </c>
      <c r="F3576" t="s">
        <v>79</v>
      </c>
      <c r="G3576" t="s">
        <v>111</v>
      </c>
      <c r="H3576">
        <v>0</v>
      </c>
      <c r="I3576">
        <v>0</v>
      </c>
      <c r="J3576">
        <v>0</v>
      </c>
      <c r="K3576">
        <v>0</v>
      </c>
      <c r="L3576">
        <v>0</v>
      </c>
      <c r="N3576" s="171" t="str">
        <f t="shared" si="168"/>
        <v>845155-PANTH-SM</v>
      </c>
      <c r="O3576" s="172" t="str">
        <f>IF(B3576="NET","",IF(B3576="","",IFERROR(VLOOKUP(N3576,EAN!$A:$B,2,FALSE),"MANGLER - MÅ OPPDATERE EAN-FANEN")))</f>
        <v>MANGLER - MÅ OPPDATERE EAN-FANEN</v>
      </c>
      <c r="P3576" s="171">
        <f t="shared" si="169"/>
        <v>0</v>
      </c>
      <c r="Q3576" s="171">
        <f t="shared" si="170"/>
        <v>0</v>
      </c>
      <c r="S3576" s="102" t="str">
        <f>IF(B3576="NET","",IFERROR(VLOOKUP(O3576,'2) Order Form'!$V$9:$V$905,1,FALSE),"Ikke med I order form"))</f>
        <v>Ikke med I order form</v>
      </c>
    </row>
    <row r="3577" spans="1:19">
      <c r="A3577">
        <v>845155</v>
      </c>
      <c r="B3577" t="s">
        <v>4049</v>
      </c>
      <c r="C3577" t="s">
        <v>3939</v>
      </c>
      <c r="D3577" t="s">
        <v>3680</v>
      </c>
      <c r="E3577" t="s">
        <v>3232</v>
      </c>
      <c r="F3577" t="s">
        <v>80</v>
      </c>
      <c r="G3577" t="s">
        <v>111</v>
      </c>
      <c r="H3577">
        <v>0</v>
      </c>
      <c r="I3577">
        <v>0</v>
      </c>
      <c r="J3577">
        <v>0</v>
      </c>
      <c r="K3577">
        <v>0</v>
      </c>
      <c r="L3577">
        <v>0</v>
      </c>
      <c r="N3577" s="171" t="str">
        <f t="shared" si="168"/>
        <v>845155-PANTH-ML</v>
      </c>
      <c r="O3577" s="172" t="str">
        <f>IF(B3577="NET","",IF(B3577="","",IFERROR(VLOOKUP(N3577,EAN!$A:$B,2,FALSE),"MANGLER - MÅ OPPDATERE EAN-FANEN")))</f>
        <v>MANGLER - MÅ OPPDATERE EAN-FANEN</v>
      </c>
      <c r="P3577" s="171">
        <f t="shared" si="169"/>
        <v>0</v>
      </c>
      <c r="Q3577" s="171">
        <f t="shared" si="170"/>
        <v>0</v>
      </c>
      <c r="S3577" s="102" t="str">
        <f>IF(B3577="NET","",IFERROR(VLOOKUP(O3577,'2) Order Form'!$V$9:$V$905,1,FALSE),"Ikke med I order form"))</f>
        <v>Ikke med I order form</v>
      </c>
    </row>
    <row r="3578" spans="1:19">
      <c r="A3578">
        <v>845155</v>
      </c>
      <c r="B3578" t="s">
        <v>4049</v>
      </c>
      <c r="C3578" t="s">
        <v>3939</v>
      </c>
      <c r="D3578" t="s">
        <v>3681</v>
      </c>
      <c r="E3578" t="s">
        <v>3232</v>
      </c>
      <c r="F3578" t="s">
        <v>81</v>
      </c>
      <c r="G3578" t="s">
        <v>111</v>
      </c>
      <c r="H3578">
        <v>0</v>
      </c>
      <c r="I3578">
        <v>0</v>
      </c>
      <c r="J3578">
        <v>0</v>
      </c>
      <c r="K3578">
        <v>0</v>
      </c>
      <c r="L3578">
        <v>0</v>
      </c>
      <c r="N3578" s="171" t="str">
        <f t="shared" si="168"/>
        <v>845155-PANTH-LXL</v>
      </c>
      <c r="O3578" s="172" t="str">
        <f>IF(B3578="NET","",IF(B3578="","",IFERROR(VLOOKUP(N3578,EAN!$A:$B,2,FALSE),"MANGLER - MÅ OPPDATERE EAN-FANEN")))</f>
        <v>MANGLER - MÅ OPPDATERE EAN-FANEN</v>
      </c>
      <c r="P3578" s="171">
        <f t="shared" si="169"/>
        <v>0</v>
      </c>
      <c r="Q3578" s="171">
        <f t="shared" si="170"/>
        <v>0</v>
      </c>
      <c r="S3578" s="102" t="str">
        <f>IF(B3578="NET","",IFERROR(VLOOKUP(O3578,'2) Order Form'!$V$9:$V$905,1,FALSE),"Ikke med I order form"))</f>
        <v>Ikke med I order form</v>
      </c>
    </row>
    <row r="3579" spans="1:19">
      <c r="A3579">
        <v>845155</v>
      </c>
      <c r="B3579" t="s">
        <v>4049</v>
      </c>
      <c r="C3579" t="s">
        <v>3939</v>
      </c>
      <c r="D3579" t="s">
        <v>1693</v>
      </c>
      <c r="E3579" t="s">
        <v>1460</v>
      </c>
      <c r="F3579" t="s">
        <v>79</v>
      </c>
      <c r="G3579" t="s">
        <v>111</v>
      </c>
      <c r="H3579">
        <v>0</v>
      </c>
      <c r="I3579">
        <v>0</v>
      </c>
      <c r="J3579">
        <v>0</v>
      </c>
      <c r="K3579">
        <v>0</v>
      </c>
      <c r="L3579">
        <v>0</v>
      </c>
      <c r="N3579" s="171" t="str">
        <f t="shared" si="168"/>
        <v>845155-SAWHT-SM</v>
      </c>
      <c r="O3579" s="172" t="str">
        <f>IF(B3579="NET","",IF(B3579="","",IFERROR(VLOOKUP(N3579,EAN!$A:$B,2,FALSE),"MANGLER - MÅ OPPDATERE EAN-FANEN")))</f>
        <v>MANGLER - MÅ OPPDATERE EAN-FANEN</v>
      </c>
      <c r="P3579" s="171">
        <f t="shared" si="169"/>
        <v>0</v>
      </c>
      <c r="Q3579" s="171">
        <f t="shared" si="170"/>
        <v>0</v>
      </c>
      <c r="S3579" s="102" t="str">
        <f>IF(B3579="NET","",IFERROR(VLOOKUP(O3579,'2) Order Form'!$V$9:$V$905,1,FALSE),"Ikke med I order form"))</f>
        <v>Ikke med I order form</v>
      </c>
    </row>
    <row r="3580" spans="1:19">
      <c r="A3580">
        <v>845155</v>
      </c>
      <c r="B3580" t="s">
        <v>4049</v>
      </c>
      <c r="C3580" t="s">
        <v>3939</v>
      </c>
      <c r="D3580" t="s">
        <v>1694</v>
      </c>
      <c r="E3580" t="s">
        <v>1460</v>
      </c>
      <c r="F3580" t="s">
        <v>80</v>
      </c>
      <c r="G3580" t="s">
        <v>111</v>
      </c>
      <c r="H3580">
        <v>0</v>
      </c>
      <c r="I3580">
        <v>0</v>
      </c>
      <c r="J3580">
        <v>0</v>
      </c>
      <c r="K3580">
        <v>0</v>
      </c>
      <c r="L3580">
        <v>0</v>
      </c>
      <c r="N3580" s="171" t="str">
        <f t="shared" si="168"/>
        <v>845155-SAWHT-ML</v>
      </c>
      <c r="O3580" s="172" t="str">
        <f>IF(B3580="NET","",IF(B3580="","",IFERROR(VLOOKUP(N3580,EAN!$A:$B,2,FALSE),"MANGLER - MÅ OPPDATERE EAN-FANEN")))</f>
        <v>MANGLER - MÅ OPPDATERE EAN-FANEN</v>
      </c>
      <c r="P3580" s="171">
        <f t="shared" si="169"/>
        <v>0</v>
      </c>
      <c r="Q3580" s="171">
        <f t="shared" si="170"/>
        <v>0</v>
      </c>
      <c r="S3580" s="102" t="str">
        <f>IF(B3580="NET","",IFERROR(VLOOKUP(O3580,'2) Order Form'!$V$9:$V$905,1,FALSE),"Ikke med I order form"))</f>
        <v>Ikke med I order form</v>
      </c>
    </row>
    <row r="3581" spans="1:19">
      <c r="A3581">
        <v>845155</v>
      </c>
      <c r="B3581" t="s">
        <v>4049</v>
      </c>
      <c r="C3581" t="s">
        <v>3939</v>
      </c>
      <c r="D3581" t="s">
        <v>1695</v>
      </c>
      <c r="E3581" t="s">
        <v>1460</v>
      </c>
      <c r="F3581" t="s">
        <v>81</v>
      </c>
      <c r="G3581" t="s">
        <v>111</v>
      </c>
      <c r="H3581">
        <v>0</v>
      </c>
      <c r="I3581">
        <v>0</v>
      </c>
      <c r="J3581">
        <v>0</v>
      </c>
      <c r="K3581">
        <v>0</v>
      </c>
      <c r="L3581">
        <v>0</v>
      </c>
      <c r="N3581" s="171" t="str">
        <f t="shared" si="168"/>
        <v>845155-SAWHT-LXL</v>
      </c>
      <c r="O3581" s="172" t="str">
        <f>IF(B3581="NET","",IF(B3581="","",IFERROR(VLOOKUP(N3581,EAN!$A:$B,2,FALSE),"MANGLER - MÅ OPPDATERE EAN-FANEN")))</f>
        <v>MANGLER - MÅ OPPDATERE EAN-FANEN</v>
      </c>
      <c r="P3581" s="171">
        <f t="shared" si="169"/>
        <v>0</v>
      </c>
      <c r="Q3581" s="171">
        <f t="shared" si="170"/>
        <v>0</v>
      </c>
      <c r="S3581" s="102" t="str">
        <f>IF(B3581="NET","",IFERROR(VLOOKUP(O3581,'2) Order Form'!$V$9:$V$905,1,FALSE),"Ikke med I order form"))</f>
        <v>Ikke med I order form</v>
      </c>
    </row>
    <row r="3582" spans="1:19">
      <c r="A3582">
        <v>845155</v>
      </c>
      <c r="B3582" t="s">
        <v>4049</v>
      </c>
      <c r="C3582" t="s">
        <v>3939</v>
      </c>
      <c r="D3582" t="s">
        <v>1497</v>
      </c>
      <c r="E3582" t="s">
        <v>1475</v>
      </c>
      <c r="F3582" t="s">
        <v>79</v>
      </c>
      <c r="G3582" t="s">
        <v>111</v>
      </c>
      <c r="H3582">
        <v>0</v>
      </c>
      <c r="I3582">
        <v>0</v>
      </c>
      <c r="J3582">
        <v>0</v>
      </c>
      <c r="K3582">
        <v>0</v>
      </c>
      <c r="L3582">
        <v>0</v>
      </c>
      <c r="N3582" s="171" t="str">
        <f t="shared" si="168"/>
        <v>845155-WOLND-SM</v>
      </c>
      <c r="O3582" s="172" t="str">
        <f>IF(B3582="NET","",IF(B3582="","",IFERROR(VLOOKUP(N3582,EAN!$A:$B,2,FALSE),"MANGLER - MÅ OPPDATERE EAN-FANEN")))</f>
        <v>MANGLER - MÅ OPPDATERE EAN-FANEN</v>
      </c>
      <c r="P3582" s="171">
        <f t="shared" si="169"/>
        <v>0</v>
      </c>
      <c r="Q3582" s="171">
        <f t="shared" si="170"/>
        <v>0</v>
      </c>
      <c r="S3582" s="102" t="str">
        <f>IF(B3582="NET","",IFERROR(VLOOKUP(O3582,'2) Order Form'!$V$9:$V$905,1,FALSE),"Ikke med I order form"))</f>
        <v>Ikke med I order form</v>
      </c>
    </row>
    <row r="3583" spans="1:19">
      <c r="A3583">
        <v>845155</v>
      </c>
      <c r="B3583" t="s">
        <v>4049</v>
      </c>
      <c r="C3583" t="s">
        <v>3939</v>
      </c>
      <c r="D3583" t="s">
        <v>1498</v>
      </c>
      <c r="E3583" t="s">
        <v>1475</v>
      </c>
      <c r="F3583" t="s">
        <v>80</v>
      </c>
      <c r="G3583" t="s">
        <v>111</v>
      </c>
      <c r="H3583">
        <v>0</v>
      </c>
      <c r="I3583">
        <v>0</v>
      </c>
      <c r="J3583">
        <v>0</v>
      </c>
      <c r="K3583">
        <v>0</v>
      </c>
      <c r="L3583">
        <v>0</v>
      </c>
      <c r="N3583" s="171" t="str">
        <f t="shared" si="168"/>
        <v>845155-WOLND-ML</v>
      </c>
      <c r="O3583" s="172" t="str">
        <f>IF(B3583="NET","",IF(B3583="","",IFERROR(VLOOKUP(N3583,EAN!$A:$B,2,FALSE),"MANGLER - MÅ OPPDATERE EAN-FANEN")))</f>
        <v>MANGLER - MÅ OPPDATERE EAN-FANEN</v>
      </c>
      <c r="P3583" s="171">
        <f t="shared" si="169"/>
        <v>0</v>
      </c>
      <c r="Q3583" s="171">
        <f t="shared" si="170"/>
        <v>0</v>
      </c>
      <c r="S3583" s="102" t="str">
        <f>IF(B3583="NET","",IFERROR(VLOOKUP(O3583,'2) Order Form'!$V$9:$V$905,1,FALSE),"Ikke med I order form"))</f>
        <v>Ikke med I order form</v>
      </c>
    </row>
    <row r="3584" spans="1:19">
      <c r="A3584">
        <v>845155</v>
      </c>
      <c r="B3584" t="s">
        <v>4049</v>
      </c>
      <c r="C3584" t="s">
        <v>3939</v>
      </c>
      <c r="D3584" t="s">
        <v>1499</v>
      </c>
      <c r="E3584" t="s">
        <v>1475</v>
      </c>
      <c r="F3584" t="s">
        <v>81</v>
      </c>
      <c r="G3584" t="s">
        <v>111</v>
      </c>
      <c r="H3584">
        <v>0</v>
      </c>
      <c r="I3584">
        <v>0</v>
      </c>
      <c r="J3584">
        <v>0</v>
      </c>
      <c r="K3584">
        <v>0</v>
      </c>
      <c r="L3584">
        <v>0</v>
      </c>
      <c r="N3584" s="171" t="str">
        <f t="shared" si="168"/>
        <v>845155-WOLND-LXL</v>
      </c>
      <c r="O3584" s="172" t="str">
        <f>IF(B3584="NET","",IF(B3584="","",IFERROR(VLOOKUP(N3584,EAN!$A:$B,2,FALSE),"MANGLER - MÅ OPPDATERE EAN-FANEN")))</f>
        <v>MANGLER - MÅ OPPDATERE EAN-FANEN</v>
      </c>
      <c r="P3584" s="171">
        <f t="shared" si="169"/>
        <v>0</v>
      </c>
      <c r="Q3584" s="171">
        <f t="shared" si="170"/>
        <v>0</v>
      </c>
      <c r="S3584" s="102" t="str">
        <f>IF(B3584="NET","",IFERROR(VLOOKUP(O3584,'2) Order Form'!$V$9:$V$905,1,FALSE),"Ikke med I order form"))</f>
        <v>Ikke med I order form</v>
      </c>
    </row>
    <row r="3585" spans="1:19">
      <c r="A3585" s="140">
        <v>845156</v>
      </c>
      <c r="B3585" t="s">
        <v>170</v>
      </c>
      <c r="H3585" s="140">
        <v>202341</v>
      </c>
      <c r="I3585" s="140">
        <v>202342</v>
      </c>
      <c r="J3585" s="140">
        <v>202343</v>
      </c>
      <c r="K3585" s="140">
        <v>202344</v>
      </c>
      <c r="L3585" s="140">
        <v>202345</v>
      </c>
      <c r="N3585" s="171" t="str">
        <f t="shared" si="168"/>
        <v>845156-</v>
      </c>
      <c r="O3585" s="172" t="str">
        <f>IF(B3585="NET","",IF(B3585="","",IFERROR(VLOOKUP(N3585,EAN!$A:$B,2,FALSE),"MANGLER - MÅ OPPDATERE EAN-FANEN")))</f>
        <v/>
      </c>
      <c r="P3585" s="171">
        <f t="shared" si="169"/>
        <v>202341</v>
      </c>
      <c r="Q3585" s="171">
        <f t="shared" si="170"/>
        <v>202345</v>
      </c>
      <c r="S3585" s="102" t="str">
        <f>IF(B3585="NET","",IFERROR(VLOOKUP(O3585,'2) Order Form'!$V$9:$V$905,1,FALSE),"Ikke med I order form"))</f>
        <v/>
      </c>
    </row>
    <row r="3586" spans="1:19">
      <c r="A3586">
        <v>845156</v>
      </c>
      <c r="B3586" t="s">
        <v>4050</v>
      </c>
      <c r="C3586" t="s">
        <v>3939</v>
      </c>
      <c r="D3586" t="s">
        <v>178</v>
      </c>
      <c r="E3586" t="s">
        <v>163</v>
      </c>
      <c r="F3586" t="s">
        <v>79</v>
      </c>
      <c r="G3586" t="s">
        <v>111</v>
      </c>
      <c r="H3586">
        <v>0</v>
      </c>
      <c r="I3586">
        <v>0</v>
      </c>
      <c r="J3586">
        <v>0</v>
      </c>
      <c r="K3586">
        <v>0</v>
      </c>
      <c r="L3586">
        <v>0</v>
      </c>
      <c r="N3586" s="171" t="str">
        <f t="shared" si="168"/>
        <v>845156-GSWHT-SM</v>
      </c>
      <c r="O3586" s="172" t="str">
        <f>IF(B3586="NET","",IF(B3586="","",IFERROR(VLOOKUP(N3586,EAN!$A:$B,2,FALSE),"MANGLER - MÅ OPPDATERE EAN-FANEN")))</f>
        <v>MANGLER - MÅ OPPDATERE EAN-FANEN</v>
      </c>
      <c r="P3586" s="171">
        <f t="shared" si="169"/>
        <v>0</v>
      </c>
      <c r="Q3586" s="171">
        <f t="shared" si="170"/>
        <v>0</v>
      </c>
      <c r="S3586" s="102" t="str">
        <f>IF(B3586="NET","",IFERROR(VLOOKUP(O3586,'2) Order Form'!$V$9:$V$905,1,FALSE),"Ikke med I order form"))</f>
        <v>Ikke med I order form</v>
      </c>
    </row>
    <row r="3587" spans="1:19">
      <c r="A3587">
        <v>845156</v>
      </c>
      <c r="B3587" t="s">
        <v>4050</v>
      </c>
      <c r="C3587" t="s">
        <v>3939</v>
      </c>
      <c r="D3587" t="s">
        <v>180</v>
      </c>
      <c r="E3587" t="s">
        <v>163</v>
      </c>
      <c r="F3587" t="s">
        <v>81</v>
      </c>
      <c r="G3587" t="s">
        <v>111</v>
      </c>
      <c r="H3587">
        <v>0</v>
      </c>
      <c r="I3587">
        <v>0</v>
      </c>
      <c r="J3587">
        <v>0</v>
      </c>
      <c r="K3587">
        <v>0</v>
      </c>
      <c r="L3587">
        <v>0</v>
      </c>
      <c r="N3587" s="171" t="str">
        <f t="shared" si="168"/>
        <v>845156-GSWHT-LXL</v>
      </c>
      <c r="O3587" s="172" t="str">
        <f>IF(B3587="NET","",IF(B3587="","",IFERROR(VLOOKUP(N3587,EAN!$A:$B,2,FALSE),"MANGLER - MÅ OPPDATERE EAN-FANEN")))</f>
        <v>MANGLER - MÅ OPPDATERE EAN-FANEN</v>
      </c>
      <c r="P3587" s="171">
        <f t="shared" si="169"/>
        <v>0</v>
      </c>
      <c r="Q3587" s="171">
        <f t="shared" si="170"/>
        <v>0</v>
      </c>
      <c r="S3587" s="102" t="str">
        <f>IF(B3587="NET","",IFERROR(VLOOKUP(O3587,'2) Order Form'!$V$9:$V$905,1,FALSE),"Ikke med I order form"))</f>
        <v>Ikke med I order form</v>
      </c>
    </row>
    <row r="3588" spans="1:19">
      <c r="A3588">
        <v>845156</v>
      </c>
      <c r="B3588" t="s">
        <v>4050</v>
      </c>
      <c r="C3588" t="s">
        <v>3939</v>
      </c>
      <c r="D3588" t="s">
        <v>445</v>
      </c>
      <c r="E3588" t="s">
        <v>936</v>
      </c>
      <c r="F3588" t="s">
        <v>79</v>
      </c>
      <c r="G3588" t="s">
        <v>111</v>
      </c>
      <c r="H3588">
        <v>0</v>
      </c>
      <c r="I3588">
        <v>0</v>
      </c>
      <c r="J3588">
        <v>0</v>
      </c>
      <c r="K3588">
        <v>0</v>
      </c>
      <c r="L3588">
        <v>0</v>
      </c>
      <c r="N3588" s="171" t="str">
        <f t="shared" si="168"/>
        <v>845156-MBLCK-SM</v>
      </c>
      <c r="O3588" s="172" t="str">
        <f>IF(B3588="NET","",IF(B3588="","",IFERROR(VLOOKUP(N3588,EAN!$A:$B,2,FALSE),"MANGLER - MÅ OPPDATERE EAN-FANEN")))</f>
        <v>MANGLER - MÅ OPPDATERE EAN-FANEN</v>
      </c>
      <c r="P3588" s="171">
        <f t="shared" si="169"/>
        <v>0</v>
      </c>
      <c r="Q3588" s="171">
        <f t="shared" si="170"/>
        <v>0</v>
      </c>
      <c r="S3588" s="102" t="str">
        <f>IF(B3588="NET","",IFERROR(VLOOKUP(O3588,'2) Order Form'!$V$9:$V$905,1,FALSE),"Ikke med I order form"))</f>
        <v>Ikke med I order form</v>
      </c>
    </row>
    <row r="3589" spans="1:19">
      <c r="A3589">
        <v>845156</v>
      </c>
      <c r="B3589" t="s">
        <v>4050</v>
      </c>
      <c r="C3589" t="s">
        <v>3939</v>
      </c>
      <c r="D3589" t="s">
        <v>447</v>
      </c>
      <c r="E3589" t="s">
        <v>936</v>
      </c>
      <c r="F3589" t="s">
        <v>81</v>
      </c>
      <c r="G3589" t="s">
        <v>111</v>
      </c>
      <c r="H3589">
        <v>0</v>
      </c>
      <c r="I3589">
        <v>0</v>
      </c>
      <c r="J3589">
        <v>0</v>
      </c>
      <c r="K3589">
        <v>0</v>
      </c>
      <c r="L3589">
        <v>0</v>
      </c>
      <c r="N3589" s="171" t="str">
        <f t="shared" si="168"/>
        <v>845156-MBLCK-LXL</v>
      </c>
      <c r="O3589" s="172" t="str">
        <f>IF(B3589="NET","",IF(B3589="","",IFERROR(VLOOKUP(N3589,EAN!$A:$B,2,FALSE),"MANGLER - MÅ OPPDATERE EAN-FANEN")))</f>
        <v>MANGLER - MÅ OPPDATERE EAN-FANEN</v>
      </c>
      <c r="P3589" s="171">
        <f t="shared" si="169"/>
        <v>0</v>
      </c>
      <c r="Q3589" s="171">
        <f t="shared" si="170"/>
        <v>0</v>
      </c>
      <c r="S3589" s="102" t="str">
        <f>IF(B3589="NET","",IFERROR(VLOOKUP(O3589,'2) Order Form'!$V$9:$V$905,1,FALSE),"Ikke med I order form"))</f>
        <v>Ikke med I order form</v>
      </c>
    </row>
    <row r="3590" spans="1:19">
      <c r="A3590" s="140">
        <v>845157</v>
      </c>
      <c r="B3590" t="s">
        <v>170</v>
      </c>
      <c r="H3590" s="140">
        <v>202341</v>
      </c>
      <c r="I3590" s="140">
        <v>202342</v>
      </c>
      <c r="J3590" s="140">
        <v>202343</v>
      </c>
      <c r="K3590" s="140">
        <v>202344</v>
      </c>
      <c r="L3590" s="140">
        <v>202345</v>
      </c>
      <c r="N3590" s="171" t="str">
        <f t="shared" si="168"/>
        <v>845157-</v>
      </c>
      <c r="O3590" s="172" t="str">
        <f>IF(B3590="NET","",IF(B3590="","",IFERROR(VLOOKUP(N3590,EAN!$A:$B,2,FALSE),"MANGLER - MÅ OPPDATERE EAN-FANEN")))</f>
        <v/>
      </c>
      <c r="P3590" s="171">
        <f t="shared" si="169"/>
        <v>202341</v>
      </c>
      <c r="Q3590" s="171">
        <f t="shared" si="170"/>
        <v>202345</v>
      </c>
      <c r="S3590" s="102" t="str">
        <f>IF(B3590="NET","",IFERROR(VLOOKUP(O3590,'2) Order Form'!$V$9:$V$905,1,FALSE),"Ikke med I order form"))</f>
        <v/>
      </c>
    </row>
    <row r="3591" spans="1:19">
      <c r="A3591">
        <v>845157</v>
      </c>
      <c r="B3591" t="s">
        <v>4051</v>
      </c>
      <c r="C3591" t="s">
        <v>3939</v>
      </c>
      <c r="D3591" t="s">
        <v>2950</v>
      </c>
      <c r="E3591" t="s">
        <v>2980</v>
      </c>
      <c r="F3591" t="s">
        <v>79</v>
      </c>
      <c r="G3591" t="s">
        <v>111</v>
      </c>
      <c r="H3591">
        <v>0</v>
      </c>
      <c r="I3591">
        <v>0</v>
      </c>
      <c r="J3591">
        <v>0</v>
      </c>
      <c r="K3591">
        <v>0</v>
      </c>
      <c r="L3591">
        <v>0</v>
      </c>
      <c r="N3591" s="171" t="str">
        <f t="shared" si="168"/>
        <v>845157-UXYLW-SM</v>
      </c>
      <c r="O3591" s="172" t="str">
        <f>IF(B3591="NET","",IF(B3591="","",IFERROR(VLOOKUP(N3591,EAN!$A:$B,2,FALSE),"MANGLER - MÅ OPPDATERE EAN-FANEN")))</f>
        <v>MANGLER - MÅ OPPDATERE EAN-FANEN</v>
      </c>
      <c r="P3591" s="171">
        <f t="shared" si="169"/>
        <v>0</v>
      </c>
      <c r="Q3591" s="171">
        <f t="shared" si="170"/>
        <v>0</v>
      </c>
      <c r="S3591" s="102" t="str">
        <f>IF(B3591="NET","",IFERROR(VLOOKUP(O3591,'2) Order Form'!$V$9:$V$905,1,FALSE),"Ikke med I order form"))</f>
        <v>Ikke med I order form</v>
      </c>
    </row>
    <row r="3592" spans="1:19">
      <c r="A3592">
        <v>845157</v>
      </c>
      <c r="B3592" t="s">
        <v>4051</v>
      </c>
      <c r="C3592" t="s">
        <v>3939</v>
      </c>
      <c r="D3592" t="s">
        <v>2952</v>
      </c>
      <c r="E3592" t="s">
        <v>2980</v>
      </c>
      <c r="F3592" t="s">
        <v>81</v>
      </c>
      <c r="G3592" t="s">
        <v>111</v>
      </c>
      <c r="H3592">
        <v>0</v>
      </c>
      <c r="I3592">
        <v>0</v>
      </c>
      <c r="J3592">
        <v>0</v>
      </c>
      <c r="K3592">
        <v>0</v>
      </c>
      <c r="L3592">
        <v>0</v>
      </c>
      <c r="N3592" s="171" t="str">
        <f t="shared" si="168"/>
        <v>845157-UXYLW-LXL</v>
      </c>
      <c r="O3592" s="172" t="str">
        <f>IF(B3592="NET","",IF(B3592="","",IFERROR(VLOOKUP(N3592,EAN!$A:$B,2,FALSE),"MANGLER - MÅ OPPDATERE EAN-FANEN")))</f>
        <v>MANGLER - MÅ OPPDATERE EAN-FANEN</v>
      </c>
      <c r="P3592" s="171">
        <f t="shared" si="169"/>
        <v>0</v>
      </c>
      <c r="Q3592" s="171">
        <f t="shared" si="170"/>
        <v>0</v>
      </c>
      <c r="S3592" s="102" t="str">
        <f>IF(B3592="NET","",IFERROR(VLOOKUP(O3592,'2) Order Form'!$V$9:$V$905,1,FALSE),"Ikke med I order form"))</f>
        <v>Ikke med I order form</v>
      </c>
    </row>
    <row r="3593" spans="1:19">
      <c r="A3593" s="140">
        <v>845158</v>
      </c>
      <c r="B3593" t="s">
        <v>170</v>
      </c>
      <c r="H3593" s="140">
        <v>202341</v>
      </c>
      <c r="I3593" s="140">
        <v>202342</v>
      </c>
      <c r="J3593" s="140">
        <v>202343</v>
      </c>
      <c r="K3593" s="140">
        <v>202344</v>
      </c>
      <c r="L3593" s="140">
        <v>202345</v>
      </c>
      <c r="N3593" s="171" t="str">
        <f t="shared" si="168"/>
        <v>845158-</v>
      </c>
      <c r="O3593" s="172" t="str">
        <f>IF(B3593="NET","",IF(B3593="","",IFERROR(VLOOKUP(N3593,EAN!$A:$B,2,FALSE),"MANGLER - MÅ OPPDATERE EAN-FANEN")))</f>
        <v/>
      </c>
      <c r="P3593" s="171">
        <f t="shared" si="169"/>
        <v>202341</v>
      </c>
      <c r="Q3593" s="171">
        <f t="shared" si="170"/>
        <v>202345</v>
      </c>
      <c r="S3593" s="102" t="str">
        <f>IF(B3593="NET","",IFERROR(VLOOKUP(O3593,'2) Order Form'!$V$9:$V$905,1,FALSE),"Ikke med I order form"))</f>
        <v/>
      </c>
    </row>
    <row r="3594" spans="1:19">
      <c r="A3594">
        <v>845158</v>
      </c>
      <c r="B3594" t="s">
        <v>4052</v>
      </c>
      <c r="C3594" t="s">
        <v>3939</v>
      </c>
      <c r="D3594" t="s">
        <v>446</v>
      </c>
      <c r="E3594" t="s">
        <v>936</v>
      </c>
      <c r="F3594" t="s">
        <v>80</v>
      </c>
      <c r="G3594" t="s">
        <v>111</v>
      </c>
      <c r="H3594">
        <v>0</v>
      </c>
      <c r="I3594">
        <v>0</v>
      </c>
      <c r="J3594">
        <v>0</v>
      </c>
      <c r="K3594">
        <v>0</v>
      </c>
      <c r="L3594">
        <v>0</v>
      </c>
      <c r="N3594" s="171" t="str">
        <f t="shared" si="168"/>
        <v>845158-MBLCK-ML</v>
      </c>
      <c r="O3594" s="172" t="str">
        <f>IF(B3594="NET","",IF(B3594="","",IFERROR(VLOOKUP(N3594,EAN!$A:$B,2,FALSE),"MANGLER - MÅ OPPDATERE EAN-FANEN")))</f>
        <v>MANGLER - MÅ OPPDATERE EAN-FANEN</v>
      </c>
      <c r="P3594" s="171">
        <f t="shared" si="169"/>
        <v>0</v>
      </c>
      <c r="Q3594" s="171">
        <f t="shared" si="170"/>
        <v>0</v>
      </c>
      <c r="S3594" s="102" t="str">
        <f>IF(B3594="NET","",IFERROR(VLOOKUP(O3594,'2) Order Form'!$V$9:$V$905,1,FALSE),"Ikke med I order form"))</f>
        <v>Ikke med I order form</v>
      </c>
    </row>
    <row r="3595" spans="1:19">
      <c r="A3595">
        <v>845158</v>
      </c>
      <c r="B3595" t="s">
        <v>4052</v>
      </c>
      <c r="C3595" t="s">
        <v>3939</v>
      </c>
      <c r="D3595" t="s">
        <v>447</v>
      </c>
      <c r="E3595" t="s">
        <v>936</v>
      </c>
      <c r="F3595" t="s">
        <v>81</v>
      </c>
      <c r="G3595" t="s">
        <v>111</v>
      </c>
      <c r="H3595">
        <v>0</v>
      </c>
      <c r="I3595">
        <v>0</v>
      </c>
      <c r="J3595">
        <v>0</v>
      </c>
      <c r="K3595">
        <v>0</v>
      </c>
      <c r="L3595">
        <v>0</v>
      </c>
      <c r="N3595" s="171" t="str">
        <f t="shared" si="168"/>
        <v>845158-MBLCK-LXL</v>
      </c>
      <c r="O3595" s="172" t="str">
        <f>IF(B3595="NET","",IF(B3595="","",IFERROR(VLOOKUP(N3595,EAN!$A:$B,2,FALSE),"MANGLER - MÅ OPPDATERE EAN-FANEN")))</f>
        <v>MANGLER - MÅ OPPDATERE EAN-FANEN</v>
      </c>
      <c r="P3595" s="171">
        <f t="shared" si="169"/>
        <v>0</v>
      </c>
      <c r="Q3595" s="171">
        <f t="shared" si="170"/>
        <v>0</v>
      </c>
      <c r="S3595" s="102" t="str">
        <f>IF(B3595="NET","",IFERROR(VLOOKUP(O3595,'2) Order Form'!$V$9:$V$905,1,FALSE),"Ikke med I order form"))</f>
        <v>Ikke med I order form</v>
      </c>
    </row>
    <row r="3596" spans="1:19">
      <c r="A3596">
        <v>845158</v>
      </c>
      <c r="B3596" t="s">
        <v>4052</v>
      </c>
      <c r="C3596" t="s">
        <v>3939</v>
      </c>
      <c r="D3596" t="s">
        <v>3582</v>
      </c>
      <c r="E3596" t="s">
        <v>3230</v>
      </c>
      <c r="F3596" t="s">
        <v>80</v>
      </c>
      <c r="G3596" t="s">
        <v>111</v>
      </c>
      <c r="H3596">
        <v>0</v>
      </c>
      <c r="I3596">
        <v>0</v>
      </c>
      <c r="J3596">
        <v>0</v>
      </c>
      <c r="K3596">
        <v>0</v>
      </c>
      <c r="L3596">
        <v>0</v>
      </c>
      <c r="N3596" s="171" t="str">
        <f t="shared" si="168"/>
        <v>845158-MTURQ-ML</v>
      </c>
      <c r="O3596" s="172" t="str">
        <f>IF(B3596="NET","",IF(B3596="","",IFERROR(VLOOKUP(N3596,EAN!$A:$B,2,FALSE),"MANGLER - MÅ OPPDATERE EAN-FANEN")))</f>
        <v>MANGLER - MÅ OPPDATERE EAN-FANEN</v>
      </c>
      <c r="P3596" s="171">
        <f t="shared" si="169"/>
        <v>0</v>
      </c>
      <c r="Q3596" s="171">
        <f t="shared" si="170"/>
        <v>0</v>
      </c>
      <c r="S3596" s="102" t="str">
        <f>IF(B3596="NET","",IFERROR(VLOOKUP(O3596,'2) Order Form'!$V$9:$V$905,1,FALSE),"Ikke med I order form"))</f>
        <v>Ikke med I order form</v>
      </c>
    </row>
    <row r="3597" spans="1:19">
      <c r="A3597">
        <v>845158</v>
      </c>
      <c r="B3597" t="s">
        <v>4052</v>
      </c>
      <c r="C3597" t="s">
        <v>3939</v>
      </c>
      <c r="D3597" t="s">
        <v>3678</v>
      </c>
      <c r="E3597" t="s">
        <v>3230</v>
      </c>
      <c r="F3597" t="s">
        <v>81</v>
      </c>
      <c r="G3597" t="s">
        <v>111</v>
      </c>
      <c r="H3597">
        <v>0</v>
      </c>
      <c r="I3597">
        <v>0</v>
      </c>
      <c r="J3597">
        <v>0</v>
      </c>
      <c r="K3597">
        <v>0</v>
      </c>
      <c r="L3597">
        <v>0</v>
      </c>
      <c r="N3597" s="171" t="str">
        <f t="shared" si="168"/>
        <v>845158-MTURQ-LXL</v>
      </c>
      <c r="O3597" s="172" t="str">
        <f>IF(B3597="NET","",IF(B3597="","",IFERROR(VLOOKUP(N3597,EAN!$A:$B,2,FALSE),"MANGLER - MÅ OPPDATERE EAN-FANEN")))</f>
        <v>MANGLER - MÅ OPPDATERE EAN-FANEN</v>
      </c>
      <c r="P3597" s="171">
        <f t="shared" si="169"/>
        <v>0</v>
      </c>
      <c r="Q3597" s="171">
        <f t="shared" si="170"/>
        <v>0</v>
      </c>
      <c r="S3597" s="102" t="str">
        <f>IF(B3597="NET","",IFERROR(VLOOKUP(O3597,'2) Order Form'!$V$9:$V$905,1,FALSE),"Ikke med I order form"))</f>
        <v>Ikke med I order form</v>
      </c>
    </row>
    <row r="3598" spans="1:19">
      <c r="A3598">
        <v>845158</v>
      </c>
      <c r="B3598" t="s">
        <v>4052</v>
      </c>
      <c r="C3598" t="s">
        <v>3939</v>
      </c>
      <c r="D3598" t="s">
        <v>132</v>
      </c>
      <c r="E3598" t="s">
        <v>84</v>
      </c>
      <c r="F3598" t="s">
        <v>80</v>
      </c>
      <c r="G3598" t="s">
        <v>111</v>
      </c>
      <c r="H3598">
        <v>0</v>
      </c>
      <c r="I3598">
        <v>0</v>
      </c>
      <c r="J3598">
        <v>0</v>
      </c>
      <c r="K3598">
        <v>0</v>
      </c>
      <c r="L3598">
        <v>0</v>
      </c>
      <c r="N3598" s="171" t="str">
        <f t="shared" si="168"/>
        <v>845158-MWHTE-ML</v>
      </c>
      <c r="O3598" s="172" t="str">
        <f>IF(B3598="NET","",IF(B3598="","",IFERROR(VLOOKUP(N3598,EAN!$A:$B,2,FALSE),"MANGLER - MÅ OPPDATERE EAN-FANEN")))</f>
        <v>MANGLER - MÅ OPPDATERE EAN-FANEN</v>
      </c>
      <c r="P3598" s="171">
        <f t="shared" si="169"/>
        <v>0</v>
      </c>
      <c r="Q3598" s="171">
        <f t="shared" si="170"/>
        <v>0</v>
      </c>
      <c r="S3598" s="102" t="str">
        <f>IF(B3598="NET","",IFERROR(VLOOKUP(O3598,'2) Order Form'!$V$9:$V$905,1,FALSE),"Ikke med I order form"))</f>
        <v>Ikke med I order form</v>
      </c>
    </row>
    <row r="3599" spans="1:19">
      <c r="A3599">
        <v>845158</v>
      </c>
      <c r="B3599" t="s">
        <v>4052</v>
      </c>
      <c r="C3599" t="s">
        <v>3939</v>
      </c>
      <c r="D3599" t="s">
        <v>133</v>
      </c>
      <c r="E3599" t="s">
        <v>84</v>
      </c>
      <c r="F3599" t="s">
        <v>81</v>
      </c>
      <c r="G3599" t="s">
        <v>111</v>
      </c>
      <c r="H3599">
        <v>0</v>
      </c>
      <c r="I3599">
        <v>0</v>
      </c>
      <c r="J3599">
        <v>0</v>
      </c>
      <c r="K3599">
        <v>0</v>
      </c>
      <c r="L3599">
        <v>0</v>
      </c>
      <c r="N3599" s="171" t="str">
        <f t="shared" si="168"/>
        <v>845158-MWHTE-LXL</v>
      </c>
      <c r="O3599" s="172" t="str">
        <f>IF(B3599="NET","",IF(B3599="","",IFERROR(VLOOKUP(N3599,EAN!$A:$B,2,FALSE),"MANGLER - MÅ OPPDATERE EAN-FANEN")))</f>
        <v>MANGLER - MÅ OPPDATERE EAN-FANEN</v>
      </c>
      <c r="P3599" s="171">
        <f t="shared" si="169"/>
        <v>0</v>
      </c>
      <c r="Q3599" s="171">
        <f t="shared" si="170"/>
        <v>0</v>
      </c>
      <c r="S3599" s="102" t="str">
        <f>IF(B3599="NET","",IFERROR(VLOOKUP(O3599,'2) Order Form'!$V$9:$V$905,1,FALSE),"Ikke med I order form"))</f>
        <v>Ikke med I order form</v>
      </c>
    </row>
    <row r="3600" spans="1:19">
      <c r="A3600" s="140">
        <v>845159</v>
      </c>
      <c r="B3600" t="s">
        <v>170</v>
      </c>
      <c r="H3600" s="140">
        <v>202341</v>
      </c>
      <c r="I3600" s="140">
        <v>202342</v>
      </c>
      <c r="J3600" s="140">
        <v>202343</v>
      </c>
      <c r="K3600" s="140">
        <v>202344</v>
      </c>
      <c r="L3600" s="140">
        <v>202345</v>
      </c>
      <c r="N3600" s="171" t="str">
        <f t="shared" si="168"/>
        <v>845159-</v>
      </c>
      <c r="O3600" s="172" t="str">
        <f>IF(B3600="NET","",IF(B3600="","",IFERROR(VLOOKUP(N3600,EAN!$A:$B,2,FALSE),"MANGLER - MÅ OPPDATERE EAN-FANEN")))</f>
        <v/>
      </c>
      <c r="P3600" s="171">
        <f t="shared" si="169"/>
        <v>202341</v>
      </c>
      <c r="Q3600" s="171">
        <f t="shared" si="170"/>
        <v>202345</v>
      </c>
      <c r="S3600" s="102" t="str">
        <f>IF(B3600="NET","",IFERROR(VLOOKUP(O3600,'2) Order Form'!$V$9:$V$905,1,FALSE),"Ikke med I order form"))</f>
        <v/>
      </c>
    </row>
    <row r="3601" spans="1:19">
      <c r="A3601">
        <v>845159</v>
      </c>
      <c r="B3601" t="s">
        <v>4053</v>
      </c>
      <c r="C3601" t="s">
        <v>3939</v>
      </c>
      <c r="D3601" t="s">
        <v>4054</v>
      </c>
      <c r="E3601" t="s">
        <v>3377</v>
      </c>
      <c r="F3601" t="s">
        <v>1377</v>
      </c>
      <c r="G3601" t="s">
        <v>111</v>
      </c>
      <c r="H3601">
        <v>0</v>
      </c>
      <c r="I3601">
        <v>0</v>
      </c>
      <c r="J3601">
        <v>0</v>
      </c>
      <c r="K3601">
        <v>0</v>
      </c>
      <c r="L3601">
        <v>0</v>
      </c>
      <c r="N3601" s="171" t="str">
        <f t="shared" si="168"/>
        <v>845159-BSTN-53/61</v>
      </c>
      <c r="O3601" s="172" t="str">
        <f>IF(B3601="NET","",IF(B3601="","",IFERROR(VLOOKUP(N3601,EAN!$A:$B,2,FALSE),"MANGLER - MÅ OPPDATERE EAN-FANEN")))</f>
        <v>MANGLER - MÅ OPPDATERE EAN-FANEN</v>
      </c>
      <c r="P3601" s="171">
        <f t="shared" si="169"/>
        <v>0</v>
      </c>
      <c r="Q3601" s="171">
        <f t="shared" si="170"/>
        <v>0</v>
      </c>
      <c r="S3601" s="102" t="str">
        <f>IF(B3601="NET","",IFERROR(VLOOKUP(O3601,'2) Order Form'!$V$9:$V$905,1,FALSE),"Ikke med I order form"))</f>
        <v>Ikke med I order form</v>
      </c>
    </row>
    <row r="3602" spans="1:19">
      <c r="A3602">
        <v>845159</v>
      </c>
      <c r="B3602" t="s">
        <v>4053</v>
      </c>
      <c r="C3602" t="s">
        <v>3939</v>
      </c>
      <c r="D3602" t="s">
        <v>4055</v>
      </c>
      <c r="E3602" t="s">
        <v>4056</v>
      </c>
      <c r="F3602" t="s">
        <v>1377</v>
      </c>
      <c r="G3602" t="s">
        <v>111</v>
      </c>
      <c r="H3602">
        <v>0</v>
      </c>
      <c r="I3602">
        <v>0</v>
      </c>
      <c r="J3602">
        <v>0</v>
      </c>
      <c r="K3602">
        <v>0</v>
      </c>
      <c r="L3602">
        <v>0</v>
      </c>
      <c r="N3602" s="171" t="str">
        <f t="shared" si="168"/>
        <v>845159-BTOR-53/61</v>
      </c>
      <c r="O3602" s="172" t="str">
        <f>IF(B3602="NET","",IF(B3602="","",IFERROR(VLOOKUP(N3602,EAN!$A:$B,2,FALSE),"MANGLER - MÅ OPPDATERE EAN-FANEN")))</f>
        <v>MANGLER - MÅ OPPDATERE EAN-FANEN</v>
      </c>
      <c r="P3602" s="171">
        <f t="shared" si="169"/>
        <v>0</v>
      </c>
      <c r="Q3602" s="171">
        <f t="shared" si="170"/>
        <v>0</v>
      </c>
      <c r="S3602" s="102" t="str">
        <f>IF(B3602="NET","",IFERROR(VLOOKUP(O3602,'2) Order Form'!$V$9:$V$905,1,FALSE),"Ikke med I order form"))</f>
        <v>Ikke med I order form</v>
      </c>
    </row>
    <row r="3603" spans="1:19">
      <c r="A3603">
        <v>845159</v>
      </c>
      <c r="B3603" t="s">
        <v>4053</v>
      </c>
      <c r="C3603" t="s">
        <v>3939</v>
      </c>
      <c r="D3603" t="s">
        <v>533</v>
      </c>
      <c r="E3603" t="s">
        <v>936</v>
      </c>
      <c r="F3603" t="s">
        <v>1377</v>
      </c>
      <c r="G3603" t="s">
        <v>111</v>
      </c>
      <c r="H3603">
        <v>0</v>
      </c>
      <c r="I3603">
        <v>0</v>
      </c>
      <c r="J3603">
        <v>0</v>
      </c>
      <c r="K3603">
        <v>0</v>
      </c>
      <c r="L3603">
        <v>0</v>
      </c>
      <c r="N3603" s="171" t="str">
        <f t="shared" ref="N3603:N3666" si="171">CONCATENATE(A3603,"-",D3603)</f>
        <v>845159-MBLK-53/61</v>
      </c>
      <c r="O3603" s="172" t="str">
        <f>IF(B3603="NET","",IF(B3603="","",IFERROR(VLOOKUP(N3603,EAN!$A:$B,2,FALSE),"MANGLER - MÅ OPPDATERE EAN-FANEN")))</f>
        <v>MANGLER - MÅ OPPDATERE EAN-FANEN</v>
      </c>
      <c r="P3603" s="171">
        <f t="shared" ref="P3603:P3666" si="172">H3603</f>
        <v>0</v>
      </c>
      <c r="Q3603" s="171">
        <f t="shared" ref="Q3603:Q3666" si="173">L3603</f>
        <v>0</v>
      </c>
      <c r="S3603" s="102" t="str">
        <f>IF(B3603="NET","",IFERROR(VLOOKUP(O3603,'2) Order Form'!$V$9:$V$905,1,FALSE),"Ikke med I order form"))</f>
        <v>Ikke med I order form</v>
      </c>
    </row>
    <row r="3604" spans="1:19">
      <c r="A3604">
        <v>845159</v>
      </c>
      <c r="B3604" t="s">
        <v>4053</v>
      </c>
      <c r="C3604" t="s">
        <v>3939</v>
      </c>
      <c r="D3604" t="s">
        <v>537</v>
      </c>
      <c r="E3604" t="s">
        <v>84</v>
      </c>
      <c r="F3604" t="s">
        <v>1377</v>
      </c>
      <c r="G3604" t="s">
        <v>111</v>
      </c>
      <c r="H3604">
        <v>0</v>
      </c>
      <c r="I3604">
        <v>0</v>
      </c>
      <c r="J3604">
        <v>0</v>
      </c>
      <c r="K3604">
        <v>0</v>
      </c>
      <c r="L3604">
        <v>0</v>
      </c>
      <c r="N3604" s="171" t="str">
        <f t="shared" si="171"/>
        <v>845159-MWHT-53/61</v>
      </c>
      <c r="O3604" s="172" t="str">
        <f>IF(B3604="NET","",IF(B3604="","",IFERROR(VLOOKUP(N3604,EAN!$A:$B,2,FALSE),"MANGLER - MÅ OPPDATERE EAN-FANEN")))</f>
        <v>MANGLER - MÅ OPPDATERE EAN-FANEN</v>
      </c>
      <c r="P3604" s="171">
        <f t="shared" si="172"/>
        <v>0</v>
      </c>
      <c r="Q3604" s="171">
        <f t="shared" si="173"/>
        <v>0</v>
      </c>
      <c r="S3604" s="102" t="str">
        <f>IF(B3604="NET","",IFERROR(VLOOKUP(O3604,'2) Order Form'!$V$9:$V$905,1,FALSE),"Ikke med I order form"))</f>
        <v>Ikke med I order form</v>
      </c>
    </row>
    <row r="3605" spans="1:19">
      <c r="A3605" s="140">
        <v>845160</v>
      </c>
      <c r="B3605" t="s">
        <v>170</v>
      </c>
      <c r="H3605" s="140">
        <v>202341</v>
      </c>
      <c r="I3605" s="140">
        <v>202342</v>
      </c>
      <c r="J3605" s="140">
        <v>202343</v>
      </c>
      <c r="K3605" s="140">
        <v>202344</v>
      </c>
      <c r="L3605" s="140">
        <v>202345</v>
      </c>
      <c r="N3605" s="171" t="str">
        <f t="shared" si="171"/>
        <v>845160-</v>
      </c>
      <c r="O3605" s="172" t="str">
        <f>IF(B3605="NET","",IF(B3605="","",IFERROR(VLOOKUP(N3605,EAN!$A:$B,2,FALSE),"MANGLER - MÅ OPPDATERE EAN-FANEN")))</f>
        <v/>
      </c>
      <c r="P3605" s="171">
        <f t="shared" si="172"/>
        <v>202341</v>
      </c>
      <c r="Q3605" s="171">
        <f t="shared" si="173"/>
        <v>202345</v>
      </c>
      <c r="S3605" s="102" t="str">
        <f>IF(B3605="NET","",IFERROR(VLOOKUP(O3605,'2) Order Form'!$V$9:$V$905,1,FALSE),"Ikke med I order form"))</f>
        <v/>
      </c>
    </row>
    <row r="3606" spans="1:19">
      <c r="A3606">
        <v>845160</v>
      </c>
      <c r="B3606" t="s">
        <v>4057</v>
      </c>
      <c r="C3606" t="s">
        <v>3939</v>
      </c>
      <c r="D3606" t="s">
        <v>4058</v>
      </c>
      <c r="E3606" t="s">
        <v>4059</v>
      </c>
      <c r="F3606" t="s">
        <v>1378</v>
      </c>
      <c r="G3606" t="s">
        <v>111</v>
      </c>
      <c r="H3606">
        <v>0</v>
      </c>
      <c r="I3606">
        <v>0</v>
      </c>
      <c r="J3606">
        <v>0</v>
      </c>
      <c r="K3606">
        <v>0</v>
      </c>
      <c r="L3606">
        <v>0</v>
      </c>
      <c r="N3606" s="171" t="str">
        <f t="shared" si="171"/>
        <v>845160-BTRS-48/53</v>
      </c>
      <c r="O3606" s="172" t="str">
        <f>IF(B3606="NET","",IF(B3606="","",IFERROR(VLOOKUP(N3606,EAN!$A:$B,2,FALSE),"MANGLER - MÅ OPPDATERE EAN-FANEN")))</f>
        <v>MANGLER - MÅ OPPDATERE EAN-FANEN</v>
      </c>
      <c r="P3606" s="171">
        <f t="shared" si="172"/>
        <v>0</v>
      </c>
      <c r="Q3606" s="171">
        <f t="shared" si="173"/>
        <v>0</v>
      </c>
      <c r="S3606" s="102" t="str">
        <f>IF(B3606="NET","",IFERROR(VLOOKUP(O3606,'2) Order Form'!$V$9:$V$905,1,FALSE),"Ikke med I order form"))</f>
        <v>Ikke med I order form</v>
      </c>
    </row>
    <row r="3607" spans="1:19">
      <c r="A3607">
        <v>845160</v>
      </c>
      <c r="B3607" t="s">
        <v>4057</v>
      </c>
      <c r="C3607" t="s">
        <v>3939</v>
      </c>
      <c r="D3607" t="s">
        <v>539</v>
      </c>
      <c r="E3607" t="s">
        <v>936</v>
      </c>
      <c r="F3607" t="s">
        <v>1378</v>
      </c>
      <c r="G3607" t="s">
        <v>111</v>
      </c>
      <c r="H3607">
        <v>0</v>
      </c>
      <c r="I3607">
        <v>0</v>
      </c>
      <c r="J3607">
        <v>0</v>
      </c>
      <c r="K3607">
        <v>0</v>
      </c>
      <c r="L3607">
        <v>0</v>
      </c>
      <c r="N3607" s="171" t="str">
        <f t="shared" si="171"/>
        <v>845160-MBLK-48/53</v>
      </c>
      <c r="O3607" s="172" t="str">
        <f>IF(B3607="NET","",IF(B3607="","",IFERROR(VLOOKUP(N3607,EAN!$A:$B,2,FALSE),"MANGLER - MÅ OPPDATERE EAN-FANEN")))</f>
        <v>MANGLER - MÅ OPPDATERE EAN-FANEN</v>
      </c>
      <c r="P3607" s="171">
        <f t="shared" si="172"/>
        <v>0</v>
      </c>
      <c r="Q3607" s="171">
        <f t="shared" si="173"/>
        <v>0</v>
      </c>
      <c r="S3607" s="102" t="str">
        <f>IF(B3607="NET","",IFERROR(VLOOKUP(O3607,'2) Order Form'!$V$9:$V$905,1,FALSE),"Ikke med I order form"))</f>
        <v>Ikke med I order form</v>
      </c>
    </row>
    <row r="3608" spans="1:19">
      <c r="A3608">
        <v>845160</v>
      </c>
      <c r="B3608" t="s">
        <v>4057</v>
      </c>
      <c r="C3608" t="s">
        <v>3939</v>
      </c>
      <c r="D3608" t="s">
        <v>542</v>
      </c>
      <c r="E3608" t="s">
        <v>84</v>
      </c>
      <c r="F3608" t="s">
        <v>1378</v>
      </c>
      <c r="G3608" t="s">
        <v>111</v>
      </c>
      <c r="H3608">
        <v>0</v>
      </c>
      <c r="I3608">
        <v>0</v>
      </c>
      <c r="J3608">
        <v>0</v>
      </c>
      <c r="K3608">
        <v>0</v>
      </c>
      <c r="L3608">
        <v>0</v>
      </c>
      <c r="N3608" s="171" t="str">
        <f t="shared" si="171"/>
        <v>845160-MWHT-48/53</v>
      </c>
      <c r="O3608" s="172" t="str">
        <f>IF(B3608="NET","",IF(B3608="","",IFERROR(VLOOKUP(N3608,EAN!$A:$B,2,FALSE),"MANGLER - MÅ OPPDATERE EAN-FANEN")))</f>
        <v>MANGLER - MÅ OPPDATERE EAN-FANEN</v>
      </c>
      <c r="P3608" s="171">
        <f t="shared" si="172"/>
        <v>0</v>
      </c>
      <c r="Q3608" s="171">
        <f t="shared" si="173"/>
        <v>0</v>
      </c>
      <c r="S3608" s="102" t="str">
        <f>IF(B3608="NET","",IFERROR(VLOOKUP(O3608,'2) Order Form'!$V$9:$V$905,1,FALSE),"Ikke med I order form"))</f>
        <v>Ikke med I order form</v>
      </c>
    </row>
    <row r="3609" spans="1:19">
      <c r="A3609">
        <v>845160</v>
      </c>
      <c r="B3609" t="s">
        <v>4057</v>
      </c>
      <c r="C3609" t="s">
        <v>3939</v>
      </c>
      <c r="D3609" t="s">
        <v>4060</v>
      </c>
      <c r="E3609" t="s">
        <v>4061</v>
      </c>
      <c r="F3609" t="s">
        <v>1378</v>
      </c>
      <c r="G3609" t="s">
        <v>111</v>
      </c>
      <c r="H3609">
        <v>0</v>
      </c>
      <c r="I3609">
        <v>0</v>
      </c>
      <c r="J3609">
        <v>0</v>
      </c>
      <c r="K3609">
        <v>0</v>
      </c>
      <c r="L3609">
        <v>0</v>
      </c>
      <c r="N3609" s="171" t="str">
        <f t="shared" si="171"/>
        <v>845160-SUBL-48/53</v>
      </c>
      <c r="O3609" s="172" t="str">
        <f>IF(B3609="NET","",IF(B3609="","",IFERROR(VLOOKUP(N3609,EAN!$A:$B,2,FALSE),"MANGLER - MÅ OPPDATERE EAN-FANEN")))</f>
        <v>MANGLER - MÅ OPPDATERE EAN-FANEN</v>
      </c>
      <c r="P3609" s="171">
        <f t="shared" si="172"/>
        <v>0</v>
      </c>
      <c r="Q3609" s="171">
        <f t="shared" si="173"/>
        <v>0</v>
      </c>
      <c r="S3609" s="102" t="str">
        <f>IF(B3609="NET","",IFERROR(VLOOKUP(O3609,'2) Order Form'!$V$9:$V$905,1,FALSE),"Ikke med I order form"))</f>
        <v>Ikke med I order form</v>
      </c>
    </row>
    <row r="3610" spans="1:19">
      <c r="A3610" s="140">
        <v>850014</v>
      </c>
      <c r="B3610" t="s">
        <v>170</v>
      </c>
      <c r="H3610" s="140">
        <v>202341</v>
      </c>
      <c r="I3610" s="140">
        <v>202342</v>
      </c>
      <c r="J3610" s="140">
        <v>202343</v>
      </c>
      <c r="K3610" s="140">
        <v>202344</v>
      </c>
      <c r="L3610" s="140">
        <v>202345</v>
      </c>
      <c r="N3610" s="171" t="str">
        <f t="shared" si="171"/>
        <v>850014-</v>
      </c>
      <c r="O3610" s="172" t="str">
        <f>IF(B3610="NET","",IF(B3610="","",IFERROR(VLOOKUP(N3610,EAN!$A:$B,2,FALSE),"MANGLER - MÅ OPPDATERE EAN-FANEN")))</f>
        <v/>
      </c>
      <c r="P3610" s="171">
        <f t="shared" si="172"/>
        <v>202341</v>
      </c>
      <c r="Q3610" s="171">
        <f t="shared" si="173"/>
        <v>202345</v>
      </c>
      <c r="S3610" s="102" t="str">
        <f>IF(B3610="NET","",IFERROR(VLOOKUP(O3610,'2) Order Form'!$V$9:$V$905,1,FALSE),"Ikke med I order form"))</f>
        <v/>
      </c>
    </row>
    <row r="3611" spans="1:19">
      <c r="A3611">
        <v>850014</v>
      </c>
      <c r="B3611" t="s">
        <v>100</v>
      </c>
      <c r="C3611" t="s">
        <v>3939</v>
      </c>
      <c r="D3611" t="s">
        <v>121</v>
      </c>
      <c r="E3611" t="s">
        <v>87</v>
      </c>
      <c r="F3611" t="s">
        <v>78</v>
      </c>
      <c r="G3611" t="s">
        <v>111</v>
      </c>
      <c r="H3611">
        <v>1350</v>
      </c>
      <c r="I3611">
        <v>1350</v>
      </c>
      <c r="J3611">
        <v>1350</v>
      </c>
      <c r="K3611">
        <v>1350</v>
      </c>
      <c r="L3611">
        <v>1350</v>
      </c>
      <c r="N3611" s="171" t="str">
        <f t="shared" si="171"/>
        <v>850014-BLACK-OS</v>
      </c>
      <c r="O3611" s="172">
        <f>IF(B3611="NET","",IF(B3611="","",IFERROR(VLOOKUP(N3611,EAN!$A:$B,2,FALSE),"MANGLER - MÅ OPPDATERE EAN-FANEN")))</f>
        <v>7048652475442</v>
      </c>
      <c r="P3611" s="171">
        <f t="shared" si="172"/>
        <v>1350</v>
      </c>
      <c r="Q3611" s="171">
        <f t="shared" si="173"/>
        <v>1350</v>
      </c>
      <c r="S3611" s="102">
        <f>IF(B3611="NET","",IFERROR(VLOOKUP(O3611,'2) Order Form'!$V$9:$V$905,1,FALSE),"Ikke med I order form"))</f>
        <v>7048652475442</v>
      </c>
    </row>
    <row r="3612" spans="1:19">
      <c r="A3612" s="140">
        <v>850067</v>
      </c>
      <c r="B3612" t="s">
        <v>170</v>
      </c>
      <c r="H3612" s="140">
        <v>202341</v>
      </c>
      <c r="I3612" s="140">
        <v>202342</v>
      </c>
      <c r="J3612" s="140">
        <v>202343</v>
      </c>
      <c r="K3612" s="140">
        <v>202344</v>
      </c>
      <c r="L3612" s="140">
        <v>202345</v>
      </c>
      <c r="N3612" s="171" t="str">
        <f t="shared" si="171"/>
        <v>850067-</v>
      </c>
      <c r="O3612" s="172" t="str">
        <f>IF(B3612="NET","",IF(B3612="","",IFERROR(VLOOKUP(N3612,EAN!$A:$B,2,FALSE),"MANGLER - MÅ OPPDATERE EAN-FANEN")))</f>
        <v/>
      </c>
      <c r="P3612" s="171">
        <f t="shared" si="172"/>
        <v>202341</v>
      </c>
      <c r="Q3612" s="171">
        <f t="shared" si="173"/>
        <v>202345</v>
      </c>
      <c r="S3612" s="102" t="str">
        <f>IF(B3612="NET","",IFERROR(VLOOKUP(O3612,'2) Order Form'!$V$9:$V$905,1,FALSE),"Ikke med I order form"))</f>
        <v/>
      </c>
    </row>
    <row r="3613" spans="1:19">
      <c r="A3613">
        <v>850067</v>
      </c>
      <c r="B3613" t="s">
        <v>181</v>
      </c>
      <c r="C3613" t="s">
        <v>3939</v>
      </c>
      <c r="D3613" t="s">
        <v>121</v>
      </c>
      <c r="E3613" t="s">
        <v>87</v>
      </c>
      <c r="F3613" t="s">
        <v>78</v>
      </c>
      <c r="G3613" t="s">
        <v>214</v>
      </c>
      <c r="H3613">
        <v>0</v>
      </c>
      <c r="I3613">
        <v>0</v>
      </c>
      <c r="J3613">
        <v>0</v>
      </c>
      <c r="K3613">
        <v>0</v>
      </c>
      <c r="L3613">
        <v>0</v>
      </c>
      <c r="N3613" s="171" t="str">
        <f t="shared" si="171"/>
        <v>850067-BLACK-OS</v>
      </c>
      <c r="O3613" s="172">
        <f>IF(B3613="NET","",IF(B3613="","",IFERROR(VLOOKUP(N3613,EAN!$A:$B,2,FALSE),"MANGLER - MÅ OPPDATERE EAN-FANEN")))</f>
        <v>7048652498892</v>
      </c>
      <c r="P3613" s="171">
        <f t="shared" si="172"/>
        <v>0</v>
      </c>
      <c r="Q3613" s="171">
        <f t="shared" si="173"/>
        <v>0</v>
      </c>
      <c r="S3613" s="102" t="str">
        <f>IF(B3613="NET","",IFERROR(VLOOKUP(O3613,'2) Order Form'!$V$9:$V$905,1,FALSE),"Ikke med I order form"))</f>
        <v>Ikke med I order form</v>
      </c>
    </row>
    <row r="3614" spans="1:19">
      <c r="A3614" s="140">
        <v>850085</v>
      </c>
      <c r="B3614" t="s">
        <v>170</v>
      </c>
      <c r="H3614" s="140">
        <v>202341</v>
      </c>
      <c r="I3614" s="140">
        <v>202342</v>
      </c>
      <c r="J3614" s="140">
        <v>202343</v>
      </c>
      <c r="K3614" s="140">
        <v>202344</v>
      </c>
      <c r="L3614" s="140">
        <v>202345</v>
      </c>
      <c r="N3614" s="171" t="str">
        <f t="shared" si="171"/>
        <v>850085-</v>
      </c>
      <c r="O3614" s="172" t="str">
        <f>IF(B3614="NET","",IF(B3614="","",IFERROR(VLOOKUP(N3614,EAN!$A:$B,2,FALSE),"MANGLER - MÅ OPPDATERE EAN-FANEN")))</f>
        <v/>
      </c>
      <c r="P3614" s="171">
        <f t="shared" si="172"/>
        <v>202341</v>
      </c>
      <c r="Q3614" s="171">
        <f t="shared" si="173"/>
        <v>202345</v>
      </c>
      <c r="S3614" s="102" t="str">
        <f>IF(B3614="NET","",IFERROR(VLOOKUP(O3614,'2) Order Form'!$V$9:$V$905,1,FALSE),"Ikke med I order form"))</f>
        <v/>
      </c>
    </row>
    <row r="3615" spans="1:19">
      <c r="A3615">
        <v>850085</v>
      </c>
      <c r="B3615" t="s">
        <v>160</v>
      </c>
      <c r="C3615" t="s">
        <v>3939</v>
      </c>
      <c r="D3615" t="s">
        <v>121</v>
      </c>
      <c r="E3615" t="s">
        <v>87</v>
      </c>
      <c r="F3615" t="s">
        <v>78</v>
      </c>
      <c r="G3615" t="s">
        <v>214</v>
      </c>
      <c r="H3615">
        <v>0</v>
      </c>
      <c r="I3615">
        <v>0</v>
      </c>
      <c r="J3615">
        <v>0</v>
      </c>
      <c r="K3615">
        <v>0</v>
      </c>
      <c r="L3615">
        <v>0</v>
      </c>
      <c r="N3615" s="171" t="str">
        <f t="shared" si="171"/>
        <v>850085-BLACK-OS</v>
      </c>
      <c r="O3615" s="172">
        <f>IF(B3615="NET","",IF(B3615="","",IFERROR(VLOOKUP(N3615,EAN!$A:$B,2,FALSE),"MANGLER - MÅ OPPDATERE EAN-FANEN")))</f>
        <v>7048652542076</v>
      </c>
      <c r="P3615" s="171">
        <f t="shared" si="172"/>
        <v>0</v>
      </c>
      <c r="Q3615" s="171">
        <f t="shared" si="173"/>
        <v>0</v>
      </c>
      <c r="S3615" s="102" t="str">
        <f>IF(B3615="NET","",IFERROR(VLOOKUP(O3615,'2) Order Form'!$V$9:$V$905,1,FALSE),"Ikke med I order form"))</f>
        <v>Ikke med I order form</v>
      </c>
    </row>
    <row r="3616" spans="1:19">
      <c r="A3616" s="140">
        <v>850086</v>
      </c>
      <c r="B3616" t="s">
        <v>170</v>
      </c>
      <c r="H3616" s="140">
        <v>202341</v>
      </c>
      <c r="I3616" s="140">
        <v>202342</v>
      </c>
      <c r="J3616" s="140">
        <v>202343</v>
      </c>
      <c r="K3616" s="140">
        <v>202344</v>
      </c>
      <c r="L3616" s="140">
        <v>202345</v>
      </c>
      <c r="N3616" s="171" t="str">
        <f t="shared" si="171"/>
        <v>850086-</v>
      </c>
      <c r="O3616" s="172" t="str">
        <f>IF(B3616="NET","",IF(B3616="","",IFERROR(VLOOKUP(N3616,EAN!$A:$B,2,FALSE),"MANGLER - MÅ OPPDATERE EAN-FANEN")))</f>
        <v/>
      </c>
      <c r="P3616" s="171">
        <f t="shared" si="172"/>
        <v>202341</v>
      </c>
      <c r="Q3616" s="171">
        <f t="shared" si="173"/>
        <v>202345</v>
      </c>
      <c r="S3616" s="102" t="str">
        <f>IF(B3616="NET","",IFERROR(VLOOKUP(O3616,'2) Order Form'!$V$9:$V$905,1,FALSE),"Ikke med I order form"))</f>
        <v/>
      </c>
    </row>
    <row r="3617" spans="1:19">
      <c r="A3617">
        <v>850086</v>
      </c>
      <c r="B3617" t="s">
        <v>201</v>
      </c>
      <c r="C3617" t="s">
        <v>3939</v>
      </c>
      <c r="D3617" t="s">
        <v>121</v>
      </c>
      <c r="E3617" t="s">
        <v>87</v>
      </c>
      <c r="F3617" t="s">
        <v>78</v>
      </c>
      <c r="G3617" t="s">
        <v>111</v>
      </c>
      <c r="H3617">
        <v>105</v>
      </c>
      <c r="I3617">
        <v>105</v>
      </c>
      <c r="J3617">
        <v>105</v>
      </c>
      <c r="K3617">
        <v>105</v>
      </c>
      <c r="L3617">
        <v>105</v>
      </c>
      <c r="N3617" s="171" t="str">
        <f t="shared" si="171"/>
        <v>850086-BLACK-OS</v>
      </c>
      <c r="O3617" s="172">
        <f>IF(B3617="NET","",IF(B3617="","",IFERROR(VLOOKUP(N3617,EAN!$A:$B,2,FALSE),"MANGLER - MÅ OPPDATERE EAN-FANEN")))</f>
        <v>7048652617590</v>
      </c>
      <c r="P3617" s="171">
        <f t="shared" si="172"/>
        <v>105</v>
      </c>
      <c r="Q3617" s="171">
        <f t="shared" si="173"/>
        <v>105</v>
      </c>
      <c r="S3617" s="102">
        <f>IF(B3617="NET","",IFERROR(VLOOKUP(O3617,'2) Order Form'!$V$9:$V$905,1,FALSE),"Ikke med I order form"))</f>
        <v>7048652617590</v>
      </c>
    </row>
    <row r="3618" spans="1:19">
      <c r="A3618" s="140">
        <v>850087</v>
      </c>
      <c r="B3618" t="s">
        <v>170</v>
      </c>
      <c r="H3618" s="140">
        <v>202341</v>
      </c>
      <c r="I3618" s="140">
        <v>202342</v>
      </c>
      <c r="J3618" s="140">
        <v>202343</v>
      </c>
      <c r="K3618" s="140">
        <v>202344</v>
      </c>
      <c r="L3618" s="140">
        <v>202345</v>
      </c>
      <c r="N3618" s="171" t="str">
        <f t="shared" si="171"/>
        <v>850087-</v>
      </c>
      <c r="O3618" s="172" t="str">
        <f>IF(B3618="NET","",IF(B3618="","",IFERROR(VLOOKUP(N3618,EAN!$A:$B,2,FALSE),"MANGLER - MÅ OPPDATERE EAN-FANEN")))</f>
        <v/>
      </c>
      <c r="P3618" s="171">
        <f t="shared" si="172"/>
        <v>202341</v>
      </c>
      <c r="Q3618" s="171">
        <f t="shared" si="173"/>
        <v>202345</v>
      </c>
      <c r="S3618" s="102" t="str">
        <f>IF(B3618="NET","",IFERROR(VLOOKUP(O3618,'2) Order Form'!$V$9:$V$905,1,FALSE),"Ikke med I order form"))</f>
        <v/>
      </c>
    </row>
    <row r="3619" spans="1:19">
      <c r="A3619">
        <v>850087</v>
      </c>
      <c r="B3619" t="s">
        <v>202</v>
      </c>
      <c r="C3619" t="s">
        <v>3939</v>
      </c>
      <c r="D3619" t="s">
        <v>121</v>
      </c>
      <c r="E3619" t="s">
        <v>87</v>
      </c>
      <c r="F3619" t="s">
        <v>78</v>
      </c>
      <c r="G3619" t="s">
        <v>111</v>
      </c>
      <c r="H3619">
        <v>0</v>
      </c>
      <c r="I3619">
        <v>0</v>
      </c>
      <c r="J3619">
        <v>0</v>
      </c>
      <c r="K3619">
        <v>0</v>
      </c>
      <c r="L3619">
        <v>0</v>
      </c>
      <c r="N3619" s="171" t="str">
        <f t="shared" si="171"/>
        <v>850087-BLACK-OS</v>
      </c>
      <c r="O3619" s="172">
        <f>IF(B3619="NET","",IF(B3619="","",IFERROR(VLOOKUP(N3619,EAN!$A:$B,2,FALSE),"MANGLER - MÅ OPPDATERE EAN-FANEN")))</f>
        <v>7048652617606</v>
      </c>
      <c r="P3619" s="171">
        <f t="shared" si="172"/>
        <v>0</v>
      </c>
      <c r="Q3619" s="171">
        <f t="shared" si="173"/>
        <v>0</v>
      </c>
      <c r="S3619" s="102">
        <f>IF(B3619="NET","",IFERROR(VLOOKUP(O3619,'2) Order Form'!$V$9:$V$905,1,FALSE),"Ikke med I order form"))</f>
        <v>7048652617606</v>
      </c>
    </row>
    <row r="3620" spans="1:19">
      <c r="A3620" s="140">
        <v>852012</v>
      </c>
      <c r="B3620" t="s">
        <v>170</v>
      </c>
      <c r="H3620" s="140">
        <v>202341</v>
      </c>
      <c r="I3620" s="140">
        <v>202342</v>
      </c>
      <c r="J3620" s="140">
        <v>202343</v>
      </c>
      <c r="K3620" s="140">
        <v>202344</v>
      </c>
      <c r="L3620" s="140">
        <v>202345</v>
      </c>
      <c r="N3620" s="171" t="str">
        <f t="shared" si="171"/>
        <v>852012-</v>
      </c>
      <c r="O3620" s="172" t="str">
        <f>IF(B3620="NET","",IF(B3620="","",IFERROR(VLOOKUP(N3620,EAN!$A:$B,2,FALSE),"MANGLER - MÅ OPPDATERE EAN-FANEN")))</f>
        <v/>
      </c>
      <c r="P3620" s="171">
        <f t="shared" si="172"/>
        <v>202341</v>
      </c>
      <c r="Q3620" s="171">
        <f t="shared" si="173"/>
        <v>202345</v>
      </c>
      <c r="S3620" s="102" t="str">
        <f>IF(B3620="NET","",IFERROR(VLOOKUP(O3620,'2) Order Form'!$V$9:$V$905,1,FALSE),"Ikke med I order form"))</f>
        <v/>
      </c>
    </row>
    <row r="3621" spans="1:19">
      <c r="A3621">
        <v>852012</v>
      </c>
      <c r="B3621" t="s">
        <v>3745</v>
      </c>
      <c r="C3621" t="s">
        <v>3939</v>
      </c>
      <c r="D3621" t="s">
        <v>3466</v>
      </c>
      <c r="E3621" t="s">
        <v>3467</v>
      </c>
      <c r="F3621" t="s">
        <v>78</v>
      </c>
      <c r="G3621" t="s">
        <v>111</v>
      </c>
      <c r="H3621">
        <v>121</v>
      </c>
      <c r="I3621">
        <v>121</v>
      </c>
      <c r="J3621">
        <v>121</v>
      </c>
      <c r="K3621">
        <v>121</v>
      </c>
      <c r="L3621">
        <v>121</v>
      </c>
      <c r="N3621" s="171" t="str">
        <f t="shared" si="171"/>
        <v>852012-150101-OS</v>
      </c>
      <c r="O3621" s="172" t="str">
        <f>IF(B3621="NET","",IF(B3621="","",IFERROR(VLOOKUP(N3621,EAN!$A:$B,2,FALSE),"MANGLER - MÅ OPPDATERE EAN-FANEN")))</f>
        <v>MANGLER - MÅ OPPDATERE EAN-FANEN</v>
      </c>
      <c r="P3621" s="171">
        <f t="shared" si="172"/>
        <v>121</v>
      </c>
      <c r="Q3621" s="171">
        <f t="shared" si="173"/>
        <v>121</v>
      </c>
      <c r="S3621" s="102" t="str">
        <f>IF(B3621="NET","",IFERROR(VLOOKUP(O3621,'2) Order Form'!$V$9:$V$905,1,FALSE),"Ikke med I order form"))</f>
        <v>Ikke med I order form</v>
      </c>
    </row>
    <row r="3622" spans="1:19">
      <c r="A3622">
        <v>852012</v>
      </c>
      <c r="B3622" t="s">
        <v>3745</v>
      </c>
      <c r="C3622" t="s">
        <v>3939</v>
      </c>
      <c r="D3622" t="s">
        <v>3746</v>
      </c>
      <c r="E3622" t="s">
        <v>3747</v>
      </c>
      <c r="F3622" t="s">
        <v>78</v>
      </c>
      <c r="G3622" t="s">
        <v>214</v>
      </c>
      <c r="H3622">
        <v>0</v>
      </c>
      <c r="I3622">
        <v>0</v>
      </c>
      <c r="J3622">
        <v>0</v>
      </c>
      <c r="K3622">
        <v>0</v>
      </c>
      <c r="L3622">
        <v>0</v>
      </c>
      <c r="N3622" s="171" t="str">
        <f t="shared" si="171"/>
        <v>852012-151003-OS</v>
      </c>
      <c r="O3622" s="172" t="str">
        <f>IF(B3622="NET","",IF(B3622="","",IFERROR(VLOOKUP(N3622,EAN!$A:$B,2,FALSE),"MANGLER - MÅ OPPDATERE EAN-FANEN")))</f>
        <v>MANGLER - MÅ OPPDATERE EAN-FANEN</v>
      </c>
      <c r="P3622" s="171">
        <f t="shared" si="172"/>
        <v>0</v>
      </c>
      <c r="Q3622" s="171">
        <f t="shared" si="173"/>
        <v>0</v>
      </c>
      <c r="S3622" s="102" t="str">
        <f>IF(B3622="NET","",IFERROR(VLOOKUP(O3622,'2) Order Form'!$V$9:$V$905,1,FALSE),"Ikke med I order form"))</f>
        <v>Ikke med I order form</v>
      </c>
    </row>
    <row r="3623" spans="1:19">
      <c r="A3623" s="140">
        <v>852014</v>
      </c>
      <c r="B3623" t="s">
        <v>170</v>
      </c>
      <c r="H3623" s="140">
        <v>202341</v>
      </c>
      <c r="I3623" s="140">
        <v>202342</v>
      </c>
      <c r="J3623" s="140">
        <v>202343</v>
      </c>
      <c r="K3623" s="140">
        <v>202344</v>
      </c>
      <c r="L3623" s="140">
        <v>202345</v>
      </c>
      <c r="N3623" s="171" t="str">
        <f t="shared" si="171"/>
        <v>852014-</v>
      </c>
      <c r="O3623" s="172" t="str">
        <f>IF(B3623="NET","",IF(B3623="","",IFERROR(VLOOKUP(N3623,EAN!$A:$B,2,FALSE),"MANGLER - MÅ OPPDATERE EAN-FANEN")))</f>
        <v/>
      </c>
      <c r="P3623" s="171">
        <f t="shared" si="172"/>
        <v>202341</v>
      </c>
      <c r="Q3623" s="171">
        <f t="shared" si="173"/>
        <v>202345</v>
      </c>
      <c r="S3623" s="102" t="str">
        <f>IF(B3623="NET","",IFERROR(VLOOKUP(O3623,'2) Order Form'!$V$9:$V$905,1,FALSE),"Ikke med I order form"))</f>
        <v/>
      </c>
    </row>
    <row r="3624" spans="1:19">
      <c r="A3624">
        <v>852014</v>
      </c>
      <c r="B3624" t="s">
        <v>3748</v>
      </c>
      <c r="C3624" t="s">
        <v>3939</v>
      </c>
      <c r="D3624" t="s">
        <v>3749</v>
      </c>
      <c r="E3624" t="s">
        <v>3750</v>
      </c>
      <c r="F3624" t="s">
        <v>78</v>
      </c>
      <c r="G3624" t="s">
        <v>111</v>
      </c>
      <c r="H3624">
        <v>452</v>
      </c>
      <c r="I3624">
        <v>452</v>
      </c>
      <c r="J3624">
        <v>452</v>
      </c>
      <c r="K3624">
        <v>452</v>
      </c>
      <c r="L3624">
        <v>452</v>
      </c>
      <c r="N3624" s="171" t="str">
        <f t="shared" si="171"/>
        <v>852014-090137-OS</v>
      </c>
      <c r="O3624" s="172" t="str">
        <f>IF(B3624="NET","",IF(B3624="","",IFERROR(VLOOKUP(N3624,EAN!$A:$B,2,FALSE),"MANGLER - MÅ OPPDATERE EAN-FANEN")))</f>
        <v>MANGLER - MÅ OPPDATERE EAN-FANEN</v>
      </c>
      <c r="P3624" s="171">
        <f t="shared" si="172"/>
        <v>452</v>
      </c>
      <c r="Q3624" s="171">
        <f t="shared" si="173"/>
        <v>452</v>
      </c>
      <c r="S3624" s="102" t="str">
        <f>IF(B3624="NET","",IFERROR(VLOOKUP(O3624,'2) Order Form'!$V$9:$V$905,1,FALSE),"Ikke med I order form"))</f>
        <v>Ikke med I order form</v>
      </c>
    </row>
    <row r="3625" spans="1:19">
      <c r="A3625">
        <v>852014</v>
      </c>
      <c r="B3625" t="s">
        <v>3748</v>
      </c>
      <c r="C3625" t="s">
        <v>3939</v>
      </c>
      <c r="D3625" t="s">
        <v>3751</v>
      </c>
      <c r="E3625" t="s">
        <v>3752</v>
      </c>
      <c r="F3625" t="s">
        <v>78</v>
      </c>
      <c r="G3625" t="s">
        <v>214</v>
      </c>
      <c r="H3625">
        <v>166</v>
      </c>
      <c r="I3625">
        <v>166</v>
      </c>
      <c r="J3625">
        <v>166</v>
      </c>
      <c r="K3625">
        <v>166</v>
      </c>
      <c r="L3625">
        <v>166</v>
      </c>
      <c r="N3625" s="171" t="str">
        <f t="shared" si="171"/>
        <v>852014-090148-OS</v>
      </c>
      <c r="O3625" s="172" t="str">
        <f>IF(B3625="NET","",IF(B3625="","",IFERROR(VLOOKUP(N3625,EAN!$A:$B,2,FALSE),"MANGLER - MÅ OPPDATERE EAN-FANEN")))</f>
        <v>MANGLER - MÅ OPPDATERE EAN-FANEN</v>
      </c>
      <c r="P3625" s="171">
        <f t="shared" si="172"/>
        <v>166</v>
      </c>
      <c r="Q3625" s="171">
        <f t="shared" si="173"/>
        <v>166</v>
      </c>
      <c r="S3625" s="102" t="str">
        <f>IF(B3625="NET","",IFERROR(VLOOKUP(O3625,'2) Order Form'!$V$9:$V$905,1,FALSE),"Ikke med I order form"))</f>
        <v>Ikke med I order form</v>
      </c>
    </row>
    <row r="3626" spans="1:19">
      <c r="A3626">
        <v>852014</v>
      </c>
      <c r="B3626" t="s">
        <v>3748</v>
      </c>
      <c r="C3626" t="s">
        <v>3939</v>
      </c>
      <c r="D3626" t="s">
        <v>3753</v>
      </c>
      <c r="E3626" t="s">
        <v>3754</v>
      </c>
      <c r="F3626" t="s">
        <v>78</v>
      </c>
      <c r="G3626" t="s">
        <v>214</v>
      </c>
      <c r="H3626">
        <v>74</v>
      </c>
      <c r="I3626">
        <v>74</v>
      </c>
      <c r="J3626">
        <v>74</v>
      </c>
      <c r="K3626">
        <v>74</v>
      </c>
      <c r="L3626">
        <v>74</v>
      </c>
      <c r="N3626" s="171" t="str">
        <f t="shared" si="171"/>
        <v>852014-096755-OS</v>
      </c>
      <c r="O3626" s="172" t="str">
        <f>IF(B3626="NET","",IF(B3626="","",IFERROR(VLOOKUP(N3626,EAN!$A:$B,2,FALSE),"MANGLER - MÅ OPPDATERE EAN-FANEN")))</f>
        <v>MANGLER - MÅ OPPDATERE EAN-FANEN</v>
      </c>
      <c r="P3626" s="171">
        <f t="shared" si="172"/>
        <v>74</v>
      </c>
      <c r="Q3626" s="171">
        <f t="shared" si="173"/>
        <v>74</v>
      </c>
      <c r="S3626" s="102" t="str">
        <f>IF(B3626="NET","",IFERROR(VLOOKUP(O3626,'2) Order Form'!$V$9:$V$905,1,FALSE),"Ikke med I order form"))</f>
        <v>Ikke med I order form</v>
      </c>
    </row>
    <row r="3627" spans="1:19">
      <c r="A3627">
        <v>852014</v>
      </c>
      <c r="B3627" t="s">
        <v>3748</v>
      </c>
      <c r="C3627" t="s">
        <v>3939</v>
      </c>
      <c r="D3627" t="s">
        <v>3755</v>
      </c>
      <c r="E3627" t="s">
        <v>3756</v>
      </c>
      <c r="F3627" t="s">
        <v>78</v>
      </c>
      <c r="G3627" t="s">
        <v>111</v>
      </c>
      <c r="H3627">
        <v>104</v>
      </c>
      <c r="I3627">
        <v>104</v>
      </c>
      <c r="J3627">
        <v>104</v>
      </c>
      <c r="K3627">
        <v>104</v>
      </c>
      <c r="L3627">
        <v>104</v>
      </c>
      <c r="N3627" s="171" t="str">
        <f t="shared" si="171"/>
        <v>852014-110101-OS</v>
      </c>
      <c r="O3627" s="172" t="str">
        <f>IF(B3627="NET","",IF(B3627="","",IFERROR(VLOOKUP(N3627,EAN!$A:$B,2,FALSE),"MANGLER - MÅ OPPDATERE EAN-FANEN")))</f>
        <v>MANGLER - MÅ OPPDATERE EAN-FANEN</v>
      </c>
      <c r="P3627" s="171">
        <f t="shared" si="172"/>
        <v>104</v>
      </c>
      <c r="Q3627" s="171">
        <f t="shared" si="173"/>
        <v>104</v>
      </c>
      <c r="S3627" s="102" t="str">
        <f>IF(B3627="NET","",IFERROR(VLOOKUP(O3627,'2) Order Form'!$V$9:$V$905,1,FALSE),"Ikke med I order form"))</f>
        <v>Ikke med I order form</v>
      </c>
    </row>
    <row r="3628" spans="1:19">
      <c r="A3628">
        <v>852014</v>
      </c>
      <c r="B3628" t="s">
        <v>3748</v>
      </c>
      <c r="C3628" t="s">
        <v>3939</v>
      </c>
      <c r="D3628" t="s">
        <v>3757</v>
      </c>
      <c r="E3628" t="s">
        <v>3758</v>
      </c>
      <c r="F3628" t="s">
        <v>78</v>
      </c>
      <c r="G3628" t="s">
        <v>111</v>
      </c>
      <c r="H3628">
        <v>88</v>
      </c>
      <c r="I3628">
        <v>88</v>
      </c>
      <c r="J3628">
        <v>88</v>
      </c>
      <c r="K3628">
        <v>88</v>
      </c>
      <c r="L3628">
        <v>88</v>
      </c>
      <c r="N3628" s="171" t="str">
        <f t="shared" si="171"/>
        <v>852014-111003-OS</v>
      </c>
      <c r="O3628" s="172" t="str">
        <f>IF(B3628="NET","",IF(B3628="","",IFERROR(VLOOKUP(N3628,EAN!$A:$B,2,FALSE),"MANGLER - MÅ OPPDATERE EAN-FANEN")))</f>
        <v>MANGLER - MÅ OPPDATERE EAN-FANEN</v>
      </c>
      <c r="P3628" s="171">
        <f t="shared" si="172"/>
        <v>88</v>
      </c>
      <c r="Q3628" s="171">
        <f t="shared" si="173"/>
        <v>88</v>
      </c>
      <c r="S3628" s="102" t="str">
        <f>IF(B3628="NET","",IFERROR(VLOOKUP(O3628,'2) Order Form'!$V$9:$V$905,1,FALSE),"Ikke med I order form"))</f>
        <v>Ikke med I order form</v>
      </c>
    </row>
    <row r="3629" spans="1:19">
      <c r="A3629">
        <v>852014</v>
      </c>
      <c r="B3629" t="s">
        <v>3748</v>
      </c>
      <c r="C3629" t="s">
        <v>3939</v>
      </c>
      <c r="D3629" t="s">
        <v>3759</v>
      </c>
      <c r="E3629" t="s">
        <v>3760</v>
      </c>
      <c r="F3629" t="s">
        <v>78</v>
      </c>
      <c r="G3629" t="s">
        <v>111</v>
      </c>
      <c r="H3629">
        <v>535</v>
      </c>
      <c r="I3629">
        <v>535</v>
      </c>
      <c r="J3629">
        <v>535</v>
      </c>
      <c r="K3629">
        <v>535</v>
      </c>
      <c r="L3629">
        <v>535</v>
      </c>
      <c r="N3629" s="171" t="str">
        <f t="shared" si="171"/>
        <v>852014-120101-OS</v>
      </c>
      <c r="O3629" s="172" t="str">
        <f>IF(B3629="NET","",IF(B3629="","",IFERROR(VLOOKUP(N3629,EAN!$A:$B,2,FALSE),"MANGLER - MÅ OPPDATERE EAN-FANEN")))</f>
        <v>MANGLER - MÅ OPPDATERE EAN-FANEN</v>
      </c>
      <c r="P3629" s="171">
        <f t="shared" si="172"/>
        <v>535</v>
      </c>
      <c r="Q3629" s="171">
        <f t="shared" si="173"/>
        <v>535</v>
      </c>
      <c r="S3629" s="102" t="str">
        <f>IF(B3629="NET","",IFERROR(VLOOKUP(O3629,'2) Order Form'!$V$9:$V$905,1,FALSE),"Ikke med I order form"))</f>
        <v>Ikke med I order form</v>
      </c>
    </row>
    <row r="3630" spans="1:19">
      <c r="A3630">
        <v>852014</v>
      </c>
      <c r="B3630" t="s">
        <v>3748</v>
      </c>
      <c r="C3630" t="s">
        <v>3939</v>
      </c>
      <c r="D3630" t="s">
        <v>3479</v>
      </c>
      <c r="E3630" t="s">
        <v>3480</v>
      </c>
      <c r="F3630" t="s">
        <v>78</v>
      </c>
      <c r="G3630" t="s">
        <v>214</v>
      </c>
      <c r="H3630">
        <v>0</v>
      </c>
      <c r="I3630">
        <v>0</v>
      </c>
      <c r="J3630">
        <v>0</v>
      </c>
      <c r="K3630">
        <v>0</v>
      </c>
      <c r="L3630">
        <v>0</v>
      </c>
      <c r="N3630" s="171" t="str">
        <f t="shared" si="171"/>
        <v>852014-121003-OS</v>
      </c>
      <c r="O3630" s="172" t="str">
        <f>IF(B3630="NET","",IF(B3630="","",IFERROR(VLOOKUP(N3630,EAN!$A:$B,2,FALSE),"MANGLER - MÅ OPPDATERE EAN-FANEN")))</f>
        <v>MANGLER - MÅ OPPDATERE EAN-FANEN</v>
      </c>
      <c r="P3630" s="171">
        <f t="shared" si="172"/>
        <v>0</v>
      </c>
      <c r="Q3630" s="171">
        <f t="shared" si="173"/>
        <v>0</v>
      </c>
      <c r="S3630" s="102" t="str">
        <f>IF(B3630="NET","",IFERROR(VLOOKUP(O3630,'2) Order Form'!$V$9:$V$905,1,FALSE),"Ikke med I order form"))</f>
        <v>Ikke med I order form</v>
      </c>
    </row>
    <row r="3631" spans="1:19">
      <c r="A3631">
        <v>852014</v>
      </c>
      <c r="B3631" t="s">
        <v>3748</v>
      </c>
      <c r="C3631" t="s">
        <v>3939</v>
      </c>
      <c r="D3631" t="s">
        <v>3761</v>
      </c>
      <c r="E3631" t="s">
        <v>3762</v>
      </c>
      <c r="F3631" t="s">
        <v>78</v>
      </c>
      <c r="G3631" t="s">
        <v>214</v>
      </c>
      <c r="H3631">
        <v>0</v>
      </c>
      <c r="I3631">
        <v>0</v>
      </c>
      <c r="J3631">
        <v>0</v>
      </c>
      <c r="K3631">
        <v>0</v>
      </c>
      <c r="L3631">
        <v>0</v>
      </c>
      <c r="N3631" s="171" t="str">
        <f t="shared" si="171"/>
        <v>852014-122141-OS</v>
      </c>
      <c r="O3631" s="172" t="str">
        <f>IF(B3631="NET","",IF(B3631="","",IFERROR(VLOOKUP(N3631,EAN!$A:$B,2,FALSE),"MANGLER - MÅ OPPDATERE EAN-FANEN")))</f>
        <v>MANGLER - MÅ OPPDATERE EAN-FANEN</v>
      </c>
      <c r="P3631" s="171">
        <f t="shared" si="172"/>
        <v>0</v>
      </c>
      <c r="Q3631" s="171">
        <f t="shared" si="173"/>
        <v>0</v>
      </c>
      <c r="S3631" s="102" t="str">
        <f>IF(B3631="NET","",IFERROR(VLOOKUP(O3631,'2) Order Form'!$V$9:$V$905,1,FALSE),"Ikke med I order form"))</f>
        <v>Ikke med I order form</v>
      </c>
    </row>
    <row r="3632" spans="1:19">
      <c r="A3632">
        <v>852014</v>
      </c>
      <c r="B3632" t="s">
        <v>3748</v>
      </c>
      <c r="C3632" t="s">
        <v>3939</v>
      </c>
      <c r="D3632" t="s">
        <v>3763</v>
      </c>
      <c r="E3632" t="s">
        <v>3764</v>
      </c>
      <c r="F3632" t="s">
        <v>78</v>
      </c>
      <c r="G3632" t="s">
        <v>214</v>
      </c>
      <c r="H3632">
        <v>0</v>
      </c>
      <c r="I3632">
        <v>0</v>
      </c>
      <c r="J3632">
        <v>0</v>
      </c>
      <c r="K3632">
        <v>0</v>
      </c>
      <c r="L3632">
        <v>0</v>
      </c>
      <c r="N3632" s="171" t="str">
        <f t="shared" si="171"/>
        <v>852014-124021-OS</v>
      </c>
      <c r="O3632" s="172" t="str">
        <f>IF(B3632="NET","",IF(B3632="","",IFERROR(VLOOKUP(N3632,EAN!$A:$B,2,FALSE),"MANGLER - MÅ OPPDATERE EAN-FANEN")))</f>
        <v>MANGLER - MÅ OPPDATERE EAN-FANEN</v>
      </c>
      <c r="P3632" s="171">
        <f t="shared" si="172"/>
        <v>0</v>
      </c>
      <c r="Q3632" s="171">
        <f t="shared" si="173"/>
        <v>0</v>
      </c>
      <c r="S3632" s="102" t="str">
        <f>IF(B3632="NET","",IFERROR(VLOOKUP(O3632,'2) Order Form'!$V$9:$V$905,1,FALSE),"Ikke med I order form"))</f>
        <v>Ikke med I order form</v>
      </c>
    </row>
    <row r="3633" spans="1:19">
      <c r="A3633">
        <v>852014</v>
      </c>
      <c r="B3633" t="s">
        <v>3748</v>
      </c>
      <c r="C3633" t="s">
        <v>3939</v>
      </c>
      <c r="D3633" t="s">
        <v>3483</v>
      </c>
      <c r="E3633" t="s">
        <v>3484</v>
      </c>
      <c r="F3633" t="s">
        <v>78</v>
      </c>
      <c r="G3633" t="s">
        <v>214</v>
      </c>
      <c r="H3633">
        <v>0</v>
      </c>
      <c r="I3633">
        <v>0</v>
      </c>
      <c r="J3633">
        <v>0</v>
      </c>
      <c r="K3633">
        <v>0</v>
      </c>
      <c r="L3633">
        <v>0</v>
      </c>
      <c r="N3633" s="171" t="str">
        <f t="shared" si="171"/>
        <v>852014-140101-OS</v>
      </c>
      <c r="O3633" s="172" t="str">
        <f>IF(B3633="NET","",IF(B3633="","",IFERROR(VLOOKUP(N3633,EAN!$A:$B,2,FALSE),"MANGLER - MÅ OPPDATERE EAN-FANEN")))</f>
        <v>MANGLER - MÅ OPPDATERE EAN-FANEN</v>
      </c>
      <c r="P3633" s="171">
        <f t="shared" si="172"/>
        <v>0</v>
      </c>
      <c r="Q3633" s="171">
        <f t="shared" si="173"/>
        <v>0</v>
      </c>
      <c r="S3633" s="102" t="str">
        <f>IF(B3633="NET","",IFERROR(VLOOKUP(O3633,'2) Order Form'!$V$9:$V$905,1,FALSE),"Ikke med I order form"))</f>
        <v>Ikke med I order form</v>
      </c>
    </row>
    <row r="3634" spans="1:19">
      <c r="A3634" s="140">
        <v>852026</v>
      </c>
      <c r="B3634" t="s">
        <v>170</v>
      </c>
      <c r="H3634" s="140">
        <v>202341</v>
      </c>
      <c r="I3634" s="140">
        <v>202342</v>
      </c>
      <c r="J3634" s="140">
        <v>202343</v>
      </c>
      <c r="K3634" s="140">
        <v>202344</v>
      </c>
      <c r="L3634" s="140">
        <v>202345</v>
      </c>
      <c r="N3634" s="171" t="str">
        <f t="shared" si="171"/>
        <v>852026-</v>
      </c>
      <c r="O3634" s="172" t="str">
        <f>IF(B3634="NET","",IF(B3634="","",IFERROR(VLOOKUP(N3634,EAN!$A:$B,2,FALSE),"MANGLER - MÅ OPPDATERE EAN-FANEN")))</f>
        <v/>
      </c>
      <c r="P3634" s="171">
        <f t="shared" si="172"/>
        <v>202341</v>
      </c>
      <c r="Q3634" s="171">
        <f t="shared" si="173"/>
        <v>202345</v>
      </c>
      <c r="S3634" s="102" t="str">
        <f>IF(B3634="NET","",IFERROR(VLOOKUP(O3634,'2) Order Form'!$V$9:$V$905,1,FALSE),"Ikke med I order form"))</f>
        <v/>
      </c>
    </row>
    <row r="3635" spans="1:19">
      <c r="A3635">
        <v>852026</v>
      </c>
      <c r="B3635" t="s">
        <v>3765</v>
      </c>
      <c r="C3635" t="s">
        <v>3939</v>
      </c>
      <c r="D3635" t="s">
        <v>232</v>
      </c>
      <c r="E3635" t="s">
        <v>233</v>
      </c>
      <c r="F3635" t="s">
        <v>78</v>
      </c>
      <c r="G3635" t="s">
        <v>111</v>
      </c>
      <c r="H3635">
        <v>79</v>
      </c>
      <c r="I3635">
        <v>79</v>
      </c>
      <c r="J3635">
        <v>79</v>
      </c>
      <c r="K3635">
        <v>79</v>
      </c>
      <c r="L3635">
        <v>79</v>
      </c>
      <c r="N3635" s="171" t="str">
        <f t="shared" si="171"/>
        <v>852026-150000-OS</v>
      </c>
      <c r="O3635" s="172" t="str">
        <f>IF(B3635="NET","",IF(B3635="","",IFERROR(VLOOKUP(N3635,EAN!$A:$B,2,FALSE),"MANGLER - MÅ OPPDATERE EAN-FANEN")))</f>
        <v>MANGLER - MÅ OPPDATERE EAN-FANEN</v>
      </c>
      <c r="P3635" s="171">
        <f t="shared" si="172"/>
        <v>79</v>
      </c>
      <c r="Q3635" s="171">
        <f t="shared" si="173"/>
        <v>79</v>
      </c>
      <c r="S3635" s="102" t="str">
        <f>IF(B3635="NET","",IFERROR(VLOOKUP(O3635,'2) Order Form'!$V$9:$V$905,1,FALSE),"Ikke med I order form"))</f>
        <v>Ikke med I order form</v>
      </c>
    </row>
    <row r="3636" spans="1:19">
      <c r="A3636" s="140">
        <v>852028</v>
      </c>
      <c r="B3636" t="s">
        <v>170</v>
      </c>
      <c r="H3636" s="140">
        <v>202341</v>
      </c>
      <c r="I3636" s="140">
        <v>202342</v>
      </c>
      <c r="J3636" s="140">
        <v>202343</v>
      </c>
      <c r="K3636" s="140">
        <v>202344</v>
      </c>
      <c r="L3636" s="140">
        <v>202345</v>
      </c>
      <c r="N3636" s="171" t="str">
        <f t="shared" si="171"/>
        <v>852028-</v>
      </c>
      <c r="O3636" s="172" t="str">
        <f>IF(B3636="NET","",IF(B3636="","",IFERROR(VLOOKUP(N3636,EAN!$A:$B,2,FALSE),"MANGLER - MÅ OPPDATERE EAN-FANEN")))</f>
        <v/>
      </c>
      <c r="P3636" s="171">
        <f t="shared" si="172"/>
        <v>202341</v>
      </c>
      <c r="Q3636" s="171">
        <f t="shared" si="173"/>
        <v>202345</v>
      </c>
      <c r="S3636" s="102" t="str">
        <f>IF(B3636="NET","",IFERROR(VLOOKUP(O3636,'2) Order Form'!$V$9:$V$905,1,FALSE),"Ikke med I order form"))</f>
        <v/>
      </c>
    </row>
    <row r="3637" spans="1:19">
      <c r="A3637">
        <v>852028</v>
      </c>
      <c r="B3637" t="s">
        <v>3766</v>
      </c>
      <c r="C3637" t="s">
        <v>3939</v>
      </c>
      <c r="D3637" t="s">
        <v>3767</v>
      </c>
      <c r="E3637" t="s">
        <v>3768</v>
      </c>
      <c r="F3637" t="s">
        <v>78</v>
      </c>
      <c r="G3637" t="s">
        <v>111</v>
      </c>
      <c r="H3637">
        <v>8</v>
      </c>
      <c r="I3637">
        <v>8</v>
      </c>
      <c r="J3637">
        <v>8</v>
      </c>
      <c r="K3637">
        <v>8</v>
      </c>
      <c r="L3637">
        <v>8</v>
      </c>
      <c r="N3637" s="171" t="str">
        <f t="shared" si="171"/>
        <v>852028-050000-OS</v>
      </c>
      <c r="O3637" s="172" t="str">
        <f>IF(B3637="NET","",IF(B3637="","",IFERROR(VLOOKUP(N3637,EAN!$A:$B,2,FALSE),"MANGLER - MÅ OPPDATERE EAN-FANEN")))</f>
        <v>MANGLER - MÅ OPPDATERE EAN-FANEN</v>
      </c>
      <c r="P3637" s="171">
        <f t="shared" si="172"/>
        <v>8</v>
      </c>
      <c r="Q3637" s="171">
        <f t="shared" si="173"/>
        <v>8</v>
      </c>
      <c r="S3637" s="102" t="str">
        <f>IF(B3637="NET","",IFERROR(VLOOKUP(O3637,'2) Order Form'!$V$9:$V$905,1,FALSE),"Ikke med I order form"))</f>
        <v>Ikke med I order form</v>
      </c>
    </row>
    <row r="3638" spans="1:19">
      <c r="A3638">
        <v>852028</v>
      </c>
      <c r="B3638" t="s">
        <v>3766</v>
      </c>
      <c r="C3638" t="s">
        <v>3939</v>
      </c>
      <c r="D3638" t="s">
        <v>3487</v>
      </c>
      <c r="E3638" t="s">
        <v>3488</v>
      </c>
      <c r="F3638" t="s">
        <v>78</v>
      </c>
      <c r="G3638" t="s">
        <v>111</v>
      </c>
      <c r="H3638">
        <v>8</v>
      </c>
      <c r="I3638">
        <v>8</v>
      </c>
      <c r="J3638">
        <v>8</v>
      </c>
      <c r="K3638">
        <v>8</v>
      </c>
      <c r="L3638">
        <v>8</v>
      </c>
      <c r="N3638" s="171" t="str">
        <f t="shared" si="171"/>
        <v>852028-090000-OS</v>
      </c>
      <c r="O3638" s="172" t="str">
        <f>IF(B3638="NET","",IF(B3638="","",IFERROR(VLOOKUP(N3638,EAN!$A:$B,2,FALSE),"MANGLER - MÅ OPPDATERE EAN-FANEN")))</f>
        <v>MANGLER - MÅ OPPDATERE EAN-FANEN</v>
      </c>
      <c r="P3638" s="171">
        <f t="shared" si="172"/>
        <v>8</v>
      </c>
      <c r="Q3638" s="171">
        <f t="shared" si="173"/>
        <v>8</v>
      </c>
      <c r="S3638" s="102" t="str">
        <f>IF(B3638="NET","",IFERROR(VLOOKUP(O3638,'2) Order Form'!$V$9:$V$905,1,FALSE),"Ikke med I order form"))</f>
        <v>Ikke med I order form</v>
      </c>
    </row>
    <row r="3639" spans="1:19">
      <c r="A3639">
        <v>852028</v>
      </c>
      <c r="B3639" t="s">
        <v>3766</v>
      </c>
      <c r="C3639" t="s">
        <v>3939</v>
      </c>
      <c r="D3639" t="s">
        <v>240</v>
      </c>
      <c r="E3639" t="s">
        <v>108</v>
      </c>
      <c r="F3639" t="s">
        <v>78</v>
      </c>
      <c r="G3639" t="s">
        <v>111</v>
      </c>
      <c r="H3639">
        <v>46</v>
      </c>
      <c r="I3639">
        <v>46</v>
      </c>
      <c r="J3639">
        <v>46</v>
      </c>
      <c r="K3639">
        <v>46</v>
      </c>
      <c r="L3639">
        <v>46</v>
      </c>
      <c r="N3639" s="171" t="str">
        <f t="shared" si="171"/>
        <v>852028-100000-OS</v>
      </c>
      <c r="O3639" s="172" t="str">
        <f>IF(B3639="NET","",IF(B3639="","",IFERROR(VLOOKUP(N3639,EAN!$A:$B,2,FALSE),"MANGLER - MÅ OPPDATERE EAN-FANEN")))</f>
        <v>MANGLER - MÅ OPPDATERE EAN-FANEN</v>
      </c>
      <c r="P3639" s="171">
        <f t="shared" si="172"/>
        <v>46</v>
      </c>
      <c r="Q3639" s="171">
        <f t="shared" si="173"/>
        <v>46</v>
      </c>
      <c r="S3639" s="102" t="str">
        <f>IF(B3639="NET","",IFERROR(VLOOKUP(O3639,'2) Order Form'!$V$9:$V$905,1,FALSE),"Ikke med I order form"))</f>
        <v>Ikke med I order form</v>
      </c>
    </row>
    <row r="3640" spans="1:19">
      <c r="A3640">
        <v>852028</v>
      </c>
      <c r="B3640" t="s">
        <v>3766</v>
      </c>
      <c r="C3640" t="s">
        <v>3939</v>
      </c>
      <c r="D3640" t="s">
        <v>3769</v>
      </c>
      <c r="E3640" t="s">
        <v>3770</v>
      </c>
      <c r="F3640" t="s">
        <v>78</v>
      </c>
      <c r="G3640" t="s">
        <v>111</v>
      </c>
      <c r="H3640">
        <v>8</v>
      </c>
      <c r="I3640">
        <v>8</v>
      </c>
      <c r="J3640">
        <v>8</v>
      </c>
      <c r="K3640">
        <v>8</v>
      </c>
      <c r="L3640">
        <v>8</v>
      </c>
      <c r="N3640" s="171" t="str">
        <f t="shared" si="171"/>
        <v>852028-110000-OS</v>
      </c>
      <c r="O3640" s="172" t="str">
        <f>IF(B3640="NET","",IF(B3640="","",IFERROR(VLOOKUP(N3640,EAN!$A:$B,2,FALSE),"MANGLER - MÅ OPPDATERE EAN-FANEN")))</f>
        <v>MANGLER - MÅ OPPDATERE EAN-FANEN</v>
      </c>
      <c r="P3640" s="171">
        <f t="shared" si="172"/>
        <v>8</v>
      </c>
      <c r="Q3640" s="171">
        <f t="shared" si="173"/>
        <v>8</v>
      </c>
      <c r="S3640" s="102" t="str">
        <f>IF(B3640="NET","",IFERROR(VLOOKUP(O3640,'2) Order Form'!$V$9:$V$905,1,FALSE),"Ikke med I order form"))</f>
        <v>Ikke med I order form</v>
      </c>
    </row>
    <row r="3641" spans="1:19">
      <c r="A3641">
        <v>852028</v>
      </c>
      <c r="B3641" t="s">
        <v>3766</v>
      </c>
      <c r="C3641" t="s">
        <v>3939</v>
      </c>
      <c r="D3641" t="s">
        <v>3489</v>
      </c>
      <c r="E3641" t="s">
        <v>3490</v>
      </c>
      <c r="F3641" t="s">
        <v>78</v>
      </c>
      <c r="G3641" t="s">
        <v>111</v>
      </c>
      <c r="H3641">
        <v>54</v>
      </c>
      <c r="I3641">
        <v>54</v>
      </c>
      <c r="J3641">
        <v>54</v>
      </c>
      <c r="K3641">
        <v>54</v>
      </c>
      <c r="L3641">
        <v>54</v>
      </c>
      <c r="N3641" s="171" t="str">
        <f t="shared" si="171"/>
        <v>852028-120000-OS</v>
      </c>
      <c r="O3641" s="172" t="str">
        <f>IF(B3641="NET","",IF(B3641="","",IFERROR(VLOOKUP(N3641,EAN!$A:$B,2,FALSE),"MANGLER - MÅ OPPDATERE EAN-FANEN")))</f>
        <v>MANGLER - MÅ OPPDATERE EAN-FANEN</v>
      </c>
      <c r="P3641" s="171">
        <f t="shared" si="172"/>
        <v>54</v>
      </c>
      <c r="Q3641" s="171">
        <f t="shared" si="173"/>
        <v>54</v>
      </c>
      <c r="S3641" s="102" t="str">
        <f>IF(B3641="NET","",IFERROR(VLOOKUP(O3641,'2) Order Form'!$V$9:$V$905,1,FALSE),"Ikke med I order form"))</f>
        <v>Ikke med I order form</v>
      </c>
    </row>
    <row r="3642" spans="1:19">
      <c r="A3642">
        <v>852028</v>
      </c>
      <c r="B3642" t="s">
        <v>3766</v>
      </c>
      <c r="C3642" t="s">
        <v>3939</v>
      </c>
      <c r="D3642" t="s">
        <v>3491</v>
      </c>
      <c r="E3642" t="s">
        <v>3492</v>
      </c>
      <c r="F3642" t="s">
        <v>78</v>
      </c>
      <c r="G3642" t="s">
        <v>111</v>
      </c>
      <c r="H3642">
        <v>39</v>
      </c>
      <c r="I3642">
        <v>39</v>
      </c>
      <c r="J3642">
        <v>39</v>
      </c>
      <c r="K3642">
        <v>39</v>
      </c>
      <c r="L3642">
        <v>39</v>
      </c>
      <c r="N3642" s="171" t="str">
        <f t="shared" si="171"/>
        <v>852028-140000-OS</v>
      </c>
      <c r="O3642" s="172" t="str">
        <f>IF(B3642="NET","",IF(B3642="","",IFERROR(VLOOKUP(N3642,EAN!$A:$B,2,FALSE),"MANGLER - MÅ OPPDATERE EAN-FANEN")))</f>
        <v>MANGLER - MÅ OPPDATERE EAN-FANEN</v>
      </c>
      <c r="P3642" s="171">
        <f t="shared" si="172"/>
        <v>39</v>
      </c>
      <c r="Q3642" s="171">
        <f t="shared" si="173"/>
        <v>39</v>
      </c>
      <c r="S3642" s="102" t="str">
        <f>IF(B3642="NET","",IFERROR(VLOOKUP(O3642,'2) Order Form'!$V$9:$V$905,1,FALSE),"Ikke med I order form"))</f>
        <v>Ikke med I order form</v>
      </c>
    </row>
    <row r="3643" spans="1:19">
      <c r="A3643" s="140">
        <v>852031</v>
      </c>
      <c r="B3643" t="s">
        <v>170</v>
      </c>
      <c r="H3643" s="140">
        <v>202341</v>
      </c>
      <c r="I3643" s="140">
        <v>202342</v>
      </c>
      <c r="J3643" s="140">
        <v>202343</v>
      </c>
      <c r="K3643" s="140">
        <v>202344</v>
      </c>
      <c r="L3643" s="140">
        <v>202345</v>
      </c>
      <c r="N3643" s="171" t="str">
        <f t="shared" si="171"/>
        <v>852031-</v>
      </c>
      <c r="O3643" s="172" t="str">
        <f>IF(B3643="NET","",IF(B3643="","",IFERROR(VLOOKUP(N3643,EAN!$A:$B,2,FALSE),"MANGLER - MÅ OPPDATERE EAN-FANEN")))</f>
        <v/>
      </c>
      <c r="P3643" s="171">
        <f t="shared" si="172"/>
        <v>202341</v>
      </c>
      <c r="Q3643" s="171">
        <f t="shared" si="173"/>
        <v>202345</v>
      </c>
      <c r="S3643" s="102" t="str">
        <f>IF(B3643="NET","",IFERROR(VLOOKUP(O3643,'2) Order Form'!$V$9:$V$905,1,FALSE),"Ikke med I order form"))</f>
        <v/>
      </c>
    </row>
    <row r="3644" spans="1:19">
      <c r="A3644">
        <v>852031</v>
      </c>
      <c r="B3644" t="s">
        <v>203</v>
      </c>
      <c r="C3644" t="s">
        <v>3939</v>
      </c>
      <c r="D3644" t="s">
        <v>243</v>
      </c>
      <c r="E3644" t="s">
        <v>244</v>
      </c>
      <c r="F3644" t="s">
        <v>78</v>
      </c>
      <c r="G3644" t="s">
        <v>111</v>
      </c>
      <c r="H3644">
        <v>38</v>
      </c>
      <c r="I3644">
        <v>38</v>
      </c>
      <c r="J3644">
        <v>38</v>
      </c>
      <c r="K3644">
        <v>38</v>
      </c>
      <c r="L3644">
        <v>38</v>
      </c>
      <c r="N3644" s="171" t="str">
        <f t="shared" si="171"/>
        <v>852031-060100-OS</v>
      </c>
      <c r="O3644" s="172">
        <f>IF(B3644="NET","",IF(B3644="","",IFERROR(VLOOKUP(N3644,EAN!$A:$B,2,FALSE),"MANGLER - MÅ OPPDATERE EAN-FANEN")))</f>
        <v>7048652616456</v>
      </c>
      <c r="P3644" s="171">
        <f t="shared" si="172"/>
        <v>38</v>
      </c>
      <c r="Q3644" s="171">
        <f t="shared" si="173"/>
        <v>38</v>
      </c>
      <c r="S3644" s="102">
        <f>IF(B3644="NET","",IFERROR(VLOOKUP(O3644,'2) Order Form'!$V$9:$V$905,1,FALSE),"Ikke med I order form"))</f>
        <v>7048652616456</v>
      </c>
    </row>
    <row r="3645" spans="1:19">
      <c r="A3645">
        <v>852031</v>
      </c>
      <c r="B3645" t="s">
        <v>203</v>
      </c>
      <c r="C3645" t="s">
        <v>3939</v>
      </c>
      <c r="D3645" t="s">
        <v>1098</v>
      </c>
      <c r="E3645" t="s">
        <v>1380</v>
      </c>
      <c r="F3645" t="s">
        <v>78</v>
      </c>
      <c r="G3645" t="s">
        <v>214</v>
      </c>
      <c r="H3645">
        <v>49</v>
      </c>
      <c r="I3645">
        <v>49</v>
      </c>
      <c r="J3645">
        <v>49</v>
      </c>
      <c r="K3645">
        <v>49</v>
      </c>
      <c r="L3645">
        <v>49</v>
      </c>
      <c r="N3645" s="171" t="str">
        <f t="shared" si="171"/>
        <v>852031-070600-OS</v>
      </c>
      <c r="O3645" s="172">
        <f>IF(B3645="NET","",IF(B3645="","",IFERROR(VLOOKUP(N3645,EAN!$A:$B,2,FALSE),"MANGLER - MÅ OPPDATERE EAN-FANEN")))</f>
        <v>7048652762429</v>
      </c>
      <c r="P3645" s="171">
        <f t="shared" si="172"/>
        <v>49</v>
      </c>
      <c r="Q3645" s="171">
        <f t="shared" si="173"/>
        <v>49</v>
      </c>
      <c r="S3645" s="102" t="str">
        <f>IF(B3645="NET","",IFERROR(VLOOKUP(O3645,'2) Order Form'!$V$9:$V$905,1,FALSE),"Ikke med I order form"))</f>
        <v>Ikke med I order form</v>
      </c>
    </row>
    <row r="3646" spans="1:19">
      <c r="A3646">
        <v>852031</v>
      </c>
      <c r="B3646" t="s">
        <v>203</v>
      </c>
      <c r="C3646" t="s">
        <v>3939</v>
      </c>
      <c r="D3646" t="s">
        <v>1700</v>
      </c>
      <c r="E3646" t="s">
        <v>1701</v>
      </c>
      <c r="F3646" t="s">
        <v>78</v>
      </c>
      <c r="G3646" t="s">
        <v>214</v>
      </c>
      <c r="H3646">
        <v>77</v>
      </c>
      <c r="I3646">
        <v>77</v>
      </c>
      <c r="J3646">
        <v>77</v>
      </c>
      <c r="K3646">
        <v>77</v>
      </c>
      <c r="L3646">
        <v>77</v>
      </c>
      <c r="N3646" s="171" t="str">
        <f t="shared" si="171"/>
        <v>852031-076500-OS</v>
      </c>
      <c r="O3646" s="172">
        <f>IF(B3646="NET","",IF(B3646="","",IFERROR(VLOOKUP(N3646,EAN!$A:$B,2,FALSE),"MANGLER - MÅ OPPDATERE EAN-FANEN")))</f>
        <v>7048652894632</v>
      </c>
      <c r="P3646" s="171">
        <f t="shared" si="172"/>
        <v>77</v>
      </c>
      <c r="Q3646" s="171">
        <f t="shared" si="173"/>
        <v>77</v>
      </c>
      <c r="S3646" s="102">
        <f>IF(B3646="NET","",IFERROR(VLOOKUP(O3646,'2) Order Form'!$V$9:$V$905,1,FALSE),"Ikke med I order form"))</f>
        <v>7048652894632</v>
      </c>
    </row>
    <row r="3647" spans="1:19">
      <c r="A3647">
        <v>852031</v>
      </c>
      <c r="B3647" t="s">
        <v>203</v>
      </c>
      <c r="C3647" t="s">
        <v>3939</v>
      </c>
      <c r="D3647" t="s">
        <v>245</v>
      </c>
      <c r="E3647" t="s">
        <v>246</v>
      </c>
      <c r="F3647" t="s">
        <v>78</v>
      </c>
      <c r="G3647" t="s">
        <v>214</v>
      </c>
      <c r="H3647">
        <v>111</v>
      </c>
      <c r="I3647">
        <v>111</v>
      </c>
      <c r="J3647">
        <v>111</v>
      </c>
      <c r="K3647">
        <v>111</v>
      </c>
      <c r="L3647">
        <v>111</v>
      </c>
      <c r="N3647" s="171" t="str">
        <f t="shared" si="171"/>
        <v>852031-152100-OS</v>
      </c>
      <c r="O3647" s="172">
        <f>IF(B3647="NET","",IF(B3647="","",IFERROR(VLOOKUP(N3647,EAN!$A:$B,2,FALSE),"MANGLER - MÅ OPPDATERE EAN-FANEN")))</f>
        <v>7048652616463</v>
      </c>
      <c r="P3647" s="171">
        <f t="shared" si="172"/>
        <v>111</v>
      </c>
      <c r="Q3647" s="171">
        <f t="shared" si="173"/>
        <v>111</v>
      </c>
      <c r="S3647" s="102">
        <f>IF(B3647="NET","",IFERROR(VLOOKUP(O3647,'2) Order Form'!$V$9:$V$905,1,FALSE),"Ikke med I order form"))</f>
        <v>7048652616463</v>
      </c>
    </row>
    <row r="3648" spans="1:19">
      <c r="A3648">
        <v>852031</v>
      </c>
      <c r="B3648" t="s">
        <v>203</v>
      </c>
      <c r="C3648" t="s">
        <v>3939</v>
      </c>
      <c r="D3648" t="s">
        <v>247</v>
      </c>
      <c r="E3648" t="s">
        <v>248</v>
      </c>
      <c r="F3648" t="s">
        <v>78</v>
      </c>
      <c r="G3648" t="s">
        <v>214</v>
      </c>
      <c r="H3648">
        <v>0</v>
      </c>
      <c r="I3648">
        <v>0</v>
      </c>
      <c r="J3648">
        <v>0</v>
      </c>
      <c r="K3648">
        <v>0</v>
      </c>
      <c r="L3648">
        <v>0</v>
      </c>
      <c r="N3648" s="171" t="str">
        <f t="shared" si="171"/>
        <v>852031-160300-OS</v>
      </c>
      <c r="O3648" s="172">
        <f>IF(B3648="NET","",IF(B3648="","",IFERROR(VLOOKUP(N3648,EAN!$A:$B,2,FALSE),"MANGLER - MÅ OPPDATERE EAN-FANEN")))</f>
        <v>7048652616470</v>
      </c>
      <c r="P3648" s="171">
        <f t="shared" si="172"/>
        <v>0</v>
      </c>
      <c r="Q3648" s="171">
        <f t="shared" si="173"/>
        <v>0</v>
      </c>
      <c r="S3648" s="102" t="str">
        <f>IF(B3648="NET","",IFERROR(VLOOKUP(O3648,'2) Order Form'!$V$9:$V$905,1,FALSE),"Ikke med I order form"))</f>
        <v>Ikke med I order form</v>
      </c>
    </row>
    <row r="3649" spans="1:19">
      <c r="A3649">
        <v>852031</v>
      </c>
      <c r="B3649" t="s">
        <v>203</v>
      </c>
      <c r="C3649" t="s">
        <v>3939</v>
      </c>
      <c r="D3649" t="s">
        <v>361</v>
      </c>
      <c r="E3649" t="s">
        <v>362</v>
      </c>
      <c r="F3649" t="s">
        <v>78</v>
      </c>
      <c r="G3649" t="s">
        <v>111</v>
      </c>
      <c r="H3649">
        <v>75</v>
      </c>
      <c r="I3649">
        <v>75</v>
      </c>
      <c r="J3649">
        <v>75</v>
      </c>
      <c r="K3649">
        <v>75</v>
      </c>
      <c r="L3649">
        <v>75</v>
      </c>
      <c r="N3649" s="171" t="str">
        <f t="shared" si="171"/>
        <v>852031-160400-OS</v>
      </c>
      <c r="O3649" s="172">
        <f>IF(B3649="NET","",IF(B3649="","",IFERROR(VLOOKUP(N3649,EAN!$A:$B,2,FALSE),"MANGLER - MÅ OPPDATERE EAN-FANEN")))</f>
        <v>7048652710123</v>
      </c>
      <c r="P3649" s="171">
        <f t="shared" si="172"/>
        <v>75</v>
      </c>
      <c r="Q3649" s="171">
        <f t="shared" si="173"/>
        <v>75</v>
      </c>
      <c r="S3649" s="102">
        <f>IF(B3649="NET","",IFERROR(VLOOKUP(O3649,'2) Order Form'!$V$9:$V$905,1,FALSE),"Ikke med I order form"))</f>
        <v>7048652710123</v>
      </c>
    </row>
    <row r="3650" spans="1:19">
      <c r="A3650">
        <v>852031</v>
      </c>
      <c r="B3650" t="s">
        <v>203</v>
      </c>
      <c r="C3650" t="s">
        <v>3939</v>
      </c>
      <c r="D3650" t="s">
        <v>363</v>
      </c>
      <c r="E3650" t="s">
        <v>364</v>
      </c>
      <c r="F3650" t="s">
        <v>78</v>
      </c>
      <c r="G3650" t="s">
        <v>214</v>
      </c>
      <c r="H3650">
        <v>105</v>
      </c>
      <c r="I3650">
        <v>105</v>
      </c>
      <c r="J3650">
        <v>105</v>
      </c>
      <c r="K3650">
        <v>105</v>
      </c>
      <c r="L3650">
        <v>105</v>
      </c>
      <c r="N3650" s="171" t="str">
        <f t="shared" si="171"/>
        <v>852031-167400-OS</v>
      </c>
      <c r="O3650" s="172">
        <f>IF(B3650="NET","",IF(B3650="","",IFERROR(VLOOKUP(N3650,EAN!$A:$B,2,FALSE),"MANGLER - MÅ OPPDATERE EAN-FANEN")))</f>
        <v>7048652710130</v>
      </c>
      <c r="P3650" s="171">
        <f t="shared" si="172"/>
        <v>105</v>
      </c>
      <c r="Q3650" s="171">
        <f t="shared" si="173"/>
        <v>105</v>
      </c>
      <c r="S3650" s="102" t="str">
        <f>IF(B3650="NET","",IFERROR(VLOOKUP(O3650,'2) Order Form'!$V$9:$V$905,1,FALSE),"Ikke med I order form"))</f>
        <v>Ikke med I order form</v>
      </c>
    </row>
    <row r="3651" spans="1:19">
      <c r="A3651">
        <v>852031</v>
      </c>
      <c r="B3651" t="s">
        <v>203</v>
      </c>
      <c r="C3651" t="s">
        <v>3939</v>
      </c>
      <c r="D3651" t="s">
        <v>1702</v>
      </c>
      <c r="E3651" t="s">
        <v>1703</v>
      </c>
      <c r="F3651" t="s">
        <v>78</v>
      </c>
      <c r="G3651" t="s">
        <v>214</v>
      </c>
      <c r="H3651">
        <v>42</v>
      </c>
      <c r="I3651">
        <v>42</v>
      </c>
      <c r="J3651">
        <v>42</v>
      </c>
      <c r="K3651">
        <v>42</v>
      </c>
      <c r="L3651">
        <v>42</v>
      </c>
      <c r="N3651" s="171" t="str">
        <f t="shared" si="171"/>
        <v>852031-169100-OS</v>
      </c>
      <c r="O3651" s="172">
        <f>IF(B3651="NET","",IF(B3651="","",IFERROR(VLOOKUP(N3651,EAN!$A:$B,2,FALSE),"MANGLER - MÅ OPPDATERE EAN-FANEN")))</f>
        <v>7048652894649</v>
      </c>
      <c r="P3651" s="171">
        <f t="shared" si="172"/>
        <v>42</v>
      </c>
      <c r="Q3651" s="171">
        <f t="shared" si="173"/>
        <v>42</v>
      </c>
      <c r="S3651" s="102" t="str">
        <f>IF(B3651="NET","",IFERROR(VLOOKUP(O3651,'2) Order Form'!$V$9:$V$905,1,FALSE),"Ikke med I order form"))</f>
        <v>Ikke med I order form</v>
      </c>
    </row>
    <row r="3652" spans="1:19">
      <c r="A3652">
        <v>852031</v>
      </c>
      <c r="B3652" t="s">
        <v>203</v>
      </c>
      <c r="C3652" t="s">
        <v>3939</v>
      </c>
      <c r="D3652" t="s">
        <v>249</v>
      </c>
      <c r="E3652" t="s">
        <v>250</v>
      </c>
      <c r="F3652" t="s">
        <v>78</v>
      </c>
      <c r="G3652" t="s">
        <v>214</v>
      </c>
      <c r="H3652">
        <v>0</v>
      </c>
      <c r="I3652">
        <v>0</v>
      </c>
      <c r="J3652">
        <v>0</v>
      </c>
      <c r="K3652">
        <v>0</v>
      </c>
      <c r="L3652">
        <v>0</v>
      </c>
      <c r="N3652" s="171" t="str">
        <f t="shared" si="171"/>
        <v>852031-191100-OS</v>
      </c>
      <c r="O3652" s="172">
        <f>IF(B3652="NET","",IF(B3652="","",IFERROR(VLOOKUP(N3652,EAN!$A:$B,2,FALSE),"MANGLER - MÅ OPPDATERE EAN-FANEN")))</f>
        <v>7048652616487</v>
      </c>
      <c r="P3652" s="171">
        <f t="shared" si="172"/>
        <v>0</v>
      </c>
      <c r="Q3652" s="171">
        <f t="shared" si="173"/>
        <v>0</v>
      </c>
      <c r="S3652" s="102" t="str">
        <f>IF(B3652="NET","",IFERROR(VLOOKUP(O3652,'2) Order Form'!$V$9:$V$905,1,FALSE),"Ikke med I order form"))</f>
        <v>Ikke med I order form</v>
      </c>
    </row>
    <row r="3653" spans="1:19">
      <c r="A3653">
        <v>852031</v>
      </c>
      <c r="B3653" t="s">
        <v>203</v>
      </c>
      <c r="C3653" t="s">
        <v>3939</v>
      </c>
      <c r="D3653" t="s">
        <v>326</v>
      </c>
      <c r="E3653" t="s">
        <v>2903</v>
      </c>
      <c r="F3653" t="s">
        <v>78</v>
      </c>
      <c r="G3653" t="s">
        <v>214</v>
      </c>
      <c r="H3653">
        <v>75</v>
      </c>
      <c r="I3653">
        <v>75</v>
      </c>
      <c r="J3653">
        <v>75</v>
      </c>
      <c r="K3653">
        <v>75</v>
      </c>
      <c r="L3653">
        <v>75</v>
      </c>
      <c r="N3653" s="171" t="str">
        <f t="shared" si="171"/>
        <v>852031-191300-OS</v>
      </c>
      <c r="O3653" s="172">
        <f>IF(B3653="NET","",IF(B3653="","",IFERROR(VLOOKUP(N3653,EAN!$A:$B,2,FALSE),"MANGLER - MÅ OPPDATERE EAN-FANEN")))</f>
        <v>7048652663849</v>
      </c>
      <c r="P3653" s="171">
        <f t="shared" si="172"/>
        <v>75</v>
      </c>
      <c r="Q3653" s="171">
        <f t="shared" si="173"/>
        <v>75</v>
      </c>
      <c r="S3653" s="102" t="str">
        <f>IF(B3653="NET","",IFERROR(VLOOKUP(O3653,'2) Order Form'!$V$9:$V$905,1,FALSE),"Ikke med I order form"))</f>
        <v>Ikke med I order form</v>
      </c>
    </row>
    <row r="3654" spans="1:19">
      <c r="A3654">
        <v>852031</v>
      </c>
      <c r="B3654" t="s">
        <v>203</v>
      </c>
      <c r="C3654" t="s">
        <v>3939</v>
      </c>
      <c r="D3654" t="s">
        <v>251</v>
      </c>
      <c r="E3654" t="s">
        <v>252</v>
      </c>
      <c r="F3654" t="s">
        <v>78</v>
      </c>
      <c r="G3654" t="s">
        <v>214</v>
      </c>
      <c r="H3654">
        <v>0</v>
      </c>
      <c r="I3654">
        <v>0</v>
      </c>
      <c r="J3654">
        <v>0</v>
      </c>
      <c r="K3654">
        <v>0</v>
      </c>
      <c r="L3654">
        <v>0</v>
      </c>
      <c r="N3654" s="171" t="str">
        <f t="shared" si="171"/>
        <v>852031-200100-OS</v>
      </c>
      <c r="O3654" s="172">
        <f>IF(B3654="NET","",IF(B3654="","",IFERROR(VLOOKUP(N3654,EAN!$A:$B,2,FALSE),"MANGLER - MÅ OPPDATERE EAN-FANEN")))</f>
        <v>7048652616494</v>
      </c>
      <c r="P3654" s="171">
        <f t="shared" si="172"/>
        <v>0</v>
      </c>
      <c r="Q3654" s="171">
        <f t="shared" si="173"/>
        <v>0</v>
      </c>
      <c r="S3654" s="102" t="str">
        <f>IF(B3654="NET","",IFERROR(VLOOKUP(O3654,'2) Order Form'!$V$9:$V$905,1,FALSE),"Ikke med I order form"))</f>
        <v>Ikke med I order form</v>
      </c>
    </row>
    <row r="3655" spans="1:19">
      <c r="A3655">
        <v>852031</v>
      </c>
      <c r="B3655" t="s">
        <v>203</v>
      </c>
      <c r="C3655" t="s">
        <v>3939</v>
      </c>
      <c r="D3655" t="s">
        <v>365</v>
      </c>
      <c r="E3655" t="s">
        <v>366</v>
      </c>
      <c r="F3655" t="s">
        <v>78</v>
      </c>
      <c r="G3655" t="s">
        <v>111</v>
      </c>
      <c r="H3655">
        <v>248</v>
      </c>
      <c r="I3655">
        <v>248</v>
      </c>
      <c r="J3655">
        <v>248</v>
      </c>
      <c r="K3655">
        <v>248</v>
      </c>
      <c r="L3655">
        <v>248</v>
      </c>
      <c r="N3655" s="171" t="str">
        <f t="shared" si="171"/>
        <v>852031-200500-OS</v>
      </c>
      <c r="O3655" s="172">
        <f>IF(B3655="NET","",IF(B3655="","",IFERROR(VLOOKUP(N3655,EAN!$A:$B,2,FALSE),"MANGLER - MÅ OPPDATERE EAN-FANEN")))</f>
        <v>7048652710147</v>
      </c>
      <c r="P3655" s="171">
        <f t="shared" si="172"/>
        <v>248</v>
      </c>
      <c r="Q3655" s="171">
        <f t="shared" si="173"/>
        <v>248</v>
      </c>
      <c r="S3655" s="102">
        <f>IF(B3655="NET","",IFERROR(VLOOKUP(O3655,'2) Order Form'!$V$9:$V$905,1,FALSE),"Ikke med I order form"))</f>
        <v>7048652710147</v>
      </c>
    </row>
    <row r="3656" spans="1:19">
      <c r="A3656">
        <v>852031</v>
      </c>
      <c r="B3656" t="s">
        <v>203</v>
      </c>
      <c r="C3656" t="s">
        <v>3939</v>
      </c>
      <c r="D3656" t="s">
        <v>1704</v>
      </c>
      <c r="E3656" t="s">
        <v>1705</v>
      </c>
      <c r="F3656" t="s">
        <v>78</v>
      </c>
      <c r="G3656" t="s">
        <v>214</v>
      </c>
      <c r="H3656">
        <v>82</v>
      </c>
      <c r="I3656">
        <v>82</v>
      </c>
      <c r="J3656">
        <v>82</v>
      </c>
      <c r="K3656">
        <v>82</v>
      </c>
      <c r="L3656">
        <v>82</v>
      </c>
      <c r="N3656" s="171" t="str">
        <f t="shared" si="171"/>
        <v>852031-206700-OS</v>
      </c>
      <c r="O3656" s="172">
        <f>IF(B3656="NET","",IF(B3656="","",IFERROR(VLOOKUP(N3656,EAN!$A:$B,2,FALSE),"MANGLER - MÅ OPPDATERE EAN-FANEN")))</f>
        <v>7048652894656</v>
      </c>
      <c r="P3656" s="171">
        <f t="shared" si="172"/>
        <v>82</v>
      </c>
      <c r="Q3656" s="171">
        <f t="shared" si="173"/>
        <v>82</v>
      </c>
      <c r="S3656" s="102">
        <f>IF(B3656="NET","",IFERROR(VLOOKUP(O3656,'2) Order Form'!$V$9:$V$905,1,FALSE),"Ikke med I order form"))</f>
        <v>7048652894656</v>
      </c>
    </row>
    <row r="3657" spans="1:19">
      <c r="A3657">
        <v>852031</v>
      </c>
      <c r="B3657" t="s">
        <v>203</v>
      </c>
      <c r="C3657" t="s">
        <v>3939</v>
      </c>
      <c r="D3657" t="s">
        <v>1401</v>
      </c>
      <c r="E3657" t="s">
        <v>1403</v>
      </c>
      <c r="F3657" t="s">
        <v>78</v>
      </c>
      <c r="G3657" t="s">
        <v>214</v>
      </c>
      <c r="H3657">
        <v>79</v>
      </c>
      <c r="I3657">
        <v>79</v>
      </c>
      <c r="J3657">
        <v>79</v>
      </c>
      <c r="K3657">
        <v>79</v>
      </c>
      <c r="L3657">
        <v>79</v>
      </c>
      <c r="N3657" s="171" t="str">
        <f t="shared" si="171"/>
        <v>852031-208200-OS</v>
      </c>
      <c r="O3657" s="172">
        <f>IF(B3657="NET","",IF(B3657="","",IFERROR(VLOOKUP(N3657,EAN!$A:$B,2,FALSE),"MANGLER - MÅ OPPDATERE EAN-FANEN")))</f>
        <v>7048652775283</v>
      </c>
      <c r="P3657" s="171">
        <f t="shared" si="172"/>
        <v>79</v>
      </c>
      <c r="Q3657" s="171">
        <f t="shared" si="173"/>
        <v>79</v>
      </c>
      <c r="S3657" s="102" t="str">
        <f>IF(B3657="NET","",IFERROR(VLOOKUP(O3657,'2) Order Form'!$V$9:$V$905,1,FALSE),"Ikke med I order form"))</f>
        <v>Ikke med I order form</v>
      </c>
    </row>
    <row r="3658" spans="1:19">
      <c r="A3658" s="140">
        <v>852032</v>
      </c>
      <c r="B3658" t="s">
        <v>170</v>
      </c>
      <c r="H3658" s="140">
        <v>202341</v>
      </c>
      <c r="I3658" s="140">
        <v>202342</v>
      </c>
      <c r="J3658" s="140">
        <v>202343</v>
      </c>
      <c r="K3658" s="140">
        <v>202344</v>
      </c>
      <c r="L3658" s="140">
        <v>202345</v>
      </c>
      <c r="N3658" s="171" t="str">
        <f t="shared" si="171"/>
        <v>852032-</v>
      </c>
      <c r="O3658" s="172" t="str">
        <f>IF(B3658="NET","",IF(B3658="","",IFERROR(VLOOKUP(N3658,EAN!$A:$B,2,FALSE),"MANGLER - MÅ OPPDATERE EAN-FANEN")))</f>
        <v/>
      </c>
      <c r="P3658" s="171">
        <f t="shared" si="172"/>
        <v>202341</v>
      </c>
      <c r="Q3658" s="171">
        <f t="shared" si="173"/>
        <v>202345</v>
      </c>
      <c r="S3658" s="102" t="str">
        <f>IF(B3658="NET","",IFERROR(VLOOKUP(O3658,'2) Order Form'!$V$9:$V$905,1,FALSE),"Ikke med I order form"))</f>
        <v/>
      </c>
    </row>
    <row r="3659" spans="1:19">
      <c r="A3659">
        <v>852032</v>
      </c>
      <c r="B3659" t="s">
        <v>101</v>
      </c>
      <c r="C3659" t="s">
        <v>3939</v>
      </c>
      <c r="D3659" t="s">
        <v>253</v>
      </c>
      <c r="E3659" t="s">
        <v>254</v>
      </c>
      <c r="F3659" t="s">
        <v>78</v>
      </c>
      <c r="G3659" t="s">
        <v>214</v>
      </c>
      <c r="H3659">
        <v>180</v>
      </c>
      <c r="I3659">
        <v>180</v>
      </c>
      <c r="J3659">
        <v>180</v>
      </c>
      <c r="K3659">
        <v>180</v>
      </c>
      <c r="L3659">
        <v>180</v>
      </c>
      <c r="N3659" s="171" t="str">
        <f t="shared" si="171"/>
        <v>852032-090200-OS</v>
      </c>
      <c r="O3659" s="172">
        <f>IF(B3659="NET","",IF(B3659="","",IFERROR(VLOOKUP(N3659,EAN!$A:$B,2,FALSE),"MANGLER - MÅ OPPDATERE EAN-FANEN")))</f>
        <v>7048652616432</v>
      </c>
      <c r="P3659" s="171">
        <f t="shared" si="172"/>
        <v>180</v>
      </c>
      <c r="Q3659" s="171">
        <f t="shared" si="173"/>
        <v>180</v>
      </c>
      <c r="S3659" s="102" t="str">
        <f>IF(B3659="NET","",IFERROR(VLOOKUP(O3659,'2) Order Form'!$V$9:$V$905,1,FALSE),"Ikke med I order form"))</f>
        <v>Ikke med I order form</v>
      </c>
    </row>
    <row r="3660" spans="1:19">
      <c r="A3660">
        <v>852032</v>
      </c>
      <c r="B3660" t="s">
        <v>101</v>
      </c>
      <c r="C3660" t="s">
        <v>3939</v>
      </c>
      <c r="D3660" t="s">
        <v>1099</v>
      </c>
      <c r="E3660" t="s">
        <v>1381</v>
      </c>
      <c r="F3660" t="s">
        <v>78</v>
      </c>
      <c r="G3660" t="s">
        <v>111</v>
      </c>
      <c r="H3660">
        <v>110</v>
      </c>
      <c r="I3660">
        <v>110</v>
      </c>
      <c r="J3660">
        <v>110</v>
      </c>
      <c r="K3660">
        <v>110</v>
      </c>
      <c r="L3660">
        <v>110</v>
      </c>
      <c r="N3660" s="171" t="str">
        <f t="shared" si="171"/>
        <v>852032-090700-OS</v>
      </c>
      <c r="O3660" s="172">
        <f>IF(B3660="NET","",IF(B3660="","",IFERROR(VLOOKUP(N3660,EAN!$A:$B,2,FALSE),"MANGLER - MÅ OPPDATERE EAN-FANEN")))</f>
        <v>7048652762450</v>
      </c>
      <c r="P3660" s="171">
        <f t="shared" si="172"/>
        <v>110</v>
      </c>
      <c r="Q3660" s="171">
        <f t="shared" si="173"/>
        <v>110</v>
      </c>
      <c r="S3660" s="102">
        <f>IF(B3660="NET","",IFERROR(VLOOKUP(O3660,'2) Order Form'!$V$9:$V$905,1,FALSE),"Ikke med I order form"))</f>
        <v>7048652762450</v>
      </c>
    </row>
    <row r="3661" spans="1:19">
      <c r="A3661">
        <v>852032</v>
      </c>
      <c r="B3661" t="s">
        <v>101</v>
      </c>
      <c r="C3661" t="s">
        <v>3939</v>
      </c>
      <c r="D3661" t="s">
        <v>1100</v>
      </c>
      <c r="E3661" t="s">
        <v>1461</v>
      </c>
      <c r="F3661" t="s">
        <v>78</v>
      </c>
      <c r="G3661" t="s">
        <v>214</v>
      </c>
      <c r="H3661">
        <v>53</v>
      </c>
      <c r="I3661">
        <v>53</v>
      </c>
      <c r="J3661">
        <v>53</v>
      </c>
      <c r="K3661">
        <v>53</v>
      </c>
      <c r="L3661">
        <v>53</v>
      </c>
      <c r="N3661" s="171" t="str">
        <f t="shared" si="171"/>
        <v>852032-091600-OS</v>
      </c>
      <c r="O3661" s="172">
        <f>IF(B3661="NET","",IF(B3661="","",IFERROR(VLOOKUP(N3661,EAN!$A:$B,2,FALSE),"MANGLER - MÅ OPPDATERE EAN-FANEN")))</f>
        <v>7048652762467</v>
      </c>
      <c r="P3661" s="171">
        <f t="shared" si="172"/>
        <v>53</v>
      </c>
      <c r="Q3661" s="171">
        <f t="shared" si="173"/>
        <v>53</v>
      </c>
      <c r="S3661" s="102" t="str">
        <f>IF(B3661="NET","",IFERROR(VLOOKUP(O3661,'2) Order Form'!$V$9:$V$905,1,FALSE),"Ikke med I order form"))</f>
        <v>Ikke med I order form</v>
      </c>
    </row>
    <row r="3662" spans="1:19">
      <c r="A3662">
        <v>852032</v>
      </c>
      <c r="B3662" t="s">
        <v>101</v>
      </c>
      <c r="C3662" t="s">
        <v>3939</v>
      </c>
      <c r="D3662" t="s">
        <v>1398</v>
      </c>
      <c r="E3662" t="s">
        <v>1400</v>
      </c>
      <c r="F3662" t="s">
        <v>78</v>
      </c>
      <c r="G3662" t="s">
        <v>214</v>
      </c>
      <c r="H3662">
        <v>96</v>
      </c>
      <c r="I3662">
        <v>96</v>
      </c>
      <c r="J3662">
        <v>96</v>
      </c>
      <c r="K3662">
        <v>96</v>
      </c>
      <c r="L3662">
        <v>96</v>
      </c>
      <c r="N3662" s="171" t="str">
        <f t="shared" si="171"/>
        <v>852032-092500-OS</v>
      </c>
      <c r="O3662" s="172">
        <f>IF(B3662="NET","",IF(B3662="","",IFERROR(VLOOKUP(N3662,EAN!$A:$B,2,FALSE),"MANGLER - MÅ OPPDATERE EAN-FANEN")))</f>
        <v>7048652775078</v>
      </c>
      <c r="P3662" s="171">
        <f t="shared" si="172"/>
        <v>96</v>
      </c>
      <c r="Q3662" s="171">
        <f t="shared" si="173"/>
        <v>96</v>
      </c>
      <c r="S3662" s="102">
        <f>IF(B3662="NET","",IFERROR(VLOOKUP(O3662,'2) Order Form'!$V$9:$V$905,1,FALSE),"Ikke med I order form"))</f>
        <v>7048652775078</v>
      </c>
    </row>
    <row r="3663" spans="1:19">
      <c r="A3663">
        <v>852032</v>
      </c>
      <c r="B3663" t="s">
        <v>101</v>
      </c>
      <c r="C3663" t="s">
        <v>3939</v>
      </c>
      <c r="D3663" t="s">
        <v>4062</v>
      </c>
      <c r="E3663" t="s">
        <v>4063</v>
      </c>
      <c r="F3663" t="s">
        <v>78</v>
      </c>
      <c r="G3663" t="s">
        <v>111</v>
      </c>
      <c r="H3663">
        <v>0</v>
      </c>
      <c r="I3663">
        <v>0</v>
      </c>
      <c r="J3663">
        <v>0</v>
      </c>
      <c r="K3663">
        <v>0</v>
      </c>
      <c r="L3663">
        <v>0</v>
      </c>
      <c r="N3663" s="171" t="str">
        <f t="shared" si="171"/>
        <v>852032-095200-OS</v>
      </c>
      <c r="O3663" s="172" t="str">
        <f>IF(B3663="NET","",IF(B3663="","",IFERROR(VLOOKUP(N3663,EAN!$A:$B,2,FALSE),"MANGLER - MÅ OPPDATERE EAN-FANEN")))</f>
        <v>MANGLER - MÅ OPPDATERE EAN-FANEN</v>
      </c>
      <c r="P3663" s="171">
        <f t="shared" si="172"/>
        <v>0</v>
      </c>
      <c r="Q3663" s="171">
        <f t="shared" si="173"/>
        <v>0</v>
      </c>
      <c r="S3663" s="102" t="str">
        <f>IF(B3663="NET","",IFERROR(VLOOKUP(O3663,'2) Order Form'!$V$9:$V$905,1,FALSE),"Ikke med I order form"))</f>
        <v>Ikke med I order form</v>
      </c>
    </row>
    <row r="3664" spans="1:19">
      <c r="A3664">
        <v>852032</v>
      </c>
      <c r="B3664" t="s">
        <v>101</v>
      </c>
      <c r="C3664" t="s">
        <v>3939</v>
      </c>
      <c r="D3664" t="s">
        <v>255</v>
      </c>
      <c r="E3664" t="s">
        <v>256</v>
      </c>
      <c r="F3664" t="s">
        <v>78</v>
      </c>
      <c r="G3664" t="s">
        <v>111</v>
      </c>
      <c r="H3664">
        <v>124</v>
      </c>
      <c r="I3664">
        <v>124</v>
      </c>
      <c r="J3664">
        <v>124</v>
      </c>
      <c r="K3664">
        <v>124</v>
      </c>
      <c r="L3664">
        <v>124</v>
      </c>
      <c r="N3664" s="171" t="str">
        <f t="shared" si="171"/>
        <v>852032-099000-OS</v>
      </c>
      <c r="O3664" s="172">
        <f>IF(B3664="NET","",IF(B3664="","",IFERROR(VLOOKUP(N3664,EAN!$A:$B,2,FALSE),"MANGLER - MÅ OPPDATERE EAN-FANEN")))</f>
        <v>7048652616449</v>
      </c>
      <c r="P3664" s="171">
        <f t="shared" si="172"/>
        <v>124</v>
      </c>
      <c r="Q3664" s="171">
        <f t="shared" si="173"/>
        <v>124</v>
      </c>
      <c r="S3664" s="102">
        <f>IF(B3664="NET","",IFERROR(VLOOKUP(O3664,'2) Order Form'!$V$9:$V$905,1,FALSE),"Ikke med I order form"))</f>
        <v>7048652616449</v>
      </c>
    </row>
    <row r="3665" spans="1:19">
      <c r="A3665">
        <v>852032</v>
      </c>
      <c r="B3665" t="s">
        <v>101</v>
      </c>
      <c r="C3665" t="s">
        <v>3939</v>
      </c>
      <c r="D3665" t="s">
        <v>4064</v>
      </c>
      <c r="E3665" t="s">
        <v>4065</v>
      </c>
      <c r="F3665" t="s">
        <v>78</v>
      </c>
      <c r="G3665" t="s">
        <v>111</v>
      </c>
      <c r="H3665">
        <v>0</v>
      </c>
      <c r="I3665">
        <v>0</v>
      </c>
      <c r="J3665">
        <v>0</v>
      </c>
      <c r="K3665">
        <v>0</v>
      </c>
      <c r="L3665">
        <v>0</v>
      </c>
      <c r="N3665" s="171" t="str">
        <f t="shared" si="171"/>
        <v>852032-099600-OS</v>
      </c>
      <c r="O3665" s="172" t="str">
        <f>IF(B3665="NET","",IF(B3665="","",IFERROR(VLOOKUP(N3665,EAN!$A:$B,2,FALSE),"MANGLER - MÅ OPPDATERE EAN-FANEN")))</f>
        <v>MANGLER - MÅ OPPDATERE EAN-FANEN</v>
      </c>
      <c r="P3665" s="171">
        <f t="shared" si="172"/>
        <v>0</v>
      </c>
      <c r="Q3665" s="171">
        <f t="shared" si="173"/>
        <v>0</v>
      </c>
      <c r="S3665" s="102" t="str">
        <f>IF(B3665="NET","",IFERROR(VLOOKUP(O3665,'2) Order Form'!$V$9:$V$905,1,FALSE),"Ikke med I order form"))</f>
        <v>Ikke med I order form</v>
      </c>
    </row>
    <row r="3666" spans="1:19">
      <c r="A3666" s="140">
        <v>852039</v>
      </c>
      <c r="B3666" t="s">
        <v>170</v>
      </c>
      <c r="H3666" s="140">
        <v>202341</v>
      </c>
      <c r="I3666" s="140">
        <v>202342</v>
      </c>
      <c r="J3666" s="140">
        <v>202343</v>
      </c>
      <c r="K3666" s="140">
        <v>202344</v>
      </c>
      <c r="L3666" s="140">
        <v>202345</v>
      </c>
      <c r="N3666" s="171" t="str">
        <f t="shared" si="171"/>
        <v>852039-</v>
      </c>
      <c r="O3666" s="172" t="str">
        <f>IF(B3666="NET","",IF(B3666="","",IFERROR(VLOOKUP(N3666,EAN!$A:$B,2,FALSE),"MANGLER - MÅ OPPDATERE EAN-FANEN")))</f>
        <v/>
      </c>
      <c r="P3666" s="171">
        <f t="shared" si="172"/>
        <v>202341</v>
      </c>
      <c r="Q3666" s="171">
        <f t="shared" si="173"/>
        <v>202345</v>
      </c>
      <c r="S3666" s="102" t="str">
        <f>IF(B3666="NET","",IFERROR(VLOOKUP(O3666,'2) Order Form'!$V$9:$V$905,1,FALSE),"Ikke med I order form"))</f>
        <v/>
      </c>
    </row>
    <row r="3667" spans="1:19">
      <c r="A3667">
        <v>852039</v>
      </c>
      <c r="B3667" t="s">
        <v>3771</v>
      </c>
      <c r="C3667" t="s">
        <v>3939</v>
      </c>
      <c r="D3667" t="s">
        <v>3466</v>
      </c>
      <c r="E3667" t="s">
        <v>3467</v>
      </c>
      <c r="F3667" t="s">
        <v>78</v>
      </c>
      <c r="G3667" t="s">
        <v>111</v>
      </c>
      <c r="H3667">
        <v>73</v>
      </c>
      <c r="I3667">
        <v>73</v>
      </c>
      <c r="J3667">
        <v>73</v>
      </c>
      <c r="K3667">
        <v>73</v>
      </c>
      <c r="L3667">
        <v>73</v>
      </c>
      <c r="N3667" s="171" t="str">
        <f t="shared" ref="N3667:N3730" si="174">CONCATENATE(A3667,"-",D3667)</f>
        <v>852039-150101-OS</v>
      </c>
      <c r="O3667" s="172" t="str">
        <f>IF(B3667="NET","",IF(B3667="","",IFERROR(VLOOKUP(N3667,EAN!$A:$B,2,FALSE),"MANGLER - MÅ OPPDATERE EAN-FANEN")))</f>
        <v>MANGLER - MÅ OPPDATERE EAN-FANEN</v>
      </c>
      <c r="P3667" s="171">
        <f t="shared" ref="P3667:P3730" si="175">H3667</f>
        <v>73</v>
      </c>
      <c r="Q3667" s="171">
        <f t="shared" ref="Q3667:Q3730" si="176">L3667</f>
        <v>73</v>
      </c>
      <c r="S3667" s="102" t="str">
        <f>IF(B3667="NET","",IFERROR(VLOOKUP(O3667,'2) Order Form'!$V$9:$V$905,1,FALSE),"Ikke med I order form"))</f>
        <v>Ikke med I order form</v>
      </c>
    </row>
    <row r="3668" spans="1:19">
      <c r="A3668">
        <v>852039</v>
      </c>
      <c r="B3668" t="s">
        <v>3771</v>
      </c>
      <c r="C3668" t="s">
        <v>3939</v>
      </c>
      <c r="D3668" t="s">
        <v>3746</v>
      </c>
      <c r="E3668" t="s">
        <v>3747</v>
      </c>
      <c r="F3668" t="s">
        <v>78</v>
      </c>
      <c r="G3668" t="s">
        <v>214</v>
      </c>
      <c r="H3668">
        <v>21</v>
      </c>
      <c r="I3668">
        <v>21</v>
      </c>
      <c r="J3668">
        <v>21</v>
      </c>
      <c r="K3668">
        <v>21</v>
      </c>
      <c r="L3668">
        <v>21</v>
      </c>
      <c r="N3668" s="171" t="str">
        <f t="shared" si="174"/>
        <v>852039-151003-OS</v>
      </c>
      <c r="O3668" s="172" t="str">
        <f>IF(B3668="NET","",IF(B3668="","",IFERROR(VLOOKUP(N3668,EAN!$A:$B,2,FALSE),"MANGLER - MÅ OPPDATERE EAN-FANEN")))</f>
        <v>MANGLER - MÅ OPPDATERE EAN-FANEN</v>
      </c>
      <c r="P3668" s="171">
        <f t="shared" si="175"/>
        <v>21</v>
      </c>
      <c r="Q3668" s="171">
        <f t="shared" si="176"/>
        <v>21</v>
      </c>
      <c r="S3668" s="102" t="str">
        <f>IF(B3668="NET","",IFERROR(VLOOKUP(O3668,'2) Order Form'!$V$9:$V$905,1,FALSE),"Ikke med I order form"))</f>
        <v>Ikke med I order form</v>
      </c>
    </row>
    <row r="3669" spans="1:19">
      <c r="A3669" s="140">
        <v>852042</v>
      </c>
      <c r="B3669" t="s">
        <v>170</v>
      </c>
      <c r="H3669" s="140">
        <v>202341</v>
      </c>
      <c r="I3669" s="140">
        <v>202342</v>
      </c>
      <c r="J3669" s="140">
        <v>202343</v>
      </c>
      <c r="K3669" s="140">
        <v>202344</v>
      </c>
      <c r="L3669" s="140">
        <v>202345</v>
      </c>
      <c r="N3669" s="171" t="str">
        <f t="shared" si="174"/>
        <v>852042-</v>
      </c>
      <c r="O3669" s="172" t="str">
        <f>IF(B3669="NET","",IF(B3669="","",IFERROR(VLOOKUP(N3669,EAN!$A:$B,2,FALSE),"MANGLER - MÅ OPPDATERE EAN-FANEN")))</f>
        <v/>
      </c>
      <c r="P3669" s="171">
        <f t="shared" si="175"/>
        <v>202341</v>
      </c>
      <c r="Q3669" s="171">
        <f t="shared" si="176"/>
        <v>202345</v>
      </c>
      <c r="S3669" s="102" t="str">
        <f>IF(B3669="NET","",IFERROR(VLOOKUP(O3669,'2) Order Form'!$V$9:$V$905,1,FALSE),"Ikke med I order form"))</f>
        <v/>
      </c>
    </row>
    <row r="3670" spans="1:19">
      <c r="A3670">
        <v>852042</v>
      </c>
      <c r="B3670" t="s">
        <v>204</v>
      </c>
      <c r="C3670" t="s">
        <v>3939</v>
      </c>
      <c r="D3670" t="s">
        <v>257</v>
      </c>
      <c r="E3670" t="s">
        <v>310</v>
      </c>
      <c r="F3670" t="s">
        <v>78</v>
      </c>
      <c r="G3670" t="s">
        <v>111</v>
      </c>
      <c r="H3670">
        <v>198</v>
      </c>
      <c r="I3670">
        <v>198</v>
      </c>
      <c r="J3670">
        <v>198</v>
      </c>
      <c r="K3670">
        <v>198</v>
      </c>
      <c r="L3670">
        <v>198</v>
      </c>
      <c r="N3670" s="171" t="str">
        <f t="shared" si="174"/>
        <v>852042-230100-OS</v>
      </c>
      <c r="O3670" s="172">
        <f>IF(B3670="NET","",IF(B3670="","",IFERROR(VLOOKUP(N3670,EAN!$A:$B,2,FALSE),"MANGLER - MÅ OPPDATERE EAN-FANEN")))</f>
        <v>7048652615565</v>
      </c>
      <c r="P3670" s="171">
        <f t="shared" si="175"/>
        <v>198</v>
      </c>
      <c r="Q3670" s="171">
        <f t="shared" si="176"/>
        <v>198</v>
      </c>
      <c r="S3670" s="102">
        <f>IF(B3670="NET","",IFERROR(VLOOKUP(O3670,'2) Order Form'!$V$9:$V$905,1,FALSE),"Ikke med I order form"))</f>
        <v>7048652615565</v>
      </c>
    </row>
    <row r="3671" spans="1:19">
      <c r="A3671" s="140">
        <v>852043</v>
      </c>
      <c r="B3671" t="s">
        <v>170</v>
      </c>
      <c r="H3671" s="140">
        <v>202341</v>
      </c>
      <c r="I3671" s="140">
        <v>202342</v>
      </c>
      <c r="J3671" s="140">
        <v>202343</v>
      </c>
      <c r="K3671" s="140">
        <v>202344</v>
      </c>
      <c r="L3671" s="140">
        <v>202345</v>
      </c>
      <c r="N3671" s="171" t="str">
        <f t="shared" si="174"/>
        <v>852043-</v>
      </c>
      <c r="O3671" s="172" t="str">
        <f>IF(B3671="NET","",IF(B3671="","",IFERROR(VLOOKUP(N3671,EAN!$A:$B,2,FALSE),"MANGLER - MÅ OPPDATERE EAN-FANEN")))</f>
        <v/>
      </c>
      <c r="P3671" s="171">
        <f t="shared" si="175"/>
        <v>202341</v>
      </c>
      <c r="Q3671" s="171">
        <f t="shared" si="176"/>
        <v>202345</v>
      </c>
      <c r="S3671" s="102" t="str">
        <f>IF(B3671="NET","",IFERROR(VLOOKUP(O3671,'2) Order Form'!$V$9:$V$905,1,FALSE),"Ikke med I order form"))</f>
        <v/>
      </c>
    </row>
    <row r="3672" spans="1:19">
      <c r="A3672">
        <v>852043</v>
      </c>
      <c r="B3672" t="s">
        <v>205</v>
      </c>
      <c r="C3672" t="s">
        <v>3939</v>
      </c>
      <c r="D3672" t="s">
        <v>327</v>
      </c>
      <c r="E3672" t="s">
        <v>399</v>
      </c>
      <c r="F3672" t="s">
        <v>78</v>
      </c>
      <c r="G3672" t="s">
        <v>111</v>
      </c>
      <c r="H3672">
        <v>135</v>
      </c>
      <c r="I3672">
        <v>135</v>
      </c>
      <c r="J3672">
        <v>135</v>
      </c>
      <c r="K3672">
        <v>135</v>
      </c>
      <c r="L3672">
        <v>135</v>
      </c>
      <c r="N3672" s="171" t="str">
        <f t="shared" si="174"/>
        <v>852043-061200-OS</v>
      </c>
      <c r="O3672" s="172">
        <f>IF(B3672="NET","",IF(B3672="","",IFERROR(VLOOKUP(N3672,EAN!$A:$B,2,FALSE),"MANGLER - MÅ OPPDATERE EAN-FANEN")))</f>
        <v>7048652661944</v>
      </c>
      <c r="P3672" s="171">
        <f t="shared" si="175"/>
        <v>135</v>
      </c>
      <c r="Q3672" s="171">
        <f t="shared" si="176"/>
        <v>135</v>
      </c>
      <c r="S3672" s="102">
        <f>IF(B3672="NET","",IFERROR(VLOOKUP(O3672,'2) Order Form'!$V$9:$V$905,1,FALSE),"Ikke med I order form"))</f>
        <v>7048652661944</v>
      </c>
    </row>
    <row r="3673" spans="1:19">
      <c r="A3673">
        <v>852043</v>
      </c>
      <c r="B3673" t="s">
        <v>205</v>
      </c>
      <c r="C3673" t="s">
        <v>3939</v>
      </c>
      <c r="D3673" t="s">
        <v>1098</v>
      </c>
      <c r="E3673" t="s">
        <v>1380</v>
      </c>
      <c r="F3673" t="s">
        <v>78</v>
      </c>
      <c r="G3673" t="s">
        <v>214</v>
      </c>
      <c r="H3673">
        <v>0</v>
      </c>
      <c r="I3673">
        <v>0</v>
      </c>
      <c r="J3673">
        <v>0</v>
      </c>
      <c r="K3673">
        <v>0</v>
      </c>
      <c r="L3673">
        <v>0</v>
      </c>
      <c r="N3673" s="171" t="str">
        <f t="shared" si="174"/>
        <v>852043-070600-OS</v>
      </c>
      <c r="O3673" s="172">
        <f>IF(B3673="NET","",IF(B3673="","",IFERROR(VLOOKUP(N3673,EAN!$A:$B,2,FALSE),"MANGLER - MÅ OPPDATERE EAN-FANEN")))</f>
        <v>7048652762733</v>
      </c>
      <c r="P3673" s="171">
        <f t="shared" si="175"/>
        <v>0</v>
      </c>
      <c r="Q3673" s="171">
        <f t="shared" si="176"/>
        <v>0</v>
      </c>
      <c r="S3673" s="102" t="str">
        <f>IF(B3673="NET","",IFERROR(VLOOKUP(O3673,'2) Order Form'!$V$9:$V$905,1,FALSE),"Ikke med I order form"))</f>
        <v>Ikke med I order form</v>
      </c>
    </row>
    <row r="3674" spans="1:19">
      <c r="A3674">
        <v>852043</v>
      </c>
      <c r="B3674" t="s">
        <v>205</v>
      </c>
      <c r="C3674" t="s">
        <v>3939</v>
      </c>
      <c r="D3674" t="s">
        <v>367</v>
      </c>
      <c r="E3674" t="s">
        <v>368</v>
      </c>
      <c r="F3674" t="s">
        <v>78</v>
      </c>
      <c r="G3674" t="s">
        <v>214</v>
      </c>
      <c r="H3674">
        <v>0</v>
      </c>
      <c r="I3674">
        <v>0</v>
      </c>
      <c r="J3674">
        <v>0</v>
      </c>
      <c r="K3674">
        <v>0</v>
      </c>
      <c r="L3674">
        <v>0</v>
      </c>
      <c r="N3674" s="171" t="str">
        <f t="shared" si="174"/>
        <v>852043-076300-OS</v>
      </c>
      <c r="O3674" s="172">
        <f>IF(B3674="NET","",IF(B3674="","",IFERROR(VLOOKUP(N3674,EAN!$A:$B,2,FALSE),"MANGLER - MÅ OPPDATERE EAN-FANEN")))</f>
        <v>7048652710178</v>
      </c>
      <c r="P3674" s="171">
        <f t="shared" si="175"/>
        <v>0</v>
      </c>
      <c r="Q3674" s="171">
        <f t="shared" si="176"/>
        <v>0</v>
      </c>
      <c r="S3674" s="102" t="str">
        <f>IF(B3674="NET","",IFERROR(VLOOKUP(O3674,'2) Order Form'!$V$9:$V$905,1,FALSE),"Ikke med I order form"))</f>
        <v>Ikke med I order form</v>
      </c>
    </row>
    <row r="3675" spans="1:19">
      <c r="A3675">
        <v>852043</v>
      </c>
      <c r="B3675" t="s">
        <v>205</v>
      </c>
      <c r="C3675" t="s">
        <v>3939</v>
      </c>
      <c r="D3675" t="s">
        <v>1707</v>
      </c>
      <c r="E3675" t="s">
        <v>1708</v>
      </c>
      <c r="F3675" t="s">
        <v>78</v>
      </c>
      <c r="G3675" t="s">
        <v>214</v>
      </c>
      <c r="H3675">
        <v>118</v>
      </c>
      <c r="I3675">
        <v>118</v>
      </c>
      <c r="J3675">
        <v>118</v>
      </c>
      <c r="K3675">
        <v>118</v>
      </c>
      <c r="L3675">
        <v>118</v>
      </c>
      <c r="N3675" s="171" t="str">
        <f t="shared" si="174"/>
        <v>852043-076400-OS</v>
      </c>
      <c r="O3675" s="172">
        <f>IF(B3675="NET","",IF(B3675="","",IFERROR(VLOOKUP(N3675,EAN!$A:$B,2,FALSE),"MANGLER - MÅ OPPDATERE EAN-FANEN")))</f>
        <v>7048652894601</v>
      </c>
      <c r="P3675" s="171">
        <f t="shared" si="175"/>
        <v>118</v>
      </c>
      <c r="Q3675" s="171">
        <f t="shared" si="176"/>
        <v>118</v>
      </c>
      <c r="S3675" s="102">
        <f>IF(B3675="NET","",IFERROR(VLOOKUP(O3675,'2) Order Form'!$V$9:$V$905,1,FALSE),"Ikke med I order form"))</f>
        <v>7048652894601</v>
      </c>
    </row>
    <row r="3676" spans="1:19">
      <c r="A3676">
        <v>852043</v>
      </c>
      <c r="B3676" t="s">
        <v>205</v>
      </c>
      <c r="C3676" t="s">
        <v>3939</v>
      </c>
      <c r="D3676" t="s">
        <v>4066</v>
      </c>
      <c r="E3676" t="s">
        <v>4067</v>
      </c>
      <c r="F3676" t="s">
        <v>78</v>
      </c>
      <c r="G3676" t="s">
        <v>111</v>
      </c>
      <c r="H3676">
        <v>0</v>
      </c>
      <c r="I3676">
        <v>0</v>
      </c>
      <c r="J3676">
        <v>0</v>
      </c>
      <c r="K3676">
        <v>0</v>
      </c>
      <c r="L3676">
        <v>0</v>
      </c>
      <c r="N3676" s="171" t="str">
        <f t="shared" si="174"/>
        <v>852043-076900-OS</v>
      </c>
      <c r="O3676" s="172" t="str">
        <f>IF(B3676="NET","",IF(B3676="","",IFERROR(VLOOKUP(N3676,EAN!$A:$B,2,FALSE),"MANGLER - MÅ OPPDATERE EAN-FANEN")))</f>
        <v>MANGLER - MÅ OPPDATERE EAN-FANEN</v>
      </c>
      <c r="P3676" s="171">
        <f t="shared" si="175"/>
        <v>0</v>
      </c>
      <c r="Q3676" s="171">
        <f t="shared" si="176"/>
        <v>0</v>
      </c>
      <c r="S3676" s="102" t="str">
        <f>IF(B3676="NET","",IFERROR(VLOOKUP(O3676,'2) Order Form'!$V$9:$V$905,1,FALSE),"Ikke med I order form"))</f>
        <v>Ikke med I order form</v>
      </c>
    </row>
    <row r="3677" spans="1:19">
      <c r="A3677">
        <v>852043</v>
      </c>
      <c r="B3677" t="s">
        <v>205</v>
      </c>
      <c r="C3677" t="s">
        <v>3939</v>
      </c>
      <c r="D3677" t="s">
        <v>1101</v>
      </c>
      <c r="E3677" t="s">
        <v>1382</v>
      </c>
      <c r="F3677" t="s">
        <v>78</v>
      </c>
      <c r="G3677" t="s">
        <v>111</v>
      </c>
      <c r="H3677">
        <v>539</v>
      </c>
      <c r="I3677">
        <v>539</v>
      </c>
      <c r="J3677">
        <v>539</v>
      </c>
      <c r="K3677">
        <v>539</v>
      </c>
      <c r="L3677">
        <v>539</v>
      </c>
      <c r="N3677" s="171" t="str">
        <f t="shared" si="174"/>
        <v>852043-150500-OS</v>
      </c>
      <c r="O3677" s="172">
        <f>IF(B3677="NET","",IF(B3677="","",IFERROR(VLOOKUP(N3677,EAN!$A:$B,2,FALSE),"MANGLER - MÅ OPPDATERE EAN-FANEN")))</f>
        <v>7048652762740</v>
      </c>
      <c r="P3677" s="171">
        <f t="shared" si="175"/>
        <v>539</v>
      </c>
      <c r="Q3677" s="171">
        <f t="shared" si="176"/>
        <v>539</v>
      </c>
      <c r="S3677" s="102">
        <f>IF(B3677="NET","",IFERROR(VLOOKUP(O3677,'2) Order Form'!$V$9:$V$905,1,FALSE),"Ikke med I order form"))</f>
        <v>7048652762740</v>
      </c>
    </row>
    <row r="3678" spans="1:19">
      <c r="A3678">
        <v>852043</v>
      </c>
      <c r="B3678" t="s">
        <v>205</v>
      </c>
      <c r="C3678" t="s">
        <v>3939</v>
      </c>
      <c r="D3678" t="s">
        <v>328</v>
      </c>
      <c r="E3678" t="s">
        <v>400</v>
      </c>
      <c r="F3678" t="s">
        <v>78</v>
      </c>
      <c r="G3678" t="s">
        <v>214</v>
      </c>
      <c r="H3678">
        <v>101</v>
      </c>
      <c r="I3678">
        <v>101</v>
      </c>
      <c r="J3678">
        <v>101</v>
      </c>
      <c r="K3678">
        <v>101</v>
      </c>
      <c r="L3678">
        <v>101</v>
      </c>
      <c r="N3678" s="171" t="str">
        <f t="shared" si="174"/>
        <v>852043-152000-OS</v>
      </c>
      <c r="O3678" s="172">
        <f>IF(B3678="NET","",IF(B3678="","",IFERROR(VLOOKUP(N3678,EAN!$A:$B,2,FALSE),"MANGLER - MÅ OPPDATERE EAN-FANEN")))</f>
        <v>7048652661968</v>
      </c>
      <c r="P3678" s="171">
        <f t="shared" si="175"/>
        <v>101</v>
      </c>
      <c r="Q3678" s="171">
        <f t="shared" si="176"/>
        <v>101</v>
      </c>
      <c r="S3678" s="102" t="str">
        <f>IF(B3678="NET","",IFERROR(VLOOKUP(O3678,'2) Order Form'!$V$9:$V$905,1,FALSE),"Ikke med I order form"))</f>
        <v>Ikke med I order form</v>
      </c>
    </row>
    <row r="3679" spans="1:19">
      <c r="A3679">
        <v>852043</v>
      </c>
      <c r="B3679" t="s">
        <v>205</v>
      </c>
      <c r="C3679" t="s">
        <v>3939</v>
      </c>
      <c r="D3679" t="s">
        <v>245</v>
      </c>
      <c r="E3679" t="s">
        <v>246</v>
      </c>
      <c r="F3679" t="s">
        <v>78</v>
      </c>
      <c r="G3679" t="s">
        <v>214</v>
      </c>
      <c r="H3679">
        <v>0</v>
      </c>
      <c r="I3679">
        <v>0</v>
      </c>
      <c r="J3679">
        <v>0</v>
      </c>
      <c r="K3679">
        <v>0</v>
      </c>
      <c r="L3679">
        <v>0</v>
      </c>
      <c r="N3679" s="171" t="str">
        <f t="shared" si="174"/>
        <v>852043-152100-OS</v>
      </c>
      <c r="O3679" s="172">
        <f>IF(B3679="NET","",IF(B3679="","",IFERROR(VLOOKUP(N3679,EAN!$A:$B,2,FALSE),"MANGLER - MÅ OPPDATERE EAN-FANEN")))</f>
        <v>7048652615497</v>
      </c>
      <c r="P3679" s="171">
        <f t="shared" si="175"/>
        <v>0</v>
      </c>
      <c r="Q3679" s="171">
        <f t="shared" si="176"/>
        <v>0</v>
      </c>
      <c r="S3679" s="102" t="str">
        <f>IF(B3679="NET","",IFERROR(VLOOKUP(O3679,'2) Order Form'!$V$9:$V$905,1,FALSE),"Ikke med I order form"))</f>
        <v>Ikke med I order form</v>
      </c>
    </row>
    <row r="3680" spans="1:19">
      <c r="A3680">
        <v>852043</v>
      </c>
      <c r="B3680" t="s">
        <v>205</v>
      </c>
      <c r="C3680" t="s">
        <v>3939</v>
      </c>
      <c r="D3680" t="s">
        <v>361</v>
      </c>
      <c r="E3680" t="s">
        <v>362</v>
      </c>
      <c r="F3680" t="s">
        <v>78</v>
      </c>
      <c r="G3680" t="s">
        <v>111</v>
      </c>
      <c r="H3680">
        <v>146</v>
      </c>
      <c r="I3680">
        <v>146</v>
      </c>
      <c r="J3680">
        <v>146</v>
      </c>
      <c r="K3680">
        <v>146</v>
      </c>
      <c r="L3680">
        <v>146</v>
      </c>
      <c r="N3680" s="171" t="str">
        <f t="shared" si="174"/>
        <v>852043-160400-OS</v>
      </c>
      <c r="O3680" s="172">
        <f>IF(B3680="NET","",IF(B3680="","",IFERROR(VLOOKUP(N3680,EAN!$A:$B,2,FALSE),"MANGLER - MÅ OPPDATERE EAN-FANEN")))</f>
        <v>7048652710185</v>
      </c>
      <c r="P3680" s="171">
        <f t="shared" si="175"/>
        <v>146</v>
      </c>
      <c r="Q3680" s="171">
        <f t="shared" si="176"/>
        <v>146</v>
      </c>
      <c r="S3680" s="102">
        <f>IF(B3680="NET","",IFERROR(VLOOKUP(O3680,'2) Order Form'!$V$9:$V$905,1,FALSE),"Ikke med I order form"))</f>
        <v>7048652710185</v>
      </c>
    </row>
    <row r="3681" spans="1:19">
      <c r="A3681">
        <v>852043</v>
      </c>
      <c r="B3681" t="s">
        <v>205</v>
      </c>
      <c r="C3681" t="s">
        <v>3939</v>
      </c>
      <c r="D3681" t="s">
        <v>260</v>
      </c>
      <c r="E3681" t="s">
        <v>261</v>
      </c>
      <c r="F3681" t="s">
        <v>78</v>
      </c>
      <c r="G3681" t="s">
        <v>214</v>
      </c>
      <c r="H3681">
        <v>0</v>
      </c>
      <c r="I3681">
        <v>0</v>
      </c>
      <c r="J3681">
        <v>0</v>
      </c>
      <c r="K3681">
        <v>0</v>
      </c>
      <c r="L3681">
        <v>0</v>
      </c>
      <c r="N3681" s="171" t="str">
        <f t="shared" si="174"/>
        <v>852043-161000-OS</v>
      </c>
      <c r="O3681" s="172">
        <f>IF(B3681="NET","",IF(B3681="","",IFERROR(VLOOKUP(N3681,EAN!$A:$B,2,FALSE),"MANGLER - MÅ OPPDATERE EAN-FANEN")))</f>
        <v>7048652615503</v>
      </c>
      <c r="P3681" s="171">
        <f t="shared" si="175"/>
        <v>0</v>
      </c>
      <c r="Q3681" s="171">
        <f t="shared" si="176"/>
        <v>0</v>
      </c>
      <c r="S3681" s="102" t="str">
        <f>IF(B3681="NET","",IFERROR(VLOOKUP(O3681,'2) Order Form'!$V$9:$V$905,1,FALSE),"Ikke med I order form"))</f>
        <v>Ikke med I order form</v>
      </c>
    </row>
    <row r="3682" spans="1:19">
      <c r="A3682">
        <v>852043</v>
      </c>
      <c r="B3682" t="s">
        <v>205</v>
      </c>
      <c r="C3682" t="s">
        <v>3939</v>
      </c>
      <c r="D3682" t="s">
        <v>363</v>
      </c>
      <c r="E3682" t="s">
        <v>364</v>
      </c>
      <c r="F3682" t="s">
        <v>78</v>
      </c>
      <c r="G3682" t="s">
        <v>214</v>
      </c>
      <c r="H3682">
        <v>34</v>
      </c>
      <c r="I3682">
        <v>34</v>
      </c>
      <c r="J3682">
        <v>34</v>
      </c>
      <c r="K3682">
        <v>34</v>
      </c>
      <c r="L3682">
        <v>34</v>
      </c>
      <c r="N3682" s="171" t="str">
        <f t="shared" si="174"/>
        <v>852043-167400-OS</v>
      </c>
      <c r="O3682" s="172">
        <f>IF(B3682="NET","",IF(B3682="","",IFERROR(VLOOKUP(N3682,EAN!$A:$B,2,FALSE),"MANGLER - MÅ OPPDATERE EAN-FANEN")))</f>
        <v>7048652762757</v>
      </c>
      <c r="P3682" s="171">
        <f t="shared" si="175"/>
        <v>34</v>
      </c>
      <c r="Q3682" s="171">
        <f t="shared" si="176"/>
        <v>34</v>
      </c>
      <c r="S3682" s="102" t="str">
        <f>IF(B3682="NET","",IFERROR(VLOOKUP(O3682,'2) Order Form'!$V$9:$V$905,1,FALSE),"Ikke med I order form"))</f>
        <v>Ikke med I order form</v>
      </c>
    </row>
    <row r="3683" spans="1:19">
      <c r="A3683">
        <v>852043</v>
      </c>
      <c r="B3683" t="s">
        <v>205</v>
      </c>
      <c r="C3683" t="s">
        <v>3939</v>
      </c>
      <c r="D3683" t="s">
        <v>4068</v>
      </c>
      <c r="E3683" t="s">
        <v>4069</v>
      </c>
      <c r="F3683" t="s">
        <v>78</v>
      </c>
      <c r="G3683" t="s">
        <v>111</v>
      </c>
      <c r="H3683">
        <v>0</v>
      </c>
      <c r="I3683">
        <v>0</v>
      </c>
      <c r="J3683">
        <v>0</v>
      </c>
      <c r="K3683">
        <v>0</v>
      </c>
      <c r="L3683">
        <v>0</v>
      </c>
      <c r="N3683" s="171" t="str">
        <f t="shared" si="174"/>
        <v>852043-170400-OS</v>
      </c>
      <c r="O3683" s="172" t="str">
        <f>IF(B3683="NET","",IF(B3683="","",IFERROR(VLOOKUP(N3683,EAN!$A:$B,2,FALSE),"MANGLER - MÅ OPPDATERE EAN-FANEN")))</f>
        <v>MANGLER - MÅ OPPDATERE EAN-FANEN</v>
      </c>
      <c r="P3683" s="171">
        <f t="shared" si="175"/>
        <v>0</v>
      </c>
      <c r="Q3683" s="171">
        <f t="shared" si="176"/>
        <v>0</v>
      </c>
      <c r="S3683" s="102" t="str">
        <f>IF(B3683="NET","",IFERROR(VLOOKUP(O3683,'2) Order Form'!$V$9:$V$905,1,FALSE),"Ikke med I order form"))</f>
        <v>Ikke med I order form</v>
      </c>
    </row>
    <row r="3684" spans="1:19">
      <c r="A3684">
        <v>852043</v>
      </c>
      <c r="B3684" t="s">
        <v>205</v>
      </c>
      <c r="C3684" t="s">
        <v>3939</v>
      </c>
      <c r="D3684" t="s">
        <v>1102</v>
      </c>
      <c r="E3684" t="s">
        <v>1404</v>
      </c>
      <c r="F3684" t="s">
        <v>78</v>
      </c>
      <c r="G3684" t="s">
        <v>214</v>
      </c>
      <c r="H3684">
        <v>1</v>
      </c>
      <c r="I3684">
        <v>1</v>
      </c>
      <c r="J3684">
        <v>1</v>
      </c>
      <c r="K3684">
        <v>1</v>
      </c>
      <c r="L3684">
        <v>1</v>
      </c>
      <c r="N3684" s="171" t="str">
        <f t="shared" si="174"/>
        <v>852043-198200-OS</v>
      </c>
      <c r="O3684" s="172">
        <f>IF(B3684="NET","",IF(B3684="","",IFERROR(VLOOKUP(N3684,EAN!$A:$B,2,FALSE),"MANGLER - MÅ OPPDATERE EAN-FANEN")))</f>
        <v>7048652762764</v>
      </c>
      <c r="P3684" s="171">
        <f t="shared" si="175"/>
        <v>1</v>
      </c>
      <c r="Q3684" s="171">
        <f t="shared" si="176"/>
        <v>1</v>
      </c>
      <c r="S3684" s="102" t="str">
        <f>IF(B3684="NET","",IFERROR(VLOOKUP(O3684,'2) Order Form'!$V$9:$V$905,1,FALSE),"Ikke med I order form"))</f>
        <v>Ikke med I order form</v>
      </c>
    </row>
    <row r="3685" spans="1:19">
      <c r="A3685">
        <v>852043</v>
      </c>
      <c r="B3685" t="s">
        <v>205</v>
      </c>
      <c r="C3685" t="s">
        <v>3939</v>
      </c>
      <c r="D3685" t="s">
        <v>251</v>
      </c>
      <c r="E3685" t="s">
        <v>252</v>
      </c>
      <c r="F3685" t="s">
        <v>78</v>
      </c>
      <c r="G3685" t="s">
        <v>111</v>
      </c>
      <c r="H3685">
        <v>140</v>
      </c>
      <c r="I3685">
        <v>140</v>
      </c>
      <c r="J3685">
        <v>140</v>
      </c>
      <c r="K3685">
        <v>140</v>
      </c>
      <c r="L3685">
        <v>140</v>
      </c>
      <c r="N3685" s="171" t="str">
        <f t="shared" si="174"/>
        <v>852043-200100-OS</v>
      </c>
      <c r="O3685" s="172">
        <f>IF(B3685="NET","",IF(B3685="","",IFERROR(VLOOKUP(N3685,EAN!$A:$B,2,FALSE),"MANGLER - MÅ OPPDATERE EAN-FANEN")))</f>
        <v>7048652615510</v>
      </c>
      <c r="P3685" s="171">
        <f t="shared" si="175"/>
        <v>140</v>
      </c>
      <c r="Q3685" s="171">
        <f t="shared" si="176"/>
        <v>140</v>
      </c>
      <c r="S3685" s="102">
        <f>IF(B3685="NET","",IFERROR(VLOOKUP(O3685,'2) Order Form'!$V$9:$V$905,1,FALSE),"Ikke med I order form"))</f>
        <v>7048652615510</v>
      </c>
    </row>
    <row r="3686" spans="1:19">
      <c r="A3686">
        <v>852043</v>
      </c>
      <c r="B3686" t="s">
        <v>205</v>
      </c>
      <c r="C3686" t="s">
        <v>3939</v>
      </c>
      <c r="D3686" t="s">
        <v>1103</v>
      </c>
      <c r="E3686" t="s">
        <v>1383</v>
      </c>
      <c r="F3686" t="s">
        <v>78</v>
      </c>
      <c r="G3686" t="s">
        <v>214</v>
      </c>
      <c r="H3686">
        <v>232</v>
      </c>
      <c r="I3686">
        <v>232</v>
      </c>
      <c r="J3686">
        <v>232</v>
      </c>
      <c r="K3686">
        <v>232</v>
      </c>
      <c r="L3686">
        <v>232</v>
      </c>
      <c r="N3686" s="171" t="str">
        <f t="shared" si="174"/>
        <v>852043-202429-OS</v>
      </c>
      <c r="O3686" s="172">
        <f>IF(B3686="NET","",IF(B3686="","",IFERROR(VLOOKUP(N3686,EAN!$A:$B,2,FALSE),"MANGLER - MÅ OPPDATERE EAN-FANEN")))</f>
        <v>7048652762818</v>
      </c>
      <c r="P3686" s="171">
        <f t="shared" si="175"/>
        <v>232</v>
      </c>
      <c r="Q3686" s="171">
        <f t="shared" si="176"/>
        <v>232</v>
      </c>
      <c r="S3686" s="102" t="str">
        <f>IF(B3686="NET","",IFERROR(VLOOKUP(O3686,'2) Order Form'!$V$9:$V$905,1,FALSE),"Ikke med I order form"))</f>
        <v>Ikke med I order form</v>
      </c>
    </row>
    <row r="3687" spans="1:19">
      <c r="A3687">
        <v>852043</v>
      </c>
      <c r="B3687" t="s">
        <v>205</v>
      </c>
      <c r="C3687" t="s">
        <v>3939</v>
      </c>
      <c r="D3687" t="s">
        <v>1704</v>
      </c>
      <c r="E3687" t="s">
        <v>1705</v>
      </c>
      <c r="F3687" t="s">
        <v>78</v>
      </c>
      <c r="G3687" t="s">
        <v>214</v>
      </c>
      <c r="H3687">
        <v>112</v>
      </c>
      <c r="I3687">
        <v>112</v>
      </c>
      <c r="J3687">
        <v>112</v>
      </c>
      <c r="K3687">
        <v>112</v>
      </c>
      <c r="L3687">
        <v>112</v>
      </c>
      <c r="N3687" s="171" t="str">
        <f t="shared" si="174"/>
        <v>852043-206700-OS</v>
      </c>
      <c r="O3687" s="172">
        <f>IF(B3687="NET","",IF(B3687="","",IFERROR(VLOOKUP(N3687,EAN!$A:$B,2,FALSE),"MANGLER - MÅ OPPDATERE EAN-FANEN")))</f>
        <v>7048652894618</v>
      </c>
      <c r="P3687" s="171">
        <f t="shared" si="175"/>
        <v>112</v>
      </c>
      <c r="Q3687" s="171">
        <f t="shared" si="176"/>
        <v>112</v>
      </c>
      <c r="S3687" s="102">
        <f>IF(B3687="NET","",IFERROR(VLOOKUP(O3687,'2) Order Form'!$V$9:$V$905,1,FALSE),"Ikke med I order form"))</f>
        <v>7048652894618</v>
      </c>
    </row>
    <row r="3688" spans="1:19">
      <c r="A3688" s="140">
        <v>852044</v>
      </c>
      <c r="B3688" t="s">
        <v>170</v>
      </c>
      <c r="H3688" s="140">
        <v>202341</v>
      </c>
      <c r="I3688" s="140">
        <v>202342</v>
      </c>
      <c r="J3688" s="140">
        <v>202343</v>
      </c>
      <c r="K3688" s="140">
        <v>202344</v>
      </c>
      <c r="L3688" s="140">
        <v>202345</v>
      </c>
      <c r="N3688" s="171" t="str">
        <f t="shared" si="174"/>
        <v>852044-</v>
      </c>
      <c r="O3688" s="172" t="str">
        <f>IF(B3688="NET","",IF(B3688="","",IFERROR(VLOOKUP(N3688,EAN!$A:$B,2,FALSE),"MANGLER - MÅ OPPDATERE EAN-FANEN")))</f>
        <v/>
      </c>
      <c r="P3688" s="171">
        <f t="shared" si="175"/>
        <v>202341</v>
      </c>
      <c r="Q3688" s="171">
        <f t="shared" si="176"/>
        <v>202345</v>
      </c>
      <c r="S3688" s="102" t="str">
        <f>IF(B3688="NET","",IFERROR(VLOOKUP(O3688,'2) Order Form'!$V$9:$V$905,1,FALSE),"Ikke med I order form"))</f>
        <v/>
      </c>
    </row>
    <row r="3689" spans="1:19">
      <c r="A3689">
        <v>852044</v>
      </c>
      <c r="B3689" t="s">
        <v>206</v>
      </c>
      <c r="C3689" t="s">
        <v>3939</v>
      </c>
      <c r="D3689" t="s">
        <v>329</v>
      </c>
      <c r="E3689" t="s">
        <v>330</v>
      </c>
      <c r="F3689" t="s">
        <v>78</v>
      </c>
      <c r="G3689" t="s">
        <v>214</v>
      </c>
      <c r="H3689">
        <v>0</v>
      </c>
      <c r="I3689">
        <v>0</v>
      </c>
      <c r="J3689">
        <v>0</v>
      </c>
      <c r="K3689">
        <v>0</v>
      </c>
      <c r="L3689">
        <v>0</v>
      </c>
      <c r="N3689" s="171" t="str">
        <f t="shared" si="174"/>
        <v>852044-220100-OS</v>
      </c>
      <c r="O3689" s="172">
        <f>IF(B3689="NET","",IF(B3689="","",IFERROR(VLOOKUP(N3689,EAN!$A:$B,2,FALSE),"MANGLER - MÅ OPPDATERE EAN-FANEN")))</f>
        <v>7048652666161</v>
      </c>
      <c r="P3689" s="171">
        <f t="shared" si="175"/>
        <v>0</v>
      </c>
      <c r="Q3689" s="171">
        <f t="shared" si="176"/>
        <v>0</v>
      </c>
      <c r="S3689" s="102" t="str">
        <f>IF(B3689="NET","",IFERROR(VLOOKUP(O3689,'2) Order Form'!$V$9:$V$905,1,FALSE),"Ikke med I order form"))</f>
        <v>Ikke med I order form</v>
      </c>
    </row>
    <row r="3690" spans="1:19">
      <c r="A3690">
        <v>852044</v>
      </c>
      <c r="B3690" t="s">
        <v>206</v>
      </c>
      <c r="C3690" t="s">
        <v>3939</v>
      </c>
      <c r="D3690" t="s">
        <v>369</v>
      </c>
      <c r="E3690" t="s">
        <v>370</v>
      </c>
      <c r="F3690" t="s">
        <v>78</v>
      </c>
      <c r="G3690" t="s">
        <v>111</v>
      </c>
      <c r="H3690">
        <v>3</v>
      </c>
      <c r="I3690">
        <v>3</v>
      </c>
      <c r="J3690">
        <v>3</v>
      </c>
      <c r="K3690">
        <v>3</v>
      </c>
      <c r="L3690">
        <v>3</v>
      </c>
      <c r="N3690" s="171" t="str">
        <f t="shared" si="174"/>
        <v>852044-220400-OS</v>
      </c>
      <c r="O3690" s="172">
        <f>IF(B3690="NET","",IF(B3690="","",IFERROR(VLOOKUP(N3690,EAN!$A:$B,2,FALSE),"MANGLER - MÅ OPPDATERE EAN-FANEN")))</f>
        <v>7048652710215</v>
      </c>
      <c r="P3690" s="171">
        <f t="shared" si="175"/>
        <v>3</v>
      </c>
      <c r="Q3690" s="171">
        <f t="shared" si="176"/>
        <v>3</v>
      </c>
      <c r="S3690" s="102">
        <f>IF(B3690="NET","",IFERROR(VLOOKUP(O3690,'2) Order Form'!$V$9:$V$905,1,FALSE),"Ikke med I order form"))</f>
        <v>7048652710215</v>
      </c>
    </row>
    <row r="3691" spans="1:19">
      <c r="A3691">
        <v>852044</v>
      </c>
      <c r="B3691" t="s">
        <v>206</v>
      </c>
      <c r="C3691" t="s">
        <v>3939</v>
      </c>
      <c r="D3691" t="s">
        <v>371</v>
      </c>
      <c r="E3691" t="s">
        <v>372</v>
      </c>
      <c r="F3691" t="s">
        <v>78</v>
      </c>
      <c r="G3691" t="s">
        <v>111</v>
      </c>
      <c r="H3691">
        <v>28</v>
      </c>
      <c r="I3691">
        <v>28</v>
      </c>
      <c r="J3691">
        <v>28</v>
      </c>
      <c r="K3691">
        <v>28</v>
      </c>
      <c r="L3691">
        <v>28</v>
      </c>
      <c r="N3691" s="171" t="str">
        <f t="shared" si="174"/>
        <v>852044-221200-OS</v>
      </c>
      <c r="O3691" s="172">
        <f>IF(B3691="NET","",IF(B3691="","",IFERROR(VLOOKUP(N3691,EAN!$A:$B,2,FALSE),"MANGLER - MÅ OPPDATERE EAN-FANEN")))</f>
        <v>7048652710222</v>
      </c>
      <c r="P3691" s="171">
        <f t="shared" si="175"/>
        <v>28</v>
      </c>
      <c r="Q3691" s="171">
        <f t="shared" si="176"/>
        <v>28</v>
      </c>
      <c r="S3691" s="102">
        <f>IF(B3691="NET","",IFERROR(VLOOKUP(O3691,'2) Order Form'!$V$9:$V$905,1,FALSE),"Ikke med I order form"))</f>
        <v>7048652710222</v>
      </c>
    </row>
    <row r="3692" spans="1:19">
      <c r="A3692">
        <v>852044</v>
      </c>
      <c r="B3692" t="s">
        <v>206</v>
      </c>
      <c r="C3692" t="s">
        <v>3939</v>
      </c>
      <c r="D3692" t="s">
        <v>262</v>
      </c>
      <c r="E3692" t="s">
        <v>263</v>
      </c>
      <c r="F3692" t="s">
        <v>78</v>
      </c>
      <c r="G3692" t="s">
        <v>214</v>
      </c>
      <c r="H3692">
        <v>57</v>
      </c>
      <c r="I3692">
        <v>57</v>
      </c>
      <c r="J3692">
        <v>57</v>
      </c>
      <c r="K3692">
        <v>57</v>
      </c>
      <c r="L3692">
        <v>57</v>
      </c>
      <c r="N3692" s="171" t="str">
        <f t="shared" si="174"/>
        <v>852044-226100-OS</v>
      </c>
      <c r="O3692" s="172">
        <f>IF(B3692="NET","",IF(B3692="","",IFERROR(VLOOKUP(N3692,EAN!$A:$B,2,FALSE),"MANGLER - MÅ OPPDATERE EAN-FANEN")))</f>
        <v>7048652615367</v>
      </c>
      <c r="P3692" s="171">
        <f t="shared" si="175"/>
        <v>57</v>
      </c>
      <c r="Q3692" s="171">
        <f t="shared" si="176"/>
        <v>57</v>
      </c>
      <c r="S3692" s="102" t="str">
        <f>IF(B3692="NET","",IFERROR(VLOOKUP(O3692,'2) Order Form'!$V$9:$V$905,1,FALSE),"Ikke med I order form"))</f>
        <v>Ikke med I order form</v>
      </c>
    </row>
    <row r="3693" spans="1:19">
      <c r="A3693" s="140">
        <v>852045</v>
      </c>
      <c r="B3693" t="s">
        <v>170</v>
      </c>
      <c r="H3693" s="140">
        <v>202341</v>
      </c>
      <c r="I3693" s="140">
        <v>202342</v>
      </c>
      <c r="J3693" s="140">
        <v>202343</v>
      </c>
      <c r="K3693" s="140">
        <v>202344</v>
      </c>
      <c r="L3693" s="140">
        <v>202345</v>
      </c>
      <c r="N3693" s="171" t="str">
        <f t="shared" si="174"/>
        <v>852045-</v>
      </c>
      <c r="O3693" s="172" t="str">
        <f>IF(B3693="NET","",IF(B3693="","",IFERROR(VLOOKUP(N3693,EAN!$A:$B,2,FALSE),"MANGLER - MÅ OPPDATERE EAN-FANEN")))</f>
        <v/>
      </c>
      <c r="P3693" s="171">
        <f t="shared" si="175"/>
        <v>202341</v>
      </c>
      <c r="Q3693" s="171">
        <f t="shared" si="176"/>
        <v>202345</v>
      </c>
      <c r="S3693" s="102" t="str">
        <f>IF(B3693="NET","",IFERROR(VLOOKUP(O3693,'2) Order Form'!$V$9:$V$905,1,FALSE),"Ikke med I order form"))</f>
        <v/>
      </c>
    </row>
    <row r="3694" spans="1:19">
      <c r="A3694">
        <v>852045</v>
      </c>
      <c r="B3694" t="s">
        <v>207</v>
      </c>
      <c r="C3694" t="s">
        <v>3939</v>
      </c>
      <c r="D3694" t="s">
        <v>257</v>
      </c>
      <c r="E3694" t="s">
        <v>310</v>
      </c>
      <c r="F3694" t="s">
        <v>78</v>
      </c>
      <c r="G3694" t="s">
        <v>111</v>
      </c>
      <c r="H3694">
        <v>158</v>
      </c>
      <c r="I3694">
        <v>158</v>
      </c>
      <c r="J3694">
        <v>158</v>
      </c>
      <c r="K3694">
        <v>158</v>
      </c>
      <c r="L3694">
        <v>158</v>
      </c>
      <c r="N3694" s="171" t="str">
        <f t="shared" si="174"/>
        <v>852045-230100-OS</v>
      </c>
      <c r="O3694" s="172">
        <f>IF(B3694="NET","",IF(B3694="","",IFERROR(VLOOKUP(N3694,EAN!$A:$B,2,FALSE),"MANGLER - MÅ OPPDATERE EAN-FANEN")))</f>
        <v>7048652615350</v>
      </c>
      <c r="P3694" s="171">
        <f t="shared" si="175"/>
        <v>158</v>
      </c>
      <c r="Q3694" s="171">
        <f t="shared" si="176"/>
        <v>158</v>
      </c>
      <c r="S3694" s="102">
        <f>IF(B3694="NET","",IFERROR(VLOOKUP(O3694,'2) Order Form'!$V$9:$V$905,1,FALSE),"Ikke med I order form"))</f>
        <v>7048652615350</v>
      </c>
    </row>
    <row r="3695" spans="1:19">
      <c r="A3695" s="140">
        <v>852046</v>
      </c>
      <c r="B3695" t="s">
        <v>170</v>
      </c>
      <c r="H3695" s="140">
        <v>202341</v>
      </c>
      <c r="I3695" s="140">
        <v>202342</v>
      </c>
      <c r="J3695" s="140">
        <v>202343</v>
      </c>
      <c r="K3695" s="140">
        <v>202344</v>
      </c>
      <c r="L3695" s="140">
        <v>202345</v>
      </c>
      <c r="N3695" s="171" t="str">
        <f t="shared" si="174"/>
        <v>852046-</v>
      </c>
      <c r="O3695" s="172" t="str">
        <f>IF(B3695="NET","",IF(B3695="","",IFERROR(VLOOKUP(N3695,EAN!$A:$B,2,FALSE),"MANGLER - MÅ OPPDATERE EAN-FANEN")))</f>
        <v/>
      </c>
      <c r="P3695" s="171">
        <f t="shared" si="175"/>
        <v>202341</v>
      </c>
      <c r="Q3695" s="171">
        <f t="shared" si="176"/>
        <v>202345</v>
      </c>
      <c r="S3695" s="102" t="str">
        <f>IF(B3695="NET","",IFERROR(VLOOKUP(O3695,'2) Order Form'!$V$9:$V$905,1,FALSE),"Ikke med I order form"))</f>
        <v/>
      </c>
    </row>
    <row r="3696" spans="1:19">
      <c r="A3696">
        <v>852046</v>
      </c>
      <c r="B3696" t="s">
        <v>208</v>
      </c>
      <c r="C3696" t="s">
        <v>3939</v>
      </c>
      <c r="D3696" t="s">
        <v>327</v>
      </c>
      <c r="E3696" t="s">
        <v>399</v>
      </c>
      <c r="F3696" t="s">
        <v>78</v>
      </c>
      <c r="G3696" t="s">
        <v>111</v>
      </c>
      <c r="H3696">
        <v>72</v>
      </c>
      <c r="I3696">
        <v>72</v>
      </c>
      <c r="J3696">
        <v>72</v>
      </c>
      <c r="K3696">
        <v>72</v>
      </c>
      <c r="L3696">
        <v>72</v>
      </c>
      <c r="N3696" s="171" t="str">
        <f t="shared" si="174"/>
        <v>852046-061200-OS</v>
      </c>
      <c r="O3696" s="172">
        <f>IF(B3696="NET","",IF(B3696="","",IFERROR(VLOOKUP(N3696,EAN!$A:$B,2,FALSE),"MANGLER - MÅ OPPDATERE EAN-FANEN")))</f>
        <v>7048652661982</v>
      </c>
      <c r="P3696" s="171">
        <f t="shared" si="175"/>
        <v>72</v>
      </c>
      <c r="Q3696" s="171">
        <f t="shared" si="176"/>
        <v>72</v>
      </c>
      <c r="S3696" s="102">
        <f>IF(B3696="NET","",IFERROR(VLOOKUP(O3696,'2) Order Form'!$V$9:$V$905,1,FALSE),"Ikke med I order form"))</f>
        <v>7048652661982</v>
      </c>
    </row>
    <row r="3697" spans="1:19">
      <c r="A3697">
        <v>852046</v>
      </c>
      <c r="B3697" t="s">
        <v>208</v>
      </c>
      <c r="C3697" t="s">
        <v>3939</v>
      </c>
      <c r="D3697" t="s">
        <v>258</v>
      </c>
      <c r="E3697" t="s">
        <v>259</v>
      </c>
      <c r="F3697" t="s">
        <v>78</v>
      </c>
      <c r="G3697" t="s">
        <v>214</v>
      </c>
      <c r="H3697">
        <v>0</v>
      </c>
      <c r="I3697">
        <v>0</v>
      </c>
      <c r="J3697">
        <v>0</v>
      </c>
      <c r="K3697">
        <v>0</v>
      </c>
      <c r="L3697">
        <v>0</v>
      </c>
      <c r="N3697" s="171" t="str">
        <f t="shared" si="174"/>
        <v>852046-063000-OS</v>
      </c>
      <c r="O3697" s="172">
        <f>IF(B3697="NET","",IF(B3697="","",IFERROR(VLOOKUP(N3697,EAN!$A:$B,2,FALSE),"MANGLER - MÅ OPPDATERE EAN-FANEN")))</f>
        <v>7048652615312</v>
      </c>
      <c r="P3697" s="171">
        <f t="shared" si="175"/>
        <v>0</v>
      </c>
      <c r="Q3697" s="171">
        <f t="shared" si="176"/>
        <v>0</v>
      </c>
      <c r="S3697" s="102" t="str">
        <f>IF(B3697="NET","",IFERROR(VLOOKUP(O3697,'2) Order Form'!$V$9:$V$905,1,FALSE),"Ikke med I order form"))</f>
        <v>Ikke med I order form</v>
      </c>
    </row>
    <row r="3698" spans="1:19">
      <c r="A3698">
        <v>852046</v>
      </c>
      <c r="B3698" t="s">
        <v>208</v>
      </c>
      <c r="C3698" t="s">
        <v>3939</v>
      </c>
      <c r="D3698" t="s">
        <v>1098</v>
      </c>
      <c r="E3698" t="s">
        <v>1380</v>
      </c>
      <c r="F3698" t="s">
        <v>78</v>
      </c>
      <c r="G3698" t="s">
        <v>214</v>
      </c>
      <c r="H3698">
        <v>0</v>
      </c>
      <c r="I3698">
        <v>0</v>
      </c>
      <c r="J3698">
        <v>0</v>
      </c>
      <c r="K3698">
        <v>0</v>
      </c>
      <c r="L3698">
        <v>0</v>
      </c>
      <c r="N3698" s="171" t="str">
        <f t="shared" si="174"/>
        <v>852046-070600-OS</v>
      </c>
      <c r="O3698" s="172">
        <f>IF(B3698="NET","",IF(B3698="","",IFERROR(VLOOKUP(N3698,EAN!$A:$B,2,FALSE),"MANGLER - MÅ OPPDATERE EAN-FANEN")))</f>
        <v>7048652762672</v>
      </c>
      <c r="P3698" s="171">
        <f t="shared" si="175"/>
        <v>0</v>
      </c>
      <c r="Q3698" s="171">
        <f t="shared" si="176"/>
        <v>0</v>
      </c>
      <c r="S3698" s="102" t="str">
        <f>IF(B3698="NET","",IFERROR(VLOOKUP(O3698,'2) Order Form'!$V$9:$V$905,1,FALSE),"Ikke med I order form"))</f>
        <v>Ikke med I order form</v>
      </c>
    </row>
    <row r="3699" spans="1:19">
      <c r="A3699">
        <v>852046</v>
      </c>
      <c r="B3699" t="s">
        <v>208</v>
      </c>
      <c r="C3699" t="s">
        <v>3939</v>
      </c>
      <c r="D3699" t="s">
        <v>367</v>
      </c>
      <c r="E3699" t="s">
        <v>368</v>
      </c>
      <c r="F3699" t="s">
        <v>78</v>
      </c>
      <c r="G3699" t="s">
        <v>214</v>
      </c>
      <c r="H3699">
        <v>0</v>
      </c>
      <c r="I3699">
        <v>0</v>
      </c>
      <c r="J3699">
        <v>0</v>
      </c>
      <c r="K3699">
        <v>0</v>
      </c>
      <c r="L3699">
        <v>0</v>
      </c>
      <c r="N3699" s="171" t="str">
        <f t="shared" si="174"/>
        <v>852046-076300-OS</v>
      </c>
      <c r="O3699" s="172">
        <f>IF(B3699="NET","",IF(B3699="","",IFERROR(VLOOKUP(N3699,EAN!$A:$B,2,FALSE),"MANGLER - MÅ OPPDATERE EAN-FANEN")))</f>
        <v>7048652710246</v>
      </c>
      <c r="P3699" s="171">
        <f t="shared" si="175"/>
        <v>0</v>
      </c>
      <c r="Q3699" s="171">
        <f t="shared" si="176"/>
        <v>0</v>
      </c>
      <c r="S3699" s="102" t="str">
        <f>IF(B3699="NET","",IFERROR(VLOOKUP(O3699,'2) Order Form'!$V$9:$V$905,1,FALSE),"Ikke med I order form"))</f>
        <v>Ikke med I order form</v>
      </c>
    </row>
    <row r="3700" spans="1:19">
      <c r="A3700">
        <v>852046</v>
      </c>
      <c r="B3700" t="s">
        <v>208</v>
      </c>
      <c r="C3700" t="s">
        <v>3939</v>
      </c>
      <c r="D3700" t="s">
        <v>1101</v>
      </c>
      <c r="E3700" t="s">
        <v>1382</v>
      </c>
      <c r="F3700" t="s">
        <v>78</v>
      </c>
      <c r="G3700" t="s">
        <v>111</v>
      </c>
      <c r="H3700">
        <v>89</v>
      </c>
      <c r="I3700">
        <v>89</v>
      </c>
      <c r="J3700">
        <v>89</v>
      </c>
      <c r="K3700">
        <v>89</v>
      </c>
      <c r="L3700">
        <v>89</v>
      </c>
      <c r="N3700" s="171" t="str">
        <f t="shared" si="174"/>
        <v>852046-150500-OS</v>
      </c>
      <c r="O3700" s="172">
        <f>IF(B3700="NET","",IF(B3700="","",IFERROR(VLOOKUP(N3700,EAN!$A:$B,2,FALSE),"MANGLER - MÅ OPPDATERE EAN-FANEN")))</f>
        <v>7048652762689</v>
      </c>
      <c r="P3700" s="171">
        <f t="shared" si="175"/>
        <v>89</v>
      </c>
      <c r="Q3700" s="171">
        <f t="shared" si="176"/>
        <v>89</v>
      </c>
      <c r="S3700" s="102">
        <f>IF(B3700="NET","",IFERROR(VLOOKUP(O3700,'2) Order Form'!$V$9:$V$905,1,FALSE),"Ikke med I order form"))</f>
        <v>7048652762689</v>
      </c>
    </row>
    <row r="3701" spans="1:19">
      <c r="A3701">
        <v>852046</v>
      </c>
      <c r="B3701" t="s">
        <v>208</v>
      </c>
      <c r="C3701" t="s">
        <v>3939</v>
      </c>
      <c r="D3701" t="s">
        <v>328</v>
      </c>
      <c r="E3701" t="s">
        <v>400</v>
      </c>
      <c r="F3701" t="s">
        <v>78</v>
      </c>
      <c r="G3701" t="s">
        <v>214</v>
      </c>
      <c r="H3701">
        <v>158</v>
      </c>
      <c r="I3701">
        <v>158</v>
      </c>
      <c r="J3701">
        <v>158</v>
      </c>
      <c r="K3701">
        <v>158</v>
      </c>
      <c r="L3701">
        <v>158</v>
      </c>
      <c r="N3701" s="171" t="str">
        <f t="shared" si="174"/>
        <v>852046-152000-OS</v>
      </c>
      <c r="O3701" s="172">
        <f>IF(B3701="NET","",IF(B3701="","",IFERROR(VLOOKUP(N3701,EAN!$A:$B,2,FALSE),"MANGLER - MÅ OPPDATERE EAN-FANEN")))</f>
        <v>7048652661999</v>
      </c>
      <c r="P3701" s="171">
        <f t="shared" si="175"/>
        <v>158</v>
      </c>
      <c r="Q3701" s="171">
        <f t="shared" si="176"/>
        <v>158</v>
      </c>
      <c r="S3701" s="102" t="str">
        <f>IF(B3701="NET","",IFERROR(VLOOKUP(O3701,'2) Order Form'!$V$9:$V$905,1,FALSE),"Ikke med I order form"))</f>
        <v>Ikke med I order form</v>
      </c>
    </row>
    <row r="3702" spans="1:19">
      <c r="A3702">
        <v>852046</v>
      </c>
      <c r="B3702" t="s">
        <v>208</v>
      </c>
      <c r="C3702" t="s">
        <v>3939</v>
      </c>
      <c r="D3702" t="s">
        <v>245</v>
      </c>
      <c r="E3702" t="s">
        <v>246</v>
      </c>
      <c r="F3702" t="s">
        <v>78</v>
      </c>
      <c r="G3702" t="s">
        <v>214</v>
      </c>
      <c r="H3702">
        <v>0</v>
      </c>
      <c r="I3702">
        <v>0</v>
      </c>
      <c r="J3702">
        <v>0</v>
      </c>
      <c r="K3702">
        <v>0</v>
      </c>
      <c r="L3702">
        <v>0</v>
      </c>
      <c r="N3702" s="171" t="str">
        <f t="shared" si="174"/>
        <v>852046-152100-OS</v>
      </c>
      <c r="O3702" s="172">
        <f>IF(B3702="NET","",IF(B3702="","",IFERROR(VLOOKUP(N3702,EAN!$A:$B,2,FALSE),"MANGLER - MÅ OPPDATERE EAN-FANEN")))</f>
        <v>7048652615329</v>
      </c>
      <c r="P3702" s="171">
        <f t="shared" si="175"/>
        <v>0</v>
      </c>
      <c r="Q3702" s="171">
        <f t="shared" si="176"/>
        <v>0</v>
      </c>
      <c r="S3702" s="102" t="str">
        <f>IF(B3702="NET","",IFERROR(VLOOKUP(O3702,'2) Order Form'!$V$9:$V$905,1,FALSE),"Ikke med I order form"))</f>
        <v>Ikke med I order form</v>
      </c>
    </row>
    <row r="3703" spans="1:19">
      <c r="A3703">
        <v>852046</v>
      </c>
      <c r="B3703" t="s">
        <v>208</v>
      </c>
      <c r="C3703" t="s">
        <v>3939</v>
      </c>
      <c r="D3703" t="s">
        <v>361</v>
      </c>
      <c r="E3703" t="s">
        <v>362</v>
      </c>
      <c r="F3703" t="s">
        <v>78</v>
      </c>
      <c r="G3703" t="s">
        <v>111</v>
      </c>
      <c r="H3703">
        <v>108</v>
      </c>
      <c r="I3703">
        <v>108</v>
      </c>
      <c r="J3703">
        <v>108</v>
      </c>
      <c r="K3703">
        <v>108</v>
      </c>
      <c r="L3703">
        <v>108</v>
      </c>
      <c r="N3703" s="171" t="str">
        <f t="shared" si="174"/>
        <v>852046-160400-OS</v>
      </c>
      <c r="O3703" s="172">
        <f>IF(B3703="NET","",IF(B3703="","",IFERROR(VLOOKUP(N3703,EAN!$A:$B,2,FALSE),"MANGLER - MÅ OPPDATERE EAN-FANEN")))</f>
        <v>7048652710253</v>
      </c>
      <c r="P3703" s="171">
        <f t="shared" si="175"/>
        <v>108</v>
      </c>
      <c r="Q3703" s="171">
        <f t="shared" si="176"/>
        <v>108</v>
      </c>
      <c r="S3703" s="102">
        <f>IF(B3703="NET","",IFERROR(VLOOKUP(O3703,'2) Order Form'!$V$9:$V$905,1,FALSE),"Ikke med I order form"))</f>
        <v>7048652710253</v>
      </c>
    </row>
    <row r="3704" spans="1:19">
      <c r="A3704">
        <v>852046</v>
      </c>
      <c r="B3704" t="s">
        <v>208</v>
      </c>
      <c r="C3704" t="s">
        <v>3939</v>
      </c>
      <c r="D3704" t="s">
        <v>260</v>
      </c>
      <c r="E3704" t="s">
        <v>261</v>
      </c>
      <c r="F3704" t="s">
        <v>78</v>
      </c>
      <c r="G3704" t="s">
        <v>214</v>
      </c>
      <c r="H3704">
        <v>0</v>
      </c>
      <c r="I3704">
        <v>0</v>
      </c>
      <c r="J3704">
        <v>0</v>
      </c>
      <c r="K3704">
        <v>0</v>
      </c>
      <c r="L3704">
        <v>0</v>
      </c>
      <c r="N3704" s="171" t="str">
        <f t="shared" si="174"/>
        <v>852046-161000-OS</v>
      </c>
      <c r="O3704" s="172">
        <f>IF(B3704="NET","",IF(B3704="","",IFERROR(VLOOKUP(N3704,EAN!$A:$B,2,FALSE),"MANGLER - MÅ OPPDATERE EAN-FANEN")))</f>
        <v>7048652615336</v>
      </c>
      <c r="P3704" s="171">
        <f t="shared" si="175"/>
        <v>0</v>
      </c>
      <c r="Q3704" s="171">
        <f t="shared" si="176"/>
        <v>0</v>
      </c>
      <c r="S3704" s="102" t="str">
        <f>IF(B3704="NET","",IFERROR(VLOOKUP(O3704,'2) Order Form'!$V$9:$V$905,1,FALSE),"Ikke med I order form"))</f>
        <v>Ikke med I order form</v>
      </c>
    </row>
    <row r="3705" spans="1:19">
      <c r="A3705">
        <v>852046</v>
      </c>
      <c r="B3705" t="s">
        <v>208</v>
      </c>
      <c r="C3705" t="s">
        <v>3939</v>
      </c>
      <c r="D3705" t="s">
        <v>363</v>
      </c>
      <c r="E3705" t="s">
        <v>364</v>
      </c>
      <c r="F3705" t="s">
        <v>78</v>
      </c>
      <c r="G3705" t="s">
        <v>214</v>
      </c>
      <c r="H3705">
        <v>28</v>
      </c>
      <c r="I3705">
        <v>28</v>
      </c>
      <c r="J3705">
        <v>28</v>
      </c>
      <c r="K3705">
        <v>28</v>
      </c>
      <c r="L3705">
        <v>28</v>
      </c>
      <c r="N3705" s="171" t="str">
        <f t="shared" si="174"/>
        <v>852046-167400-OS</v>
      </c>
      <c r="O3705" s="172">
        <f>IF(B3705="NET","",IF(B3705="","",IFERROR(VLOOKUP(N3705,EAN!$A:$B,2,FALSE),"MANGLER - MÅ OPPDATERE EAN-FANEN")))</f>
        <v>7048652762696</v>
      </c>
      <c r="P3705" s="171">
        <f t="shared" si="175"/>
        <v>28</v>
      </c>
      <c r="Q3705" s="171">
        <f t="shared" si="176"/>
        <v>28</v>
      </c>
      <c r="S3705" s="102" t="str">
        <f>IF(B3705="NET","",IFERROR(VLOOKUP(O3705,'2) Order Form'!$V$9:$V$905,1,FALSE),"Ikke med I order form"))</f>
        <v>Ikke med I order form</v>
      </c>
    </row>
    <row r="3706" spans="1:19">
      <c r="A3706">
        <v>852046</v>
      </c>
      <c r="B3706" t="s">
        <v>208</v>
      </c>
      <c r="C3706" t="s">
        <v>3939</v>
      </c>
      <c r="D3706" t="s">
        <v>1102</v>
      </c>
      <c r="E3706" t="s">
        <v>1404</v>
      </c>
      <c r="F3706" t="s">
        <v>78</v>
      </c>
      <c r="G3706" t="s">
        <v>214</v>
      </c>
      <c r="H3706">
        <v>46</v>
      </c>
      <c r="I3706">
        <v>46</v>
      </c>
      <c r="J3706">
        <v>46</v>
      </c>
      <c r="K3706">
        <v>46</v>
      </c>
      <c r="L3706">
        <v>46</v>
      </c>
      <c r="N3706" s="171" t="str">
        <f t="shared" si="174"/>
        <v>852046-198200-OS</v>
      </c>
      <c r="O3706" s="172">
        <f>IF(B3706="NET","",IF(B3706="","",IFERROR(VLOOKUP(N3706,EAN!$A:$B,2,FALSE),"MANGLER - MÅ OPPDATERE EAN-FANEN")))</f>
        <v>7048652762702</v>
      </c>
      <c r="P3706" s="171">
        <f t="shared" si="175"/>
        <v>46</v>
      </c>
      <c r="Q3706" s="171">
        <f t="shared" si="176"/>
        <v>46</v>
      </c>
      <c r="S3706" s="102" t="str">
        <f>IF(B3706="NET","",IFERROR(VLOOKUP(O3706,'2) Order Form'!$V$9:$V$905,1,FALSE),"Ikke med I order form"))</f>
        <v>Ikke med I order form</v>
      </c>
    </row>
    <row r="3707" spans="1:19">
      <c r="A3707">
        <v>852046</v>
      </c>
      <c r="B3707" t="s">
        <v>208</v>
      </c>
      <c r="C3707" t="s">
        <v>3939</v>
      </c>
      <c r="D3707" t="s">
        <v>251</v>
      </c>
      <c r="E3707" t="s">
        <v>252</v>
      </c>
      <c r="F3707" t="s">
        <v>78</v>
      </c>
      <c r="G3707" t="s">
        <v>111</v>
      </c>
      <c r="H3707">
        <v>57</v>
      </c>
      <c r="I3707">
        <v>57</v>
      </c>
      <c r="J3707">
        <v>57</v>
      </c>
      <c r="K3707">
        <v>57</v>
      </c>
      <c r="L3707">
        <v>57</v>
      </c>
      <c r="N3707" s="171" t="str">
        <f t="shared" si="174"/>
        <v>852046-200100-OS</v>
      </c>
      <c r="O3707" s="172">
        <f>IF(B3707="NET","",IF(B3707="","",IFERROR(VLOOKUP(N3707,EAN!$A:$B,2,FALSE),"MANGLER - MÅ OPPDATERE EAN-FANEN")))</f>
        <v>7048652615343</v>
      </c>
      <c r="P3707" s="171">
        <f t="shared" si="175"/>
        <v>57</v>
      </c>
      <c r="Q3707" s="171">
        <f t="shared" si="176"/>
        <v>57</v>
      </c>
      <c r="S3707" s="102">
        <f>IF(B3707="NET","",IFERROR(VLOOKUP(O3707,'2) Order Form'!$V$9:$V$905,1,FALSE),"Ikke med I order form"))</f>
        <v>7048652615343</v>
      </c>
    </row>
    <row r="3708" spans="1:19">
      <c r="A3708">
        <v>852046</v>
      </c>
      <c r="B3708" t="s">
        <v>208</v>
      </c>
      <c r="C3708" t="s">
        <v>3939</v>
      </c>
      <c r="D3708" t="s">
        <v>1103</v>
      </c>
      <c r="E3708" t="s">
        <v>1383</v>
      </c>
      <c r="F3708" t="s">
        <v>78</v>
      </c>
      <c r="G3708" t="s">
        <v>214</v>
      </c>
      <c r="H3708">
        <v>100</v>
      </c>
      <c r="I3708">
        <v>100</v>
      </c>
      <c r="J3708">
        <v>100</v>
      </c>
      <c r="K3708">
        <v>100</v>
      </c>
      <c r="L3708">
        <v>100</v>
      </c>
      <c r="N3708" s="171" t="str">
        <f t="shared" si="174"/>
        <v>852046-202429-OS</v>
      </c>
      <c r="O3708" s="172">
        <f>IF(B3708="NET","",IF(B3708="","",IFERROR(VLOOKUP(N3708,EAN!$A:$B,2,FALSE),"MANGLER - MÅ OPPDATERE EAN-FANEN")))</f>
        <v>7048652762832</v>
      </c>
      <c r="P3708" s="171">
        <f t="shared" si="175"/>
        <v>100</v>
      </c>
      <c r="Q3708" s="171">
        <f t="shared" si="176"/>
        <v>100</v>
      </c>
      <c r="S3708" s="102" t="str">
        <f>IF(B3708="NET","",IFERROR(VLOOKUP(O3708,'2) Order Form'!$V$9:$V$905,1,FALSE),"Ikke med I order form"))</f>
        <v>Ikke med I order form</v>
      </c>
    </row>
    <row r="3709" spans="1:19">
      <c r="A3709">
        <v>852046</v>
      </c>
      <c r="B3709" t="s">
        <v>208</v>
      </c>
      <c r="C3709" t="s">
        <v>3939</v>
      </c>
      <c r="D3709" t="s">
        <v>1704</v>
      </c>
      <c r="E3709" t="s">
        <v>1705</v>
      </c>
      <c r="F3709" t="s">
        <v>78</v>
      </c>
      <c r="G3709" t="s">
        <v>111</v>
      </c>
      <c r="H3709">
        <v>67</v>
      </c>
      <c r="I3709">
        <v>67</v>
      </c>
      <c r="J3709">
        <v>67</v>
      </c>
      <c r="K3709">
        <v>67</v>
      </c>
      <c r="L3709">
        <v>67</v>
      </c>
      <c r="N3709" s="171" t="str">
        <f t="shared" si="174"/>
        <v>852046-206700-OS</v>
      </c>
      <c r="O3709" s="172">
        <f>IF(B3709="NET","",IF(B3709="","",IFERROR(VLOOKUP(N3709,EAN!$A:$B,2,FALSE),"MANGLER - MÅ OPPDATERE EAN-FANEN")))</f>
        <v>7048652894588</v>
      </c>
      <c r="P3709" s="171">
        <f t="shared" si="175"/>
        <v>67</v>
      </c>
      <c r="Q3709" s="171">
        <f t="shared" si="176"/>
        <v>67</v>
      </c>
      <c r="S3709" s="102">
        <f>IF(B3709="NET","",IFERROR(VLOOKUP(O3709,'2) Order Form'!$V$9:$V$905,1,FALSE),"Ikke med I order form"))</f>
        <v>7048652894588</v>
      </c>
    </row>
    <row r="3710" spans="1:19">
      <c r="A3710" s="140">
        <v>852047</v>
      </c>
      <c r="B3710" t="s">
        <v>170</v>
      </c>
      <c r="H3710" s="140">
        <v>202341</v>
      </c>
      <c r="I3710" s="140">
        <v>202342</v>
      </c>
      <c r="J3710" s="140">
        <v>202343</v>
      </c>
      <c r="K3710" s="140">
        <v>202344</v>
      </c>
      <c r="L3710" s="140">
        <v>202345</v>
      </c>
      <c r="N3710" s="171" t="str">
        <f t="shared" si="174"/>
        <v>852047-</v>
      </c>
      <c r="O3710" s="172" t="str">
        <f>IF(B3710="NET","",IF(B3710="","",IFERROR(VLOOKUP(N3710,EAN!$A:$B,2,FALSE),"MANGLER - MÅ OPPDATERE EAN-FANEN")))</f>
        <v/>
      </c>
      <c r="P3710" s="171">
        <f t="shared" si="175"/>
        <v>202341</v>
      </c>
      <c r="Q3710" s="171">
        <f t="shared" si="176"/>
        <v>202345</v>
      </c>
      <c r="S3710" s="102" t="str">
        <f>IF(B3710="NET","",IFERROR(VLOOKUP(O3710,'2) Order Form'!$V$9:$V$905,1,FALSE),"Ikke med I order form"))</f>
        <v/>
      </c>
    </row>
    <row r="3711" spans="1:19">
      <c r="A3711">
        <v>852047</v>
      </c>
      <c r="B3711" t="s">
        <v>209</v>
      </c>
      <c r="C3711" t="s">
        <v>3939</v>
      </c>
      <c r="D3711" t="s">
        <v>329</v>
      </c>
      <c r="E3711" t="s">
        <v>330</v>
      </c>
      <c r="F3711" t="s">
        <v>78</v>
      </c>
      <c r="G3711" t="s">
        <v>214</v>
      </c>
      <c r="H3711">
        <v>0</v>
      </c>
      <c r="I3711">
        <v>0</v>
      </c>
      <c r="J3711">
        <v>0</v>
      </c>
      <c r="K3711">
        <v>0</v>
      </c>
      <c r="L3711">
        <v>0</v>
      </c>
      <c r="N3711" s="171" t="str">
        <f t="shared" si="174"/>
        <v>852047-220100-OS</v>
      </c>
      <c r="O3711" s="172">
        <f>IF(B3711="NET","",IF(B3711="","",IFERROR(VLOOKUP(N3711,EAN!$A:$B,2,FALSE),"MANGLER - MÅ OPPDATERE EAN-FANEN")))</f>
        <v>7048652666178</v>
      </c>
      <c r="P3711" s="171">
        <f t="shared" si="175"/>
        <v>0</v>
      </c>
      <c r="Q3711" s="171">
        <f t="shared" si="176"/>
        <v>0</v>
      </c>
      <c r="S3711" s="102" t="str">
        <f>IF(B3711="NET","",IFERROR(VLOOKUP(O3711,'2) Order Form'!$V$9:$V$905,1,FALSE),"Ikke med I order form"))</f>
        <v>Ikke med I order form</v>
      </c>
    </row>
    <row r="3712" spans="1:19">
      <c r="A3712">
        <v>852047</v>
      </c>
      <c r="B3712" t="s">
        <v>209</v>
      </c>
      <c r="C3712" t="s">
        <v>3939</v>
      </c>
      <c r="D3712" t="s">
        <v>369</v>
      </c>
      <c r="E3712" t="s">
        <v>370</v>
      </c>
      <c r="F3712" t="s">
        <v>78</v>
      </c>
      <c r="G3712" t="s">
        <v>111</v>
      </c>
      <c r="H3712">
        <v>106</v>
      </c>
      <c r="I3712">
        <v>106</v>
      </c>
      <c r="J3712">
        <v>106</v>
      </c>
      <c r="K3712">
        <v>106</v>
      </c>
      <c r="L3712">
        <v>106</v>
      </c>
      <c r="N3712" s="171" t="str">
        <f t="shared" si="174"/>
        <v>852047-220400-OS</v>
      </c>
      <c r="O3712" s="172">
        <f>IF(B3712="NET","",IF(B3712="","",IFERROR(VLOOKUP(N3712,EAN!$A:$B,2,FALSE),"MANGLER - MÅ OPPDATERE EAN-FANEN")))</f>
        <v>7048652710260</v>
      </c>
      <c r="P3712" s="171">
        <f t="shared" si="175"/>
        <v>106</v>
      </c>
      <c r="Q3712" s="171">
        <f t="shared" si="176"/>
        <v>106</v>
      </c>
      <c r="S3712" s="102">
        <f>IF(B3712="NET","",IFERROR(VLOOKUP(O3712,'2) Order Form'!$V$9:$V$905,1,FALSE),"Ikke med I order form"))</f>
        <v>7048652710260</v>
      </c>
    </row>
    <row r="3713" spans="1:19">
      <c r="A3713">
        <v>852047</v>
      </c>
      <c r="B3713" t="s">
        <v>209</v>
      </c>
      <c r="C3713" t="s">
        <v>3939</v>
      </c>
      <c r="D3713" t="s">
        <v>371</v>
      </c>
      <c r="E3713" t="s">
        <v>372</v>
      </c>
      <c r="F3713" t="s">
        <v>78</v>
      </c>
      <c r="G3713" t="s">
        <v>214</v>
      </c>
      <c r="H3713">
        <v>44</v>
      </c>
      <c r="I3713">
        <v>44</v>
      </c>
      <c r="J3713">
        <v>44</v>
      </c>
      <c r="K3713">
        <v>44</v>
      </c>
      <c r="L3713">
        <v>44</v>
      </c>
      <c r="N3713" s="171" t="str">
        <f t="shared" si="174"/>
        <v>852047-221200-OS</v>
      </c>
      <c r="O3713" s="172">
        <f>IF(B3713="NET","",IF(B3713="","",IFERROR(VLOOKUP(N3713,EAN!$A:$B,2,FALSE),"MANGLER - MÅ OPPDATERE EAN-FANEN")))</f>
        <v>7048652710277</v>
      </c>
      <c r="P3713" s="171">
        <f t="shared" si="175"/>
        <v>44</v>
      </c>
      <c r="Q3713" s="171">
        <f t="shared" si="176"/>
        <v>44</v>
      </c>
      <c r="S3713" s="102" t="str">
        <f>IF(B3713="NET","",IFERROR(VLOOKUP(O3713,'2) Order Form'!$V$9:$V$905,1,FALSE),"Ikke med I order form"))</f>
        <v>Ikke med I order form</v>
      </c>
    </row>
    <row r="3714" spans="1:19">
      <c r="A3714">
        <v>852047</v>
      </c>
      <c r="B3714" t="s">
        <v>209</v>
      </c>
      <c r="C3714" t="s">
        <v>3939</v>
      </c>
      <c r="D3714" t="s">
        <v>262</v>
      </c>
      <c r="E3714" t="s">
        <v>263</v>
      </c>
      <c r="F3714" t="s">
        <v>78</v>
      </c>
      <c r="G3714" t="s">
        <v>214</v>
      </c>
      <c r="H3714">
        <v>0</v>
      </c>
      <c r="I3714">
        <v>0</v>
      </c>
      <c r="J3714">
        <v>0</v>
      </c>
      <c r="K3714">
        <v>0</v>
      </c>
      <c r="L3714">
        <v>0</v>
      </c>
      <c r="N3714" s="171" t="str">
        <f t="shared" si="174"/>
        <v>852047-226100-OS</v>
      </c>
      <c r="O3714" s="172">
        <f>IF(B3714="NET","",IF(B3714="","",IFERROR(VLOOKUP(N3714,EAN!$A:$B,2,FALSE),"MANGLER - MÅ OPPDATERE EAN-FANEN")))</f>
        <v>7048652615305</v>
      </c>
      <c r="P3714" s="171">
        <f t="shared" si="175"/>
        <v>0</v>
      </c>
      <c r="Q3714" s="171">
        <f t="shared" si="176"/>
        <v>0</v>
      </c>
      <c r="S3714" s="102" t="str">
        <f>IF(B3714="NET","",IFERROR(VLOOKUP(O3714,'2) Order Form'!$V$9:$V$905,1,FALSE),"Ikke med I order form"))</f>
        <v>Ikke med I order form</v>
      </c>
    </row>
    <row r="3715" spans="1:19">
      <c r="A3715" s="140">
        <v>852048</v>
      </c>
      <c r="B3715" t="s">
        <v>170</v>
      </c>
      <c r="H3715" s="140">
        <v>202341</v>
      </c>
      <c r="I3715" s="140">
        <v>202342</v>
      </c>
      <c r="J3715" s="140">
        <v>202343</v>
      </c>
      <c r="K3715" s="140">
        <v>202344</v>
      </c>
      <c r="L3715" s="140">
        <v>202345</v>
      </c>
      <c r="N3715" s="171" t="str">
        <f t="shared" si="174"/>
        <v>852048-</v>
      </c>
      <c r="O3715" s="172" t="str">
        <f>IF(B3715="NET","",IF(B3715="","",IFERROR(VLOOKUP(N3715,EAN!$A:$B,2,FALSE),"MANGLER - MÅ OPPDATERE EAN-FANEN")))</f>
        <v/>
      </c>
      <c r="P3715" s="171">
        <f t="shared" si="175"/>
        <v>202341</v>
      </c>
      <c r="Q3715" s="171">
        <f t="shared" si="176"/>
        <v>202345</v>
      </c>
      <c r="S3715" s="102" t="str">
        <f>IF(B3715="NET","",IFERROR(VLOOKUP(O3715,'2) Order Form'!$V$9:$V$905,1,FALSE),"Ikke med I order form"))</f>
        <v/>
      </c>
    </row>
    <row r="3716" spans="1:19">
      <c r="A3716">
        <v>852048</v>
      </c>
      <c r="B3716" t="s">
        <v>158</v>
      </c>
      <c r="C3716" t="s">
        <v>3939</v>
      </c>
      <c r="D3716" t="s">
        <v>240</v>
      </c>
      <c r="E3716" t="s">
        <v>108</v>
      </c>
      <c r="F3716" t="s">
        <v>78</v>
      </c>
      <c r="G3716" t="s">
        <v>111</v>
      </c>
      <c r="H3716">
        <v>41</v>
      </c>
      <c r="I3716">
        <v>41</v>
      </c>
      <c r="J3716">
        <v>41</v>
      </c>
      <c r="K3716">
        <v>41</v>
      </c>
      <c r="L3716">
        <v>41</v>
      </c>
      <c r="N3716" s="171" t="str">
        <f t="shared" si="174"/>
        <v>852048-100000-OS</v>
      </c>
      <c r="O3716" s="172">
        <f>IF(B3716="NET","",IF(B3716="","",IFERROR(VLOOKUP(N3716,EAN!$A:$B,2,FALSE),"MANGLER - MÅ OPPDATERE EAN-FANEN")))</f>
        <v>7048652615299</v>
      </c>
      <c r="P3716" s="171">
        <f t="shared" si="175"/>
        <v>41</v>
      </c>
      <c r="Q3716" s="171">
        <f t="shared" si="176"/>
        <v>41</v>
      </c>
      <c r="S3716" s="102">
        <f>IF(B3716="NET","",IFERROR(VLOOKUP(O3716,'2) Order Form'!$V$9:$V$905,1,FALSE),"Ikke med I order form"))</f>
        <v>7048652615299</v>
      </c>
    </row>
    <row r="3717" spans="1:19">
      <c r="A3717" s="140">
        <v>852049</v>
      </c>
      <c r="B3717" t="s">
        <v>170</v>
      </c>
      <c r="H3717" s="140">
        <v>202341</v>
      </c>
      <c r="I3717" s="140">
        <v>202342</v>
      </c>
      <c r="J3717" s="140">
        <v>202343</v>
      </c>
      <c r="K3717" s="140">
        <v>202344</v>
      </c>
      <c r="L3717" s="140">
        <v>202345</v>
      </c>
      <c r="N3717" s="171" t="str">
        <f t="shared" si="174"/>
        <v>852049-</v>
      </c>
      <c r="O3717" s="172" t="str">
        <f>IF(B3717="NET","",IF(B3717="","",IFERROR(VLOOKUP(N3717,EAN!$A:$B,2,FALSE),"MANGLER - MÅ OPPDATERE EAN-FANEN")))</f>
        <v/>
      </c>
      <c r="P3717" s="171">
        <f t="shared" si="175"/>
        <v>202341</v>
      </c>
      <c r="Q3717" s="171">
        <f t="shared" si="176"/>
        <v>202345</v>
      </c>
      <c r="S3717" s="102" t="str">
        <f>IF(B3717="NET","",IFERROR(VLOOKUP(O3717,'2) Order Form'!$V$9:$V$905,1,FALSE),"Ikke med I order form"))</f>
        <v/>
      </c>
    </row>
    <row r="3718" spans="1:19">
      <c r="A3718">
        <v>852049</v>
      </c>
      <c r="B3718" t="s">
        <v>210</v>
      </c>
      <c r="C3718" t="s">
        <v>3939</v>
      </c>
      <c r="D3718" t="s">
        <v>320</v>
      </c>
      <c r="E3718" t="s">
        <v>321</v>
      </c>
      <c r="F3718" t="s">
        <v>78</v>
      </c>
      <c r="G3718" t="s">
        <v>214</v>
      </c>
      <c r="H3718">
        <v>10</v>
      </c>
      <c r="I3718">
        <v>10</v>
      </c>
      <c r="J3718">
        <v>10</v>
      </c>
      <c r="K3718">
        <v>10</v>
      </c>
      <c r="L3718">
        <v>10</v>
      </c>
      <c r="N3718" s="171" t="str">
        <f t="shared" si="174"/>
        <v>852049-010000-OS</v>
      </c>
      <c r="O3718" s="172" t="str">
        <f>IF(B3718="NET","",IF(B3718="","",IFERROR(VLOOKUP(N3718,EAN!$A:$B,2,FALSE),"MANGLER - MÅ OPPDATERE EAN-FANEN")))</f>
        <v>MANGLER - MÅ OPPDATERE EAN-FANEN</v>
      </c>
      <c r="P3718" s="171">
        <f t="shared" si="175"/>
        <v>10</v>
      </c>
      <c r="Q3718" s="171">
        <f t="shared" si="176"/>
        <v>10</v>
      </c>
      <c r="S3718" s="102" t="str">
        <f>IF(B3718="NET","",IFERROR(VLOOKUP(O3718,'2) Order Form'!$V$9:$V$905,1,FALSE),"Ikke med I order form"))</f>
        <v>Ikke med I order form</v>
      </c>
    </row>
    <row r="3719" spans="1:19">
      <c r="A3719">
        <v>852049</v>
      </c>
      <c r="B3719" t="s">
        <v>210</v>
      </c>
      <c r="C3719" t="s">
        <v>3939</v>
      </c>
      <c r="D3719" t="s">
        <v>230</v>
      </c>
      <c r="E3719" t="s">
        <v>107</v>
      </c>
      <c r="F3719" t="s">
        <v>78</v>
      </c>
      <c r="G3719" t="s">
        <v>111</v>
      </c>
      <c r="H3719">
        <v>30</v>
      </c>
      <c r="I3719">
        <v>30</v>
      </c>
      <c r="J3719">
        <v>30</v>
      </c>
      <c r="K3719">
        <v>30</v>
      </c>
      <c r="L3719">
        <v>30</v>
      </c>
      <c r="N3719" s="171" t="str">
        <f t="shared" si="174"/>
        <v>852049-060000-OS</v>
      </c>
      <c r="O3719" s="172">
        <f>IF(B3719="NET","",IF(B3719="","",IFERROR(VLOOKUP(N3719,EAN!$A:$B,2,FALSE),"MANGLER - MÅ OPPDATERE EAN-FANEN")))</f>
        <v>7048652615251</v>
      </c>
      <c r="P3719" s="171">
        <f t="shared" si="175"/>
        <v>30</v>
      </c>
      <c r="Q3719" s="171">
        <f t="shared" si="176"/>
        <v>30</v>
      </c>
      <c r="S3719" s="102">
        <f>IF(B3719="NET","",IFERROR(VLOOKUP(O3719,'2) Order Form'!$V$9:$V$905,1,FALSE),"Ikke med I order form"))</f>
        <v>7048652615251</v>
      </c>
    </row>
    <row r="3720" spans="1:19">
      <c r="A3720">
        <v>852049</v>
      </c>
      <c r="B3720" t="s">
        <v>210</v>
      </c>
      <c r="C3720" t="s">
        <v>3939</v>
      </c>
      <c r="D3720" t="s">
        <v>231</v>
      </c>
      <c r="E3720" t="s">
        <v>106</v>
      </c>
      <c r="F3720" t="s">
        <v>78</v>
      </c>
      <c r="G3720" t="s">
        <v>111</v>
      </c>
      <c r="H3720">
        <v>29</v>
      </c>
      <c r="I3720">
        <v>29</v>
      </c>
      <c r="J3720">
        <v>29</v>
      </c>
      <c r="K3720">
        <v>29</v>
      </c>
      <c r="L3720">
        <v>29</v>
      </c>
      <c r="N3720" s="171" t="str">
        <f t="shared" si="174"/>
        <v>852049-070000-OS</v>
      </c>
      <c r="O3720" s="172">
        <f>IF(B3720="NET","",IF(B3720="","",IFERROR(VLOOKUP(N3720,EAN!$A:$B,2,FALSE),"MANGLER - MÅ OPPDATERE EAN-FANEN")))</f>
        <v>7048652710154</v>
      </c>
      <c r="P3720" s="171">
        <f t="shared" si="175"/>
        <v>29</v>
      </c>
      <c r="Q3720" s="171">
        <f t="shared" si="176"/>
        <v>29</v>
      </c>
      <c r="S3720" s="102">
        <f>IF(B3720="NET","",IFERROR(VLOOKUP(O3720,'2) Order Form'!$V$9:$V$905,1,FALSE),"Ikke med I order form"))</f>
        <v>7048652710154</v>
      </c>
    </row>
    <row r="3721" spans="1:19">
      <c r="A3721">
        <v>852049</v>
      </c>
      <c r="B3721" t="s">
        <v>210</v>
      </c>
      <c r="C3721" t="s">
        <v>3939</v>
      </c>
      <c r="D3721" t="s">
        <v>232</v>
      </c>
      <c r="E3721" t="s">
        <v>233</v>
      </c>
      <c r="F3721" t="s">
        <v>78</v>
      </c>
      <c r="G3721" t="s">
        <v>111</v>
      </c>
      <c r="H3721">
        <v>65</v>
      </c>
      <c r="I3721">
        <v>65</v>
      </c>
      <c r="J3721">
        <v>65</v>
      </c>
      <c r="K3721">
        <v>65</v>
      </c>
      <c r="L3721">
        <v>65</v>
      </c>
      <c r="N3721" s="171" t="str">
        <f t="shared" si="174"/>
        <v>852049-150000-OS</v>
      </c>
      <c r="O3721" s="172">
        <f>IF(B3721="NET","",IF(B3721="","",IFERROR(VLOOKUP(N3721,EAN!$A:$B,2,FALSE),"MANGLER - MÅ OPPDATERE EAN-FANEN")))</f>
        <v>7048652615268</v>
      </c>
      <c r="P3721" s="171">
        <f t="shared" si="175"/>
        <v>65</v>
      </c>
      <c r="Q3721" s="171">
        <f t="shared" si="176"/>
        <v>65</v>
      </c>
      <c r="S3721" s="102">
        <f>IF(B3721="NET","",IFERROR(VLOOKUP(O3721,'2) Order Form'!$V$9:$V$905,1,FALSE),"Ikke med I order form"))</f>
        <v>7048652615268</v>
      </c>
    </row>
    <row r="3722" spans="1:19">
      <c r="A3722">
        <v>852049</v>
      </c>
      <c r="B3722" t="s">
        <v>210</v>
      </c>
      <c r="C3722" t="s">
        <v>3939</v>
      </c>
      <c r="D3722" t="s">
        <v>234</v>
      </c>
      <c r="E3722" t="s">
        <v>235</v>
      </c>
      <c r="F3722" t="s">
        <v>78</v>
      </c>
      <c r="G3722" t="s">
        <v>111</v>
      </c>
      <c r="H3722">
        <v>14</v>
      </c>
      <c r="I3722">
        <v>14</v>
      </c>
      <c r="J3722">
        <v>14</v>
      </c>
      <c r="K3722">
        <v>14</v>
      </c>
      <c r="L3722">
        <v>14</v>
      </c>
      <c r="N3722" s="171" t="str">
        <f t="shared" si="174"/>
        <v>852049-160000-OS</v>
      </c>
      <c r="O3722" s="172">
        <f>IF(B3722="NET","",IF(B3722="","",IFERROR(VLOOKUP(N3722,EAN!$A:$B,2,FALSE),"MANGLER - MÅ OPPDATERE EAN-FANEN")))</f>
        <v>7048652615275</v>
      </c>
      <c r="P3722" s="171">
        <f t="shared" si="175"/>
        <v>14</v>
      </c>
      <c r="Q3722" s="171">
        <f t="shared" si="176"/>
        <v>14</v>
      </c>
      <c r="S3722" s="102">
        <f>IF(B3722="NET","",IFERROR(VLOOKUP(O3722,'2) Order Form'!$V$9:$V$905,1,FALSE),"Ikke med I order form"))</f>
        <v>7048652615275</v>
      </c>
    </row>
    <row r="3723" spans="1:19">
      <c r="A3723">
        <v>852049</v>
      </c>
      <c r="B3723" t="s">
        <v>210</v>
      </c>
      <c r="C3723" t="s">
        <v>3939</v>
      </c>
      <c r="D3723" t="s">
        <v>3930</v>
      </c>
      <c r="E3723" t="s">
        <v>3931</v>
      </c>
      <c r="F3723" t="s">
        <v>78</v>
      </c>
      <c r="G3723" t="s">
        <v>111</v>
      </c>
      <c r="H3723">
        <v>0</v>
      </c>
      <c r="I3723">
        <v>0</v>
      </c>
      <c r="J3723">
        <v>0</v>
      </c>
      <c r="K3723">
        <v>0</v>
      </c>
      <c r="L3723">
        <v>0</v>
      </c>
      <c r="N3723" s="171" t="str">
        <f t="shared" si="174"/>
        <v>852049-170000-OS</v>
      </c>
      <c r="O3723" s="172" t="str">
        <f>IF(B3723="NET","",IF(B3723="","",IFERROR(VLOOKUP(N3723,EAN!$A:$B,2,FALSE),"MANGLER - MÅ OPPDATERE EAN-FANEN")))</f>
        <v>MANGLER - MÅ OPPDATERE EAN-FANEN</v>
      </c>
      <c r="P3723" s="171">
        <f t="shared" si="175"/>
        <v>0</v>
      </c>
      <c r="Q3723" s="171">
        <f t="shared" si="176"/>
        <v>0</v>
      </c>
      <c r="S3723" s="102" t="str">
        <f>IF(B3723="NET","",IFERROR(VLOOKUP(O3723,'2) Order Form'!$V$9:$V$905,1,FALSE),"Ikke med I order form"))</f>
        <v>Ikke med I order form</v>
      </c>
    </row>
    <row r="3724" spans="1:19">
      <c r="A3724">
        <v>852049</v>
      </c>
      <c r="B3724" t="s">
        <v>210</v>
      </c>
      <c r="C3724" t="s">
        <v>3939</v>
      </c>
      <c r="D3724" t="s">
        <v>241</v>
      </c>
      <c r="E3724" t="s">
        <v>242</v>
      </c>
      <c r="F3724" t="s">
        <v>78</v>
      </c>
      <c r="G3724" t="s">
        <v>214</v>
      </c>
      <c r="H3724">
        <v>32</v>
      </c>
      <c r="I3724">
        <v>32</v>
      </c>
      <c r="J3724">
        <v>32</v>
      </c>
      <c r="K3724">
        <v>32</v>
      </c>
      <c r="L3724">
        <v>32</v>
      </c>
      <c r="N3724" s="171" t="str">
        <f t="shared" si="174"/>
        <v>852049-190000-OS</v>
      </c>
      <c r="O3724" s="172">
        <f>IF(B3724="NET","",IF(B3724="","",IFERROR(VLOOKUP(N3724,EAN!$A:$B,2,FALSE),"MANGLER - MÅ OPPDATERE EAN-FANEN")))</f>
        <v>7048652762788</v>
      </c>
      <c r="P3724" s="171">
        <f t="shared" si="175"/>
        <v>32</v>
      </c>
      <c r="Q3724" s="171">
        <f t="shared" si="176"/>
        <v>32</v>
      </c>
      <c r="S3724" s="102">
        <f>IF(B3724="NET","",IFERROR(VLOOKUP(O3724,'2) Order Form'!$V$9:$V$905,1,FALSE),"Ikke med I order form"))</f>
        <v>7048652762788</v>
      </c>
    </row>
    <row r="3725" spans="1:19">
      <c r="A3725">
        <v>852049</v>
      </c>
      <c r="B3725" t="s">
        <v>210</v>
      </c>
      <c r="C3725" t="s">
        <v>3939</v>
      </c>
      <c r="D3725" t="s">
        <v>236</v>
      </c>
      <c r="E3725" t="s">
        <v>237</v>
      </c>
      <c r="F3725" t="s">
        <v>78</v>
      </c>
      <c r="G3725" t="s">
        <v>111</v>
      </c>
      <c r="H3725">
        <v>26</v>
      </c>
      <c r="I3725">
        <v>26</v>
      </c>
      <c r="J3725">
        <v>26</v>
      </c>
      <c r="K3725">
        <v>26</v>
      </c>
      <c r="L3725">
        <v>26</v>
      </c>
      <c r="N3725" s="171" t="str">
        <f t="shared" si="174"/>
        <v>852049-200000-OS</v>
      </c>
      <c r="O3725" s="172">
        <f>IF(B3725="NET","",IF(B3725="","",IFERROR(VLOOKUP(N3725,EAN!$A:$B,2,FALSE),"MANGLER - MÅ OPPDATERE EAN-FANEN")))</f>
        <v>7048652615282</v>
      </c>
      <c r="P3725" s="171">
        <f t="shared" si="175"/>
        <v>26</v>
      </c>
      <c r="Q3725" s="171">
        <f t="shared" si="176"/>
        <v>26</v>
      </c>
      <c r="S3725" s="102">
        <f>IF(B3725="NET","",IFERROR(VLOOKUP(O3725,'2) Order Form'!$V$9:$V$905,1,FALSE),"Ikke med I order form"))</f>
        <v>7048652615282</v>
      </c>
    </row>
    <row r="3726" spans="1:19">
      <c r="A3726" s="140">
        <v>852050</v>
      </c>
      <c r="B3726" t="s">
        <v>170</v>
      </c>
      <c r="H3726" s="140">
        <v>202341</v>
      </c>
      <c r="I3726" s="140">
        <v>202342</v>
      </c>
      <c r="J3726" s="140">
        <v>202343</v>
      </c>
      <c r="K3726" s="140">
        <v>202344</v>
      </c>
      <c r="L3726" s="140">
        <v>202345</v>
      </c>
      <c r="N3726" s="171" t="str">
        <f t="shared" si="174"/>
        <v>852050-</v>
      </c>
      <c r="O3726" s="172" t="str">
        <f>IF(B3726="NET","",IF(B3726="","",IFERROR(VLOOKUP(N3726,EAN!$A:$B,2,FALSE),"MANGLER - MÅ OPPDATERE EAN-FANEN")))</f>
        <v/>
      </c>
      <c r="P3726" s="171">
        <f t="shared" si="175"/>
        <v>202341</v>
      </c>
      <c r="Q3726" s="171">
        <f t="shared" si="176"/>
        <v>202345</v>
      </c>
      <c r="S3726" s="102" t="str">
        <f>IF(B3726="NET","",IFERROR(VLOOKUP(O3726,'2) Order Form'!$V$9:$V$905,1,FALSE),"Ikke med I order form"))</f>
        <v/>
      </c>
    </row>
    <row r="3727" spans="1:19">
      <c r="A3727">
        <v>852050</v>
      </c>
      <c r="B3727" t="s">
        <v>211</v>
      </c>
      <c r="C3727" t="s">
        <v>3939</v>
      </c>
      <c r="D3727" t="s">
        <v>264</v>
      </c>
      <c r="E3727" t="s">
        <v>265</v>
      </c>
      <c r="F3727" t="s">
        <v>78</v>
      </c>
      <c r="G3727" t="s">
        <v>111</v>
      </c>
      <c r="H3727">
        <v>178</v>
      </c>
      <c r="I3727">
        <v>178</v>
      </c>
      <c r="J3727">
        <v>178</v>
      </c>
      <c r="K3727">
        <v>178</v>
      </c>
      <c r="L3727">
        <v>178</v>
      </c>
      <c r="N3727" s="171" t="str">
        <f t="shared" si="174"/>
        <v>852050-220000-OS</v>
      </c>
      <c r="O3727" s="172">
        <f>IF(B3727="NET","",IF(B3727="","",IFERROR(VLOOKUP(N3727,EAN!$A:$B,2,FALSE),"MANGLER - MÅ OPPDATERE EAN-FANEN")))</f>
        <v>7048652615138</v>
      </c>
      <c r="P3727" s="171">
        <f t="shared" si="175"/>
        <v>178</v>
      </c>
      <c r="Q3727" s="171">
        <f t="shared" si="176"/>
        <v>178</v>
      </c>
      <c r="S3727" s="102">
        <f>IF(B3727="NET","",IFERROR(VLOOKUP(O3727,'2) Order Form'!$V$9:$V$905,1,FALSE),"Ikke med I order form"))</f>
        <v>7048652615138</v>
      </c>
    </row>
    <row r="3728" spans="1:19">
      <c r="A3728" s="140">
        <v>852051</v>
      </c>
      <c r="B3728" t="s">
        <v>170</v>
      </c>
      <c r="H3728" s="140">
        <v>202341</v>
      </c>
      <c r="I3728" s="140">
        <v>202342</v>
      </c>
      <c r="J3728" s="140">
        <v>202343</v>
      </c>
      <c r="K3728" s="140">
        <v>202344</v>
      </c>
      <c r="L3728" s="140">
        <v>202345</v>
      </c>
      <c r="N3728" s="171" t="str">
        <f t="shared" si="174"/>
        <v>852051-</v>
      </c>
      <c r="O3728" s="172" t="str">
        <f>IF(B3728="NET","",IF(B3728="","",IFERROR(VLOOKUP(N3728,EAN!$A:$B,2,FALSE),"MANGLER - MÅ OPPDATERE EAN-FANEN")))</f>
        <v/>
      </c>
      <c r="P3728" s="171">
        <f t="shared" si="175"/>
        <v>202341</v>
      </c>
      <c r="Q3728" s="171">
        <f t="shared" si="176"/>
        <v>202345</v>
      </c>
      <c r="S3728" s="102" t="str">
        <f>IF(B3728="NET","",IFERROR(VLOOKUP(O3728,'2) Order Form'!$V$9:$V$905,1,FALSE),"Ikke med I order form"))</f>
        <v/>
      </c>
    </row>
    <row r="3729" spans="1:19">
      <c r="A3729">
        <v>852051</v>
      </c>
      <c r="B3729" t="s">
        <v>159</v>
      </c>
      <c r="C3729" t="s">
        <v>3939</v>
      </c>
      <c r="D3729" t="s">
        <v>240</v>
      </c>
      <c r="E3729" t="s">
        <v>108</v>
      </c>
      <c r="F3729" t="s">
        <v>78</v>
      </c>
      <c r="G3729" t="s">
        <v>111</v>
      </c>
      <c r="H3729">
        <v>110</v>
      </c>
      <c r="I3729">
        <v>110</v>
      </c>
      <c r="J3729">
        <v>110</v>
      </c>
      <c r="K3729">
        <v>110</v>
      </c>
      <c r="L3729">
        <v>110</v>
      </c>
      <c r="N3729" s="171" t="str">
        <f t="shared" si="174"/>
        <v>852051-100000-OS</v>
      </c>
      <c r="O3729" s="172">
        <f>IF(B3729="NET","",IF(B3729="","",IFERROR(VLOOKUP(N3729,EAN!$A:$B,2,FALSE),"MANGLER - MÅ OPPDATERE EAN-FANEN")))</f>
        <v>7048652615121</v>
      </c>
      <c r="P3729" s="171">
        <f t="shared" si="175"/>
        <v>110</v>
      </c>
      <c r="Q3729" s="171">
        <f t="shared" si="176"/>
        <v>110</v>
      </c>
      <c r="S3729" s="102">
        <f>IF(B3729="NET","",IFERROR(VLOOKUP(O3729,'2) Order Form'!$V$9:$V$905,1,FALSE),"Ikke med I order form"))</f>
        <v>7048652615121</v>
      </c>
    </row>
    <row r="3730" spans="1:19">
      <c r="A3730" s="140">
        <v>852052</v>
      </c>
      <c r="B3730" t="s">
        <v>170</v>
      </c>
      <c r="H3730" s="140">
        <v>202341</v>
      </c>
      <c r="I3730" s="140">
        <v>202342</v>
      </c>
      <c r="J3730" s="140">
        <v>202343</v>
      </c>
      <c r="K3730" s="140">
        <v>202344</v>
      </c>
      <c r="L3730" s="140">
        <v>202345</v>
      </c>
      <c r="N3730" s="171" t="str">
        <f t="shared" si="174"/>
        <v>852052-</v>
      </c>
      <c r="O3730" s="172" t="str">
        <f>IF(B3730="NET","",IF(B3730="","",IFERROR(VLOOKUP(N3730,EAN!$A:$B,2,FALSE),"MANGLER - MÅ OPPDATERE EAN-FANEN")))</f>
        <v/>
      </c>
      <c r="P3730" s="171">
        <f t="shared" si="175"/>
        <v>202341</v>
      </c>
      <c r="Q3730" s="171">
        <f t="shared" si="176"/>
        <v>202345</v>
      </c>
      <c r="S3730" s="102" t="str">
        <f>IF(B3730="NET","",IFERROR(VLOOKUP(O3730,'2) Order Form'!$V$9:$V$905,1,FALSE),"Ikke med I order form"))</f>
        <v/>
      </c>
    </row>
    <row r="3731" spans="1:19">
      <c r="A3731">
        <v>852052</v>
      </c>
      <c r="B3731" t="s">
        <v>212</v>
      </c>
      <c r="C3731" t="s">
        <v>3939</v>
      </c>
      <c r="D3731" t="s">
        <v>320</v>
      </c>
      <c r="E3731" t="s">
        <v>321</v>
      </c>
      <c r="F3731" t="s">
        <v>78</v>
      </c>
      <c r="G3731" t="s">
        <v>111</v>
      </c>
      <c r="H3731">
        <v>9</v>
      </c>
      <c r="I3731">
        <v>9</v>
      </c>
      <c r="J3731">
        <v>9</v>
      </c>
      <c r="K3731">
        <v>9</v>
      </c>
      <c r="L3731">
        <v>9</v>
      </c>
      <c r="N3731" s="171" t="str">
        <f t="shared" ref="N3731:N3794" si="177">CONCATENATE(A3731,"-",D3731)</f>
        <v>852052-010000-OS</v>
      </c>
      <c r="O3731" s="172" t="str">
        <f>IF(B3731="NET","",IF(B3731="","",IFERROR(VLOOKUP(N3731,EAN!$A:$B,2,FALSE),"MANGLER - MÅ OPPDATERE EAN-FANEN")))</f>
        <v>MANGLER - MÅ OPPDATERE EAN-FANEN</v>
      </c>
      <c r="P3731" s="171">
        <f t="shared" ref="P3731:P3794" si="178">H3731</f>
        <v>9</v>
      </c>
      <c r="Q3731" s="171">
        <f t="shared" ref="Q3731:Q3794" si="179">L3731</f>
        <v>9</v>
      </c>
      <c r="S3731" s="102" t="str">
        <f>IF(B3731="NET","",IFERROR(VLOOKUP(O3731,'2) Order Form'!$V$9:$V$905,1,FALSE),"Ikke med I order form"))</f>
        <v>Ikke med I order form</v>
      </c>
    </row>
    <row r="3732" spans="1:19">
      <c r="A3732">
        <v>852052</v>
      </c>
      <c r="B3732" t="s">
        <v>212</v>
      </c>
      <c r="C3732" t="s">
        <v>3939</v>
      </c>
      <c r="D3732" t="s">
        <v>230</v>
      </c>
      <c r="E3732" t="s">
        <v>107</v>
      </c>
      <c r="F3732" t="s">
        <v>78</v>
      </c>
      <c r="G3732" t="s">
        <v>111</v>
      </c>
      <c r="H3732">
        <v>41</v>
      </c>
      <c r="I3732">
        <v>41</v>
      </c>
      <c r="J3732">
        <v>41</v>
      </c>
      <c r="K3732">
        <v>41</v>
      </c>
      <c r="L3732">
        <v>41</v>
      </c>
      <c r="N3732" s="171" t="str">
        <f t="shared" si="177"/>
        <v>852052-060000-OS</v>
      </c>
      <c r="O3732" s="172">
        <f>IF(B3732="NET","",IF(B3732="","",IFERROR(VLOOKUP(N3732,EAN!$A:$B,2,FALSE),"MANGLER - MÅ OPPDATERE EAN-FANEN")))</f>
        <v>7048652615084</v>
      </c>
      <c r="P3732" s="171">
        <f t="shared" si="178"/>
        <v>41</v>
      </c>
      <c r="Q3732" s="171">
        <f t="shared" si="179"/>
        <v>41</v>
      </c>
      <c r="S3732" s="102">
        <f>IF(B3732="NET","",IFERROR(VLOOKUP(O3732,'2) Order Form'!$V$9:$V$905,1,FALSE),"Ikke med I order form"))</f>
        <v>7048652615084</v>
      </c>
    </row>
    <row r="3733" spans="1:19">
      <c r="A3733">
        <v>852052</v>
      </c>
      <c r="B3733" t="s">
        <v>212</v>
      </c>
      <c r="C3733" t="s">
        <v>3939</v>
      </c>
      <c r="D3733" t="s">
        <v>231</v>
      </c>
      <c r="E3733" t="s">
        <v>106</v>
      </c>
      <c r="F3733" t="s">
        <v>78</v>
      </c>
      <c r="G3733" t="s">
        <v>111</v>
      </c>
      <c r="H3733">
        <v>53</v>
      </c>
      <c r="I3733">
        <v>53</v>
      </c>
      <c r="J3733">
        <v>53</v>
      </c>
      <c r="K3733">
        <v>53</v>
      </c>
      <c r="L3733">
        <v>53</v>
      </c>
      <c r="N3733" s="171" t="str">
        <f t="shared" si="177"/>
        <v>852052-070000-OS</v>
      </c>
      <c r="O3733" s="172">
        <f>IF(B3733="NET","",IF(B3733="","",IFERROR(VLOOKUP(N3733,EAN!$A:$B,2,FALSE),"MANGLER - MÅ OPPDATERE EAN-FANEN")))</f>
        <v>7048652710239</v>
      </c>
      <c r="P3733" s="171">
        <f t="shared" si="178"/>
        <v>53</v>
      </c>
      <c r="Q3733" s="171">
        <f t="shared" si="179"/>
        <v>53</v>
      </c>
      <c r="S3733" s="102">
        <f>IF(B3733="NET","",IFERROR(VLOOKUP(O3733,'2) Order Form'!$V$9:$V$905,1,FALSE),"Ikke med I order form"))</f>
        <v>7048652710239</v>
      </c>
    </row>
    <row r="3734" spans="1:19">
      <c r="A3734">
        <v>852052</v>
      </c>
      <c r="B3734" t="s">
        <v>212</v>
      </c>
      <c r="C3734" t="s">
        <v>3939</v>
      </c>
      <c r="D3734" t="s">
        <v>232</v>
      </c>
      <c r="E3734" t="s">
        <v>233</v>
      </c>
      <c r="F3734" t="s">
        <v>78</v>
      </c>
      <c r="G3734" t="s">
        <v>111</v>
      </c>
      <c r="H3734">
        <v>37</v>
      </c>
      <c r="I3734">
        <v>37</v>
      </c>
      <c r="J3734">
        <v>37</v>
      </c>
      <c r="K3734">
        <v>37</v>
      </c>
      <c r="L3734">
        <v>37</v>
      </c>
      <c r="N3734" s="171" t="str">
        <f t="shared" si="177"/>
        <v>852052-150000-OS</v>
      </c>
      <c r="O3734" s="172">
        <f>IF(B3734="NET","",IF(B3734="","",IFERROR(VLOOKUP(N3734,EAN!$A:$B,2,FALSE),"MANGLER - MÅ OPPDATERE EAN-FANEN")))</f>
        <v>7048652615091</v>
      </c>
      <c r="P3734" s="171">
        <f t="shared" si="178"/>
        <v>37</v>
      </c>
      <c r="Q3734" s="171">
        <f t="shared" si="179"/>
        <v>37</v>
      </c>
      <c r="S3734" s="102">
        <f>IF(B3734="NET","",IFERROR(VLOOKUP(O3734,'2) Order Form'!$V$9:$V$905,1,FALSE),"Ikke med I order form"))</f>
        <v>7048652615091</v>
      </c>
    </row>
    <row r="3735" spans="1:19">
      <c r="A3735">
        <v>852052</v>
      </c>
      <c r="B3735" t="s">
        <v>212</v>
      </c>
      <c r="C3735" t="s">
        <v>3939</v>
      </c>
      <c r="D3735" t="s">
        <v>234</v>
      </c>
      <c r="E3735" t="s">
        <v>235</v>
      </c>
      <c r="F3735" t="s">
        <v>78</v>
      </c>
      <c r="G3735" t="s">
        <v>111</v>
      </c>
      <c r="H3735">
        <v>26</v>
      </c>
      <c r="I3735">
        <v>26</v>
      </c>
      <c r="J3735">
        <v>26</v>
      </c>
      <c r="K3735">
        <v>26</v>
      </c>
      <c r="L3735">
        <v>26</v>
      </c>
      <c r="N3735" s="171" t="str">
        <f t="shared" si="177"/>
        <v>852052-160000-OS</v>
      </c>
      <c r="O3735" s="172">
        <f>IF(B3735="NET","",IF(B3735="","",IFERROR(VLOOKUP(N3735,EAN!$A:$B,2,FALSE),"MANGLER - MÅ OPPDATERE EAN-FANEN")))</f>
        <v>7048652615107</v>
      </c>
      <c r="P3735" s="171">
        <f t="shared" si="178"/>
        <v>26</v>
      </c>
      <c r="Q3735" s="171">
        <f t="shared" si="179"/>
        <v>26</v>
      </c>
      <c r="S3735" s="102">
        <f>IF(B3735="NET","",IFERROR(VLOOKUP(O3735,'2) Order Form'!$V$9:$V$905,1,FALSE),"Ikke med I order form"))</f>
        <v>7048652615107</v>
      </c>
    </row>
    <row r="3736" spans="1:19">
      <c r="A3736">
        <v>852052</v>
      </c>
      <c r="B3736" t="s">
        <v>212</v>
      </c>
      <c r="C3736" t="s">
        <v>3939</v>
      </c>
      <c r="D3736" t="s">
        <v>241</v>
      </c>
      <c r="E3736" t="s">
        <v>242</v>
      </c>
      <c r="F3736" t="s">
        <v>78</v>
      </c>
      <c r="G3736" t="s">
        <v>111</v>
      </c>
      <c r="H3736">
        <v>29</v>
      </c>
      <c r="I3736">
        <v>29</v>
      </c>
      <c r="J3736">
        <v>29</v>
      </c>
      <c r="K3736">
        <v>29</v>
      </c>
      <c r="L3736">
        <v>29</v>
      </c>
      <c r="N3736" s="171" t="str">
        <f t="shared" si="177"/>
        <v>852052-190000-OS</v>
      </c>
      <c r="O3736" s="172">
        <f>IF(B3736="NET","",IF(B3736="","",IFERROR(VLOOKUP(N3736,EAN!$A:$B,2,FALSE),"MANGLER - MÅ OPPDATERE EAN-FANEN")))</f>
        <v>7048652762726</v>
      </c>
      <c r="P3736" s="171">
        <f t="shared" si="178"/>
        <v>29</v>
      </c>
      <c r="Q3736" s="171">
        <f t="shared" si="179"/>
        <v>29</v>
      </c>
      <c r="S3736" s="102">
        <f>IF(B3736="NET","",IFERROR(VLOOKUP(O3736,'2) Order Form'!$V$9:$V$905,1,FALSE),"Ikke med I order form"))</f>
        <v>7048652762726</v>
      </c>
    </row>
    <row r="3737" spans="1:19">
      <c r="A3737">
        <v>852052</v>
      </c>
      <c r="B3737" t="s">
        <v>212</v>
      </c>
      <c r="C3737" t="s">
        <v>3939</v>
      </c>
      <c r="D3737" t="s">
        <v>236</v>
      </c>
      <c r="E3737" t="s">
        <v>237</v>
      </c>
      <c r="F3737" t="s">
        <v>78</v>
      </c>
      <c r="G3737" t="s">
        <v>111</v>
      </c>
      <c r="H3737">
        <v>41</v>
      </c>
      <c r="I3737">
        <v>41</v>
      </c>
      <c r="J3737">
        <v>41</v>
      </c>
      <c r="K3737">
        <v>41</v>
      </c>
      <c r="L3737">
        <v>41</v>
      </c>
      <c r="N3737" s="171" t="str">
        <f t="shared" si="177"/>
        <v>852052-200000-OS</v>
      </c>
      <c r="O3737" s="172">
        <f>IF(B3737="NET","",IF(B3737="","",IFERROR(VLOOKUP(N3737,EAN!$A:$B,2,FALSE),"MANGLER - MÅ OPPDATERE EAN-FANEN")))</f>
        <v>7048652615114</v>
      </c>
      <c r="P3737" s="171">
        <f t="shared" si="178"/>
        <v>41</v>
      </c>
      <c r="Q3737" s="171">
        <f t="shared" si="179"/>
        <v>41</v>
      </c>
      <c r="S3737" s="102">
        <f>IF(B3737="NET","",IFERROR(VLOOKUP(O3737,'2) Order Form'!$V$9:$V$905,1,FALSE),"Ikke med I order form"))</f>
        <v>7048652615114</v>
      </c>
    </row>
    <row r="3738" spans="1:19">
      <c r="A3738" s="140">
        <v>852053</v>
      </c>
      <c r="B3738" t="s">
        <v>170</v>
      </c>
      <c r="H3738" s="140">
        <v>202341</v>
      </c>
      <c r="I3738" s="140">
        <v>202342</v>
      </c>
      <c r="J3738" s="140">
        <v>202343</v>
      </c>
      <c r="K3738" s="140">
        <v>202344</v>
      </c>
      <c r="L3738" s="140">
        <v>202345</v>
      </c>
      <c r="N3738" s="171" t="str">
        <f t="shared" si="177"/>
        <v>852053-</v>
      </c>
      <c r="O3738" s="172" t="str">
        <f>IF(B3738="NET","",IF(B3738="","",IFERROR(VLOOKUP(N3738,EAN!$A:$B,2,FALSE),"MANGLER - MÅ OPPDATERE EAN-FANEN")))</f>
        <v/>
      </c>
      <c r="P3738" s="171">
        <f t="shared" si="178"/>
        <v>202341</v>
      </c>
      <c r="Q3738" s="171">
        <f t="shared" si="179"/>
        <v>202345</v>
      </c>
      <c r="S3738" s="102" t="str">
        <f>IF(B3738="NET","",IFERROR(VLOOKUP(O3738,'2) Order Form'!$V$9:$V$905,1,FALSE),"Ikke med I order form"))</f>
        <v/>
      </c>
    </row>
    <row r="3739" spans="1:19">
      <c r="A3739">
        <v>852053</v>
      </c>
      <c r="B3739" t="s">
        <v>213</v>
      </c>
      <c r="C3739" t="s">
        <v>3939</v>
      </c>
      <c r="D3739" t="s">
        <v>264</v>
      </c>
      <c r="E3739" t="s">
        <v>265</v>
      </c>
      <c r="F3739" t="s">
        <v>78</v>
      </c>
      <c r="G3739" t="s">
        <v>111</v>
      </c>
      <c r="H3739">
        <v>179</v>
      </c>
      <c r="I3739">
        <v>179</v>
      </c>
      <c r="J3739">
        <v>179</v>
      </c>
      <c r="K3739">
        <v>179</v>
      </c>
      <c r="L3739">
        <v>179</v>
      </c>
      <c r="N3739" s="171" t="str">
        <f t="shared" si="177"/>
        <v>852053-220000-OS</v>
      </c>
      <c r="O3739" s="172">
        <f>IF(B3739="NET","",IF(B3739="","",IFERROR(VLOOKUP(N3739,EAN!$A:$B,2,FALSE),"MANGLER - MÅ OPPDATERE EAN-FANEN")))</f>
        <v>7048652615077</v>
      </c>
      <c r="P3739" s="171">
        <f t="shared" si="178"/>
        <v>179</v>
      </c>
      <c r="Q3739" s="171">
        <f t="shared" si="179"/>
        <v>179</v>
      </c>
      <c r="S3739" s="102">
        <f>IF(B3739="NET","",IFERROR(VLOOKUP(O3739,'2) Order Form'!$V$9:$V$905,1,FALSE),"Ikke med I order form"))</f>
        <v>7048652615077</v>
      </c>
    </row>
    <row r="3740" spans="1:19">
      <c r="A3740" s="140">
        <v>852058</v>
      </c>
      <c r="B3740" t="s">
        <v>170</v>
      </c>
      <c r="H3740" s="140">
        <v>202341</v>
      </c>
      <c r="I3740" s="140">
        <v>202342</v>
      </c>
      <c r="J3740" s="140">
        <v>202343</v>
      </c>
      <c r="K3740" s="140">
        <v>202344</v>
      </c>
      <c r="L3740" s="140">
        <v>202345</v>
      </c>
      <c r="N3740" s="171" t="str">
        <f t="shared" si="177"/>
        <v>852058-</v>
      </c>
      <c r="O3740" s="172" t="str">
        <f>IF(B3740="NET","",IF(B3740="","",IFERROR(VLOOKUP(N3740,EAN!$A:$B,2,FALSE),"MANGLER - MÅ OPPDATERE EAN-FANEN")))</f>
        <v/>
      </c>
      <c r="P3740" s="171">
        <f t="shared" si="178"/>
        <v>202341</v>
      </c>
      <c r="Q3740" s="171">
        <f t="shared" si="179"/>
        <v>202345</v>
      </c>
      <c r="S3740" s="102" t="str">
        <f>IF(B3740="NET","",IFERROR(VLOOKUP(O3740,'2) Order Form'!$V$9:$V$905,1,FALSE),"Ikke med I order form"))</f>
        <v/>
      </c>
    </row>
    <row r="3741" spans="1:19">
      <c r="A3741">
        <v>852058</v>
      </c>
      <c r="B3741" t="s">
        <v>373</v>
      </c>
      <c r="C3741" t="s">
        <v>3939</v>
      </c>
      <c r="D3741" t="s">
        <v>266</v>
      </c>
      <c r="E3741" t="s">
        <v>311</v>
      </c>
      <c r="F3741" t="s">
        <v>78</v>
      </c>
      <c r="G3741" t="s">
        <v>111</v>
      </c>
      <c r="H3741">
        <v>92</v>
      </c>
      <c r="I3741">
        <v>92</v>
      </c>
      <c r="J3741">
        <v>92</v>
      </c>
      <c r="K3741">
        <v>92</v>
      </c>
      <c r="L3741">
        <v>92</v>
      </c>
      <c r="N3741" s="171" t="str">
        <f t="shared" si="177"/>
        <v>852058-230000-OS</v>
      </c>
      <c r="O3741" s="172">
        <f>IF(B3741="NET","",IF(B3741="","",IFERROR(VLOOKUP(N3741,EAN!$A:$B,2,FALSE),"MANGLER - MÅ OPPDATERE EAN-FANEN")))</f>
        <v>7048652614919</v>
      </c>
      <c r="P3741" s="171">
        <f t="shared" si="178"/>
        <v>92</v>
      </c>
      <c r="Q3741" s="171">
        <f t="shared" si="179"/>
        <v>92</v>
      </c>
      <c r="S3741" s="102">
        <f>IF(B3741="NET","",IFERROR(VLOOKUP(O3741,'2) Order Form'!$V$9:$V$905,1,FALSE),"Ikke med I order form"))</f>
        <v>7048652614919</v>
      </c>
    </row>
    <row r="3742" spans="1:19">
      <c r="A3742" s="140">
        <v>852059</v>
      </c>
      <c r="B3742" t="s">
        <v>170</v>
      </c>
      <c r="H3742" s="140">
        <v>202341</v>
      </c>
      <c r="I3742" s="140">
        <v>202342</v>
      </c>
      <c r="J3742" s="140">
        <v>202343</v>
      </c>
      <c r="K3742" s="140">
        <v>202344</v>
      </c>
      <c r="L3742" s="140">
        <v>202345</v>
      </c>
      <c r="N3742" s="171" t="str">
        <f t="shared" si="177"/>
        <v>852059-</v>
      </c>
      <c r="O3742" s="172" t="str">
        <f>IF(B3742="NET","",IF(B3742="","",IFERROR(VLOOKUP(N3742,EAN!$A:$B,2,FALSE),"MANGLER - MÅ OPPDATERE EAN-FANEN")))</f>
        <v/>
      </c>
      <c r="P3742" s="171">
        <f t="shared" si="178"/>
        <v>202341</v>
      </c>
      <c r="Q3742" s="171">
        <f t="shared" si="179"/>
        <v>202345</v>
      </c>
      <c r="S3742" s="102" t="str">
        <f>IF(B3742="NET","",IFERROR(VLOOKUP(O3742,'2) Order Form'!$V$9:$V$905,1,FALSE),"Ikke med I order form"))</f>
        <v/>
      </c>
    </row>
    <row r="3743" spans="1:19">
      <c r="A3743">
        <v>852059</v>
      </c>
      <c r="B3743" t="s">
        <v>374</v>
      </c>
      <c r="C3743" t="s">
        <v>3939</v>
      </c>
      <c r="D3743" t="s">
        <v>266</v>
      </c>
      <c r="E3743" t="s">
        <v>311</v>
      </c>
      <c r="F3743" t="s">
        <v>78</v>
      </c>
      <c r="G3743" t="s">
        <v>111</v>
      </c>
      <c r="H3743">
        <v>89</v>
      </c>
      <c r="I3743">
        <v>89</v>
      </c>
      <c r="J3743">
        <v>89</v>
      </c>
      <c r="K3743">
        <v>89</v>
      </c>
      <c r="L3743">
        <v>89</v>
      </c>
      <c r="N3743" s="171" t="str">
        <f t="shared" si="177"/>
        <v>852059-230000-OS</v>
      </c>
      <c r="O3743" s="172">
        <f>IF(B3743="NET","",IF(B3743="","",IFERROR(VLOOKUP(N3743,EAN!$A:$B,2,FALSE),"MANGLER - MÅ OPPDATERE EAN-FANEN")))</f>
        <v>7048652614896</v>
      </c>
      <c r="P3743" s="171">
        <f t="shared" si="178"/>
        <v>89</v>
      </c>
      <c r="Q3743" s="171">
        <f t="shared" si="179"/>
        <v>89</v>
      </c>
      <c r="S3743" s="102">
        <f>IF(B3743="NET","",IFERROR(VLOOKUP(O3743,'2) Order Form'!$V$9:$V$905,1,FALSE),"Ikke med I order form"))</f>
        <v>7048652614896</v>
      </c>
    </row>
    <row r="3744" spans="1:19">
      <c r="A3744" s="140">
        <v>852070</v>
      </c>
      <c r="B3744" t="s">
        <v>170</v>
      </c>
      <c r="H3744" s="140">
        <v>202341</v>
      </c>
      <c r="I3744" s="140">
        <v>202342</v>
      </c>
      <c r="J3744" s="140">
        <v>202343</v>
      </c>
      <c r="K3744" s="140">
        <v>202344</v>
      </c>
      <c r="L3744" s="140">
        <v>202345</v>
      </c>
      <c r="N3744" s="171" t="str">
        <f t="shared" si="177"/>
        <v>852070-</v>
      </c>
      <c r="O3744" s="172" t="str">
        <f>IF(B3744="NET","",IF(B3744="","",IFERROR(VLOOKUP(N3744,EAN!$A:$B,2,FALSE),"MANGLER - MÅ OPPDATERE EAN-FANEN")))</f>
        <v/>
      </c>
      <c r="P3744" s="171">
        <f t="shared" si="178"/>
        <v>202341</v>
      </c>
      <c r="Q3744" s="171">
        <f t="shared" si="179"/>
        <v>202345</v>
      </c>
      <c r="S3744" s="102" t="str">
        <f>IF(B3744="NET","",IFERROR(VLOOKUP(O3744,'2) Order Form'!$V$9:$V$905,1,FALSE),"Ikke med I order form"))</f>
        <v/>
      </c>
    </row>
    <row r="3745" spans="1:19">
      <c r="A3745">
        <v>852070</v>
      </c>
      <c r="B3745" t="s">
        <v>1352</v>
      </c>
      <c r="C3745" t="s">
        <v>3939</v>
      </c>
      <c r="D3745" t="s">
        <v>257</v>
      </c>
      <c r="E3745" t="s">
        <v>310</v>
      </c>
      <c r="F3745" t="s">
        <v>78</v>
      </c>
      <c r="G3745" t="s">
        <v>111</v>
      </c>
      <c r="H3745">
        <v>129</v>
      </c>
      <c r="I3745">
        <v>129</v>
      </c>
      <c r="J3745">
        <v>129</v>
      </c>
      <c r="K3745">
        <v>129</v>
      </c>
      <c r="L3745">
        <v>129</v>
      </c>
      <c r="N3745" s="171" t="str">
        <f t="shared" si="177"/>
        <v>852070-230100-OS</v>
      </c>
      <c r="O3745" s="172">
        <f>IF(B3745="NET","",IF(B3745="","",IFERROR(VLOOKUP(N3745,EAN!$A:$B,2,FALSE),"MANGLER - MÅ OPPDATERE EAN-FANEN")))</f>
        <v>7048652762481</v>
      </c>
      <c r="P3745" s="171">
        <f t="shared" si="178"/>
        <v>129</v>
      </c>
      <c r="Q3745" s="171">
        <f t="shared" si="179"/>
        <v>129</v>
      </c>
      <c r="S3745" s="102">
        <f>IF(B3745="NET","",IFERROR(VLOOKUP(O3745,'2) Order Form'!$V$9:$V$905,1,FALSE),"Ikke med I order form"))</f>
        <v>7048652762481</v>
      </c>
    </row>
    <row r="3746" spans="1:19">
      <c r="A3746" s="140">
        <v>852071</v>
      </c>
      <c r="B3746" t="s">
        <v>170</v>
      </c>
      <c r="H3746" s="140">
        <v>202341</v>
      </c>
      <c r="I3746" s="140">
        <v>202342</v>
      </c>
      <c r="J3746" s="140">
        <v>202343</v>
      </c>
      <c r="K3746" s="140">
        <v>202344</v>
      </c>
      <c r="L3746" s="140">
        <v>202345</v>
      </c>
      <c r="N3746" s="171" t="str">
        <f t="shared" si="177"/>
        <v>852071-</v>
      </c>
      <c r="O3746" s="172" t="str">
        <f>IF(B3746="NET","",IF(B3746="","",IFERROR(VLOOKUP(N3746,EAN!$A:$B,2,FALSE),"MANGLER - MÅ OPPDATERE EAN-FANEN")))</f>
        <v/>
      </c>
      <c r="P3746" s="171">
        <f t="shared" si="178"/>
        <v>202341</v>
      </c>
      <c r="Q3746" s="171">
        <f t="shared" si="179"/>
        <v>202345</v>
      </c>
      <c r="S3746" s="102" t="str">
        <f>IF(B3746="NET","",IFERROR(VLOOKUP(O3746,'2) Order Form'!$V$9:$V$905,1,FALSE),"Ikke med I order form"))</f>
        <v/>
      </c>
    </row>
    <row r="3747" spans="1:19">
      <c r="A3747">
        <v>852071</v>
      </c>
      <c r="B3747" t="s">
        <v>1353</v>
      </c>
      <c r="C3747" t="s">
        <v>3939</v>
      </c>
      <c r="D3747" t="s">
        <v>4072</v>
      </c>
      <c r="E3747" t="s">
        <v>4073</v>
      </c>
      <c r="F3747" t="s">
        <v>78</v>
      </c>
      <c r="G3747" t="s">
        <v>111</v>
      </c>
      <c r="H3747">
        <v>0</v>
      </c>
      <c r="I3747">
        <v>0</v>
      </c>
      <c r="J3747">
        <v>0</v>
      </c>
      <c r="K3747">
        <v>0</v>
      </c>
      <c r="L3747">
        <v>0</v>
      </c>
      <c r="N3747" s="171" t="str">
        <f t="shared" si="177"/>
        <v>852071-061000-OS</v>
      </c>
      <c r="O3747" s="172" t="str">
        <f>IF(B3747="NET","",IF(B3747="","",IFERROR(VLOOKUP(N3747,EAN!$A:$B,2,FALSE),"MANGLER - MÅ OPPDATERE EAN-FANEN")))</f>
        <v>MANGLER - MÅ OPPDATERE EAN-FANEN</v>
      </c>
      <c r="P3747" s="171">
        <f t="shared" si="178"/>
        <v>0</v>
      </c>
      <c r="Q3747" s="171">
        <f t="shared" si="179"/>
        <v>0</v>
      </c>
      <c r="S3747" s="102" t="str">
        <f>IF(B3747="NET","",IFERROR(VLOOKUP(O3747,'2) Order Form'!$V$9:$V$905,1,FALSE),"Ikke med I order form"))</f>
        <v>Ikke med I order form</v>
      </c>
    </row>
    <row r="3748" spans="1:19">
      <c r="A3748">
        <v>852071</v>
      </c>
      <c r="B3748" t="s">
        <v>1353</v>
      </c>
      <c r="C3748" t="s">
        <v>3939</v>
      </c>
      <c r="D3748" t="s">
        <v>1104</v>
      </c>
      <c r="E3748" t="s">
        <v>1384</v>
      </c>
      <c r="F3748" t="s">
        <v>78</v>
      </c>
      <c r="G3748" t="s">
        <v>214</v>
      </c>
      <c r="H3748">
        <v>0</v>
      </c>
      <c r="I3748">
        <v>0</v>
      </c>
      <c r="J3748">
        <v>0</v>
      </c>
      <c r="K3748">
        <v>0</v>
      </c>
      <c r="L3748">
        <v>0</v>
      </c>
      <c r="N3748" s="171" t="str">
        <f t="shared" si="177"/>
        <v>852071-061700-OS</v>
      </c>
      <c r="O3748" s="172">
        <f>IF(B3748="NET","",IF(B3748="","",IFERROR(VLOOKUP(N3748,EAN!$A:$B,2,FALSE),"MANGLER - MÅ OPPDATERE EAN-FANEN")))</f>
        <v>7048652762849</v>
      </c>
      <c r="P3748" s="171">
        <f t="shared" si="178"/>
        <v>0</v>
      </c>
      <c r="Q3748" s="171">
        <f t="shared" si="179"/>
        <v>0</v>
      </c>
      <c r="S3748" s="102" t="str">
        <f>IF(B3748="NET","",IFERROR(VLOOKUP(O3748,'2) Order Form'!$V$9:$V$905,1,FALSE),"Ikke med I order form"))</f>
        <v>Ikke med I order form</v>
      </c>
    </row>
    <row r="3749" spans="1:19">
      <c r="A3749">
        <v>852071</v>
      </c>
      <c r="B3749" t="s">
        <v>1353</v>
      </c>
      <c r="C3749" t="s">
        <v>3939</v>
      </c>
      <c r="D3749" t="s">
        <v>1711</v>
      </c>
      <c r="E3749" t="s">
        <v>1712</v>
      </c>
      <c r="F3749" t="s">
        <v>78</v>
      </c>
      <c r="G3749" t="s">
        <v>214</v>
      </c>
      <c r="H3749">
        <v>727</v>
      </c>
      <c r="I3749">
        <v>727</v>
      </c>
      <c r="J3749">
        <v>727</v>
      </c>
      <c r="K3749">
        <v>727</v>
      </c>
      <c r="L3749">
        <v>727</v>
      </c>
      <c r="N3749" s="171" t="str">
        <f t="shared" si="177"/>
        <v>852071-065100-OS</v>
      </c>
      <c r="O3749" s="172">
        <f>IF(B3749="NET","",IF(B3749="","",IFERROR(VLOOKUP(N3749,EAN!$A:$B,2,FALSE),"MANGLER - MÅ OPPDATERE EAN-FANEN")))</f>
        <v>7048652894519</v>
      </c>
      <c r="P3749" s="171">
        <f t="shared" si="178"/>
        <v>727</v>
      </c>
      <c r="Q3749" s="171">
        <f t="shared" si="179"/>
        <v>727</v>
      </c>
      <c r="S3749" s="102">
        <f>IF(B3749="NET","",IFERROR(VLOOKUP(O3749,'2) Order Form'!$V$9:$V$905,1,FALSE),"Ikke med I order form"))</f>
        <v>7048652894519</v>
      </c>
    </row>
    <row r="3750" spans="1:19">
      <c r="A3750">
        <v>852071</v>
      </c>
      <c r="B3750" t="s">
        <v>1353</v>
      </c>
      <c r="C3750" t="s">
        <v>3939</v>
      </c>
      <c r="D3750" t="s">
        <v>1098</v>
      </c>
      <c r="E3750" t="s">
        <v>1380</v>
      </c>
      <c r="F3750" t="s">
        <v>78</v>
      </c>
      <c r="G3750" t="s">
        <v>214</v>
      </c>
      <c r="H3750">
        <v>57</v>
      </c>
      <c r="I3750">
        <v>57</v>
      </c>
      <c r="J3750">
        <v>57</v>
      </c>
      <c r="K3750">
        <v>57</v>
      </c>
      <c r="L3750">
        <v>57</v>
      </c>
      <c r="N3750" s="171" t="str">
        <f t="shared" si="177"/>
        <v>852071-070600-OS</v>
      </c>
      <c r="O3750" s="172">
        <f>IF(B3750="NET","",IF(B3750="","",IFERROR(VLOOKUP(N3750,EAN!$A:$B,2,FALSE),"MANGLER - MÅ OPPDATERE EAN-FANEN")))</f>
        <v>7048652762535</v>
      </c>
      <c r="P3750" s="171">
        <f t="shared" si="178"/>
        <v>57</v>
      </c>
      <c r="Q3750" s="171">
        <f t="shared" si="179"/>
        <v>57</v>
      </c>
      <c r="S3750" s="102" t="str">
        <f>IF(B3750="NET","",IFERROR(VLOOKUP(O3750,'2) Order Form'!$V$9:$V$905,1,FALSE),"Ikke med I order form"))</f>
        <v>Ikke med I order form</v>
      </c>
    </row>
    <row r="3751" spans="1:19">
      <c r="A3751">
        <v>852071</v>
      </c>
      <c r="B3751" t="s">
        <v>1353</v>
      </c>
      <c r="C3751" t="s">
        <v>3939</v>
      </c>
      <c r="D3751" t="s">
        <v>1101</v>
      </c>
      <c r="E3751" t="s">
        <v>1382</v>
      </c>
      <c r="F3751" t="s">
        <v>78</v>
      </c>
      <c r="G3751" t="s">
        <v>111</v>
      </c>
      <c r="H3751">
        <v>1163</v>
      </c>
      <c r="I3751">
        <v>1163</v>
      </c>
      <c r="J3751">
        <v>1163</v>
      </c>
      <c r="K3751">
        <v>1163</v>
      </c>
      <c r="L3751">
        <v>1163</v>
      </c>
      <c r="N3751" s="171" t="str">
        <f t="shared" si="177"/>
        <v>852071-150500-OS</v>
      </c>
      <c r="O3751" s="172">
        <f>IF(B3751="NET","",IF(B3751="","",IFERROR(VLOOKUP(N3751,EAN!$A:$B,2,FALSE),"MANGLER - MÅ OPPDATERE EAN-FANEN")))</f>
        <v>7048652762542</v>
      </c>
      <c r="P3751" s="171">
        <f t="shared" si="178"/>
        <v>1163</v>
      </c>
      <c r="Q3751" s="171">
        <f t="shared" si="179"/>
        <v>1163</v>
      </c>
      <c r="S3751" s="102">
        <f>IF(B3751="NET","",IFERROR(VLOOKUP(O3751,'2) Order Form'!$V$9:$V$905,1,FALSE),"Ikke med I order form"))</f>
        <v>7048652762542</v>
      </c>
    </row>
    <row r="3752" spans="1:19">
      <c r="A3752">
        <v>852071</v>
      </c>
      <c r="B3752" t="s">
        <v>1353</v>
      </c>
      <c r="C3752" t="s">
        <v>3939</v>
      </c>
      <c r="D3752" t="s">
        <v>328</v>
      </c>
      <c r="E3752" t="s">
        <v>400</v>
      </c>
      <c r="F3752" t="s">
        <v>78</v>
      </c>
      <c r="G3752" t="s">
        <v>214</v>
      </c>
      <c r="H3752">
        <v>384</v>
      </c>
      <c r="I3752">
        <v>384</v>
      </c>
      <c r="J3752">
        <v>384</v>
      </c>
      <c r="K3752">
        <v>384</v>
      </c>
      <c r="L3752">
        <v>384</v>
      </c>
      <c r="N3752" s="171" t="str">
        <f t="shared" si="177"/>
        <v>852071-152000-OS</v>
      </c>
      <c r="O3752" s="172">
        <f>IF(B3752="NET","",IF(B3752="","",IFERROR(VLOOKUP(N3752,EAN!$A:$B,2,FALSE),"MANGLER - MÅ OPPDATERE EAN-FANEN")))</f>
        <v>7048652762559</v>
      </c>
      <c r="P3752" s="171">
        <f t="shared" si="178"/>
        <v>384</v>
      </c>
      <c r="Q3752" s="171">
        <f t="shared" si="179"/>
        <v>384</v>
      </c>
      <c r="S3752" s="102" t="str">
        <f>IF(B3752="NET","",IFERROR(VLOOKUP(O3752,'2) Order Form'!$V$9:$V$905,1,FALSE),"Ikke med I order form"))</f>
        <v>Ikke med I order form</v>
      </c>
    </row>
    <row r="3753" spans="1:19">
      <c r="A3753">
        <v>852071</v>
      </c>
      <c r="B3753" t="s">
        <v>1353</v>
      </c>
      <c r="C3753" t="s">
        <v>3939</v>
      </c>
      <c r="D3753" t="s">
        <v>1709</v>
      </c>
      <c r="E3753" t="s">
        <v>1710</v>
      </c>
      <c r="F3753" t="s">
        <v>78</v>
      </c>
      <c r="G3753" t="s">
        <v>214</v>
      </c>
      <c r="H3753">
        <v>0</v>
      </c>
      <c r="I3753">
        <v>0</v>
      </c>
      <c r="J3753">
        <v>0</v>
      </c>
      <c r="K3753">
        <v>0</v>
      </c>
      <c r="L3753">
        <v>0</v>
      </c>
      <c r="N3753" s="171" t="str">
        <f t="shared" si="177"/>
        <v>852071-156400-OS</v>
      </c>
      <c r="O3753" s="172">
        <f>IF(B3753="NET","",IF(B3753="","",IFERROR(VLOOKUP(N3753,EAN!$A:$B,2,FALSE),"MANGLER - MÅ OPPDATERE EAN-FANEN")))</f>
        <v>7048652894526</v>
      </c>
      <c r="P3753" s="171">
        <f t="shared" si="178"/>
        <v>0</v>
      </c>
      <c r="Q3753" s="171">
        <f t="shared" si="179"/>
        <v>0</v>
      </c>
      <c r="S3753" s="102" t="str">
        <f>IF(B3753="NET","",IFERROR(VLOOKUP(O3753,'2) Order Form'!$V$9:$V$905,1,FALSE),"Ikke med I order form"))</f>
        <v>Ikke med I order form</v>
      </c>
    </row>
    <row r="3754" spans="1:19">
      <c r="A3754">
        <v>852071</v>
      </c>
      <c r="B3754" t="s">
        <v>1353</v>
      </c>
      <c r="C3754" t="s">
        <v>3939</v>
      </c>
      <c r="D3754" t="s">
        <v>361</v>
      </c>
      <c r="E3754" t="s">
        <v>362</v>
      </c>
      <c r="F3754" t="s">
        <v>78</v>
      </c>
      <c r="G3754" t="s">
        <v>214</v>
      </c>
      <c r="H3754">
        <v>16</v>
      </c>
      <c r="I3754">
        <v>16</v>
      </c>
      <c r="J3754">
        <v>16</v>
      </c>
      <c r="K3754">
        <v>16</v>
      </c>
      <c r="L3754">
        <v>16</v>
      </c>
      <c r="N3754" s="171" t="str">
        <f t="shared" si="177"/>
        <v>852071-160400-OS</v>
      </c>
      <c r="O3754" s="172">
        <f>IF(B3754="NET","",IF(B3754="","",IFERROR(VLOOKUP(N3754,EAN!$A:$B,2,FALSE),"MANGLER - MÅ OPPDATERE EAN-FANEN")))</f>
        <v>7048652762566</v>
      </c>
      <c r="P3754" s="171">
        <f t="shared" si="178"/>
        <v>16</v>
      </c>
      <c r="Q3754" s="171">
        <f t="shared" si="179"/>
        <v>16</v>
      </c>
      <c r="S3754" s="102" t="str">
        <f>IF(B3754="NET","",IFERROR(VLOOKUP(O3754,'2) Order Form'!$V$9:$V$905,1,FALSE),"Ikke med I order form"))</f>
        <v>Ikke med I order form</v>
      </c>
    </row>
    <row r="3755" spans="1:19">
      <c r="A3755">
        <v>852071</v>
      </c>
      <c r="B3755" t="s">
        <v>1353</v>
      </c>
      <c r="C3755" t="s">
        <v>3939</v>
      </c>
      <c r="D3755" t="s">
        <v>260</v>
      </c>
      <c r="E3755" t="s">
        <v>261</v>
      </c>
      <c r="F3755" t="s">
        <v>78</v>
      </c>
      <c r="G3755" t="s">
        <v>111</v>
      </c>
      <c r="H3755">
        <v>145</v>
      </c>
      <c r="I3755">
        <v>145</v>
      </c>
      <c r="J3755">
        <v>145</v>
      </c>
      <c r="K3755">
        <v>145</v>
      </c>
      <c r="L3755">
        <v>145</v>
      </c>
      <c r="N3755" s="171" t="str">
        <f t="shared" si="177"/>
        <v>852071-161000-OS</v>
      </c>
      <c r="O3755" s="172">
        <f>IF(B3755="NET","",IF(B3755="","",IFERROR(VLOOKUP(N3755,EAN!$A:$B,2,FALSE),"MANGLER - MÅ OPPDATERE EAN-FANEN")))</f>
        <v>7048652894533</v>
      </c>
      <c r="P3755" s="171">
        <f t="shared" si="178"/>
        <v>145</v>
      </c>
      <c r="Q3755" s="171">
        <f t="shared" si="179"/>
        <v>145</v>
      </c>
      <c r="S3755" s="102">
        <f>IF(B3755="NET","",IFERROR(VLOOKUP(O3755,'2) Order Form'!$V$9:$V$905,1,FALSE),"Ikke med I order form"))</f>
        <v>7048652894533</v>
      </c>
    </row>
    <row r="3756" spans="1:19">
      <c r="A3756">
        <v>852071</v>
      </c>
      <c r="B3756" t="s">
        <v>1353</v>
      </c>
      <c r="C3756" t="s">
        <v>3939</v>
      </c>
      <c r="D3756" t="s">
        <v>363</v>
      </c>
      <c r="E3756" t="s">
        <v>364</v>
      </c>
      <c r="F3756" t="s">
        <v>78</v>
      </c>
      <c r="G3756" t="s">
        <v>214</v>
      </c>
      <c r="H3756">
        <v>101</v>
      </c>
      <c r="I3756">
        <v>101</v>
      </c>
      <c r="J3756">
        <v>101</v>
      </c>
      <c r="K3756">
        <v>101</v>
      </c>
      <c r="L3756">
        <v>101</v>
      </c>
      <c r="N3756" s="171" t="str">
        <f t="shared" si="177"/>
        <v>852071-167400-OS</v>
      </c>
      <c r="O3756" s="172">
        <f>IF(B3756="NET","",IF(B3756="","",IFERROR(VLOOKUP(N3756,EAN!$A:$B,2,FALSE),"MANGLER - MÅ OPPDATERE EAN-FANEN")))</f>
        <v>7048652762573</v>
      </c>
      <c r="P3756" s="171">
        <f t="shared" si="178"/>
        <v>101</v>
      </c>
      <c r="Q3756" s="171">
        <f t="shared" si="179"/>
        <v>101</v>
      </c>
      <c r="S3756" s="102" t="str">
        <f>IF(B3756="NET","",IFERROR(VLOOKUP(O3756,'2) Order Form'!$V$9:$V$905,1,FALSE),"Ikke med I order form"))</f>
        <v>Ikke med I order form</v>
      </c>
    </row>
    <row r="3757" spans="1:19">
      <c r="A3757">
        <v>852071</v>
      </c>
      <c r="B3757" t="s">
        <v>1353</v>
      </c>
      <c r="C3757" t="s">
        <v>3939</v>
      </c>
      <c r="D3757" t="s">
        <v>1713</v>
      </c>
      <c r="E3757" t="s">
        <v>1714</v>
      </c>
      <c r="F3757" t="s">
        <v>78</v>
      </c>
      <c r="G3757" t="s">
        <v>214</v>
      </c>
      <c r="H3757">
        <v>305</v>
      </c>
      <c r="I3757">
        <v>305</v>
      </c>
      <c r="J3757">
        <v>305</v>
      </c>
      <c r="K3757">
        <v>305</v>
      </c>
      <c r="L3757">
        <v>305</v>
      </c>
      <c r="N3757" s="171" t="str">
        <f t="shared" si="177"/>
        <v>852071-167900-OS</v>
      </c>
      <c r="O3757" s="172">
        <f>IF(B3757="NET","",IF(B3757="","",IFERROR(VLOOKUP(N3757,EAN!$A:$B,2,FALSE),"MANGLER - MÅ OPPDATERE EAN-FANEN")))</f>
        <v>7048652894540</v>
      </c>
      <c r="P3757" s="171">
        <f t="shared" si="178"/>
        <v>305</v>
      </c>
      <c r="Q3757" s="171">
        <f t="shared" si="179"/>
        <v>305</v>
      </c>
      <c r="S3757" s="102">
        <f>IF(B3757="NET","",IFERROR(VLOOKUP(O3757,'2) Order Form'!$V$9:$V$905,1,FALSE),"Ikke med I order form"))</f>
        <v>7048652894540</v>
      </c>
    </row>
    <row r="3758" spans="1:19">
      <c r="A3758">
        <v>852071</v>
      </c>
      <c r="B3758" t="s">
        <v>1353</v>
      </c>
      <c r="C3758" t="s">
        <v>3939</v>
      </c>
      <c r="D3758" t="s">
        <v>4070</v>
      </c>
      <c r="E3758" t="s">
        <v>4071</v>
      </c>
      <c r="F3758" t="s">
        <v>78</v>
      </c>
      <c r="G3758" t="s">
        <v>111</v>
      </c>
      <c r="H3758">
        <v>0</v>
      </c>
      <c r="I3758">
        <v>0</v>
      </c>
      <c r="J3758">
        <v>0</v>
      </c>
      <c r="K3758">
        <v>0</v>
      </c>
      <c r="L3758">
        <v>0</v>
      </c>
      <c r="N3758" s="171" t="str">
        <f t="shared" si="177"/>
        <v>852071-170500-OS</v>
      </c>
      <c r="O3758" s="172" t="str">
        <f>IF(B3758="NET","",IF(B3758="","",IFERROR(VLOOKUP(N3758,EAN!$A:$B,2,FALSE),"MANGLER - MÅ OPPDATERE EAN-FANEN")))</f>
        <v>MANGLER - MÅ OPPDATERE EAN-FANEN</v>
      </c>
      <c r="P3758" s="171">
        <f t="shared" si="178"/>
        <v>0</v>
      </c>
      <c r="Q3758" s="171">
        <f t="shared" si="179"/>
        <v>0</v>
      </c>
      <c r="S3758" s="102" t="str">
        <f>IF(B3758="NET","",IFERROR(VLOOKUP(O3758,'2) Order Form'!$V$9:$V$905,1,FALSE),"Ikke med I order form"))</f>
        <v>Ikke med I order form</v>
      </c>
    </row>
    <row r="3759" spans="1:19">
      <c r="A3759">
        <v>852071</v>
      </c>
      <c r="B3759" t="s">
        <v>1353</v>
      </c>
      <c r="C3759" t="s">
        <v>3939</v>
      </c>
      <c r="D3759" t="s">
        <v>1102</v>
      </c>
      <c r="E3759" t="s">
        <v>1404</v>
      </c>
      <c r="F3759" t="s">
        <v>78</v>
      </c>
      <c r="G3759" t="s">
        <v>214</v>
      </c>
      <c r="H3759">
        <v>127</v>
      </c>
      <c r="I3759">
        <v>127</v>
      </c>
      <c r="J3759">
        <v>127</v>
      </c>
      <c r="K3759">
        <v>127</v>
      </c>
      <c r="L3759">
        <v>127</v>
      </c>
      <c r="N3759" s="171" t="str">
        <f t="shared" si="177"/>
        <v>852071-198200-OS</v>
      </c>
      <c r="O3759" s="172">
        <f>IF(B3759="NET","",IF(B3759="","",IFERROR(VLOOKUP(N3759,EAN!$A:$B,2,FALSE),"MANGLER - MÅ OPPDATERE EAN-FANEN")))</f>
        <v>7048652762580</v>
      </c>
      <c r="P3759" s="171">
        <f t="shared" si="178"/>
        <v>127</v>
      </c>
      <c r="Q3759" s="171">
        <f t="shared" si="179"/>
        <v>127</v>
      </c>
      <c r="S3759" s="102" t="str">
        <f>IF(B3759="NET","",IFERROR(VLOOKUP(O3759,'2) Order Form'!$V$9:$V$905,1,FALSE),"Ikke med I order form"))</f>
        <v>Ikke med I order form</v>
      </c>
    </row>
    <row r="3760" spans="1:19">
      <c r="A3760">
        <v>852071</v>
      </c>
      <c r="B3760" t="s">
        <v>1353</v>
      </c>
      <c r="C3760" t="s">
        <v>3939</v>
      </c>
      <c r="D3760" t="s">
        <v>251</v>
      </c>
      <c r="E3760" t="s">
        <v>252</v>
      </c>
      <c r="F3760" t="s">
        <v>78</v>
      </c>
      <c r="G3760" t="s">
        <v>111</v>
      </c>
      <c r="H3760">
        <v>379</v>
      </c>
      <c r="I3760">
        <v>379</v>
      </c>
      <c r="J3760">
        <v>379</v>
      </c>
      <c r="K3760">
        <v>379</v>
      </c>
      <c r="L3760">
        <v>379</v>
      </c>
      <c r="N3760" s="171" t="str">
        <f t="shared" si="177"/>
        <v>852071-200100-OS</v>
      </c>
      <c r="O3760" s="172">
        <f>IF(B3760="NET","",IF(B3760="","",IFERROR(VLOOKUP(N3760,EAN!$A:$B,2,FALSE),"MANGLER - MÅ OPPDATERE EAN-FANEN")))</f>
        <v>7048652762597</v>
      </c>
      <c r="P3760" s="171">
        <f t="shared" si="178"/>
        <v>379</v>
      </c>
      <c r="Q3760" s="171">
        <f t="shared" si="179"/>
        <v>379</v>
      </c>
      <c r="S3760" s="102">
        <f>IF(B3760="NET","",IFERROR(VLOOKUP(O3760,'2) Order Form'!$V$9:$V$905,1,FALSE),"Ikke med I order form"))</f>
        <v>7048652762597</v>
      </c>
    </row>
    <row r="3761" spans="1:19">
      <c r="A3761">
        <v>852071</v>
      </c>
      <c r="B3761" t="s">
        <v>1353</v>
      </c>
      <c r="C3761" t="s">
        <v>3939</v>
      </c>
      <c r="D3761" t="s">
        <v>4128</v>
      </c>
      <c r="E3761" t="s">
        <v>4129</v>
      </c>
      <c r="F3761" t="s">
        <v>78</v>
      </c>
      <c r="G3761" t="s">
        <v>111</v>
      </c>
      <c r="H3761">
        <v>0</v>
      </c>
      <c r="I3761">
        <v>0</v>
      </c>
      <c r="J3761">
        <v>0</v>
      </c>
      <c r="K3761">
        <v>0</v>
      </c>
      <c r="L3761">
        <v>0</v>
      </c>
      <c r="N3761" s="171" t="str">
        <f t="shared" si="177"/>
        <v>852071-201000-OS</v>
      </c>
      <c r="O3761" s="172" t="str">
        <f>IF(B3761="NET","",IF(B3761="","",IFERROR(VLOOKUP(N3761,EAN!$A:$B,2,FALSE),"MANGLER - MÅ OPPDATERE EAN-FANEN")))</f>
        <v>MANGLER - MÅ OPPDATERE EAN-FANEN</v>
      </c>
      <c r="P3761" s="171">
        <f t="shared" si="178"/>
        <v>0</v>
      </c>
      <c r="Q3761" s="171">
        <f t="shared" si="179"/>
        <v>0</v>
      </c>
      <c r="S3761" s="102" t="str">
        <f>IF(B3761="NET","",IFERROR(VLOOKUP(O3761,'2) Order Form'!$V$9:$V$905,1,FALSE),"Ikke med I order form"))</f>
        <v>Ikke med I order form</v>
      </c>
    </row>
    <row r="3762" spans="1:19">
      <c r="A3762">
        <v>852071</v>
      </c>
      <c r="B3762" t="s">
        <v>1353</v>
      </c>
      <c r="C3762" t="s">
        <v>3939</v>
      </c>
      <c r="D3762" t="s">
        <v>1103</v>
      </c>
      <c r="E3762" t="s">
        <v>1383</v>
      </c>
      <c r="F3762" t="s">
        <v>78</v>
      </c>
      <c r="G3762" t="s">
        <v>214</v>
      </c>
      <c r="H3762">
        <v>418</v>
      </c>
      <c r="I3762">
        <v>418</v>
      </c>
      <c r="J3762">
        <v>418</v>
      </c>
      <c r="K3762">
        <v>418</v>
      </c>
      <c r="L3762">
        <v>418</v>
      </c>
      <c r="N3762" s="171" t="str">
        <f t="shared" si="177"/>
        <v>852071-202429-OS</v>
      </c>
      <c r="O3762" s="172">
        <f>IF(B3762="NET","",IF(B3762="","",IFERROR(VLOOKUP(N3762,EAN!$A:$B,2,FALSE),"MANGLER - MÅ OPPDATERE EAN-FANEN")))</f>
        <v>7048652762863</v>
      </c>
      <c r="P3762" s="171">
        <f t="shared" si="178"/>
        <v>418</v>
      </c>
      <c r="Q3762" s="171">
        <f t="shared" si="179"/>
        <v>418</v>
      </c>
      <c r="S3762" s="102" t="str">
        <f>IF(B3762="NET","",IFERROR(VLOOKUP(O3762,'2) Order Form'!$V$9:$V$905,1,FALSE),"Ikke med I order form"))</f>
        <v>Ikke med I order form</v>
      </c>
    </row>
    <row r="3763" spans="1:19">
      <c r="A3763">
        <v>852071</v>
      </c>
      <c r="B3763" t="s">
        <v>1353</v>
      </c>
      <c r="C3763" t="s">
        <v>3939</v>
      </c>
      <c r="D3763" t="s">
        <v>1105</v>
      </c>
      <c r="E3763" t="s">
        <v>1385</v>
      </c>
      <c r="F3763" t="s">
        <v>78</v>
      </c>
      <c r="G3763" t="s">
        <v>214</v>
      </c>
      <c r="H3763">
        <v>34</v>
      </c>
      <c r="I3763">
        <v>34</v>
      </c>
      <c r="J3763">
        <v>34</v>
      </c>
      <c r="K3763">
        <v>34</v>
      </c>
      <c r="L3763">
        <v>34</v>
      </c>
      <c r="N3763" s="171" t="str">
        <f t="shared" si="177"/>
        <v>852071-206129-OS</v>
      </c>
      <c r="O3763" s="172">
        <f>IF(B3763="NET","",IF(B3763="","",IFERROR(VLOOKUP(N3763,EAN!$A:$B,2,FALSE),"MANGLER - MÅ OPPDATERE EAN-FANEN")))</f>
        <v>7048652762603</v>
      </c>
      <c r="P3763" s="171">
        <f t="shared" si="178"/>
        <v>34</v>
      </c>
      <c r="Q3763" s="171">
        <f t="shared" si="179"/>
        <v>34</v>
      </c>
      <c r="S3763" s="102" t="str">
        <f>IF(B3763="NET","",IFERROR(VLOOKUP(O3763,'2) Order Form'!$V$9:$V$905,1,FALSE),"Ikke med I order form"))</f>
        <v>Ikke med I order form</v>
      </c>
    </row>
    <row r="3764" spans="1:19">
      <c r="A3764">
        <v>852071</v>
      </c>
      <c r="B3764" t="s">
        <v>1353</v>
      </c>
      <c r="C3764" t="s">
        <v>3939</v>
      </c>
      <c r="D3764" t="s">
        <v>1704</v>
      </c>
      <c r="E3764" t="s">
        <v>1705</v>
      </c>
      <c r="F3764" t="s">
        <v>78</v>
      </c>
      <c r="G3764" t="s">
        <v>214</v>
      </c>
      <c r="H3764">
        <v>185</v>
      </c>
      <c r="I3764">
        <v>185</v>
      </c>
      <c r="J3764">
        <v>185</v>
      </c>
      <c r="K3764">
        <v>185</v>
      </c>
      <c r="L3764">
        <v>185</v>
      </c>
      <c r="N3764" s="171" t="str">
        <f t="shared" si="177"/>
        <v>852071-206700-OS</v>
      </c>
      <c r="O3764" s="172">
        <f>IF(B3764="NET","",IF(B3764="","",IFERROR(VLOOKUP(N3764,EAN!$A:$B,2,FALSE),"MANGLER - MÅ OPPDATERE EAN-FANEN")))</f>
        <v>7048652894557</v>
      </c>
      <c r="P3764" s="171">
        <f t="shared" si="178"/>
        <v>185</v>
      </c>
      <c r="Q3764" s="171">
        <f t="shared" si="179"/>
        <v>185</v>
      </c>
      <c r="S3764" s="102">
        <f>IF(B3764="NET","",IFERROR(VLOOKUP(O3764,'2) Order Form'!$V$9:$V$905,1,FALSE),"Ikke med I order form"))</f>
        <v>7048652894557</v>
      </c>
    </row>
    <row r="3765" spans="1:19">
      <c r="A3765" s="140">
        <v>852072</v>
      </c>
      <c r="B3765" t="s">
        <v>170</v>
      </c>
      <c r="H3765" s="140">
        <v>202341</v>
      </c>
      <c r="I3765" s="140">
        <v>202342</v>
      </c>
      <c r="J3765" s="140">
        <v>202343</v>
      </c>
      <c r="K3765" s="140">
        <v>202344</v>
      </c>
      <c r="L3765" s="140">
        <v>202345</v>
      </c>
      <c r="N3765" s="171" t="str">
        <f t="shared" si="177"/>
        <v>852072-</v>
      </c>
      <c r="O3765" s="172" t="str">
        <f>IF(B3765="NET","",IF(B3765="","",IFERROR(VLOOKUP(N3765,EAN!$A:$B,2,FALSE),"MANGLER - MÅ OPPDATERE EAN-FANEN")))</f>
        <v/>
      </c>
      <c r="P3765" s="171">
        <f t="shared" si="178"/>
        <v>202341</v>
      </c>
      <c r="Q3765" s="171">
        <f t="shared" si="179"/>
        <v>202345</v>
      </c>
      <c r="S3765" s="102" t="str">
        <f>IF(B3765="NET","",IFERROR(VLOOKUP(O3765,'2) Order Form'!$V$9:$V$905,1,FALSE),"Ikke med I order form"))</f>
        <v/>
      </c>
    </row>
    <row r="3766" spans="1:19">
      <c r="A3766">
        <v>852072</v>
      </c>
      <c r="B3766" t="s">
        <v>1354</v>
      </c>
      <c r="C3766" t="s">
        <v>3939</v>
      </c>
      <c r="D3766" t="s">
        <v>369</v>
      </c>
      <c r="E3766" t="s">
        <v>370</v>
      </c>
      <c r="F3766" t="s">
        <v>78</v>
      </c>
      <c r="G3766" t="s">
        <v>111</v>
      </c>
      <c r="H3766">
        <v>59</v>
      </c>
      <c r="I3766">
        <v>59</v>
      </c>
      <c r="J3766">
        <v>59</v>
      </c>
      <c r="K3766">
        <v>59</v>
      </c>
      <c r="L3766">
        <v>59</v>
      </c>
      <c r="N3766" s="171" t="str">
        <f t="shared" si="177"/>
        <v>852072-220400-OS</v>
      </c>
      <c r="O3766" s="172">
        <f>IF(B3766="NET","",IF(B3766="","",IFERROR(VLOOKUP(N3766,EAN!$A:$B,2,FALSE),"MANGLER - MÅ OPPDATERE EAN-FANEN")))</f>
        <v>7048652762504</v>
      </c>
      <c r="P3766" s="171">
        <f t="shared" si="178"/>
        <v>59</v>
      </c>
      <c r="Q3766" s="171">
        <f t="shared" si="179"/>
        <v>59</v>
      </c>
      <c r="S3766" s="102">
        <f>IF(B3766="NET","",IFERROR(VLOOKUP(O3766,'2) Order Form'!$V$9:$V$905,1,FALSE),"Ikke med I order form"))</f>
        <v>7048652762504</v>
      </c>
    </row>
    <row r="3767" spans="1:19">
      <c r="A3767">
        <v>852072</v>
      </c>
      <c r="B3767" t="s">
        <v>1354</v>
      </c>
      <c r="C3767" t="s">
        <v>3939</v>
      </c>
      <c r="D3767" t="s">
        <v>1106</v>
      </c>
      <c r="E3767" t="s">
        <v>1462</v>
      </c>
      <c r="F3767" t="s">
        <v>78</v>
      </c>
      <c r="G3767" t="s">
        <v>214</v>
      </c>
      <c r="H3767">
        <v>0</v>
      </c>
      <c r="I3767">
        <v>0</v>
      </c>
      <c r="J3767">
        <v>0</v>
      </c>
      <c r="K3767">
        <v>0</v>
      </c>
      <c r="L3767">
        <v>0</v>
      </c>
      <c r="N3767" s="171" t="str">
        <f t="shared" si="177"/>
        <v>852072-221000-OS</v>
      </c>
      <c r="O3767" s="172">
        <f>IF(B3767="NET","",IF(B3767="","",IFERROR(VLOOKUP(N3767,EAN!$A:$B,2,FALSE),"MANGLER - MÅ OPPDATERE EAN-FANEN")))</f>
        <v>7048652762511</v>
      </c>
      <c r="P3767" s="171">
        <f t="shared" si="178"/>
        <v>0</v>
      </c>
      <c r="Q3767" s="171">
        <f t="shared" si="179"/>
        <v>0</v>
      </c>
      <c r="S3767" s="102" t="str">
        <f>IF(B3767="NET","",IFERROR(VLOOKUP(O3767,'2) Order Form'!$V$9:$V$905,1,FALSE),"Ikke med I order form"))</f>
        <v>Ikke med I order form</v>
      </c>
    </row>
    <row r="3768" spans="1:19">
      <c r="A3768" s="140">
        <v>852073</v>
      </c>
      <c r="B3768" t="s">
        <v>170</v>
      </c>
      <c r="H3768" s="140">
        <v>202341</v>
      </c>
      <c r="I3768" s="140">
        <v>202342</v>
      </c>
      <c r="J3768" s="140">
        <v>202343</v>
      </c>
      <c r="K3768" s="140">
        <v>202344</v>
      </c>
      <c r="L3768" s="140">
        <v>202345</v>
      </c>
      <c r="N3768" s="171" t="str">
        <f t="shared" si="177"/>
        <v>852073-</v>
      </c>
      <c r="O3768" s="172" t="str">
        <f>IF(B3768="NET","",IF(B3768="","",IFERROR(VLOOKUP(N3768,EAN!$A:$B,2,FALSE),"MANGLER - MÅ OPPDATERE EAN-FANEN")))</f>
        <v/>
      </c>
      <c r="P3768" s="171">
        <f t="shared" si="178"/>
        <v>202341</v>
      </c>
      <c r="Q3768" s="171">
        <f t="shared" si="179"/>
        <v>202345</v>
      </c>
      <c r="S3768" s="102" t="str">
        <f>IF(B3768="NET","",IFERROR(VLOOKUP(O3768,'2) Order Form'!$V$9:$V$905,1,FALSE),"Ikke med I order form"))</f>
        <v/>
      </c>
    </row>
    <row r="3769" spans="1:19">
      <c r="A3769">
        <v>852073</v>
      </c>
      <c r="B3769" t="s">
        <v>1386</v>
      </c>
      <c r="C3769" t="s">
        <v>3939</v>
      </c>
      <c r="D3769" t="s">
        <v>257</v>
      </c>
      <c r="E3769" t="s">
        <v>310</v>
      </c>
      <c r="F3769" t="s">
        <v>78</v>
      </c>
      <c r="G3769" t="s">
        <v>111</v>
      </c>
      <c r="H3769">
        <v>120</v>
      </c>
      <c r="I3769">
        <v>120</v>
      </c>
      <c r="J3769">
        <v>120</v>
      </c>
      <c r="K3769">
        <v>120</v>
      </c>
      <c r="L3769">
        <v>120</v>
      </c>
      <c r="N3769" s="171" t="str">
        <f t="shared" si="177"/>
        <v>852073-230100-OS</v>
      </c>
      <c r="O3769" s="172">
        <f>IF(B3769="NET","",IF(B3769="","",IFERROR(VLOOKUP(N3769,EAN!$A:$B,2,FALSE),"MANGLER - MÅ OPPDATERE EAN-FANEN")))</f>
        <v>7048652762412</v>
      </c>
      <c r="P3769" s="171">
        <f t="shared" si="178"/>
        <v>120</v>
      </c>
      <c r="Q3769" s="171">
        <f t="shared" si="179"/>
        <v>120</v>
      </c>
      <c r="S3769" s="102">
        <f>IF(B3769="NET","",IFERROR(VLOOKUP(O3769,'2) Order Form'!$V$9:$V$905,1,FALSE),"Ikke med I order form"))</f>
        <v>7048652762412</v>
      </c>
    </row>
    <row r="3770" spans="1:19">
      <c r="A3770" s="140">
        <v>852074</v>
      </c>
      <c r="B3770" t="s">
        <v>170</v>
      </c>
      <c r="H3770" s="140">
        <v>202341</v>
      </c>
      <c r="I3770" s="140">
        <v>202342</v>
      </c>
      <c r="J3770" s="140">
        <v>202343</v>
      </c>
      <c r="K3770" s="140">
        <v>202344</v>
      </c>
      <c r="L3770" s="140">
        <v>202345</v>
      </c>
      <c r="N3770" s="171" t="str">
        <f t="shared" si="177"/>
        <v>852074-</v>
      </c>
      <c r="O3770" s="172" t="str">
        <f>IF(B3770="NET","",IF(B3770="","",IFERROR(VLOOKUP(N3770,EAN!$A:$B,2,FALSE),"MANGLER - MÅ OPPDATERE EAN-FANEN")))</f>
        <v/>
      </c>
      <c r="P3770" s="171">
        <f t="shared" si="178"/>
        <v>202341</v>
      </c>
      <c r="Q3770" s="171">
        <f t="shared" si="179"/>
        <v>202345</v>
      </c>
      <c r="S3770" s="102" t="str">
        <f>IF(B3770="NET","",IFERROR(VLOOKUP(O3770,'2) Order Form'!$V$9:$V$905,1,FALSE),"Ikke med I order form"))</f>
        <v/>
      </c>
    </row>
    <row r="3771" spans="1:19">
      <c r="A3771">
        <v>852074</v>
      </c>
      <c r="B3771" t="s">
        <v>1387</v>
      </c>
      <c r="C3771" t="s">
        <v>3939</v>
      </c>
      <c r="D3771" t="s">
        <v>4072</v>
      </c>
      <c r="E3771" t="s">
        <v>4073</v>
      </c>
      <c r="F3771" t="s">
        <v>78</v>
      </c>
      <c r="G3771" t="s">
        <v>111</v>
      </c>
      <c r="H3771">
        <v>0</v>
      </c>
      <c r="I3771">
        <v>0</v>
      </c>
      <c r="J3771">
        <v>0</v>
      </c>
      <c r="K3771">
        <v>0</v>
      </c>
      <c r="L3771">
        <v>0</v>
      </c>
      <c r="N3771" s="171" t="str">
        <f t="shared" si="177"/>
        <v>852074-061000-OS</v>
      </c>
      <c r="O3771" s="172" t="str">
        <f>IF(B3771="NET","",IF(B3771="","",IFERROR(VLOOKUP(N3771,EAN!$A:$B,2,FALSE),"MANGLER - MÅ OPPDATERE EAN-FANEN")))</f>
        <v>MANGLER - MÅ OPPDATERE EAN-FANEN</v>
      </c>
      <c r="P3771" s="171">
        <f t="shared" si="178"/>
        <v>0</v>
      </c>
      <c r="Q3771" s="171">
        <f t="shared" si="179"/>
        <v>0</v>
      </c>
      <c r="S3771" s="102" t="str">
        <f>IF(B3771="NET","",IFERROR(VLOOKUP(O3771,'2) Order Form'!$V$9:$V$905,1,FALSE),"Ikke med I order form"))</f>
        <v>Ikke med I order form</v>
      </c>
    </row>
    <row r="3772" spans="1:19">
      <c r="A3772">
        <v>852074</v>
      </c>
      <c r="B3772" t="s">
        <v>1387</v>
      </c>
      <c r="C3772" t="s">
        <v>3939</v>
      </c>
      <c r="D3772" t="s">
        <v>1104</v>
      </c>
      <c r="E3772" t="s">
        <v>1384</v>
      </c>
      <c r="F3772" t="s">
        <v>78</v>
      </c>
      <c r="G3772" t="s">
        <v>214</v>
      </c>
      <c r="H3772">
        <v>0</v>
      </c>
      <c r="I3772">
        <v>0</v>
      </c>
      <c r="J3772">
        <v>0</v>
      </c>
      <c r="K3772">
        <v>0</v>
      </c>
      <c r="L3772">
        <v>0</v>
      </c>
      <c r="N3772" s="171" t="str">
        <f t="shared" si="177"/>
        <v>852074-061700-OS</v>
      </c>
      <c r="O3772" s="172">
        <f>IF(B3772="NET","",IF(B3772="","",IFERROR(VLOOKUP(N3772,EAN!$A:$B,2,FALSE),"MANGLER - MÅ OPPDATERE EAN-FANEN")))</f>
        <v>7048652762870</v>
      </c>
      <c r="P3772" s="171">
        <f t="shared" si="178"/>
        <v>0</v>
      </c>
      <c r="Q3772" s="171">
        <f t="shared" si="179"/>
        <v>0</v>
      </c>
      <c r="S3772" s="102" t="str">
        <f>IF(B3772="NET","",IFERROR(VLOOKUP(O3772,'2) Order Form'!$V$9:$V$905,1,FALSE),"Ikke med I order form"))</f>
        <v>Ikke med I order form</v>
      </c>
    </row>
    <row r="3773" spans="1:19">
      <c r="A3773">
        <v>852074</v>
      </c>
      <c r="B3773" t="s">
        <v>1387</v>
      </c>
      <c r="C3773" t="s">
        <v>3939</v>
      </c>
      <c r="D3773" t="s">
        <v>1715</v>
      </c>
      <c r="E3773" t="s">
        <v>1716</v>
      </c>
      <c r="F3773" t="s">
        <v>78</v>
      </c>
      <c r="G3773" t="s">
        <v>214</v>
      </c>
      <c r="H3773">
        <v>34</v>
      </c>
      <c r="I3773">
        <v>34</v>
      </c>
      <c r="J3773">
        <v>34</v>
      </c>
      <c r="K3773">
        <v>34</v>
      </c>
      <c r="L3773">
        <v>34</v>
      </c>
      <c r="N3773" s="171" t="str">
        <f t="shared" si="177"/>
        <v>852074-066700-OS</v>
      </c>
      <c r="O3773" s="172">
        <f>IF(B3773="NET","",IF(B3773="","",IFERROR(VLOOKUP(N3773,EAN!$A:$B,2,FALSE),"MANGLER - MÅ OPPDATERE EAN-FANEN")))</f>
        <v>7048652895905</v>
      </c>
      <c r="P3773" s="171">
        <f t="shared" si="178"/>
        <v>34</v>
      </c>
      <c r="Q3773" s="171">
        <f t="shared" si="179"/>
        <v>34</v>
      </c>
      <c r="S3773" s="102">
        <f>IF(B3773="NET","",IFERROR(VLOOKUP(O3773,'2) Order Form'!$V$9:$V$905,1,FALSE),"Ikke med I order form"))</f>
        <v>7048652895905</v>
      </c>
    </row>
    <row r="3774" spans="1:19">
      <c r="A3774">
        <v>852074</v>
      </c>
      <c r="B3774" t="s">
        <v>1387</v>
      </c>
      <c r="C3774" t="s">
        <v>3939</v>
      </c>
      <c r="D3774" t="s">
        <v>1098</v>
      </c>
      <c r="E3774" t="s">
        <v>1380</v>
      </c>
      <c r="F3774" t="s">
        <v>78</v>
      </c>
      <c r="G3774" t="s">
        <v>214</v>
      </c>
      <c r="H3774">
        <v>64</v>
      </c>
      <c r="I3774">
        <v>64</v>
      </c>
      <c r="J3774">
        <v>64</v>
      </c>
      <c r="K3774">
        <v>64</v>
      </c>
      <c r="L3774">
        <v>64</v>
      </c>
      <c r="N3774" s="171" t="str">
        <f t="shared" si="177"/>
        <v>852074-070600-OS</v>
      </c>
      <c r="O3774" s="172">
        <f>IF(B3774="NET","",IF(B3774="","",IFERROR(VLOOKUP(N3774,EAN!$A:$B,2,FALSE),"MANGLER - MÅ OPPDATERE EAN-FANEN")))</f>
        <v>7048652762306</v>
      </c>
      <c r="P3774" s="171">
        <f t="shared" si="178"/>
        <v>64</v>
      </c>
      <c r="Q3774" s="171">
        <f t="shared" si="179"/>
        <v>64</v>
      </c>
      <c r="S3774" s="102" t="str">
        <f>IF(B3774="NET","",IFERROR(VLOOKUP(O3774,'2) Order Form'!$V$9:$V$905,1,FALSE),"Ikke med I order form"))</f>
        <v>Ikke med I order form</v>
      </c>
    </row>
    <row r="3775" spans="1:19">
      <c r="A3775">
        <v>852074</v>
      </c>
      <c r="B3775" t="s">
        <v>1387</v>
      </c>
      <c r="C3775" t="s">
        <v>3939</v>
      </c>
      <c r="D3775" t="s">
        <v>1707</v>
      </c>
      <c r="E3775" t="s">
        <v>1708</v>
      </c>
      <c r="F3775" t="s">
        <v>78</v>
      </c>
      <c r="G3775" t="s">
        <v>214</v>
      </c>
      <c r="H3775">
        <v>64</v>
      </c>
      <c r="I3775">
        <v>64</v>
      </c>
      <c r="J3775">
        <v>64</v>
      </c>
      <c r="K3775">
        <v>64</v>
      </c>
      <c r="L3775">
        <v>64</v>
      </c>
      <c r="N3775" s="171" t="str">
        <f t="shared" si="177"/>
        <v>852074-076400-OS</v>
      </c>
      <c r="O3775" s="172">
        <f>IF(B3775="NET","",IF(B3775="","",IFERROR(VLOOKUP(N3775,EAN!$A:$B,2,FALSE),"MANGLER - MÅ OPPDATERE EAN-FANEN")))</f>
        <v>7048652894472</v>
      </c>
      <c r="P3775" s="171">
        <f t="shared" si="178"/>
        <v>64</v>
      </c>
      <c r="Q3775" s="171">
        <f t="shared" si="179"/>
        <v>64</v>
      </c>
      <c r="S3775" s="102">
        <f>IF(B3775="NET","",IFERROR(VLOOKUP(O3775,'2) Order Form'!$V$9:$V$905,1,FALSE),"Ikke med I order form"))</f>
        <v>7048652894472</v>
      </c>
    </row>
    <row r="3776" spans="1:19">
      <c r="A3776">
        <v>852074</v>
      </c>
      <c r="B3776" t="s">
        <v>1387</v>
      </c>
      <c r="C3776" t="s">
        <v>3939</v>
      </c>
      <c r="D3776" t="s">
        <v>4074</v>
      </c>
      <c r="E3776" t="s">
        <v>4075</v>
      </c>
      <c r="F3776" t="s">
        <v>78</v>
      </c>
      <c r="G3776" t="s">
        <v>111</v>
      </c>
      <c r="H3776">
        <v>0</v>
      </c>
      <c r="I3776">
        <v>0</v>
      </c>
      <c r="J3776">
        <v>0</v>
      </c>
      <c r="K3776">
        <v>0</v>
      </c>
      <c r="L3776">
        <v>0</v>
      </c>
      <c r="N3776" s="171" t="str">
        <f t="shared" si="177"/>
        <v>852074-079100-OS</v>
      </c>
      <c r="O3776" s="172" t="str">
        <f>IF(B3776="NET","",IF(B3776="","",IFERROR(VLOOKUP(N3776,EAN!$A:$B,2,FALSE),"MANGLER - MÅ OPPDATERE EAN-FANEN")))</f>
        <v>MANGLER - MÅ OPPDATERE EAN-FANEN</v>
      </c>
      <c r="P3776" s="171">
        <f t="shared" si="178"/>
        <v>0</v>
      </c>
      <c r="Q3776" s="171">
        <f t="shared" si="179"/>
        <v>0</v>
      </c>
      <c r="S3776" s="102" t="str">
        <f>IF(B3776="NET","",IFERROR(VLOOKUP(O3776,'2) Order Form'!$V$9:$V$905,1,FALSE),"Ikke med I order form"))</f>
        <v>Ikke med I order form</v>
      </c>
    </row>
    <row r="3777" spans="1:19">
      <c r="A3777">
        <v>852074</v>
      </c>
      <c r="B3777" t="s">
        <v>1387</v>
      </c>
      <c r="C3777" t="s">
        <v>3939</v>
      </c>
      <c r="D3777" t="s">
        <v>1101</v>
      </c>
      <c r="E3777" t="s">
        <v>1382</v>
      </c>
      <c r="F3777" t="s">
        <v>78</v>
      </c>
      <c r="G3777" t="s">
        <v>111</v>
      </c>
      <c r="H3777">
        <v>119</v>
      </c>
      <c r="I3777">
        <v>119</v>
      </c>
      <c r="J3777">
        <v>119</v>
      </c>
      <c r="K3777">
        <v>119</v>
      </c>
      <c r="L3777">
        <v>119</v>
      </c>
      <c r="N3777" s="171" t="str">
        <f t="shared" si="177"/>
        <v>852074-150500-OS</v>
      </c>
      <c r="O3777" s="172">
        <f>IF(B3777="NET","",IF(B3777="","",IFERROR(VLOOKUP(N3777,EAN!$A:$B,2,FALSE),"MANGLER - MÅ OPPDATERE EAN-FANEN")))</f>
        <v>7048652762313</v>
      </c>
      <c r="P3777" s="171">
        <f t="shared" si="178"/>
        <v>119</v>
      </c>
      <c r="Q3777" s="171">
        <f t="shared" si="179"/>
        <v>119</v>
      </c>
      <c r="S3777" s="102">
        <f>IF(B3777="NET","",IFERROR(VLOOKUP(O3777,'2) Order Form'!$V$9:$V$905,1,FALSE),"Ikke med I order form"))</f>
        <v>7048652762313</v>
      </c>
    </row>
    <row r="3778" spans="1:19">
      <c r="A3778">
        <v>852074</v>
      </c>
      <c r="B3778" t="s">
        <v>1387</v>
      </c>
      <c r="C3778" t="s">
        <v>3939</v>
      </c>
      <c r="D3778" t="s">
        <v>328</v>
      </c>
      <c r="E3778" t="s">
        <v>400</v>
      </c>
      <c r="F3778" t="s">
        <v>78</v>
      </c>
      <c r="G3778" t="s">
        <v>214</v>
      </c>
      <c r="H3778">
        <v>78</v>
      </c>
      <c r="I3778">
        <v>78</v>
      </c>
      <c r="J3778">
        <v>78</v>
      </c>
      <c r="K3778">
        <v>78</v>
      </c>
      <c r="L3778">
        <v>78</v>
      </c>
      <c r="N3778" s="171" t="str">
        <f t="shared" si="177"/>
        <v>852074-152000-OS</v>
      </c>
      <c r="O3778" s="172">
        <f>IF(B3778="NET","",IF(B3778="","",IFERROR(VLOOKUP(N3778,EAN!$A:$B,2,FALSE),"MANGLER - MÅ OPPDATERE EAN-FANEN")))</f>
        <v>7048652762320</v>
      </c>
      <c r="P3778" s="171">
        <f t="shared" si="178"/>
        <v>78</v>
      </c>
      <c r="Q3778" s="171">
        <f t="shared" si="179"/>
        <v>78</v>
      </c>
      <c r="S3778" s="102" t="str">
        <f>IF(B3778="NET","",IFERROR(VLOOKUP(O3778,'2) Order Form'!$V$9:$V$905,1,FALSE),"Ikke med I order form"))</f>
        <v>Ikke med I order form</v>
      </c>
    </row>
    <row r="3779" spans="1:19">
      <c r="A3779">
        <v>852074</v>
      </c>
      <c r="B3779" t="s">
        <v>1387</v>
      </c>
      <c r="C3779" t="s">
        <v>3939</v>
      </c>
      <c r="D3779" t="s">
        <v>361</v>
      </c>
      <c r="E3779" t="s">
        <v>362</v>
      </c>
      <c r="F3779" t="s">
        <v>78</v>
      </c>
      <c r="G3779" t="s">
        <v>214</v>
      </c>
      <c r="H3779">
        <v>4</v>
      </c>
      <c r="I3779">
        <v>4</v>
      </c>
      <c r="J3779">
        <v>4</v>
      </c>
      <c r="K3779">
        <v>4</v>
      </c>
      <c r="L3779">
        <v>4</v>
      </c>
      <c r="N3779" s="171" t="str">
        <f t="shared" si="177"/>
        <v>852074-160400-OS</v>
      </c>
      <c r="O3779" s="172">
        <f>IF(B3779="NET","",IF(B3779="","",IFERROR(VLOOKUP(N3779,EAN!$A:$B,2,FALSE),"MANGLER - MÅ OPPDATERE EAN-FANEN")))</f>
        <v>7048652762337</v>
      </c>
      <c r="P3779" s="171">
        <f t="shared" si="178"/>
        <v>4</v>
      </c>
      <c r="Q3779" s="171">
        <f t="shared" si="179"/>
        <v>4</v>
      </c>
      <c r="S3779" s="102" t="str">
        <f>IF(B3779="NET","",IFERROR(VLOOKUP(O3779,'2) Order Form'!$V$9:$V$905,1,FALSE),"Ikke med I order form"))</f>
        <v>Ikke med I order form</v>
      </c>
    </row>
    <row r="3780" spans="1:19">
      <c r="A3780">
        <v>852074</v>
      </c>
      <c r="B3780" t="s">
        <v>1387</v>
      </c>
      <c r="C3780" t="s">
        <v>3939</v>
      </c>
      <c r="D3780" t="s">
        <v>363</v>
      </c>
      <c r="E3780" t="s">
        <v>364</v>
      </c>
      <c r="F3780" t="s">
        <v>78</v>
      </c>
      <c r="G3780" t="s">
        <v>214</v>
      </c>
      <c r="H3780">
        <v>67</v>
      </c>
      <c r="I3780">
        <v>67</v>
      </c>
      <c r="J3780">
        <v>67</v>
      </c>
      <c r="K3780">
        <v>67</v>
      </c>
      <c r="L3780">
        <v>67</v>
      </c>
      <c r="N3780" s="171" t="str">
        <f t="shared" si="177"/>
        <v>852074-167400-OS</v>
      </c>
      <c r="O3780" s="172">
        <f>IF(B3780="NET","",IF(B3780="","",IFERROR(VLOOKUP(N3780,EAN!$A:$B,2,FALSE),"MANGLER - MÅ OPPDATERE EAN-FANEN")))</f>
        <v>7048652762344</v>
      </c>
      <c r="P3780" s="171">
        <f t="shared" si="178"/>
        <v>67</v>
      </c>
      <c r="Q3780" s="171">
        <f t="shared" si="179"/>
        <v>67</v>
      </c>
      <c r="S3780" s="102" t="str">
        <f>IF(B3780="NET","",IFERROR(VLOOKUP(O3780,'2) Order Form'!$V$9:$V$905,1,FALSE),"Ikke med I order form"))</f>
        <v>Ikke med I order form</v>
      </c>
    </row>
    <row r="3781" spans="1:19">
      <c r="A3781">
        <v>852074</v>
      </c>
      <c r="B3781" t="s">
        <v>1387</v>
      </c>
      <c r="C3781" t="s">
        <v>3939</v>
      </c>
      <c r="D3781" t="s">
        <v>1702</v>
      </c>
      <c r="E3781" t="s">
        <v>1703</v>
      </c>
      <c r="F3781" t="s">
        <v>78</v>
      </c>
      <c r="G3781" t="s">
        <v>111</v>
      </c>
      <c r="H3781">
        <v>26</v>
      </c>
      <c r="I3781">
        <v>26</v>
      </c>
      <c r="J3781">
        <v>26</v>
      </c>
      <c r="K3781">
        <v>26</v>
      </c>
      <c r="L3781">
        <v>26</v>
      </c>
      <c r="N3781" s="171" t="str">
        <f t="shared" si="177"/>
        <v>852074-169100-OS</v>
      </c>
      <c r="O3781" s="172">
        <f>IF(B3781="NET","",IF(B3781="","",IFERROR(VLOOKUP(N3781,EAN!$A:$B,2,FALSE),"MANGLER - MÅ OPPDATERE EAN-FANEN")))</f>
        <v>7048652894489</v>
      </c>
      <c r="P3781" s="171">
        <f t="shared" si="178"/>
        <v>26</v>
      </c>
      <c r="Q3781" s="171">
        <f t="shared" si="179"/>
        <v>26</v>
      </c>
      <c r="S3781" s="102">
        <f>IF(B3781="NET","",IFERROR(VLOOKUP(O3781,'2) Order Form'!$V$9:$V$905,1,FALSE),"Ikke med I order form"))</f>
        <v>7048652894489</v>
      </c>
    </row>
    <row r="3782" spans="1:19">
      <c r="A3782">
        <v>852074</v>
      </c>
      <c r="B3782" t="s">
        <v>1387</v>
      </c>
      <c r="C3782" t="s">
        <v>3939</v>
      </c>
      <c r="D3782" t="s">
        <v>4076</v>
      </c>
      <c r="E3782" t="s">
        <v>4077</v>
      </c>
      <c r="F3782" t="s">
        <v>78</v>
      </c>
      <c r="G3782" t="s">
        <v>111</v>
      </c>
      <c r="H3782">
        <v>0</v>
      </c>
      <c r="I3782">
        <v>0</v>
      </c>
      <c r="J3782">
        <v>0</v>
      </c>
      <c r="K3782">
        <v>0</v>
      </c>
      <c r="L3782">
        <v>0</v>
      </c>
      <c r="N3782" s="171" t="str">
        <f t="shared" si="177"/>
        <v>852074-190500-OS</v>
      </c>
      <c r="O3782" s="172" t="str">
        <f>IF(B3782="NET","",IF(B3782="","",IFERROR(VLOOKUP(N3782,EAN!$A:$B,2,FALSE),"MANGLER - MÅ OPPDATERE EAN-FANEN")))</f>
        <v>MANGLER - MÅ OPPDATERE EAN-FANEN</v>
      </c>
      <c r="P3782" s="171">
        <f t="shared" si="178"/>
        <v>0</v>
      </c>
      <c r="Q3782" s="171">
        <f t="shared" si="179"/>
        <v>0</v>
      </c>
      <c r="S3782" s="102" t="str">
        <f>IF(B3782="NET","",IFERROR(VLOOKUP(O3782,'2) Order Form'!$V$9:$V$905,1,FALSE),"Ikke med I order form"))</f>
        <v>Ikke med I order form</v>
      </c>
    </row>
    <row r="3783" spans="1:19">
      <c r="A3783">
        <v>852074</v>
      </c>
      <c r="B3783" t="s">
        <v>1387</v>
      </c>
      <c r="C3783" t="s">
        <v>3939</v>
      </c>
      <c r="D3783" t="s">
        <v>1102</v>
      </c>
      <c r="E3783" t="s">
        <v>1404</v>
      </c>
      <c r="F3783" t="s">
        <v>78</v>
      </c>
      <c r="G3783" t="s">
        <v>214</v>
      </c>
      <c r="H3783">
        <v>120</v>
      </c>
      <c r="I3783">
        <v>120</v>
      </c>
      <c r="J3783">
        <v>120</v>
      </c>
      <c r="K3783">
        <v>120</v>
      </c>
      <c r="L3783">
        <v>120</v>
      </c>
      <c r="N3783" s="171" t="str">
        <f t="shared" si="177"/>
        <v>852074-198200-OS</v>
      </c>
      <c r="O3783" s="172">
        <f>IF(B3783="NET","",IF(B3783="","",IFERROR(VLOOKUP(N3783,EAN!$A:$B,2,FALSE),"MANGLER - MÅ OPPDATERE EAN-FANEN")))</f>
        <v>7048652762351</v>
      </c>
      <c r="P3783" s="171">
        <f t="shared" si="178"/>
        <v>120</v>
      </c>
      <c r="Q3783" s="171">
        <f t="shared" si="179"/>
        <v>120</v>
      </c>
      <c r="S3783" s="102">
        <f>IF(B3783="NET","",IFERROR(VLOOKUP(O3783,'2) Order Form'!$V$9:$V$905,1,FALSE),"Ikke med I order form"))</f>
        <v>7048652762351</v>
      </c>
    </row>
    <row r="3784" spans="1:19">
      <c r="A3784">
        <v>852074</v>
      </c>
      <c r="B3784" t="s">
        <v>1387</v>
      </c>
      <c r="C3784" t="s">
        <v>3939</v>
      </c>
      <c r="D3784" t="s">
        <v>251</v>
      </c>
      <c r="E3784" t="s">
        <v>252</v>
      </c>
      <c r="F3784" t="s">
        <v>78</v>
      </c>
      <c r="G3784" t="s">
        <v>111</v>
      </c>
      <c r="H3784">
        <v>221</v>
      </c>
      <c r="I3784">
        <v>221</v>
      </c>
      <c r="J3784">
        <v>221</v>
      </c>
      <c r="K3784">
        <v>221</v>
      </c>
      <c r="L3784">
        <v>221</v>
      </c>
      <c r="N3784" s="171" t="str">
        <f t="shared" si="177"/>
        <v>852074-200100-OS</v>
      </c>
      <c r="O3784" s="172">
        <f>IF(B3784="NET","",IF(B3784="","",IFERROR(VLOOKUP(N3784,EAN!$A:$B,2,FALSE),"MANGLER - MÅ OPPDATERE EAN-FANEN")))</f>
        <v>7048652762368</v>
      </c>
      <c r="P3784" s="171">
        <f t="shared" si="178"/>
        <v>221</v>
      </c>
      <c r="Q3784" s="171">
        <f t="shared" si="179"/>
        <v>221</v>
      </c>
      <c r="S3784" s="102">
        <f>IF(B3784="NET","",IFERROR(VLOOKUP(O3784,'2) Order Form'!$V$9:$V$905,1,FALSE),"Ikke med I order form"))</f>
        <v>7048652762368</v>
      </c>
    </row>
    <row r="3785" spans="1:19">
      <c r="A3785">
        <v>852074</v>
      </c>
      <c r="B3785" t="s">
        <v>1387</v>
      </c>
      <c r="C3785" t="s">
        <v>3939</v>
      </c>
      <c r="D3785" t="s">
        <v>4128</v>
      </c>
      <c r="E3785" t="s">
        <v>4129</v>
      </c>
      <c r="F3785" t="s">
        <v>78</v>
      </c>
      <c r="G3785" t="s">
        <v>111</v>
      </c>
      <c r="H3785">
        <v>0</v>
      </c>
      <c r="I3785">
        <v>0</v>
      </c>
      <c r="J3785">
        <v>0</v>
      </c>
      <c r="K3785">
        <v>0</v>
      </c>
      <c r="L3785">
        <v>0</v>
      </c>
      <c r="N3785" s="171" t="str">
        <f t="shared" si="177"/>
        <v>852074-201000-OS</v>
      </c>
      <c r="O3785" s="172" t="str">
        <f>IF(B3785="NET","",IF(B3785="","",IFERROR(VLOOKUP(N3785,EAN!$A:$B,2,FALSE),"MANGLER - MÅ OPPDATERE EAN-FANEN")))</f>
        <v>MANGLER - MÅ OPPDATERE EAN-FANEN</v>
      </c>
      <c r="P3785" s="171">
        <f t="shared" si="178"/>
        <v>0</v>
      </c>
      <c r="Q3785" s="171">
        <f t="shared" si="179"/>
        <v>0</v>
      </c>
      <c r="S3785" s="102" t="str">
        <f>IF(B3785="NET","",IFERROR(VLOOKUP(O3785,'2) Order Form'!$V$9:$V$905,1,FALSE),"Ikke med I order form"))</f>
        <v>Ikke med I order form</v>
      </c>
    </row>
    <row r="3786" spans="1:19">
      <c r="A3786">
        <v>852074</v>
      </c>
      <c r="B3786" t="s">
        <v>1387</v>
      </c>
      <c r="C3786" t="s">
        <v>3939</v>
      </c>
      <c r="D3786" t="s">
        <v>1103</v>
      </c>
      <c r="E3786" t="s">
        <v>1383</v>
      </c>
      <c r="F3786" t="s">
        <v>78</v>
      </c>
      <c r="G3786" t="s">
        <v>214</v>
      </c>
      <c r="H3786">
        <v>356</v>
      </c>
      <c r="I3786">
        <v>356</v>
      </c>
      <c r="J3786">
        <v>356</v>
      </c>
      <c r="K3786">
        <v>356</v>
      </c>
      <c r="L3786">
        <v>356</v>
      </c>
      <c r="N3786" s="171" t="str">
        <f t="shared" si="177"/>
        <v>852074-202429-OS</v>
      </c>
      <c r="O3786" s="172">
        <f>IF(B3786="NET","",IF(B3786="","",IFERROR(VLOOKUP(N3786,EAN!$A:$B,2,FALSE),"MANGLER - MÅ OPPDATERE EAN-FANEN")))</f>
        <v>7048652762894</v>
      </c>
      <c r="P3786" s="171">
        <f t="shared" si="178"/>
        <v>356</v>
      </c>
      <c r="Q3786" s="171">
        <f t="shared" si="179"/>
        <v>356</v>
      </c>
      <c r="S3786" s="102" t="str">
        <f>IF(B3786="NET","",IFERROR(VLOOKUP(O3786,'2) Order Form'!$V$9:$V$905,1,FALSE),"Ikke med I order form"))</f>
        <v>Ikke med I order form</v>
      </c>
    </row>
    <row r="3787" spans="1:19">
      <c r="A3787">
        <v>852074</v>
      </c>
      <c r="B3787" t="s">
        <v>1387</v>
      </c>
      <c r="C3787" t="s">
        <v>3939</v>
      </c>
      <c r="D3787" t="s">
        <v>1105</v>
      </c>
      <c r="E3787" t="s">
        <v>1385</v>
      </c>
      <c r="F3787" t="s">
        <v>78</v>
      </c>
      <c r="G3787" t="s">
        <v>214</v>
      </c>
      <c r="H3787">
        <v>123</v>
      </c>
      <c r="I3787">
        <v>123</v>
      </c>
      <c r="J3787">
        <v>123</v>
      </c>
      <c r="K3787">
        <v>123</v>
      </c>
      <c r="L3787">
        <v>123</v>
      </c>
      <c r="N3787" s="171" t="str">
        <f t="shared" si="177"/>
        <v>852074-206129-OS</v>
      </c>
      <c r="O3787" s="172">
        <f>IF(B3787="NET","",IF(B3787="","",IFERROR(VLOOKUP(N3787,EAN!$A:$B,2,FALSE),"MANGLER - MÅ OPPDATERE EAN-FANEN")))</f>
        <v>7048652762900</v>
      </c>
      <c r="P3787" s="171">
        <f t="shared" si="178"/>
        <v>123</v>
      </c>
      <c r="Q3787" s="171">
        <f t="shared" si="179"/>
        <v>123</v>
      </c>
      <c r="S3787" s="102" t="str">
        <f>IF(B3787="NET","",IFERROR(VLOOKUP(O3787,'2) Order Form'!$V$9:$V$905,1,FALSE),"Ikke med I order form"))</f>
        <v>Ikke med I order form</v>
      </c>
    </row>
    <row r="3788" spans="1:19">
      <c r="A3788" s="140">
        <v>852075</v>
      </c>
      <c r="B3788" t="s">
        <v>170</v>
      </c>
      <c r="H3788" s="140">
        <v>202341</v>
      </c>
      <c r="I3788" s="140">
        <v>202342</v>
      </c>
      <c r="J3788" s="140">
        <v>202343</v>
      </c>
      <c r="K3788" s="140">
        <v>202344</v>
      </c>
      <c r="L3788" s="140">
        <v>202345</v>
      </c>
      <c r="N3788" s="171" t="str">
        <f t="shared" si="177"/>
        <v>852075-</v>
      </c>
      <c r="O3788" s="172" t="str">
        <f>IF(B3788="NET","",IF(B3788="","",IFERROR(VLOOKUP(N3788,EAN!$A:$B,2,FALSE),"MANGLER - MÅ OPPDATERE EAN-FANEN")))</f>
        <v/>
      </c>
      <c r="P3788" s="171">
        <f t="shared" si="178"/>
        <v>202341</v>
      </c>
      <c r="Q3788" s="171">
        <f t="shared" si="179"/>
        <v>202345</v>
      </c>
      <c r="S3788" s="102" t="str">
        <f>IF(B3788="NET","",IFERROR(VLOOKUP(O3788,'2) Order Form'!$V$9:$V$905,1,FALSE),"Ikke med I order form"))</f>
        <v/>
      </c>
    </row>
    <row r="3789" spans="1:19">
      <c r="A3789">
        <v>852075</v>
      </c>
      <c r="B3789" t="s">
        <v>1388</v>
      </c>
      <c r="C3789" t="s">
        <v>3939</v>
      </c>
      <c r="D3789" t="s">
        <v>369</v>
      </c>
      <c r="E3789" t="s">
        <v>370</v>
      </c>
      <c r="F3789" t="s">
        <v>78</v>
      </c>
      <c r="G3789" t="s">
        <v>111</v>
      </c>
      <c r="H3789">
        <v>100</v>
      </c>
      <c r="I3789">
        <v>100</v>
      </c>
      <c r="J3789">
        <v>100</v>
      </c>
      <c r="K3789">
        <v>100</v>
      </c>
      <c r="L3789">
        <v>100</v>
      </c>
      <c r="N3789" s="171" t="str">
        <f t="shared" si="177"/>
        <v>852075-220400-OS</v>
      </c>
      <c r="O3789" s="172">
        <f>IF(B3789="NET","",IF(B3789="","",IFERROR(VLOOKUP(N3789,EAN!$A:$B,2,FALSE),"MANGLER - MÅ OPPDATERE EAN-FANEN")))</f>
        <v>7048652762382</v>
      </c>
      <c r="P3789" s="171">
        <f t="shared" si="178"/>
        <v>100</v>
      </c>
      <c r="Q3789" s="171">
        <f t="shared" si="179"/>
        <v>100</v>
      </c>
      <c r="S3789" s="102">
        <f>IF(B3789="NET","",IFERROR(VLOOKUP(O3789,'2) Order Form'!$V$9:$V$905,1,FALSE),"Ikke med I order form"))</f>
        <v>7048652762382</v>
      </c>
    </row>
    <row r="3790" spans="1:19">
      <c r="A3790">
        <v>852075</v>
      </c>
      <c r="B3790" t="s">
        <v>1388</v>
      </c>
      <c r="C3790" t="s">
        <v>3939</v>
      </c>
      <c r="D3790" t="s">
        <v>1106</v>
      </c>
      <c r="E3790" t="s">
        <v>1462</v>
      </c>
      <c r="F3790" t="s">
        <v>78</v>
      </c>
      <c r="G3790" t="s">
        <v>214</v>
      </c>
      <c r="H3790">
        <v>26</v>
      </c>
      <c r="I3790">
        <v>26</v>
      </c>
      <c r="J3790">
        <v>26</v>
      </c>
      <c r="K3790">
        <v>26</v>
      </c>
      <c r="L3790">
        <v>26</v>
      </c>
      <c r="N3790" s="171" t="str">
        <f t="shared" si="177"/>
        <v>852075-221000-OS</v>
      </c>
      <c r="O3790" s="172">
        <f>IF(B3790="NET","",IF(B3790="","",IFERROR(VLOOKUP(N3790,EAN!$A:$B,2,FALSE),"MANGLER - MÅ OPPDATERE EAN-FANEN")))</f>
        <v>7048652762399</v>
      </c>
      <c r="P3790" s="171">
        <f t="shared" si="178"/>
        <v>26</v>
      </c>
      <c r="Q3790" s="171">
        <f t="shared" si="179"/>
        <v>26</v>
      </c>
      <c r="S3790" s="102" t="str">
        <f>IF(B3790="NET","",IFERROR(VLOOKUP(O3790,'2) Order Form'!$V$9:$V$905,1,FALSE),"Ikke med I order form"))</f>
        <v>Ikke med I order form</v>
      </c>
    </row>
    <row r="3791" spans="1:19">
      <c r="A3791" s="140">
        <v>852076</v>
      </c>
      <c r="B3791" t="s">
        <v>170</v>
      </c>
      <c r="H3791" s="140">
        <v>202341</v>
      </c>
      <c r="I3791" s="140">
        <v>202342</v>
      </c>
      <c r="J3791" s="140">
        <v>202343</v>
      </c>
      <c r="K3791" s="140">
        <v>202344</v>
      </c>
      <c r="L3791" s="140">
        <v>202345</v>
      </c>
      <c r="N3791" s="171" t="str">
        <f t="shared" si="177"/>
        <v>852076-</v>
      </c>
      <c r="O3791" s="172" t="str">
        <f>IF(B3791="NET","",IF(B3791="","",IFERROR(VLOOKUP(N3791,EAN!$A:$B,2,FALSE),"MANGLER - MÅ OPPDATERE EAN-FANEN")))</f>
        <v/>
      </c>
      <c r="P3791" s="171">
        <f t="shared" si="178"/>
        <v>202341</v>
      </c>
      <c r="Q3791" s="171">
        <f t="shared" si="179"/>
        <v>202345</v>
      </c>
      <c r="S3791" s="102" t="str">
        <f>IF(B3791="NET","",IFERROR(VLOOKUP(O3791,'2) Order Form'!$V$9:$V$905,1,FALSE),"Ikke med I order form"))</f>
        <v/>
      </c>
    </row>
    <row r="3792" spans="1:19">
      <c r="A3792">
        <v>852076</v>
      </c>
      <c r="B3792" t="s">
        <v>1355</v>
      </c>
      <c r="C3792" t="s">
        <v>3939</v>
      </c>
      <c r="D3792" t="s">
        <v>266</v>
      </c>
      <c r="E3792" t="s">
        <v>311</v>
      </c>
      <c r="F3792" t="s">
        <v>78</v>
      </c>
      <c r="G3792" t="s">
        <v>111</v>
      </c>
      <c r="H3792">
        <v>74</v>
      </c>
      <c r="I3792">
        <v>74</v>
      </c>
      <c r="J3792">
        <v>74</v>
      </c>
      <c r="K3792">
        <v>74</v>
      </c>
      <c r="L3792">
        <v>74</v>
      </c>
      <c r="N3792" s="171" t="str">
        <f t="shared" si="177"/>
        <v>852076-230000-OS</v>
      </c>
      <c r="O3792" s="172">
        <f>IF(B3792="NET","",IF(B3792="","",IFERROR(VLOOKUP(N3792,EAN!$A:$B,2,FALSE),"MANGLER - MÅ OPPDATERE EAN-FANEN")))</f>
        <v>7048652762498</v>
      </c>
      <c r="P3792" s="171">
        <f t="shared" si="178"/>
        <v>74</v>
      </c>
      <c r="Q3792" s="171">
        <f t="shared" si="179"/>
        <v>74</v>
      </c>
      <c r="S3792" s="102">
        <f>IF(B3792="NET","",IFERROR(VLOOKUP(O3792,'2) Order Form'!$V$9:$V$905,1,FALSE),"Ikke med I order form"))</f>
        <v>7048652762498</v>
      </c>
    </row>
    <row r="3793" spans="1:19">
      <c r="A3793" s="140">
        <v>852077</v>
      </c>
      <c r="B3793" t="s">
        <v>170</v>
      </c>
      <c r="H3793" s="140">
        <v>202341</v>
      </c>
      <c r="I3793" s="140">
        <v>202342</v>
      </c>
      <c r="J3793" s="140">
        <v>202343</v>
      </c>
      <c r="K3793" s="140">
        <v>202344</v>
      </c>
      <c r="L3793" s="140">
        <v>202345</v>
      </c>
      <c r="N3793" s="171" t="str">
        <f t="shared" si="177"/>
        <v>852077-</v>
      </c>
      <c r="O3793" s="172" t="str">
        <f>IF(B3793="NET","",IF(B3793="","",IFERROR(VLOOKUP(N3793,EAN!$A:$B,2,FALSE),"MANGLER - MÅ OPPDATERE EAN-FANEN")))</f>
        <v/>
      </c>
      <c r="P3793" s="171">
        <f t="shared" si="178"/>
        <v>202341</v>
      </c>
      <c r="Q3793" s="171">
        <f t="shared" si="179"/>
        <v>202345</v>
      </c>
      <c r="S3793" s="102" t="str">
        <f>IF(B3793="NET","",IFERROR(VLOOKUP(O3793,'2) Order Form'!$V$9:$V$905,1,FALSE),"Ikke med I order form"))</f>
        <v/>
      </c>
    </row>
    <row r="3794" spans="1:19">
      <c r="A3794">
        <v>852077</v>
      </c>
      <c r="B3794" t="s">
        <v>1356</v>
      </c>
      <c r="C3794" t="s">
        <v>3939</v>
      </c>
      <c r="D3794" t="s">
        <v>264</v>
      </c>
      <c r="E3794" t="s">
        <v>265</v>
      </c>
      <c r="F3794" t="s">
        <v>78</v>
      </c>
      <c r="G3794" t="s">
        <v>111</v>
      </c>
      <c r="H3794">
        <v>40</v>
      </c>
      <c r="I3794">
        <v>40</v>
      </c>
      <c r="J3794">
        <v>40</v>
      </c>
      <c r="K3794">
        <v>40</v>
      </c>
      <c r="L3794">
        <v>40</v>
      </c>
      <c r="N3794" s="171" t="str">
        <f t="shared" si="177"/>
        <v>852077-220000-OS</v>
      </c>
      <c r="O3794" s="172">
        <f>IF(B3794="NET","",IF(B3794="","",IFERROR(VLOOKUP(N3794,EAN!$A:$B,2,FALSE),"MANGLER - MÅ OPPDATERE EAN-FANEN")))</f>
        <v>7048652762528</v>
      </c>
      <c r="P3794" s="171">
        <f t="shared" si="178"/>
        <v>40</v>
      </c>
      <c r="Q3794" s="171">
        <f t="shared" si="179"/>
        <v>40</v>
      </c>
      <c r="S3794" s="102">
        <f>IF(B3794="NET","",IFERROR(VLOOKUP(O3794,'2) Order Form'!$V$9:$V$905,1,FALSE),"Ikke med I order form"))</f>
        <v>7048652762528</v>
      </c>
    </row>
    <row r="3795" spans="1:19">
      <c r="A3795" s="140">
        <v>852078</v>
      </c>
      <c r="B3795" t="s">
        <v>170</v>
      </c>
      <c r="H3795" s="140">
        <v>202341</v>
      </c>
      <c r="I3795" s="140">
        <v>202342</v>
      </c>
      <c r="J3795" s="140">
        <v>202343</v>
      </c>
      <c r="K3795" s="140">
        <v>202344</v>
      </c>
      <c r="L3795" s="140">
        <v>202345</v>
      </c>
      <c r="N3795" s="171" t="str">
        <f t="shared" ref="N3795:N3858" si="180">CONCATENATE(A3795,"-",D3795)</f>
        <v>852078-</v>
      </c>
      <c r="O3795" s="172" t="str">
        <f>IF(B3795="NET","",IF(B3795="","",IFERROR(VLOOKUP(N3795,EAN!$A:$B,2,FALSE),"MANGLER - MÅ OPPDATERE EAN-FANEN")))</f>
        <v/>
      </c>
      <c r="P3795" s="171">
        <f t="shared" ref="P3795:P3858" si="181">H3795</f>
        <v>202341</v>
      </c>
      <c r="Q3795" s="171">
        <f t="shared" ref="Q3795:Q3858" si="182">L3795</f>
        <v>202345</v>
      </c>
      <c r="S3795" s="102" t="str">
        <f>IF(B3795="NET","",IFERROR(VLOOKUP(O3795,'2) Order Form'!$V$9:$V$905,1,FALSE),"Ikke med I order form"))</f>
        <v/>
      </c>
    </row>
    <row r="3796" spans="1:19">
      <c r="A3796">
        <v>852078</v>
      </c>
      <c r="B3796" t="s">
        <v>1357</v>
      </c>
      <c r="C3796" t="s">
        <v>3939</v>
      </c>
      <c r="D3796" t="s">
        <v>230</v>
      </c>
      <c r="E3796" t="s">
        <v>107</v>
      </c>
      <c r="F3796" t="s">
        <v>78</v>
      </c>
      <c r="G3796" t="s">
        <v>214</v>
      </c>
      <c r="H3796">
        <v>29</v>
      </c>
      <c r="I3796">
        <v>29</v>
      </c>
      <c r="J3796">
        <v>29</v>
      </c>
      <c r="K3796">
        <v>29</v>
      </c>
      <c r="L3796">
        <v>29</v>
      </c>
      <c r="N3796" s="171" t="str">
        <f t="shared" si="180"/>
        <v>852078-060000-OS</v>
      </c>
      <c r="O3796" s="172">
        <f>IF(B3796="NET","",IF(B3796="","",IFERROR(VLOOKUP(N3796,EAN!$A:$B,2,FALSE),"MANGLER - MÅ OPPDATERE EAN-FANEN")))</f>
        <v>7048652762610</v>
      </c>
      <c r="P3796" s="171">
        <f t="shared" si="181"/>
        <v>29</v>
      </c>
      <c r="Q3796" s="171">
        <f t="shared" si="182"/>
        <v>29</v>
      </c>
      <c r="S3796" s="102">
        <f>IF(B3796="NET","",IFERROR(VLOOKUP(O3796,'2) Order Form'!$V$9:$V$905,1,FALSE),"Ikke med I order form"))</f>
        <v>7048652762610</v>
      </c>
    </row>
    <row r="3797" spans="1:19">
      <c r="A3797">
        <v>852078</v>
      </c>
      <c r="B3797" t="s">
        <v>1357</v>
      </c>
      <c r="C3797" t="s">
        <v>3939</v>
      </c>
      <c r="D3797" t="s">
        <v>231</v>
      </c>
      <c r="E3797" t="s">
        <v>106</v>
      </c>
      <c r="F3797" t="s">
        <v>78</v>
      </c>
      <c r="G3797" t="s">
        <v>214</v>
      </c>
      <c r="H3797">
        <v>27</v>
      </c>
      <c r="I3797">
        <v>27</v>
      </c>
      <c r="J3797">
        <v>27</v>
      </c>
      <c r="K3797">
        <v>27</v>
      </c>
      <c r="L3797">
        <v>27</v>
      </c>
      <c r="N3797" s="171" t="str">
        <f t="shared" si="180"/>
        <v>852078-070000-OS</v>
      </c>
      <c r="O3797" s="172">
        <f>IF(B3797="NET","",IF(B3797="","",IFERROR(VLOOKUP(N3797,EAN!$A:$B,2,FALSE),"MANGLER - MÅ OPPDATERE EAN-FANEN")))</f>
        <v>7048652762627</v>
      </c>
      <c r="P3797" s="171">
        <f t="shared" si="181"/>
        <v>27</v>
      </c>
      <c r="Q3797" s="171">
        <f t="shared" si="182"/>
        <v>27</v>
      </c>
      <c r="S3797" s="102">
        <f>IF(B3797="NET","",IFERROR(VLOOKUP(O3797,'2) Order Form'!$V$9:$V$905,1,FALSE),"Ikke med I order form"))</f>
        <v>7048652762627</v>
      </c>
    </row>
    <row r="3798" spans="1:19">
      <c r="A3798">
        <v>852078</v>
      </c>
      <c r="B3798" t="s">
        <v>1357</v>
      </c>
      <c r="C3798" t="s">
        <v>3939</v>
      </c>
      <c r="D3798" t="s">
        <v>232</v>
      </c>
      <c r="E3798" t="s">
        <v>233</v>
      </c>
      <c r="F3798" t="s">
        <v>78</v>
      </c>
      <c r="G3798" t="s">
        <v>111</v>
      </c>
      <c r="H3798">
        <v>21</v>
      </c>
      <c r="I3798">
        <v>21</v>
      </c>
      <c r="J3798">
        <v>21</v>
      </c>
      <c r="K3798">
        <v>21</v>
      </c>
      <c r="L3798">
        <v>21</v>
      </c>
      <c r="N3798" s="171" t="str">
        <f t="shared" si="180"/>
        <v>852078-150000-OS</v>
      </c>
      <c r="O3798" s="172">
        <f>IF(B3798="NET","",IF(B3798="","",IFERROR(VLOOKUP(N3798,EAN!$A:$B,2,FALSE),"MANGLER - MÅ OPPDATERE EAN-FANEN")))</f>
        <v>7048652762634</v>
      </c>
      <c r="P3798" s="171">
        <f t="shared" si="181"/>
        <v>21</v>
      </c>
      <c r="Q3798" s="171">
        <f t="shared" si="182"/>
        <v>21</v>
      </c>
      <c r="S3798" s="102">
        <f>IF(B3798="NET","",IFERROR(VLOOKUP(O3798,'2) Order Form'!$V$9:$V$905,1,FALSE),"Ikke med I order form"))</f>
        <v>7048652762634</v>
      </c>
    </row>
    <row r="3799" spans="1:19">
      <c r="A3799">
        <v>852078</v>
      </c>
      <c r="B3799" t="s">
        <v>1357</v>
      </c>
      <c r="C3799" t="s">
        <v>3939</v>
      </c>
      <c r="D3799" t="s">
        <v>234</v>
      </c>
      <c r="E3799" t="s">
        <v>235</v>
      </c>
      <c r="F3799" t="s">
        <v>78</v>
      </c>
      <c r="G3799" t="s">
        <v>111</v>
      </c>
      <c r="H3799">
        <v>16</v>
      </c>
      <c r="I3799">
        <v>16</v>
      </c>
      <c r="J3799">
        <v>16</v>
      </c>
      <c r="K3799">
        <v>16</v>
      </c>
      <c r="L3799">
        <v>16</v>
      </c>
      <c r="N3799" s="171" t="str">
        <f t="shared" si="180"/>
        <v>852078-160000-OS</v>
      </c>
      <c r="O3799" s="172">
        <f>IF(B3799="NET","",IF(B3799="","",IFERROR(VLOOKUP(N3799,EAN!$A:$B,2,FALSE),"MANGLER - MÅ OPPDATERE EAN-FANEN")))</f>
        <v>7048652762641</v>
      </c>
      <c r="P3799" s="171">
        <f t="shared" si="181"/>
        <v>16</v>
      </c>
      <c r="Q3799" s="171">
        <f t="shared" si="182"/>
        <v>16</v>
      </c>
      <c r="S3799" s="102">
        <f>IF(B3799="NET","",IFERROR(VLOOKUP(O3799,'2) Order Form'!$V$9:$V$905,1,FALSE),"Ikke med I order form"))</f>
        <v>7048652762641</v>
      </c>
    </row>
    <row r="3800" spans="1:19">
      <c r="A3800">
        <v>852078</v>
      </c>
      <c r="B3800" t="s">
        <v>1357</v>
      </c>
      <c r="C3800" t="s">
        <v>3939</v>
      </c>
      <c r="D3800" t="s">
        <v>3930</v>
      </c>
      <c r="E3800" t="s">
        <v>3931</v>
      </c>
      <c r="F3800" t="s">
        <v>78</v>
      </c>
      <c r="G3800" t="s">
        <v>111</v>
      </c>
      <c r="H3800">
        <v>0</v>
      </c>
      <c r="I3800">
        <v>0</v>
      </c>
      <c r="J3800">
        <v>0</v>
      </c>
      <c r="K3800">
        <v>0</v>
      </c>
      <c r="L3800">
        <v>0</v>
      </c>
      <c r="N3800" s="171" t="str">
        <f t="shared" si="180"/>
        <v>852078-170000-OS</v>
      </c>
      <c r="O3800" s="172" t="str">
        <f>IF(B3800="NET","",IF(B3800="","",IFERROR(VLOOKUP(N3800,EAN!$A:$B,2,FALSE),"MANGLER - MÅ OPPDATERE EAN-FANEN")))</f>
        <v>MANGLER - MÅ OPPDATERE EAN-FANEN</v>
      </c>
      <c r="P3800" s="171">
        <f t="shared" si="181"/>
        <v>0</v>
      </c>
      <c r="Q3800" s="171">
        <f t="shared" si="182"/>
        <v>0</v>
      </c>
      <c r="S3800" s="102" t="str">
        <f>IF(B3800="NET","",IFERROR(VLOOKUP(O3800,'2) Order Form'!$V$9:$V$905,1,FALSE),"Ikke med I order form"))</f>
        <v>Ikke med I order form</v>
      </c>
    </row>
    <row r="3801" spans="1:19">
      <c r="A3801">
        <v>852078</v>
      </c>
      <c r="B3801" t="s">
        <v>1357</v>
      </c>
      <c r="C3801" t="s">
        <v>3939</v>
      </c>
      <c r="D3801" t="s">
        <v>241</v>
      </c>
      <c r="E3801" t="s">
        <v>242</v>
      </c>
      <c r="F3801" t="s">
        <v>78</v>
      </c>
      <c r="G3801" t="s">
        <v>214</v>
      </c>
      <c r="H3801">
        <v>31</v>
      </c>
      <c r="I3801">
        <v>31</v>
      </c>
      <c r="J3801">
        <v>31</v>
      </c>
      <c r="K3801">
        <v>31</v>
      </c>
      <c r="L3801">
        <v>31</v>
      </c>
      <c r="N3801" s="171" t="str">
        <f t="shared" si="180"/>
        <v>852078-190000-OS</v>
      </c>
      <c r="O3801" s="172">
        <f>IF(B3801="NET","",IF(B3801="","",IFERROR(VLOOKUP(N3801,EAN!$A:$B,2,FALSE),"MANGLER - MÅ OPPDATERE EAN-FANEN")))</f>
        <v>7048652762658</v>
      </c>
      <c r="P3801" s="171">
        <f t="shared" si="181"/>
        <v>31</v>
      </c>
      <c r="Q3801" s="171">
        <f t="shared" si="182"/>
        <v>31</v>
      </c>
      <c r="S3801" s="102">
        <f>IF(B3801="NET","",IFERROR(VLOOKUP(O3801,'2) Order Form'!$V$9:$V$905,1,FALSE),"Ikke med I order form"))</f>
        <v>7048652762658</v>
      </c>
    </row>
    <row r="3802" spans="1:19">
      <c r="A3802">
        <v>852078</v>
      </c>
      <c r="B3802" t="s">
        <v>1357</v>
      </c>
      <c r="C3802" t="s">
        <v>3939</v>
      </c>
      <c r="D3802" t="s">
        <v>236</v>
      </c>
      <c r="E3802" t="s">
        <v>237</v>
      </c>
      <c r="F3802" t="s">
        <v>78</v>
      </c>
      <c r="G3802" t="s">
        <v>111</v>
      </c>
      <c r="H3802">
        <v>26</v>
      </c>
      <c r="I3802">
        <v>26</v>
      </c>
      <c r="J3802">
        <v>26</v>
      </c>
      <c r="K3802">
        <v>26</v>
      </c>
      <c r="L3802">
        <v>26</v>
      </c>
      <c r="N3802" s="171" t="str">
        <f t="shared" si="180"/>
        <v>852078-200000-OS</v>
      </c>
      <c r="O3802" s="172">
        <f>IF(B3802="NET","",IF(B3802="","",IFERROR(VLOOKUP(N3802,EAN!$A:$B,2,FALSE),"MANGLER - MÅ OPPDATERE EAN-FANEN")))</f>
        <v>7048652762665</v>
      </c>
      <c r="P3802" s="171">
        <f t="shared" si="181"/>
        <v>26</v>
      </c>
      <c r="Q3802" s="171">
        <f t="shared" si="182"/>
        <v>26</v>
      </c>
      <c r="S3802" s="102">
        <f>IF(B3802="NET","",IFERROR(VLOOKUP(O3802,'2) Order Form'!$V$9:$V$905,1,FALSE),"Ikke med I order form"))</f>
        <v>7048652762665</v>
      </c>
    </row>
    <row r="3803" spans="1:19">
      <c r="A3803" s="140">
        <v>852079</v>
      </c>
      <c r="B3803" t="s">
        <v>170</v>
      </c>
      <c r="H3803" s="140">
        <v>202341</v>
      </c>
      <c r="I3803" s="140">
        <v>202342</v>
      </c>
      <c r="J3803" s="140">
        <v>202343</v>
      </c>
      <c r="K3803" s="140">
        <v>202344</v>
      </c>
      <c r="L3803" s="140">
        <v>202345</v>
      </c>
      <c r="N3803" s="171" t="str">
        <f t="shared" si="180"/>
        <v>852079-</v>
      </c>
      <c r="O3803" s="172" t="str">
        <f>IF(B3803="NET","",IF(B3803="","",IFERROR(VLOOKUP(N3803,EAN!$A:$B,2,FALSE),"MANGLER - MÅ OPPDATERE EAN-FANEN")))</f>
        <v/>
      </c>
      <c r="P3803" s="171">
        <f t="shared" si="181"/>
        <v>202341</v>
      </c>
      <c r="Q3803" s="171">
        <f t="shared" si="182"/>
        <v>202345</v>
      </c>
      <c r="S3803" s="102" t="str">
        <f>IF(B3803="NET","",IFERROR(VLOOKUP(O3803,'2) Order Form'!$V$9:$V$905,1,FALSE),"Ikke med I order form"))</f>
        <v/>
      </c>
    </row>
    <row r="3804" spans="1:19">
      <c r="A3804">
        <v>852079</v>
      </c>
      <c r="B3804" t="s">
        <v>1389</v>
      </c>
      <c r="C3804" t="s">
        <v>3939</v>
      </c>
      <c r="D3804" t="s">
        <v>266</v>
      </c>
      <c r="E3804" t="s">
        <v>311</v>
      </c>
      <c r="F3804" t="s">
        <v>78</v>
      </c>
      <c r="G3804" t="s">
        <v>111</v>
      </c>
      <c r="H3804">
        <v>72</v>
      </c>
      <c r="I3804">
        <v>72</v>
      </c>
      <c r="J3804">
        <v>72</v>
      </c>
      <c r="K3804">
        <v>72</v>
      </c>
      <c r="L3804">
        <v>72</v>
      </c>
      <c r="N3804" s="171" t="str">
        <f t="shared" si="180"/>
        <v>852079-230000-OS</v>
      </c>
      <c r="O3804" s="172">
        <f>IF(B3804="NET","",IF(B3804="","",IFERROR(VLOOKUP(N3804,EAN!$A:$B,2,FALSE),"MANGLER - MÅ OPPDATERE EAN-FANEN")))</f>
        <v>7048652762405</v>
      </c>
      <c r="P3804" s="171">
        <f t="shared" si="181"/>
        <v>72</v>
      </c>
      <c r="Q3804" s="171">
        <f t="shared" si="182"/>
        <v>72</v>
      </c>
      <c r="S3804" s="102">
        <f>IF(B3804="NET","",IFERROR(VLOOKUP(O3804,'2) Order Form'!$V$9:$V$905,1,FALSE),"Ikke med I order form"))</f>
        <v>7048652762405</v>
      </c>
    </row>
    <row r="3805" spans="1:19">
      <c r="A3805" s="140">
        <v>852080</v>
      </c>
      <c r="B3805" t="s">
        <v>170</v>
      </c>
      <c r="H3805" s="140">
        <v>202341</v>
      </c>
      <c r="I3805" s="140">
        <v>202342</v>
      </c>
      <c r="J3805" s="140">
        <v>202343</v>
      </c>
      <c r="K3805" s="140">
        <v>202344</v>
      </c>
      <c r="L3805" s="140">
        <v>202345</v>
      </c>
      <c r="N3805" s="171" t="str">
        <f t="shared" si="180"/>
        <v>852080-</v>
      </c>
      <c r="O3805" s="172" t="str">
        <f>IF(B3805="NET","",IF(B3805="","",IFERROR(VLOOKUP(N3805,EAN!$A:$B,2,FALSE),"MANGLER - MÅ OPPDATERE EAN-FANEN")))</f>
        <v/>
      </c>
      <c r="P3805" s="171">
        <f t="shared" si="181"/>
        <v>202341</v>
      </c>
      <c r="Q3805" s="171">
        <f t="shared" si="182"/>
        <v>202345</v>
      </c>
      <c r="S3805" s="102" t="str">
        <f>IF(B3805="NET","",IFERROR(VLOOKUP(O3805,'2) Order Form'!$V$9:$V$905,1,FALSE),"Ikke med I order form"))</f>
        <v/>
      </c>
    </row>
    <row r="3806" spans="1:19">
      <c r="A3806">
        <v>852080</v>
      </c>
      <c r="B3806" t="s">
        <v>1390</v>
      </c>
      <c r="C3806" t="s">
        <v>3939</v>
      </c>
      <c r="D3806" t="s">
        <v>264</v>
      </c>
      <c r="E3806" t="s">
        <v>265</v>
      </c>
      <c r="F3806" t="s">
        <v>78</v>
      </c>
      <c r="G3806" t="s">
        <v>111</v>
      </c>
      <c r="H3806">
        <v>39</v>
      </c>
      <c r="I3806">
        <v>39</v>
      </c>
      <c r="J3806">
        <v>39</v>
      </c>
      <c r="K3806">
        <v>39</v>
      </c>
      <c r="L3806">
        <v>39</v>
      </c>
      <c r="N3806" s="171" t="str">
        <f t="shared" si="180"/>
        <v>852080-220000-OS</v>
      </c>
      <c r="O3806" s="172">
        <f>IF(B3806="NET","",IF(B3806="","",IFERROR(VLOOKUP(N3806,EAN!$A:$B,2,FALSE),"MANGLER - MÅ OPPDATERE EAN-FANEN")))</f>
        <v>7048652762375</v>
      </c>
      <c r="P3806" s="171">
        <f t="shared" si="181"/>
        <v>39</v>
      </c>
      <c r="Q3806" s="171">
        <f t="shared" si="182"/>
        <v>39</v>
      </c>
      <c r="S3806" s="102">
        <f>IF(B3806="NET","",IFERROR(VLOOKUP(O3806,'2) Order Form'!$V$9:$V$905,1,FALSE),"Ikke med I order form"))</f>
        <v>7048652762375</v>
      </c>
    </row>
    <row r="3807" spans="1:19">
      <c r="A3807" s="140">
        <v>852081</v>
      </c>
      <c r="B3807" t="s">
        <v>170</v>
      </c>
      <c r="H3807" s="140">
        <v>202341</v>
      </c>
      <c r="I3807" s="140">
        <v>202342</v>
      </c>
      <c r="J3807" s="140">
        <v>202343</v>
      </c>
      <c r="K3807" s="140">
        <v>202344</v>
      </c>
      <c r="L3807" s="140">
        <v>202345</v>
      </c>
      <c r="N3807" s="171" t="str">
        <f t="shared" si="180"/>
        <v>852081-</v>
      </c>
      <c r="O3807" s="172" t="str">
        <f>IF(B3807="NET","",IF(B3807="","",IFERROR(VLOOKUP(N3807,EAN!$A:$B,2,FALSE),"MANGLER - MÅ OPPDATERE EAN-FANEN")))</f>
        <v/>
      </c>
      <c r="P3807" s="171">
        <f t="shared" si="181"/>
        <v>202341</v>
      </c>
      <c r="Q3807" s="171">
        <f t="shared" si="182"/>
        <v>202345</v>
      </c>
      <c r="S3807" s="102" t="str">
        <f>IF(B3807="NET","",IFERROR(VLOOKUP(O3807,'2) Order Form'!$V$9:$V$905,1,FALSE),"Ikke med I order form"))</f>
        <v/>
      </c>
    </row>
    <row r="3808" spans="1:19">
      <c r="A3808">
        <v>852081</v>
      </c>
      <c r="B3808" t="s">
        <v>1391</v>
      </c>
      <c r="C3808" t="s">
        <v>3939</v>
      </c>
      <c r="D3808" t="s">
        <v>230</v>
      </c>
      <c r="E3808" t="s">
        <v>107</v>
      </c>
      <c r="F3808" t="s">
        <v>78</v>
      </c>
      <c r="G3808" t="s">
        <v>111</v>
      </c>
      <c r="H3808">
        <v>28</v>
      </c>
      <c r="I3808">
        <v>28</v>
      </c>
      <c r="J3808">
        <v>28</v>
      </c>
      <c r="K3808">
        <v>28</v>
      </c>
      <c r="L3808">
        <v>28</v>
      </c>
      <c r="N3808" s="171" t="str">
        <f t="shared" si="180"/>
        <v>852081-060000-OS</v>
      </c>
      <c r="O3808" s="172">
        <f>IF(B3808="NET","",IF(B3808="","",IFERROR(VLOOKUP(N3808,EAN!$A:$B,2,FALSE),"MANGLER - MÅ OPPDATERE EAN-FANEN")))</f>
        <v>7048652762245</v>
      </c>
      <c r="P3808" s="171">
        <f t="shared" si="181"/>
        <v>28</v>
      </c>
      <c r="Q3808" s="171">
        <f t="shared" si="182"/>
        <v>28</v>
      </c>
      <c r="S3808" s="102">
        <f>IF(B3808="NET","",IFERROR(VLOOKUP(O3808,'2) Order Form'!$V$9:$V$905,1,FALSE),"Ikke med I order form"))</f>
        <v>7048652762245</v>
      </c>
    </row>
    <row r="3809" spans="1:19">
      <c r="A3809">
        <v>852081</v>
      </c>
      <c r="B3809" t="s">
        <v>1391</v>
      </c>
      <c r="C3809" t="s">
        <v>3939</v>
      </c>
      <c r="D3809" t="s">
        <v>231</v>
      </c>
      <c r="E3809" t="s">
        <v>106</v>
      </c>
      <c r="F3809" t="s">
        <v>78</v>
      </c>
      <c r="G3809" t="s">
        <v>111</v>
      </c>
      <c r="H3809">
        <v>25</v>
      </c>
      <c r="I3809">
        <v>25</v>
      </c>
      <c r="J3809">
        <v>25</v>
      </c>
      <c r="K3809">
        <v>25</v>
      </c>
      <c r="L3809">
        <v>25</v>
      </c>
      <c r="N3809" s="171" t="str">
        <f t="shared" si="180"/>
        <v>852081-070000-OS</v>
      </c>
      <c r="O3809" s="172">
        <f>IF(B3809="NET","",IF(B3809="","",IFERROR(VLOOKUP(N3809,EAN!$A:$B,2,FALSE),"MANGLER - MÅ OPPDATERE EAN-FANEN")))</f>
        <v>7048652762252</v>
      </c>
      <c r="P3809" s="171">
        <f t="shared" si="181"/>
        <v>25</v>
      </c>
      <c r="Q3809" s="171">
        <f t="shared" si="182"/>
        <v>25</v>
      </c>
      <c r="S3809" s="102">
        <f>IF(B3809="NET","",IFERROR(VLOOKUP(O3809,'2) Order Form'!$V$9:$V$905,1,FALSE),"Ikke med I order form"))</f>
        <v>7048652762252</v>
      </c>
    </row>
    <row r="3810" spans="1:19">
      <c r="A3810">
        <v>852081</v>
      </c>
      <c r="B3810" t="s">
        <v>1391</v>
      </c>
      <c r="C3810" t="s">
        <v>3939</v>
      </c>
      <c r="D3810" t="s">
        <v>232</v>
      </c>
      <c r="E3810" t="s">
        <v>233</v>
      </c>
      <c r="F3810" t="s">
        <v>78</v>
      </c>
      <c r="G3810" t="s">
        <v>111</v>
      </c>
      <c r="H3810">
        <v>47</v>
      </c>
      <c r="I3810">
        <v>47</v>
      </c>
      <c r="J3810">
        <v>47</v>
      </c>
      <c r="K3810">
        <v>47</v>
      </c>
      <c r="L3810">
        <v>47</v>
      </c>
      <c r="N3810" s="171" t="str">
        <f t="shared" si="180"/>
        <v>852081-150000-OS</v>
      </c>
      <c r="O3810" s="172">
        <f>IF(B3810="NET","",IF(B3810="","",IFERROR(VLOOKUP(N3810,EAN!$A:$B,2,FALSE),"MANGLER - MÅ OPPDATERE EAN-FANEN")))</f>
        <v>7048652762269</v>
      </c>
      <c r="P3810" s="171">
        <f t="shared" si="181"/>
        <v>47</v>
      </c>
      <c r="Q3810" s="171">
        <f t="shared" si="182"/>
        <v>47</v>
      </c>
      <c r="S3810" s="102">
        <f>IF(B3810="NET","",IFERROR(VLOOKUP(O3810,'2) Order Form'!$V$9:$V$905,1,FALSE),"Ikke med I order form"))</f>
        <v>7048652762269</v>
      </c>
    </row>
    <row r="3811" spans="1:19">
      <c r="A3811">
        <v>852081</v>
      </c>
      <c r="B3811" t="s">
        <v>1391</v>
      </c>
      <c r="C3811" t="s">
        <v>3939</v>
      </c>
      <c r="D3811" t="s">
        <v>234</v>
      </c>
      <c r="E3811" t="s">
        <v>235</v>
      </c>
      <c r="F3811" t="s">
        <v>78</v>
      </c>
      <c r="G3811" t="s">
        <v>111</v>
      </c>
      <c r="H3811">
        <v>45</v>
      </c>
      <c r="I3811">
        <v>45</v>
      </c>
      <c r="J3811">
        <v>45</v>
      </c>
      <c r="K3811">
        <v>45</v>
      </c>
      <c r="L3811">
        <v>45</v>
      </c>
      <c r="N3811" s="171" t="str">
        <f t="shared" si="180"/>
        <v>852081-160000-OS</v>
      </c>
      <c r="O3811" s="172">
        <f>IF(B3811="NET","",IF(B3811="","",IFERROR(VLOOKUP(N3811,EAN!$A:$B,2,FALSE),"MANGLER - MÅ OPPDATERE EAN-FANEN")))</f>
        <v>7048652762276</v>
      </c>
      <c r="P3811" s="171">
        <f t="shared" si="181"/>
        <v>45</v>
      </c>
      <c r="Q3811" s="171">
        <f t="shared" si="182"/>
        <v>45</v>
      </c>
      <c r="S3811" s="102">
        <f>IF(B3811="NET","",IFERROR(VLOOKUP(O3811,'2) Order Form'!$V$9:$V$905,1,FALSE),"Ikke med I order form"))</f>
        <v>7048652762276</v>
      </c>
    </row>
    <row r="3812" spans="1:19">
      <c r="A3812">
        <v>852081</v>
      </c>
      <c r="B3812" t="s">
        <v>1391</v>
      </c>
      <c r="C3812" t="s">
        <v>3939</v>
      </c>
      <c r="D3812" t="s">
        <v>3930</v>
      </c>
      <c r="E3812" t="s">
        <v>3931</v>
      </c>
      <c r="F3812" t="s">
        <v>78</v>
      </c>
      <c r="G3812" t="s">
        <v>111</v>
      </c>
      <c r="H3812">
        <v>0</v>
      </c>
      <c r="I3812">
        <v>0</v>
      </c>
      <c r="J3812">
        <v>0</v>
      </c>
      <c r="K3812">
        <v>0</v>
      </c>
      <c r="L3812">
        <v>0</v>
      </c>
      <c r="N3812" s="171" t="str">
        <f t="shared" si="180"/>
        <v>852081-170000-OS</v>
      </c>
      <c r="O3812" s="172" t="str">
        <f>IF(B3812="NET","",IF(B3812="","",IFERROR(VLOOKUP(N3812,EAN!$A:$B,2,FALSE),"MANGLER - MÅ OPPDATERE EAN-FANEN")))</f>
        <v>MANGLER - MÅ OPPDATERE EAN-FANEN</v>
      </c>
      <c r="P3812" s="171">
        <f t="shared" si="181"/>
        <v>0</v>
      </c>
      <c r="Q3812" s="171">
        <f t="shared" si="182"/>
        <v>0</v>
      </c>
      <c r="S3812" s="102" t="str">
        <f>IF(B3812="NET","",IFERROR(VLOOKUP(O3812,'2) Order Form'!$V$9:$V$905,1,FALSE),"Ikke med I order form"))</f>
        <v>Ikke med I order form</v>
      </c>
    </row>
    <row r="3813" spans="1:19">
      <c r="A3813">
        <v>852081</v>
      </c>
      <c r="B3813" t="s">
        <v>1391</v>
      </c>
      <c r="C3813" t="s">
        <v>3939</v>
      </c>
      <c r="D3813" t="s">
        <v>241</v>
      </c>
      <c r="E3813" t="s">
        <v>242</v>
      </c>
      <c r="F3813" t="s">
        <v>78</v>
      </c>
      <c r="G3813" t="s">
        <v>111</v>
      </c>
      <c r="H3813">
        <v>27</v>
      </c>
      <c r="I3813">
        <v>27</v>
      </c>
      <c r="J3813">
        <v>27</v>
      </c>
      <c r="K3813">
        <v>27</v>
      </c>
      <c r="L3813">
        <v>27</v>
      </c>
      <c r="N3813" s="171" t="str">
        <f t="shared" si="180"/>
        <v>852081-190000-OS</v>
      </c>
      <c r="O3813" s="172">
        <f>IF(B3813="NET","",IF(B3813="","",IFERROR(VLOOKUP(N3813,EAN!$A:$B,2,FALSE),"MANGLER - MÅ OPPDATERE EAN-FANEN")))</f>
        <v>7048652762283</v>
      </c>
      <c r="P3813" s="171">
        <f t="shared" si="181"/>
        <v>27</v>
      </c>
      <c r="Q3813" s="171">
        <f t="shared" si="182"/>
        <v>27</v>
      </c>
      <c r="S3813" s="102">
        <f>IF(B3813="NET","",IFERROR(VLOOKUP(O3813,'2) Order Form'!$V$9:$V$905,1,FALSE),"Ikke med I order form"))</f>
        <v>7048652762283</v>
      </c>
    </row>
    <row r="3814" spans="1:19">
      <c r="A3814">
        <v>852081</v>
      </c>
      <c r="B3814" t="s">
        <v>1391</v>
      </c>
      <c r="C3814" t="s">
        <v>3939</v>
      </c>
      <c r="D3814" t="s">
        <v>236</v>
      </c>
      <c r="E3814" t="s">
        <v>237</v>
      </c>
      <c r="F3814" t="s">
        <v>78</v>
      </c>
      <c r="G3814" t="s">
        <v>111</v>
      </c>
      <c r="H3814">
        <v>13</v>
      </c>
      <c r="I3814">
        <v>13</v>
      </c>
      <c r="J3814">
        <v>13</v>
      </c>
      <c r="K3814">
        <v>13</v>
      </c>
      <c r="L3814">
        <v>13</v>
      </c>
      <c r="N3814" s="171" t="str">
        <f t="shared" si="180"/>
        <v>852081-200000-OS</v>
      </c>
      <c r="O3814" s="172">
        <f>IF(B3814="NET","",IF(B3814="","",IFERROR(VLOOKUP(N3814,EAN!$A:$B,2,FALSE),"MANGLER - MÅ OPPDATERE EAN-FANEN")))</f>
        <v>7048652762290</v>
      </c>
      <c r="P3814" s="171">
        <f t="shared" si="181"/>
        <v>13</v>
      </c>
      <c r="Q3814" s="171">
        <f t="shared" si="182"/>
        <v>13</v>
      </c>
      <c r="S3814" s="102">
        <f>IF(B3814="NET","",IFERROR(VLOOKUP(O3814,'2) Order Form'!$V$9:$V$905,1,FALSE),"Ikke med I order form"))</f>
        <v>7048652762290</v>
      </c>
    </row>
    <row r="3815" spans="1:19">
      <c r="A3815" s="140">
        <v>852082</v>
      </c>
      <c r="B3815" t="s">
        <v>170</v>
      </c>
      <c r="H3815" s="140">
        <v>202341</v>
      </c>
      <c r="I3815" s="140">
        <v>202342</v>
      </c>
      <c r="J3815" s="140">
        <v>202343</v>
      </c>
      <c r="K3815" s="140">
        <v>202344</v>
      </c>
      <c r="L3815" s="140">
        <v>202345</v>
      </c>
      <c r="N3815" s="171" t="str">
        <f t="shared" si="180"/>
        <v>852082-</v>
      </c>
      <c r="O3815" s="172" t="str">
        <f>IF(B3815="NET","",IF(B3815="","",IFERROR(VLOOKUP(N3815,EAN!$A:$B,2,FALSE),"MANGLER - MÅ OPPDATERE EAN-FANEN")))</f>
        <v/>
      </c>
      <c r="P3815" s="171">
        <f t="shared" si="181"/>
        <v>202341</v>
      </c>
      <c r="Q3815" s="171">
        <f t="shared" si="182"/>
        <v>202345</v>
      </c>
      <c r="S3815" s="102" t="str">
        <f>IF(B3815="NET","",IFERROR(VLOOKUP(O3815,'2) Order Form'!$V$9:$V$905,1,FALSE),"Ikke med I order form"))</f>
        <v/>
      </c>
    </row>
    <row r="3816" spans="1:19">
      <c r="A3816">
        <v>852082</v>
      </c>
      <c r="B3816" t="s">
        <v>1358</v>
      </c>
      <c r="C3816" t="s">
        <v>3939</v>
      </c>
      <c r="D3816" t="s">
        <v>232</v>
      </c>
      <c r="E3816" t="s">
        <v>233</v>
      </c>
      <c r="F3816" t="s">
        <v>78</v>
      </c>
      <c r="G3816" t="s">
        <v>111</v>
      </c>
      <c r="H3816">
        <v>89</v>
      </c>
      <c r="I3816">
        <v>89</v>
      </c>
      <c r="J3816">
        <v>89</v>
      </c>
      <c r="K3816">
        <v>89</v>
      </c>
      <c r="L3816">
        <v>89</v>
      </c>
      <c r="N3816" s="171" t="str">
        <f t="shared" si="180"/>
        <v>852082-150000-OS</v>
      </c>
      <c r="O3816" s="172">
        <f>IF(B3816="NET","",IF(B3816="","",IFERROR(VLOOKUP(N3816,EAN!$A:$B,2,FALSE),"MANGLER - MÅ OPPDATERE EAN-FANEN")))</f>
        <v>7048652762771</v>
      </c>
      <c r="P3816" s="171">
        <f t="shared" si="181"/>
        <v>89</v>
      </c>
      <c r="Q3816" s="171">
        <f t="shared" si="182"/>
        <v>89</v>
      </c>
      <c r="S3816" s="102">
        <f>IF(B3816="NET","",IFERROR(VLOOKUP(O3816,'2) Order Form'!$V$9:$V$905,1,FALSE),"Ikke med I order form"))</f>
        <v>7048652762771</v>
      </c>
    </row>
    <row r="3817" spans="1:19">
      <c r="A3817" s="140">
        <v>852083</v>
      </c>
      <c r="B3817" t="s">
        <v>170</v>
      </c>
      <c r="H3817" s="140">
        <v>202341</v>
      </c>
      <c r="I3817" s="140">
        <v>202342</v>
      </c>
      <c r="J3817" s="140">
        <v>202343</v>
      </c>
      <c r="K3817" s="140">
        <v>202344</v>
      </c>
      <c r="L3817" s="140">
        <v>202345</v>
      </c>
      <c r="N3817" s="171" t="str">
        <f t="shared" si="180"/>
        <v>852083-</v>
      </c>
      <c r="O3817" s="172" t="str">
        <f>IF(B3817="NET","",IF(B3817="","",IFERROR(VLOOKUP(N3817,EAN!$A:$B,2,FALSE),"MANGLER - MÅ OPPDATERE EAN-FANEN")))</f>
        <v/>
      </c>
      <c r="P3817" s="171">
        <f t="shared" si="181"/>
        <v>202341</v>
      </c>
      <c r="Q3817" s="171">
        <f t="shared" si="182"/>
        <v>202345</v>
      </c>
      <c r="S3817" s="102" t="str">
        <f>IF(B3817="NET","",IFERROR(VLOOKUP(O3817,'2) Order Form'!$V$9:$V$905,1,FALSE),"Ikke med I order form"))</f>
        <v/>
      </c>
    </row>
    <row r="3818" spans="1:19">
      <c r="A3818">
        <v>852083</v>
      </c>
      <c r="B3818" t="s">
        <v>1359</v>
      </c>
      <c r="C3818" t="s">
        <v>3939</v>
      </c>
      <c r="D3818" t="s">
        <v>232</v>
      </c>
      <c r="E3818" t="s">
        <v>233</v>
      </c>
      <c r="F3818" t="s">
        <v>78</v>
      </c>
      <c r="G3818" t="s">
        <v>111</v>
      </c>
      <c r="H3818">
        <v>97</v>
      </c>
      <c r="I3818">
        <v>97</v>
      </c>
      <c r="J3818">
        <v>97</v>
      </c>
      <c r="K3818">
        <v>97</v>
      </c>
      <c r="L3818">
        <v>97</v>
      </c>
      <c r="N3818" s="171" t="str">
        <f t="shared" si="180"/>
        <v>852083-150000-OS</v>
      </c>
      <c r="O3818" s="172">
        <f>IF(B3818="NET","",IF(B3818="","",IFERROR(VLOOKUP(N3818,EAN!$A:$B,2,FALSE),"MANGLER - MÅ OPPDATERE EAN-FANEN")))</f>
        <v>7048652762719</v>
      </c>
      <c r="P3818" s="171">
        <f t="shared" si="181"/>
        <v>97</v>
      </c>
      <c r="Q3818" s="171">
        <f t="shared" si="182"/>
        <v>97</v>
      </c>
      <c r="S3818" s="102">
        <f>IF(B3818="NET","",IFERROR(VLOOKUP(O3818,'2) Order Form'!$V$9:$V$905,1,FALSE),"Ikke med I order form"))</f>
        <v>7048652762719</v>
      </c>
    </row>
    <row r="3819" spans="1:19">
      <c r="A3819" s="140">
        <v>852084</v>
      </c>
      <c r="B3819" t="s">
        <v>170</v>
      </c>
      <c r="H3819" s="140">
        <v>202341</v>
      </c>
      <c r="I3819" s="140">
        <v>202342</v>
      </c>
      <c r="J3819" s="140">
        <v>202343</v>
      </c>
      <c r="K3819" s="140">
        <v>202344</v>
      </c>
      <c r="L3819" s="140">
        <v>202345</v>
      </c>
      <c r="N3819" s="171" t="str">
        <f t="shared" si="180"/>
        <v>852084-</v>
      </c>
      <c r="O3819" s="172" t="str">
        <f>IF(B3819="NET","",IF(B3819="","",IFERROR(VLOOKUP(N3819,EAN!$A:$B,2,FALSE),"MANGLER - MÅ OPPDATERE EAN-FANEN")))</f>
        <v/>
      </c>
      <c r="P3819" s="171">
        <f t="shared" si="181"/>
        <v>202341</v>
      </c>
      <c r="Q3819" s="171">
        <f t="shared" si="182"/>
        <v>202345</v>
      </c>
      <c r="S3819" s="102" t="str">
        <f>IF(B3819="NET","",IFERROR(VLOOKUP(O3819,'2) Order Form'!$V$9:$V$905,1,FALSE),"Ikke med I order form"))</f>
        <v/>
      </c>
    </row>
    <row r="3820" spans="1:19">
      <c r="A3820">
        <v>852084</v>
      </c>
      <c r="B3820" t="s">
        <v>1360</v>
      </c>
      <c r="C3820" t="s">
        <v>3939</v>
      </c>
      <c r="D3820" t="s">
        <v>1107</v>
      </c>
      <c r="E3820" t="s">
        <v>2904</v>
      </c>
      <c r="F3820" t="s">
        <v>78</v>
      </c>
      <c r="G3820" t="s">
        <v>111</v>
      </c>
      <c r="H3820">
        <v>123</v>
      </c>
      <c r="I3820">
        <v>123</v>
      </c>
      <c r="J3820">
        <v>123</v>
      </c>
      <c r="K3820">
        <v>123</v>
      </c>
      <c r="L3820">
        <v>123</v>
      </c>
      <c r="N3820" s="171" t="str">
        <f t="shared" si="180"/>
        <v>852084-230400-OS</v>
      </c>
      <c r="O3820" s="172">
        <f>IF(B3820="NET","",IF(B3820="","",IFERROR(VLOOKUP(N3820,EAN!$A:$B,2,FALSE),"MANGLER - MÅ OPPDATERE EAN-FANEN")))</f>
        <v>7048652762436</v>
      </c>
      <c r="P3820" s="171">
        <f t="shared" si="181"/>
        <v>123</v>
      </c>
      <c r="Q3820" s="171">
        <f t="shared" si="182"/>
        <v>123</v>
      </c>
      <c r="S3820" s="102">
        <f>IF(B3820="NET","",IFERROR(VLOOKUP(O3820,'2) Order Form'!$V$9:$V$905,1,FALSE),"Ikke med I order form"))</f>
        <v>7048652762436</v>
      </c>
    </row>
    <row r="3821" spans="1:19">
      <c r="A3821" s="140">
        <v>852086</v>
      </c>
      <c r="B3821" t="s">
        <v>170</v>
      </c>
      <c r="H3821" s="140">
        <v>202341</v>
      </c>
      <c r="I3821" s="140">
        <v>202342</v>
      </c>
      <c r="J3821" s="140">
        <v>202343</v>
      </c>
      <c r="K3821" s="140">
        <v>202344</v>
      </c>
      <c r="L3821" s="140">
        <v>202345</v>
      </c>
      <c r="N3821" s="171" t="str">
        <f t="shared" si="180"/>
        <v>852086-</v>
      </c>
      <c r="O3821" s="172" t="str">
        <f>IF(B3821="NET","",IF(B3821="","",IFERROR(VLOOKUP(N3821,EAN!$A:$B,2,FALSE),"MANGLER - MÅ OPPDATERE EAN-FANEN")))</f>
        <v/>
      </c>
      <c r="P3821" s="171">
        <f t="shared" si="181"/>
        <v>202341</v>
      </c>
      <c r="Q3821" s="171">
        <f t="shared" si="182"/>
        <v>202345</v>
      </c>
      <c r="S3821" s="102" t="str">
        <f>IF(B3821="NET","",IFERROR(VLOOKUP(O3821,'2) Order Form'!$V$9:$V$905,1,FALSE),"Ikke med I order form"))</f>
        <v/>
      </c>
    </row>
    <row r="3822" spans="1:19">
      <c r="A3822">
        <v>852086</v>
      </c>
      <c r="B3822" t="s">
        <v>2905</v>
      </c>
      <c r="C3822" t="s">
        <v>3939</v>
      </c>
      <c r="D3822" t="s">
        <v>240</v>
      </c>
      <c r="E3822" t="s">
        <v>108</v>
      </c>
      <c r="F3822" t="s">
        <v>78</v>
      </c>
      <c r="G3822" t="s">
        <v>111</v>
      </c>
      <c r="H3822">
        <v>69</v>
      </c>
      <c r="I3822">
        <v>69</v>
      </c>
      <c r="J3822">
        <v>69</v>
      </c>
      <c r="K3822">
        <v>69</v>
      </c>
      <c r="L3822">
        <v>69</v>
      </c>
      <c r="N3822" s="171" t="str">
        <f t="shared" si="180"/>
        <v>852086-100000-OS</v>
      </c>
      <c r="O3822" s="172">
        <f>IF(B3822="NET","",IF(B3822="","",IFERROR(VLOOKUP(N3822,EAN!$A:$B,2,FALSE),"MANGLER - MÅ OPPDATERE EAN-FANEN")))</f>
        <v>7048652777850</v>
      </c>
      <c r="P3822" s="171">
        <f t="shared" si="181"/>
        <v>69</v>
      </c>
      <c r="Q3822" s="171">
        <f t="shared" si="182"/>
        <v>69</v>
      </c>
      <c r="S3822" s="102">
        <f>IF(B3822="NET","",IFERROR(VLOOKUP(O3822,'2) Order Form'!$V$9:$V$905,1,FALSE),"Ikke med I order form"))</f>
        <v>7048652777850</v>
      </c>
    </row>
    <row r="3823" spans="1:19">
      <c r="A3823" s="140">
        <v>852087</v>
      </c>
      <c r="B3823" t="s">
        <v>170</v>
      </c>
      <c r="H3823" s="140">
        <v>202341</v>
      </c>
      <c r="I3823" s="140">
        <v>202342</v>
      </c>
      <c r="J3823" s="140">
        <v>202343</v>
      </c>
      <c r="K3823" s="140">
        <v>202344</v>
      </c>
      <c r="L3823" s="140">
        <v>202345</v>
      </c>
      <c r="N3823" s="171" t="str">
        <f t="shared" si="180"/>
        <v>852087-</v>
      </c>
      <c r="O3823" s="172" t="str">
        <f>IF(B3823="NET","",IF(B3823="","",IFERROR(VLOOKUP(N3823,EAN!$A:$B,2,FALSE),"MANGLER - MÅ OPPDATERE EAN-FANEN")))</f>
        <v/>
      </c>
      <c r="P3823" s="171">
        <f t="shared" si="181"/>
        <v>202341</v>
      </c>
      <c r="Q3823" s="171">
        <f t="shared" si="182"/>
        <v>202345</v>
      </c>
      <c r="S3823" s="102" t="str">
        <f>IF(B3823="NET","",IFERROR(VLOOKUP(O3823,'2) Order Form'!$V$9:$V$905,1,FALSE),"Ikke med I order form"))</f>
        <v/>
      </c>
    </row>
    <row r="3824" spans="1:19">
      <c r="A3824">
        <v>852087</v>
      </c>
      <c r="B3824" t="s">
        <v>2906</v>
      </c>
      <c r="C3824" t="s">
        <v>3939</v>
      </c>
      <c r="D3824" t="s">
        <v>3487</v>
      </c>
      <c r="E3824" t="s">
        <v>3488</v>
      </c>
      <c r="F3824" t="s">
        <v>78</v>
      </c>
      <c r="G3824" t="s">
        <v>111</v>
      </c>
      <c r="H3824">
        <v>0</v>
      </c>
      <c r="I3824">
        <v>0</v>
      </c>
      <c r="J3824">
        <v>0</v>
      </c>
      <c r="K3824">
        <v>0</v>
      </c>
      <c r="L3824">
        <v>0</v>
      </c>
      <c r="N3824" s="171" t="str">
        <f t="shared" si="180"/>
        <v>852087-090000-OS</v>
      </c>
      <c r="O3824" s="172" t="str">
        <f>IF(B3824="NET","",IF(B3824="","",IFERROR(VLOOKUP(N3824,EAN!$A:$B,2,FALSE),"MANGLER - MÅ OPPDATERE EAN-FANEN")))</f>
        <v>MANGLER - MÅ OPPDATERE EAN-FANEN</v>
      </c>
      <c r="P3824" s="171">
        <f t="shared" si="181"/>
        <v>0</v>
      </c>
      <c r="Q3824" s="171">
        <f t="shared" si="182"/>
        <v>0</v>
      </c>
      <c r="S3824" s="102" t="str">
        <f>IF(B3824="NET","",IFERROR(VLOOKUP(O3824,'2) Order Form'!$V$9:$V$905,1,FALSE),"Ikke med I order form"))</f>
        <v>Ikke med I order form</v>
      </c>
    </row>
    <row r="3825" spans="1:19">
      <c r="A3825">
        <v>852087</v>
      </c>
      <c r="B3825" t="s">
        <v>2906</v>
      </c>
      <c r="C3825" t="s">
        <v>3939</v>
      </c>
      <c r="D3825" t="s">
        <v>240</v>
      </c>
      <c r="E3825" t="s">
        <v>108</v>
      </c>
      <c r="F3825" t="s">
        <v>78</v>
      </c>
      <c r="G3825" t="s">
        <v>111</v>
      </c>
      <c r="H3825">
        <v>46</v>
      </c>
      <c r="I3825">
        <v>46</v>
      </c>
      <c r="J3825">
        <v>46</v>
      </c>
      <c r="K3825">
        <v>46</v>
      </c>
      <c r="L3825">
        <v>46</v>
      </c>
      <c r="N3825" s="171" t="str">
        <f t="shared" si="180"/>
        <v>852087-100000-OS</v>
      </c>
      <c r="O3825" s="172">
        <f>IF(B3825="NET","",IF(B3825="","",IFERROR(VLOOKUP(N3825,EAN!$A:$B,2,FALSE),"MANGLER - MÅ OPPDATERE EAN-FANEN")))</f>
        <v>7048652777867</v>
      </c>
      <c r="P3825" s="171">
        <f t="shared" si="181"/>
        <v>46</v>
      </c>
      <c r="Q3825" s="171">
        <f t="shared" si="182"/>
        <v>46</v>
      </c>
      <c r="S3825" s="102">
        <f>IF(B3825="NET","",IFERROR(VLOOKUP(O3825,'2) Order Form'!$V$9:$V$905,1,FALSE),"Ikke med I order form"))</f>
        <v>7048652777867</v>
      </c>
    </row>
    <row r="3826" spans="1:19">
      <c r="A3826" s="140">
        <v>852089</v>
      </c>
      <c r="B3826" t="s">
        <v>170</v>
      </c>
      <c r="H3826" s="140">
        <v>202341</v>
      </c>
      <c r="I3826" s="140">
        <v>202342</v>
      </c>
      <c r="J3826" s="140">
        <v>202343</v>
      </c>
      <c r="K3826" s="140">
        <v>202344</v>
      </c>
      <c r="L3826" s="140">
        <v>202345</v>
      </c>
      <c r="N3826" s="171" t="str">
        <f t="shared" si="180"/>
        <v>852089-</v>
      </c>
      <c r="O3826" s="172" t="str">
        <f>IF(B3826="NET","",IF(B3826="","",IFERROR(VLOOKUP(N3826,EAN!$A:$B,2,FALSE),"MANGLER - MÅ OPPDATERE EAN-FANEN")))</f>
        <v/>
      </c>
      <c r="P3826" s="171">
        <f t="shared" si="181"/>
        <v>202341</v>
      </c>
      <c r="Q3826" s="171">
        <f t="shared" si="182"/>
        <v>202345</v>
      </c>
      <c r="S3826" s="102" t="str">
        <f>IF(B3826="NET","",IFERROR(VLOOKUP(O3826,'2) Order Form'!$V$9:$V$905,1,FALSE),"Ikke med I order form"))</f>
        <v/>
      </c>
    </row>
    <row r="3827" spans="1:19">
      <c r="A3827">
        <v>852089</v>
      </c>
      <c r="B3827" t="s">
        <v>3772</v>
      </c>
      <c r="C3827" t="s">
        <v>3939</v>
      </c>
      <c r="D3827" t="s">
        <v>3465</v>
      </c>
      <c r="E3827" t="s">
        <v>229</v>
      </c>
      <c r="F3827" t="s">
        <v>78</v>
      </c>
      <c r="G3827" t="s">
        <v>214</v>
      </c>
      <c r="H3827">
        <v>358</v>
      </c>
      <c r="I3827">
        <v>358</v>
      </c>
      <c r="J3827">
        <v>358</v>
      </c>
      <c r="K3827">
        <v>358</v>
      </c>
      <c r="L3827">
        <v>358</v>
      </c>
      <c r="N3827" s="171" t="str">
        <f t="shared" si="180"/>
        <v>852089-060101-OS</v>
      </c>
      <c r="O3827" s="172" t="str">
        <f>IF(B3827="NET","",IF(B3827="","",IFERROR(VLOOKUP(N3827,EAN!$A:$B,2,FALSE),"MANGLER - MÅ OPPDATERE EAN-FANEN")))</f>
        <v>MANGLER - MÅ OPPDATERE EAN-FANEN</v>
      </c>
      <c r="P3827" s="171">
        <f t="shared" si="181"/>
        <v>358</v>
      </c>
      <c r="Q3827" s="171">
        <f t="shared" si="182"/>
        <v>358</v>
      </c>
      <c r="S3827" s="102" t="str">
        <f>IF(B3827="NET","",IFERROR(VLOOKUP(O3827,'2) Order Form'!$V$9:$V$905,1,FALSE),"Ikke med I order form"))</f>
        <v>Ikke med I order form</v>
      </c>
    </row>
    <row r="3828" spans="1:19">
      <c r="A3828">
        <v>852089</v>
      </c>
      <c r="B3828" t="s">
        <v>3772</v>
      </c>
      <c r="C3828" t="s">
        <v>3939</v>
      </c>
      <c r="D3828" t="s">
        <v>3773</v>
      </c>
      <c r="E3828" t="s">
        <v>3774</v>
      </c>
      <c r="F3828" t="s">
        <v>78</v>
      </c>
      <c r="G3828" t="s">
        <v>111</v>
      </c>
      <c r="H3828">
        <v>116</v>
      </c>
      <c r="I3828">
        <v>116</v>
      </c>
      <c r="J3828">
        <v>116</v>
      </c>
      <c r="K3828">
        <v>116</v>
      </c>
      <c r="L3828">
        <v>116</v>
      </c>
      <c r="N3828" s="171" t="str">
        <f t="shared" si="180"/>
        <v>852089-070145-OS</v>
      </c>
      <c r="O3828" s="172" t="str">
        <f>IF(B3828="NET","",IF(B3828="","",IFERROR(VLOOKUP(N3828,EAN!$A:$B,2,FALSE),"MANGLER - MÅ OPPDATERE EAN-FANEN")))</f>
        <v>MANGLER - MÅ OPPDATERE EAN-FANEN</v>
      </c>
      <c r="P3828" s="171">
        <f t="shared" si="181"/>
        <v>116</v>
      </c>
      <c r="Q3828" s="171">
        <f t="shared" si="182"/>
        <v>116</v>
      </c>
      <c r="S3828" s="102" t="str">
        <f>IF(B3828="NET","",IFERROR(VLOOKUP(O3828,'2) Order Form'!$V$9:$V$905,1,FALSE),"Ikke med I order form"))</f>
        <v>Ikke med I order form</v>
      </c>
    </row>
    <row r="3829" spans="1:19">
      <c r="A3829">
        <v>852089</v>
      </c>
      <c r="B3829" t="s">
        <v>3772</v>
      </c>
      <c r="C3829" t="s">
        <v>3939</v>
      </c>
      <c r="D3829" t="s">
        <v>4130</v>
      </c>
      <c r="E3829" t="s">
        <v>4131</v>
      </c>
      <c r="F3829" t="s">
        <v>78</v>
      </c>
      <c r="G3829" t="s">
        <v>111</v>
      </c>
      <c r="H3829">
        <v>0</v>
      </c>
      <c r="I3829">
        <v>0</v>
      </c>
      <c r="J3829">
        <v>0</v>
      </c>
      <c r="K3829">
        <v>0</v>
      </c>
      <c r="L3829">
        <v>0</v>
      </c>
      <c r="N3829" s="171" t="str">
        <f t="shared" si="180"/>
        <v>852089-150145-OS</v>
      </c>
      <c r="O3829" s="172" t="str">
        <f>IF(B3829="NET","",IF(B3829="","",IFERROR(VLOOKUP(N3829,EAN!$A:$B,2,FALSE),"MANGLER - MÅ OPPDATERE EAN-FANEN")))</f>
        <v>MANGLER - MÅ OPPDATERE EAN-FANEN</v>
      </c>
      <c r="P3829" s="171">
        <f t="shared" si="181"/>
        <v>0</v>
      </c>
      <c r="Q3829" s="171">
        <f t="shared" si="182"/>
        <v>0</v>
      </c>
      <c r="S3829" s="102" t="str">
        <f>IF(B3829="NET","",IFERROR(VLOOKUP(O3829,'2) Order Form'!$V$9:$V$905,1,FALSE),"Ikke med I order form"))</f>
        <v>Ikke med I order form</v>
      </c>
    </row>
    <row r="3830" spans="1:19">
      <c r="A3830">
        <v>852089</v>
      </c>
      <c r="B3830" t="s">
        <v>3772</v>
      </c>
      <c r="C3830" t="s">
        <v>3939</v>
      </c>
      <c r="D3830" t="s">
        <v>3775</v>
      </c>
      <c r="E3830" t="s">
        <v>3776</v>
      </c>
      <c r="F3830" t="s">
        <v>78</v>
      </c>
      <c r="G3830" t="s">
        <v>214</v>
      </c>
      <c r="H3830">
        <v>217</v>
      </c>
      <c r="I3830">
        <v>217</v>
      </c>
      <c r="J3830">
        <v>217</v>
      </c>
      <c r="K3830">
        <v>217</v>
      </c>
      <c r="L3830">
        <v>217</v>
      </c>
      <c r="N3830" s="171" t="str">
        <f t="shared" si="180"/>
        <v>852089-150147-OS</v>
      </c>
      <c r="O3830" s="172" t="str">
        <f>IF(B3830="NET","",IF(B3830="","",IFERROR(VLOOKUP(N3830,EAN!$A:$B,2,FALSE),"MANGLER - MÅ OPPDATERE EAN-FANEN")))</f>
        <v>MANGLER - MÅ OPPDATERE EAN-FANEN</v>
      </c>
      <c r="P3830" s="171">
        <f t="shared" si="181"/>
        <v>217</v>
      </c>
      <c r="Q3830" s="171">
        <f t="shared" si="182"/>
        <v>217</v>
      </c>
      <c r="S3830" s="102" t="str">
        <f>IF(B3830="NET","",IFERROR(VLOOKUP(O3830,'2) Order Form'!$V$9:$V$905,1,FALSE),"Ikke med I order form"))</f>
        <v>Ikke med I order form</v>
      </c>
    </row>
    <row r="3831" spans="1:19">
      <c r="A3831">
        <v>852089</v>
      </c>
      <c r="B3831" t="s">
        <v>3772</v>
      </c>
      <c r="C3831" t="s">
        <v>3939</v>
      </c>
      <c r="D3831" t="s">
        <v>1721</v>
      </c>
      <c r="E3831" t="s">
        <v>1722</v>
      </c>
      <c r="F3831" t="s">
        <v>78</v>
      </c>
      <c r="G3831" t="s">
        <v>214</v>
      </c>
      <c r="H3831">
        <v>201</v>
      </c>
      <c r="I3831">
        <v>201</v>
      </c>
      <c r="J3831">
        <v>201</v>
      </c>
      <c r="K3831">
        <v>201</v>
      </c>
      <c r="L3831">
        <v>201</v>
      </c>
      <c r="N3831" s="171" t="str">
        <f t="shared" si="180"/>
        <v>852089-156755-OS</v>
      </c>
      <c r="O3831" s="172" t="str">
        <f>IF(B3831="NET","",IF(B3831="","",IFERROR(VLOOKUP(N3831,EAN!$A:$B,2,FALSE),"MANGLER - MÅ OPPDATERE EAN-FANEN")))</f>
        <v>MANGLER - MÅ OPPDATERE EAN-FANEN</v>
      </c>
      <c r="P3831" s="171">
        <f t="shared" si="181"/>
        <v>201</v>
      </c>
      <c r="Q3831" s="171">
        <f t="shared" si="182"/>
        <v>201</v>
      </c>
      <c r="S3831" s="102" t="str">
        <f>IF(B3831="NET","",IFERROR(VLOOKUP(O3831,'2) Order Form'!$V$9:$V$905,1,FALSE),"Ikke med I order form"))</f>
        <v>Ikke med I order form</v>
      </c>
    </row>
    <row r="3832" spans="1:19">
      <c r="A3832">
        <v>852089</v>
      </c>
      <c r="B3832" t="s">
        <v>3772</v>
      </c>
      <c r="C3832" t="s">
        <v>3939</v>
      </c>
      <c r="D3832" t="s">
        <v>3468</v>
      </c>
      <c r="E3832" t="s">
        <v>3469</v>
      </c>
      <c r="F3832" t="s">
        <v>78</v>
      </c>
      <c r="G3832" t="s">
        <v>111</v>
      </c>
      <c r="H3832">
        <v>0</v>
      </c>
      <c r="I3832">
        <v>0</v>
      </c>
      <c r="J3832">
        <v>0</v>
      </c>
      <c r="K3832">
        <v>0</v>
      </c>
      <c r="L3832">
        <v>0</v>
      </c>
      <c r="N3832" s="171" t="str">
        <f t="shared" si="180"/>
        <v>852089-160101-OS</v>
      </c>
      <c r="O3832" s="172" t="str">
        <f>IF(B3832="NET","",IF(B3832="","",IFERROR(VLOOKUP(N3832,EAN!$A:$B,2,FALSE),"MANGLER - MÅ OPPDATERE EAN-FANEN")))</f>
        <v>MANGLER - MÅ OPPDATERE EAN-FANEN</v>
      </c>
      <c r="P3832" s="171">
        <f t="shared" si="181"/>
        <v>0</v>
      </c>
      <c r="Q3832" s="171">
        <f t="shared" si="182"/>
        <v>0</v>
      </c>
      <c r="S3832" s="102" t="str">
        <f>IF(B3832="NET","",IFERROR(VLOOKUP(O3832,'2) Order Form'!$V$9:$V$905,1,FALSE),"Ikke med I order form"))</f>
        <v>Ikke med I order form</v>
      </c>
    </row>
    <row r="3833" spans="1:19">
      <c r="A3833">
        <v>852089</v>
      </c>
      <c r="B3833" t="s">
        <v>3772</v>
      </c>
      <c r="C3833" t="s">
        <v>3939</v>
      </c>
      <c r="D3833" t="s">
        <v>3777</v>
      </c>
      <c r="E3833" t="s">
        <v>3778</v>
      </c>
      <c r="F3833" t="s">
        <v>78</v>
      </c>
      <c r="G3833" t="s">
        <v>111</v>
      </c>
      <c r="H3833">
        <v>358</v>
      </c>
      <c r="I3833">
        <v>358</v>
      </c>
      <c r="J3833">
        <v>358</v>
      </c>
      <c r="K3833">
        <v>358</v>
      </c>
      <c r="L3833">
        <v>358</v>
      </c>
      <c r="N3833" s="171" t="str">
        <f t="shared" si="180"/>
        <v>852089-161836-OS</v>
      </c>
      <c r="O3833" s="172" t="str">
        <f>IF(B3833="NET","",IF(B3833="","",IFERROR(VLOOKUP(N3833,EAN!$A:$B,2,FALSE),"MANGLER - MÅ OPPDATERE EAN-FANEN")))</f>
        <v>MANGLER - MÅ OPPDATERE EAN-FANEN</v>
      </c>
      <c r="P3833" s="171">
        <f t="shared" si="181"/>
        <v>358</v>
      </c>
      <c r="Q3833" s="171">
        <f t="shared" si="182"/>
        <v>358</v>
      </c>
      <c r="S3833" s="102" t="str">
        <f>IF(B3833="NET","",IFERROR(VLOOKUP(O3833,'2) Order Form'!$V$9:$V$905,1,FALSE),"Ikke med I order form"))</f>
        <v>Ikke med I order form</v>
      </c>
    </row>
    <row r="3834" spans="1:19">
      <c r="A3834">
        <v>852089</v>
      </c>
      <c r="B3834" t="s">
        <v>3772</v>
      </c>
      <c r="C3834" t="s">
        <v>3939</v>
      </c>
      <c r="D3834" t="s">
        <v>4132</v>
      </c>
      <c r="E3834" t="s">
        <v>4133</v>
      </c>
      <c r="F3834" t="s">
        <v>78</v>
      </c>
      <c r="G3834" t="s">
        <v>111</v>
      </c>
      <c r="H3834">
        <v>0</v>
      </c>
      <c r="I3834">
        <v>0</v>
      </c>
      <c r="J3834">
        <v>0</v>
      </c>
      <c r="K3834">
        <v>0</v>
      </c>
      <c r="L3834">
        <v>0</v>
      </c>
      <c r="N3834" s="171" t="str">
        <f t="shared" si="180"/>
        <v>852089-170101-OS</v>
      </c>
      <c r="O3834" s="172" t="str">
        <f>IF(B3834="NET","",IF(B3834="","",IFERROR(VLOOKUP(N3834,EAN!$A:$B,2,FALSE),"MANGLER - MÅ OPPDATERE EAN-FANEN")))</f>
        <v>MANGLER - MÅ OPPDATERE EAN-FANEN</v>
      </c>
      <c r="P3834" s="171">
        <f t="shared" si="181"/>
        <v>0</v>
      </c>
      <c r="Q3834" s="171">
        <f t="shared" si="182"/>
        <v>0</v>
      </c>
      <c r="S3834" s="102" t="str">
        <f>IF(B3834="NET","",IFERROR(VLOOKUP(O3834,'2) Order Form'!$V$9:$V$905,1,FALSE),"Ikke med I order form"))</f>
        <v>Ikke med I order form</v>
      </c>
    </row>
    <row r="3835" spans="1:19">
      <c r="A3835">
        <v>852089</v>
      </c>
      <c r="B3835" t="s">
        <v>3772</v>
      </c>
      <c r="C3835" t="s">
        <v>3939</v>
      </c>
      <c r="D3835" t="s">
        <v>3470</v>
      </c>
      <c r="E3835" t="s">
        <v>3471</v>
      </c>
      <c r="F3835" t="s">
        <v>78</v>
      </c>
      <c r="G3835" t="s">
        <v>214</v>
      </c>
      <c r="H3835">
        <v>20</v>
      </c>
      <c r="I3835">
        <v>20</v>
      </c>
      <c r="J3835">
        <v>20</v>
      </c>
      <c r="K3835">
        <v>20</v>
      </c>
      <c r="L3835">
        <v>20</v>
      </c>
      <c r="N3835" s="171" t="str">
        <f t="shared" si="180"/>
        <v>852089-180101-OS</v>
      </c>
      <c r="O3835" s="172" t="str">
        <f>IF(B3835="NET","",IF(B3835="","",IFERROR(VLOOKUP(N3835,EAN!$A:$B,2,FALSE),"MANGLER - MÅ OPPDATERE EAN-FANEN")))</f>
        <v>MANGLER - MÅ OPPDATERE EAN-FANEN</v>
      </c>
      <c r="P3835" s="171">
        <f t="shared" si="181"/>
        <v>20</v>
      </c>
      <c r="Q3835" s="171">
        <f t="shared" si="182"/>
        <v>20</v>
      </c>
      <c r="S3835" s="102" t="str">
        <f>IF(B3835="NET","",IFERROR(VLOOKUP(O3835,'2) Order Form'!$V$9:$V$905,1,FALSE),"Ikke med I order form"))</f>
        <v>Ikke med I order form</v>
      </c>
    </row>
    <row r="3836" spans="1:19">
      <c r="A3836">
        <v>852089</v>
      </c>
      <c r="B3836" t="s">
        <v>3772</v>
      </c>
      <c r="C3836" t="s">
        <v>3939</v>
      </c>
      <c r="D3836" t="s">
        <v>3779</v>
      </c>
      <c r="E3836" t="s">
        <v>3780</v>
      </c>
      <c r="F3836" t="s">
        <v>78</v>
      </c>
      <c r="G3836" t="s">
        <v>214</v>
      </c>
      <c r="H3836">
        <v>141</v>
      </c>
      <c r="I3836">
        <v>141</v>
      </c>
      <c r="J3836">
        <v>141</v>
      </c>
      <c r="K3836">
        <v>141</v>
      </c>
      <c r="L3836">
        <v>141</v>
      </c>
      <c r="N3836" s="171" t="str">
        <f t="shared" si="180"/>
        <v>852089-199059-OS</v>
      </c>
      <c r="O3836" s="172" t="str">
        <f>IF(B3836="NET","",IF(B3836="","",IFERROR(VLOOKUP(N3836,EAN!$A:$B,2,FALSE),"MANGLER - MÅ OPPDATERE EAN-FANEN")))</f>
        <v>MANGLER - MÅ OPPDATERE EAN-FANEN</v>
      </c>
      <c r="P3836" s="171">
        <f t="shared" si="181"/>
        <v>141</v>
      </c>
      <c r="Q3836" s="171">
        <f t="shared" si="182"/>
        <v>141</v>
      </c>
      <c r="S3836" s="102" t="str">
        <f>IF(B3836="NET","",IFERROR(VLOOKUP(O3836,'2) Order Form'!$V$9:$V$905,1,FALSE),"Ikke med I order form"))</f>
        <v>Ikke med I order form</v>
      </c>
    </row>
    <row r="3837" spans="1:19">
      <c r="A3837">
        <v>852089</v>
      </c>
      <c r="B3837" t="s">
        <v>3772</v>
      </c>
      <c r="C3837" t="s">
        <v>3939</v>
      </c>
      <c r="D3837" t="s">
        <v>4134</v>
      </c>
      <c r="E3837" t="s">
        <v>4135</v>
      </c>
      <c r="F3837" t="s">
        <v>78</v>
      </c>
      <c r="G3837" t="s">
        <v>111</v>
      </c>
      <c r="H3837">
        <v>0</v>
      </c>
      <c r="I3837">
        <v>0</v>
      </c>
      <c r="J3837">
        <v>0</v>
      </c>
      <c r="K3837">
        <v>0</v>
      </c>
      <c r="L3837">
        <v>0</v>
      </c>
      <c r="N3837" s="171" t="str">
        <f t="shared" si="180"/>
        <v>852089-205978-OS</v>
      </c>
      <c r="O3837" s="172" t="str">
        <f>IF(B3837="NET","",IF(B3837="","",IFERROR(VLOOKUP(N3837,EAN!$A:$B,2,FALSE),"MANGLER - MÅ OPPDATERE EAN-FANEN")))</f>
        <v>MANGLER - MÅ OPPDATERE EAN-FANEN</v>
      </c>
      <c r="P3837" s="171">
        <f t="shared" si="181"/>
        <v>0</v>
      </c>
      <c r="Q3837" s="171">
        <f t="shared" si="182"/>
        <v>0</v>
      </c>
      <c r="S3837" s="102" t="str">
        <f>IF(B3837="NET","",IFERROR(VLOOKUP(O3837,'2) Order Form'!$V$9:$V$905,1,FALSE),"Ikke med I order form"))</f>
        <v>Ikke med I order form</v>
      </c>
    </row>
    <row r="3838" spans="1:19">
      <c r="A3838">
        <v>852089</v>
      </c>
      <c r="B3838" t="s">
        <v>3772</v>
      </c>
      <c r="C3838" t="s">
        <v>3939</v>
      </c>
      <c r="D3838" t="s">
        <v>3781</v>
      </c>
      <c r="E3838" t="s">
        <v>3782</v>
      </c>
      <c r="F3838" t="s">
        <v>78</v>
      </c>
      <c r="G3838" t="s">
        <v>214</v>
      </c>
      <c r="H3838">
        <v>40</v>
      </c>
      <c r="I3838">
        <v>40</v>
      </c>
      <c r="J3838">
        <v>40</v>
      </c>
      <c r="K3838">
        <v>40</v>
      </c>
      <c r="L3838">
        <v>40</v>
      </c>
      <c r="N3838" s="171" t="str">
        <f t="shared" si="180"/>
        <v>852089-208058-OS</v>
      </c>
      <c r="O3838" s="172" t="str">
        <f>IF(B3838="NET","",IF(B3838="","",IFERROR(VLOOKUP(N3838,EAN!$A:$B,2,FALSE),"MANGLER - MÅ OPPDATERE EAN-FANEN")))</f>
        <v>MANGLER - MÅ OPPDATERE EAN-FANEN</v>
      </c>
      <c r="P3838" s="171">
        <f t="shared" si="181"/>
        <v>40</v>
      </c>
      <c r="Q3838" s="171">
        <f t="shared" si="182"/>
        <v>40</v>
      </c>
      <c r="S3838" s="102" t="str">
        <f>IF(B3838="NET","",IFERROR(VLOOKUP(O3838,'2) Order Form'!$V$9:$V$905,1,FALSE),"Ikke med I order form"))</f>
        <v>Ikke med I order form</v>
      </c>
    </row>
    <row r="3839" spans="1:19">
      <c r="A3839">
        <v>852089</v>
      </c>
      <c r="B3839" t="s">
        <v>3772</v>
      </c>
      <c r="C3839" t="s">
        <v>3939</v>
      </c>
      <c r="D3839" t="s">
        <v>3783</v>
      </c>
      <c r="E3839" t="s">
        <v>3784</v>
      </c>
      <c r="F3839" t="s">
        <v>78</v>
      </c>
      <c r="G3839" t="s">
        <v>214</v>
      </c>
      <c r="H3839">
        <v>226</v>
      </c>
      <c r="I3839">
        <v>226</v>
      </c>
      <c r="J3839">
        <v>226</v>
      </c>
      <c r="K3839">
        <v>226</v>
      </c>
      <c r="L3839">
        <v>226</v>
      </c>
      <c r="N3839" s="171" t="str">
        <f t="shared" si="180"/>
        <v>852089-208139-OS</v>
      </c>
      <c r="O3839" s="172" t="str">
        <f>IF(B3839="NET","",IF(B3839="","",IFERROR(VLOOKUP(N3839,EAN!$A:$B,2,FALSE),"MANGLER - MÅ OPPDATERE EAN-FANEN")))</f>
        <v>MANGLER - MÅ OPPDATERE EAN-FANEN</v>
      </c>
      <c r="P3839" s="171">
        <f t="shared" si="181"/>
        <v>226</v>
      </c>
      <c r="Q3839" s="171">
        <f t="shared" si="182"/>
        <v>226</v>
      </c>
      <c r="S3839" s="102" t="str">
        <f>IF(B3839="NET","",IFERROR(VLOOKUP(O3839,'2) Order Form'!$V$9:$V$905,1,FALSE),"Ikke med I order form"))</f>
        <v>Ikke med I order form</v>
      </c>
    </row>
    <row r="3840" spans="1:19">
      <c r="A3840" s="140">
        <v>852090</v>
      </c>
      <c r="B3840" t="s">
        <v>170</v>
      </c>
      <c r="H3840" s="140">
        <v>202341</v>
      </c>
      <c r="I3840" s="140">
        <v>202342</v>
      </c>
      <c r="J3840" s="140">
        <v>202343</v>
      </c>
      <c r="K3840" s="140">
        <v>202344</v>
      </c>
      <c r="L3840" s="140">
        <v>202345</v>
      </c>
      <c r="N3840" s="171" t="str">
        <f t="shared" si="180"/>
        <v>852090-</v>
      </c>
      <c r="O3840" s="172" t="str">
        <f>IF(B3840="NET","",IF(B3840="","",IFERROR(VLOOKUP(N3840,EAN!$A:$B,2,FALSE),"MANGLER - MÅ OPPDATERE EAN-FANEN")))</f>
        <v/>
      </c>
      <c r="P3840" s="171">
        <f t="shared" si="181"/>
        <v>202341</v>
      </c>
      <c r="Q3840" s="171">
        <f t="shared" si="182"/>
        <v>202345</v>
      </c>
      <c r="S3840" s="102" t="str">
        <f>IF(B3840="NET","",IFERROR(VLOOKUP(O3840,'2) Order Form'!$V$9:$V$905,1,FALSE),"Ikke med I order form"))</f>
        <v/>
      </c>
    </row>
    <row r="3841" spans="1:19">
      <c r="A3841">
        <v>852090</v>
      </c>
      <c r="B3841" t="s">
        <v>3785</v>
      </c>
      <c r="C3841" t="s">
        <v>3939</v>
      </c>
      <c r="D3841" t="s">
        <v>3786</v>
      </c>
      <c r="E3841" t="s">
        <v>3787</v>
      </c>
      <c r="F3841" t="s">
        <v>78</v>
      </c>
      <c r="G3841" t="s">
        <v>111</v>
      </c>
      <c r="H3841">
        <v>203</v>
      </c>
      <c r="I3841">
        <v>203</v>
      </c>
      <c r="J3841">
        <v>203</v>
      </c>
      <c r="K3841">
        <v>203</v>
      </c>
      <c r="L3841">
        <v>203</v>
      </c>
      <c r="N3841" s="171" t="str">
        <f t="shared" si="180"/>
        <v>852090-090101-OS</v>
      </c>
      <c r="O3841" s="172" t="str">
        <f>IF(B3841="NET","",IF(B3841="","",IFERROR(VLOOKUP(N3841,EAN!$A:$B,2,FALSE),"MANGLER - MÅ OPPDATERE EAN-FANEN")))</f>
        <v>MANGLER - MÅ OPPDATERE EAN-FANEN</v>
      </c>
      <c r="P3841" s="171">
        <f t="shared" si="181"/>
        <v>203</v>
      </c>
      <c r="Q3841" s="171">
        <f t="shared" si="182"/>
        <v>203</v>
      </c>
      <c r="S3841" s="102" t="str">
        <f>IF(B3841="NET","",IFERROR(VLOOKUP(O3841,'2) Order Form'!$V$9:$V$905,1,FALSE),"Ikke med I order form"))</f>
        <v>Ikke med I order form</v>
      </c>
    </row>
    <row r="3842" spans="1:19">
      <c r="A3842">
        <v>852090</v>
      </c>
      <c r="B3842" t="s">
        <v>3785</v>
      </c>
      <c r="C3842" t="s">
        <v>3939</v>
      </c>
      <c r="D3842" t="s">
        <v>3788</v>
      </c>
      <c r="E3842" t="s">
        <v>952</v>
      </c>
      <c r="F3842" t="s">
        <v>78</v>
      </c>
      <c r="G3842" t="s">
        <v>111</v>
      </c>
      <c r="H3842">
        <v>77</v>
      </c>
      <c r="I3842">
        <v>77</v>
      </c>
      <c r="J3842">
        <v>77</v>
      </c>
      <c r="K3842">
        <v>77</v>
      </c>
      <c r="L3842">
        <v>77</v>
      </c>
      <c r="N3842" s="171" t="str">
        <f t="shared" si="180"/>
        <v>852090-100101-OS</v>
      </c>
      <c r="O3842" s="172" t="str">
        <f>IF(B3842="NET","",IF(B3842="","",IFERROR(VLOOKUP(N3842,EAN!$A:$B,2,FALSE),"MANGLER - MÅ OPPDATERE EAN-FANEN")))</f>
        <v>MANGLER - MÅ OPPDATERE EAN-FANEN</v>
      </c>
      <c r="P3842" s="171">
        <f t="shared" si="181"/>
        <v>77</v>
      </c>
      <c r="Q3842" s="171">
        <f t="shared" si="182"/>
        <v>77</v>
      </c>
      <c r="S3842" s="102" t="str">
        <f>IF(B3842="NET","",IFERROR(VLOOKUP(O3842,'2) Order Form'!$V$9:$V$905,1,FALSE),"Ikke med I order form"))</f>
        <v>Ikke med I order form</v>
      </c>
    </row>
    <row r="3843" spans="1:19">
      <c r="A3843">
        <v>852090</v>
      </c>
      <c r="B3843" t="s">
        <v>3785</v>
      </c>
      <c r="C3843" t="s">
        <v>3939</v>
      </c>
      <c r="D3843" t="s">
        <v>3759</v>
      </c>
      <c r="E3843" t="s">
        <v>3760</v>
      </c>
      <c r="F3843" t="s">
        <v>78</v>
      </c>
      <c r="G3843" t="s">
        <v>214</v>
      </c>
      <c r="H3843">
        <v>0</v>
      </c>
      <c r="I3843">
        <v>0</v>
      </c>
      <c r="J3843">
        <v>0</v>
      </c>
      <c r="K3843">
        <v>0</v>
      </c>
      <c r="L3843">
        <v>0</v>
      </c>
      <c r="N3843" s="171" t="str">
        <f t="shared" si="180"/>
        <v>852090-120101-OS</v>
      </c>
      <c r="O3843" s="172" t="str">
        <f>IF(B3843="NET","",IF(B3843="","",IFERROR(VLOOKUP(N3843,EAN!$A:$B,2,FALSE),"MANGLER - MÅ OPPDATERE EAN-FANEN")))</f>
        <v>MANGLER - MÅ OPPDATERE EAN-FANEN</v>
      </c>
      <c r="P3843" s="171">
        <f t="shared" si="181"/>
        <v>0</v>
      </c>
      <c r="Q3843" s="171">
        <f t="shared" si="182"/>
        <v>0</v>
      </c>
      <c r="S3843" s="102" t="str">
        <f>IF(B3843="NET","",IFERROR(VLOOKUP(O3843,'2) Order Form'!$V$9:$V$905,1,FALSE),"Ikke med I order form"))</f>
        <v>Ikke med I order form</v>
      </c>
    </row>
    <row r="3844" spans="1:19">
      <c r="A3844">
        <v>852090</v>
      </c>
      <c r="B3844" t="s">
        <v>3785</v>
      </c>
      <c r="C3844" t="s">
        <v>3939</v>
      </c>
      <c r="D3844" t="s">
        <v>3479</v>
      </c>
      <c r="E3844" t="s">
        <v>3480</v>
      </c>
      <c r="F3844" t="s">
        <v>78</v>
      </c>
      <c r="G3844" t="s">
        <v>111</v>
      </c>
      <c r="H3844">
        <v>294</v>
      </c>
      <c r="I3844">
        <v>294</v>
      </c>
      <c r="J3844">
        <v>294</v>
      </c>
      <c r="K3844">
        <v>294</v>
      </c>
      <c r="L3844">
        <v>294</v>
      </c>
      <c r="N3844" s="171" t="str">
        <f t="shared" si="180"/>
        <v>852090-121003-OS</v>
      </c>
      <c r="O3844" s="172" t="str">
        <f>IF(B3844="NET","",IF(B3844="","",IFERROR(VLOOKUP(N3844,EAN!$A:$B,2,FALSE),"MANGLER - MÅ OPPDATERE EAN-FANEN")))</f>
        <v>MANGLER - MÅ OPPDATERE EAN-FANEN</v>
      </c>
      <c r="P3844" s="171">
        <f t="shared" si="181"/>
        <v>294</v>
      </c>
      <c r="Q3844" s="171">
        <f t="shared" si="182"/>
        <v>294</v>
      </c>
      <c r="S3844" s="102" t="str">
        <f>IF(B3844="NET","",IFERROR(VLOOKUP(O3844,'2) Order Form'!$V$9:$V$905,1,FALSE),"Ikke med I order form"))</f>
        <v>Ikke med I order form</v>
      </c>
    </row>
    <row r="3845" spans="1:19">
      <c r="A3845" s="140">
        <v>852091</v>
      </c>
      <c r="B3845" t="s">
        <v>170</v>
      </c>
      <c r="H3845" s="140">
        <v>202341</v>
      </c>
      <c r="I3845" s="140">
        <v>202342</v>
      </c>
      <c r="J3845" s="140">
        <v>202343</v>
      </c>
      <c r="K3845" s="140">
        <v>202344</v>
      </c>
      <c r="L3845" s="140">
        <v>202345</v>
      </c>
      <c r="N3845" s="171" t="str">
        <f t="shared" si="180"/>
        <v>852091-</v>
      </c>
      <c r="O3845" s="172" t="str">
        <f>IF(B3845="NET","",IF(B3845="","",IFERROR(VLOOKUP(N3845,EAN!$A:$B,2,FALSE),"MANGLER - MÅ OPPDATERE EAN-FANEN")))</f>
        <v/>
      </c>
      <c r="P3845" s="171">
        <f t="shared" si="181"/>
        <v>202341</v>
      </c>
      <c r="Q3845" s="171">
        <f t="shared" si="182"/>
        <v>202345</v>
      </c>
      <c r="S3845" s="102" t="str">
        <f>IF(B3845="NET","",IFERROR(VLOOKUP(O3845,'2) Order Form'!$V$9:$V$905,1,FALSE),"Ikke med I order form"))</f>
        <v/>
      </c>
    </row>
    <row r="3846" spans="1:19">
      <c r="A3846">
        <v>852091</v>
      </c>
      <c r="B3846" t="s">
        <v>3789</v>
      </c>
      <c r="C3846" t="s">
        <v>3939</v>
      </c>
      <c r="D3846" t="s">
        <v>3773</v>
      </c>
      <c r="E3846" t="s">
        <v>3774</v>
      </c>
      <c r="F3846" t="s">
        <v>78</v>
      </c>
      <c r="G3846" t="s">
        <v>214</v>
      </c>
      <c r="H3846">
        <v>31</v>
      </c>
      <c r="I3846">
        <v>31</v>
      </c>
      <c r="J3846">
        <v>31</v>
      </c>
      <c r="K3846">
        <v>31</v>
      </c>
      <c r="L3846">
        <v>31</v>
      </c>
      <c r="N3846" s="171" t="str">
        <f t="shared" si="180"/>
        <v>852091-070145-OS</v>
      </c>
      <c r="O3846" s="172" t="str">
        <f>IF(B3846="NET","",IF(B3846="","",IFERROR(VLOOKUP(N3846,EAN!$A:$B,2,FALSE),"MANGLER - MÅ OPPDATERE EAN-FANEN")))</f>
        <v>MANGLER - MÅ OPPDATERE EAN-FANEN</v>
      </c>
      <c r="P3846" s="171">
        <f t="shared" si="181"/>
        <v>31</v>
      </c>
      <c r="Q3846" s="171">
        <f t="shared" si="182"/>
        <v>31</v>
      </c>
      <c r="S3846" s="102" t="str">
        <f>IF(B3846="NET","",IFERROR(VLOOKUP(O3846,'2) Order Form'!$V$9:$V$905,1,FALSE),"Ikke med I order form"))</f>
        <v>Ikke med I order form</v>
      </c>
    </row>
    <row r="3847" spans="1:19">
      <c r="A3847">
        <v>852091</v>
      </c>
      <c r="B3847" t="s">
        <v>3789</v>
      </c>
      <c r="C3847" t="s">
        <v>3939</v>
      </c>
      <c r="D3847" t="s">
        <v>3775</v>
      </c>
      <c r="E3847" t="s">
        <v>3776</v>
      </c>
      <c r="F3847" t="s">
        <v>78</v>
      </c>
      <c r="G3847" t="s">
        <v>214</v>
      </c>
      <c r="H3847">
        <v>57</v>
      </c>
      <c r="I3847">
        <v>57</v>
      </c>
      <c r="J3847">
        <v>57</v>
      </c>
      <c r="K3847">
        <v>57</v>
      </c>
      <c r="L3847">
        <v>57</v>
      </c>
      <c r="N3847" s="171" t="str">
        <f t="shared" si="180"/>
        <v>852091-150147-OS</v>
      </c>
      <c r="O3847" s="172" t="str">
        <f>IF(B3847="NET","",IF(B3847="","",IFERROR(VLOOKUP(N3847,EAN!$A:$B,2,FALSE),"MANGLER - MÅ OPPDATERE EAN-FANEN")))</f>
        <v>MANGLER - MÅ OPPDATERE EAN-FANEN</v>
      </c>
      <c r="P3847" s="171">
        <f t="shared" si="181"/>
        <v>57</v>
      </c>
      <c r="Q3847" s="171">
        <f t="shared" si="182"/>
        <v>57</v>
      </c>
      <c r="S3847" s="102" t="str">
        <f>IF(B3847="NET","",IFERROR(VLOOKUP(O3847,'2) Order Form'!$V$9:$V$905,1,FALSE),"Ikke med I order form"))</f>
        <v>Ikke med I order form</v>
      </c>
    </row>
    <row r="3848" spans="1:19">
      <c r="A3848">
        <v>852091</v>
      </c>
      <c r="B3848" t="s">
        <v>3789</v>
      </c>
      <c r="C3848" t="s">
        <v>3939</v>
      </c>
      <c r="D3848" t="s">
        <v>1721</v>
      </c>
      <c r="E3848" t="s">
        <v>1722</v>
      </c>
      <c r="F3848" t="s">
        <v>78</v>
      </c>
      <c r="G3848" t="s">
        <v>214</v>
      </c>
      <c r="H3848">
        <v>12</v>
      </c>
      <c r="I3848">
        <v>12</v>
      </c>
      <c r="J3848">
        <v>12</v>
      </c>
      <c r="K3848">
        <v>12</v>
      </c>
      <c r="L3848">
        <v>12</v>
      </c>
      <c r="N3848" s="171" t="str">
        <f t="shared" si="180"/>
        <v>852091-156755-OS</v>
      </c>
      <c r="O3848" s="172" t="str">
        <f>IF(B3848="NET","",IF(B3848="","",IFERROR(VLOOKUP(N3848,EAN!$A:$B,2,FALSE),"MANGLER - MÅ OPPDATERE EAN-FANEN")))</f>
        <v>MANGLER - MÅ OPPDATERE EAN-FANEN</v>
      </c>
      <c r="P3848" s="171">
        <f t="shared" si="181"/>
        <v>12</v>
      </c>
      <c r="Q3848" s="171">
        <f t="shared" si="182"/>
        <v>12</v>
      </c>
      <c r="S3848" s="102" t="str">
        <f>IF(B3848="NET","",IFERROR(VLOOKUP(O3848,'2) Order Form'!$V$9:$V$905,1,FALSE),"Ikke med I order form"))</f>
        <v>Ikke med I order form</v>
      </c>
    </row>
    <row r="3849" spans="1:19">
      <c r="A3849">
        <v>852091</v>
      </c>
      <c r="B3849" t="s">
        <v>3789</v>
      </c>
      <c r="C3849" t="s">
        <v>3939</v>
      </c>
      <c r="D3849" t="s">
        <v>3777</v>
      </c>
      <c r="E3849" t="s">
        <v>3778</v>
      </c>
      <c r="F3849" t="s">
        <v>78</v>
      </c>
      <c r="G3849" t="s">
        <v>111</v>
      </c>
      <c r="H3849">
        <v>28</v>
      </c>
      <c r="I3849">
        <v>28</v>
      </c>
      <c r="J3849">
        <v>28</v>
      </c>
      <c r="K3849">
        <v>28</v>
      </c>
      <c r="L3849">
        <v>28</v>
      </c>
      <c r="N3849" s="171" t="str">
        <f t="shared" si="180"/>
        <v>852091-161836-OS</v>
      </c>
      <c r="O3849" s="172" t="str">
        <f>IF(B3849="NET","",IF(B3849="","",IFERROR(VLOOKUP(N3849,EAN!$A:$B,2,FALSE),"MANGLER - MÅ OPPDATERE EAN-FANEN")))</f>
        <v>MANGLER - MÅ OPPDATERE EAN-FANEN</v>
      </c>
      <c r="P3849" s="171">
        <f t="shared" si="181"/>
        <v>28</v>
      </c>
      <c r="Q3849" s="171">
        <f t="shared" si="182"/>
        <v>28</v>
      </c>
      <c r="S3849" s="102" t="str">
        <f>IF(B3849="NET","",IFERROR(VLOOKUP(O3849,'2) Order Form'!$V$9:$V$905,1,FALSE),"Ikke med I order form"))</f>
        <v>Ikke med I order form</v>
      </c>
    </row>
    <row r="3850" spans="1:19">
      <c r="A3850">
        <v>852091</v>
      </c>
      <c r="B3850" t="s">
        <v>3789</v>
      </c>
      <c r="C3850" t="s">
        <v>3939</v>
      </c>
      <c r="D3850" t="s">
        <v>4132</v>
      </c>
      <c r="E3850" t="s">
        <v>4133</v>
      </c>
      <c r="F3850" t="s">
        <v>78</v>
      </c>
      <c r="G3850" t="s">
        <v>111</v>
      </c>
      <c r="H3850">
        <v>0</v>
      </c>
      <c r="I3850">
        <v>0</v>
      </c>
      <c r="J3850">
        <v>0</v>
      </c>
      <c r="K3850">
        <v>0</v>
      </c>
      <c r="L3850">
        <v>0</v>
      </c>
      <c r="N3850" s="171" t="str">
        <f t="shared" si="180"/>
        <v>852091-170101-OS</v>
      </c>
      <c r="O3850" s="172" t="str">
        <f>IF(B3850="NET","",IF(B3850="","",IFERROR(VLOOKUP(N3850,EAN!$A:$B,2,FALSE),"MANGLER - MÅ OPPDATERE EAN-FANEN")))</f>
        <v>MANGLER - MÅ OPPDATERE EAN-FANEN</v>
      </c>
      <c r="P3850" s="171">
        <f t="shared" si="181"/>
        <v>0</v>
      </c>
      <c r="Q3850" s="171">
        <f t="shared" si="182"/>
        <v>0</v>
      </c>
      <c r="S3850" s="102" t="str">
        <f>IF(B3850="NET","",IFERROR(VLOOKUP(O3850,'2) Order Form'!$V$9:$V$905,1,FALSE),"Ikke med I order form"))</f>
        <v>Ikke med I order form</v>
      </c>
    </row>
    <row r="3851" spans="1:19">
      <c r="A3851">
        <v>852091</v>
      </c>
      <c r="B3851" t="s">
        <v>3789</v>
      </c>
      <c r="C3851" t="s">
        <v>3939</v>
      </c>
      <c r="D3851" t="s">
        <v>3470</v>
      </c>
      <c r="E3851" t="s">
        <v>3471</v>
      </c>
      <c r="F3851" t="s">
        <v>78</v>
      </c>
      <c r="G3851" t="s">
        <v>214</v>
      </c>
      <c r="H3851">
        <v>17</v>
      </c>
      <c r="I3851">
        <v>17</v>
      </c>
      <c r="J3851">
        <v>17</v>
      </c>
      <c r="K3851">
        <v>17</v>
      </c>
      <c r="L3851">
        <v>17</v>
      </c>
      <c r="N3851" s="171" t="str">
        <f t="shared" si="180"/>
        <v>852091-180101-OS</v>
      </c>
      <c r="O3851" s="172" t="str">
        <f>IF(B3851="NET","",IF(B3851="","",IFERROR(VLOOKUP(N3851,EAN!$A:$B,2,FALSE),"MANGLER - MÅ OPPDATERE EAN-FANEN")))</f>
        <v>MANGLER - MÅ OPPDATERE EAN-FANEN</v>
      </c>
      <c r="P3851" s="171">
        <f t="shared" si="181"/>
        <v>17</v>
      </c>
      <c r="Q3851" s="171">
        <f t="shared" si="182"/>
        <v>17</v>
      </c>
      <c r="S3851" s="102" t="str">
        <f>IF(B3851="NET","",IFERROR(VLOOKUP(O3851,'2) Order Form'!$V$9:$V$905,1,FALSE),"Ikke med I order form"))</f>
        <v>Ikke med I order form</v>
      </c>
    </row>
    <row r="3852" spans="1:19">
      <c r="A3852">
        <v>852091</v>
      </c>
      <c r="B3852" t="s">
        <v>3789</v>
      </c>
      <c r="C3852" t="s">
        <v>3939</v>
      </c>
      <c r="D3852" t="s">
        <v>4134</v>
      </c>
      <c r="E3852" t="s">
        <v>4135</v>
      </c>
      <c r="F3852" t="s">
        <v>78</v>
      </c>
      <c r="G3852" t="s">
        <v>111</v>
      </c>
      <c r="H3852">
        <v>0</v>
      </c>
      <c r="I3852">
        <v>0</v>
      </c>
      <c r="J3852">
        <v>0</v>
      </c>
      <c r="K3852">
        <v>0</v>
      </c>
      <c r="L3852">
        <v>0</v>
      </c>
      <c r="N3852" s="171" t="str">
        <f t="shared" si="180"/>
        <v>852091-205978-OS</v>
      </c>
      <c r="O3852" s="172" t="str">
        <f>IF(B3852="NET","",IF(B3852="","",IFERROR(VLOOKUP(N3852,EAN!$A:$B,2,FALSE),"MANGLER - MÅ OPPDATERE EAN-FANEN")))</f>
        <v>MANGLER - MÅ OPPDATERE EAN-FANEN</v>
      </c>
      <c r="P3852" s="171">
        <f t="shared" si="181"/>
        <v>0</v>
      </c>
      <c r="Q3852" s="171">
        <f t="shared" si="182"/>
        <v>0</v>
      </c>
      <c r="S3852" s="102" t="str">
        <f>IF(B3852="NET","",IFERROR(VLOOKUP(O3852,'2) Order Form'!$V$9:$V$905,1,FALSE),"Ikke med I order form"))</f>
        <v>Ikke med I order form</v>
      </c>
    </row>
    <row r="3853" spans="1:19">
      <c r="A3853" s="140">
        <v>852093</v>
      </c>
      <c r="B3853" t="s">
        <v>170</v>
      </c>
      <c r="H3853" s="140">
        <v>202341</v>
      </c>
      <c r="I3853" s="140">
        <v>202342</v>
      </c>
      <c r="J3853" s="140">
        <v>202343</v>
      </c>
      <c r="K3853" s="140">
        <v>202344</v>
      </c>
      <c r="L3853" s="140">
        <v>202345</v>
      </c>
      <c r="N3853" s="171" t="str">
        <f t="shared" si="180"/>
        <v>852093-</v>
      </c>
      <c r="O3853" s="172" t="str">
        <f>IF(B3853="NET","",IF(B3853="","",IFERROR(VLOOKUP(N3853,EAN!$A:$B,2,FALSE),"MANGLER - MÅ OPPDATERE EAN-FANEN")))</f>
        <v/>
      </c>
      <c r="P3853" s="171">
        <f t="shared" si="181"/>
        <v>202341</v>
      </c>
      <c r="Q3853" s="171">
        <f t="shared" si="182"/>
        <v>202345</v>
      </c>
      <c r="S3853" s="102" t="str">
        <f>IF(B3853="NET","",IFERROR(VLOOKUP(O3853,'2) Order Form'!$V$9:$V$905,1,FALSE),"Ikke med I order form"))</f>
        <v/>
      </c>
    </row>
    <row r="3854" spans="1:19">
      <c r="A3854">
        <v>852093</v>
      </c>
      <c r="B3854" t="s">
        <v>3790</v>
      </c>
      <c r="C3854" t="s">
        <v>3939</v>
      </c>
      <c r="D3854" t="s">
        <v>230</v>
      </c>
      <c r="E3854" t="s">
        <v>107</v>
      </c>
      <c r="F3854" t="s">
        <v>78</v>
      </c>
      <c r="G3854" t="s">
        <v>111</v>
      </c>
      <c r="H3854">
        <v>7</v>
      </c>
      <c r="I3854">
        <v>7</v>
      </c>
      <c r="J3854">
        <v>7</v>
      </c>
      <c r="K3854">
        <v>7</v>
      </c>
      <c r="L3854">
        <v>7</v>
      </c>
      <c r="N3854" s="171" t="str">
        <f t="shared" si="180"/>
        <v>852093-060000-OS</v>
      </c>
      <c r="O3854" s="172" t="str">
        <f>IF(B3854="NET","",IF(B3854="","",IFERROR(VLOOKUP(N3854,EAN!$A:$B,2,FALSE),"MANGLER - MÅ OPPDATERE EAN-FANEN")))</f>
        <v>MANGLER - MÅ OPPDATERE EAN-FANEN</v>
      </c>
      <c r="P3854" s="171">
        <f t="shared" si="181"/>
        <v>7</v>
      </c>
      <c r="Q3854" s="171">
        <f t="shared" si="182"/>
        <v>7</v>
      </c>
      <c r="S3854" s="102" t="str">
        <f>IF(B3854="NET","",IFERROR(VLOOKUP(O3854,'2) Order Form'!$V$9:$V$905,1,FALSE),"Ikke med I order form"))</f>
        <v>Ikke med I order form</v>
      </c>
    </row>
    <row r="3855" spans="1:19">
      <c r="A3855">
        <v>852093</v>
      </c>
      <c r="B3855" t="s">
        <v>3790</v>
      </c>
      <c r="C3855" t="s">
        <v>3939</v>
      </c>
      <c r="D3855" t="s">
        <v>231</v>
      </c>
      <c r="E3855" t="s">
        <v>106</v>
      </c>
      <c r="F3855" t="s">
        <v>78</v>
      </c>
      <c r="G3855" t="s">
        <v>111</v>
      </c>
      <c r="H3855">
        <v>14</v>
      </c>
      <c r="I3855">
        <v>14</v>
      </c>
      <c r="J3855">
        <v>14</v>
      </c>
      <c r="K3855">
        <v>14</v>
      </c>
      <c r="L3855">
        <v>14</v>
      </c>
      <c r="N3855" s="171" t="str">
        <f t="shared" si="180"/>
        <v>852093-070000-OS</v>
      </c>
      <c r="O3855" s="172" t="str">
        <f>IF(B3855="NET","",IF(B3855="","",IFERROR(VLOOKUP(N3855,EAN!$A:$B,2,FALSE),"MANGLER - MÅ OPPDATERE EAN-FANEN")))</f>
        <v>MANGLER - MÅ OPPDATERE EAN-FANEN</v>
      </c>
      <c r="P3855" s="171">
        <f t="shared" si="181"/>
        <v>14</v>
      </c>
      <c r="Q3855" s="171">
        <f t="shared" si="182"/>
        <v>14</v>
      </c>
      <c r="S3855" s="102" t="str">
        <f>IF(B3855="NET","",IFERROR(VLOOKUP(O3855,'2) Order Form'!$V$9:$V$905,1,FALSE),"Ikke med I order form"))</f>
        <v>Ikke med I order form</v>
      </c>
    </row>
    <row r="3856" spans="1:19">
      <c r="A3856">
        <v>852093</v>
      </c>
      <c r="B3856" t="s">
        <v>3790</v>
      </c>
      <c r="C3856" t="s">
        <v>3939</v>
      </c>
      <c r="D3856" t="s">
        <v>232</v>
      </c>
      <c r="E3856" t="s">
        <v>233</v>
      </c>
      <c r="F3856" t="s">
        <v>78</v>
      </c>
      <c r="G3856" t="s">
        <v>111</v>
      </c>
      <c r="H3856">
        <v>11</v>
      </c>
      <c r="I3856">
        <v>11</v>
      </c>
      <c r="J3856">
        <v>11</v>
      </c>
      <c r="K3856">
        <v>11</v>
      </c>
      <c r="L3856">
        <v>11</v>
      </c>
      <c r="N3856" s="171" t="str">
        <f t="shared" si="180"/>
        <v>852093-150000-OS</v>
      </c>
      <c r="O3856" s="172" t="str">
        <f>IF(B3856="NET","",IF(B3856="","",IFERROR(VLOOKUP(N3856,EAN!$A:$B,2,FALSE),"MANGLER - MÅ OPPDATERE EAN-FANEN")))</f>
        <v>MANGLER - MÅ OPPDATERE EAN-FANEN</v>
      </c>
      <c r="P3856" s="171">
        <f t="shared" si="181"/>
        <v>11</v>
      </c>
      <c r="Q3856" s="171">
        <f t="shared" si="182"/>
        <v>11</v>
      </c>
      <c r="S3856" s="102" t="str">
        <f>IF(B3856="NET","",IFERROR(VLOOKUP(O3856,'2) Order Form'!$V$9:$V$905,1,FALSE),"Ikke med I order form"))</f>
        <v>Ikke med I order form</v>
      </c>
    </row>
    <row r="3857" spans="1:19">
      <c r="A3857">
        <v>852093</v>
      </c>
      <c r="B3857" t="s">
        <v>3790</v>
      </c>
      <c r="C3857" t="s">
        <v>3939</v>
      </c>
      <c r="D3857" t="s">
        <v>234</v>
      </c>
      <c r="E3857" t="s">
        <v>235</v>
      </c>
      <c r="F3857" t="s">
        <v>78</v>
      </c>
      <c r="G3857" t="s">
        <v>111</v>
      </c>
      <c r="H3857">
        <v>16</v>
      </c>
      <c r="I3857">
        <v>16</v>
      </c>
      <c r="J3857">
        <v>16</v>
      </c>
      <c r="K3857">
        <v>16</v>
      </c>
      <c r="L3857">
        <v>16</v>
      </c>
      <c r="N3857" s="171" t="str">
        <f t="shared" si="180"/>
        <v>852093-160000-OS</v>
      </c>
      <c r="O3857" s="172" t="str">
        <f>IF(B3857="NET","",IF(B3857="","",IFERROR(VLOOKUP(N3857,EAN!$A:$B,2,FALSE),"MANGLER - MÅ OPPDATERE EAN-FANEN")))</f>
        <v>MANGLER - MÅ OPPDATERE EAN-FANEN</v>
      </c>
      <c r="P3857" s="171">
        <f t="shared" si="181"/>
        <v>16</v>
      </c>
      <c r="Q3857" s="171">
        <f t="shared" si="182"/>
        <v>16</v>
      </c>
      <c r="S3857" s="102" t="str">
        <f>IF(B3857="NET","",IFERROR(VLOOKUP(O3857,'2) Order Form'!$V$9:$V$905,1,FALSE),"Ikke med I order form"))</f>
        <v>Ikke med I order form</v>
      </c>
    </row>
    <row r="3858" spans="1:19">
      <c r="A3858">
        <v>852093</v>
      </c>
      <c r="B3858" t="s">
        <v>3790</v>
      </c>
      <c r="C3858" t="s">
        <v>3939</v>
      </c>
      <c r="D3858" t="s">
        <v>3930</v>
      </c>
      <c r="E3858" t="s">
        <v>3931</v>
      </c>
      <c r="F3858" t="s">
        <v>78</v>
      </c>
      <c r="G3858" t="s">
        <v>111</v>
      </c>
      <c r="H3858">
        <v>76</v>
      </c>
      <c r="I3858">
        <v>76</v>
      </c>
      <c r="J3858">
        <v>76</v>
      </c>
      <c r="K3858">
        <v>76</v>
      </c>
      <c r="L3858">
        <v>76</v>
      </c>
      <c r="N3858" s="171" t="str">
        <f t="shared" si="180"/>
        <v>852093-170000-OS</v>
      </c>
      <c r="O3858" s="172" t="str">
        <f>IF(B3858="NET","",IF(B3858="","",IFERROR(VLOOKUP(N3858,EAN!$A:$B,2,FALSE),"MANGLER - MÅ OPPDATERE EAN-FANEN")))</f>
        <v>MANGLER - MÅ OPPDATERE EAN-FANEN</v>
      </c>
      <c r="P3858" s="171">
        <f t="shared" si="181"/>
        <v>76</v>
      </c>
      <c r="Q3858" s="171">
        <f t="shared" si="182"/>
        <v>76</v>
      </c>
      <c r="S3858" s="102" t="str">
        <f>IF(B3858="NET","",IFERROR(VLOOKUP(O3858,'2) Order Form'!$V$9:$V$905,1,FALSE),"Ikke med I order form"))</f>
        <v>Ikke med I order form</v>
      </c>
    </row>
    <row r="3859" spans="1:19">
      <c r="A3859">
        <v>852093</v>
      </c>
      <c r="B3859" t="s">
        <v>3790</v>
      </c>
      <c r="C3859" t="s">
        <v>3939</v>
      </c>
      <c r="D3859" t="s">
        <v>238</v>
      </c>
      <c r="E3859" t="s">
        <v>239</v>
      </c>
      <c r="F3859" t="s">
        <v>78</v>
      </c>
      <c r="G3859" t="s">
        <v>111</v>
      </c>
      <c r="H3859">
        <v>10</v>
      </c>
      <c r="I3859">
        <v>10</v>
      </c>
      <c r="J3859">
        <v>10</v>
      </c>
      <c r="K3859">
        <v>10</v>
      </c>
      <c r="L3859">
        <v>10</v>
      </c>
      <c r="N3859" s="171" t="str">
        <f t="shared" ref="N3859:N3868" si="183">CONCATENATE(A3859,"-",D3859)</f>
        <v>852093-180000-OS</v>
      </c>
      <c r="O3859" s="172" t="str">
        <f>IF(B3859="NET","",IF(B3859="","",IFERROR(VLOOKUP(N3859,EAN!$A:$B,2,FALSE),"MANGLER - MÅ OPPDATERE EAN-FANEN")))</f>
        <v>MANGLER - MÅ OPPDATERE EAN-FANEN</v>
      </c>
      <c r="P3859" s="171">
        <f t="shared" ref="P3859:P3868" si="184">H3859</f>
        <v>10</v>
      </c>
      <c r="Q3859" s="171">
        <f t="shared" ref="Q3859:Q3868" si="185">L3859</f>
        <v>10</v>
      </c>
      <c r="S3859" s="102" t="str">
        <f>IF(B3859="NET","",IFERROR(VLOOKUP(O3859,'2) Order Form'!$V$9:$V$905,1,FALSE),"Ikke med I order form"))</f>
        <v>Ikke med I order form</v>
      </c>
    </row>
    <row r="3860" spans="1:19">
      <c r="A3860">
        <v>852093</v>
      </c>
      <c r="B3860" t="s">
        <v>3790</v>
      </c>
      <c r="C3860" t="s">
        <v>3939</v>
      </c>
      <c r="D3860" t="s">
        <v>241</v>
      </c>
      <c r="E3860" t="s">
        <v>242</v>
      </c>
      <c r="F3860" t="s">
        <v>78</v>
      </c>
      <c r="G3860" t="s">
        <v>111</v>
      </c>
      <c r="H3860">
        <v>8</v>
      </c>
      <c r="I3860">
        <v>8</v>
      </c>
      <c r="J3860">
        <v>8</v>
      </c>
      <c r="K3860">
        <v>8</v>
      </c>
      <c r="L3860">
        <v>8</v>
      </c>
      <c r="N3860" s="171" t="str">
        <f t="shared" si="183"/>
        <v>852093-190000-OS</v>
      </c>
      <c r="O3860" s="172" t="str">
        <f>IF(B3860="NET","",IF(B3860="","",IFERROR(VLOOKUP(N3860,EAN!$A:$B,2,FALSE),"MANGLER - MÅ OPPDATERE EAN-FANEN")))</f>
        <v>MANGLER - MÅ OPPDATERE EAN-FANEN</v>
      </c>
      <c r="P3860" s="171">
        <f t="shared" si="184"/>
        <v>8</v>
      </c>
      <c r="Q3860" s="171">
        <f t="shared" si="185"/>
        <v>8</v>
      </c>
      <c r="S3860" s="102" t="str">
        <f>IF(B3860="NET","",IFERROR(VLOOKUP(O3860,'2) Order Form'!$V$9:$V$905,1,FALSE),"Ikke med I order form"))</f>
        <v>Ikke med I order form</v>
      </c>
    </row>
    <row r="3861" spans="1:19">
      <c r="A3861">
        <v>852093</v>
      </c>
      <c r="B3861" t="s">
        <v>3790</v>
      </c>
      <c r="C3861" t="s">
        <v>3939</v>
      </c>
      <c r="D3861" t="s">
        <v>236</v>
      </c>
      <c r="E3861" t="s">
        <v>237</v>
      </c>
      <c r="F3861" t="s">
        <v>78</v>
      </c>
      <c r="G3861" t="s">
        <v>111</v>
      </c>
      <c r="H3861">
        <v>8</v>
      </c>
      <c r="I3861">
        <v>8</v>
      </c>
      <c r="J3861">
        <v>8</v>
      </c>
      <c r="K3861">
        <v>8</v>
      </c>
      <c r="L3861">
        <v>8</v>
      </c>
      <c r="N3861" s="171" t="str">
        <f t="shared" si="183"/>
        <v>852093-200000-OS</v>
      </c>
      <c r="O3861" s="172" t="str">
        <f>IF(B3861="NET","",IF(B3861="","",IFERROR(VLOOKUP(N3861,EAN!$A:$B,2,FALSE),"MANGLER - MÅ OPPDATERE EAN-FANEN")))</f>
        <v>MANGLER - MÅ OPPDATERE EAN-FANEN</v>
      </c>
      <c r="P3861" s="171">
        <f t="shared" si="184"/>
        <v>8</v>
      </c>
      <c r="Q3861" s="171">
        <f t="shared" si="185"/>
        <v>8</v>
      </c>
      <c r="S3861" s="102" t="str">
        <f>IF(B3861="NET","",IFERROR(VLOOKUP(O3861,'2) Order Form'!$V$9:$V$905,1,FALSE),"Ikke med I order form"))</f>
        <v>Ikke med I order form</v>
      </c>
    </row>
    <row r="3862" spans="1:19">
      <c r="A3862" s="140">
        <v>852095</v>
      </c>
      <c r="B3862" t="s">
        <v>170</v>
      </c>
      <c r="H3862" s="140">
        <v>202341</v>
      </c>
      <c r="I3862" s="140">
        <v>202342</v>
      </c>
      <c r="J3862" s="140">
        <v>202343</v>
      </c>
      <c r="K3862" s="140">
        <v>202344</v>
      </c>
      <c r="L3862" s="140">
        <v>202345</v>
      </c>
      <c r="N3862" s="171" t="str">
        <f t="shared" si="183"/>
        <v>852095-</v>
      </c>
      <c r="O3862" s="172" t="str">
        <f>IF(B3862="NET","",IF(B3862="","",IFERROR(VLOOKUP(N3862,EAN!$A:$B,2,FALSE),"MANGLER - MÅ OPPDATERE EAN-FANEN")))</f>
        <v/>
      </c>
      <c r="P3862" s="171">
        <f t="shared" si="184"/>
        <v>202341</v>
      </c>
      <c r="Q3862" s="171">
        <f t="shared" si="185"/>
        <v>202345</v>
      </c>
      <c r="S3862" s="102" t="str">
        <f>IF(B3862="NET","",IFERROR(VLOOKUP(O3862,'2) Order Form'!$V$9:$V$905,1,FALSE),"Ikke med I order form"))</f>
        <v/>
      </c>
    </row>
    <row r="3863" spans="1:19">
      <c r="A3863">
        <v>852095</v>
      </c>
      <c r="B3863" t="s">
        <v>3791</v>
      </c>
      <c r="C3863" t="s">
        <v>3939</v>
      </c>
      <c r="D3863" t="s">
        <v>3487</v>
      </c>
      <c r="E3863" t="s">
        <v>3488</v>
      </c>
      <c r="F3863" t="s">
        <v>78</v>
      </c>
      <c r="G3863" t="s">
        <v>111</v>
      </c>
      <c r="H3863">
        <v>82</v>
      </c>
      <c r="I3863">
        <v>82</v>
      </c>
      <c r="J3863">
        <v>82</v>
      </c>
      <c r="K3863">
        <v>82</v>
      </c>
      <c r="L3863">
        <v>82</v>
      </c>
      <c r="N3863" s="171" t="str">
        <f t="shared" si="183"/>
        <v>852095-090000-OS</v>
      </c>
      <c r="O3863" s="172" t="str">
        <f>IF(B3863="NET","",IF(B3863="","",IFERROR(VLOOKUP(N3863,EAN!$A:$B,2,FALSE),"MANGLER - MÅ OPPDATERE EAN-FANEN")))</f>
        <v>MANGLER - MÅ OPPDATERE EAN-FANEN</v>
      </c>
      <c r="P3863" s="171">
        <f t="shared" si="184"/>
        <v>82</v>
      </c>
      <c r="Q3863" s="171">
        <f t="shared" si="185"/>
        <v>82</v>
      </c>
      <c r="S3863" s="102" t="str">
        <f>IF(B3863="NET","",IFERROR(VLOOKUP(O3863,'2) Order Form'!$V$9:$V$905,1,FALSE),"Ikke med I order form"))</f>
        <v>Ikke med I order form</v>
      </c>
    </row>
    <row r="3864" spans="1:19">
      <c r="A3864">
        <v>852095</v>
      </c>
      <c r="B3864" t="s">
        <v>3791</v>
      </c>
      <c r="C3864" t="s">
        <v>3939</v>
      </c>
      <c r="D3864" t="s">
        <v>240</v>
      </c>
      <c r="E3864" t="s">
        <v>108</v>
      </c>
      <c r="F3864" t="s">
        <v>78</v>
      </c>
      <c r="G3864" t="s">
        <v>111</v>
      </c>
      <c r="H3864">
        <v>130</v>
      </c>
      <c r="I3864">
        <v>130</v>
      </c>
      <c r="J3864">
        <v>130</v>
      </c>
      <c r="K3864">
        <v>130</v>
      </c>
      <c r="L3864">
        <v>130</v>
      </c>
      <c r="N3864" s="171" t="str">
        <f t="shared" si="183"/>
        <v>852095-100000-OS</v>
      </c>
      <c r="O3864" s="172" t="str">
        <f>IF(B3864="NET","",IF(B3864="","",IFERROR(VLOOKUP(N3864,EAN!$A:$B,2,FALSE),"MANGLER - MÅ OPPDATERE EAN-FANEN")))</f>
        <v>MANGLER - MÅ OPPDATERE EAN-FANEN</v>
      </c>
      <c r="P3864" s="171">
        <f t="shared" si="184"/>
        <v>130</v>
      </c>
      <c r="Q3864" s="171">
        <f t="shared" si="185"/>
        <v>130</v>
      </c>
      <c r="S3864" s="102" t="str">
        <f>IF(B3864="NET","",IFERROR(VLOOKUP(O3864,'2) Order Form'!$V$9:$V$905,1,FALSE),"Ikke med I order form"))</f>
        <v>Ikke med I order form</v>
      </c>
    </row>
    <row r="3865" spans="1:19">
      <c r="A3865">
        <v>852095</v>
      </c>
      <c r="B3865" t="s">
        <v>3791</v>
      </c>
      <c r="C3865" t="s">
        <v>3939</v>
      </c>
      <c r="D3865" t="s">
        <v>3489</v>
      </c>
      <c r="E3865" t="s">
        <v>3490</v>
      </c>
      <c r="F3865" t="s">
        <v>78</v>
      </c>
      <c r="G3865" t="s">
        <v>111</v>
      </c>
      <c r="H3865">
        <v>74</v>
      </c>
      <c r="I3865">
        <v>74</v>
      </c>
      <c r="J3865">
        <v>74</v>
      </c>
      <c r="K3865">
        <v>74</v>
      </c>
      <c r="L3865">
        <v>74</v>
      </c>
      <c r="N3865" s="171" t="str">
        <f t="shared" si="183"/>
        <v>852095-120000-OS</v>
      </c>
      <c r="O3865" s="172" t="str">
        <f>IF(B3865="NET","",IF(B3865="","",IFERROR(VLOOKUP(N3865,EAN!$A:$B,2,FALSE),"MANGLER - MÅ OPPDATERE EAN-FANEN")))</f>
        <v>MANGLER - MÅ OPPDATERE EAN-FANEN</v>
      </c>
      <c r="P3865" s="171">
        <f t="shared" si="184"/>
        <v>74</v>
      </c>
      <c r="Q3865" s="171">
        <f t="shared" si="185"/>
        <v>74</v>
      </c>
      <c r="S3865" s="102" t="str">
        <f>IF(B3865="NET","",IFERROR(VLOOKUP(O3865,'2) Order Form'!$V$9:$V$905,1,FALSE),"Ikke med I order form"))</f>
        <v>Ikke med I order form</v>
      </c>
    </row>
    <row r="3866" spans="1:19">
      <c r="A3866" s="140">
        <v>852096</v>
      </c>
      <c r="B3866" t="s">
        <v>170</v>
      </c>
      <c r="H3866" s="140">
        <v>202341</v>
      </c>
      <c r="I3866" s="140">
        <v>202342</v>
      </c>
      <c r="J3866" s="140">
        <v>202343</v>
      </c>
      <c r="K3866" s="140">
        <v>202344</v>
      </c>
      <c r="L3866" s="140">
        <v>202345</v>
      </c>
      <c r="N3866" s="171" t="str">
        <f t="shared" si="183"/>
        <v>852096-</v>
      </c>
      <c r="O3866" s="172" t="str">
        <f>IF(B3866="NET","",IF(B3866="","",IFERROR(VLOOKUP(N3866,EAN!$A:$B,2,FALSE),"MANGLER - MÅ OPPDATERE EAN-FANEN")))</f>
        <v/>
      </c>
      <c r="P3866" s="171">
        <f t="shared" si="184"/>
        <v>202341</v>
      </c>
      <c r="Q3866" s="171">
        <f t="shared" si="185"/>
        <v>202345</v>
      </c>
      <c r="S3866" s="102" t="str">
        <f>IF(B3866="NET","",IFERROR(VLOOKUP(O3866,'2) Order Form'!$V$9:$V$905,1,FALSE),"Ikke med I order form"))</f>
        <v/>
      </c>
    </row>
    <row r="3867" spans="1:19">
      <c r="A3867">
        <v>852096</v>
      </c>
      <c r="B3867" t="s">
        <v>1463</v>
      </c>
      <c r="C3867" t="s">
        <v>3939</v>
      </c>
      <c r="D3867" t="s">
        <v>257</v>
      </c>
      <c r="E3867" t="s">
        <v>310</v>
      </c>
      <c r="F3867" t="s">
        <v>78</v>
      </c>
      <c r="G3867" t="s">
        <v>111</v>
      </c>
      <c r="H3867">
        <v>80</v>
      </c>
      <c r="I3867">
        <v>80</v>
      </c>
      <c r="J3867">
        <v>80</v>
      </c>
      <c r="K3867">
        <v>80</v>
      </c>
      <c r="L3867">
        <v>80</v>
      </c>
      <c r="N3867" s="171" t="str">
        <f t="shared" si="183"/>
        <v>852096-230100-OS</v>
      </c>
      <c r="O3867" s="172">
        <f>IF(B3867="NET","",IF(B3867="","",IFERROR(VLOOKUP(N3867,EAN!$A:$B,2,FALSE),"MANGLER - MÅ OPPDATERE EAN-FANEN")))</f>
        <v>7048652833730</v>
      </c>
      <c r="P3867" s="171">
        <f t="shared" si="184"/>
        <v>80</v>
      </c>
      <c r="Q3867" s="171">
        <f t="shared" si="185"/>
        <v>80</v>
      </c>
      <c r="S3867" s="102">
        <f>IF(B3867="NET","",IFERROR(VLOOKUP(O3867,'2) Order Form'!$V$9:$V$905,1,FALSE),"Ikke med I order form"))</f>
        <v>7048652833730</v>
      </c>
    </row>
    <row r="3868" spans="1:19">
      <c r="A3868" s="140">
        <v>852097</v>
      </c>
      <c r="B3868" t="s">
        <v>170</v>
      </c>
      <c r="H3868" s="140">
        <v>202341</v>
      </c>
      <c r="I3868" s="140">
        <v>202342</v>
      </c>
      <c r="J3868" s="140">
        <v>202343</v>
      </c>
      <c r="K3868" s="140">
        <v>202344</v>
      </c>
      <c r="L3868" s="140">
        <v>202345</v>
      </c>
      <c r="N3868" s="171" t="str">
        <f t="shared" si="183"/>
        <v>852097-</v>
      </c>
      <c r="O3868" s="172" t="str">
        <f>IF(B3868="NET","",IF(B3868="","",IFERROR(VLOOKUP(N3868,EAN!$A:$B,2,FALSE),"MANGLER - MÅ OPPDATERE EAN-FANEN")))</f>
        <v/>
      </c>
      <c r="P3868" s="171">
        <f t="shared" si="184"/>
        <v>202341</v>
      </c>
      <c r="Q3868" s="171">
        <f t="shared" si="185"/>
        <v>202345</v>
      </c>
      <c r="S3868" s="102" t="str">
        <f>IF(B3868="NET","",IFERROR(VLOOKUP(O3868,'2) Order Form'!$V$9:$V$905,1,FALSE),"Ikke med I order form"))</f>
        <v/>
      </c>
    </row>
    <row r="3869" spans="1:19">
      <c r="A3869">
        <v>852097</v>
      </c>
      <c r="B3869" t="s">
        <v>1464</v>
      </c>
      <c r="C3869" t="s">
        <v>3939</v>
      </c>
      <c r="D3869" t="s">
        <v>243</v>
      </c>
      <c r="E3869" t="s">
        <v>244</v>
      </c>
      <c r="F3869" t="s">
        <v>78</v>
      </c>
      <c r="G3869" t="s">
        <v>111</v>
      </c>
      <c r="H3869">
        <v>114</v>
      </c>
      <c r="I3869">
        <v>114</v>
      </c>
      <c r="J3869">
        <v>114</v>
      </c>
      <c r="K3869">
        <v>114</v>
      </c>
      <c r="L3869">
        <v>114</v>
      </c>
      <c r="M3869" s="181"/>
      <c r="N3869" s="171" t="str">
        <f t="shared" ref="N3869:N3932" si="186">CONCATENATE(A3869,"-",D3869)</f>
        <v>852097-060100-OS</v>
      </c>
      <c r="O3869" s="172">
        <f>IF(B3869="NET","",IF(B3869="","",IFERROR(VLOOKUP(N3869,EAN!$A:$B,2,FALSE),"MANGLER - MÅ OPPDATERE EAN-FANEN")))</f>
        <v>7048652833754</v>
      </c>
      <c r="P3869" s="171">
        <f t="shared" ref="P3869:P3932" si="187">H3869</f>
        <v>114</v>
      </c>
      <c r="Q3869" s="171">
        <f t="shared" ref="Q3869:Q3932" si="188">L3869</f>
        <v>114</v>
      </c>
      <c r="S3869" s="102">
        <f>IF(B3869="NET","",IFERROR(VLOOKUP(O3869,'2) Order Form'!$V$9:$V$905,1,FALSE),"Ikke med I order form"))</f>
        <v>7048652833754</v>
      </c>
    </row>
    <row r="3870" spans="1:19">
      <c r="A3870">
        <v>852097</v>
      </c>
      <c r="B3870" t="s">
        <v>1464</v>
      </c>
      <c r="C3870" t="s">
        <v>3939</v>
      </c>
      <c r="D3870" t="s">
        <v>1098</v>
      </c>
      <c r="E3870" t="s">
        <v>1380</v>
      </c>
      <c r="F3870" t="s">
        <v>78</v>
      </c>
      <c r="G3870" t="s">
        <v>111</v>
      </c>
      <c r="H3870">
        <v>102</v>
      </c>
      <c r="I3870">
        <v>102</v>
      </c>
      <c r="J3870">
        <v>102</v>
      </c>
      <c r="K3870">
        <v>102</v>
      </c>
      <c r="L3870">
        <v>102</v>
      </c>
      <c r="M3870" s="181"/>
      <c r="N3870" s="171" t="str">
        <f t="shared" si="186"/>
        <v>852097-070600-OS</v>
      </c>
      <c r="O3870" s="172">
        <f>IF(B3870="NET","",IF(B3870="","",IFERROR(VLOOKUP(N3870,EAN!$A:$B,2,FALSE),"MANGLER - MÅ OPPDATERE EAN-FANEN")))</f>
        <v>7048652833785</v>
      </c>
      <c r="P3870" s="171">
        <f t="shared" si="187"/>
        <v>102</v>
      </c>
      <c r="Q3870" s="171">
        <f t="shared" si="188"/>
        <v>102</v>
      </c>
      <c r="S3870" s="102">
        <f>IF(B3870="NET","",IFERROR(VLOOKUP(O3870,'2) Order Form'!$V$9:$V$905,1,FALSE),"Ikke med I order form"))</f>
        <v>7048652833785</v>
      </c>
    </row>
    <row r="3871" spans="1:19">
      <c r="A3871">
        <v>852097</v>
      </c>
      <c r="B3871" t="s">
        <v>1464</v>
      </c>
      <c r="C3871" t="s">
        <v>3939</v>
      </c>
      <c r="D3871" t="s">
        <v>1101</v>
      </c>
      <c r="E3871" t="s">
        <v>1382</v>
      </c>
      <c r="F3871" t="s">
        <v>78</v>
      </c>
      <c r="G3871" t="s">
        <v>214</v>
      </c>
      <c r="H3871">
        <v>34</v>
      </c>
      <c r="I3871">
        <v>34</v>
      </c>
      <c r="J3871">
        <v>34</v>
      </c>
      <c r="K3871">
        <v>34</v>
      </c>
      <c r="L3871">
        <v>34</v>
      </c>
      <c r="M3871" s="181"/>
      <c r="N3871" s="171" t="str">
        <f t="shared" si="186"/>
        <v>852097-150500-OS</v>
      </c>
      <c r="O3871" s="172">
        <f>IF(B3871="NET","",IF(B3871="","",IFERROR(VLOOKUP(N3871,EAN!$A:$B,2,FALSE),"MANGLER - MÅ OPPDATERE EAN-FANEN")))</f>
        <v>7048652895844</v>
      </c>
      <c r="P3871" s="171">
        <f t="shared" si="187"/>
        <v>34</v>
      </c>
      <c r="Q3871" s="171">
        <f t="shared" si="188"/>
        <v>34</v>
      </c>
      <c r="S3871" s="102">
        <f>IF(B3871="NET","",IFERROR(VLOOKUP(O3871,'2) Order Form'!$V$9:$V$905,1,FALSE),"Ikke med I order form"))</f>
        <v>7048652895844</v>
      </c>
    </row>
    <row r="3872" spans="1:19">
      <c r="A3872">
        <v>852097</v>
      </c>
      <c r="B3872" t="s">
        <v>1464</v>
      </c>
      <c r="C3872" t="s">
        <v>3939</v>
      </c>
      <c r="D3872" t="s">
        <v>361</v>
      </c>
      <c r="E3872" t="s">
        <v>362</v>
      </c>
      <c r="F3872" t="s">
        <v>78</v>
      </c>
      <c r="G3872" t="s">
        <v>111</v>
      </c>
      <c r="H3872">
        <v>129</v>
      </c>
      <c r="I3872">
        <v>129</v>
      </c>
      <c r="J3872">
        <v>129</v>
      </c>
      <c r="K3872">
        <v>129</v>
      </c>
      <c r="L3872">
        <v>129</v>
      </c>
      <c r="M3872" s="181"/>
      <c r="N3872" s="171" t="str">
        <f t="shared" si="186"/>
        <v>852097-160400-OS</v>
      </c>
      <c r="O3872" s="172">
        <f>IF(B3872="NET","",IF(B3872="","",IFERROR(VLOOKUP(N3872,EAN!$A:$B,2,FALSE),"MANGLER - MÅ OPPDATERE EAN-FANEN")))</f>
        <v>7048652833761</v>
      </c>
      <c r="P3872" s="171">
        <f t="shared" si="187"/>
        <v>129</v>
      </c>
      <c r="Q3872" s="171">
        <f t="shared" si="188"/>
        <v>129</v>
      </c>
      <c r="S3872" s="102">
        <f>IF(B3872="NET","",IFERROR(VLOOKUP(O3872,'2) Order Form'!$V$9:$V$905,1,FALSE),"Ikke med I order form"))</f>
        <v>7048652833761</v>
      </c>
    </row>
    <row r="3873" spans="1:19">
      <c r="A3873">
        <v>852097</v>
      </c>
      <c r="B3873" t="s">
        <v>1464</v>
      </c>
      <c r="C3873" t="s">
        <v>3939</v>
      </c>
      <c r="D3873" t="s">
        <v>1102</v>
      </c>
      <c r="E3873" t="s">
        <v>1404</v>
      </c>
      <c r="F3873" t="s">
        <v>78</v>
      </c>
      <c r="G3873" t="s">
        <v>214</v>
      </c>
      <c r="H3873">
        <v>81</v>
      </c>
      <c r="I3873">
        <v>81</v>
      </c>
      <c r="J3873">
        <v>81</v>
      </c>
      <c r="K3873">
        <v>81</v>
      </c>
      <c r="L3873">
        <v>81</v>
      </c>
      <c r="M3873" s="181"/>
      <c r="N3873" s="171" t="str">
        <f t="shared" si="186"/>
        <v>852097-198200-OS</v>
      </c>
      <c r="O3873" s="172">
        <f>IF(B3873="NET","",IF(B3873="","",IFERROR(VLOOKUP(N3873,EAN!$A:$B,2,FALSE),"MANGLER - MÅ OPPDATERE EAN-FANEN")))</f>
        <v>7048652833792</v>
      </c>
      <c r="P3873" s="171">
        <f t="shared" si="187"/>
        <v>81</v>
      </c>
      <c r="Q3873" s="171">
        <f t="shared" si="188"/>
        <v>81</v>
      </c>
      <c r="S3873" s="102">
        <f>IF(B3873="NET","",IFERROR(VLOOKUP(O3873,'2) Order Form'!$V$9:$V$905,1,FALSE),"Ikke med I order form"))</f>
        <v>7048652833792</v>
      </c>
    </row>
    <row r="3874" spans="1:19">
      <c r="A3874">
        <v>852097</v>
      </c>
      <c r="B3874" t="s">
        <v>1464</v>
      </c>
      <c r="C3874" t="s">
        <v>3939</v>
      </c>
      <c r="D3874" t="s">
        <v>1465</v>
      </c>
      <c r="E3874" t="s">
        <v>1466</v>
      </c>
      <c r="F3874" t="s">
        <v>78</v>
      </c>
      <c r="G3874" t="s">
        <v>111</v>
      </c>
      <c r="H3874">
        <v>120</v>
      </c>
      <c r="I3874">
        <v>120</v>
      </c>
      <c r="J3874">
        <v>120</v>
      </c>
      <c r="K3874">
        <v>120</v>
      </c>
      <c r="L3874">
        <v>120</v>
      </c>
      <c r="M3874" s="181"/>
      <c r="N3874" s="171" t="str">
        <f t="shared" si="186"/>
        <v>852097-200700-OS</v>
      </c>
      <c r="O3874" s="172">
        <f>IF(B3874="NET","",IF(B3874="","",IFERROR(VLOOKUP(N3874,EAN!$A:$B,2,FALSE),"MANGLER - MÅ OPPDATERE EAN-FANEN")))</f>
        <v>7048652833747</v>
      </c>
      <c r="P3874" s="171">
        <f t="shared" si="187"/>
        <v>120</v>
      </c>
      <c r="Q3874" s="171">
        <f t="shared" si="188"/>
        <v>120</v>
      </c>
      <c r="S3874" s="102">
        <f>IF(B3874="NET","",IFERROR(VLOOKUP(O3874,'2) Order Form'!$V$9:$V$905,1,FALSE),"Ikke med I order form"))</f>
        <v>7048652833747</v>
      </c>
    </row>
    <row r="3875" spans="1:19">
      <c r="A3875">
        <v>852097</v>
      </c>
      <c r="B3875" t="s">
        <v>1464</v>
      </c>
      <c r="C3875" t="s">
        <v>3939</v>
      </c>
      <c r="D3875" t="s">
        <v>1704</v>
      </c>
      <c r="E3875" t="s">
        <v>1705</v>
      </c>
      <c r="F3875" t="s">
        <v>78</v>
      </c>
      <c r="G3875" t="s">
        <v>214</v>
      </c>
      <c r="H3875">
        <v>32</v>
      </c>
      <c r="I3875">
        <v>32</v>
      </c>
      <c r="J3875">
        <v>32</v>
      </c>
      <c r="K3875">
        <v>32</v>
      </c>
      <c r="L3875">
        <v>32</v>
      </c>
      <c r="M3875" s="181"/>
      <c r="N3875" s="171" t="str">
        <f t="shared" si="186"/>
        <v>852097-206700-OS</v>
      </c>
      <c r="O3875" s="172">
        <f>IF(B3875="NET","",IF(B3875="","",IFERROR(VLOOKUP(N3875,EAN!$A:$B,2,FALSE),"MANGLER - MÅ OPPDATERE EAN-FANEN")))</f>
        <v>7048652894625</v>
      </c>
      <c r="P3875" s="171">
        <f t="shared" si="187"/>
        <v>32</v>
      </c>
      <c r="Q3875" s="171">
        <f t="shared" si="188"/>
        <v>32</v>
      </c>
      <c r="S3875" s="102">
        <f>IF(B3875="NET","",IFERROR(VLOOKUP(O3875,'2) Order Form'!$V$9:$V$905,1,FALSE),"Ikke med I order form"))</f>
        <v>7048652894625</v>
      </c>
    </row>
    <row r="3876" spans="1:19">
      <c r="A3876" s="140">
        <v>852102</v>
      </c>
      <c r="B3876" t="s">
        <v>170</v>
      </c>
      <c r="H3876" s="140">
        <v>202341</v>
      </c>
      <c r="I3876" s="140">
        <v>202342</v>
      </c>
      <c r="J3876" s="140">
        <v>202343</v>
      </c>
      <c r="K3876" s="140">
        <v>202344</v>
      </c>
      <c r="L3876" s="140">
        <v>202345</v>
      </c>
      <c r="M3876" s="181"/>
      <c r="N3876" s="171" t="str">
        <f t="shared" si="186"/>
        <v>852102-</v>
      </c>
      <c r="O3876" s="172" t="str">
        <f>IF(B3876="NET","",IF(B3876="","",IFERROR(VLOOKUP(N3876,EAN!$A:$B,2,FALSE),"MANGLER - MÅ OPPDATERE EAN-FANEN")))</f>
        <v/>
      </c>
      <c r="P3876" s="171">
        <f t="shared" si="187"/>
        <v>202341</v>
      </c>
      <c r="Q3876" s="171">
        <f t="shared" si="188"/>
        <v>202345</v>
      </c>
      <c r="S3876" s="102" t="str">
        <f>IF(B3876="NET","",IFERROR(VLOOKUP(O3876,'2) Order Form'!$V$9:$V$905,1,FALSE),"Ikke med I order form"))</f>
        <v/>
      </c>
    </row>
    <row r="3877" spans="1:19">
      <c r="A3877">
        <v>852102</v>
      </c>
      <c r="B3877" t="s">
        <v>3792</v>
      </c>
      <c r="C3877" t="s">
        <v>3939</v>
      </c>
      <c r="D3877" t="s">
        <v>3793</v>
      </c>
      <c r="E3877" t="s">
        <v>3794</v>
      </c>
      <c r="F3877" t="s">
        <v>78</v>
      </c>
      <c r="G3877" t="s">
        <v>214</v>
      </c>
      <c r="H3877">
        <v>82</v>
      </c>
      <c r="I3877">
        <v>82</v>
      </c>
      <c r="J3877">
        <v>82</v>
      </c>
      <c r="K3877">
        <v>82</v>
      </c>
      <c r="L3877">
        <v>82</v>
      </c>
      <c r="M3877" s="181"/>
      <c r="N3877" s="171" t="str">
        <f t="shared" si="186"/>
        <v>852102-041003-OS</v>
      </c>
      <c r="O3877" s="172" t="str">
        <f>IF(B3877="NET","",IF(B3877="","",IFERROR(VLOOKUP(N3877,EAN!$A:$B,2,FALSE),"MANGLER - MÅ OPPDATERE EAN-FANEN")))</f>
        <v>MANGLER - MÅ OPPDATERE EAN-FANEN</v>
      </c>
      <c r="P3877" s="171">
        <f t="shared" si="187"/>
        <v>82</v>
      </c>
      <c r="Q3877" s="171">
        <f t="shared" si="188"/>
        <v>82</v>
      </c>
      <c r="S3877" s="102" t="str">
        <f>IF(B3877="NET","",IFERROR(VLOOKUP(O3877,'2) Order Form'!$V$9:$V$905,1,FALSE),"Ikke med I order form"))</f>
        <v>Ikke med I order form</v>
      </c>
    </row>
    <row r="3878" spans="1:19">
      <c r="A3878">
        <v>852102</v>
      </c>
      <c r="B3878" t="s">
        <v>3792</v>
      </c>
      <c r="C3878" t="s">
        <v>3939</v>
      </c>
      <c r="D3878" t="s">
        <v>3465</v>
      </c>
      <c r="E3878" t="s">
        <v>229</v>
      </c>
      <c r="F3878" t="s">
        <v>78</v>
      </c>
      <c r="G3878" t="s">
        <v>111</v>
      </c>
      <c r="H3878">
        <v>9</v>
      </c>
      <c r="I3878">
        <v>9</v>
      </c>
      <c r="J3878">
        <v>9</v>
      </c>
      <c r="K3878">
        <v>9</v>
      </c>
      <c r="L3878">
        <v>9</v>
      </c>
      <c r="M3878" s="181"/>
      <c r="N3878" s="171" t="str">
        <f t="shared" si="186"/>
        <v>852102-060101-OS</v>
      </c>
      <c r="O3878" s="172" t="str">
        <f>IF(B3878="NET","",IF(B3878="","",IFERROR(VLOOKUP(N3878,EAN!$A:$B,2,FALSE),"MANGLER - MÅ OPPDATERE EAN-FANEN")))</f>
        <v>MANGLER - MÅ OPPDATERE EAN-FANEN</v>
      </c>
      <c r="P3878" s="171">
        <f t="shared" si="187"/>
        <v>9</v>
      </c>
      <c r="Q3878" s="171">
        <f t="shared" si="188"/>
        <v>9</v>
      </c>
      <c r="S3878" s="102" t="str">
        <f>IF(B3878="NET","",IFERROR(VLOOKUP(O3878,'2) Order Form'!$V$9:$V$905,1,FALSE),"Ikke med I order form"))</f>
        <v>Ikke med I order form</v>
      </c>
    </row>
    <row r="3879" spans="1:19">
      <c r="A3879">
        <v>852102</v>
      </c>
      <c r="B3879" t="s">
        <v>3792</v>
      </c>
      <c r="C3879" t="s">
        <v>3939</v>
      </c>
      <c r="D3879" t="s">
        <v>3466</v>
      </c>
      <c r="E3879" t="s">
        <v>3467</v>
      </c>
      <c r="F3879" t="s">
        <v>78</v>
      </c>
      <c r="G3879" t="s">
        <v>111</v>
      </c>
      <c r="H3879">
        <v>48</v>
      </c>
      <c r="I3879">
        <v>48</v>
      </c>
      <c r="J3879">
        <v>48</v>
      </c>
      <c r="K3879">
        <v>48</v>
      </c>
      <c r="L3879">
        <v>48</v>
      </c>
      <c r="M3879" s="181"/>
      <c r="N3879" s="171" t="str">
        <f t="shared" si="186"/>
        <v>852102-150101-OS</v>
      </c>
      <c r="O3879" s="172" t="str">
        <f>IF(B3879="NET","",IF(B3879="","",IFERROR(VLOOKUP(N3879,EAN!$A:$B,2,FALSE),"MANGLER - MÅ OPPDATERE EAN-FANEN")))</f>
        <v>MANGLER - MÅ OPPDATERE EAN-FANEN</v>
      </c>
      <c r="P3879" s="171">
        <f t="shared" si="187"/>
        <v>48</v>
      </c>
      <c r="Q3879" s="171">
        <f t="shared" si="188"/>
        <v>48</v>
      </c>
      <c r="S3879" s="102" t="str">
        <f>IF(B3879="NET","",IFERROR(VLOOKUP(O3879,'2) Order Form'!$V$9:$V$905,1,FALSE),"Ikke med I order form"))</f>
        <v>Ikke med I order form</v>
      </c>
    </row>
    <row r="3880" spans="1:19">
      <c r="A3880">
        <v>852102</v>
      </c>
      <c r="B3880" t="s">
        <v>3792</v>
      </c>
      <c r="C3880" t="s">
        <v>3939</v>
      </c>
      <c r="D3880" t="s">
        <v>3795</v>
      </c>
      <c r="E3880" t="s">
        <v>3796</v>
      </c>
      <c r="F3880" t="s">
        <v>78</v>
      </c>
      <c r="G3880" t="s">
        <v>214</v>
      </c>
      <c r="H3880">
        <v>105</v>
      </c>
      <c r="I3880">
        <v>105</v>
      </c>
      <c r="J3880">
        <v>105</v>
      </c>
      <c r="K3880">
        <v>105</v>
      </c>
      <c r="L3880">
        <v>105</v>
      </c>
      <c r="M3880" s="181"/>
      <c r="N3880" s="171" t="str">
        <f t="shared" si="186"/>
        <v>852102-160147-OS</v>
      </c>
      <c r="O3880" s="172" t="str">
        <f>IF(B3880="NET","",IF(B3880="","",IFERROR(VLOOKUP(N3880,EAN!$A:$B,2,FALSE),"MANGLER - MÅ OPPDATERE EAN-FANEN")))</f>
        <v>MANGLER - MÅ OPPDATERE EAN-FANEN</v>
      </c>
      <c r="P3880" s="171">
        <f t="shared" si="187"/>
        <v>105</v>
      </c>
      <c r="Q3880" s="171">
        <f t="shared" si="188"/>
        <v>105</v>
      </c>
      <c r="S3880" s="102" t="str">
        <f>IF(B3880="NET","",IFERROR(VLOOKUP(O3880,'2) Order Form'!$V$9:$V$905,1,FALSE),"Ikke med I order form"))</f>
        <v>Ikke med I order form</v>
      </c>
    </row>
    <row r="3881" spans="1:19">
      <c r="A3881">
        <v>852102</v>
      </c>
      <c r="B3881" t="s">
        <v>3792</v>
      </c>
      <c r="C3881" t="s">
        <v>3939</v>
      </c>
      <c r="D3881" t="s">
        <v>4136</v>
      </c>
      <c r="E3881" t="s">
        <v>4137</v>
      </c>
      <c r="F3881" t="s">
        <v>78</v>
      </c>
      <c r="G3881" t="s">
        <v>111</v>
      </c>
      <c r="H3881">
        <v>0</v>
      </c>
      <c r="I3881">
        <v>0</v>
      </c>
      <c r="J3881">
        <v>0</v>
      </c>
      <c r="K3881">
        <v>0</v>
      </c>
      <c r="L3881">
        <v>0</v>
      </c>
      <c r="M3881" s="181"/>
      <c r="N3881" s="171" t="str">
        <f t="shared" si="186"/>
        <v>852102-162876-OS</v>
      </c>
      <c r="O3881" s="172" t="str">
        <f>IF(B3881="NET","",IF(B3881="","",IFERROR(VLOOKUP(N3881,EAN!$A:$B,2,FALSE),"MANGLER - MÅ OPPDATERE EAN-FANEN")))</f>
        <v>MANGLER - MÅ OPPDATERE EAN-FANEN</v>
      </c>
      <c r="P3881" s="171">
        <f t="shared" si="187"/>
        <v>0</v>
      </c>
      <c r="Q3881" s="171">
        <f t="shared" si="188"/>
        <v>0</v>
      </c>
      <c r="S3881" s="102" t="str">
        <f>IF(B3881="NET","",IFERROR(VLOOKUP(O3881,'2) Order Form'!$V$9:$V$905,1,FALSE),"Ikke med I order form"))</f>
        <v>Ikke med I order form</v>
      </c>
    </row>
    <row r="3882" spans="1:19">
      <c r="A3882">
        <v>852102</v>
      </c>
      <c r="B3882" t="s">
        <v>3792</v>
      </c>
      <c r="C3882" t="s">
        <v>3939</v>
      </c>
      <c r="D3882" t="s">
        <v>4132</v>
      </c>
      <c r="E3882" t="s">
        <v>4133</v>
      </c>
      <c r="F3882" t="s">
        <v>78</v>
      </c>
      <c r="G3882" t="s">
        <v>111</v>
      </c>
      <c r="H3882">
        <v>0</v>
      </c>
      <c r="I3882">
        <v>0</v>
      </c>
      <c r="J3882">
        <v>0</v>
      </c>
      <c r="K3882">
        <v>0</v>
      </c>
      <c r="L3882">
        <v>0</v>
      </c>
      <c r="M3882" s="181"/>
      <c r="N3882" s="171" t="str">
        <f t="shared" si="186"/>
        <v>852102-170101-OS</v>
      </c>
      <c r="O3882" s="172" t="str">
        <f>IF(B3882="NET","",IF(B3882="","",IFERROR(VLOOKUP(N3882,EAN!$A:$B,2,FALSE),"MANGLER - MÅ OPPDATERE EAN-FANEN")))</f>
        <v>MANGLER - MÅ OPPDATERE EAN-FANEN</v>
      </c>
      <c r="P3882" s="171">
        <f t="shared" si="187"/>
        <v>0</v>
      </c>
      <c r="Q3882" s="171">
        <f t="shared" si="188"/>
        <v>0</v>
      </c>
      <c r="S3882" s="102" t="str">
        <f>IF(B3882="NET","",IFERROR(VLOOKUP(O3882,'2) Order Form'!$V$9:$V$905,1,FALSE),"Ikke med I order form"))</f>
        <v>Ikke med I order form</v>
      </c>
    </row>
    <row r="3883" spans="1:19">
      <c r="A3883">
        <v>852102</v>
      </c>
      <c r="B3883" t="s">
        <v>3792</v>
      </c>
      <c r="C3883" t="s">
        <v>3939</v>
      </c>
      <c r="D3883" t="s">
        <v>3470</v>
      </c>
      <c r="E3883" t="s">
        <v>3471</v>
      </c>
      <c r="F3883" t="s">
        <v>78</v>
      </c>
      <c r="G3883" t="s">
        <v>214</v>
      </c>
      <c r="H3883">
        <v>11</v>
      </c>
      <c r="I3883">
        <v>11</v>
      </c>
      <c r="J3883">
        <v>11</v>
      </c>
      <c r="K3883">
        <v>11</v>
      </c>
      <c r="L3883">
        <v>11</v>
      </c>
      <c r="M3883" s="181"/>
      <c r="N3883" s="171" t="str">
        <f t="shared" si="186"/>
        <v>852102-180101-OS</v>
      </c>
      <c r="O3883" s="172" t="str">
        <f>IF(B3883="NET","",IF(B3883="","",IFERROR(VLOOKUP(N3883,EAN!$A:$B,2,FALSE),"MANGLER - MÅ OPPDATERE EAN-FANEN")))</f>
        <v>MANGLER - MÅ OPPDATERE EAN-FANEN</v>
      </c>
      <c r="P3883" s="171">
        <f t="shared" si="187"/>
        <v>11</v>
      </c>
      <c r="Q3883" s="171">
        <f t="shared" si="188"/>
        <v>11</v>
      </c>
      <c r="S3883" s="102" t="str">
        <f>IF(B3883="NET","",IFERROR(VLOOKUP(O3883,'2) Order Form'!$V$9:$V$905,1,FALSE),"Ikke med I order form"))</f>
        <v>Ikke med I order form</v>
      </c>
    </row>
    <row r="3884" spans="1:19">
      <c r="A3884">
        <v>852102</v>
      </c>
      <c r="B3884" t="s">
        <v>3792</v>
      </c>
      <c r="C3884" t="s">
        <v>3939</v>
      </c>
      <c r="D3884" t="s">
        <v>3797</v>
      </c>
      <c r="E3884" t="s">
        <v>3798</v>
      </c>
      <c r="F3884" t="s">
        <v>78</v>
      </c>
      <c r="G3884" t="s">
        <v>214</v>
      </c>
      <c r="H3884">
        <v>55</v>
      </c>
      <c r="I3884">
        <v>55</v>
      </c>
      <c r="J3884">
        <v>55</v>
      </c>
      <c r="K3884">
        <v>55</v>
      </c>
      <c r="L3884">
        <v>55</v>
      </c>
      <c r="M3884" s="181"/>
      <c r="N3884" s="171" t="str">
        <f t="shared" si="186"/>
        <v>852102-201836-OS</v>
      </c>
      <c r="O3884" s="172" t="str">
        <f>IF(B3884="NET","",IF(B3884="","",IFERROR(VLOOKUP(N3884,EAN!$A:$B,2,FALSE),"MANGLER - MÅ OPPDATERE EAN-FANEN")))</f>
        <v>MANGLER - MÅ OPPDATERE EAN-FANEN</v>
      </c>
      <c r="P3884" s="171">
        <f t="shared" si="187"/>
        <v>55</v>
      </c>
      <c r="Q3884" s="171">
        <f t="shared" si="188"/>
        <v>55</v>
      </c>
      <c r="S3884" s="102" t="str">
        <f>IF(B3884="NET","",IFERROR(VLOOKUP(O3884,'2) Order Form'!$V$9:$V$905,1,FALSE),"Ikke med I order form"))</f>
        <v>Ikke med I order form</v>
      </c>
    </row>
    <row r="3885" spans="1:19">
      <c r="A3885">
        <v>852102</v>
      </c>
      <c r="B3885" t="s">
        <v>3792</v>
      </c>
      <c r="C3885" t="s">
        <v>3939</v>
      </c>
      <c r="D3885" t="s">
        <v>3799</v>
      </c>
      <c r="E3885" t="s">
        <v>3800</v>
      </c>
      <c r="F3885" t="s">
        <v>78</v>
      </c>
      <c r="G3885" t="s">
        <v>214</v>
      </c>
      <c r="H3885">
        <v>29</v>
      </c>
      <c r="I3885">
        <v>29</v>
      </c>
      <c r="J3885">
        <v>29</v>
      </c>
      <c r="K3885">
        <v>29</v>
      </c>
      <c r="L3885">
        <v>29</v>
      </c>
      <c r="M3885" s="181"/>
      <c r="N3885" s="171" t="str">
        <f t="shared" si="186"/>
        <v>852102-206757-OS</v>
      </c>
      <c r="O3885" s="172" t="str">
        <f>IF(B3885="NET","",IF(B3885="","",IFERROR(VLOOKUP(N3885,EAN!$A:$B,2,FALSE),"MANGLER - MÅ OPPDATERE EAN-FANEN")))</f>
        <v>MANGLER - MÅ OPPDATERE EAN-FANEN</v>
      </c>
      <c r="P3885" s="171">
        <f t="shared" si="187"/>
        <v>29</v>
      </c>
      <c r="Q3885" s="171">
        <f t="shared" si="188"/>
        <v>29</v>
      </c>
      <c r="S3885" s="102" t="str">
        <f>IF(B3885="NET","",IFERROR(VLOOKUP(O3885,'2) Order Form'!$V$9:$V$905,1,FALSE),"Ikke med I order form"))</f>
        <v>Ikke med I order form</v>
      </c>
    </row>
    <row r="3886" spans="1:19">
      <c r="A3886" s="140">
        <v>852104</v>
      </c>
      <c r="B3886" t="s">
        <v>170</v>
      </c>
      <c r="H3886" s="140">
        <v>202341</v>
      </c>
      <c r="I3886" s="140">
        <v>202342</v>
      </c>
      <c r="J3886" s="140">
        <v>202343</v>
      </c>
      <c r="K3886" s="140">
        <v>202344</v>
      </c>
      <c r="L3886" s="140">
        <v>202345</v>
      </c>
      <c r="M3886" s="181"/>
      <c r="N3886" s="171" t="str">
        <f t="shared" si="186"/>
        <v>852104-</v>
      </c>
      <c r="O3886" s="172" t="str">
        <f>IF(B3886="NET","",IF(B3886="","",IFERROR(VLOOKUP(N3886,EAN!$A:$B,2,FALSE),"MANGLER - MÅ OPPDATERE EAN-FANEN")))</f>
        <v/>
      </c>
      <c r="P3886" s="171">
        <f t="shared" si="187"/>
        <v>202341</v>
      </c>
      <c r="Q3886" s="171">
        <f t="shared" si="188"/>
        <v>202345</v>
      </c>
      <c r="S3886" s="102" t="str">
        <f>IF(B3886="NET","",IFERROR(VLOOKUP(O3886,'2) Order Form'!$V$9:$V$905,1,FALSE),"Ikke med I order form"))</f>
        <v/>
      </c>
    </row>
    <row r="3887" spans="1:19">
      <c r="A3887">
        <v>852104</v>
      </c>
      <c r="B3887" t="s">
        <v>3801</v>
      </c>
      <c r="C3887" t="s">
        <v>3939</v>
      </c>
      <c r="D3887" t="s">
        <v>3802</v>
      </c>
      <c r="E3887" t="s">
        <v>3803</v>
      </c>
      <c r="F3887" t="s">
        <v>78</v>
      </c>
      <c r="G3887" t="s">
        <v>111</v>
      </c>
      <c r="H3887">
        <v>34</v>
      </c>
      <c r="I3887">
        <v>34</v>
      </c>
      <c r="J3887">
        <v>34</v>
      </c>
      <c r="K3887">
        <v>34</v>
      </c>
      <c r="L3887">
        <v>34</v>
      </c>
      <c r="M3887" s="181"/>
      <c r="N3887" s="171" t="str">
        <f t="shared" si="186"/>
        <v>852104-500101-OS</v>
      </c>
      <c r="O3887" s="172" t="str">
        <f>IF(B3887="NET","",IF(B3887="","",IFERROR(VLOOKUP(N3887,EAN!$A:$B,2,FALSE),"MANGLER - MÅ OPPDATERE EAN-FANEN")))</f>
        <v>MANGLER - MÅ OPPDATERE EAN-FANEN</v>
      </c>
      <c r="P3887" s="171">
        <f t="shared" si="187"/>
        <v>34</v>
      </c>
      <c r="Q3887" s="171">
        <f t="shared" si="188"/>
        <v>34</v>
      </c>
      <c r="S3887" s="102" t="str">
        <f>IF(B3887="NET","",IFERROR(VLOOKUP(O3887,'2) Order Form'!$V$9:$V$905,1,FALSE),"Ikke med I order form"))</f>
        <v>Ikke med I order form</v>
      </c>
    </row>
    <row r="3888" spans="1:19">
      <c r="A3888">
        <v>852104</v>
      </c>
      <c r="B3888" t="s">
        <v>3801</v>
      </c>
      <c r="C3888" t="s">
        <v>3939</v>
      </c>
      <c r="D3888" t="s">
        <v>3804</v>
      </c>
      <c r="E3888" t="s">
        <v>3805</v>
      </c>
      <c r="F3888" t="s">
        <v>78</v>
      </c>
      <c r="G3888" t="s">
        <v>214</v>
      </c>
      <c r="H3888">
        <v>38</v>
      </c>
      <c r="I3888">
        <v>38</v>
      </c>
      <c r="J3888">
        <v>38</v>
      </c>
      <c r="K3888">
        <v>38</v>
      </c>
      <c r="L3888">
        <v>38</v>
      </c>
      <c r="M3888" s="181"/>
      <c r="N3888" s="171" t="str">
        <f t="shared" si="186"/>
        <v>852104-510147-OS</v>
      </c>
      <c r="O3888" s="172" t="str">
        <f>IF(B3888="NET","",IF(B3888="","",IFERROR(VLOOKUP(N3888,EAN!$A:$B,2,FALSE),"MANGLER - MÅ OPPDATERE EAN-FANEN")))</f>
        <v>MANGLER - MÅ OPPDATERE EAN-FANEN</v>
      </c>
      <c r="P3888" s="171">
        <f t="shared" si="187"/>
        <v>38</v>
      </c>
      <c r="Q3888" s="171">
        <f t="shared" si="188"/>
        <v>38</v>
      </c>
      <c r="S3888" s="102" t="str">
        <f>IF(B3888="NET","",IFERROR(VLOOKUP(O3888,'2) Order Form'!$V$9:$V$905,1,FALSE),"Ikke med I order form"))</f>
        <v>Ikke med I order form</v>
      </c>
    </row>
    <row r="3889" spans="1:19">
      <c r="A3889">
        <v>852104</v>
      </c>
      <c r="B3889" t="s">
        <v>3801</v>
      </c>
      <c r="C3889" t="s">
        <v>3939</v>
      </c>
      <c r="D3889" t="s">
        <v>3806</v>
      </c>
      <c r="E3889" t="s">
        <v>3807</v>
      </c>
      <c r="F3889" t="s">
        <v>78</v>
      </c>
      <c r="G3889" t="s">
        <v>111</v>
      </c>
      <c r="H3889">
        <v>42</v>
      </c>
      <c r="I3889">
        <v>42</v>
      </c>
      <c r="J3889">
        <v>42</v>
      </c>
      <c r="K3889">
        <v>42</v>
      </c>
      <c r="L3889">
        <v>42</v>
      </c>
      <c r="M3889" s="181"/>
      <c r="N3889" s="171" t="str">
        <f t="shared" si="186"/>
        <v>852104-530101-OS</v>
      </c>
      <c r="O3889" s="172" t="str">
        <f>IF(B3889="NET","",IF(B3889="","",IFERROR(VLOOKUP(N3889,EAN!$A:$B,2,FALSE),"MANGLER - MÅ OPPDATERE EAN-FANEN")))</f>
        <v>MANGLER - MÅ OPPDATERE EAN-FANEN</v>
      </c>
      <c r="P3889" s="171">
        <f t="shared" si="187"/>
        <v>42</v>
      </c>
      <c r="Q3889" s="171">
        <f t="shared" si="188"/>
        <v>42</v>
      </c>
      <c r="S3889" s="102" t="str">
        <f>IF(B3889="NET","",IFERROR(VLOOKUP(O3889,'2) Order Form'!$V$9:$V$905,1,FALSE),"Ikke med I order form"))</f>
        <v>Ikke med I order form</v>
      </c>
    </row>
    <row r="3890" spans="1:19">
      <c r="A3890">
        <v>852104</v>
      </c>
      <c r="B3890" t="s">
        <v>3801</v>
      </c>
      <c r="C3890" t="s">
        <v>3939</v>
      </c>
      <c r="D3890" t="s">
        <v>3808</v>
      </c>
      <c r="E3890" t="s">
        <v>3809</v>
      </c>
      <c r="F3890" t="s">
        <v>78</v>
      </c>
      <c r="G3890" t="s">
        <v>214</v>
      </c>
      <c r="H3890">
        <v>84</v>
      </c>
      <c r="I3890">
        <v>84</v>
      </c>
      <c r="J3890">
        <v>84</v>
      </c>
      <c r="K3890">
        <v>84</v>
      </c>
      <c r="L3890">
        <v>84</v>
      </c>
      <c r="M3890" s="181"/>
      <c r="N3890" s="171" t="str">
        <f t="shared" si="186"/>
        <v>852104-531836-OS</v>
      </c>
      <c r="O3890" s="172" t="str">
        <f>IF(B3890="NET","",IF(B3890="","",IFERROR(VLOOKUP(N3890,EAN!$A:$B,2,FALSE),"MANGLER - MÅ OPPDATERE EAN-FANEN")))</f>
        <v>MANGLER - MÅ OPPDATERE EAN-FANEN</v>
      </c>
      <c r="P3890" s="171">
        <f t="shared" si="187"/>
        <v>84</v>
      </c>
      <c r="Q3890" s="171">
        <f t="shared" si="188"/>
        <v>84</v>
      </c>
      <c r="S3890" s="102" t="str">
        <f>IF(B3890="NET","",IFERROR(VLOOKUP(O3890,'2) Order Form'!$V$9:$V$905,1,FALSE),"Ikke med I order form"))</f>
        <v>Ikke med I order form</v>
      </c>
    </row>
    <row r="3891" spans="1:19">
      <c r="A3891">
        <v>852104</v>
      </c>
      <c r="B3891" t="s">
        <v>3801</v>
      </c>
      <c r="C3891" t="s">
        <v>3939</v>
      </c>
      <c r="D3891" t="s">
        <v>3810</v>
      </c>
      <c r="E3891" t="s">
        <v>3811</v>
      </c>
      <c r="F3891" t="s">
        <v>78</v>
      </c>
      <c r="G3891" t="s">
        <v>111</v>
      </c>
      <c r="H3891">
        <v>23</v>
      </c>
      <c r="I3891">
        <v>23</v>
      </c>
      <c r="J3891">
        <v>23</v>
      </c>
      <c r="K3891">
        <v>23</v>
      </c>
      <c r="L3891">
        <v>23</v>
      </c>
      <c r="M3891" s="181"/>
      <c r="N3891" s="171" t="str">
        <f t="shared" si="186"/>
        <v>852104-536757-OS</v>
      </c>
      <c r="O3891" s="172" t="str">
        <f>IF(B3891="NET","",IF(B3891="","",IFERROR(VLOOKUP(N3891,EAN!$A:$B,2,FALSE),"MANGLER - MÅ OPPDATERE EAN-FANEN")))</f>
        <v>MANGLER - MÅ OPPDATERE EAN-FANEN</v>
      </c>
      <c r="P3891" s="171">
        <f t="shared" si="187"/>
        <v>23</v>
      </c>
      <c r="Q3891" s="171">
        <f t="shared" si="188"/>
        <v>23</v>
      </c>
      <c r="S3891" s="102" t="str">
        <f>IF(B3891="NET","",IFERROR(VLOOKUP(O3891,'2) Order Form'!$V$9:$V$905,1,FALSE),"Ikke med I order form"))</f>
        <v>Ikke med I order form</v>
      </c>
    </row>
    <row r="3892" spans="1:19">
      <c r="A3892">
        <v>852104</v>
      </c>
      <c r="B3892" t="s">
        <v>3801</v>
      </c>
      <c r="C3892" t="s">
        <v>3939</v>
      </c>
      <c r="D3892" t="s">
        <v>3812</v>
      </c>
      <c r="E3892" t="s">
        <v>3813</v>
      </c>
      <c r="F3892" t="s">
        <v>78</v>
      </c>
      <c r="G3892" t="s">
        <v>111</v>
      </c>
      <c r="H3892">
        <v>16</v>
      </c>
      <c r="I3892">
        <v>16</v>
      </c>
      <c r="J3892">
        <v>16</v>
      </c>
      <c r="K3892">
        <v>16</v>
      </c>
      <c r="L3892">
        <v>16</v>
      </c>
      <c r="M3892" s="181"/>
      <c r="N3892" s="171" t="str">
        <f t="shared" si="186"/>
        <v>852104-540171-OS</v>
      </c>
      <c r="O3892" s="172" t="str">
        <f>IF(B3892="NET","",IF(B3892="","",IFERROR(VLOOKUP(N3892,EAN!$A:$B,2,FALSE),"MANGLER - MÅ OPPDATERE EAN-FANEN")))</f>
        <v>MANGLER - MÅ OPPDATERE EAN-FANEN</v>
      </c>
      <c r="P3892" s="171">
        <f t="shared" si="187"/>
        <v>16</v>
      </c>
      <c r="Q3892" s="171">
        <f t="shared" si="188"/>
        <v>16</v>
      </c>
      <c r="S3892" s="102" t="str">
        <f>IF(B3892="NET","",IFERROR(VLOOKUP(O3892,'2) Order Form'!$V$9:$V$905,1,FALSE),"Ikke med I order form"))</f>
        <v>Ikke med I order form</v>
      </c>
    </row>
    <row r="3893" spans="1:19">
      <c r="A3893">
        <v>852104</v>
      </c>
      <c r="B3893" t="s">
        <v>3801</v>
      </c>
      <c r="C3893" t="s">
        <v>3939</v>
      </c>
      <c r="D3893" t="s">
        <v>3814</v>
      </c>
      <c r="E3893" t="s">
        <v>3815</v>
      </c>
      <c r="F3893" t="s">
        <v>78</v>
      </c>
      <c r="G3893" t="s">
        <v>214</v>
      </c>
      <c r="H3893">
        <v>49</v>
      </c>
      <c r="I3893">
        <v>49</v>
      </c>
      <c r="J3893">
        <v>49</v>
      </c>
      <c r="K3893">
        <v>49</v>
      </c>
      <c r="L3893">
        <v>49</v>
      </c>
      <c r="M3893" s="181"/>
      <c r="N3893" s="171" t="str">
        <f t="shared" si="186"/>
        <v>852104-551003-OS</v>
      </c>
      <c r="O3893" s="172" t="str">
        <f>IF(B3893="NET","",IF(B3893="","",IFERROR(VLOOKUP(N3893,EAN!$A:$B,2,FALSE),"MANGLER - MÅ OPPDATERE EAN-FANEN")))</f>
        <v>MANGLER - MÅ OPPDATERE EAN-FANEN</v>
      </c>
      <c r="P3893" s="171">
        <f t="shared" si="187"/>
        <v>49</v>
      </c>
      <c r="Q3893" s="171">
        <f t="shared" si="188"/>
        <v>49</v>
      </c>
      <c r="S3893" s="102" t="str">
        <f>IF(B3893="NET","",IFERROR(VLOOKUP(O3893,'2) Order Form'!$V$9:$V$905,1,FALSE),"Ikke med I order form"))</f>
        <v>Ikke med I order form</v>
      </c>
    </row>
    <row r="3894" spans="1:19">
      <c r="A3894">
        <v>852104</v>
      </c>
      <c r="B3894" t="s">
        <v>3801</v>
      </c>
      <c r="C3894" t="s">
        <v>3939</v>
      </c>
      <c r="D3894" t="s">
        <v>4138</v>
      </c>
      <c r="E3894" t="s">
        <v>4139</v>
      </c>
      <c r="F3894" t="s">
        <v>78</v>
      </c>
      <c r="G3894" t="s">
        <v>111</v>
      </c>
      <c r="H3894">
        <v>0</v>
      </c>
      <c r="I3894">
        <v>0</v>
      </c>
      <c r="J3894">
        <v>0</v>
      </c>
      <c r="K3894">
        <v>0</v>
      </c>
      <c r="L3894">
        <v>0</v>
      </c>
      <c r="M3894" s="181"/>
      <c r="N3894" s="171" t="str">
        <f t="shared" si="186"/>
        <v>852104-562876-OS</v>
      </c>
      <c r="O3894" s="172" t="str">
        <f>IF(B3894="NET","",IF(B3894="","",IFERROR(VLOOKUP(N3894,EAN!$A:$B,2,FALSE),"MANGLER - MÅ OPPDATERE EAN-FANEN")))</f>
        <v>MANGLER - MÅ OPPDATERE EAN-FANEN</v>
      </c>
      <c r="P3894" s="171">
        <f t="shared" si="187"/>
        <v>0</v>
      </c>
      <c r="Q3894" s="171">
        <f t="shared" si="188"/>
        <v>0</v>
      </c>
      <c r="S3894" s="102" t="str">
        <f>IF(B3894="NET","",IFERROR(VLOOKUP(O3894,'2) Order Form'!$V$9:$V$905,1,FALSE),"Ikke med I order form"))</f>
        <v>Ikke med I order form</v>
      </c>
    </row>
    <row r="3895" spans="1:19">
      <c r="A3895" s="140">
        <v>852105</v>
      </c>
      <c r="B3895" t="s">
        <v>170</v>
      </c>
      <c r="H3895" s="140">
        <v>202341</v>
      </c>
      <c r="I3895" s="140">
        <v>202342</v>
      </c>
      <c r="J3895" s="140">
        <v>202343</v>
      </c>
      <c r="K3895" s="140">
        <v>202344</v>
      </c>
      <c r="L3895" s="140">
        <v>202345</v>
      </c>
      <c r="M3895" s="181"/>
      <c r="N3895" s="171" t="str">
        <f t="shared" si="186"/>
        <v>852105-</v>
      </c>
      <c r="O3895" s="172" t="str">
        <f>IF(B3895="NET","",IF(B3895="","",IFERROR(VLOOKUP(N3895,EAN!$A:$B,2,FALSE),"MANGLER - MÅ OPPDATERE EAN-FANEN")))</f>
        <v/>
      </c>
      <c r="P3895" s="171">
        <f t="shared" si="187"/>
        <v>202341</v>
      </c>
      <c r="Q3895" s="171">
        <f t="shared" si="188"/>
        <v>202345</v>
      </c>
      <c r="S3895" s="102" t="str">
        <f>IF(B3895="NET","",IFERROR(VLOOKUP(O3895,'2) Order Form'!$V$9:$V$905,1,FALSE),"Ikke med I order form"))</f>
        <v/>
      </c>
    </row>
    <row r="3896" spans="1:19">
      <c r="A3896">
        <v>852105</v>
      </c>
      <c r="B3896" t="s">
        <v>3816</v>
      </c>
      <c r="C3896" t="s">
        <v>3939</v>
      </c>
      <c r="D3896" t="s">
        <v>3465</v>
      </c>
      <c r="E3896" t="s">
        <v>229</v>
      </c>
      <c r="F3896" t="s">
        <v>78</v>
      </c>
      <c r="G3896" t="s">
        <v>111</v>
      </c>
      <c r="H3896">
        <v>14</v>
      </c>
      <c r="I3896">
        <v>14</v>
      </c>
      <c r="J3896">
        <v>14</v>
      </c>
      <c r="K3896">
        <v>14</v>
      </c>
      <c r="L3896">
        <v>14</v>
      </c>
      <c r="M3896" s="181"/>
      <c r="N3896" s="171" t="str">
        <f t="shared" si="186"/>
        <v>852105-060101-OS</v>
      </c>
      <c r="O3896" s="172" t="str">
        <f>IF(B3896="NET","",IF(B3896="","",IFERROR(VLOOKUP(N3896,EAN!$A:$B,2,FALSE),"MANGLER - MÅ OPPDATERE EAN-FANEN")))</f>
        <v>MANGLER - MÅ OPPDATERE EAN-FANEN</v>
      </c>
      <c r="P3896" s="171">
        <f t="shared" si="187"/>
        <v>14</v>
      </c>
      <c r="Q3896" s="171">
        <f t="shared" si="188"/>
        <v>14</v>
      </c>
      <c r="S3896" s="102" t="str">
        <f>IF(B3896="NET","",IFERROR(VLOOKUP(O3896,'2) Order Form'!$V$9:$V$905,1,FALSE),"Ikke med I order form"))</f>
        <v>Ikke med I order form</v>
      </c>
    </row>
    <row r="3897" spans="1:19">
      <c r="A3897">
        <v>852105</v>
      </c>
      <c r="B3897" t="s">
        <v>3816</v>
      </c>
      <c r="C3897" t="s">
        <v>3939</v>
      </c>
      <c r="D3897" t="s">
        <v>3773</v>
      </c>
      <c r="E3897" t="s">
        <v>3774</v>
      </c>
      <c r="F3897" t="s">
        <v>78</v>
      </c>
      <c r="G3897" t="s">
        <v>214</v>
      </c>
      <c r="H3897">
        <v>0</v>
      </c>
      <c r="I3897">
        <v>0</v>
      </c>
      <c r="J3897">
        <v>0</v>
      </c>
      <c r="K3897">
        <v>0</v>
      </c>
      <c r="L3897">
        <v>0</v>
      </c>
      <c r="M3897" s="181"/>
      <c r="N3897" s="171" t="str">
        <f t="shared" si="186"/>
        <v>852105-070145-OS</v>
      </c>
      <c r="O3897" s="172" t="str">
        <f>IF(B3897="NET","",IF(B3897="","",IFERROR(VLOOKUP(N3897,EAN!$A:$B,2,FALSE),"MANGLER - MÅ OPPDATERE EAN-FANEN")))</f>
        <v>MANGLER - MÅ OPPDATERE EAN-FANEN</v>
      </c>
      <c r="P3897" s="171">
        <f t="shared" si="187"/>
        <v>0</v>
      </c>
      <c r="Q3897" s="171">
        <f t="shared" si="188"/>
        <v>0</v>
      </c>
      <c r="S3897" s="102" t="str">
        <f>IF(B3897="NET","",IFERROR(VLOOKUP(O3897,'2) Order Form'!$V$9:$V$905,1,FALSE),"Ikke med I order form"))</f>
        <v>Ikke med I order form</v>
      </c>
    </row>
    <row r="3898" spans="1:19">
      <c r="A3898">
        <v>852105</v>
      </c>
      <c r="B3898" t="s">
        <v>3816</v>
      </c>
      <c r="C3898" t="s">
        <v>3939</v>
      </c>
      <c r="D3898" t="s">
        <v>3817</v>
      </c>
      <c r="E3898" t="s">
        <v>3818</v>
      </c>
      <c r="F3898" t="s">
        <v>78</v>
      </c>
      <c r="G3898" t="s">
        <v>214</v>
      </c>
      <c r="H3898">
        <v>0</v>
      </c>
      <c r="I3898">
        <v>0</v>
      </c>
      <c r="J3898">
        <v>0</v>
      </c>
      <c r="K3898">
        <v>0</v>
      </c>
      <c r="L3898">
        <v>0</v>
      </c>
      <c r="M3898" s="181"/>
      <c r="N3898" s="171" t="str">
        <f t="shared" si="186"/>
        <v>852105-150137-OS</v>
      </c>
      <c r="O3898" s="172" t="str">
        <f>IF(B3898="NET","",IF(B3898="","",IFERROR(VLOOKUP(N3898,EAN!$A:$B,2,FALSE),"MANGLER - MÅ OPPDATERE EAN-FANEN")))</f>
        <v>MANGLER - MÅ OPPDATERE EAN-FANEN</v>
      </c>
      <c r="P3898" s="171">
        <f t="shared" si="187"/>
        <v>0</v>
      </c>
      <c r="Q3898" s="171">
        <f t="shared" si="188"/>
        <v>0</v>
      </c>
      <c r="S3898" s="102" t="str">
        <f>IF(B3898="NET","",IFERROR(VLOOKUP(O3898,'2) Order Form'!$V$9:$V$905,1,FALSE),"Ikke med I order form"))</f>
        <v>Ikke med I order form</v>
      </c>
    </row>
    <row r="3899" spans="1:19">
      <c r="A3899">
        <v>852105</v>
      </c>
      <c r="B3899" t="s">
        <v>3816</v>
      </c>
      <c r="C3899" t="s">
        <v>3939</v>
      </c>
      <c r="D3899" t="s">
        <v>4130</v>
      </c>
      <c r="E3899" t="s">
        <v>4131</v>
      </c>
      <c r="F3899" t="s">
        <v>78</v>
      </c>
      <c r="G3899" t="s">
        <v>111</v>
      </c>
      <c r="H3899">
        <v>0</v>
      </c>
      <c r="I3899">
        <v>0</v>
      </c>
      <c r="J3899">
        <v>0</v>
      </c>
      <c r="K3899">
        <v>0</v>
      </c>
      <c r="L3899">
        <v>0</v>
      </c>
      <c r="M3899" s="181"/>
      <c r="N3899" s="171" t="str">
        <f t="shared" si="186"/>
        <v>852105-150145-OS</v>
      </c>
      <c r="O3899" s="172" t="str">
        <f>IF(B3899="NET","",IF(B3899="","",IFERROR(VLOOKUP(N3899,EAN!$A:$B,2,FALSE),"MANGLER - MÅ OPPDATERE EAN-FANEN")))</f>
        <v>MANGLER - MÅ OPPDATERE EAN-FANEN</v>
      </c>
      <c r="P3899" s="171">
        <f t="shared" si="187"/>
        <v>0</v>
      </c>
      <c r="Q3899" s="171">
        <f t="shared" si="188"/>
        <v>0</v>
      </c>
      <c r="S3899" s="102" t="str">
        <f>IF(B3899="NET","",IFERROR(VLOOKUP(O3899,'2) Order Form'!$V$9:$V$905,1,FALSE),"Ikke med I order form"))</f>
        <v>Ikke med I order form</v>
      </c>
    </row>
    <row r="3900" spans="1:19">
      <c r="A3900">
        <v>852105</v>
      </c>
      <c r="B3900" t="s">
        <v>3816</v>
      </c>
      <c r="C3900" t="s">
        <v>3939</v>
      </c>
      <c r="D3900" t="s">
        <v>4140</v>
      </c>
      <c r="E3900" t="s">
        <v>4141</v>
      </c>
      <c r="F3900" t="s">
        <v>78</v>
      </c>
      <c r="G3900" t="s">
        <v>111</v>
      </c>
      <c r="H3900">
        <v>0</v>
      </c>
      <c r="I3900">
        <v>0</v>
      </c>
      <c r="J3900">
        <v>0</v>
      </c>
      <c r="K3900">
        <v>0</v>
      </c>
      <c r="L3900">
        <v>0</v>
      </c>
      <c r="M3900" s="181"/>
      <c r="N3900" s="171" t="str">
        <f t="shared" si="186"/>
        <v>852105-155977-OS</v>
      </c>
      <c r="O3900" s="172" t="str">
        <f>IF(B3900="NET","",IF(B3900="","",IFERROR(VLOOKUP(N3900,EAN!$A:$B,2,FALSE),"MANGLER - MÅ OPPDATERE EAN-FANEN")))</f>
        <v>MANGLER - MÅ OPPDATERE EAN-FANEN</v>
      </c>
      <c r="P3900" s="171">
        <f t="shared" si="187"/>
        <v>0</v>
      </c>
      <c r="Q3900" s="171">
        <f t="shared" si="188"/>
        <v>0</v>
      </c>
      <c r="S3900" s="102" t="str">
        <f>IF(B3900="NET","",IFERROR(VLOOKUP(O3900,'2) Order Form'!$V$9:$V$905,1,FALSE),"Ikke med I order form"))</f>
        <v>Ikke med I order form</v>
      </c>
    </row>
    <row r="3901" spans="1:19">
      <c r="A3901">
        <v>852105</v>
      </c>
      <c r="B3901" t="s">
        <v>3816</v>
      </c>
      <c r="C3901" t="s">
        <v>3939</v>
      </c>
      <c r="D3901" t="s">
        <v>3819</v>
      </c>
      <c r="E3901" t="s">
        <v>3820</v>
      </c>
      <c r="F3901" t="s">
        <v>78</v>
      </c>
      <c r="G3901" t="s">
        <v>214</v>
      </c>
      <c r="H3901">
        <v>15</v>
      </c>
      <c r="I3901">
        <v>15</v>
      </c>
      <c r="J3901">
        <v>15</v>
      </c>
      <c r="K3901">
        <v>15</v>
      </c>
      <c r="L3901">
        <v>15</v>
      </c>
      <c r="M3901" s="181"/>
      <c r="N3901" s="171" t="str">
        <f t="shared" si="186"/>
        <v>852105-156760-OS</v>
      </c>
      <c r="O3901" s="172" t="str">
        <f>IF(B3901="NET","",IF(B3901="","",IFERROR(VLOOKUP(N3901,EAN!$A:$B,2,FALSE),"MANGLER - MÅ OPPDATERE EAN-FANEN")))</f>
        <v>MANGLER - MÅ OPPDATERE EAN-FANEN</v>
      </c>
      <c r="P3901" s="171">
        <f t="shared" si="187"/>
        <v>15</v>
      </c>
      <c r="Q3901" s="171">
        <f t="shared" si="188"/>
        <v>15</v>
      </c>
      <c r="S3901" s="102" t="str">
        <f>IF(B3901="NET","",IFERROR(VLOOKUP(O3901,'2) Order Form'!$V$9:$V$905,1,FALSE),"Ikke med I order form"))</f>
        <v>Ikke med I order form</v>
      </c>
    </row>
    <row r="3902" spans="1:19">
      <c r="A3902">
        <v>852105</v>
      </c>
      <c r="B3902" t="s">
        <v>3816</v>
      </c>
      <c r="C3902" t="s">
        <v>3939</v>
      </c>
      <c r="D3902" t="s">
        <v>3821</v>
      </c>
      <c r="E3902" t="s">
        <v>3822</v>
      </c>
      <c r="F3902" t="s">
        <v>78</v>
      </c>
      <c r="G3902" t="s">
        <v>111</v>
      </c>
      <c r="H3902">
        <v>49</v>
      </c>
      <c r="I3902">
        <v>49</v>
      </c>
      <c r="J3902">
        <v>49</v>
      </c>
      <c r="K3902">
        <v>49</v>
      </c>
      <c r="L3902">
        <v>49</v>
      </c>
      <c r="M3902" s="181"/>
      <c r="N3902" s="171" t="str">
        <f t="shared" si="186"/>
        <v>852105-160437-OS</v>
      </c>
      <c r="O3902" s="172" t="str">
        <f>IF(B3902="NET","",IF(B3902="","",IFERROR(VLOOKUP(N3902,EAN!$A:$B,2,FALSE),"MANGLER - MÅ OPPDATERE EAN-FANEN")))</f>
        <v>MANGLER - MÅ OPPDATERE EAN-FANEN</v>
      </c>
      <c r="P3902" s="171">
        <f t="shared" si="187"/>
        <v>49</v>
      </c>
      <c r="Q3902" s="171">
        <f t="shared" si="188"/>
        <v>49</v>
      </c>
      <c r="S3902" s="102" t="str">
        <f>IF(B3902="NET","",IFERROR(VLOOKUP(O3902,'2) Order Form'!$V$9:$V$905,1,FALSE),"Ikke med I order form"))</f>
        <v>Ikke med I order form</v>
      </c>
    </row>
    <row r="3903" spans="1:19">
      <c r="A3903">
        <v>852105</v>
      </c>
      <c r="B3903" t="s">
        <v>3816</v>
      </c>
      <c r="C3903" t="s">
        <v>3939</v>
      </c>
      <c r="D3903" t="s">
        <v>3823</v>
      </c>
      <c r="E3903" t="s">
        <v>3824</v>
      </c>
      <c r="F3903" t="s">
        <v>78</v>
      </c>
      <c r="G3903" t="s">
        <v>214</v>
      </c>
      <c r="H3903">
        <v>0</v>
      </c>
      <c r="I3903">
        <v>0</v>
      </c>
      <c r="J3903">
        <v>0</v>
      </c>
      <c r="K3903">
        <v>0</v>
      </c>
      <c r="L3903">
        <v>0</v>
      </c>
      <c r="M3903" s="181"/>
      <c r="N3903" s="171" t="str">
        <f t="shared" si="186"/>
        <v>852105-161036-OS</v>
      </c>
      <c r="O3903" s="172" t="str">
        <f>IF(B3903="NET","",IF(B3903="","",IFERROR(VLOOKUP(N3903,EAN!$A:$B,2,FALSE),"MANGLER - MÅ OPPDATERE EAN-FANEN")))</f>
        <v>MANGLER - MÅ OPPDATERE EAN-FANEN</v>
      </c>
      <c r="P3903" s="171">
        <f t="shared" si="187"/>
        <v>0</v>
      </c>
      <c r="Q3903" s="171">
        <f t="shared" si="188"/>
        <v>0</v>
      </c>
      <c r="S3903" s="102" t="str">
        <f>IF(B3903="NET","",IFERROR(VLOOKUP(O3903,'2) Order Form'!$V$9:$V$905,1,FALSE),"Ikke med I order form"))</f>
        <v>Ikke med I order form</v>
      </c>
    </row>
    <row r="3904" spans="1:19">
      <c r="A3904">
        <v>852105</v>
      </c>
      <c r="B3904" t="s">
        <v>3816</v>
      </c>
      <c r="C3904" t="s">
        <v>3939</v>
      </c>
      <c r="D3904" t="s">
        <v>4142</v>
      </c>
      <c r="E3904" t="s">
        <v>4133</v>
      </c>
      <c r="F3904" t="s">
        <v>78</v>
      </c>
      <c r="G3904" t="s">
        <v>111</v>
      </c>
      <c r="H3904">
        <v>0</v>
      </c>
      <c r="I3904">
        <v>0</v>
      </c>
      <c r="J3904">
        <v>0</v>
      </c>
      <c r="K3904">
        <v>0</v>
      </c>
      <c r="L3904">
        <v>0</v>
      </c>
      <c r="M3904" s="181"/>
      <c r="N3904" s="171" t="str">
        <f t="shared" si="186"/>
        <v>852105-170101 -OS</v>
      </c>
      <c r="O3904" s="172" t="str">
        <f>IF(B3904="NET","",IF(B3904="","",IFERROR(VLOOKUP(N3904,EAN!$A:$B,2,FALSE),"MANGLER - MÅ OPPDATERE EAN-FANEN")))</f>
        <v>MANGLER - MÅ OPPDATERE EAN-FANEN</v>
      </c>
      <c r="P3904" s="171">
        <f t="shared" si="187"/>
        <v>0</v>
      </c>
      <c r="Q3904" s="171">
        <f t="shared" si="188"/>
        <v>0</v>
      </c>
      <c r="S3904" s="102" t="str">
        <f>IF(B3904="NET","",IFERROR(VLOOKUP(O3904,'2) Order Form'!$V$9:$V$905,1,FALSE),"Ikke med I order form"))</f>
        <v>Ikke med I order form</v>
      </c>
    </row>
    <row r="3905" spans="1:19">
      <c r="A3905">
        <v>852105</v>
      </c>
      <c r="B3905" t="s">
        <v>3816</v>
      </c>
      <c r="C3905" t="s">
        <v>3939</v>
      </c>
      <c r="D3905" t="s">
        <v>3470</v>
      </c>
      <c r="E3905" t="s">
        <v>3471</v>
      </c>
      <c r="F3905" t="s">
        <v>78</v>
      </c>
      <c r="G3905" t="s">
        <v>214</v>
      </c>
      <c r="H3905">
        <v>6</v>
      </c>
      <c r="I3905">
        <v>6</v>
      </c>
      <c r="J3905">
        <v>6</v>
      </c>
      <c r="K3905">
        <v>6</v>
      </c>
      <c r="L3905">
        <v>6</v>
      </c>
      <c r="M3905" s="181"/>
      <c r="N3905" s="171" t="str">
        <f t="shared" si="186"/>
        <v>852105-180101-OS</v>
      </c>
      <c r="O3905" s="172" t="str">
        <f>IF(B3905="NET","",IF(B3905="","",IFERROR(VLOOKUP(N3905,EAN!$A:$B,2,FALSE),"MANGLER - MÅ OPPDATERE EAN-FANEN")))</f>
        <v>MANGLER - MÅ OPPDATERE EAN-FANEN</v>
      </c>
      <c r="P3905" s="171">
        <f t="shared" si="187"/>
        <v>6</v>
      </c>
      <c r="Q3905" s="171">
        <f t="shared" si="188"/>
        <v>6</v>
      </c>
      <c r="S3905" s="102" t="str">
        <f>IF(B3905="NET","",IFERROR(VLOOKUP(O3905,'2) Order Form'!$V$9:$V$905,1,FALSE),"Ikke med I order form"))</f>
        <v>Ikke med I order form</v>
      </c>
    </row>
    <row r="3906" spans="1:19">
      <c r="A3906">
        <v>852105</v>
      </c>
      <c r="B3906" t="s">
        <v>3816</v>
      </c>
      <c r="C3906" t="s">
        <v>3939</v>
      </c>
      <c r="D3906" t="s">
        <v>3825</v>
      </c>
      <c r="E3906" t="s">
        <v>3826</v>
      </c>
      <c r="F3906" t="s">
        <v>78</v>
      </c>
      <c r="G3906" t="s">
        <v>214</v>
      </c>
      <c r="H3906">
        <v>30</v>
      </c>
      <c r="I3906">
        <v>30</v>
      </c>
      <c r="J3906">
        <v>30</v>
      </c>
      <c r="K3906">
        <v>30</v>
      </c>
      <c r="L3906">
        <v>30</v>
      </c>
      <c r="M3906" s="181"/>
      <c r="N3906" s="171" t="str">
        <f t="shared" si="186"/>
        <v>852105-181003-OS</v>
      </c>
      <c r="O3906" s="172" t="str">
        <f>IF(B3906="NET","",IF(B3906="","",IFERROR(VLOOKUP(N3906,EAN!$A:$B,2,FALSE),"MANGLER - MÅ OPPDATERE EAN-FANEN")))</f>
        <v>MANGLER - MÅ OPPDATERE EAN-FANEN</v>
      </c>
      <c r="P3906" s="171">
        <f t="shared" si="187"/>
        <v>30</v>
      </c>
      <c r="Q3906" s="171">
        <f t="shared" si="188"/>
        <v>30</v>
      </c>
      <c r="S3906" s="102" t="str">
        <f>IF(B3906="NET","",IFERROR(VLOOKUP(O3906,'2) Order Form'!$V$9:$V$905,1,FALSE),"Ikke med I order form"))</f>
        <v>Ikke med I order form</v>
      </c>
    </row>
    <row r="3907" spans="1:19">
      <c r="A3907">
        <v>852105</v>
      </c>
      <c r="B3907" t="s">
        <v>3816</v>
      </c>
      <c r="C3907" t="s">
        <v>3939</v>
      </c>
      <c r="D3907" t="s">
        <v>3827</v>
      </c>
      <c r="E3907" t="s">
        <v>3828</v>
      </c>
      <c r="F3907" t="s">
        <v>78</v>
      </c>
      <c r="G3907" t="s">
        <v>214</v>
      </c>
      <c r="H3907">
        <v>49</v>
      </c>
      <c r="I3907">
        <v>49</v>
      </c>
      <c r="J3907">
        <v>49</v>
      </c>
      <c r="K3907">
        <v>49</v>
      </c>
      <c r="L3907">
        <v>49</v>
      </c>
      <c r="M3907" s="181"/>
      <c r="N3907" s="171" t="str">
        <f t="shared" si="186"/>
        <v>852105-193144-OS</v>
      </c>
      <c r="O3907" s="172" t="str">
        <f>IF(B3907="NET","",IF(B3907="","",IFERROR(VLOOKUP(N3907,EAN!$A:$B,2,FALSE),"MANGLER - MÅ OPPDATERE EAN-FANEN")))</f>
        <v>MANGLER - MÅ OPPDATERE EAN-FANEN</v>
      </c>
      <c r="P3907" s="171">
        <f t="shared" si="187"/>
        <v>49</v>
      </c>
      <c r="Q3907" s="171">
        <f t="shared" si="188"/>
        <v>49</v>
      </c>
      <c r="S3907" s="102" t="str">
        <f>IF(B3907="NET","",IFERROR(VLOOKUP(O3907,'2) Order Form'!$V$9:$V$905,1,FALSE),"Ikke med I order form"))</f>
        <v>Ikke med I order form</v>
      </c>
    </row>
    <row r="3908" spans="1:19">
      <c r="A3908">
        <v>852105</v>
      </c>
      <c r="B3908" t="s">
        <v>3816</v>
      </c>
      <c r="C3908" t="s">
        <v>3939</v>
      </c>
      <c r="D3908" t="s">
        <v>3781</v>
      </c>
      <c r="E3908" t="s">
        <v>3782</v>
      </c>
      <c r="F3908" t="s">
        <v>78</v>
      </c>
      <c r="G3908" t="s">
        <v>214</v>
      </c>
      <c r="H3908">
        <v>13</v>
      </c>
      <c r="I3908">
        <v>13</v>
      </c>
      <c r="J3908">
        <v>13</v>
      </c>
      <c r="K3908">
        <v>13</v>
      </c>
      <c r="L3908">
        <v>13</v>
      </c>
      <c r="M3908" s="181"/>
      <c r="N3908" s="171" t="str">
        <f t="shared" si="186"/>
        <v>852105-208058-OS</v>
      </c>
      <c r="O3908" s="172" t="str">
        <f>IF(B3908="NET","",IF(B3908="","",IFERROR(VLOOKUP(N3908,EAN!$A:$B,2,FALSE),"MANGLER - MÅ OPPDATERE EAN-FANEN")))</f>
        <v>MANGLER - MÅ OPPDATERE EAN-FANEN</v>
      </c>
      <c r="P3908" s="171">
        <f t="shared" si="187"/>
        <v>13</v>
      </c>
      <c r="Q3908" s="171">
        <f t="shared" si="188"/>
        <v>13</v>
      </c>
      <c r="S3908" s="102" t="str">
        <f>IF(B3908="NET","",IFERROR(VLOOKUP(O3908,'2) Order Form'!$V$9:$V$905,1,FALSE),"Ikke med I order form"))</f>
        <v>Ikke med I order form</v>
      </c>
    </row>
    <row r="3909" spans="1:19">
      <c r="A3909" s="140">
        <v>852107</v>
      </c>
      <c r="B3909" t="s">
        <v>170</v>
      </c>
      <c r="H3909" s="140">
        <v>202341</v>
      </c>
      <c r="I3909" s="140">
        <v>202342</v>
      </c>
      <c r="J3909" s="140">
        <v>202343</v>
      </c>
      <c r="K3909" s="140">
        <v>202344</v>
      </c>
      <c r="L3909" s="140">
        <v>202345</v>
      </c>
      <c r="M3909" s="181"/>
      <c r="N3909" s="171" t="str">
        <f t="shared" si="186"/>
        <v>852107-</v>
      </c>
      <c r="O3909" s="172" t="str">
        <f>IF(B3909="NET","",IF(B3909="","",IFERROR(VLOOKUP(N3909,EAN!$A:$B,2,FALSE),"MANGLER - MÅ OPPDATERE EAN-FANEN")))</f>
        <v/>
      </c>
      <c r="P3909" s="171">
        <f t="shared" si="187"/>
        <v>202341</v>
      </c>
      <c r="Q3909" s="171">
        <f t="shared" si="188"/>
        <v>202345</v>
      </c>
      <c r="S3909" s="102" t="str">
        <f>IF(B3909="NET","",IFERROR(VLOOKUP(O3909,'2) Order Form'!$V$9:$V$905,1,FALSE),"Ikke med I order form"))</f>
        <v/>
      </c>
    </row>
    <row r="3910" spans="1:19">
      <c r="A3910">
        <v>852107</v>
      </c>
      <c r="B3910" t="s">
        <v>3829</v>
      </c>
      <c r="C3910" t="s">
        <v>3939</v>
      </c>
      <c r="D3910" t="s">
        <v>3802</v>
      </c>
      <c r="E3910" t="s">
        <v>3803</v>
      </c>
      <c r="F3910" t="s">
        <v>78</v>
      </c>
      <c r="G3910" t="s">
        <v>111</v>
      </c>
      <c r="H3910">
        <v>38</v>
      </c>
      <c r="I3910">
        <v>38</v>
      </c>
      <c r="J3910">
        <v>38</v>
      </c>
      <c r="K3910">
        <v>38</v>
      </c>
      <c r="L3910">
        <v>38</v>
      </c>
      <c r="M3910" s="181"/>
      <c r="N3910" s="171" t="str">
        <f t="shared" si="186"/>
        <v>852107-500101-OS</v>
      </c>
      <c r="O3910" s="172" t="str">
        <f>IF(B3910="NET","",IF(B3910="","",IFERROR(VLOOKUP(N3910,EAN!$A:$B,2,FALSE),"MANGLER - MÅ OPPDATERE EAN-FANEN")))</f>
        <v>MANGLER - MÅ OPPDATERE EAN-FANEN</v>
      </c>
      <c r="P3910" s="171">
        <f t="shared" si="187"/>
        <v>38</v>
      </c>
      <c r="Q3910" s="171">
        <f t="shared" si="188"/>
        <v>38</v>
      </c>
      <c r="S3910" s="102" t="str">
        <f>IF(B3910="NET","",IFERROR(VLOOKUP(O3910,'2) Order Form'!$V$9:$V$905,1,FALSE),"Ikke med I order form"))</f>
        <v>Ikke med I order form</v>
      </c>
    </row>
    <row r="3911" spans="1:19">
      <c r="A3911">
        <v>852107</v>
      </c>
      <c r="B3911" t="s">
        <v>3829</v>
      </c>
      <c r="C3911" t="s">
        <v>3939</v>
      </c>
      <c r="D3911" t="s">
        <v>3830</v>
      </c>
      <c r="E3911" t="s">
        <v>3831</v>
      </c>
      <c r="F3911" t="s">
        <v>78</v>
      </c>
      <c r="G3911" t="s">
        <v>111</v>
      </c>
      <c r="H3911">
        <v>39</v>
      </c>
      <c r="I3911">
        <v>39</v>
      </c>
      <c r="J3911">
        <v>39</v>
      </c>
      <c r="K3911">
        <v>39</v>
      </c>
      <c r="L3911">
        <v>39</v>
      </c>
      <c r="M3911" s="181"/>
      <c r="N3911" s="171" t="str">
        <f t="shared" si="186"/>
        <v>852107-510437-OS</v>
      </c>
      <c r="O3911" s="172" t="str">
        <f>IF(B3911="NET","",IF(B3911="","",IFERROR(VLOOKUP(N3911,EAN!$A:$B,2,FALSE),"MANGLER - MÅ OPPDATERE EAN-FANEN")))</f>
        <v>MANGLER - MÅ OPPDATERE EAN-FANEN</v>
      </c>
      <c r="P3911" s="171">
        <f t="shared" si="187"/>
        <v>39</v>
      </c>
      <c r="Q3911" s="171">
        <f t="shared" si="188"/>
        <v>39</v>
      </c>
      <c r="S3911" s="102" t="str">
        <f>IF(B3911="NET","",IFERROR(VLOOKUP(O3911,'2) Order Form'!$V$9:$V$905,1,FALSE),"Ikke med I order form"))</f>
        <v>Ikke med I order form</v>
      </c>
    </row>
    <row r="3912" spans="1:19">
      <c r="A3912">
        <v>852107</v>
      </c>
      <c r="B3912" t="s">
        <v>3829</v>
      </c>
      <c r="C3912" t="s">
        <v>3939</v>
      </c>
      <c r="D3912" t="s">
        <v>3808</v>
      </c>
      <c r="E3912" t="s">
        <v>3809</v>
      </c>
      <c r="F3912" t="s">
        <v>78</v>
      </c>
      <c r="G3912" t="s">
        <v>111</v>
      </c>
      <c r="H3912">
        <v>54</v>
      </c>
      <c r="I3912">
        <v>54</v>
      </c>
      <c r="J3912">
        <v>54</v>
      </c>
      <c r="K3912">
        <v>54</v>
      </c>
      <c r="L3912">
        <v>54</v>
      </c>
      <c r="M3912" s="181"/>
      <c r="N3912" s="171" t="str">
        <f t="shared" si="186"/>
        <v>852107-531836-OS</v>
      </c>
      <c r="O3912" s="172" t="str">
        <f>IF(B3912="NET","",IF(B3912="","",IFERROR(VLOOKUP(N3912,EAN!$A:$B,2,FALSE),"MANGLER - MÅ OPPDATERE EAN-FANEN")))</f>
        <v>MANGLER - MÅ OPPDATERE EAN-FANEN</v>
      </c>
      <c r="P3912" s="171">
        <f t="shared" si="187"/>
        <v>54</v>
      </c>
      <c r="Q3912" s="171">
        <f t="shared" si="188"/>
        <v>54</v>
      </c>
      <c r="S3912" s="102" t="str">
        <f>IF(B3912="NET","",IFERROR(VLOOKUP(O3912,'2) Order Form'!$V$9:$V$905,1,FALSE),"Ikke med I order form"))</f>
        <v>Ikke med I order form</v>
      </c>
    </row>
    <row r="3913" spans="1:19">
      <c r="A3913" s="140">
        <v>852108</v>
      </c>
      <c r="B3913" t="s">
        <v>170</v>
      </c>
      <c r="H3913" s="140">
        <v>202341</v>
      </c>
      <c r="I3913" s="140">
        <v>202342</v>
      </c>
      <c r="J3913" s="140">
        <v>202343</v>
      </c>
      <c r="K3913" s="140">
        <v>202344</v>
      </c>
      <c r="L3913" s="140">
        <v>202345</v>
      </c>
      <c r="M3913" s="181"/>
      <c r="N3913" s="171" t="str">
        <f t="shared" si="186"/>
        <v>852108-</v>
      </c>
      <c r="O3913" s="172" t="str">
        <f>IF(B3913="NET","",IF(B3913="","",IFERROR(VLOOKUP(N3913,EAN!$A:$B,2,FALSE),"MANGLER - MÅ OPPDATERE EAN-FANEN")))</f>
        <v/>
      </c>
      <c r="P3913" s="171">
        <f t="shared" si="187"/>
        <v>202341</v>
      </c>
      <c r="Q3913" s="171">
        <f t="shared" si="188"/>
        <v>202345</v>
      </c>
      <c r="S3913" s="102" t="str">
        <f>IF(B3913="NET","",IFERROR(VLOOKUP(O3913,'2) Order Form'!$V$9:$V$905,1,FALSE),"Ikke med I order form"))</f>
        <v/>
      </c>
    </row>
    <row r="3914" spans="1:19">
      <c r="A3914">
        <v>852108</v>
      </c>
      <c r="B3914" t="s">
        <v>3832</v>
      </c>
      <c r="C3914" t="s">
        <v>3939</v>
      </c>
      <c r="D3914" t="s">
        <v>3465</v>
      </c>
      <c r="E3914" t="s">
        <v>229</v>
      </c>
      <c r="F3914" t="s">
        <v>78</v>
      </c>
      <c r="G3914" t="s">
        <v>111</v>
      </c>
      <c r="H3914">
        <v>35</v>
      </c>
      <c r="I3914">
        <v>35</v>
      </c>
      <c r="J3914">
        <v>35</v>
      </c>
      <c r="K3914">
        <v>35</v>
      </c>
      <c r="L3914">
        <v>35</v>
      </c>
      <c r="M3914" s="181"/>
      <c r="N3914" s="171" t="str">
        <f t="shared" si="186"/>
        <v>852108-060101-OS</v>
      </c>
      <c r="O3914" s="172" t="str">
        <f>IF(B3914="NET","",IF(B3914="","",IFERROR(VLOOKUP(N3914,EAN!$A:$B,2,FALSE),"MANGLER - MÅ OPPDATERE EAN-FANEN")))</f>
        <v>MANGLER - MÅ OPPDATERE EAN-FANEN</v>
      </c>
      <c r="P3914" s="171">
        <f t="shared" si="187"/>
        <v>35</v>
      </c>
      <c r="Q3914" s="171">
        <f t="shared" si="188"/>
        <v>35</v>
      </c>
      <c r="S3914" s="102" t="str">
        <f>IF(B3914="NET","",IFERROR(VLOOKUP(O3914,'2) Order Form'!$V$9:$V$905,1,FALSE),"Ikke med I order form"))</f>
        <v>Ikke med I order form</v>
      </c>
    </row>
    <row r="3915" spans="1:19">
      <c r="A3915">
        <v>852108</v>
      </c>
      <c r="B3915" t="s">
        <v>3832</v>
      </c>
      <c r="C3915" t="s">
        <v>3939</v>
      </c>
      <c r="D3915" t="s">
        <v>3773</v>
      </c>
      <c r="E3915" t="s">
        <v>3774</v>
      </c>
      <c r="F3915" t="s">
        <v>78</v>
      </c>
      <c r="G3915" t="s">
        <v>214</v>
      </c>
      <c r="H3915">
        <v>0</v>
      </c>
      <c r="I3915">
        <v>0</v>
      </c>
      <c r="J3915">
        <v>0</v>
      </c>
      <c r="K3915">
        <v>0</v>
      </c>
      <c r="L3915">
        <v>0</v>
      </c>
      <c r="M3915" s="181"/>
      <c r="N3915" s="171" t="str">
        <f t="shared" si="186"/>
        <v>852108-070145-OS</v>
      </c>
      <c r="O3915" s="172" t="str">
        <f>IF(B3915="NET","",IF(B3915="","",IFERROR(VLOOKUP(N3915,EAN!$A:$B,2,FALSE),"MANGLER - MÅ OPPDATERE EAN-FANEN")))</f>
        <v>MANGLER - MÅ OPPDATERE EAN-FANEN</v>
      </c>
      <c r="P3915" s="171">
        <f t="shared" si="187"/>
        <v>0</v>
      </c>
      <c r="Q3915" s="171">
        <f t="shared" si="188"/>
        <v>0</v>
      </c>
      <c r="S3915" s="102" t="str">
        <f>IF(B3915="NET","",IFERROR(VLOOKUP(O3915,'2) Order Form'!$V$9:$V$905,1,FALSE),"Ikke med I order form"))</f>
        <v>Ikke med I order form</v>
      </c>
    </row>
    <row r="3916" spans="1:19">
      <c r="A3916">
        <v>852108</v>
      </c>
      <c r="B3916" t="s">
        <v>3832</v>
      </c>
      <c r="C3916" t="s">
        <v>3939</v>
      </c>
      <c r="D3916" t="s">
        <v>3819</v>
      </c>
      <c r="E3916" t="s">
        <v>3820</v>
      </c>
      <c r="F3916" t="s">
        <v>78</v>
      </c>
      <c r="G3916" t="s">
        <v>111</v>
      </c>
      <c r="H3916">
        <v>29</v>
      </c>
      <c r="I3916">
        <v>29</v>
      </c>
      <c r="J3916">
        <v>29</v>
      </c>
      <c r="K3916">
        <v>29</v>
      </c>
      <c r="L3916">
        <v>29</v>
      </c>
      <c r="M3916" s="181"/>
      <c r="N3916" s="171" t="str">
        <f t="shared" si="186"/>
        <v>852108-156760-OS</v>
      </c>
      <c r="O3916" s="172" t="str">
        <f>IF(B3916="NET","",IF(B3916="","",IFERROR(VLOOKUP(N3916,EAN!$A:$B,2,FALSE),"MANGLER - MÅ OPPDATERE EAN-FANEN")))</f>
        <v>MANGLER - MÅ OPPDATERE EAN-FANEN</v>
      </c>
      <c r="P3916" s="171">
        <f t="shared" si="187"/>
        <v>29</v>
      </c>
      <c r="Q3916" s="171">
        <f t="shared" si="188"/>
        <v>29</v>
      </c>
      <c r="S3916" s="102" t="str">
        <f>IF(B3916="NET","",IFERROR(VLOOKUP(O3916,'2) Order Form'!$V$9:$V$905,1,FALSE),"Ikke med I order form"))</f>
        <v>Ikke med I order form</v>
      </c>
    </row>
    <row r="3917" spans="1:19">
      <c r="A3917">
        <v>852108</v>
      </c>
      <c r="B3917" t="s">
        <v>3832</v>
      </c>
      <c r="C3917" t="s">
        <v>3939</v>
      </c>
      <c r="D3917" t="s">
        <v>3833</v>
      </c>
      <c r="E3917" t="s">
        <v>3834</v>
      </c>
      <c r="F3917" t="s">
        <v>78</v>
      </c>
      <c r="G3917" t="s">
        <v>214</v>
      </c>
      <c r="H3917">
        <v>47</v>
      </c>
      <c r="I3917">
        <v>47</v>
      </c>
      <c r="J3917">
        <v>47</v>
      </c>
      <c r="K3917">
        <v>47</v>
      </c>
      <c r="L3917">
        <v>47</v>
      </c>
      <c r="M3917" s="181"/>
      <c r="N3917" s="171" t="str">
        <f t="shared" si="186"/>
        <v>852108-157643-OS</v>
      </c>
      <c r="O3917" s="172" t="str">
        <f>IF(B3917="NET","",IF(B3917="","",IFERROR(VLOOKUP(N3917,EAN!$A:$B,2,FALSE),"MANGLER - MÅ OPPDATERE EAN-FANEN")))</f>
        <v>MANGLER - MÅ OPPDATERE EAN-FANEN</v>
      </c>
      <c r="P3917" s="171">
        <f t="shared" si="187"/>
        <v>47</v>
      </c>
      <c r="Q3917" s="171">
        <f t="shared" si="188"/>
        <v>47</v>
      </c>
      <c r="S3917" s="102" t="str">
        <f>IF(B3917="NET","",IFERROR(VLOOKUP(O3917,'2) Order Form'!$V$9:$V$905,1,FALSE),"Ikke med I order form"))</f>
        <v>Ikke med I order form</v>
      </c>
    </row>
    <row r="3918" spans="1:19">
      <c r="A3918">
        <v>852108</v>
      </c>
      <c r="B3918" t="s">
        <v>3832</v>
      </c>
      <c r="C3918" t="s">
        <v>3939</v>
      </c>
      <c r="D3918" t="s">
        <v>3821</v>
      </c>
      <c r="E3918" t="s">
        <v>3822</v>
      </c>
      <c r="F3918" t="s">
        <v>78</v>
      </c>
      <c r="G3918" t="s">
        <v>111</v>
      </c>
      <c r="H3918">
        <v>63</v>
      </c>
      <c r="I3918">
        <v>63</v>
      </c>
      <c r="J3918">
        <v>63</v>
      </c>
      <c r="K3918">
        <v>63</v>
      </c>
      <c r="L3918">
        <v>63</v>
      </c>
      <c r="M3918" s="181"/>
      <c r="N3918" s="171" t="str">
        <f t="shared" si="186"/>
        <v>852108-160437-OS</v>
      </c>
      <c r="O3918" s="172" t="str">
        <f>IF(B3918="NET","",IF(B3918="","",IFERROR(VLOOKUP(N3918,EAN!$A:$B,2,FALSE),"MANGLER - MÅ OPPDATERE EAN-FANEN")))</f>
        <v>MANGLER - MÅ OPPDATERE EAN-FANEN</v>
      </c>
      <c r="P3918" s="171">
        <f t="shared" si="187"/>
        <v>63</v>
      </c>
      <c r="Q3918" s="171">
        <f t="shared" si="188"/>
        <v>63</v>
      </c>
      <c r="S3918" s="102" t="str">
        <f>IF(B3918="NET","",IFERROR(VLOOKUP(O3918,'2) Order Form'!$V$9:$V$905,1,FALSE),"Ikke med I order form"))</f>
        <v>Ikke med I order form</v>
      </c>
    </row>
    <row r="3919" spans="1:19">
      <c r="A3919">
        <v>852108</v>
      </c>
      <c r="B3919" t="s">
        <v>3832</v>
      </c>
      <c r="C3919" t="s">
        <v>3939</v>
      </c>
      <c r="D3919" t="s">
        <v>3470</v>
      </c>
      <c r="E3919" t="s">
        <v>3471</v>
      </c>
      <c r="F3919" t="s">
        <v>78</v>
      </c>
      <c r="G3919" t="s">
        <v>214</v>
      </c>
      <c r="H3919">
        <v>18</v>
      </c>
      <c r="I3919">
        <v>18</v>
      </c>
      <c r="J3919">
        <v>18</v>
      </c>
      <c r="K3919">
        <v>18</v>
      </c>
      <c r="L3919">
        <v>18</v>
      </c>
      <c r="M3919" s="181"/>
      <c r="N3919" s="171" t="str">
        <f t="shared" si="186"/>
        <v>852108-180101-OS</v>
      </c>
      <c r="O3919" s="172" t="str">
        <f>IF(B3919="NET","",IF(B3919="","",IFERROR(VLOOKUP(N3919,EAN!$A:$B,2,FALSE),"MANGLER - MÅ OPPDATERE EAN-FANEN")))</f>
        <v>MANGLER - MÅ OPPDATERE EAN-FANEN</v>
      </c>
      <c r="P3919" s="171">
        <f t="shared" si="187"/>
        <v>18</v>
      </c>
      <c r="Q3919" s="171">
        <f t="shared" si="188"/>
        <v>18</v>
      </c>
      <c r="S3919" s="102" t="str">
        <f>IF(B3919="NET","",IFERROR(VLOOKUP(O3919,'2) Order Form'!$V$9:$V$905,1,FALSE),"Ikke med I order form"))</f>
        <v>Ikke med I order form</v>
      </c>
    </row>
    <row r="3920" spans="1:19">
      <c r="A3920">
        <v>852108</v>
      </c>
      <c r="B3920" t="s">
        <v>3832</v>
      </c>
      <c r="C3920" t="s">
        <v>3939</v>
      </c>
      <c r="D3920" t="s">
        <v>3835</v>
      </c>
      <c r="E3920" t="s">
        <v>3836</v>
      </c>
      <c r="F3920" t="s">
        <v>78</v>
      </c>
      <c r="G3920" t="s">
        <v>214</v>
      </c>
      <c r="H3920">
        <v>15</v>
      </c>
      <c r="I3920">
        <v>15</v>
      </c>
      <c r="J3920">
        <v>15</v>
      </c>
      <c r="K3920">
        <v>15</v>
      </c>
      <c r="L3920">
        <v>15</v>
      </c>
      <c r="M3920" s="181"/>
      <c r="N3920" s="171" t="str">
        <f t="shared" si="186"/>
        <v>852108-190145-OS</v>
      </c>
      <c r="O3920" s="172" t="str">
        <f>IF(B3920="NET","",IF(B3920="","",IFERROR(VLOOKUP(N3920,EAN!$A:$B,2,FALSE),"MANGLER - MÅ OPPDATERE EAN-FANEN")))</f>
        <v>MANGLER - MÅ OPPDATERE EAN-FANEN</v>
      </c>
      <c r="P3920" s="171">
        <f t="shared" si="187"/>
        <v>15</v>
      </c>
      <c r="Q3920" s="171">
        <f t="shared" si="188"/>
        <v>15</v>
      </c>
      <c r="S3920" s="102" t="str">
        <f>IF(B3920="NET","",IFERROR(VLOOKUP(O3920,'2) Order Form'!$V$9:$V$905,1,FALSE),"Ikke med I order form"))</f>
        <v>Ikke med I order form</v>
      </c>
    </row>
    <row r="3921" spans="1:19">
      <c r="A3921">
        <v>852108</v>
      </c>
      <c r="B3921" t="s">
        <v>3832</v>
      </c>
      <c r="C3921" t="s">
        <v>3939</v>
      </c>
      <c r="D3921" t="s">
        <v>4134</v>
      </c>
      <c r="E3921" t="s">
        <v>4135</v>
      </c>
      <c r="F3921" t="s">
        <v>78</v>
      </c>
      <c r="G3921" t="s">
        <v>111</v>
      </c>
      <c r="H3921">
        <v>0</v>
      </c>
      <c r="I3921">
        <v>0</v>
      </c>
      <c r="J3921">
        <v>0</v>
      </c>
      <c r="K3921">
        <v>0</v>
      </c>
      <c r="L3921">
        <v>0</v>
      </c>
      <c r="M3921" s="181"/>
      <c r="N3921" s="171" t="str">
        <f t="shared" si="186"/>
        <v>852108-205978-OS</v>
      </c>
      <c r="O3921" s="172" t="str">
        <f>IF(B3921="NET","",IF(B3921="","",IFERROR(VLOOKUP(N3921,EAN!$A:$B,2,FALSE),"MANGLER - MÅ OPPDATERE EAN-FANEN")))</f>
        <v>MANGLER - MÅ OPPDATERE EAN-FANEN</v>
      </c>
      <c r="P3921" s="171">
        <f t="shared" si="187"/>
        <v>0</v>
      </c>
      <c r="Q3921" s="171">
        <f t="shared" si="188"/>
        <v>0</v>
      </c>
      <c r="S3921" s="102" t="str">
        <f>IF(B3921="NET","",IFERROR(VLOOKUP(O3921,'2) Order Form'!$V$9:$V$905,1,FALSE),"Ikke med I order form"))</f>
        <v>Ikke med I order form</v>
      </c>
    </row>
    <row r="3922" spans="1:19">
      <c r="A3922">
        <v>852108</v>
      </c>
      <c r="B3922" t="s">
        <v>3832</v>
      </c>
      <c r="C3922" t="s">
        <v>3939</v>
      </c>
      <c r="D3922" t="s">
        <v>3783</v>
      </c>
      <c r="E3922" t="s">
        <v>3784</v>
      </c>
      <c r="F3922" t="s">
        <v>78</v>
      </c>
      <c r="G3922" t="s">
        <v>214</v>
      </c>
      <c r="H3922">
        <v>49</v>
      </c>
      <c r="I3922">
        <v>49</v>
      </c>
      <c r="J3922">
        <v>49</v>
      </c>
      <c r="K3922">
        <v>49</v>
      </c>
      <c r="L3922">
        <v>49</v>
      </c>
      <c r="M3922" s="181"/>
      <c r="N3922" s="171" t="str">
        <f t="shared" si="186"/>
        <v>852108-208139-OS</v>
      </c>
      <c r="O3922" s="172" t="str">
        <f>IF(B3922="NET","",IF(B3922="","",IFERROR(VLOOKUP(N3922,EAN!$A:$B,2,FALSE),"MANGLER - MÅ OPPDATERE EAN-FANEN")))</f>
        <v>MANGLER - MÅ OPPDATERE EAN-FANEN</v>
      </c>
      <c r="P3922" s="171">
        <f t="shared" si="187"/>
        <v>49</v>
      </c>
      <c r="Q3922" s="171">
        <f t="shared" si="188"/>
        <v>49</v>
      </c>
      <c r="S3922" s="102" t="str">
        <f>IF(B3922="NET","",IFERROR(VLOOKUP(O3922,'2) Order Form'!$V$9:$V$905,1,FALSE),"Ikke med I order form"))</f>
        <v>Ikke med I order form</v>
      </c>
    </row>
    <row r="3923" spans="1:19">
      <c r="A3923" s="140">
        <v>852110</v>
      </c>
      <c r="B3923" t="s">
        <v>170</v>
      </c>
      <c r="H3923" s="140">
        <v>202341</v>
      </c>
      <c r="I3923" s="140">
        <v>202342</v>
      </c>
      <c r="J3923" s="140">
        <v>202343</v>
      </c>
      <c r="K3923" s="140">
        <v>202344</v>
      </c>
      <c r="L3923" s="140">
        <v>202345</v>
      </c>
      <c r="M3923" s="181"/>
      <c r="N3923" s="171" t="str">
        <f t="shared" si="186"/>
        <v>852110-</v>
      </c>
      <c r="O3923" s="172" t="str">
        <f>IF(B3923="NET","",IF(B3923="","",IFERROR(VLOOKUP(N3923,EAN!$A:$B,2,FALSE),"MANGLER - MÅ OPPDATERE EAN-FANEN")))</f>
        <v/>
      </c>
      <c r="P3923" s="171">
        <f t="shared" si="187"/>
        <v>202341</v>
      </c>
      <c r="Q3923" s="171">
        <f t="shared" si="188"/>
        <v>202345</v>
      </c>
      <c r="S3923" s="102" t="str">
        <f>IF(B3923="NET","",IFERROR(VLOOKUP(O3923,'2) Order Form'!$V$9:$V$905,1,FALSE),"Ikke med I order form"))</f>
        <v/>
      </c>
    </row>
    <row r="3924" spans="1:19">
      <c r="A3924">
        <v>852110</v>
      </c>
      <c r="B3924" t="s">
        <v>3837</v>
      </c>
      <c r="C3924" t="s">
        <v>3939</v>
      </c>
      <c r="D3924" t="s">
        <v>3802</v>
      </c>
      <c r="E3924" t="s">
        <v>3803</v>
      </c>
      <c r="F3924" t="s">
        <v>78</v>
      </c>
      <c r="G3924" t="s">
        <v>111</v>
      </c>
      <c r="H3924">
        <v>37</v>
      </c>
      <c r="I3924">
        <v>37</v>
      </c>
      <c r="J3924">
        <v>37</v>
      </c>
      <c r="K3924">
        <v>37</v>
      </c>
      <c r="L3924">
        <v>37</v>
      </c>
      <c r="M3924" s="181"/>
      <c r="N3924" s="171" t="str">
        <f t="shared" si="186"/>
        <v>852110-500101-OS</v>
      </c>
      <c r="O3924" s="172" t="str">
        <f>IF(B3924="NET","",IF(B3924="","",IFERROR(VLOOKUP(N3924,EAN!$A:$B,2,FALSE),"MANGLER - MÅ OPPDATERE EAN-FANEN")))</f>
        <v>MANGLER - MÅ OPPDATERE EAN-FANEN</v>
      </c>
      <c r="P3924" s="171">
        <f t="shared" si="187"/>
        <v>37</v>
      </c>
      <c r="Q3924" s="171">
        <f t="shared" si="188"/>
        <v>37</v>
      </c>
      <c r="S3924" s="102" t="str">
        <f>IF(B3924="NET","",IFERROR(VLOOKUP(O3924,'2) Order Form'!$V$9:$V$905,1,FALSE),"Ikke med I order form"))</f>
        <v>Ikke med I order form</v>
      </c>
    </row>
    <row r="3925" spans="1:19">
      <c r="A3925">
        <v>852110</v>
      </c>
      <c r="B3925" t="s">
        <v>3837</v>
      </c>
      <c r="C3925" t="s">
        <v>3939</v>
      </c>
      <c r="D3925" t="s">
        <v>3830</v>
      </c>
      <c r="E3925" t="s">
        <v>3831</v>
      </c>
      <c r="F3925" t="s">
        <v>78</v>
      </c>
      <c r="G3925" t="s">
        <v>111</v>
      </c>
      <c r="H3925">
        <v>32</v>
      </c>
      <c r="I3925">
        <v>32</v>
      </c>
      <c r="J3925">
        <v>32</v>
      </c>
      <c r="K3925">
        <v>32</v>
      </c>
      <c r="L3925">
        <v>32</v>
      </c>
      <c r="M3925" s="181"/>
      <c r="N3925" s="171" t="str">
        <f t="shared" si="186"/>
        <v>852110-510437-OS</v>
      </c>
      <c r="O3925" s="172" t="str">
        <f>IF(B3925="NET","",IF(B3925="","",IFERROR(VLOOKUP(N3925,EAN!$A:$B,2,FALSE),"MANGLER - MÅ OPPDATERE EAN-FANEN")))</f>
        <v>MANGLER - MÅ OPPDATERE EAN-FANEN</v>
      </c>
      <c r="P3925" s="171">
        <f t="shared" si="187"/>
        <v>32</v>
      </c>
      <c r="Q3925" s="171">
        <f t="shared" si="188"/>
        <v>32</v>
      </c>
      <c r="S3925" s="102" t="str">
        <f>IF(B3925="NET","",IFERROR(VLOOKUP(O3925,'2) Order Form'!$V$9:$V$905,1,FALSE),"Ikke med I order form"))</f>
        <v>Ikke med I order form</v>
      </c>
    </row>
    <row r="3926" spans="1:19">
      <c r="A3926">
        <v>852110</v>
      </c>
      <c r="B3926" t="s">
        <v>3837</v>
      </c>
      <c r="C3926" t="s">
        <v>3939</v>
      </c>
      <c r="D3926" t="s">
        <v>3838</v>
      </c>
      <c r="E3926" t="s">
        <v>3839</v>
      </c>
      <c r="F3926" t="s">
        <v>78</v>
      </c>
      <c r="G3926" t="s">
        <v>214</v>
      </c>
      <c r="H3926">
        <v>19</v>
      </c>
      <c r="I3926">
        <v>19</v>
      </c>
      <c r="J3926">
        <v>19</v>
      </c>
      <c r="K3926">
        <v>19</v>
      </c>
      <c r="L3926">
        <v>19</v>
      </c>
      <c r="M3926" s="181"/>
      <c r="N3926" s="171" t="str">
        <f t="shared" si="186"/>
        <v>852110-536760-OS</v>
      </c>
      <c r="O3926" s="172" t="str">
        <f>IF(B3926="NET","",IF(B3926="","",IFERROR(VLOOKUP(N3926,EAN!$A:$B,2,FALSE),"MANGLER - MÅ OPPDATERE EAN-FANEN")))</f>
        <v>MANGLER - MÅ OPPDATERE EAN-FANEN</v>
      </c>
      <c r="P3926" s="171">
        <f t="shared" si="187"/>
        <v>19</v>
      </c>
      <c r="Q3926" s="171">
        <f t="shared" si="188"/>
        <v>19</v>
      </c>
      <c r="S3926" s="102" t="str">
        <f>IF(B3926="NET","",IFERROR(VLOOKUP(O3926,'2) Order Form'!$V$9:$V$905,1,FALSE),"Ikke med I order form"))</f>
        <v>Ikke med I order form</v>
      </c>
    </row>
    <row r="3927" spans="1:19">
      <c r="A3927">
        <v>852110</v>
      </c>
      <c r="B3927" t="s">
        <v>3837</v>
      </c>
      <c r="C3927" t="s">
        <v>3939</v>
      </c>
      <c r="D3927" t="s">
        <v>3840</v>
      </c>
      <c r="E3927" t="s">
        <v>3841</v>
      </c>
      <c r="F3927" t="s">
        <v>78</v>
      </c>
      <c r="G3927" t="s">
        <v>214</v>
      </c>
      <c r="H3927">
        <v>31</v>
      </c>
      <c r="I3927">
        <v>31</v>
      </c>
      <c r="J3927">
        <v>31</v>
      </c>
      <c r="K3927">
        <v>31</v>
      </c>
      <c r="L3927">
        <v>31</v>
      </c>
      <c r="M3927" s="181"/>
      <c r="N3927" s="171" t="str">
        <f t="shared" si="186"/>
        <v>852110-538139-OS</v>
      </c>
      <c r="O3927" s="172" t="str">
        <f>IF(B3927="NET","",IF(B3927="","",IFERROR(VLOOKUP(N3927,EAN!$A:$B,2,FALSE),"MANGLER - MÅ OPPDATERE EAN-FANEN")))</f>
        <v>MANGLER - MÅ OPPDATERE EAN-FANEN</v>
      </c>
      <c r="P3927" s="171">
        <f t="shared" si="187"/>
        <v>31</v>
      </c>
      <c r="Q3927" s="171">
        <f t="shared" si="188"/>
        <v>31</v>
      </c>
      <c r="S3927" s="102" t="str">
        <f>IF(B3927="NET","",IFERROR(VLOOKUP(O3927,'2) Order Form'!$V$9:$V$905,1,FALSE),"Ikke med I order form"))</f>
        <v>Ikke med I order form</v>
      </c>
    </row>
    <row r="3928" spans="1:19">
      <c r="A3928" s="140">
        <v>852111</v>
      </c>
      <c r="B3928" t="s">
        <v>170</v>
      </c>
      <c r="H3928" s="140">
        <v>202341</v>
      </c>
      <c r="I3928" s="140">
        <v>202342</v>
      </c>
      <c r="J3928" s="140">
        <v>202343</v>
      </c>
      <c r="K3928" s="140">
        <v>202344</v>
      </c>
      <c r="L3928" s="140">
        <v>202345</v>
      </c>
      <c r="M3928" s="181"/>
      <c r="N3928" s="171" t="str">
        <f t="shared" si="186"/>
        <v>852111-</v>
      </c>
      <c r="O3928" s="172" t="str">
        <f>IF(B3928="NET","",IF(B3928="","",IFERROR(VLOOKUP(N3928,EAN!$A:$B,2,FALSE),"MANGLER - MÅ OPPDATERE EAN-FANEN")))</f>
        <v/>
      </c>
      <c r="P3928" s="171">
        <f t="shared" si="187"/>
        <v>202341</v>
      </c>
      <c r="Q3928" s="171">
        <f t="shared" si="188"/>
        <v>202345</v>
      </c>
      <c r="S3928" s="102" t="str">
        <f>IF(B3928="NET","",IFERROR(VLOOKUP(O3928,'2) Order Form'!$V$9:$V$905,1,FALSE),"Ikke med I order form"))</f>
        <v/>
      </c>
    </row>
    <row r="3929" spans="1:19">
      <c r="A3929">
        <v>852111</v>
      </c>
      <c r="B3929" t="s">
        <v>3842</v>
      </c>
      <c r="C3929" t="s">
        <v>3939</v>
      </c>
      <c r="D3929" t="s">
        <v>3843</v>
      </c>
      <c r="E3929" t="s">
        <v>3844</v>
      </c>
      <c r="F3929" t="s">
        <v>78</v>
      </c>
      <c r="G3929" t="s">
        <v>111</v>
      </c>
      <c r="H3929">
        <v>0</v>
      </c>
      <c r="I3929">
        <v>0</v>
      </c>
      <c r="J3929">
        <v>0</v>
      </c>
      <c r="K3929">
        <v>0</v>
      </c>
      <c r="L3929">
        <v>0</v>
      </c>
      <c r="M3929" s="181"/>
      <c r="N3929" s="171" t="str">
        <f t="shared" si="186"/>
        <v>852111-500137-OS</v>
      </c>
      <c r="O3929" s="172" t="str">
        <f>IF(B3929="NET","",IF(B3929="","",IFERROR(VLOOKUP(N3929,EAN!$A:$B,2,FALSE),"MANGLER - MÅ OPPDATERE EAN-FANEN")))</f>
        <v>MANGLER - MÅ OPPDATERE EAN-FANEN</v>
      </c>
      <c r="P3929" s="171">
        <f t="shared" si="187"/>
        <v>0</v>
      </c>
      <c r="Q3929" s="171">
        <f t="shared" si="188"/>
        <v>0</v>
      </c>
      <c r="S3929" s="102" t="str">
        <f>IF(B3929="NET","",IFERROR(VLOOKUP(O3929,'2) Order Form'!$V$9:$V$905,1,FALSE),"Ikke med I order form"))</f>
        <v>Ikke med I order form</v>
      </c>
    </row>
    <row r="3930" spans="1:19">
      <c r="A3930">
        <v>852111</v>
      </c>
      <c r="B3930" t="s">
        <v>3842</v>
      </c>
      <c r="C3930" t="s">
        <v>3939</v>
      </c>
      <c r="D3930" t="s">
        <v>3845</v>
      </c>
      <c r="E3930" t="s">
        <v>3846</v>
      </c>
      <c r="F3930" t="s">
        <v>78</v>
      </c>
      <c r="G3930" t="s">
        <v>214</v>
      </c>
      <c r="H3930">
        <v>22</v>
      </c>
      <c r="I3930">
        <v>22</v>
      </c>
      <c r="J3930">
        <v>22</v>
      </c>
      <c r="K3930">
        <v>22</v>
      </c>
      <c r="L3930">
        <v>22</v>
      </c>
      <c r="M3930" s="181"/>
      <c r="N3930" s="171" t="str">
        <f t="shared" si="186"/>
        <v>852111-517742-OS</v>
      </c>
      <c r="O3930" s="172" t="str">
        <f>IF(B3930="NET","",IF(B3930="","",IFERROR(VLOOKUP(N3930,EAN!$A:$B,2,FALSE),"MANGLER - MÅ OPPDATERE EAN-FANEN")))</f>
        <v>MANGLER - MÅ OPPDATERE EAN-FANEN</v>
      </c>
      <c r="P3930" s="171">
        <f t="shared" si="187"/>
        <v>22</v>
      </c>
      <c r="Q3930" s="171">
        <f t="shared" si="188"/>
        <v>22</v>
      </c>
      <c r="S3930" s="102" t="str">
        <f>IF(B3930="NET","",IFERROR(VLOOKUP(O3930,'2) Order Form'!$V$9:$V$905,1,FALSE),"Ikke med I order form"))</f>
        <v>Ikke med I order form</v>
      </c>
    </row>
    <row r="3931" spans="1:19">
      <c r="A3931">
        <v>852111</v>
      </c>
      <c r="B3931" t="s">
        <v>3842</v>
      </c>
      <c r="C3931" t="s">
        <v>3939</v>
      </c>
      <c r="D3931" t="s">
        <v>3847</v>
      </c>
      <c r="E3931" t="s">
        <v>3848</v>
      </c>
      <c r="F3931" t="s">
        <v>78</v>
      </c>
      <c r="G3931" t="s">
        <v>214</v>
      </c>
      <c r="H3931">
        <v>50</v>
      </c>
      <c r="I3931">
        <v>50</v>
      </c>
      <c r="J3931">
        <v>50</v>
      </c>
      <c r="K3931">
        <v>50</v>
      </c>
      <c r="L3931">
        <v>50</v>
      </c>
      <c r="M3931" s="181"/>
      <c r="N3931" s="171" t="str">
        <f t="shared" si="186"/>
        <v>852111-520147-OS</v>
      </c>
      <c r="O3931" s="172" t="str">
        <f>IF(B3931="NET","",IF(B3931="","",IFERROR(VLOOKUP(N3931,EAN!$A:$B,2,FALSE),"MANGLER - MÅ OPPDATERE EAN-FANEN")))</f>
        <v>MANGLER - MÅ OPPDATERE EAN-FANEN</v>
      </c>
      <c r="P3931" s="171">
        <f t="shared" si="187"/>
        <v>50</v>
      </c>
      <c r="Q3931" s="171">
        <f t="shared" si="188"/>
        <v>50</v>
      </c>
      <c r="S3931" s="102" t="str">
        <f>IF(B3931="NET","",IFERROR(VLOOKUP(O3931,'2) Order Form'!$V$9:$V$905,1,FALSE),"Ikke med I order form"))</f>
        <v>Ikke med I order form</v>
      </c>
    </row>
    <row r="3932" spans="1:19">
      <c r="A3932">
        <v>852111</v>
      </c>
      <c r="B3932" t="s">
        <v>3842</v>
      </c>
      <c r="C3932" t="s">
        <v>3939</v>
      </c>
      <c r="D3932" t="s">
        <v>3849</v>
      </c>
      <c r="E3932" t="s">
        <v>3850</v>
      </c>
      <c r="F3932" t="s">
        <v>78</v>
      </c>
      <c r="G3932" t="s">
        <v>111</v>
      </c>
      <c r="H3932">
        <v>3</v>
      </c>
      <c r="I3932">
        <v>3</v>
      </c>
      <c r="J3932">
        <v>3</v>
      </c>
      <c r="K3932">
        <v>3</v>
      </c>
      <c r="L3932">
        <v>3</v>
      </c>
      <c r="M3932" s="181"/>
      <c r="N3932" s="171" t="str">
        <f t="shared" si="186"/>
        <v>852111-538058-OS</v>
      </c>
      <c r="O3932" s="172" t="str">
        <f>IF(B3932="NET","",IF(B3932="","",IFERROR(VLOOKUP(N3932,EAN!$A:$B,2,FALSE),"MANGLER - MÅ OPPDATERE EAN-FANEN")))</f>
        <v>MANGLER - MÅ OPPDATERE EAN-FANEN</v>
      </c>
      <c r="P3932" s="171">
        <f t="shared" si="187"/>
        <v>3</v>
      </c>
      <c r="Q3932" s="171">
        <f t="shared" si="188"/>
        <v>3</v>
      </c>
      <c r="S3932" s="102" t="str">
        <f>IF(B3932="NET","",IFERROR(VLOOKUP(O3932,'2) Order Form'!$V$9:$V$905,1,FALSE),"Ikke med I order form"))</f>
        <v>Ikke med I order form</v>
      </c>
    </row>
    <row r="3933" spans="1:19">
      <c r="A3933">
        <v>852111</v>
      </c>
      <c r="B3933" t="s">
        <v>3842</v>
      </c>
      <c r="C3933" t="s">
        <v>3939</v>
      </c>
      <c r="D3933" t="s">
        <v>3840</v>
      </c>
      <c r="E3933" t="s">
        <v>3841</v>
      </c>
      <c r="F3933" t="s">
        <v>78</v>
      </c>
      <c r="G3933" t="s">
        <v>214</v>
      </c>
      <c r="H3933">
        <v>48</v>
      </c>
      <c r="I3933">
        <v>48</v>
      </c>
      <c r="J3933">
        <v>48</v>
      </c>
      <c r="K3933">
        <v>48</v>
      </c>
      <c r="L3933">
        <v>48</v>
      </c>
      <c r="M3933" s="181"/>
      <c r="N3933" s="171" t="str">
        <f t="shared" ref="N3933:N3996" si="189">CONCATENATE(A3933,"-",D3933)</f>
        <v>852111-538139-OS</v>
      </c>
      <c r="O3933" s="172" t="str">
        <f>IF(B3933="NET","",IF(B3933="","",IFERROR(VLOOKUP(N3933,EAN!$A:$B,2,FALSE),"MANGLER - MÅ OPPDATERE EAN-FANEN")))</f>
        <v>MANGLER - MÅ OPPDATERE EAN-FANEN</v>
      </c>
      <c r="P3933" s="171">
        <f t="shared" ref="P3933:P3996" si="190">H3933</f>
        <v>48</v>
      </c>
      <c r="Q3933" s="171">
        <f t="shared" ref="Q3933:Q3996" si="191">L3933</f>
        <v>48</v>
      </c>
      <c r="S3933" s="102" t="str">
        <f>IF(B3933="NET","",IFERROR(VLOOKUP(O3933,'2) Order Form'!$V$9:$V$905,1,FALSE),"Ikke med I order form"))</f>
        <v>Ikke med I order form</v>
      </c>
    </row>
    <row r="3934" spans="1:19">
      <c r="A3934" s="140">
        <v>852112</v>
      </c>
      <c r="B3934" t="s">
        <v>170</v>
      </c>
      <c r="H3934" s="140">
        <v>202341</v>
      </c>
      <c r="I3934" s="140">
        <v>202342</v>
      </c>
      <c r="J3934" s="140">
        <v>202343</v>
      </c>
      <c r="K3934" s="140">
        <v>202344</v>
      </c>
      <c r="L3934" s="140">
        <v>202345</v>
      </c>
      <c r="M3934" s="181"/>
      <c r="N3934" s="171" t="str">
        <f t="shared" si="189"/>
        <v>852112-</v>
      </c>
      <c r="O3934" s="172" t="str">
        <f>IF(B3934="NET","",IF(B3934="","",IFERROR(VLOOKUP(N3934,EAN!$A:$B,2,FALSE),"MANGLER - MÅ OPPDATERE EAN-FANEN")))</f>
        <v/>
      </c>
      <c r="P3934" s="171">
        <f t="shared" si="190"/>
        <v>202341</v>
      </c>
      <c r="Q3934" s="171">
        <f t="shared" si="191"/>
        <v>202345</v>
      </c>
      <c r="S3934" s="102" t="str">
        <f>IF(B3934="NET","",IFERROR(VLOOKUP(O3934,'2) Order Form'!$V$9:$V$905,1,FALSE),"Ikke med I order form"))</f>
        <v/>
      </c>
    </row>
    <row r="3935" spans="1:19">
      <c r="A3935">
        <v>852112</v>
      </c>
      <c r="B3935" t="s">
        <v>3851</v>
      </c>
      <c r="C3935" t="s">
        <v>3939</v>
      </c>
      <c r="D3935" t="s">
        <v>3843</v>
      </c>
      <c r="E3935" t="s">
        <v>3844</v>
      </c>
      <c r="F3935" t="s">
        <v>78</v>
      </c>
      <c r="G3935" t="s">
        <v>111</v>
      </c>
      <c r="H3935">
        <v>62</v>
      </c>
      <c r="I3935">
        <v>62</v>
      </c>
      <c r="J3935">
        <v>62</v>
      </c>
      <c r="K3935">
        <v>62</v>
      </c>
      <c r="L3935">
        <v>62</v>
      </c>
      <c r="M3935" s="181"/>
      <c r="N3935" s="171" t="str">
        <f t="shared" si="189"/>
        <v>852112-500137-OS</v>
      </c>
      <c r="O3935" s="172" t="str">
        <f>IF(B3935="NET","",IF(B3935="","",IFERROR(VLOOKUP(N3935,EAN!$A:$B,2,FALSE),"MANGLER - MÅ OPPDATERE EAN-FANEN")))</f>
        <v>MANGLER - MÅ OPPDATERE EAN-FANEN</v>
      </c>
      <c r="P3935" s="171">
        <f t="shared" si="190"/>
        <v>62</v>
      </c>
      <c r="Q3935" s="171">
        <f t="shared" si="191"/>
        <v>62</v>
      </c>
      <c r="S3935" s="102" t="str">
        <f>IF(B3935="NET","",IFERROR(VLOOKUP(O3935,'2) Order Form'!$V$9:$V$905,1,FALSE),"Ikke med I order form"))</f>
        <v>Ikke med I order form</v>
      </c>
    </row>
    <row r="3936" spans="1:19">
      <c r="A3936">
        <v>852112</v>
      </c>
      <c r="B3936" t="s">
        <v>3851</v>
      </c>
      <c r="C3936" t="s">
        <v>3939</v>
      </c>
      <c r="D3936" t="s">
        <v>3847</v>
      </c>
      <c r="E3936" t="s">
        <v>3848</v>
      </c>
      <c r="F3936" t="s">
        <v>78</v>
      </c>
      <c r="G3936" t="s">
        <v>214</v>
      </c>
      <c r="H3936">
        <v>66</v>
      </c>
      <c r="I3936">
        <v>66</v>
      </c>
      <c r="J3936">
        <v>66</v>
      </c>
      <c r="K3936">
        <v>66</v>
      </c>
      <c r="L3936">
        <v>66</v>
      </c>
      <c r="M3936" s="181"/>
      <c r="N3936" s="171" t="str">
        <f t="shared" si="189"/>
        <v>852112-520147-OS</v>
      </c>
      <c r="O3936" s="172" t="str">
        <f>IF(B3936="NET","",IF(B3936="","",IFERROR(VLOOKUP(N3936,EAN!$A:$B,2,FALSE),"MANGLER - MÅ OPPDATERE EAN-FANEN")))</f>
        <v>MANGLER - MÅ OPPDATERE EAN-FANEN</v>
      </c>
      <c r="P3936" s="171">
        <f t="shared" si="190"/>
        <v>66</v>
      </c>
      <c r="Q3936" s="171">
        <f t="shared" si="191"/>
        <v>66</v>
      </c>
      <c r="S3936" s="102" t="str">
        <f>IF(B3936="NET","",IFERROR(VLOOKUP(O3936,'2) Order Form'!$V$9:$V$905,1,FALSE),"Ikke med I order form"))</f>
        <v>Ikke med I order form</v>
      </c>
    </row>
    <row r="3937" spans="1:19">
      <c r="A3937">
        <v>852112</v>
      </c>
      <c r="B3937" t="s">
        <v>3851</v>
      </c>
      <c r="C3937" t="s">
        <v>3939</v>
      </c>
      <c r="D3937" t="s">
        <v>3840</v>
      </c>
      <c r="E3937" t="s">
        <v>3841</v>
      </c>
      <c r="F3937" t="s">
        <v>78</v>
      </c>
      <c r="G3937" t="s">
        <v>214</v>
      </c>
      <c r="H3937">
        <v>62</v>
      </c>
      <c r="I3937">
        <v>62</v>
      </c>
      <c r="J3937">
        <v>62</v>
      </c>
      <c r="K3937">
        <v>62</v>
      </c>
      <c r="L3937">
        <v>62</v>
      </c>
      <c r="M3937" s="181"/>
      <c r="N3937" s="171" t="str">
        <f t="shared" si="189"/>
        <v>852112-538139-OS</v>
      </c>
      <c r="O3937" s="172" t="str">
        <f>IF(B3937="NET","",IF(B3937="","",IFERROR(VLOOKUP(N3937,EAN!$A:$B,2,FALSE),"MANGLER - MÅ OPPDATERE EAN-FANEN")))</f>
        <v>MANGLER - MÅ OPPDATERE EAN-FANEN</v>
      </c>
      <c r="P3937" s="171">
        <f t="shared" si="190"/>
        <v>62</v>
      </c>
      <c r="Q3937" s="171">
        <f t="shared" si="191"/>
        <v>62</v>
      </c>
      <c r="S3937" s="102" t="str">
        <f>IF(B3937="NET","",IFERROR(VLOOKUP(O3937,'2) Order Form'!$V$9:$V$905,1,FALSE),"Ikke med I order form"))</f>
        <v>Ikke med I order form</v>
      </c>
    </row>
    <row r="3938" spans="1:19">
      <c r="A3938">
        <v>852112</v>
      </c>
      <c r="B3938" t="s">
        <v>3851</v>
      </c>
      <c r="C3938" t="s">
        <v>3939</v>
      </c>
      <c r="D3938" t="s">
        <v>3852</v>
      </c>
      <c r="E3938" t="s">
        <v>3853</v>
      </c>
      <c r="F3938" t="s">
        <v>78</v>
      </c>
      <c r="G3938" t="s">
        <v>111</v>
      </c>
      <c r="H3938">
        <v>38</v>
      </c>
      <c r="I3938">
        <v>38</v>
      </c>
      <c r="J3938">
        <v>38</v>
      </c>
      <c r="K3938">
        <v>38</v>
      </c>
      <c r="L3938">
        <v>38</v>
      </c>
      <c r="M3938" s="181"/>
      <c r="N3938" s="171" t="str">
        <f t="shared" si="189"/>
        <v>852112-539059-OS</v>
      </c>
      <c r="O3938" s="172" t="str">
        <f>IF(B3938="NET","",IF(B3938="","",IFERROR(VLOOKUP(N3938,EAN!$A:$B,2,FALSE),"MANGLER - MÅ OPPDATERE EAN-FANEN")))</f>
        <v>MANGLER - MÅ OPPDATERE EAN-FANEN</v>
      </c>
      <c r="P3938" s="171">
        <f t="shared" si="190"/>
        <v>38</v>
      </c>
      <c r="Q3938" s="171">
        <f t="shared" si="191"/>
        <v>38</v>
      </c>
      <c r="S3938" s="102" t="str">
        <f>IF(B3938="NET","",IFERROR(VLOOKUP(O3938,'2) Order Form'!$V$9:$V$905,1,FALSE),"Ikke med I order form"))</f>
        <v>Ikke med I order form</v>
      </c>
    </row>
    <row r="3939" spans="1:19">
      <c r="A3939" s="140">
        <v>852113</v>
      </c>
      <c r="B3939" t="s">
        <v>170</v>
      </c>
      <c r="H3939" s="140">
        <v>202341</v>
      </c>
      <c r="I3939" s="140">
        <v>202342</v>
      </c>
      <c r="J3939" s="140">
        <v>202343</v>
      </c>
      <c r="K3939" s="140">
        <v>202344</v>
      </c>
      <c r="L3939" s="140">
        <v>202345</v>
      </c>
      <c r="M3939" s="181"/>
      <c r="N3939" s="171" t="str">
        <f t="shared" si="189"/>
        <v>852113-</v>
      </c>
      <c r="O3939" s="172" t="str">
        <f>IF(B3939="NET","",IF(B3939="","",IFERROR(VLOOKUP(N3939,EAN!$A:$B,2,FALSE),"MANGLER - MÅ OPPDATERE EAN-FANEN")))</f>
        <v/>
      </c>
      <c r="P3939" s="171">
        <f t="shared" si="190"/>
        <v>202341</v>
      </c>
      <c r="Q3939" s="171">
        <f t="shared" si="191"/>
        <v>202345</v>
      </c>
      <c r="S3939" s="102" t="str">
        <f>IF(B3939="NET","",IFERROR(VLOOKUP(O3939,'2) Order Form'!$V$9:$V$905,1,FALSE),"Ikke med I order form"))</f>
        <v/>
      </c>
    </row>
    <row r="3940" spans="1:19">
      <c r="A3940">
        <v>852113</v>
      </c>
      <c r="B3940" t="s">
        <v>3854</v>
      </c>
      <c r="C3940" t="s">
        <v>3939</v>
      </c>
      <c r="D3940" t="s">
        <v>3855</v>
      </c>
      <c r="E3940" t="s">
        <v>3856</v>
      </c>
      <c r="F3940" t="s">
        <v>78</v>
      </c>
      <c r="G3940" t="s">
        <v>214</v>
      </c>
      <c r="H3940">
        <v>0</v>
      </c>
      <c r="I3940">
        <v>0</v>
      </c>
      <c r="J3940">
        <v>0</v>
      </c>
      <c r="K3940">
        <v>0</v>
      </c>
      <c r="L3940">
        <v>0</v>
      </c>
      <c r="M3940" s="181"/>
      <c r="N3940" s="171" t="str">
        <f t="shared" si="189"/>
        <v>852113-066437-OS</v>
      </c>
      <c r="O3940" s="172" t="str">
        <f>IF(B3940="NET","",IF(B3940="","",IFERROR(VLOOKUP(N3940,EAN!$A:$B,2,FALSE),"MANGLER - MÅ OPPDATERE EAN-FANEN")))</f>
        <v>MANGLER - MÅ OPPDATERE EAN-FANEN</v>
      </c>
      <c r="P3940" s="171">
        <f t="shared" si="190"/>
        <v>0</v>
      </c>
      <c r="Q3940" s="171">
        <f t="shared" si="191"/>
        <v>0</v>
      </c>
      <c r="S3940" s="102" t="str">
        <f>IF(B3940="NET","",IFERROR(VLOOKUP(O3940,'2) Order Form'!$V$9:$V$905,1,FALSE),"Ikke med I order form"))</f>
        <v>Ikke med I order form</v>
      </c>
    </row>
    <row r="3941" spans="1:19">
      <c r="A3941">
        <v>852113</v>
      </c>
      <c r="B3941" t="s">
        <v>3854</v>
      </c>
      <c r="C3941" t="s">
        <v>3939</v>
      </c>
      <c r="D3941" t="s">
        <v>3857</v>
      </c>
      <c r="E3941" t="s">
        <v>3858</v>
      </c>
      <c r="F3941" t="s">
        <v>78</v>
      </c>
      <c r="G3941" t="s">
        <v>111</v>
      </c>
      <c r="H3941">
        <v>50</v>
      </c>
      <c r="I3941">
        <v>50</v>
      </c>
      <c r="J3941">
        <v>50</v>
      </c>
      <c r="K3941">
        <v>50</v>
      </c>
      <c r="L3941">
        <v>50</v>
      </c>
      <c r="M3941" s="181"/>
      <c r="N3941" s="171" t="str">
        <f t="shared" si="189"/>
        <v>852113-066762-OS</v>
      </c>
      <c r="O3941" s="172" t="str">
        <f>IF(B3941="NET","",IF(B3941="","",IFERROR(VLOOKUP(N3941,EAN!$A:$B,2,FALSE),"MANGLER - MÅ OPPDATERE EAN-FANEN")))</f>
        <v>MANGLER - MÅ OPPDATERE EAN-FANEN</v>
      </c>
      <c r="P3941" s="171">
        <f t="shared" si="190"/>
        <v>50</v>
      </c>
      <c r="Q3941" s="171">
        <f t="shared" si="191"/>
        <v>50</v>
      </c>
      <c r="S3941" s="102" t="str">
        <f>IF(B3941="NET","",IFERROR(VLOOKUP(O3941,'2) Order Form'!$V$9:$V$905,1,FALSE),"Ikke med I order form"))</f>
        <v>Ikke med I order form</v>
      </c>
    </row>
    <row r="3942" spans="1:19">
      <c r="A3942">
        <v>852113</v>
      </c>
      <c r="B3942" t="s">
        <v>3854</v>
      </c>
      <c r="C3942" t="s">
        <v>3939</v>
      </c>
      <c r="D3942" t="s">
        <v>3466</v>
      </c>
      <c r="E3942" t="s">
        <v>3467</v>
      </c>
      <c r="F3942" t="s">
        <v>78</v>
      </c>
      <c r="G3942" t="s">
        <v>111</v>
      </c>
      <c r="H3942">
        <v>239</v>
      </c>
      <c r="I3942">
        <v>239</v>
      </c>
      <c r="J3942">
        <v>239</v>
      </c>
      <c r="K3942">
        <v>239</v>
      </c>
      <c r="L3942">
        <v>239</v>
      </c>
      <c r="M3942" s="181"/>
      <c r="N3942" s="171" t="str">
        <f t="shared" si="189"/>
        <v>852113-150101-OS</v>
      </c>
      <c r="O3942" s="172" t="str">
        <f>IF(B3942="NET","",IF(B3942="","",IFERROR(VLOOKUP(N3942,EAN!$A:$B,2,FALSE),"MANGLER - MÅ OPPDATERE EAN-FANEN")))</f>
        <v>MANGLER - MÅ OPPDATERE EAN-FANEN</v>
      </c>
      <c r="P3942" s="171">
        <f t="shared" si="190"/>
        <v>239</v>
      </c>
      <c r="Q3942" s="171">
        <f t="shared" si="191"/>
        <v>239</v>
      </c>
      <c r="S3942" s="102" t="str">
        <f>IF(B3942="NET","",IFERROR(VLOOKUP(O3942,'2) Order Form'!$V$9:$V$905,1,FALSE),"Ikke med I order form"))</f>
        <v>Ikke med I order form</v>
      </c>
    </row>
    <row r="3943" spans="1:19">
      <c r="A3943">
        <v>852113</v>
      </c>
      <c r="B3943" t="s">
        <v>3854</v>
      </c>
      <c r="C3943" t="s">
        <v>3939</v>
      </c>
      <c r="D3943" t="s">
        <v>3833</v>
      </c>
      <c r="E3943" t="s">
        <v>3834</v>
      </c>
      <c r="F3943" t="s">
        <v>78</v>
      </c>
      <c r="G3943" t="s">
        <v>214</v>
      </c>
      <c r="H3943">
        <v>25</v>
      </c>
      <c r="I3943">
        <v>25</v>
      </c>
      <c r="J3943">
        <v>25</v>
      </c>
      <c r="K3943">
        <v>25</v>
      </c>
      <c r="L3943">
        <v>25</v>
      </c>
      <c r="M3943" s="181"/>
      <c r="N3943" s="171" t="str">
        <f t="shared" si="189"/>
        <v>852113-157643-OS</v>
      </c>
      <c r="O3943" s="172" t="str">
        <f>IF(B3943="NET","",IF(B3943="","",IFERROR(VLOOKUP(N3943,EAN!$A:$B,2,FALSE),"MANGLER - MÅ OPPDATERE EAN-FANEN")))</f>
        <v>MANGLER - MÅ OPPDATERE EAN-FANEN</v>
      </c>
      <c r="P3943" s="171">
        <f t="shared" si="190"/>
        <v>25</v>
      </c>
      <c r="Q3943" s="171">
        <f t="shared" si="191"/>
        <v>25</v>
      </c>
      <c r="S3943" s="102" t="str">
        <f>IF(B3943="NET","",IFERROR(VLOOKUP(O3943,'2) Order Form'!$V$9:$V$905,1,FALSE),"Ikke med I order form"))</f>
        <v>Ikke med I order form</v>
      </c>
    </row>
    <row r="3944" spans="1:19">
      <c r="A3944">
        <v>852113</v>
      </c>
      <c r="B3944" t="s">
        <v>3854</v>
      </c>
      <c r="C3944" t="s">
        <v>3939</v>
      </c>
      <c r="D3944" t="s">
        <v>3859</v>
      </c>
      <c r="E3944" t="s">
        <v>3860</v>
      </c>
      <c r="F3944" t="s">
        <v>78</v>
      </c>
      <c r="G3944" t="s">
        <v>214</v>
      </c>
      <c r="H3944">
        <v>149</v>
      </c>
      <c r="I3944">
        <v>149</v>
      </c>
      <c r="J3944">
        <v>149</v>
      </c>
      <c r="K3944">
        <v>149</v>
      </c>
      <c r="L3944">
        <v>149</v>
      </c>
      <c r="M3944" s="181"/>
      <c r="N3944" s="171" t="str">
        <f t="shared" si="189"/>
        <v>852113-158072-OS</v>
      </c>
      <c r="O3944" s="172" t="str">
        <f>IF(B3944="NET","",IF(B3944="","",IFERROR(VLOOKUP(N3944,EAN!$A:$B,2,FALSE),"MANGLER - MÅ OPPDATERE EAN-FANEN")))</f>
        <v>MANGLER - MÅ OPPDATERE EAN-FANEN</v>
      </c>
      <c r="P3944" s="171">
        <f t="shared" si="190"/>
        <v>149</v>
      </c>
      <c r="Q3944" s="171">
        <f t="shared" si="191"/>
        <v>149</v>
      </c>
      <c r="S3944" s="102" t="str">
        <f>IF(B3944="NET","",IFERROR(VLOOKUP(O3944,'2) Order Form'!$V$9:$V$905,1,FALSE),"Ikke med I order form"))</f>
        <v>Ikke med I order form</v>
      </c>
    </row>
    <row r="3945" spans="1:19">
      <c r="A3945">
        <v>852113</v>
      </c>
      <c r="B3945" t="s">
        <v>3854</v>
      </c>
      <c r="C3945" t="s">
        <v>3939</v>
      </c>
      <c r="D3945" t="s">
        <v>3468</v>
      </c>
      <c r="E3945" t="s">
        <v>3469</v>
      </c>
      <c r="F3945" t="s">
        <v>78</v>
      </c>
      <c r="G3945" t="s">
        <v>111</v>
      </c>
      <c r="H3945">
        <v>0</v>
      </c>
      <c r="I3945">
        <v>0</v>
      </c>
      <c r="J3945">
        <v>0</v>
      </c>
      <c r="K3945">
        <v>0</v>
      </c>
      <c r="L3945">
        <v>0</v>
      </c>
      <c r="M3945" s="181"/>
      <c r="N3945" s="171" t="str">
        <f t="shared" si="189"/>
        <v>852113-160101-OS</v>
      </c>
      <c r="O3945" s="172" t="str">
        <f>IF(B3945="NET","",IF(B3945="","",IFERROR(VLOOKUP(N3945,EAN!$A:$B,2,FALSE),"MANGLER - MÅ OPPDATERE EAN-FANEN")))</f>
        <v>MANGLER - MÅ OPPDATERE EAN-FANEN</v>
      </c>
      <c r="P3945" s="171">
        <f t="shared" si="190"/>
        <v>0</v>
      </c>
      <c r="Q3945" s="171">
        <f t="shared" si="191"/>
        <v>0</v>
      </c>
      <c r="S3945" s="102" t="str">
        <f>IF(B3945="NET","",IFERROR(VLOOKUP(O3945,'2) Order Form'!$V$9:$V$905,1,FALSE),"Ikke med I order form"))</f>
        <v>Ikke med I order form</v>
      </c>
    </row>
    <row r="3946" spans="1:19">
      <c r="A3946">
        <v>852113</v>
      </c>
      <c r="B3946" t="s">
        <v>3854</v>
      </c>
      <c r="C3946" t="s">
        <v>3939</v>
      </c>
      <c r="D3946" t="s">
        <v>3823</v>
      </c>
      <c r="E3946" t="s">
        <v>3824</v>
      </c>
      <c r="F3946" t="s">
        <v>78</v>
      </c>
      <c r="G3946" t="s">
        <v>111</v>
      </c>
      <c r="H3946">
        <v>74</v>
      </c>
      <c r="I3946">
        <v>74</v>
      </c>
      <c r="J3946">
        <v>74</v>
      </c>
      <c r="K3946">
        <v>74</v>
      </c>
      <c r="L3946">
        <v>74</v>
      </c>
      <c r="M3946" s="181"/>
      <c r="N3946" s="171" t="str">
        <f t="shared" si="189"/>
        <v>852113-161036-OS</v>
      </c>
      <c r="O3946" s="172" t="str">
        <f>IF(B3946="NET","",IF(B3946="","",IFERROR(VLOOKUP(N3946,EAN!$A:$B,2,FALSE),"MANGLER - MÅ OPPDATERE EAN-FANEN")))</f>
        <v>MANGLER - MÅ OPPDATERE EAN-FANEN</v>
      </c>
      <c r="P3946" s="171">
        <f t="shared" si="190"/>
        <v>74</v>
      </c>
      <c r="Q3946" s="171">
        <f t="shared" si="191"/>
        <v>74</v>
      </c>
      <c r="S3946" s="102" t="str">
        <f>IF(B3946="NET","",IFERROR(VLOOKUP(O3946,'2) Order Form'!$V$9:$V$905,1,FALSE),"Ikke med I order form"))</f>
        <v>Ikke med I order form</v>
      </c>
    </row>
    <row r="3947" spans="1:19">
      <c r="A3947">
        <v>852113</v>
      </c>
      <c r="B3947" t="s">
        <v>3854</v>
      </c>
      <c r="C3947" t="s">
        <v>3939</v>
      </c>
      <c r="D3947" t="s">
        <v>4132</v>
      </c>
      <c r="E3947" t="s">
        <v>4133</v>
      </c>
      <c r="F3947" t="s">
        <v>78</v>
      </c>
      <c r="G3947" t="s">
        <v>111</v>
      </c>
      <c r="H3947">
        <v>0</v>
      </c>
      <c r="I3947">
        <v>0</v>
      </c>
      <c r="J3947">
        <v>0</v>
      </c>
      <c r="K3947">
        <v>0</v>
      </c>
      <c r="L3947">
        <v>0</v>
      </c>
      <c r="M3947" s="181"/>
      <c r="N3947" s="171" t="str">
        <f t="shared" si="189"/>
        <v>852113-170101-OS</v>
      </c>
      <c r="O3947" s="172" t="str">
        <f>IF(B3947="NET","",IF(B3947="","",IFERROR(VLOOKUP(N3947,EAN!$A:$B,2,FALSE),"MANGLER - MÅ OPPDATERE EAN-FANEN")))</f>
        <v>MANGLER - MÅ OPPDATERE EAN-FANEN</v>
      </c>
      <c r="P3947" s="171">
        <f t="shared" si="190"/>
        <v>0</v>
      </c>
      <c r="Q3947" s="171">
        <f t="shared" si="191"/>
        <v>0</v>
      </c>
      <c r="S3947" s="102" t="str">
        <f>IF(B3947="NET","",IFERROR(VLOOKUP(O3947,'2) Order Form'!$V$9:$V$905,1,FALSE),"Ikke med I order form"))</f>
        <v>Ikke med I order form</v>
      </c>
    </row>
    <row r="3948" spans="1:19">
      <c r="A3948">
        <v>852113</v>
      </c>
      <c r="B3948" t="s">
        <v>3854</v>
      </c>
      <c r="C3948" t="s">
        <v>3939</v>
      </c>
      <c r="D3948" t="s">
        <v>3470</v>
      </c>
      <c r="E3948" t="s">
        <v>3471</v>
      </c>
      <c r="F3948" t="s">
        <v>78</v>
      </c>
      <c r="G3948" t="s">
        <v>214</v>
      </c>
      <c r="H3948">
        <v>7</v>
      </c>
      <c r="I3948">
        <v>7</v>
      </c>
      <c r="J3948">
        <v>7</v>
      </c>
      <c r="K3948">
        <v>7</v>
      </c>
      <c r="L3948">
        <v>7</v>
      </c>
      <c r="M3948" s="181"/>
      <c r="N3948" s="171" t="str">
        <f t="shared" si="189"/>
        <v>852113-180101-OS</v>
      </c>
      <c r="O3948" s="172" t="str">
        <f>IF(B3948="NET","",IF(B3948="","",IFERROR(VLOOKUP(N3948,EAN!$A:$B,2,FALSE),"MANGLER - MÅ OPPDATERE EAN-FANEN")))</f>
        <v>MANGLER - MÅ OPPDATERE EAN-FANEN</v>
      </c>
      <c r="P3948" s="171">
        <f t="shared" si="190"/>
        <v>7</v>
      </c>
      <c r="Q3948" s="171">
        <f t="shared" si="191"/>
        <v>7</v>
      </c>
      <c r="S3948" s="102" t="str">
        <f>IF(B3948="NET","",IFERROR(VLOOKUP(O3948,'2) Order Form'!$V$9:$V$905,1,FALSE),"Ikke med I order form"))</f>
        <v>Ikke med I order form</v>
      </c>
    </row>
    <row r="3949" spans="1:19">
      <c r="A3949">
        <v>852113</v>
      </c>
      <c r="B3949" t="s">
        <v>3854</v>
      </c>
      <c r="C3949" t="s">
        <v>3939</v>
      </c>
      <c r="D3949" t="s">
        <v>3827</v>
      </c>
      <c r="E3949" t="s">
        <v>3828</v>
      </c>
      <c r="F3949" t="s">
        <v>78</v>
      </c>
      <c r="G3949" t="s">
        <v>214</v>
      </c>
      <c r="H3949">
        <v>126</v>
      </c>
      <c r="I3949">
        <v>126</v>
      </c>
      <c r="J3949">
        <v>126</v>
      </c>
      <c r="K3949">
        <v>126</v>
      </c>
      <c r="L3949">
        <v>126</v>
      </c>
      <c r="M3949" s="181"/>
      <c r="N3949" s="171" t="str">
        <f t="shared" si="189"/>
        <v>852113-193144-OS</v>
      </c>
      <c r="O3949" s="172" t="str">
        <f>IF(B3949="NET","",IF(B3949="","",IFERROR(VLOOKUP(N3949,EAN!$A:$B,2,FALSE),"MANGLER - MÅ OPPDATERE EAN-FANEN")))</f>
        <v>MANGLER - MÅ OPPDATERE EAN-FANEN</v>
      </c>
      <c r="P3949" s="171">
        <f t="shared" si="190"/>
        <v>126</v>
      </c>
      <c r="Q3949" s="171">
        <f t="shared" si="191"/>
        <v>126</v>
      </c>
      <c r="S3949" s="102" t="str">
        <f>IF(B3949="NET","",IFERROR(VLOOKUP(O3949,'2) Order Form'!$V$9:$V$905,1,FALSE),"Ikke med I order form"))</f>
        <v>Ikke med I order form</v>
      </c>
    </row>
    <row r="3950" spans="1:19">
      <c r="A3950">
        <v>852113</v>
      </c>
      <c r="B3950" t="s">
        <v>3854</v>
      </c>
      <c r="C3950" t="s">
        <v>3939</v>
      </c>
      <c r="D3950" t="s">
        <v>3861</v>
      </c>
      <c r="E3950" t="s">
        <v>3862</v>
      </c>
      <c r="F3950" t="s">
        <v>78</v>
      </c>
      <c r="G3950" t="s">
        <v>214</v>
      </c>
      <c r="H3950">
        <v>72</v>
      </c>
      <c r="I3950">
        <v>72</v>
      </c>
      <c r="J3950">
        <v>72</v>
      </c>
      <c r="K3950">
        <v>72</v>
      </c>
      <c r="L3950">
        <v>72</v>
      </c>
      <c r="M3950" s="181"/>
      <c r="N3950" s="171" t="str">
        <f t="shared" si="189"/>
        <v>852113-193263-OS</v>
      </c>
      <c r="O3950" s="172" t="str">
        <f>IF(B3950="NET","",IF(B3950="","",IFERROR(VLOOKUP(N3950,EAN!$A:$B,2,FALSE),"MANGLER - MÅ OPPDATERE EAN-FANEN")))</f>
        <v>MANGLER - MÅ OPPDATERE EAN-FANEN</v>
      </c>
      <c r="P3950" s="171">
        <f t="shared" si="190"/>
        <v>72</v>
      </c>
      <c r="Q3950" s="171">
        <f t="shared" si="191"/>
        <v>72</v>
      </c>
      <c r="S3950" s="102" t="str">
        <f>IF(B3950="NET","",IFERROR(VLOOKUP(O3950,'2) Order Form'!$V$9:$V$905,1,FALSE),"Ikke med I order form"))</f>
        <v>Ikke med I order form</v>
      </c>
    </row>
    <row r="3951" spans="1:19">
      <c r="A3951">
        <v>852113</v>
      </c>
      <c r="B3951" t="s">
        <v>3854</v>
      </c>
      <c r="C3951" t="s">
        <v>3939</v>
      </c>
      <c r="D3951" t="s">
        <v>3863</v>
      </c>
      <c r="E3951" t="s">
        <v>3864</v>
      </c>
      <c r="F3951" t="s">
        <v>78</v>
      </c>
      <c r="G3951" t="s">
        <v>214</v>
      </c>
      <c r="H3951">
        <v>0</v>
      </c>
      <c r="I3951">
        <v>0</v>
      </c>
      <c r="J3951">
        <v>0</v>
      </c>
      <c r="K3951">
        <v>0</v>
      </c>
      <c r="L3951">
        <v>0</v>
      </c>
      <c r="M3951" s="181"/>
      <c r="N3951" s="171" t="str">
        <f t="shared" si="189"/>
        <v>852113-200101-OS</v>
      </c>
      <c r="O3951" s="172" t="str">
        <f>IF(B3951="NET","",IF(B3951="","",IFERROR(VLOOKUP(N3951,EAN!$A:$B,2,FALSE),"MANGLER - MÅ OPPDATERE EAN-FANEN")))</f>
        <v>MANGLER - MÅ OPPDATERE EAN-FANEN</v>
      </c>
      <c r="P3951" s="171">
        <f t="shared" si="190"/>
        <v>0</v>
      </c>
      <c r="Q3951" s="171">
        <f t="shared" si="191"/>
        <v>0</v>
      </c>
      <c r="S3951" s="102" t="str">
        <f>IF(B3951="NET","",IFERROR(VLOOKUP(O3951,'2) Order Form'!$V$9:$V$905,1,FALSE),"Ikke med I order form"))</f>
        <v>Ikke med I order form</v>
      </c>
    </row>
    <row r="3952" spans="1:19">
      <c r="A3952">
        <v>852113</v>
      </c>
      <c r="B3952" t="s">
        <v>3854</v>
      </c>
      <c r="C3952" t="s">
        <v>3939</v>
      </c>
      <c r="D3952" t="s">
        <v>3783</v>
      </c>
      <c r="E3952" t="s">
        <v>3784</v>
      </c>
      <c r="F3952" t="s">
        <v>78</v>
      </c>
      <c r="G3952" t="s">
        <v>214</v>
      </c>
      <c r="H3952">
        <v>82</v>
      </c>
      <c r="I3952">
        <v>82</v>
      </c>
      <c r="J3952">
        <v>82</v>
      </c>
      <c r="K3952">
        <v>82</v>
      </c>
      <c r="L3952">
        <v>82</v>
      </c>
      <c r="M3952" s="181"/>
      <c r="N3952" s="171" t="str">
        <f t="shared" si="189"/>
        <v>852113-208139-OS</v>
      </c>
      <c r="O3952" s="172" t="str">
        <f>IF(B3952="NET","",IF(B3952="","",IFERROR(VLOOKUP(N3952,EAN!$A:$B,2,FALSE),"MANGLER - MÅ OPPDATERE EAN-FANEN")))</f>
        <v>MANGLER - MÅ OPPDATERE EAN-FANEN</v>
      </c>
      <c r="P3952" s="171">
        <f t="shared" si="190"/>
        <v>82</v>
      </c>
      <c r="Q3952" s="171">
        <f t="shared" si="191"/>
        <v>82</v>
      </c>
      <c r="S3952" s="102" t="str">
        <f>IF(B3952="NET","",IFERROR(VLOOKUP(O3952,'2) Order Form'!$V$9:$V$905,1,FALSE),"Ikke med I order form"))</f>
        <v>Ikke med I order form</v>
      </c>
    </row>
    <row r="3953" spans="1:19">
      <c r="A3953">
        <v>852113</v>
      </c>
      <c r="B3953" t="s">
        <v>3854</v>
      </c>
      <c r="C3953" t="s">
        <v>3939</v>
      </c>
      <c r="D3953" t="s">
        <v>3865</v>
      </c>
      <c r="E3953" t="s">
        <v>3866</v>
      </c>
      <c r="F3953" t="s">
        <v>78</v>
      </c>
      <c r="G3953" t="s">
        <v>214</v>
      </c>
      <c r="H3953">
        <v>40</v>
      </c>
      <c r="I3953">
        <v>40</v>
      </c>
      <c r="J3953">
        <v>40</v>
      </c>
      <c r="K3953">
        <v>40</v>
      </c>
      <c r="L3953">
        <v>40</v>
      </c>
      <c r="M3953" s="181"/>
      <c r="N3953" s="171" t="str">
        <f t="shared" si="189"/>
        <v>852113-209064-OS</v>
      </c>
      <c r="O3953" s="172" t="str">
        <f>IF(B3953="NET","",IF(B3953="","",IFERROR(VLOOKUP(N3953,EAN!$A:$B,2,FALSE),"MANGLER - MÅ OPPDATERE EAN-FANEN")))</f>
        <v>MANGLER - MÅ OPPDATERE EAN-FANEN</v>
      </c>
      <c r="P3953" s="171">
        <f t="shared" si="190"/>
        <v>40</v>
      </c>
      <c r="Q3953" s="171">
        <f t="shared" si="191"/>
        <v>40</v>
      </c>
      <c r="S3953" s="102" t="str">
        <f>IF(B3953="NET","",IFERROR(VLOOKUP(O3953,'2) Order Form'!$V$9:$V$905,1,FALSE),"Ikke med I order form"))</f>
        <v>Ikke med I order form</v>
      </c>
    </row>
    <row r="3954" spans="1:19">
      <c r="A3954" s="140">
        <v>852115</v>
      </c>
      <c r="B3954" t="s">
        <v>170</v>
      </c>
      <c r="H3954" s="140">
        <v>202341</v>
      </c>
      <c r="I3954" s="140">
        <v>202342</v>
      </c>
      <c r="J3954" s="140">
        <v>202343</v>
      </c>
      <c r="K3954" s="140">
        <v>202344</v>
      </c>
      <c r="L3954" s="140">
        <v>202345</v>
      </c>
      <c r="M3954" s="181"/>
      <c r="N3954" s="171" t="str">
        <f t="shared" si="189"/>
        <v>852115-</v>
      </c>
      <c r="O3954" s="172" t="str">
        <f>IF(B3954="NET","",IF(B3954="","",IFERROR(VLOOKUP(N3954,EAN!$A:$B,2,FALSE),"MANGLER - MÅ OPPDATERE EAN-FANEN")))</f>
        <v/>
      </c>
      <c r="P3954" s="171">
        <f t="shared" si="190"/>
        <v>202341</v>
      </c>
      <c r="Q3954" s="171">
        <f t="shared" si="191"/>
        <v>202345</v>
      </c>
      <c r="S3954" s="102" t="str">
        <f>IF(B3954="NET","",IFERROR(VLOOKUP(O3954,'2) Order Form'!$V$9:$V$905,1,FALSE),"Ikke med I order form"))</f>
        <v/>
      </c>
    </row>
    <row r="3955" spans="1:19">
      <c r="A3955">
        <v>852115</v>
      </c>
      <c r="B3955" t="s">
        <v>3867</v>
      </c>
      <c r="C3955" t="s">
        <v>3939</v>
      </c>
      <c r="D3955" t="s">
        <v>3868</v>
      </c>
      <c r="E3955" t="s">
        <v>3869</v>
      </c>
      <c r="F3955" t="s">
        <v>78</v>
      </c>
      <c r="G3955" t="s">
        <v>111</v>
      </c>
      <c r="H3955">
        <v>33</v>
      </c>
      <c r="I3955">
        <v>33</v>
      </c>
      <c r="J3955">
        <v>33</v>
      </c>
      <c r="K3955">
        <v>33</v>
      </c>
      <c r="L3955">
        <v>33</v>
      </c>
      <c r="M3955" s="181"/>
      <c r="N3955" s="171" t="str">
        <f t="shared" si="189"/>
        <v>852115-511036-OS</v>
      </c>
      <c r="O3955" s="172" t="str">
        <f>IF(B3955="NET","",IF(B3955="","",IFERROR(VLOOKUP(N3955,EAN!$A:$B,2,FALSE),"MANGLER - MÅ OPPDATERE EAN-FANEN")))</f>
        <v>MANGLER - MÅ OPPDATERE EAN-FANEN</v>
      </c>
      <c r="P3955" s="171">
        <f t="shared" si="190"/>
        <v>33</v>
      </c>
      <c r="Q3955" s="171">
        <f t="shared" si="191"/>
        <v>33</v>
      </c>
      <c r="S3955" s="102" t="str">
        <f>IF(B3955="NET","",IFERROR(VLOOKUP(O3955,'2) Order Form'!$V$9:$V$905,1,FALSE),"Ikke med I order form"))</f>
        <v>Ikke med I order form</v>
      </c>
    </row>
    <row r="3956" spans="1:19">
      <c r="A3956">
        <v>852115</v>
      </c>
      <c r="B3956" t="s">
        <v>3867</v>
      </c>
      <c r="C3956" t="s">
        <v>3939</v>
      </c>
      <c r="D3956" t="s">
        <v>3806</v>
      </c>
      <c r="E3956" t="s">
        <v>3807</v>
      </c>
      <c r="F3956" t="s">
        <v>78</v>
      </c>
      <c r="G3956" t="s">
        <v>111</v>
      </c>
      <c r="H3956">
        <v>119</v>
      </c>
      <c r="I3956">
        <v>119</v>
      </c>
      <c r="J3956">
        <v>119</v>
      </c>
      <c r="K3956">
        <v>119</v>
      </c>
      <c r="L3956">
        <v>119</v>
      </c>
      <c r="M3956" s="181"/>
      <c r="N3956" s="171" t="str">
        <f t="shared" si="189"/>
        <v>852115-530101-OS</v>
      </c>
      <c r="O3956" s="172" t="str">
        <f>IF(B3956="NET","",IF(B3956="","",IFERROR(VLOOKUP(N3956,EAN!$A:$B,2,FALSE),"MANGLER - MÅ OPPDATERE EAN-FANEN")))</f>
        <v>MANGLER - MÅ OPPDATERE EAN-FANEN</v>
      </c>
      <c r="P3956" s="171">
        <f t="shared" si="190"/>
        <v>119</v>
      </c>
      <c r="Q3956" s="171">
        <f t="shared" si="191"/>
        <v>119</v>
      </c>
      <c r="S3956" s="102" t="str">
        <f>IF(B3956="NET","",IFERROR(VLOOKUP(O3956,'2) Order Form'!$V$9:$V$905,1,FALSE),"Ikke med I order form"))</f>
        <v>Ikke med I order form</v>
      </c>
    </row>
    <row r="3957" spans="1:19">
      <c r="A3957" s="140">
        <v>852116</v>
      </c>
      <c r="B3957" t="s">
        <v>170</v>
      </c>
      <c r="H3957" s="140">
        <v>202341</v>
      </c>
      <c r="I3957" s="140">
        <v>202342</v>
      </c>
      <c r="J3957" s="140">
        <v>202343</v>
      </c>
      <c r="K3957" s="140">
        <v>202344</v>
      </c>
      <c r="L3957" s="140">
        <v>202345</v>
      </c>
      <c r="M3957" s="181"/>
      <c r="N3957" s="171" t="str">
        <f t="shared" si="189"/>
        <v>852116-</v>
      </c>
      <c r="O3957" s="172" t="str">
        <f>IF(B3957="NET","",IF(B3957="","",IFERROR(VLOOKUP(N3957,EAN!$A:$B,2,FALSE),"MANGLER - MÅ OPPDATERE EAN-FANEN")))</f>
        <v/>
      </c>
      <c r="P3957" s="171">
        <f t="shared" si="190"/>
        <v>202341</v>
      </c>
      <c r="Q3957" s="171">
        <f t="shared" si="191"/>
        <v>202345</v>
      </c>
      <c r="S3957" s="102" t="str">
        <f>IF(B3957="NET","",IFERROR(VLOOKUP(O3957,'2) Order Form'!$V$9:$V$905,1,FALSE),"Ikke med I order form"))</f>
        <v/>
      </c>
    </row>
    <row r="3958" spans="1:19">
      <c r="A3958">
        <v>852116</v>
      </c>
      <c r="B3958" t="s">
        <v>3870</v>
      </c>
      <c r="C3958" t="s">
        <v>3939</v>
      </c>
      <c r="D3958" t="s">
        <v>3871</v>
      </c>
      <c r="E3958" t="s">
        <v>3872</v>
      </c>
      <c r="F3958" t="s">
        <v>78</v>
      </c>
      <c r="G3958" t="s">
        <v>111</v>
      </c>
      <c r="H3958">
        <v>9</v>
      </c>
      <c r="I3958">
        <v>9</v>
      </c>
      <c r="J3958">
        <v>9</v>
      </c>
      <c r="K3958">
        <v>9</v>
      </c>
      <c r="L3958">
        <v>9</v>
      </c>
      <c r="M3958" s="181"/>
      <c r="N3958" s="171" t="str">
        <f t="shared" si="189"/>
        <v>852116-040000-OS</v>
      </c>
      <c r="O3958" s="172" t="str">
        <f>IF(B3958="NET","",IF(B3958="","",IFERROR(VLOOKUP(N3958,EAN!$A:$B,2,FALSE),"MANGLER - MÅ OPPDATERE EAN-FANEN")))</f>
        <v>MANGLER - MÅ OPPDATERE EAN-FANEN</v>
      </c>
      <c r="P3958" s="171">
        <f t="shared" si="190"/>
        <v>9</v>
      </c>
      <c r="Q3958" s="171">
        <f t="shared" si="191"/>
        <v>9</v>
      </c>
      <c r="S3958" s="102" t="str">
        <f>IF(B3958="NET","",IFERROR(VLOOKUP(O3958,'2) Order Form'!$V$9:$V$905,1,FALSE),"Ikke med I order form"))</f>
        <v>Ikke med I order form</v>
      </c>
    </row>
    <row r="3959" spans="1:19">
      <c r="A3959">
        <v>852116</v>
      </c>
      <c r="B3959" t="s">
        <v>3870</v>
      </c>
      <c r="C3959" t="s">
        <v>3939</v>
      </c>
      <c r="D3959" t="s">
        <v>230</v>
      </c>
      <c r="E3959" t="s">
        <v>107</v>
      </c>
      <c r="F3959" t="s">
        <v>78</v>
      </c>
      <c r="G3959" t="s">
        <v>111</v>
      </c>
      <c r="H3959">
        <v>43</v>
      </c>
      <c r="I3959">
        <v>43</v>
      </c>
      <c r="J3959">
        <v>43</v>
      </c>
      <c r="K3959">
        <v>43</v>
      </c>
      <c r="L3959">
        <v>43</v>
      </c>
      <c r="M3959" s="181"/>
      <c r="N3959" s="171" t="str">
        <f t="shared" si="189"/>
        <v>852116-060000-OS</v>
      </c>
      <c r="O3959" s="172" t="str">
        <f>IF(B3959="NET","",IF(B3959="","",IFERROR(VLOOKUP(N3959,EAN!$A:$B,2,FALSE),"MANGLER - MÅ OPPDATERE EAN-FANEN")))</f>
        <v>MANGLER - MÅ OPPDATERE EAN-FANEN</v>
      </c>
      <c r="P3959" s="171">
        <f t="shared" si="190"/>
        <v>43</v>
      </c>
      <c r="Q3959" s="171">
        <f t="shared" si="191"/>
        <v>43</v>
      </c>
      <c r="S3959" s="102" t="str">
        <f>IF(B3959="NET","",IFERROR(VLOOKUP(O3959,'2) Order Form'!$V$9:$V$905,1,FALSE),"Ikke med I order form"))</f>
        <v>Ikke med I order form</v>
      </c>
    </row>
    <row r="3960" spans="1:19">
      <c r="A3960">
        <v>852116</v>
      </c>
      <c r="B3960" t="s">
        <v>3870</v>
      </c>
      <c r="C3960" t="s">
        <v>3939</v>
      </c>
      <c r="D3960" t="s">
        <v>231</v>
      </c>
      <c r="E3960" t="s">
        <v>106</v>
      </c>
      <c r="F3960" t="s">
        <v>78</v>
      </c>
      <c r="G3960" t="s">
        <v>111</v>
      </c>
      <c r="H3960">
        <v>16</v>
      </c>
      <c r="I3960">
        <v>16</v>
      </c>
      <c r="J3960">
        <v>16</v>
      </c>
      <c r="K3960">
        <v>16</v>
      </c>
      <c r="L3960">
        <v>16</v>
      </c>
      <c r="M3960" s="181"/>
      <c r="N3960" s="171" t="str">
        <f t="shared" si="189"/>
        <v>852116-070000-OS</v>
      </c>
      <c r="O3960" s="172" t="str">
        <f>IF(B3960="NET","",IF(B3960="","",IFERROR(VLOOKUP(N3960,EAN!$A:$B,2,FALSE),"MANGLER - MÅ OPPDATERE EAN-FANEN")))</f>
        <v>MANGLER - MÅ OPPDATERE EAN-FANEN</v>
      </c>
      <c r="P3960" s="171">
        <f t="shared" si="190"/>
        <v>16</v>
      </c>
      <c r="Q3960" s="171">
        <f t="shared" si="191"/>
        <v>16</v>
      </c>
      <c r="S3960" s="102" t="str">
        <f>IF(B3960="NET","",IFERROR(VLOOKUP(O3960,'2) Order Form'!$V$9:$V$905,1,FALSE),"Ikke med I order form"))</f>
        <v>Ikke med I order form</v>
      </c>
    </row>
    <row r="3961" spans="1:19">
      <c r="A3961">
        <v>852116</v>
      </c>
      <c r="B3961" t="s">
        <v>3870</v>
      </c>
      <c r="C3961" t="s">
        <v>3939</v>
      </c>
      <c r="D3961" t="s">
        <v>232</v>
      </c>
      <c r="E3961" t="s">
        <v>233</v>
      </c>
      <c r="F3961" t="s">
        <v>78</v>
      </c>
      <c r="G3961" t="s">
        <v>111</v>
      </c>
      <c r="H3961">
        <v>45</v>
      </c>
      <c r="I3961">
        <v>45</v>
      </c>
      <c r="J3961">
        <v>45</v>
      </c>
      <c r="K3961">
        <v>45</v>
      </c>
      <c r="L3961">
        <v>45</v>
      </c>
      <c r="M3961" s="181"/>
      <c r="N3961" s="171" t="str">
        <f t="shared" si="189"/>
        <v>852116-150000-OS</v>
      </c>
      <c r="O3961" s="172" t="str">
        <f>IF(B3961="NET","",IF(B3961="","",IFERROR(VLOOKUP(N3961,EAN!$A:$B,2,FALSE),"MANGLER - MÅ OPPDATERE EAN-FANEN")))</f>
        <v>MANGLER - MÅ OPPDATERE EAN-FANEN</v>
      </c>
      <c r="P3961" s="171">
        <f t="shared" si="190"/>
        <v>45</v>
      </c>
      <c r="Q3961" s="171">
        <f t="shared" si="191"/>
        <v>45</v>
      </c>
      <c r="S3961" s="102" t="str">
        <f>IF(B3961="NET","",IFERROR(VLOOKUP(O3961,'2) Order Form'!$V$9:$V$905,1,FALSE),"Ikke med I order form"))</f>
        <v>Ikke med I order form</v>
      </c>
    </row>
    <row r="3962" spans="1:19">
      <c r="A3962">
        <v>852116</v>
      </c>
      <c r="B3962" t="s">
        <v>3870</v>
      </c>
      <c r="C3962" t="s">
        <v>3939</v>
      </c>
      <c r="D3962" t="s">
        <v>234</v>
      </c>
      <c r="E3962" t="s">
        <v>235</v>
      </c>
      <c r="F3962" t="s">
        <v>78</v>
      </c>
      <c r="G3962" t="s">
        <v>111</v>
      </c>
      <c r="H3962">
        <v>50</v>
      </c>
      <c r="I3962">
        <v>50</v>
      </c>
      <c r="J3962">
        <v>50</v>
      </c>
      <c r="K3962">
        <v>50</v>
      </c>
      <c r="L3962">
        <v>50</v>
      </c>
      <c r="M3962" s="181"/>
      <c r="N3962" s="171" t="str">
        <f t="shared" si="189"/>
        <v>852116-160000-OS</v>
      </c>
      <c r="O3962" s="172" t="str">
        <f>IF(B3962="NET","",IF(B3962="","",IFERROR(VLOOKUP(N3962,EAN!$A:$B,2,FALSE),"MANGLER - MÅ OPPDATERE EAN-FANEN")))</f>
        <v>MANGLER - MÅ OPPDATERE EAN-FANEN</v>
      </c>
      <c r="P3962" s="171">
        <f t="shared" si="190"/>
        <v>50</v>
      </c>
      <c r="Q3962" s="171">
        <f t="shared" si="191"/>
        <v>50</v>
      </c>
      <c r="S3962" s="102" t="str">
        <f>IF(B3962="NET","",IFERROR(VLOOKUP(O3962,'2) Order Form'!$V$9:$V$905,1,FALSE),"Ikke med I order form"))</f>
        <v>Ikke med I order form</v>
      </c>
    </row>
    <row r="3963" spans="1:19">
      <c r="A3963">
        <v>852116</v>
      </c>
      <c r="B3963" t="s">
        <v>3870</v>
      </c>
      <c r="C3963" t="s">
        <v>3939</v>
      </c>
      <c r="D3963" t="s">
        <v>3930</v>
      </c>
      <c r="E3963" t="s">
        <v>3931</v>
      </c>
      <c r="F3963" t="s">
        <v>78</v>
      </c>
      <c r="G3963" t="s">
        <v>111</v>
      </c>
      <c r="H3963">
        <v>61</v>
      </c>
      <c r="I3963">
        <v>61</v>
      </c>
      <c r="J3963">
        <v>61</v>
      </c>
      <c r="K3963">
        <v>61</v>
      </c>
      <c r="L3963">
        <v>61</v>
      </c>
      <c r="M3963" s="181"/>
      <c r="N3963" s="171" t="str">
        <f t="shared" si="189"/>
        <v>852116-170000-OS</v>
      </c>
      <c r="O3963" s="172" t="str">
        <f>IF(B3963="NET","",IF(B3963="","",IFERROR(VLOOKUP(N3963,EAN!$A:$B,2,FALSE),"MANGLER - MÅ OPPDATERE EAN-FANEN")))</f>
        <v>MANGLER - MÅ OPPDATERE EAN-FANEN</v>
      </c>
      <c r="P3963" s="171">
        <f t="shared" si="190"/>
        <v>61</v>
      </c>
      <c r="Q3963" s="171">
        <f t="shared" si="191"/>
        <v>61</v>
      </c>
      <c r="S3963" s="102" t="str">
        <f>IF(B3963="NET","",IFERROR(VLOOKUP(O3963,'2) Order Form'!$V$9:$V$905,1,FALSE),"Ikke med I order form"))</f>
        <v>Ikke med I order form</v>
      </c>
    </row>
    <row r="3964" spans="1:19">
      <c r="A3964">
        <v>852116</v>
      </c>
      <c r="B3964" t="s">
        <v>3870</v>
      </c>
      <c r="C3964" t="s">
        <v>3939</v>
      </c>
      <c r="D3964" t="s">
        <v>238</v>
      </c>
      <c r="E3964" t="s">
        <v>239</v>
      </c>
      <c r="F3964" t="s">
        <v>78</v>
      </c>
      <c r="G3964" t="s">
        <v>111</v>
      </c>
      <c r="H3964">
        <v>6</v>
      </c>
      <c r="I3964">
        <v>6</v>
      </c>
      <c r="J3964">
        <v>6</v>
      </c>
      <c r="K3964">
        <v>6</v>
      </c>
      <c r="L3964">
        <v>6</v>
      </c>
      <c r="M3964" s="181"/>
      <c r="N3964" s="171" t="str">
        <f t="shared" si="189"/>
        <v>852116-180000-OS</v>
      </c>
      <c r="O3964" s="172" t="str">
        <f>IF(B3964="NET","",IF(B3964="","",IFERROR(VLOOKUP(N3964,EAN!$A:$B,2,FALSE),"MANGLER - MÅ OPPDATERE EAN-FANEN")))</f>
        <v>MANGLER - MÅ OPPDATERE EAN-FANEN</v>
      </c>
      <c r="P3964" s="171">
        <f t="shared" si="190"/>
        <v>6</v>
      </c>
      <c r="Q3964" s="171">
        <f t="shared" si="191"/>
        <v>6</v>
      </c>
      <c r="S3964" s="102" t="str">
        <f>IF(B3964="NET","",IFERROR(VLOOKUP(O3964,'2) Order Form'!$V$9:$V$905,1,FALSE),"Ikke med I order form"))</f>
        <v>Ikke med I order form</v>
      </c>
    </row>
    <row r="3965" spans="1:19">
      <c r="A3965">
        <v>852116</v>
      </c>
      <c r="B3965" t="s">
        <v>3870</v>
      </c>
      <c r="C3965" t="s">
        <v>3939</v>
      </c>
      <c r="D3965" t="s">
        <v>236</v>
      </c>
      <c r="E3965" t="s">
        <v>237</v>
      </c>
      <c r="F3965" t="s">
        <v>78</v>
      </c>
      <c r="G3965" t="s">
        <v>111</v>
      </c>
      <c r="H3965">
        <v>17</v>
      </c>
      <c r="I3965">
        <v>17</v>
      </c>
      <c r="J3965">
        <v>17</v>
      </c>
      <c r="K3965">
        <v>17</v>
      </c>
      <c r="L3965">
        <v>17</v>
      </c>
      <c r="M3965" s="181"/>
      <c r="N3965" s="171" t="str">
        <f t="shared" si="189"/>
        <v>852116-200000-OS</v>
      </c>
      <c r="O3965" s="172" t="str">
        <f>IF(B3965="NET","",IF(B3965="","",IFERROR(VLOOKUP(N3965,EAN!$A:$B,2,FALSE),"MANGLER - MÅ OPPDATERE EAN-FANEN")))</f>
        <v>MANGLER - MÅ OPPDATERE EAN-FANEN</v>
      </c>
      <c r="P3965" s="171">
        <f t="shared" si="190"/>
        <v>17</v>
      </c>
      <c r="Q3965" s="171">
        <f t="shared" si="191"/>
        <v>17</v>
      </c>
      <c r="S3965" s="102" t="str">
        <f>IF(B3965="NET","",IFERROR(VLOOKUP(O3965,'2) Order Form'!$V$9:$V$905,1,FALSE),"Ikke med I order form"))</f>
        <v>Ikke med I order form</v>
      </c>
    </row>
    <row r="3966" spans="1:19">
      <c r="A3966" s="140">
        <v>852118</v>
      </c>
      <c r="B3966" t="s">
        <v>170</v>
      </c>
      <c r="H3966" s="140">
        <v>202341</v>
      </c>
      <c r="I3966" s="140">
        <v>202342</v>
      </c>
      <c r="J3966" s="140">
        <v>202343</v>
      </c>
      <c r="K3966" s="140">
        <v>202344</v>
      </c>
      <c r="L3966" s="140">
        <v>202345</v>
      </c>
      <c r="M3966" s="181"/>
      <c r="N3966" s="171" t="str">
        <f t="shared" si="189"/>
        <v>852118-</v>
      </c>
      <c r="O3966" s="172" t="str">
        <f>IF(B3966="NET","",IF(B3966="","",IFERROR(VLOOKUP(N3966,EAN!$A:$B,2,FALSE),"MANGLER - MÅ OPPDATERE EAN-FANEN")))</f>
        <v/>
      </c>
      <c r="P3966" s="171">
        <f t="shared" si="190"/>
        <v>202341</v>
      </c>
      <c r="Q3966" s="171">
        <f t="shared" si="191"/>
        <v>202345</v>
      </c>
      <c r="S3966" s="102" t="str">
        <f>IF(B3966="NET","",IFERROR(VLOOKUP(O3966,'2) Order Form'!$V$9:$V$905,1,FALSE),"Ikke med I order form"))</f>
        <v/>
      </c>
    </row>
    <row r="3967" spans="1:19">
      <c r="A3967">
        <v>852118</v>
      </c>
      <c r="B3967" t="s">
        <v>3873</v>
      </c>
      <c r="C3967" t="s">
        <v>3939</v>
      </c>
      <c r="D3967" t="s">
        <v>240</v>
      </c>
      <c r="E3967" t="s">
        <v>108</v>
      </c>
      <c r="F3967" t="s">
        <v>78</v>
      </c>
      <c r="G3967" t="s">
        <v>111</v>
      </c>
      <c r="H3967">
        <v>23</v>
      </c>
      <c r="I3967">
        <v>23</v>
      </c>
      <c r="J3967">
        <v>23</v>
      </c>
      <c r="K3967">
        <v>23</v>
      </c>
      <c r="L3967">
        <v>23</v>
      </c>
      <c r="M3967" s="181"/>
      <c r="N3967" s="171" t="str">
        <f t="shared" si="189"/>
        <v>852118-100000-OS</v>
      </c>
      <c r="O3967" s="172" t="str">
        <f>IF(B3967="NET","",IF(B3967="","",IFERROR(VLOOKUP(N3967,EAN!$A:$B,2,FALSE),"MANGLER - MÅ OPPDATERE EAN-FANEN")))</f>
        <v>MANGLER - MÅ OPPDATERE EAN-FANEN</v>
      </c>
      <c r="P3967" s="171">
        <f t="shared" si="190"/>
        <v>23</v>
      </c>
      <c r="Q3967" s="171">
        <f t="shared" si="191"/>
        <v>23</v>
      </c>
      <c r="S3967" s="102" t="str">
        <f>IF(B3967="NET","",IFERROR(VLOOKUP(O3967,'2) Order Form'!$V$9:$V$905,1,FALSE),"Ikke med I order form"))</f>
        <v>Ikke med I order form</v>
      </c>
    </row>
    <row r="3968" spans="1:19">
      <c r="A3968" s="140">
        <v>852119</v>
      </c>
      <c r="B3968" t="s">
        <v>170</v>
      </c>
      <c r="H3968" s="140">
        <v>202341</v>
      </c>
      <c r="I3968" s="140">
        <v>202342</v>
      </c>
      <c r="J3968" s="140">
        <v>202343</v>
      </c>
      <c r="K3968" s="140">
        <v>202344</v>
      </c>
      <c r="L3968" s="140">
        <v>202345</v>
      </c>
      <c r="M3968" s="181"/>
      <c r="N3968" s="171" t="str">
        <f t="shared" si="189"/>
        <v>852119-</v>
      </c>
      <c r="O3968" s="172" t="str">
        <f>IF(B3968="NET","",IF(B3968="","",IFERROR(VLOOKUP(N3968,EAN!$A:$B,2,FALSE),"MANGLER - MÅ OPPDATERE EAN-FANEN")))</f>
        <v/>
      </c>
      <c r="P3968" s="171">
        <f t="shared" si="190"/>
        <v>202341</v>
      </c>
      <c r="Q3968" s="171">
        <f t="shared" si="191"/>
        <v>202345</v>
      </c>
      <c r="S3968" s="102" t="str">
        <f>IF(B3968="NET","",IFERROR(VLOOKUP(O3968,'2) Order Form'!$V$9:$V$905,1,FALSE),"Ikke med I order form"))</f>
        <v/>
      </c>
    </row>
    <row r="3969" spans="1:19">
      <c r="A3969">
        <v>852119</v>
      </c>
      <c r="B3969" t="s">
        <v>3874</v>
      </c>
      <c r="C3969" t="s">
        <v>3939</v>
      </c>
      <c r="D3969" t="s">
        <v>230</v>
      </c>
      <c r="E3969" t="s">
        <v>107</v>
      </c>
      <c r="F3969" t="s">
        <v>78</v>
      </c>
      <c r="G3969" t="s">
        <v>111</v>
      </c>
      <c r="H3969">
        <v>18</v>
      </c>
      <c r="I3969">
        <v>18</v>
      </c>
      <c r="J3969">
        <v>18</v>
      </c>
      <c r="K3969">
        <v>18</v>
      </c>
      <c r="L3969">
        <v>18</v>
      </c>
      <c r="M3969" s="181"/>
      <c r="N3969" s="171" t="str">
        <f t="shared" si="189"/>
        <v>852119-060000-OS</v>
      </c>
      <c r="O3969" s="172" t="str">
        <f>IF(B3969="NET","",IF(B3969="","",IFERROR(VLOOKUP(N3969,EAN!$A:$B,2,FALSE),"MANGLER - MÅ OPPDATERE EAN-FANEN")))</f>
        <v>MANGLER - MÅ OPPDATERE EAN-FANEN</v>
      </c>
      <c r="P3969" s="171">
        <f t="shared" si="190"/>
        <v>18</v>
      </c>
      <c r="Q3969" s="171">
        <f t="shared" si="191"/>
        <v>18</v>
      </c>
      <c r="S3969" s="102" t="str">
        <f>IF(B3969="NET","",IFERROR(VLOOKUP(O3969,'2) Order Form'!$V$9:$V$905,1,FALSE),"Ikke med I order form"))</f>
        <v>Ikke med I order form</v>
      </c>
    </row>
    <row r="3970" spans="1:19">
      <c r="A3970">
        <v>852119</v>
      </c>
      <c r="B3970" t="s">
        <v>3874</v>
      </c>
      <c r="C3970" t="s">
        <v>3939</v>
      </c>
      <c r="D3970" t="s">
        <v>231</v>
      </c>
      <c r="E3970" t="s">
        <v>106</v>
      </c>
      <c r="F3970" t="s">
        <v>78</v>
      </c>
      <c r="G3970" t="s">
        <v>111</v>
      </c>
      <c r="H3970">
        <v>35</v>
      </c>
      <c r="I3970">
        <v>35</v>
      </c>
      <c r="J3970">
        <v>35</v>
      </c>
      <c r="K3970">
        <v>35</v>
      </c>
      <c r="L3970">
        <v>35</v>
      </c>
      <c r="M3970" s="181"/>
      <c r="N3970" s="171" t="str">
        <f t="shared" si="189"/>
        <v>852119-070000-OS</v>
      </c>
      <c r="O3970" s="172" t="str">
        <f>IF(B3970="NET","",IF(B3970="","",IFERROR(VLOOKUP(N3970,EAN!$A:$B,2,FALSE),"MANGLER - MÅ OPPDATERE EAN-FANEN")))</f>
        <v>MANGLER - MÅ OPPDATERE EAN-FANEN</v>
      </c>
      <c r="P3970" s="171">
        <f t="shared" si="190"/>
        <v>35</v>
      </c>
      <c r="Q3970" s="171">
        <f t="shared" si="191"/>
        <v>35</v>
      </c>
      <c r="S3970" s="102" t="str">
        <f>IF(B3970="NET","",IFERROR(VLOOKUP(O3970,'2) Order Form'!$V$9:$V$905,1,FALSE),"Ikke med I order form"))</f>
        <v>Ikke med I order form</v>
      </c>
    </row>
    <row r="3971" spans="1:19">
      <c r="A3971">
        <v>852119</v>
      </c>
      <c r="B3971" t="s">
        <v>3874</v>
      </c>
      <c r="C3971" t="s">
        <v>3939</v>
      </c>
      <c r="D3971" t="s">
        <v>232</v>
      </c>
      <c r="E3971" t="s">
        <v>233</v>
      </c>
      <c r="F3971" t="s">
        <v>78</v>
      </c>
      <c r="G3971" t="s">
        <v>111</v>
      </c>
      <c r="H3971">
        <v>33</v>
      </c>
      <c r="I3971">
        <v>33</v>
      </c>
      <c r="J3971">
        <v>33</v>
      </c>
      <c r="K3971">
        <v>33</v>
      </c>
      <c r="L3971">
        <v>33</v>
      </c>
      <c r="M3971" s="181"/>
      <c r="N3971" s="171" t="str">
        <f t="shared" si="189"/>
        <v>852119-150000-OS</v>
      </c>
      <c r="O3971" s="172" t="str">
        <f>IF(B3971="NET","",IF(B3971="","",IFERROR(VLOOKUP(N3971,EAN!$A:$B,2,FALSE),"MANGLER - MÅ OPPDATERE EAN-FANEN")))</f>
        <v>MANGLER - MÅ OPPDATERE EAN-FANEN</v>
      </c>
      <c r="P3971" s="171">
        <f t="shared" si="190"/>
        <v>33</v>
      </c>
      <c r="Q3971" s="171">
        <f t="shared" si="191"/>
        <v>33</v>
      </c>
      <c r="S3971" s="102" t="str">
        <f>IF(B3971="NET","",IFERROR(VLOOKUP(O3971,'2) Order Form'!$V$9:$V$905,1,FALSE),"Ikke med I order form"))</f>
        <v>Ikke med I order form</v>
      </c>
    </row>
    <row r="3972" spans="1:19">
      <c r="A3972">
        <v>852119</v>
      </c>
      <c r="B3972" t="s">
        <v>3874</v>
      </c>
      <c r="C3972" t="s">
        <v>3939</v>
      </c>
      <c r="D3972" t="s">
        <v>234</v>
      </c>
      <c r="E3972" t="s">
        <v>235</v>
      </c>
      <c r="F3972" t="s">
        <v>78</v>
      </c>
      <c r="G3972" t="s">
        <v>111</v>
      </c>
      <c r="H3972">
        <v>3</v>
      </c>
      <c r="I3972">
        <v>3</v>
      </c>
      <c r="J3972">
        <v>3</v>
      </c>
      <c r="K3972">
        <v>3</v>
      </c>
      <c r="L3972">
        <v>3</v>
      </c>
      <c r="M3972" s="181"/>
      <c r="N3972" s="171" t="str">
        <f t="shared" si="189"/>
        <v>852119-160000-OS</v>
      </c>
      <c r="O3972" s="172" t="str">
        <f>IF(B3972="NET","",IF(B3972="","",IFERROR(VLOOKUP(N3972,EAN!$A:$B,2,FALSE),"MANGLER - MÅ OPPDATERE EAN-FANEN")))</f>
        <v>MANGLER - MÅ OPPDATERE EAN-FANEN</v>
      </c>
      <c r="P3972" s="171">
        <f t="shared" si="190"/>
        <v>3</v>
      </c>
      <c r="Q3972" s="171">
        <f t="shared" si="191"/>
        <v>3</v>
      </c>
      <c r="S3972" s="102" t="str">
        <f>IF(B3972="NET","",IFERROR(VLOOKUP(O3972,'2) Order Form'!$V$9:$V$905,1,FALSE),"Ikke med I order form"))</f>
        <v>Ikke med I order form</v>
      </c>
    </row>
    <row r="3973" spans="1:19">
      <c r="A3973">
        <v>852119</v>
      </c>
      <c r="B3973" t="s">
        <v>3874</v>
      </c>
      <c r="C3973" t="s">
        <v>3939</v>
      </c>
      <c r="D3973" t="s">
        <v>3930</v>
      </c>
      <c r="E3973" t="s">
        <v>3931</v>
      </c>
      <c r="F3973" t="s">
        <v>78</v>
      </c>
      <c r="G3973" t="s">
        <v>111</v>
      </c>
      <c r="H3973">
        <v>109</v>
      </c>
      <c r="I3973">
        <v>109</v>
      </c>
      <c r="J3973">
        <v>109</v>
      </c>
      <c r="K3973">
        <v>109</v>
      </c>
      <c r="L3973">
        <v>109</v>
      </c>
      <c r="M3973" s="181"/>
      <c r="N3973" s="171" t="str">
        <f t="shared" si="189"/>
        <v>852119-170000-OS</v>
      </c>
      <c r="O3973" s="172" t="str">
        <f>IF(B3973="NET","",IF(B3973="","",IFERROR(VLOOKUP(N3973,EAN!$A:$B,2,FALSE),"MANGLER - MÅ OPPDATERE EAN-FANEN")))</f>
        <v>MANGLER - MÅ OPPDATERE EAN-FANEN</v>
      </c>
      <c r="P3973" s="171">
        <f t="shared" si="190"/>
        <v>109</v>
      </c>
      <c r="Q3973" s="171">
        <f t="shared" si="191"/>
        <v>109</v>
      </c>
      <c r="S3973" s="102" t="str">
        <f>IF(B3973="NET","",IFERROR(VLOOKUP(O3973,'2) Order Form'!$V$9:$V$905,1,FALSE),"Ikke med I order form"))</f>
        <v>Ikke med I order form</v>
      </c>
    </row>
    <row r="3974" spans="1:19">
      <c r="A3974">
        <v>852119</v>
      </c>
      <c r="B3974" t="s">
        <v>3874</v>
      </c>
      <c r="C3974" t="s">
        <v>3939</v>
      </c>
      <c r="D3974" t="s">
        <v>238</v>
      </c>
      <c r="E3974" t="s">
        <v>239</v>
      </c>
      <c r="F3974" t="s">
        <v>78</v>
      </c>
      <c r="G3974" t="s">
        <v>111</v>
      </c>
      <c r="H3974">
        <v>9</v>
      </c>
      <c r="I3974">
        <v>9</v>
      </c>
      <c r="J3974">
        <v>9</v>
      </c>
      <c r="K3974">
        <v>9</v>
      </c>
      <c r="L3974">
        <v>9</v>
      </c>
      <c r="M3974" s="181"/>
      <c r="N3974" s="171" t="str">
        <f t="shared" si="189"/>
        <v>852119-180000-OS</v>
      </c>
      <c r="O3974" s="172" t="str">
        <f>IF(B3974="NET","",IF(B3974="","",IFERROR(VLOOKUP(N3974,EAN!$A:$B,2,FALSE),"MANGLER - MÅ OPPDATERE EAN-FANEN")))</f>
        <v>MANGLER - MÅ OPPDATERE EAN-FANEN</v>
      </c>
      <c r="P3974" s="171">
        <f t="shared" si="190"/>
        <v>9</v>
      </c>
      <c r="Q3974" s="171">
        <f t="shared" si="191"/>
        <v>9</v>
      </c>
      <c r="S3974" s="102" t="str">
        <f>IF(B3974="NET","",IFERROR(VLOOKUP(O3974,'2) Order Form'!$V$9:$V$905,1,FALSE),"Ikke med I order form"))</f>
        <v>Ikke med I order form</v>
      </c>
    </row>
    <row r="3975" spans="1:19">
      <c r="A3975">
        <v>852119</v>
      </c>
      <c r="B3975" t="s">
        <v>3874</v>
      </c>
      <c r="C3975" t="s">
        <v>3939</v>
      </c>
      <c r="D3975" t="s">
        <v>241</v>
      </c>
      <c r="E3975" t="s">
        <v>242</v>
      </c>
      <c r="F3975" t="s">
        <v>78</v>
      </c>
      <c r="G3975" t="s">
        <v>111</v>
      </c>
      <c r="H3975">
        <v>24</v>
      </c>
      <c r="I3975">
        <v>24</v>
      </c>
      <c r="J3975">
        <v>24</v>
      </c>
      <c r="K3975">
        <v>24</v>
      </c>
      <c r="L3975">
        <v>24</v>
      </c>
      <c r="M3975" s="181"/>
      <c r="N3975" s="171" t="str">
        <f t="shared" si="189"/>
        <v>852119-190000-OS</v>
      </c>
      <c r="O3975" s="172" t="str">
        <f>IF(B3975="NET","",IF(B3975="","",IFERROR(VLOOKUP(N3975,EAN!$A:$B,2,FALSE),"MANGLER - MÅ OPPDATERE EAN-FANEN")))</f>
        <v>MANGLER - MÅ OPPDATERE EAN-FANEN</v>
      </c>
      <c r="P3975" s="171">
        <f t="shared" si="190"/>
        <v>24</v>
      </c>
      <c r="Q3975" s="171">
        <f t="shared" si="191"/>
        <v>24</v>
      </c>
      <c r="S3975" s="102" t="str">
        <f>IF(B3975="NET","",IFERROR(VLOOKUP(O3975,'2) Order Form'!$V$9:$V$905,1,FALSE),"Ikke med I order form"))</f>
        <v>Ikke med I order form</v>
      </c>
    </row>
    <row r="3976" spans="1:19">
      <c r="A3976">
        <v>852119</v>
      </c>
      <c r="B3976" t="s">
        <v>3874</v>
      </c>
      <c r="C3976" t="s">
        <v>3939</v>
      </c>
      <c r="D3976" t="s">
        <v>236</v>
      </c>
      <c r="E3976" t="s">
        <v>237</v>
      </c>
      <c r="F3976" t="s">
        <v>78</v>
      </c>
      <c r="G3976" t="s">
        <v>111</v>
      </c>
      <c r="H3976">
        <v>0</v>
      </c>
      <c r="I3976">
        <v>0</v>
      </c>
      <c r="J3976">
        <v>0</v>
      </c>
      <c r="K3976">
        <v>0</v>
      </c>
      <c r="L3976">
        <v>0</v>
      </c>
      <c r="M3976" s="181"/>
      <c r="N3976" s="171" t="str">
        <f t="shared" si="189"/>
        <v>852119-200000-OS</v>
      </c>
      <c r="O3976" s="172" t="str">
        <f>IF(B3976="NET","",IF(B3976="","",IFERROR(VLOOKUP(N3976,EAN!$A:$B,2,FALSE),"MANGLER - MÅ OPPDATERE EAN-FANEN")))</f>
        <v>MANGLER - MÅ OPPDATERE EAN-FANEN</v>
      </c>
      <c r="P3976" s="171">
        <f t="shared" si="190"/>
        <v>0</v>
      </c>
      <c r="Q3976" s="171">
        <f t="shared" si="191"/>
        <v>0</v>
      </c>
      <c r="S3976" s="102" t="str">
        <f>IF(B3976="NET","",IFERROR(VLOOKUP(O3976,'2) Order Form'!$V$9:$V$905,1,FALSE),"Ikke med I order form"))</f>
        <v>Ikke med I order form</v>
      </c>
    </row>
    <row r="3977" spans="1:19">
      <c r="A3977" s="140">
        <v>852121</v>
      </c>
      <c r="B3977" t="s">
        <v>170</v>
      </c>
      <c r="H3977" s="140">
        <v>202341</v>
      </c>
      <c r="I3977" s="140">
        <v>202342</v>
      </c>
      <c r="J3977" s="140">
        <v>202343</v>
      </c>
      <c r="K3977" s="140">
        <v>202344</v>
      </c>
      <c r="L3977" s="140">
        <v>202345</v>
      </c>
      <c r="M3977" s="181"/>
      <c r="N3977" s="171" t="str">
        <f t="shared" si="189"/>
        <v>852121-</v>
      </c>
      <c r="O3977" s="172" t="str">
        <f>IF(B3977="NET","",IF(B3977="","",IFERROR(VLOOKUP(N3977,EAN!$A:$B,2,FALSE),"MANGLER - MÅ OPPDATERE EAN-FANEN")))</f>
        <v/>
      </c>
      <c r="P3977" s="171">
        <f t="shared" si="190"/>
        <v>202341</v>
      </c>
      <c r="Q3977" s="171">
        <f t="shared" si="191"/>
        <v>202345</v>
      </c>
      <c r="S3977" s="102" t="str">
        <f>IF(B3977="NET","",IFERROR(VLOOKUP(O3977,'2) Order Form'!$V$9:$V$905,1,FALSE),"Ikke med I order form"))</f>
        <v/>
      </c>
    </row>
    <row r="3978" spans="1:19">
      <c r="A3978">
        <v>852121</v>
      </c>
      <c r="B3978" t="s">
        <v>3875</v>
      </c>
      <c r="C3978" t="s">
        <v>3939</v>
      </c>
      <c r="D3978" t="s">
        <v>240</v>
      </c>
      <c r="E3978" t="s">
        <v>108</v>
      </c>
      <c r="F3978" t="s">
        <v>78</v>
      </c>
      <c r="G3978" t="s">
        <v>111</v>
      </c>
      <c r="H3978">
        <v>1</v>
      </c>
      <c r="I3978">
        <v>1</v>
      </c>
      <c r="J3978">
        <v>1</v>
      </c>
      <c r="K3978">
        <v>1</v>
      </c>
      <c r="L3978">
        <v>1</v>
      </c>
      <c r="M3978" s="181"/>
      <c r="N3978" s="171" t="str">
        <f t="shared" si="189"/>
        <v>852121-100000-OS</v>
      </c>
      <c r="O3978" s="172" t="str">
        <f>IF(B3978="NET","",IF(B3978="","",IFERROR(VLOOKUP(N3978,EAN!$A:$B,2,FALSE),"MANGLER - MÅ OPPDATERE EAN-FANEN")))</f>
        <v>MANGLER - MÅ OPPDATERE EAN-FANEN</v>
      </c>
      <c r="P3978" s="171">
        <f t="shared" si="190"/>
        <v>1</v>
      </c>
      <c r="Q3978" s="171">
        <f t="shared" si="191"/>
        <v>1</v>
      </c>
      <c r="S3978" s="102" t="str">
        <f>IF(B3978="NET","",IFERROR(VLOOKUP(O3978,'2) Order Form'!$V$9:$V$905,1,FALSE),"Ikke med I order form"))</f>
        <v>Ikke med I order form</v>
      </c>
    </row>
    <row r="3979" spans="1:19">
      <c r="A3979" s="140">
        <v>852122</v>
      </c>
      <c r="B3979" t="s">
        <v>170</v>
      </c>
      <c r="H3979" s="140">
        <v>202341</v>
      </c>
      <c r="I3979" s="140">
        <v>202342</v>
      </c>
      <c r="J3979" s="140">
        <v>202343</v>
      </c>
      <c r="K3979" s="140">
        <v>202344</v>
      </c>
      <c r="L3979" s="140">
        <v>202345</v>
      </c>
      <c r="M3979" s="181"/>
      <c r="N3979" s="171" t="str">
        <f t="shared" si="189"/>
        <v>852122-</v>
      </c>
      <c r="O3979" s="172" t="str">
        <f>IF(B3979="NET","",IF(B3979="","",IFERROR(VLOOKUP(N3979,EAN!$A:$B,2,FALSE),"MANGLER - MÅ OPPDATERE EAN-FANEN")))</f>
        <v/>
      </c>
      <c r="P3979" s="171">
        <f t="shared" si="190"/>
        <v>202341</v>
      </c>
      <c r="Q3979" s="171">
        <f t="shared" si="191"/>
        <v>202345</v>
      </c>
      <c r="S3979" s="102" t="str">
        <f>IF(B3979="NET","",IFERROR(VLOOKUP(O3979,'2) Order Form'!$V$9:$V$905,1,FALSE),"Ikke med I order form"))</f>
        <v/>
      </c>
    </row>
    <row r="3980" spans="1:19">
      <c r="A3980">
        <v>852122</v>
      </c>
      <c r="B3980" t="s">
        <v>3876</v>
      </c>
      <c r="C3980" t="s">
        <v>3939</v>
      </c>
      <c r="D3980" t="s">
        <v>230</v>
      </c>
      <c r="E3980" t="s">
        <v>107</v>
      </c>
      <c r="F3980" t="s">
        <v>78</v>
      </c>
      <c r="G3980" t="s">
        <v>111</v>
      </c>
      <c r="H3980">
        <v>25</v>
      </c>
      <c r="I3980">
        <v>25</v>
      </c>
      <c r="J3980">
        <v>25</v>
      </c>
      <c r="K3980">
        <v>25</v>
      </c>
      <c r="L3980">
        <v>25</v>
      </c>
      <c r="M3980" s="181"/>
      <c r="N3980" s="171" t="str">
        <f t="shared" si="189"/>
        <v>852122-060000-OS</v>
      </c>
      <c r="O3980" s="172" t="str">
        <f>IF(B3980="NET","",IF(B3980="","",IFERROR(VLOOKUP(N3980,EAN!$A:$B,2,FALSE),"MANGLER - MÅ OPPDATERE EAN-FANEN")))</f>
        <v>MANGLER - MÅ OPPDATERE EAN-FANEN</v>
      </c>
      <c r="P3980" s="171">
        <f t="shared" si="190"/>
        <v>25</v>
      </c>
      <c r="Q3980" s="171">
        <f t="shared" si="191"/>
        <v>25</v>
      </c>
      <c r="S3980" s="102" t="str">
        <f>IF(B3980="NET","",IFERROR(VLOOKUP(O3980,'2) Order Form'!$V$9:$V$905,1,FALSE),"Ikke med I order form"))</f>
        <v>Ikke med I order form</v>
      </c>
    </row>
    <row r="3981" spans="1:19">
      <c r="A3981">
        <v>852122</v>
      </c>
      <c r="B3981" t="s">
        <v>3876</v>
      </c>
      <c r="C3981" t="s">
        <v>3939</v>
      </c>
      <c r="D3981" t="s">
        <v>231</v>
      </c>
      <c r="E3981" t="s">
        <v>106</v>
      </c>
      <c r="F3981" t="s">
        <v>78</v>
      </c>
      <c r="G3981" t="s">
        <v>111</v>
      </c>
      <c r="H3981">
        <v>7</v>
      </c>
      <c r="I3981">
        <v>7</v>
      </c>
      <c r="J3981">
        <v>7</v>
      </c>
      <c r="K3981">
        <v>7</v>
      </c>
      <c r="L3981">
        <v>7</v>
      </c>
      <c r="M3981" s="181"/>
      <c r="N3981" s="171" t="str">
        <f t="shared" si="189"/>
        <v>852122-070000-OS</v>
      </c>
      <c r="O3981" s="172" t="str">
        <f>IF(B3981="NET","",IF(B3981="","",IFERROR(VLOOKUP(N3981,EAN!$A:$B,2,FALSE),"MANGLER - MÅ OPPDATERE EAN-FANEN")))</f>
        <v>MANGLER - MÅ OPPDATERE EAN-FANEN</v>
      </c>
      <c r="P3981" s="171">
        <f t="shared" si="190"/>
        <v>7</v>
      </c>
      <c r="Q3981" s="171">
        <f t="shared" si="191"/>
        <v>7</v>
      </c>
      <c r="S3981" s="102" t="str">
        <f>IF(B3981="NET","",IFERROR(VLOOKUP(O3981,'2) Order Form'!$V$9:$V$905,1,FALSE),"Ikke med I order form"))</f>
        <v>Ikke med I order form</v>
      </c>
    </row>
    <row r="3982" spans="1:19">
      <c r="A3982">
        <v>852122</v>
      </c>
      <c r="B3982" t="s">
        <v>3876</v>
      </c>
      <c r="C3982" t="s">
        <v>3939</v>
      </c>
      <c r="D3982" t="s">
        <v>232</v>
      </c>
      <c r="E3982" t="s">
        <v>233</v>
      </c>
      <c r="F3982" t="s">
        <v>78</v>
      </c>
      <c r="G3982" t="s">
        <v>111</v>
      </c>
      <c r="H3982">
        <v>44</v>
      </c>
      <c r="I3982">
        <v>44</v>
      </c>
      <c r="J3982">
        <v>44</v>
      </c>
      <c r="K3982">
        <v>44</v>
      </c>
      <c r="L3982">
        <v>44</v>
      </c>
      <c r="M3982" s="181"/>
      <c r="N3982" s="171" t="str">
        <f t="shared" si="189"/>
        <v>852122-150000-OS</v>
      </c>
      <c r="O3982" s="172" t="str">
        <f>IF(B3982="NET","",IF(B3982="","",IFERROR(VLOOKUP(N3982,EAN!$A:$B,2,FALSE),"MANGLER - MÅ OPPDATERE EAN-FANEN")))</f>
        <v>MANGLER - MÅ OPPDATERE EAN-FANEN</v>
      </c>
      <c r="P3982" s="171">
        <f t="shared" si="190"/>
        <v>44</v>
      </c>
      <c r="Q3982" s="171">
        <f t="shared" si="191"/>
        <v>44</v>
      </c>
      <c r="S3982" s="102" t="str">
        <f>IF(B3982="NET","",IFERROR(VLOOKUP(O3982,'2) Order Form'!$V$9:$V$905,1,FALSE),"Ikke med I order form"))</f>
        <v>Ikke med I order form</v>
      </c>
    </row>
    <row r="3983" spans="1:19">
      <c r="A3983">
        <v>852122</v>
      </c>
      <c r="B3983" t="s">
        <v>3876</v>
      </c>
      <c r="C3983" t="s">
        <v>3939</v>
      </c>
      <c r="D3983" t="s">
        <v>234</v>
      </c>
      <c r="E3983" t="s">
        <v>235</v>
      </c>
      <c r="F3983" t="s">
        <v>78</v>
      </c>
      <c r="G3983" t="s">
        <v>111</v>
      </c>
      <c r="H3983">
        <v>35</v>
      </c>
      <c r="I3983">
        <v>35</v>
      </c>
      <c r="J3983">
        <v>35</v>
      </c>
      <c r="K3983">
        <v>35</v>
      </c>
      <c r="L3983">
        <v>35</v>
      </c>
      <c r="M3983" s="181"/>
      <c r="N3983" s="171" t="str">
        <f t="shared" si="189"/>
        <v>852122-160000-OS</v>
      </c>
      <c r="O3983" s="172" t="str">
        <f>IF(B3983="NET","",IF(B3983="","",IFERROR(VLOOKUP(N3983,EAN!$A:$B,2,FALSE),"MANGLER - MÅ OPPDATERE EAN-FANEN")))</f>
        <v>MANGLER - MÅ OPPDATERE EAN-FANEN</v>
      </c>
      <c r="P3983" s="171">
        <f t="shared" si="190"/>
        <v>35</v>
      </c>
      <c r="Q3983" s="171">
        <f t="shared" si="191"/>
        <v>35</v>
      </c>
      <c r="S3983" s="102" t="str">
        <f>IF(B3983="NET","",IFERROR(VLOOKUP(O3983,'2) Order Form'!$V$9:$V$905,1,FALSE),"Ikke med I order form"))</f>
        <v>Ikke med I order form</v>
      </c>
    </row>
    <row r="3984" spans="1:19">
      <c r="A3984">
        <v>852122</v>
      </c>
      <c r="B3984" t="s">
        <v>3876</v>
      </c>
      <c r="C3984" t="s">
        <v>3939</v>
      </c>
      <c r="D3984" t="s">
        <v>3930</v>
      </c>
      <c r="E3984" t="s">
        <v>3931</v>
      </c>
      <c r="F3984" t="s">
        <v>78</v>
      </c>
      <c r="G3984" t="s">
        <v>111</v>
      </c>
      <c r="H3984">
        <v>162</v>
      </c>
      <c r="I3984">
        <v>162</v>
      </c>
      <c r="J3984">
        <v>162</v>
      </c>
      <c r="K3984">
        <v>162</v>
      </c>
      <c r="L3984">
        <v>162</v>
      </c>
      <c r="M3984" s="181"/>
      <c r="N3984" s="171" t="str">
        <f t="shared" si="189"/>
        <v>852122-170000-OS</v>
      </c>
      <c r="O3984" s="172" t="str">
        <f>IF(B3984="NET","",IF(B3984="","",IFERROR(VLOOKUP(N3984,EAN!$A:$B,2,FALSE),"MANGLER - MÅ OPPDATERE EAN-FANEN")))</f>
        <v>MANGLER - MÅ OPPDATERE EAN-FANEN</v>
      </c>
      <c r="P3984" s="171">
        <f t="shared" si="190"/>
        <v>162</v>
      </c>
      <c r="Q3984" s="171">
        <f t="shared" si="191"/>
        <v>162</v>
      </c>
      <c r="S3984" s="102" t="str">
        <f>IF(B3984="NET","",IFERROR(VLOOKUP(O3984,'2) Order Form'!$V$9:$V$905,1,FALSE),"Ikke med I order form"))</f>
        <v>Ikke med I order form</v>
      </c>
    </row>
    <row r="3985" spans="1:19">
      <c r="A3985">
        <v>852122</v>
      </c>
      <c r="B3985" t="s">
        <v>3876</v>
      </c>
      <c r="C3985" t="s">
        <v>3939</v>
      </c>
      <c r="D3985" t="s">
        <v>238</v>
      </c>
      <c r="E3985" t="s">
        <v>239</v>
      </c>
      <c r="F3985" t="s">
        <v>78</v>
      </c>
      <c r="G3985" t="s">
        <v>111</v>
      </c>
      <c r="H3985">
        <v>18</v>
      </c>
      <c r="I3985">
        <v>18</v>
      </c>
      <c r="J3985">
        <v>18</v>
      </c>
      <c r="K3985">
        <v>18</v>
      </c>
      <c r="L3985">
        <v>18</v>
      </c>
      <c r="M3985" s="181"/>
      <c r="N3985" s="171" t="str">
        <f t="shared" si="189"/>
        <v>852122-180000-OS</v>
      </c>
      <c r="O3985" s="172" t="str">
        <f>IF(B3985="NET","",IF(B3985="","",IFERROR(VLOOKUP(N3985,EAN!$A:$B,2,FALSE),"MANGLER - MÅ OPPDATERE EAN-FANEN")))</f>
        <v>MANGLER - MÅ OPPDATERE EAN-FANEN</v>
      </c>
      <c r="P3985" s="171">
        <f t="shared" si="190"/>
        <v>18</v>
      </c>
      <c r="Q3985" s="171">
        <f t="shared" si="191"/>
        <v>18</v>
      </c>
      <c r="S3985" s="102" t="str">
        <f>IF(B3985="NET","",IFERROR(VLOOKUP(O3985,'2) Order Form'!$V$9:$V$905,1,FALSE),"Ikke med I order form"))</f>
        <v>Ikke med I order form</v>
      </c>
    </row>
    <row r="3986" spans="1:19">
      <c r="A3986">
        <v>852122</v>
      </c>
      <c r="B3986" t="s">
        <v>3876</v>
      </c>
      <c r="C3986" t="s">
        <v>3939</v>
      </c>
      <c r="D3986" t="s">
        <v>236</v>
      </c>
      <c r="E3986" t="s">
        <v>237</v>
      </c>
      <c r="F3986" t="s">
        <v>78</v>
      </c>
      <c r="G3986" t="s">
        <v>111</v>
      </c>
      <c r="H3986">
        <v>0</v>
      </c>
      <c r="I3986">
        <v>0</v>
      </c>
      <c r="J3986">
        <v>0</v>
      </c>
      <c r="K3986">
        <v>0</v>
      </c>
      <c r="L3986">
        <v>0</v>
      </c>
      <c r="M3986" s="181"/>
      <c r="N3986" s="171" t="str">
        <f t="shared" si="189"/>
        <v>852122-200000-OS</v>
      </c>
      <c r="O3986" s="172" t="str">
        <f>IF(B3986="NET","",IF(B3986="","",IFERROR(VLOOKUP(N3986,EAN!$A:$B,2,FALSE),"MANGLER - MÅ OPPDATERE EAN-FANEN")))</f>
        <v>MANGLER - MÅ OPPDATERE EAN-FANEN</v>
      </c>
      <c r="P3986" s="171">
        <f t="shared" si="190"/>
        <v>0</v>
      </c>
      <c r="Q3986" s="171">
        <f t="shared" si="191"/>
        <v>0</v>
      </c>
      <c r="S3986" s="102" t="str">
        <f>IF(B3986="NET","",IFERROR(VLOOKUP(O3986,'2) Order Form'!$V$9:$V$905,1,FALSE),"Ikke med I order form"))</f>
        <v>Ikke med I order form</v>
      </c>
    </row>
    <row r="3987" spans="1:19">
      <c r="A3987" s="140">
        <v>852124</v>
      </c>
      <c r="B3987" t="s">
        <v>170</v>
      </c>
      <c r="H3987" s="140">
        <v>202341</v>
      </c>
      <c r="I3987" s="140">
        <v>202342</v>
      </c>
      <c r="J3987" s="140">
        <v>202343</v>
      </c>
      <c r="K3987" s="140">
        <v>202344</v>
      </c>
      <c r="L3987" s="140">
        <v>202345</v>
      </c>
      <c r="M3987" s="181"/>
      <c r="N3987" s="171" t="str">
        <f t="shared" si="189"/>
        <v>852124-</v>
      </c>
      <c r="O3987" s="172" t="str">
        <f>IF(B3987="NET","",IF(B3987="","",IFERROR(VLOOKUP(N3987,EAN!$A:$B,2,FALSE),"MANGLER - MÅ OPPDATERE EAN-FANEN")))</f>
        <v/>
      </c>
      <c r="P3987" s="171">
        <f t="shared" si="190"/>
        <v>202341</v>
      </c>
      <c r="Q3987" s="171">
        <f t="shared" si="191"/>
        <v>202345</v>
      </c>
      <c r="S3987" s="102" t="str">
        <f>IF(B3987="NET","",IFERROR(VLOOKUP(O3987,'2) Order Form'!$V$9:$V$905,1,FALSE),"Ikke med I order form"))</f>
        <v/>
      </c>
    </row>
    <row r="3988" spans="1:19">
      <c r="A3988">
        <v>852124</v>
      </c>
      <c r="B3988" t="s">
        <v>3877</v>
      </c>
      <c r="C3988" t="s">
        <v>3939</v>
      </c>
      <c r="D3988" t="s">
        <v>240</v>
      </c>
      <c r="E3988" t="s">
        <v>108</v>
      </c>
      <c r="F3988" t="s">
        <v>78</v>
      </c>
      <c r="G3988" t="s">
        <v>111</v>
      </c>
      <c r="H3988">
        <v>6</v>
      </c>
      <c r="I3988">
        <v>6</v>
      </c>
      <c r="J3988">
        <v>6</v>
      </c>
      <c r="K3988">
        <v>6</v>
      </c>
      <c r="L3988">
        <v>6</v>
      </c>
      <c r="M3988" s="181"/>
      <c r="N3988" s="171" t="str">
        <f t="shared" si="189"/>
        <v>852124-100000-OS</v>
      </c>
      <c r="O3988" s="172" t="str">
        <f>IF(B3988="NET","",IF(B3988="","",IFERROR(VLOOKUP(N3988,EAN!$A:$B,2,FALSE),"MANGLER - MÅ OPPDATERE EAN-FANEN")))</f>
        <v>MANGLER - MÅ OPPDATERE EAN-FANEN</v>
      </c>
      <c r="P3988" s="171">
        <f t="shared" si="190"/>
        <v>6</v>
      </c>
      <c r="Q3988" s="171">
        <f t="shared" si="191"/>
        <v>6</v>
      </c>
      <c r="S3988" s="102" t="str">
        <f>IF(B3988="NET","",IFERROR(VLOOKUP(O3988,'2) Order Form'!$V$9:$V$905,1,FALSE),"Ikke med I order form"))</f>
        <v>Ikke med I order form</v>
      </c>
    </row>
    <row r="3989" spans="1:19">
      <c r="A3989" s="140">
        <v>852125</v>
      </c>
      <c r="B3989" t="s">
        <v>170</v>
      </c>
      <c r="H3989" s="140">
        <v>202341</v>
      </c>
      <c r="I3989" s="140">
        <v>202342</v>
      </c>
      <c r="J3989" s="140">
        <v>202343</v>
      </c>
      <c r="K3989" s="140">
        <v>202344</v>
      </c>
      <c r="L3989" s="140">
        <v>202345</v>
      </c>
      <c r="M3989" s="181"/>
      <c r="N3989" s="171" t="str">
        <f t="shared" si="189"/>
        <v>852125-</v>
      </c>
      <c r="O3989" s="172" t="str">
        <f>IF(B3989="NET","",IF(B3989="","",IFERROR(VLOOKUP(N3989,EAN!$A:$B,2,FALSE),"MANGLER - MÅ OPPDATERE EAN-FANEN")))</f>
        <v/>
      </c>
      <c r="P3989" s="171">
        <f t="shared" si="190"/>
        <v>202341</v>
      </c>
      <c r="Q3989" s="171">
        <f t="shared" si="191"/>
        <v>202345</v>
      </c>
      <c r="S3989" s="102" t="str">
        <f>IF(B3989="NET","",IFERROR(VLOOKUP(O3989,'2) Order Form'!$V$9:$V$905,1,FALSE),"Ikke med I order form"))</f>
        <v/>
      </c>
    </row>
    <row r="3990" spans="1:19">
      <c r="A3990">
        <v>852125</v>
      </c>
      <c r="B3990" t="s">
        <v>3878</v>
      </c>
      <c r="C3990" t="s">
        <v>3939</v>
      </c>
      <c r="D3990" t="s">
        <v>3871</v>
      </c>
      <c r="E3990" t="s">
        <v>3872</v>
      </c>
      <c r="F3990" t="s">
        <v>78</v>
      </c>
      <c r="G3990" t="s">
        <v>111</v>
      </c>
      <c r="H3990">
        <v>36</v>
      </c>
      <c r="I3990">
        <v>36</v>
      </c>
      <c r="J3990">
        <v>36</v>
      </c>
      <c r="K3990">
        <v>36</v>
      </c>
      <c r="L3990">
        <v>36</v>
      </c>
      <c r="M3990" s="181"/>
      <c r="N3990" s="171" t="str">
        <f t="shared" si="189"/>
        <v>852125-040000-OS</v>
      </c>
      <c r="O3990" s="172" t="str">
        <f>IF(B3990="NET","",IF(B3990="","",IFERROR(VLOOKUP(N3990,EAN!$A:$B,2,FALSE),"MANGLER - MÅ OPPDATERE EAN-FANEN")))</f>
        <v>MANGLER - MÅ OPPDATERE EAN-FANEN</v>
      </c>
      <c r="P3990" s="171">
        <f t="shared" si="190"/>
        <v>36</v>
      </c>
      <c r="Q3990" s="171">
        <f t="shared" si="191"/>
        <v>36</v>
      </c>
      <c r="S3990" s="102" t="str">
        <f>IF(B3990="NET","",IFERROR(VLOOKUP(O3990,'2) Order Form'!$V$9:$V$905,1,FALSE),"Ikke med I order form"))</f>
        <v>Ikke med I order form</v>
      </c>
    </row>
    <row r="3991" spans="1:19">
      <c r="A3991">
        <v>852125</v>
      </c>
      <c r="B3991" t="s">
        <v>3878</v>
      </c>
      <c r="C3991" t="s">
        <v>3939</v>
      </c>
      <c r="D3991" t="s">
        <v>230</v>
      </c>
      <c r="E3991" t="s">
        <v>107</v>
      </c>
      <c r="F3991" t="s">
        <v>78</v>
      </c>
      <c r="G3991" t="s">
        <v>111</v>
      </c>
      <c r="H3991">
        <v>2</v>
      </c>
      <c r="I3991">
        <v>2</v>
      </c>
      <c r="J3991">
        <v>2</v>
      </c>
      <c r="K3991">
        <v>2</v>
      </c>
      <c r="L3991">
        <v>2</v>
      </c>
      <c r="M3991" s="181"/>
      <c r="N3991" s="171" t="str">
        <f t="shared" si="189"/>
        <v>852125-060000-OS</v>
      </c>
      <c r="O3991" s="172" t="str">
        <f>IF(B3991="NET","",IF(B3991="","",IFERROR(VLOOKUP(N3991,EAN!$A:$B,2,FALSE),"MANGLER - MÅ OPPDATERE EAN-FANEN")))</f>
        <v>MANGLER - MÅ OPPDATERE EAN-FANEN</v>
      </c>
      <c r="P3991" s="171">
        <f t="shared" si="190"/>
        <v>2</v>
      </c>
      <c r="Q3991" s="171">
        <f t="shared" si="191"/>
        <v>2</v>
      </c>
      <c r="S3991" s="102" t="str">
        <f>IF(B3991="NET","",IFERROR(VLOOKUP(O3991,'2) Order Form'!$V$9:$V$905,1,FALSE),"Ikke med I order form"))</f>
        <v>Ikke med I order form</v>
      </c>
    </row>
    <row r="3992" spans="1:19">
      <c r="A3992">
        <v>852125</v>
      </c>
      <c r="B3992" t="s">
        <v>3878</v>
      </c>
      <c r="C3992" t="s">
        <v>3939</v>
      </c>
      <c r="D3992" t="s">
        <v>231</v>
      </c>
      <c r="E3992" t="s">
        <v>106</v>
      </c>
      <c r="F3992" t="s">
        <v>78</v>
      </c>
      <c r="G3992" t="s">
        <v>111</v>
      </c>
      <c r="H3992">
        <v>13</v>
      </c>
      <c r="I3992">
        <v>13</v>
      </c>
      <c r="J3992">
        <v>13</v>
      </c>
      <c r="K3992">
        <v>13</v>
      </c>
      <c r="L3992">
        <v>13</v>
      </c>
      <c r="M3992" s="181"/>
      <c r="N3992" s="171" t="str">
        <f t="shared" si="189"/>
        <v>852125-070000-OS</v>
      </c>
      <c r="O3992" s="172" t="str">
        <f>IF(B3992="NET","",IF(B3992="","",IFERROR(VLOOKUP(N3992,EAN!$A:$B,2,FALSE),"MANGLER - MÅ OPPDATERE EAN-FANEN")))</f>
        <v>MANGLER - MÅ OPPDATERE EAN-FANEN</v>
      </c>
      <c r="P3992" s="171">
        <f t="shared" si="190"/>
        <v>13</v>
      </c>
      <c r="Q3992" s="171">
        <f t="shared" si="191"/>
        <v>13</v>
      </c>
      <c r="S3992" s="102" t="str">
        <f>IF(B3992="NET","",IFERROR(VLOOKUP(O3992,'2) Order Form'!$V$9:$V$905,1,FALSE),"Ikke med I order form"))</f>
        <v>Ikke med I order form</v>
      </c>
    </row>
    <row r="3993" spans="1:19">
      <c r="A3993">
        <v>852125</v>
      </c>
      <c r="B3993" t="s">
        <v>3878</v>
      </c>
      <c r="C3993" t="s">
        <v>3939</v>
      </c>
      <c r="D3993" t="s">
        <v>232</v>
      </c>
      <c r="E3993" t="s">
        <v>233</v>
      </c>
      <c r="F3993" t="s">
        <v>78</v>
      </c>
      <c r="G3993" t="s">
        <v>111</v>
      </c>
      <c r="H3993">
        <v>32</v>
      </c>
      <c r="I3993">
        <v>32</v>
      </c>
      <c r="J3993">
        <v>32</v>
      </c>
      <c r="K3993">
        <v>32</v>
      </c>
      <c r="L3993">
        <v>32</v>
      </c>
      <c r="M3993" s="181"/>
      <c r="N3993" s="171" t="str">
        <f t="shared" si="189"/>
        <v>852125-150000-OS</v>
      </c>
      <c r="O3993" s="172" t="str">
        <f>IF(B3993="NET","",IF(B3993="","",IFERROR(VLOOKUP(N3993,EAN!$A:$B,2,FALSE),"MANGLER - MÅ OPPDATERE EAN-FANEN")))</f>
        <v>MANGLER - MÅ OPPDATERE EAN-FANEN</v>
      </c>
      <c r="P3993" s="171">
        <f t="shared" si="190"/>
        <v>32</v>
      </c>
      <c r="Q3993" s="171">
        <f t="shared" si="191"/>
        <v>32</v>
      </c>
      <c r="S3993" s="102" t="str">
        <f>IF(B3993="NET","",IFERROR(VLOOKUP(O3993,'2) Order Form'!$V$9:$V$905,1,FALSE),"Ikke med I order form"))</f>
        <v>Ikke med I order form</v>
      </c>
    </row>
    <row r="3994" spans="1:19">
      <c r="A3994">
        <v>852125</v>
      </c>
      <c r="B3994" t="s">
        <v>3878</v>
      </c>
      <c r="C3994" t="s">
        <v>3939</v>
      </c>
      <c r="D3994" t="s">
        <v>234</v>
      </c>
      <c r="E3994" t="s">
        <v>235</v>
      </c>
      <c r="F3994" t="s">
        <v>78</v>
      </c>
      <c r="G3994" t="s">
        <v>111</v>
      </c>
      <c r="H3994">
        <v>7</v>
      </c>
      <c r="I3994">
        <v>7</v>
      </c>
      <c r="J3994">
        <v>7</v>
      </c>
      <c r="K3994">
        <v>7</v>
      </c>
      <c r="L3994">
        <v>7</v>
      </c>
      <c r="M3994" s="181"/>
      <c r="N3994" s="171" t="str">
        <f t="shared" si="189"/>
        <v>852125-160000-OS</v>
      </c>
      <c r="O3994" s="172" t="str">
        <f>IF(B3994="NET","",IF(B3994="","",IFERROR(VLOOKUP(N3994,EAN!$A:$B,2,FALSE),"MANGLER - MÅ OPPDATERE EAN-FANEN")))</f>
        <v>MANGLER - MÅ OPPDATERE EAN-FANEN</v>
      </c>
      <c r="P3994" s="171">
        <f t="shared" si="190"/>
        <v>7</v>
      </c>
      <c r="Q3994" s="171">
        <f t="shared" si="191"/>
        <v>7</v>
      </c>
      <c r="S3994" s="102" t="str">
        <f>IF(B3994="NET","",IFERROR(VLOOKUP(O3994,'2) Order Form'!$V$9:$V$905,1,FALSE),"Ikke med I order form"))</f>
        <v>Ikke med I order form</v>
      </c>
    </row>
    <row r="3995" spans="1:19">
      <c r="A3995">
        <v>852125</v>
      </c>
      <c r="B3995" t="s">
        <v>3878</v>
      </c>
      <c r="C3995" t="s">
        <v>3939</v>
      </c>
      <c r="D3995" t="s">
        <v>3930</v>
      </c>
      <c r="E3995" t="s">
        <v>3931</v>
      </c>
      <c r="F3995" t="s">
        <v>78</v>
      </c>
      <c r="G3995" t="s">
        <v>111</v>
      </c>
      <c r="H3995">
        <v>84</v>
      </c>
      <c r="I3995">
        <v>84</v>
      </c>
      <c r="J3995">
        <v>84</v>
      </c>
      <c r="K3995">
        <v>84</v>
      </c>
      <c r="L3995">
        <v>84</v>
      </c>
      <c r="M3995" s="181"/>
      <c r="N3995" s="171" t="str">
        <f t="shared" si="189"/>
        <v>852125-170000-OS</v>
      </c>
      <c r="O3995" s="172" t="str">
        <f>IF(B3995="NET","",IF(B3995="","",IFERROR(VLOOKUP(N3995,EAN!$A:$B,2,FALSE),"MANGLER - MÅ OPPDATERE EAN-FANEN")))</f>
        <v>MANGLER - MÅ OPPDATERE EAN-FANEN</v>
      </c>
      <c r="P3995" s="171">
        <f t="shared" si="190"/>
        <v>84</v>
      </c>
      <c r="Q3995" s="171">
        <f t="shared" si="191"/>
        <v>84</v>
      </c>
      <c r="S3995" s="102" t="str">
        <f>IF(B3995="NET","",IFERROR(VLOOKUP(O3995,'2) Order Form'!$V$9:$V$905,1,FALSE),"Ikke med I order form"))</f>
        <v>Ikke med I order form</v>
      </c>
    </row>
    <row r="3996" spans="1:19">
      <c r="A3996">
        <v>852125</v>
      </c>
      <c r="B3996" t="s">
        <v>3878</v>
      </c>
      <c r="C3996" t="s">
        <v>3939</v>
      </c>
      <c r="D3996" t="s">
        <v>238</v>
      </c>
      <c r="E3996" t="s">
        <v>239</v>
      </c>
      <c r="F3996" t="s">
        <v>78</v>
      </c>
      <c r="G3996" t="s">
        <v>111</v>
      </c>
      <c r="H3996">
        <v>2</v>
      </c>
      <c r="I3996">
        <v>2</v>
      </c>
      <c r="J3996">
        <v>2</v>
      </c>
      <c r="K3996">
        <v>2</v>
      </c>
      <c r="L3996">
        <v>2</v>
      </c>
      <c r="M3996" s="181"/>
      <c r="N3996" s="171" t="str">
        <f t="shared" si="189"/>
        <v>852125-180000-OS</v>
      </c>
      <c r="O3996" s="172" t="str">
        <f>IF(B3996="NET","",IF(B3996="","",IFERROR(VLOOKUP(N3996,EAN!$A:$B,2,FALSE),"MANGLER - MÅ OPPDATERE EAN-FANEN")))</f>
        <v>MANGLER - MÅ OPPDATERE EAN-FANEN</v>
      </c>
      <c r="P3996" s="171">
        <f t="shared" si="190"/>
        <v>2</v>
      </c>
      <c r="Q3996" s="171">
        <f t="shared" si="191"/>
        <v>2</v>
      </c>
      <c r="S3996" s="102" t="str">
        <f>IF(B3996="NET","",IFERROR(VLOOKUP(O3996,'2) Order Form'!$V$9:$V$905,1,FALSE),"Ikke med I order form"))</f>
        <v>Ikke med I order form</v>
      </c>
    </row>
    <row r="3997" spans="1:19">
      <c r="A3997">
        <v>852125</v>
      </c>
      <c r="B3997" t="s">
        <v>3878</v>
      </c>
      <c r="C3997" t="s">
        <v>3939</v>
      </c>
      <c r="D3997" t="s">
        <v>241</v>
      </c>
      <c r="E3997" t="s">
        <v>242</v>
      </c>
      <c r="F3997" t="s">
        <v>78</v>
      </c>
      <c r="G3997" t="s">
        <v>111</v>
      </c>
      <c r="H3997">
        <v>13</v>
      </c>
      <c r="I3997">
        <v>13</v>
      </c>
      <c r="J3997">
        <v>13</v>
      </c>
      <c r="K3997">
        <v>13</v>
      </c>
      <c r="L3997">
        <v>13</v>
      </c>
      <c r="M3997" s="181"/>
      <c r="N3997" s="171" t="str">
        <f t="shared" ref="N3997:N4060" si="192">CONCATENATE(A3997,"-",D3997)</f>
        <v>852125-190000-OS</v>
      </c>
      <c r="O3997" s="172" t="str">
        <f>IF(B3997="NET","",IF(B3997="","",IFERROR(VLOOKUP(N3997,EAN!$A:$B,2,FALSE),"MANGLER - MÅ OPPDATERE EAN-FANEN")))</f>
        <v>MANGLER - MÅ OPPDATERE EAN-FANEN</v>
      </c>
      <c r="P3997" s="171">
        <f t="shared" ref="P3997:P4060" si="193">H3997</f>
        <v>13</v>
      </c>
      <c r="Q3997" s="171">
        <f t="shared" ref="Q3997:Q4060" si="194">L3997</f>
        <v>13</v>
      </c>
      <c r="S3997" s="102" t="str">
        <f>IF(B3997="NET","",IFERROR(VLOOKUP(O3997,'2) Order Form'!$V$9:$V$905,1,FALSE),"Ikke med I order form"))</f>
        <v>Ikke med I order form</v>
      </c>
    </row>
    <row r="3998" spans="1:19">
      <c r="A3998">
        <v>852125</v>
      </c>
      <c r="B3998" t="s">
        <v>3878</v>
      </c>
      <c r="C3998" t="s">
        <v>3939</v>
      </c>
      <c r="D3998" t="s">
        <v>236</v>
      </c>
      <c r="E3998" t="s">
        <v>237</v>
      </c>
      <c r="F3998" t="s">
        <v>78</v>
      </c>
      <c r="G3998" t="s">
        <v>111</v>
      </c>
      <c r="H3998">
        <v>0</v>
      </c>
      <c r="I3998">
        <v>0</v>
      </c>
      <c r="J3998">
        <v>0</v>
      </c>
      <c r="K3998">
        <v>0</v>
      </c>
      <c r="L3998">
        <v>0</v>
      </c>
      <c r="M3998" s="181"/>
      <c r="N3998" s="171" t="str">
        <f t="shared" si="192"/>
        <v>852125-200000-OS</v>
      </c>
      <c r="O3998" s="172" t="str">
        <f>IF(B3998="NET","",IF(B3998="","",IFERROR(VLOOKUP(N3998,EAN!$A:$B,2,FALSE),"MANGLER - MÅ OPPDATERE EAN-FANEN")))</f>
        <v>MANGLER - MÅ OPPDATERE EAN-FANEN</v>
      </c>
      <c r="P3998" s="171">
        <f t="shared" si="193"/>
        <v>0</v>
      </c>
      <c r="Q3998" s="171">
        <f t="shared" si="194"/>
        <v>0</v>
      </c>
      <c r="S3998" s="102" t="str">
        <f>IF(B3998="NET","",IFERROR(VLOOKUP(O3998,'2) Order Form'!$V$9:$V$905,1,FALSE),"Ikke med I order form"))</f>
        <v>Ikke med I order form</v>
      </c>
    </row>
    <row r="3999" spans="1:19">
      <c r="A3999" s="140">
        <v>852127</v>
      </c>
      <c r="B3999" t="s">
        <v>170</v>
      </c>
      <c r="H3999" s="140">
        <v>202341</v>
      </c>
      <c r="I3999" s="140">
        <v>202342</v>
      </c>
      <c r="J3999" s="140">
        <v>202343</v>
      </c>
      <c r="K3999" s="140">
        <v>202344</v>
      </c>
      <c r="L3999" s="140">
        <v>202345</v>
      </c>
      <c r="M3999" s="181"/>
      <c r="N3999" s="171" t="str">
        <f t="shared" si="192"/>
        <v>852127-</v>
      </c>
      <c r="O3999" s="172" t="str">
        <f>IF(B3999="NET","",IF(B3999="","",IFERROR(VLOOKUP(N3999,EAN!$A:$B,2,FALSE),"MANGLER - MÅ OPPDATERE EAN-FANEN")))</f>
        <v/>
      </c>
      <c r="P3999" s="171">
        <f t="shared" si="193"/>
        <v>202341</v>
      </c>
      <c r="Q3999" s="171">
        <f t="shared" si="194"/>
        <v>202345</v>
      </c>
      <c r="S3999" s="102" t="str">
        <f>IF(B3999="NET","",IFERROR(VLOOKUP(O3999,'2) Order Form'!$V$9:$V$905,1,FALSE),"Ikke med I order form"))</f>
        <v/>
      </c>
    </row>
    <row r="4000" spans="1:19">
      <c r="A4000">
        <v>852127</v>
      </c>
      <c r="B4000" t="s">
        <v>3879</v>
      </c>
      <c r="C4000" t="s">
        <v>3939</v>
      </c>
      <c r="D4000" t="s">
        <v>3880</v>
      </c>
      <c r="E4000" t="s">
        <v>3881</v>
      </c>
      <c r="F4000" t="s">
        <v>78</v>
      </c>
      <c r="G4000" t="s">
        <v>111</v>
      </c>
      <c r="H4000">
        <v>0</v>
      </c>
      <c r="I4000">
        <v>0</v>
      </c>
      <c r="J4000">
        <v>0</v>
      </c>
      <c r="K4000">
        <v>0</v>
      </c>
      <c r="L4000">
        <v>0</v>
      </c>
      <c r="M4000" s="181"/>
      <c r="N4000" s="171" t="str">
        <f t="shared" si="192"/>
        <v>852127-1000018-OS</v>
      </c>
      <c r="O4000" s="172" t="str">
        <f>IF(B4000="NET","",IF(B4000="","",IFERROR(VLOOKUP(N4000,EAN!$A:$B,2,FALSE),"MANGLER - MÅ OPPDATERE EAN-FANEN")))</f>
        <v>MANGLER - MÅ OPPDATERE EAN-FANEN</v>
      </c>
      <c r="P4000" s="171">
        <f t="shared" si="193"/>
        <v>0</v>
      </c>
      <c r="Q4000" s="171">
        <f t="shared" si="194"/>
        <v>0</v>
      </c>
      <c r="S4000" s="102" t="str">
        <f>IF(B4000="NET","",IFERROR(VLOOKUP(O4000,'2) Order Form'!$V$9:$V$905,1,FALSE),"Ikke med I order form"))</f>
        <v>Ikke med I order form</v>
      </c>
    </row>
    <row r="4001" spans="1:19">
      <c r="A4001" s="140">
        <v>852128</v>
      </c>
      <c r="B4001" t="s">
        <v>170</v>
      </c>
      <c r="H4001" s="140">
        <v>202341</v>
      </c>
      <c r="I4001" s="140">
        <v>202342</v>
      </c>
      <c r="J4001" s="140">
        <v>202343</v>
      </c>
      <c r="K4001" s="140">
        <v>202344</v>
      </c>
      <c r="L4001" s="140">
        <v>202345</v>
      </c>
      <c r="M4001" s="181"/>
      <c r="N4001" s="171" t="str">
        <f t="shared" si="192"/>
        <v>852128-</v>
      </c>
      <c r="O4001" s="172" t="str">
        <f>IF(B4001="NET","",IF(B4001="","",IFERROR(VLOOKUP(N4001,EAN!$A:$B,2,FALSE),"MANGLER - MÅ OPPDATERE EAN-FANEN")))</f>
        <v/>
      </c>
      <c r="P4001" s="171">
        <f t="shared" si="193"/>
        <v>202341</v>
      </c>
      <c r="Q4001" s="171">
        <f t="shared" si="194"/>
        <v>202345</v>
      </c>
      <c r="S4001" s="102" t="str">
        <f>IF(B4001="NET","",IFERROR(VLOOKUP(O4001,'2) Order Form'!$V$9:$V$905,1,FALSE),"Ikke med I order form"))</f>
        <v/>
      </c>
    </row>
    <row r="4002" spans="1:19">
      <c r="A4002">
        <v>852128</v>
      </c>
      <c r="B4002" t="s">
        <v>3882</v>
      </c>
      <c r="C4002" t="s">
        <v>3939</v>
      </c>
      <c r="D4002" t="s">
        <v>4132</v>
      </c>
      <c r="E4002" t="s">
        <v>4133</v>
      </c>
      <c r="F4002" t="s">
        <v>78</v>
      </c>
      <c r="G4002" t="s">
        <v>111</v>
      </c>
      <c r="H4002">
        <v>0</v>
      </c>
      <c r="I4002">
        <v>0</v>
      </c>
      <c r="J4002">
        <v>0</v>
      </c>
      <c r="K4002">
        <v>0</v>
      </c>
      <c r="L4002">
        <v>0</v>
      </c>
      <c r="M4002" s="181"/>
      <c r="N4002" s="171" t="str">
        <f t="shared" si="192"/>
        <v>852128-170101-OS</v>
      </c>
      <c r="O4002" s="172" t="str">
        <f>IF(B4002="NET","",IF(B4002="","",IFERROR(VLOOKUP(N4002,EAN!$A:$B,2,FALSE),"MANGLER - MÅ OPPDATERE EAN-FANEN")))</f>
        <v>MANGLER - MÅ OPPDATERE EAN-FANEN</v>
      </c>
      <c r="P4002" s="171">
        <f t="shared" si="193"/>
        <v>0</v>
      </c>
      <c r="Q4002" s="171">
        <f t="shared" si="194"/>
        <v>0</v>
      </c>
      <c r="S4002" s="102" t="str">
        <f>IF(B4002="NET","",IFERROR(VLOOKUP(O4002,'2) Order Form'!$V$9:$V$905,1,FALSE),"Ikke med I order form"))</f>
        <v>Ikke med I order form</v>
      </c>
    </row>
    <row r="4003" spans="1:19">
      <c r="A4003">
        <v>852128</v>
      </c>
      <c r="B4003" t="s">
        <v>3882</v>
      </c>
      <c r="C4003" t="s">
        <v>3939</v>
      </c>
      <c r="D4003" t="s">
        <v>3470</v>
      </c>
      <c r="E4003" t="s">
        <v>3471</v>
      </c>
      <c r="F4003" t="s">
        <v>78</v>
      </c>
      <c r="G4003" t="s">
        <v>214</v>
      </c>
      <c r="H4003">
        <v>2</v>
      </c>
      <c r="I4003">
        <v>2</v>
      </c>
      <c r="J4003">
        <v>2</v>
      </c>
      <c r="K4003">
        <v>2</v>
      </c>
      <c r="L4003">
        <v>2</v>
      </c>
      <c r="M4003" s="181"/>
      <c r="N4003" s="171" t="str">
        <f t="shared" si="192"/>
        <v>852128-180101-OS</v>
      </c>
      <c r="O4003" s="172" t="str">
        <f>IF(B4003="NET","",IF(B4003="","",IFERROR(VLOOKUP(N4003,EAN!$A:$B,2,FALSE),"MANGLER - MÅ OPPDATERE EAN-FANEN")))</f>
        <v>MANGLER - MÅ OPPDATERE EAN-FANEN</v>
      </c>
      <c r="P4003" s="171">
        <f t="shared" si="193"/>
        <v>2</v>
      </c>
      <c r="Q4003" s="171">
        <f t="shared" si="194"/>
        <v>2</v>
      </c>
      <c r="S4003" s="102" t="str">
        <f>IF(B4003="NET","",IFERROR(VLOOKUP(O4003,'2) Order Form'!$V$9:$V$905,1,FALSE),"Ikke med I order form"))</f>
        <v>Ikke med I order form</v>
      </c>
    </row>
    <row r="4004" spans="1:19">
      <c r="A4004" s="140">
        <v>852130</v>
      </c>
      <c r="B4004" t="s">
        <v>170</v>
      </c>
      <c r="H4004" s="140">
        <v>202341</v>
      </c>
      <c r="I4004" s="140">
        <v>202342</v>
      </c>
      <c r="J4004" s="140">
        <v>202343</v>
      </c>
      <c r="K4004" s="140">
        <v>202344</v>
      </c>
      <c r="L4004" s="140">
        <v>202345</v>
      </c>
      <c r="M4004" s="181"/>
      <c r="N4004" s="171" t="str">
        <f t="shared" si="192"/>
        <v>852130-</v>
      </c>
      <c r="O4004" s="172" t="str">
        <f>IF(B4004="NET","",IF(B4004="","",IFERROR(VLOOKUP(N4004,EAN!$A:$B,2,FALSE),"MANGLER - MÅ OPPDATERE EAN-FANEN")))</f>
        <v/>
      </c>
      <c r="P4004" s="171">
        <f t="shared" si="193"/>
        <v>202341</v>
      </c>
      <c r="Q4004" s="171">
        <f t="shared" si="194"/>
        <v>202345</v>
      </c>
      <c r="S4004" s="102" t="str">
        <f>IF(B4004="NET","",IFERROR(VLOOKUP(O4004,'2) Order Form'!$V$9:$V$905,1,FALSE),"Ikke med I order form"))</f>
        <v/>
      </c>
    </row>
    <row r="4005" spans="1:19">
      <c r="A4005">
        <v>852130</v>
      </c>
      <c r="B4005" t="s">
        <v>3883</v>
      </c>
      <c r="C4005" t="s">
        <v>3939</v>
      </c>
      <c r="D4005" t="s">
        <v>3802</v>
      </c>
      <c r="E4005" t="s">
        <v>3803</v>
      </c>
      <c r="F4005" t="s">
        <v>78</v>
      </c>
      <c r="G4005" t="s">
        <v>111</v>
      </c>
      <c r="H4005">
        <v>5</v>
      </c>
      <c r="I4005">
        <v>5</v>
      </c>
      <c r="J4005">
        <v>5</v>
      </c>
      <c r="K4005">
        <v>5</v>
      </c>
      <c r="L4005">
        <v>5</v>
      </c>
      <c r="M4005" s="181"/>
      <c r="N4005" s="171" t="str">
        <f t="shared" si="192"/>
        <v>852130-500101-OS</v>
      </c>
      <c r="O4005" s="172" t="str">
        <f>IF(B4005="NET","",IF(B4005="","",IFERROR(VLOOKUP(N4005,EAN!$A:$B,2,FALSE),"MANGLER - MÅ OPPDATERE EAN-FANEN")))</f>
        <v>MANGLER - MÅ OPPDATERE EAN-FANEN</v>
      </c>
      <c r="P4005" s="171">
        <f t="shared" si="193"/>
        <v>5</v>
      </c>
      <c r="Q4005" s="171">
        <f t="shared" si="194"/>
        <v>5</v>
      </c>
      <c r="S4005" s="102" t="str">
        <f>IF(B4005="NET","",IFERROR(VLOOKUP(O4005,'2) Order Form'!$V$9:$V$905,1,FALSE),"Ikke med I order form"))</f>
        <v>Ikke med I order form</v>
      </c>
    </row>
    <row r="4006" spans="1:19">
      <c r="A4006">
        <v>852130</v>
      </c>
      <c r="B4006" t="s">
        <v>3883</v>
      </c>
      <c r="C4006" t="s">
        <v>3939</v>
      </c>
      <c r="D4006" t="s">
        <v>3804</v>
      </c>
      <c r="E4006" t="s">
        <v>3805</v>
      </c>
      <c r="F4006" t="s">
        <v>78</v>
      </c>
      <c r="G4006" t="s">
        <v>214</v>
      </c>
      <c r="H4006">
        <v>6</v>
      </c>
      <c r="I4006">
        <v>6</v>
      </c>
      <c r="J4006">
        <v>6</v>
      </c>
      <c r="K4006">
        <v>6</v>
      </c>
      <c r="L4006">
        <v>6</v>
      </c>
      <c r="M4006" s="181"/>
      <c r="N4006" s="171" t="str">
        <f t="shared" si="192"/>
        <v>852130-510147-OS</v>
      </c>
      <c r="O4006" s="172" t="str">
        <f>IF(B4006="NET","",IF(B4006="","",IFERROR(VLOOKUP(N4006,EAN!$A:$B,2,FALSE),"MANGLER - MÅ OPPDATERE EAN-FANEN")))</f>
        <v>MANGLER - MÅ OPPDATERE EAN-FANEN</v>
      </c>
      <c r="P4006" s="171">
        <f t="shared" si="193"/>
        <v>6</v>
      </c>
      <c r="Q4006" s="171">
        <f t="shared" si="194"/>
        <v>6</v>
      </c>
      <c r="S4006" s="102" t="str">
        <f>IF(B4006="NET","",IFERROR(VLOOKUP(O4006,'2) Order Form'!$V$9:$V$905,1,FALSE),"Ikke med I order form"))</f>
        <v>Ikke med I order form</v>
      </c>
    </row>
    <row r="4007" spans="1:19">
      <c r="A4007">
        <v>852130</v>
      </c>
      <c r="B4007" t="s">
        <v>3883</v>
      </c>
      <c r="C4007" t="s">
        <v>3939</v>
      </c>
      <c r="D4007" t="s">
        <v>3808</v>
      </c>
      <c r="E4007" t="s">
        <v>3809</v>
      </c>
      <c r="F4007" t="s">
        <v>78</v>
      </c>
      <c r="G4007" t="s">
        <v>214</v>
      </c>
      <c r="H4007">
        <v>8</v>
      </c>
      <c r="I4007">
        <v>8</v>
      </c>
      <c r="J4007">
        <v>8</v>
      </c>
      <c r="K4007">
        <v>8</v>
      </c>
      <c r="L4007">
        <v>8</v>
      </c>
      <c r="M4007" s="181"/>
      <c r="N4007" s="171" t="str">
        <f t="shared" si="192"/>
        <v>852130-531836-OS</v>
      </c>
      <c r="O4007" s="172" t="str">
        <f>IF(B4007="NET","",IF(B4007="","",IFERROR(VLOOKUP(N4007,EAN!$A:$B,2,FALSE),"MANGLER - MÅ OPPDATERE EAN-FANEN")))</f>
        <v>MANGLER - MÅ OPPDATERE EAN-FANEN</v>
      </c>
      <c r="P4007" s="171">
        <f t="shared" si="193"/>
        <v>8</v>
      </c>
      <c r="Q4007" s="171">
        <f t="shared" si="194"/>
        <v>8</v>
      </c>
      <c r="S4007" s="102" t="str">
        <f>IF(B4007="NET","",IFERROR(VLOOKUP(O4007,'2) Order Form'!$V$9:$V$905,1,FALSE),"Ikke med I order form"))</f>
        <v>Ikke med I order form</v>
      </c>
    </row>
    <row r="4008" spans="1:19">
      <c r="A4008">
        <v>852130</v>
      </c>
      <c r="B4008" t="s">
        <v>3883</v>
      </c>
      <c r="C4008" t="s">
        <v>3939</v>
      </c>
      <c r="D4008" t="s">
        <v>4143</v>
      </c>
      <c r="E4008" t="s">
        <v>4144</v>
      </c>
      <c r="F4008" t="s">
        <v>78</v>
      </c>
      <c r="G4008" t="s">
        <v>111</v>
      </c>
      <c r="H4008">
        <v>0</v>
      </c>
      <c r="I4008">
        <v>0</v>
      </c>
      <c r="J4008">
        <v>0</v>
      </c>
      <c r="K4008">
        <v>0</v>
      </c>
      <c r="L4008">
        <v>0</v>
      </c>
      <c r="M4008" s="181"/>
      <c r="N4008" s="171" t="str">
        <f t="shared" si="192"/>
        <v>852130-562874-OS</v>
      </c>
      <c r="O4008" s="172" t="str">
        <f>IF(B4008="NET","",IF(B4008="","",IFERROR(VLOOKUP(N4008,EAN!$A:$B,2,FALSE),"MANGLER - MÅ OPPDATERE EAN-FANEN")))</f>
        <v>MANGLER - MÅ OPPDATERE EAN-FANEN</v>
      </c>
      <c r="P4008" s="171">
        <f t="shared" si="193"/>
        <v>0</v>
      </c>
      <c r="Q4008" s="171">
        <f t="shared" si="194"/>
        <v>0</v>
      </c>
      <c r="S4008" s="102" t="str">
        <f>IF(B4008="NET","",IFERROR(VLOOKUP(O4008,'2) Order Form'!$V$9:$V$905,1,FALSE),"Ikke med I order form"))</f>
        <v>Ikke med I order form</v>
      </c>
    </row>
    <row r="4009" spans="1:19">
      <c r="A4009" s="140">
        <v>852131</v>
      </c>
      <c r="B4009" t="s">
        <v>170</v>
      </c>
      <c r="H4009" s="140">
        <v>202341</v>
      </c>
      <c r="I4009" s="140">
        <v>202342</v>
      </c>
      <c r="J4009" s="140">
        <v>202343</v>
      </c>
      <c r="K4009" s="140">
        <v>202344</v>
      </c>
      <c r="L4009" s="140">
        <v>202345</v>
      </c>
      <c r="M4009" s="181"/>
      <c r="N4009" s="171" t="str">
        <f t="shared" si="192"/>
        <v>852131-</v>
      </c>
      <c r="O4009" s="172" t="str">
        <f>IF(B4009="NET","",IF(B4009="","",IFERROR(VLOOKUP(N4009,EAN!$A:$B,2,FALSE),"MANGLER - MÅ OPPDATERE EAN-FANEN")))</f>
        <v/>
      </c>
      <c r="P4009" s="171">
        <f t="shared" si="193"/>
        <v>202341</v>
      </c>
      <c r="Q4009" s="171">
        <f t="shared" si="194"/>
        <v>202345</v>
      </c>
      <c r="S4009" s="102" t="str">
        <f>IF(B4009="NET","",IFERROR(VLOOKUP(O4009,'2) Order Form'!$V$9:$V$905,1,FALSE),"Ikke med I order form"))</f>
        <v/>
      </c>
    </row>
    <row r="4010" spans="1:19">
      <c r="A4010">
        <v>852131</v>
      </c>
      <c r="B4010" t="s">
        <v>3884</v>
      </c>
      <c r="C4010" t="s">
        <v>3939</v>
      </c>
      <c r="D4010" t="s">
        <v>3817</v>
      </c>
      <c r="E4010" t="s">
        <v>3818</v>
      </c>
      <c r="F4010" t="s">
        <v>78</v>
      </c>
      <c r="G4010" t="s">
        <v>214</v>
      </c>
      <c r="H4010">
        <v>27</v>
      </c>
      <c r="I4010">
        <v>27</v>
      </c>
      <c r="J4010">
        <v>27</v>
      </c>
      <c r="K4010">
        <v>27</v>
      </c>
      <c r="L4010">
        <v>27</v>
      </c>
      <c r="M4010" s="181"/>
      <c r="N4010" s="171" t="str">
        <f t="shared" si="192"/>
        <v>852131-150137-OS</v>
      </c>
      <c r="O4010" s="172" t="str">
        <f>IF(B4010="NET","",IF(B4010="","",IFERROR(VLOOKUP(N4010,EAN!$A:$B,2,FALSE),"MANGLER - MÅ OPPDATERE EAN-FANEN")))</f>
        <v>MANGLER - MÅ OPPDATERE EAN-FANEN</v>
      </c>
      <c r="P4010" s="171">
        <f t="shared" si="193"/>
        <v>27</v>
      </c>
      <c r="Q4010" s="171">
        <f t="shared" si="194"/>
        <v>27</v>
      </c>
      <c r="S4010" s="102" t="str">
        <f>IF(B4010="NET","",IFERROR(VLOOKUP(O4010,'2) Order Form'!$V$9:$V$905,1,FALSE),"Ikke med I order form"))</f>
        <v>Ikke med I order form</v>
      </c>
    </row>
    <row r="4011" spans="1:19">
      <c r="A4011">
        <v>852131</v>
      </c>
      <c r="B4011" t="s">
        <v>3884</v>
      </c>
      <c r="C4011" t="s">
        <v>3939</v>
      </c>
      <c r="D4011" t="s">
        <v>3819</v>
      </c>
      <c r="E4011" t="s">
        <v>3820</v>
      </c>
      <c r="F4011" t="s">
        <v>78</v>
      </c>
      <c r="G4011" t="s">
        <v>214</v>
      </c>
      <c r="H4011">
        <v>4</v>
      </c>
      <c r="I4011">
        <v>4</v>
      </c>
      <c r="J4011">
        <v>4</v>
      </c>
      <c r="K4011">
        <v>4</v>
      </c>
      <c r="L4011">
        <v>4</v>
      </c>
      <c r="M4011" s="181"/>
      <c r="N4011" s="171" t="str">
        <f t="shared" si="192"/>
        <v>852131-156760-OS</v>
      </c>
      <c r="O4011" s="172" t="str">
        <f>IF(B4011="NET","",IF(B4011="","",IFERROR(VLOOKUP(N4011,EAN!$A:$B,2,FALSE),"MANGLER - MÅ OPPDATERE EAN-FANEN")))</f>
        <v>MANGLER - MÅ OPPDATERE EAN-FANEN</v>
      </c>
      <c r="P4011" s="171">
        <f t="shared" si="193"/>
        <v>4</v>
      </c>
      <c r="Q4011" s="171">
        <f t="shared" si="194"/>
        <v>4</v>
      </c>
      <c r="S4011" s="102" t="str">
        <f>IF(B4011="NET","",IFERROR(VLOOKUP(O4011,'2) Order Form'!$V$9:$V$905,1,FALSE),"Ikke med I order form"))</f>
        <v>Ikke med I order form</v>
      </c>
    </row>
    <row r="4012" spans="1:19">
      <c r="A4012">
        <v>852131</v>
      </c>
      <c r="B4012" t="s">
        <v>3884</v>
      </c>
      <c r="C4012" t="s">
        <v>3939</v>
      </c>
      <c r="D4012" t="s">
        <v>3821</v>
      </c>
      <c r="E4012" t="s">
        <v>3822</v>
      </c>
      <c r="F4012" t="s">
        <v>78</v>
      </c>
      <c r="G4012" t="s">
        <v>111</v>
      </c>
      <c r="H4012">
        <v>23</v>
      </c>
      <c r="I4012">
        <v>23</v>
      </c>
      <c r="J4012">
        <v>23</v>
      </c>
      <c r="K4012">
        <v>23</v>
      </c>
      <c r="L4012">
        <v>23</v>
      </c>
      <c r="M4012" s="181"/>
      <c r="N4012" s="171" t="str">
        <f t="shared" si="192"/>
        <v>852131-160437-OS</v>
      </c>
      <c r="O4012" s="172" t="str">
        <f>IF(B4012="NET","",IF(B4012="","",IFERROR(VLOOKUP(N4012,EAN!$A:$B,2,FALSE),"MANGLER - MÅ OPPDATERE EAN-FANEN")))</f>
        <v>MANGLER - MÅ OPPDATERE EAN-FANEN</v>
      </c>
      <c r="P4012" s="171">
        <f t="shared" si="193"/>
        <v>23</v>
      </c>
      <c r="Q4012" s="171">
        <f t="shared" si="194"/>
        <v>23</v>
      </c>
      <c r="S4012" s="102" t="str">
        <f>IF(B4012="NET","",IFERROR(VLOOKUP(O4012,'2) Order Form'!$V$9:$V$905,1,FALSE),"Ikke med I order form"))</f>
        <v>Ikke med I order form</v>
      </c>
    </row>
    <row r="4013" spans="1:19">
      <c r="A4013">
        <v>852131</v>
      </c>
      <c r="B4013" t="s">
        <v>3884</v>
      </c>
      <c r="C4013" t="s">
        <v>3939</v>
      </c>
      <c r="D4013" t="s">
        <v>3823</v>
      </c>
      <c r="E4013" t="s">
        <v>3824</v>
      </c>
      <c r="F4013" t="s">
        <v>78</v>
      </c>
      <c r="G4013" t="s">
        <v>214</v>
      </c>
      <c r="H4013">
        <v>20</v>
      </c>
      <c r="I4013">
        <v>20</v>
      </c>
      <c r="J4013">
        <v>20</v>
      </c>
      <c r="K4013">
        <v>20</v>
      </c>
      <c r="L4013">
        <v>20</v>
      </c>
      <c r="M4013" s="181"/>
      <c r="N4013" s="171" t="str">
        <f t="shared" si="192"/>
        <v>852131-161036-OS</v>
      </c>
      <c r="O4013" s="172" t="str">
        <f>IF(B4013="NET","",IF(B4013="","",IFERROR(VLOOKUP(N4013,EAN!$A:$B,2,FALSE),"MANGLER - MÅ OPPDATERE EAN-FANEN")))</f>
        <v>MANGLER - MÅ OPPDATERE EAN-FANEN</v>
      </c>
      <c r="P4013" s="171">
        <f t="shared" si="193"/>
        <v>20</v>
      </c>
      <c r="Q4013" s="171">
        <f t="shared" si="194"/>
        <v>20</v>
      </c>
      <c r="S4013" s="102" t="str">
        <f>IF(B4013="NET","",IFERROR(VLOOKUP(O4013,'2) Order Form'!$V$9:$V$905,1,FALSE),"Ikke med I order form"))</f>
        <v>Ikke med I order form</v>
      </c>
    </row>
    <row r="4014" spans="1:19">
      <c r="A4014" s="140">
        <v>852132</v>
      </c>
      <c r="B4014" t="s">
        <v>170</v>
      </c>
      <c r="H4014" s="140">
        <v>202341</v>
      </c>
      <c r="I4014" s="140">
        <v>202342</v>
      </c>
      <c r="J4014" s="140">
        <v>202343</v>
      </c>
      <c r="K4014" s="140">
        <v>202344</v>
      </c>
      <c r="L4014" s="140">
        <v>202345</v>
      </c>
      <c r="M4014" s="181"/>
      <c r="N4014" s="171" t="str">
        <f t="shared" si="192"/>
        <v>852132-</v>
      </c>
      <c r="O4014" s="172" t="str">
        <f>IF(B4014="NET","",IF(B4014="","",IFERROR(VLOOKUP(N4014,EAN!$A:$B,2,FALSE),"MANGLER - MÅ OPPDATERE EAN-FANEN")))</f>
        <v/>
      </c>
      <c r="P4014" s="171">
        <f t="shared" si="193"/>
        <v>202341</v>
      </c>
      <c r="Q4014" s="171">
        <f t="shared" si="194"/>
        <v>202345</v>
      </c>
      <c r="S4014" s="102" t="str">
        <f>IF(B4014="NET","",IFERROR(VLOOKUP(O4014,'2) Order Form'!$V$9:$V$905,1,FALSE),"Ikke med I order form"))</f>
        <v/>
      </c>
    </row>
    <row r="4015" spans="1:19">
      <c r="A4015">
        <v>852132</v>
      </c>
      <c r="B4015" t="s">
        <v>3885</v>
      </c>
      <c r="C4015" t="s">
        <v>3939</v>
      </c>
      <c r="D4015" t="s">
        <v>3802</v>
      </c>
      <c r="E4015" t="s">
        <v>3803</v>
      </c>
      <c r="F4015" t="s">
        <v>78</v>
      </c>
      <c r="G4015" t="s">
        <v>111</v>
      </c>
      <c r="H4015">
        <v>45</v>
      </c>
      <c r="I4015">
        <v>45</v>
      </c>
      <c r="J4015">
        <v>45</v>
      </c>
      <c r="K4015">
        <v>45</v>
      </c>
      <c r="L4015">
        <v>45</v>
      </c>
      <c r="M4015" s="181"/>
      <c r="N4015" s="171" t="str">
        <f t="shared" si="192"/>
        <v>852132-500101-OS</v>
      </c>
      <c r="O4015" s="172" t="str">
        <f>IF(B4015="NET","",IF(B4015="","",IFERROR(VLOOKUP(N4015,EAN!$A:$B,2,FALSE),"MANGLER - MÅ OPPDATERE EAN-FANEN")))</f>
        <v>MANGLER - MÅ OPPDATERE EAN-FANEN</v>
      </c>
      <c r="P4015" s="171">
        <f t="shared" si="193"/>
        <v>45</v>
      </c>
      <c r="Q4015" s="171">
        <f t="shared" si="194"/>
        <v>45</v>
      </c>
      <c r="S4015" s="102" t="str">
        <f>IF(B4015="NET","",IFERROR(VLOOKUP(O4015,'2) Order Form'!$V$9:$V$905,1,FALSE),"Ikke med I order form"))</f>
        <v>Ikke med I order form</v>
      </c>
    </row>
    <row r="4016" spans="1:19">
      <c r="A4016" s="140">
        <v>852133</v>
      </c>
      <c r="B4016" t="s">
        <v>170</v>
      </c>
      <c r="H4016" s="140">
        <v>202341</v>
      </c>
      <c r="I4016" s="140">
        <v>202342</v>
      </c>
      <c r="J4016" s="140">
        <v>202343</v>
      </c>
      <c r="K4016" s="140">
        <v>202344</v>
      </c>
      <c r="L4016" s="140">
        <v>202345</v>
      </c>
      <c r="M4016" s="181"/>
      <c r="N4016" s="171" t="str">
        <f t="shared" si="192"/>
        <v>852133-</v>
      </c>
      <c r="O4016" s="172" t="str">
        <f>IF(B4016="NET","",IF(B4016="","",IFERROR(VLOOKUP(N4016,EAN!$A:$B,2,FALSE),"MANGLER - MÅ OPPDATERE EAN-FANEN")))</f>
        <v/>
      </c>
      <c r="P4016" s="171">
        <f t="shared" si="193"/>
        <v>202341</v>
      </c>
      <c r="Q4016" s="171">
        <f t="shared" si="194"/>
        <v>202345</v>
      </c>
      <c r="S4016" s="102" t="str">
        <f>IF(B4016="NET","",IFERROR(VLOOKUP(O4016,'2) Order Form'!$V$9:$V$905,1,FALSE),"Ikke med I order form"))</f>
        <v/>
      </c>
    </row>
    <row r="4017" spans="1:19">
      <c r="A4017">
        <v>852133</v>
      </c>
      <c r="B4017" t="s">
        <v>3886</v>
      </c>
      <c r="C4017" t="s">
        <v>3939</v>
      </c>
      <c r="D4017" t="s">
        <v>3465</v>
      </c>
      <c r="E4017" t="s">
        <v>229</v>
      </c>
      <c r="F4017" t="s">
        <v>78</v>
      </c>
      <c r="G4017" t="s">
        <v>111</v>
      </c>
      <c r="H4017">
        <v>18</v>
      </c>
      <c r="I4017">
        <v>18</v>
      </c>
      <c r="J4017">
        <v>18</v>
      </c>
      <c r="K4017">
        <v>18</v>
      </c>
      <c r="L4017">
        <v>18</v>
      </c>
      <c r="M4017" s="181"/>
      <c r="N4017" s="171" t="str">
        <f t="shared" si="192"/>
        <v>852133-060101-OS</v>
      </c>
      <c r="O4017" s="172" t="str">
        <f>IF(B4017="NET","",IF(B4017="","",IFERROR(VLOOKUP(N4017,EAN!$A:$B,2,FALSE),"MANGLER - MÅ OPPDATERE EAN-FANEN")))</f>
        <v>MANGLER - MÅ OPPDATERE EAN-FANEN</v>
      </c>
      <c r="P4017" s="171">
        <f t="shared" si="193"/>
        <v>18</v>
      </c>
      <c r="Q4017" s="171">
        <f t="shared" si="194"/>
        <v>18</v>
      </c>
      <c r="S4017" s="102" t="str">
        <f>IF(B4017="NET","",IFERROR(VLOOKUP(O4017,'2) Order Form'!$V$9:$V$905,1,FALSE),"Ikke med I order form"))</f>
        <v>Ikke med I order form</v>
      </c>
    </row>
    <row r="4018" spans="1:19">
      <c r="A4018">
        <v>852133</v>
      </c>
      <c r="B4018" t="s">
        <v>3886</v>
      </c>
      <c r="C4018" t="s">
        <v>3939</v>
      </c>
      <c r="D4018" t="s">
        <v>3833</v>
      </c>
      <c r="E4018" t="s">
        <v>3834</v>
      </c>
      <c r="F4018" t="s">
        <v>78</v>
      </c>
      <c r="G4018" t="s">
        <v>214</v>
      </c>
      <c r="H4018">
        <v>57</v>
      </c>
      <c r="I4018">
        <v>57</v>
      </c>
      <c r="J4018">
        <v>57</v>
      </c>
      <c r="K4018">
        <v>57</v>
      </c>
      <c r="L4018">
        <v>57</v>
      </c>
      <c r="M4018" s="181"/>
      <c r="N4018" s="171" t="str">
        <f t="shared" si="192"/>
        <v>852133-157643-OS</v>
      </c>
      <c r="O4018" s="172" t="str">
        <f>IF(B4018="NET","",IF(B4018="","",IFERROR(VLOOKUP(N4018,EAN!$A:$B,2,FALSE),"MANGLER - MÅ OPPDATERE EAN-FANEN")))</f>
        <v>MANGLER - MÅ OPPDATERE EAN-FANEN</v>
      </c>
      <c r="P4018" s="171">
        <f t="shared" si="193"/>
        <v>57</v>
      </c>
      <c r="Q4018" s="171">
        <f t="shared" si="194"/>
        <v>57</v>
      </c>
      <c r="S4018" s="102" t="str">
        <f>IF(B4018="NET","",IFERROR(VLOOKUP(O4018,'2) Order Form'!$V$9:$V$905,1,FALSE),"Ikke med I order form"))</f>
        <v>Ikke med I order form</v>
      </c>
    </row>
    <row r="4019" spans="1:19">
      <c r="A4019">
        <v>852133</v>
      </c>
      <c r="B4019" t="s">
        <v>3886</v>
      </c>
      <c r="C4019" t="s">
        <v>3939</v>
      </c>
      <c r="D4019" t="s">
        <v>3783</v>
      </c>
      <c r="E4019" t="s">
        <v>3784</v>
      </c>
      <c r="F4019" t="s">
        <v>78</v>
      </c>
      <c r="G4019" t="s">
        <v>214</v>
      </c>
      <c r="H4019">
        <v>43</v>
      </c>
      <c r="I4019">
        <v>43</v>
      </c>
      <c r="J4019">
        <v>43</v>
      </c>
      <c r="K4019">
        <v>43</v>
      </c>
      <c r="L4019">
        <v>43</v>
      </c>
      <c r="M4019" s="181"/>
      <c r="N4019" s="171" t="str">
        <f t="shared" si="192"/>
        <v>852133-208139-OS</v>
      </c>
      <c r="O4019" s="172" t="str">
        <f>IF(B4019="NET","",IF(B4019="","",IFERROR(VLOOKUP(N4019,EAN!$A:$B,2,FALSE),"MANGLER - MÅ OPPDATERE EAN-FANEN")))</f>
        <v>MANGLER - MÅ OPPDATERE EAN-FANEN</v>
      </c>
      <c r="P4019" s="171">
        <f t="shared" si="193"/>
        <v>43</v>
      </c>
      <c r="Q4019" s="171">
        <f t="shared" si="194"/>
        <v>43</v>
      </c>
      <c r="S4019" s="102" t="str">
        <f>IF(B4019="NET","",IFERROR(VLOOKUP(O4019,'2) Order Form'!$V$9:$V$905,1,FALSE),"Ikke med I order form"))</f>
        <v>Ikke med I order form</v>
      </c>
    </row>
    <row r="4020" spans="1:19">
      <c r="A4020" s="140">
        <v>852135</v>
      </c>
      <c r="B4020" t="s">
        <v>170</v>
      </c>
      <c r="H4020" s="140">
        <v>202341</v>
      </c>
      <c r="I4020" s="140">
        <v>202342</v>
      </c>
      <c r="J4020" s="140">
        <v>202343</v>
      </c>
      <c r="K4020" s="140">
        <v>202344</v>
      </c>
      <c r="L4020" s="140">
        <v>202345</v>
      </c>
      <c r="M4020" s="181"/>
      <c r="N4020" s="171" t="str">
        <f t="shared" si="192"/>
        <v>852135-</v>
      </c>
      <c r="O4020" s="172" t="str">
        <f>IF(B4020="NET","",IF(B4020="","",IFERROR(VLOOKUP(N4020,EAN!$A:$B,2,FALSE),"MANGLER - MÅ OPPDATERE EAN-FANEN")))</f>
        <v/>
      </c>
      <c r="P4020" s="171">
        <f t="shared" si="193"/>
        <v>202341</v>
      </c>
      <c r="Q4020" s="171">
        <f t="shared" si="194"/>
        <v>202345</v>
      </c>
      <c r="S4020" s="102" t="str">
        <f>IF(B4020="NET","",IFERROR(VLOOKUP(O4020,'2) Order Form'!$V$9:$V$905,1,FALSE),"Ikke med I order form"))</f>
        <v/>
      </c>
    </row>
    <row r="4021" spans="1:19">
      <c r="A4021">
        <v>852135</v>
      </c>
      <c r="B4021" t="s">
        <v>3887</v>
      </c>
      <c r="C4021" t="s">
        <v>3939</v>
      </c>
      <c r="D4021" t="s">
        <v>3843</v>
      </c>
      <c r="E4021" t="s">
        <v>3844</v>
      </c>
      <c r="F4021" t="s">
        <v>78</v>
      </c>
      <c r="G4021" t="s">
        <v>111</v>
      </c>
      <c r="H4021">
        <v>14</v>
      </c>
      <c r="I4021">
        <v>14</v>
      </c>
      <c r="J4021">
        <v>14</v>
      </c>
      <c r="K4021">
        <v>14</v>
      </c>
      <c r="L4021">
        <v>14</v>
      </c>
      <c r="M4021" s="181"/>
      <c r="N4021" s="171" t="str">
        <f t="shared" si="192"/>
        <v>852135-500137-OS</v>
      </c>
      <c r="O4021" s="172" t="str">
        <f>IF(B4021="NET","",IF(B4021="","",IFERROR(VLOOKUP(N4021,EAN!$A:$B,2,FALSE),"MANGLER - MÅ OPPDATERE EAN-FANEN")))</f>
        <v>MANGLER - MÅ OPPDATERE EAN-FANEN</v>
      </c>
      <c r="P4021" s="171">
        <f t="shared" si="193"/>
        <v>14</v>
      </c>
      <c r="Q4021" s="171">
        <f t="shared" si="194"/>
        <v>14</v>
      </c>
      <c r="S4021" s="102" t="str">
        <f>IF(B4021="NET","",IFERROR(VLOOKUP(O4021,'2) Order Form'!$V$9:$V$905,1,FALSE),"Ikke med I order form"))</f>
        <v>Ikke med I order form</v>
      </c>
    </row>
    <row r="4022" spans="1:19">
      <c r="A4022" s="140">
        <v>852136</v>
      </c>
      <c r="B4022" t="s">
        <v>170</v>
      </c>
      <c r="H4022" s="140">
        <v>202341</v>
      </c>
      <c r="I4022" s="140">
        <v>202342</v>
      </c>
      <c r="J4022" s="140">
        <v>202343</v>
      </c>
      <c r="K4022" s="140">
        <v>202344</v>
      </c>
      <c r="L4022" s="140">
        <v>202345</v>
      </c>
      <c r="M4022" s="181"/>
      <c r="N4022" s="171" t="str">
        <f t="shared" si="192"/>
        <v>852136-</v>
      </c>
      <c r="O4022" s="172" t="str">
        <f>IF(B4022="NET","",IF(B4022="","",IFERROR(VLOOKUP(N4022,EAN!$A:$B,2,FALSE),"MANGLER - MÅ OPPDATERE EAN-FANEN")))</f>
        <v/>
      </c>
      <c r="P4022" s="171">
        <f t="shared" si="193"/>
        <v>202341</v>
      </c>
      <c r="Q4022" s="171">
        <f t="shared" si="194"/>
        <v>202345</v>
      </c>
      <c r="S4022" s="102" t="str">
        <f>IF(B4022="NET","",IFERROR(VLOOKUP(O4022,'2) Order Form'!$V$9:$V$905,1,FALSE),"Ikke med I order form"))</f>
        <v/>
      </c>
    </row>
    <row r="4023" spans="1:19">
      <c r="A4023">
        <v>852136</v>
      </c>
      <c r="B4023" t="s">
        <v>3888</v>
      </c>
      <c r="C4023" t="s">
        <v>3939</v>
      </c>
      <c r="D4023" t="s">
        <v>3843</v>
      </c>
      <c r="E4023" t="s">
        <v>3844</v>
      </c>
      <c r="F4023" t="s">
        <v>78</v>
      </c>
      <c r="G4023" t="s">
        <v>111</v>
      </c>
      <c r="H4023">
        <v>29</v>
      </c>
      <c r="I4023">
        <v>29</v>
      </c>
      <c r="J4023">
        <v>29</v>
      </c>
      <c r="K4023">
        <v>29</v>
      </c>
      <c r="L4023">
        <v>29</v>
      </c>
      <c r="M4023" s="181"/>
      <c r="N4023" s="171" t="str">
        <f t="shared" si="192"/>
        <v>852136-500137-OS</v>
      </c>
      <c r="O4023" s="172" t="str">
        <f>IF(B4023="NET","",IF(B4023="","",IFERROR(VLOOKUP(N4023,EAN!$A:$B,2,FALSE),"MANGLER - MÅ OPPDATERE EAN-FANEN")))</f>
        <v>MANGLER - MÅ OPPDATERE EAN-FANEN</v>
      </c>
      <c r="P4023" s="171">
        <f t="shared" si="193"/>
        <v>29</v>
      </c>
      <c r="Q4023" s="171">
        <f t="shared" si="194"/>
        <v>29</v>
      </c>
      <c r="S4023" s="102" t="str">
        <f>IF(B4023="NET","",IFERROR(VLOOKUP(O4023,'2) Order Form'!$V$9:$V$905,1,FALSE),"Ikke med I order form"))</f>
        <v>Ikke med I order form</v>
      </c>
    </row>
    <row r="4024" spans="1:19">
      <c r="A4024" s="140">
        <v>852137</v>
      </c>
      <c r="B4024" t="s">
        <v>170</v>
      </c>
      <c r="H4024" s="140">
        <v>202341</v>
      </c>
      <c r="I4024" s="140">
        <v>202342</v>
      </c>
      <c r="J4024" s="140">
        <v>202343</v>
      </c>
      <c r="K4024" s="140">
        <v>202344</v>
      </c>
      <c r="L4024" s="140">
        <v>202345</v>
      </c>
      <c r="M4024" s="181"/>
      <c r="N4024" s="171" t="str">
        <f t="shared" si="192"/>
        <v>852137-</v>
      </c>
      <c r="O4024" s="172" t="str">
        <f>IF(B4024="NET","",IF(B4024="","",IFERROR(VLOOKUP(N4024,EAN!$A:$B,2,FALSE),"MANGLER - MÅ OPPDATERE EAN-FANEN")))</f>
        <v/>
      </c>
      <c r="P4024" s="171">
        <f t="shared" si="193"/>
        <v>202341</v>
      </c>
      <c r="Q4024" s="171">
        <f t="shared" si="194"/>
        <v>202345</v>
      </c>
      <c r="S4024" s="102" t="str">
        <f>IF(B4024="NET","",IFERROR(VLOOKUP(O4024,'2) Order Form'!$V$9:$V$905,1,FALSE),"Ikke med I order form"))</f>
        <v/>
      </c>
    </row>
    <row r="4025" spans="1:19">
      <c r="A4025">
        <v>852137</v>
      </c>
      <c r="B4025" t="s">
        <v>3889</v>
      </c>
      <c r="C4025" t="s">
        <v>3939</v>
      </c>
      <c r="D4025" t="s">
        <v>3855</v>
      </c>
      <c r="E4025" t="s">
        <v>3856</v>
      </c>
      <c r="F4025" t="s">
        <v>78</v>
      </c>
      <c r="G4025" t="s">
        <v>214</v>
      </c>
      <c r="H4025">
        <v>10</v>
      </c>
      <c r="I4025">
        <v>10</v>
      </c>
      <c r="J4025">
        <v>10</v>
      </c>
      <c r="K4025">
        <v>10</v>
      </c>
      <c r="L4025">
        <v>10</v>
      </c>
      <c r="M4025" s="181"/>
      <c r="N4025" s="171" t="str">
        <f t="shared" si="192"/>
        <v>852137-066437-OS</v>
      </c>
      <c r="O4025" s="172" t="str">
        <f>IF(B4025="NET","",IF(B4025="","",IFERROR(VLOOKUP(N4025,EAN!$A:$B,2,FALSE),"MANGLER - MÅ OPPDATERE EAN-FANEN")))</f>
        <v>MANGLER - MÅ OPPDATERE EAN-FANEN</v>
      </c>
      <c r="P4025" s="171">
        <f t="shared" si="193"/>
        <v>10</v>
      </c>
      <c r="Q4025" s="171">
        <f t="shared" si="194"/>
        <v>10</v>
      </c>
      <c r="S4025" s="102" t="str">
        <f>IF(B4025="NET","",IFERROR(VLOOKUP(O4025,'2) Order Form'!$V$9:$V$905,1,FALSE),"Ikke med I order form"))</f>
        <v>Ikke med I order form</v>
      </c>
    </row>
    <row r="4026" spans="1:19">
      <c r="A4026">
        <v>852137</v>
      </c>
      <c r="B4026" t="s">
        <v>3889</v>
      </c>
      <c r="C4026" t="s">
        <v>3939</v>
      </c>
      <c r="D4026" t="s">
        <v>3466</v>
      </c>
      <c r="E4026" t="s">
        <v>3467</v>
      </c>
      <c r="F4026" t="s">
        <v>78</v>
      </c>
      <c r="G4026" t="s">
        <v>111</v>
      </c>
      <c r="H4026">
        <v>13</v>
      </c>
      <c r="I4026">
        <v>13</v>
      </c>
      <c r="J4026">
        <v>13</v>
      </c>
      <c r="K4026">
        <v>13</v>
      </c>
      <c r="L4026">
        <v>13</v>
      </c>
      <c r="M4026" s="181"/>
      <c r="N4026" s="171" t="str">
        <f t="shared" si="192"/>
        <v>852137-150101-OS</v>
      </c>
      <c r="O4026" s="172" t="str">
        <f>IF(B4026="NET","",IF(B4026="","",IFERROR(VLOOKUP(N4026,EAN!$A:$B,2,FALSE),"MANGLER - MÅ OPPDATERE EAN-FANEN")))</f>
        <v>MANGLER - MÅ OPPDATERE EAN-FANEN</v>
      </c>
      <c r="P4026" s="171">
        <f t="shared" si="193"/>
        <v>13</v>
      </c>
      <c r="Q4026" s="171">
        <f t="shared" si="194"/>
        <v>13</v>
      </c>
      <c r="S4026" s="102" t="str">
        <f>IF(B4026="NET","",IFERROR(VLOOKUP(O4026,'2) Order Form'!$V$9:$V$905,1,FALSE),"Ikke med I order form"))</f>
        <v>Ikke med I order form</v>
      </c>
    </row>
    <row r="4027" spans="1:19">
      <c r="A4027">
        <v>852137</v>
      </c>
      <c r="B4027" t="s">
        <v>3889</v>
      </c>
      <c r="C4027" t="s">
        <v>3939</v>
      </c>
      <c r="D4027" t="s">
        <v>3833</v>
      </c>
      <c r="E4027" t="s">
        <v>3834</v>
      </c>
      <c r="F4027" t="s">
        <v>78</v>
      </c>
      <c r="G4027" t="s">
        <v>214</v>
      </c>
      <c r="H4027">
        <v>20</v>
      </c>
      <c r="I4027">
        <v>20</v>
      </c>
      <c r="J4027">
        <v>20</v>
      </c>
      <c r="K4027">
        <v>20</v>
      </c>
      <c r="L4027">
        <v>20</v>
      </c>
      <c r="M4027" s="181"/>
      <c r="N4027" s="171" t="str">
        <f t="shared" si="192"/>
        <v>852137-157643-OS</v>
      </c>
      <c r="O4027" s="172" t="str">
        <f>IF(B4027="NET","",IF(B4027="","",IFERROR(VLOOKUP(N4027,EAN!$A:$B,2,FALSE),"MANGLER - MÅ OPPDATERE EAN-FANEN")))</f>
        <v>MANGLER - MÅ OPPDATERE EAN-FANEN</v>
      </c>
      <c r="P4027" s="171">
        <f t="shared" si="193"/>
        <v>20</v>
      </c>
      <c r="Q4027" s="171">
        <f t="shared" si="194"/>
        <v>20</v>
      </c>
      <c r="S4027" s="102" t="str">
        <f>IF(B4027="NET","",IFERROR(VLOOKUP(O4027,'2) Order Form'!$V$9:$V$905,1,FALSE),"Ikke med I order form"))</f>
        <v>Ikke med I order form</v>
      </c>
    </row>
    <row r="4028" spans="1:19">
      <c r="A4028">
        <v>852137</v>
      </c>
      <c r="B4028" t="s">
        <v>3889</v>
      </c>
      <c r="C4028" t="s">
        <v>3939</v>
      </c>
      <c r="D4028" t="s">
        <v>3859</v>
      </c>
      <c r="E4028" t="s">
        <v>3860</v>
      </c>
      <c r="F4028" t="s">
        <v>78</v>
      </c>
      <c r="G4028" t="s">
        <v>214</v>
      </c>
      <c r="H4028">
        <v>18</v>
      </c>
      <c r="I4028">
        <v>18</v>
      </c>
      <c r="J4028">
        <v>18</v>
      </c>
      <c r="K4028">
        <v>18</v>
      </c>
      <c r="L4028">
        <v>18</v>
      </c>
      <c r="M4028" s="181"/>
      <c r="N4028" s="171" t="str">
        <f t="shared" si="192"/>
        <v>852137-158072-OS</v>
      </c>
      <c r="O4028" s="172" t="str">
        <f>IF(B4028="NET","",IF(B4028="","",IFERROR(VLOOKUP(N4028,EAN!$A:$B,2,FALSE),"MANGLER - MÅ OPPDATERE EAN-FANEN")))</f>
        <v>MANGLER - MÅ OPPDATERE EAN-FANEN</v>
      </c>
      <c r="P4028" s="171">
        <f t="shared" si="193"/>
        <v>18</v>
      </c>
      <c r="Q4028" s="171">
        <f t="shared" si="194"/>
        <v>18</v>
      </c>
      <c r="S4028" s="102" t="str">
        <f>IF(B4028="NET","",IFERROR(VLOOKUP(O4028,'2) Order Form'!$V$9:$V$905,1,FALSE),"Ikke med I order form"))</f>
        <v>Ikke med I order form</v>
      </c>
    </row>
    <row r="4029" spans="1:19">
      <c r="A4029">
        <v>852137</v>
      </c>
      <c r="B4029" t="s">
        <v>3889</v>
      </c>
      <c r="C4029" t="s">
        <v>3939</v>
      </c>
      <c r="D4029" t="s">
        <v>3823</v>
      </c>
      <c r="E4029" t="s">
        <v>3824</v>
      </c>
      <c r="F4029" t="s">
        <v>78</v>
      </c>
      <c r="G4029" t="s">
        <v>111</v>
      </c>
      <c r="H4029">
        <v>9</v>
      </c>
      <c r="I4029">
        <v>9</v>
      </c>
      <c r="J4029">
        <v>9</v>
      </c>
      <c r="K4029">
        <v>9</v>
      </c>
      <c r="L4029">
        <v>9</v>
      </c>
      <c r="M4029" s="181"/>
      <c r="N4029" s="171" t="str">
        <f t="shared" si="192"/>
        <v>852137-161036-OS</v>
      </c>
      <c r="O4029" s="172" t="str">
        <f>IF(B4029="NET","",IF(B4029="","",IFERROR(VLOOKUP(N4029,EAN!$A:$B,2,FALSE),"MANGLER - MÅ OPPDATERE EAN-FANEN")))</f>
        <v>MANGLER - MÅ OPPDATERE EAN-FANEN</v>
      </c>
      <c r="P4029" s="171">
        <f t="shared" si="193"/>
        <v>9</v>
      </c>
      <c r="Q4029" s="171">
        <f t="shared" si="194"/>
        <v>9</v>
      </c>
      <c r="S4029" s="102" t="str">
        <f>IF(B4029="NET","",IFERROR(VLOOKUP(O4029,'2) Order Form'!$V$9:$V$905,1,FALSE),"Ikke med I order form"))</f>
        <v>Ikke med I order form</v>
      </c>
    </row>
    <row r="4030" spans="1:19">
      <c r="A4030">
        <v>852137</v>
      </c>
      <c r="B4030" t="s">
        <v>3889</v>
      </c>
      <c r="C4030" t="s">
        <v>3939</v>
      </c>
      <c r="D4030" t="s">
        <v>4132</v>
      </c>
      <c r="E4030" t="s">
        <v>4133</v>
      </c>
      <c r="F4030" t="s">
        <v>78</v>
      </c>
      <c r="G4030" t="s">
        <v>111</v>
      </c>
      <c r="H4030">
        <v>0</v>
      </c>
      <c r="I4030">
        <v>0</v>
      </c>
      <c r="J4030">
        <v>0</v>
      </c>
      <c r="K4030">
        <v>0</v>
      </c>
      <c r="L4030">
        <v>0</v>
      </c>
      <c r="M4030" s="181"/>
      <c r="N4030" s="171" t="str">
        <f t="shared" si="192"/>
        <v>852137-170101-OS</v>
      </c>
      <c r="O4030" s="172" t="str">
        <f>IF(B4030="NET","",IF(B4030="","",IFERROR(VLOOKUP(N4030,EAN!$A:$B,2,FALSE),"MANGLER - MÅ OPPDATERE EAN-FANEN")))</f>
        <v>MANGLER - MÅ OPPDATERE EAN-FANEN</v>
      </c>
      <c r="P4030" s="171">
        <f t="shared" si="193"/>
        <v>0</v>
      </c>
      <c r="Q4030" s="171">
        <f t="shared" si="194"/>
        <v>0</v>
      </c>
      <c r="S4030" s="102" t="str">
        <f>IF(B4030="NET","",IFERROR(VLOOKUP(O4030,'2) Order Form'!$V$9:$V$905,1,FALSE),"Ikke med I order form"))</f>
        <v>Ikke med I order form</v>
      </c>
    </row>
    <row r="4031" spans="1:19">
      <c r="A4031">
        <v>852137</v>
      </c>
      <c r="B4031" t="s">
        <v>3889</v>
      </c>
      <c r="C4031" t="s">
        <v>3939</v>
      </c>
      <c r="D4031" t="s">
        <v>3470</v>
      </c>
      <c r="E4031" t="s">
        <v>3471</v>
      </c>
      <c r="F4031" t="s">
        <v>78</v>
      </c>
      <c r="G4031" t="s">
        <v>214</v>
      </c>
      <c r="H4031">
        <v>6</v>
      </c>
      <c r="I4031">
        <v>6</v>
      </c>
      <c r="J4031">
        <v>6</v>
      </c>
      <c r="K4031">
        <v>6</v>
      </c>
      <c r="L4031">
        <v>6</v>
      </c>
      <c r="M4031" s="181"/>
      <c r="N4031" s="171" t="str">
        <f t="shared" si="192"/>
        <v>852137-180101-OS</v>
      </c>
      <c r="O4031" s="172" t="str">
        <f>IF(B4031="NET","",IF(B4031="","",IFERROR(VLOOKUP(N4031,EAN!$A:$B,2,FALSE),"MANGLER - MÅ OPPDATERE EAN-FANEN")))</f>
        <v>MANGLER - MÅ OPPDATERE EAN-FANEN</v>
      </c>
      <c r="P4031" s="171">
        <f t="shared" si="193"/>
        <v>6</v>
      </c>
      <c r="Q4031" s="171">
        <f t="shared" si="194"/>
        <v>6</v>
      </c>
      <c r="S4031" s="102" t="str">
        <f>IF(B4031="NET","",IFERROR(VLOOKUP(O4031,'2) Order Form'!$V$9:$V$905,1,FALSE),"Ikke med I order form"))</f>
        <v>Ikke med I order form</v>
      </c>
    </row>
    <row r="4032" spans="1:19">
      <c r="A4032" s="140">
        <v>852140</v>
      </c>
      <c r="B4032" t="s">
        <v>170</v>
      </c>
      <c r="H4032" s="140">
        <v>202341</v>
      </c>
      <c r="I4032" s="140">
        <v>202342</v>
      </c>
      <c r="J4032" s="140">
        <v>202343</v>
      </c>
      <c r="K4032" s="140">
        <v>202344</v>
      </c>
      <c r="L4032" s="140">
        <v>202345</v>
      </c>
      <c r="M4032" s="181"/>
      <c r="N4032" s="171" t="str">
        <f t="shared" si="192"/>
        <v>852140-</v>
      </c>
      <c r="O4032" s="172" t="str">
        <f>IF(B4032="NET","",IF(B4032="","",IFERROR(VLOOKUP(N4032,EAN!$A:$B,2,FALSE),"MANGLER - MÅ OPPDATERE EAN-FANEN")))</f>
        <v/>
      </c>
      <c r="P4032" s="171">
        <f t="shared" si="193"/>
        <v>202341</v>
      </c>
      <c r="Q4032" s="171">
        <f t="shared" si="194"/>
        <v>202345</v>
      </c>
      <c r="S4032" s="102" t="str">
        <f>IF(B4032="NET","",IFERROR(VLOOKUP(O4032,'2) Order Form'!$V$9:$V$905,1,FALSE),"Ikke med I order form"))</f>
        <v/>
      </c>
    </row>
    <row r="4033" spans="1:19">
      <c r="A4033">
        <v>852140</v>
      </c>
      <c r="B4033" t="s">
        <v>3890</v>
      </c>
      <c r="C4033" t="s">
        <v>3939</v>
      </c>
      <c r="D4033" t="s">
        <v>3891</v>
      </c>
      <c r="E4033" t="s">
        <v>3892</v>
      </c>
      <c r="F4033" t="s">
        <v>78</v>
      </c>
      <c r="G4033" t="s">
        <v>214</v>
      </c>
      <c r="H4033">
        <v>237</v>
      </c>
      <c r="I4033">
        <v>237</v>
      </c>
      <c r="J4033">
        <v>237</v>
      </c>
      <c r="K4033">
        <v>237</v>
      </c>
      <c r="L4033">
        <v>237</v>
      </c>
      <c r="M4033" s="181"/>
      <c r="N4033" s="171" t="str">
        <f t="shared" si="192"/>
        <v>852140-157018-OS</v>
      </c>
      <c r="O4033" s="172" t="str">
        <f>IF(B4033="NET","",IF(B4033="","",IFERROR(VLOOKUP(N4033,EAN!$A:$B,2,FALSE),"MANGLER - MÅ OPPDATERE EAN-FANEN")))</f>
        <v>MANGLER - MÅ OPPDATERE EAN-FANEN</v>
      </c>
      <c r="P4033" s="171">
        <f t="shared" si="193"/>
        <v>237</v>
      </c>
      <c r="Q4033" s="171">
        <f t="shared" si="194"/>
        <v>237</v>
      </c>
      <c r="S4033" s="102" t="str">
        <f>IF(B4033="NET","",IFERROR(VLOOKUP(O4033,'2) Order Form'!$V$9:$V$905,1,FALSE),"Ikke med I order form"))</f>
        <v>Ikke med I order form</v>
      </c>
    </row>
    <row r="4034" spans="1:19">
      <c r="A4034">
        <v>852140</v>
      </c>
      <c r="B4034" t="s">
        <v>3890</v>
      </c>
      <c r="C4034" t="s">
        <v>3939</v>
      </c>
      <c r="D4034" t="s">
        <v>4078</v>
      </c>
      <c r="E4034" t="s">
        <v>4079</v>
      </c>
      <c r="F4034" t="s">
        <v>78</v>
      </c>
      <c r="G4034" t="s">
        <v>111</v>
      </c>
      <c r="H4034">
        <v>0</v>
      </c>
      <c r="I4034">
        <v>0</v>
      </c>
      <c r="J4034">
        <v>0</v>
      </c>
      <c r="K4034">
        <v>171</v>
      </c>
      <c r="L4034">
        <v>171</v>
      </c>
      <c r="M4034" s="181"/>
      <c r="N4034" s="171" t="str">
        <f t="shared" si="192"/>
        <v>852140-201019-OS</v>
      </c>
      <c r="O4034" s="172" t="str">
        <f>IF(B4034="NET","",IF(B4034="","",IFERROR(VLOOKUP(N4034,EAN!$A:$B,2,FALSE),"MANGLER - MÅ OPPDATERE EAN-FANEN")))</f>
        <v>MANGLER - MÅ OPPDATERE EAN-FANEN</v>
      </c>
      <c r="P4034" s="171">
        <f t="shared" si="193"/>
        <v>0</v>
      </c>
      <c r="Q4034" s="171">
        <f t="shared" si="194"/>
        <v>171</v>
      </c>
      <c r="S4034" s="102" t="str">
        <f>IF(B4034="NET","",IFERROR(VLOOKUP(O4034,'2) Order Form'!$V$9:$V$905,1,FALSE),"Ikke med I order form"))</f>
        <v>Ikke med I order form</v>
      </c>
    </row>
    <row r="4035" spans="1:19">
      <c r="A4035" s="140">
        <v>852141</v>
      </c>
      <c r="B4035" t="s">
        <v>170</v>
      </c>
      <c r="H4035" s="140">
        <v>202341</v>
      </c>
      <c r="I4035" s="140">
        <v>202342</v>
      </c>
      <c r="J4035" s="140">
        <v>202343</v>
      </c>
      <c r="K4035" s="140">
        <v>202344</v>
      </c>
      <c r="L4035" s="140">
        <v>202345</v>
      </c>
      <c r="M4035" s="181"/>
      <c r="N4035" s="171" t="str">
        <f t="shared" si="192"/>
        <v>852141-</v>
      </c>
      <c r="O4035" s="172" t="str">
        <f>IF(B4035="NET","",IF(B4035="","",IFERROR(VLOOKUP(N4035,EAN!$A:$B,2,FALSE),"MANGLER - MÅ OPPDATERE EAN-FANEN")))</f>
        <v/>
      </c>
      <c r="P4035" s="171">
        <f t="shared" si="193"/>
        <v>202341</v>
      </c>
      <c r="Q4035" s="171">
        <f t="shared" si="194"/>
        <v>202345</v>
      </c>
      <c r="S4035" s="102" t="str">
        <f>IF(B4035="NET","",IFERROR(VLOOKUP(O4035,'2) Order Form'!$V$9:$V$905,1,FALSE),"Ikke med I order form"))</f>
        <v/>
      </c>
    </row>
    <row r="4036" spans="1:19">
      <c r="A4036">
        <v>852141</v>
      </c>
      <c r="B4036" t="s">
        <v>4080</v>
      </c>
      <c r="C4036" t="s">
        <v>3939</v>
      </c>
      <c r="D4036" t="s">
        <v>4081</v>
      </c>
      <c r="E4036" t="s">
        <v>4082</v>
      </c>
      <c r="F4036" t="s">
        <v>78</v>
      </c>
      <c r="G4036" t="s">
        <v>111</v>
      </c>
      <c r="H4036">
        <v>0</v>
      </c>
      <c r="I4036">
        <v>0</v>
      </c>
      <c r="J4036">
        <v>0</v>
      </c>
      <c r="K4036">
        <v>178</v>
      </c>
      <c r="L4036">
        <v>178</v>
      </c>
      <c r="M4036" s="181"/>
      <c r="N4036" s="171" t="str">
        <f t="shared" si="192"/>
        <v>852141-161874-OS</v>
      </c>
      <c r="O4036" s="172" t="str">
        <f>IF(B4036="NET","",IF(B4036="","",IFERROR(VLOOKUP(N4036,EAN!$A:$B,2,FALSE),"MANGLER - MÅ OPPDATERE EAN-FANEN")))</f>
        <v>MANGLER - MÅ OPPDATERE EAN-FANEN</v>
      </c>
      <c r="P4036" s="171">
        <f t="shared" si="193"/>
        <v>0</v>
      </c>
      <c r="Q4036" s="171">
        <f t="shared" si="194"/>
        <v>178</v>
      </c>
      <c r="S4036" s="102" t="str">
        <f>IF(B4036="NET","",IFERROR(VLOOKUP(O4036,'2) Order Form'!$V$9:$V$905,1,FALSE),"Ikke med I order form"))</f>
        <v>Ikke med I order form</v>
      </c>
    </row>
    <row r="4037" spans="1:19">
      <c r="A4037" s="140">
        <v>852142</v>
      </c>
      <c r="B4037" t="s">
        <v>170</v>
      </c>
      <c r="H4037" s="140">
        <v>202341</v>
      </c>
      <c r="I4037" s="140">
        <v>202342</v>
      </c>
      <c r="J4037" s="140">
        <v>202343</v>
      </c>
      <c r="K4037" s="140">
        <v>202344</v>
      </c>
      <c r="L4037" s="140">
        <v>202345</v>
      </c>
      <c r="M4037" s="181"/>
      <c r="N4037" s="171" t="str">
        <f t="shared" si="192"/>
        <v>852142-</v>
      </c>
      <c r="O4037" s="172" t="str">
        <f>IF(B4037="NET","",IF(B4037="","",IFERROR(VLOOKUP(N4037,EAN!$A:$B,2,FALSE),"MANGLER - MÅ OPPDATERE EAN-FANEN")))</f>
        <v/>
      </c>
      <c r="P4037" s="171">
        <f t="shared" si="193"/>
        <v>202341</v>
      </c>
      <c r="Q4037" s="171">
        <f t="shared" si="194"/>
        <v>202345</v>
      </c>
      <c r="S4037" s="102" t="str">
        <f>IF(B4037="NET","",IFERROR(VLOOKUP(O4037,'2) Order Form'!$V$9:$V$905,1,FALSE),"Ikke med I order form"))</f>
        <v/>
      </c>
    </row>
    <row r="4038" spans="1:19">
      <c r="A4038">
        <v>852142</v>
      </c>
      <c r="B4038" t="s">
        <v>3893</v>
      </c>
      <c r="C4038" t="s">
        <v>3939</v>
      </c>
      <c r="D4038" t="s">
        <v>3894</v>
      </c>
      <c r="E4038" t="s">
        <v>3895</v>
      </c>
      <c r="F4038" t="s">
        <v>78</v>
      </c>
      <c r="G4038" t="s">
        <v>111</v>
      </c>
      <c r="H4038">
        <v>1</v>
      </c>
      <c r="I4038">
        <v>1</v>
      </c>
      <c r="J4038">
        <v>1</v>
      </c>
      <c r="K4038">
        <v>1</v>
      </c>
      <c r="L4038">
        <v>1</v>
      </c>
      <c r="M4038" s="181"/>
      <c r="N4038" s="171" t="str">
        <f t="shared" si="192"/>
        <v>852142-151011-OS</v>
      </c>
      <c r="O4038" s="172" t="str">
        <f>IF(B4038="NET","",IF(B4038="","",IFERROR(VLOOKUP(N4038,EAN!$A:$B,2,FALSE),"MANGLER - MÅ OPPDATERE EAN-FANEN")))</f>
        <v>MANGLER - MÅ OPPDATERE EAN-FANEN</v>
      </c>
      <c r="P4038" s="171">
        <f t="shared" si="193"/>
        <v>1</v>
      </c>
      <c r="Q4038" s="171">
        <f t="shared" si="194"/>
        <v>1</v>
      </c>
      <c r="S4038" s="102" t="str">
        <f>IF(B4038="NET","",IFERROR(VLOOKUP(O4038,'2) Order Form'!$V$9:$V$905,1,FALSE),"Ikke med I order form"))</f>
        <v>Ikke med I order form</v>
      </c>
    </row>
    <row r="4039" spans="1:19">
      <c r="A4039">
        <v>852142</v>
      </c>
      <c r="B4039" t="s">
        <v>3893</v>
      </c>
      <c r="C4039" t="s">
        <v>3939</v>
      </c>
      <c r="D4039" t="s">
        <v>3896</v>
      </c>
      <c r="E4039" t="s">
        <v>3897</v>
      </c>
      <c r="F4039" t="s">
        <v>78</v>
      </c>
      <c r="G4039" t="s">
        <v>111</v>
      </c>
      <c r="H4039">
        <v>62</v>
      </c>
      <c r="I4039">
        <v>62</v>
      </c>
      <c r="J4039">
        <v>62</v>
      </c>
      <c r="K4039">
        <v>62</v>
      </c>
      <c r="L4039">
        <v>62</v>
      </c>
      <c r="M4039" s="181"/>
      <c r="N4039" s="171" t="str">
        <f t="shared" si="192"/>
        <v>852142-206649-OS</v>
      </c>
      <c r="O4039" s="172" t="str">
        <f>IF(B4039="NET","",IF(B4039="","",IFERROR(VLOOKUP(N4039,EAN!$A:$B,2,FALSE),"MANGLER - MÅ OPPDATERE EAN-FANEN")))</f>
        <v>MANGLER - MÅ OPPDATERE EAN-FANEN</v>
      </c>
      <c r="P4039" s="171">
        <f t="shared" si="193"/>
        <v>62</v>
      </c>
      <c r="Q4039" s="171">
        <f t="shared" si="194"/>
        <v>62</v>
      </c>
      <c r="S4039" s="102" t="str">
        <f>IF(B4039="NET","",IFERROR(VLOOKUP(O4039,'2) Order Form'!$V$9:$V$905,1,FALSE),"Ikke med I order form"))</f>
        <v>Ikke med I order form</v>
      </c>
    </row>
    <row r="4040" spans="1:19">
      <c r="A4040" s="140">
        <v>852143</v>
      </c>
      <c r="B4040" t="s">
        <v>170</v>
      </c>
      <c r="H4040" s="140">
        <v>202341</v>
      </c>
      <c r="I4040" s="140">
        <v>202342</v>
      </c>
      <c r="J4040" s="140">
        <v>202343</v>
      </c>
      <c r="K4040" s="140">
        <v>202344</v>
      </c>
      <c r="L4040" s="140">
        <v>202345</v>
      </c>
      <c r="M4040" s="181"/>
      <c r="N4040" s="171" t="str">
        <f t="shared" si="192"/>
        <v>852143-</v>
      </c>
      <c r="O4040" s="172" t="str">
        <f>IF(B4040="NET","",IF(B4040="","",IFERROR(VLOOKUP(N4040,EAN!$A:$B,2,FALSE),"MANGLER - MÅ OPPDATERE EAN-FANEN")))</f>
        <v/>
      </c>
      <c r="P4040" s="171">
        <f t="shared" si="193"/>
        <v>202341</v>
      </c>
      <c r="Q4040" s="171">
        <f t="shared" si="194"/>
        <v>202345</v>
      </c>
      <c r="S4040" s="102" t="str">
        <f>IF(B4040="NET","",IFERROR(VLOOKUP(O4040,'2) Order Form'!$V$9:$V$905,1,FALSE),"Ikke med I order form"))</f>
        <v/>
      </c>
    </row>
    <row r="4041" spans="1:19">
      <c r="A4041">
        <v>852143</v>
      </c>
      <c r="B4041" t="s">
        <v>3898</v>
      </c>
      <c r="C4041" t="s">
        <v>3939</v>
      </c>
      <c r="D4041" t="s">
        <v>3899</v>
      </c>
      <c r="E4041" t="s">
        <v>3900</v>
      </c>
      <c r="F4041" t="s">
        <v>78</v>
      </c>
      <c r="G4041" t="s">
        <v>111</v>
      </c>
      <c r="H4041">
        <v>59</v>
      </c>
      <c r="I4041">
        <v>59</v>
      </c>
      <c r="J4041">
        <v>59</v>
      </c>
      <c r="K4041">
        <v>59</v>
      </c>
      <c r="L4041">
        <v>59</v>
      </c>
      <c r="M4041" s="181"/>
      <c r="N4041" s="171" t="str">
        <f t="shared" si="192"/>
        <v>852143-208353-OS</v>
      </c>
      <c r="O4041" s="172" t="str">
        <f>IF(B4041="NET","",IF(B4041="","",IFERROR(VLOOKUP(N4041,EAN!$A:$B,2,FALSE),"MANGLER - MÅ OPPDATERE EAN-FANEN")))</f>
        <v>MANGLER - MÅ OPPDATERE EAN-FANEN</v>
      </c>
      <c r="P4041" s="171">
        <f t="shared" si="193"/>
        <v>59</v>
      </c>
      <c r="Q4041" s="171">
        <f t="shared" si="194"/>
        <v>59</v>
      </c>
      <c r="S4041" s="102" t="str">
        <f>IF(B4041="NET","",IFERROR(VLOOKUP(O4041,'2) Order Form'!$V$9:$V$905,1,FALSE),"Ikke med I order form"))</f>
        <v>Ikke med I order form</v>
      </c>
    </row>
    <row r="4042" spans="1:19">
      <c r="A4042" s="140">
        <v>852144</v>
      </c>
      <c r="B4042" t="s">
        <v>170</v>
      </c>
      <c r="H4042" s="140">
        <v>202341</v>
      </c>
      <c r="I4042" s="140">
        <v>202342</v>
      </c>
      <c r="J4042" s="140">
        <v>202343</v>
      </c>
      <c r="K4042" s="140">
        <v>202344</v>
      </c>
      <c r="L4042" s="140">
        <v>202345</v>
      </c>
      <c r="M4042" s="181"/>
      <c r="N4042" s="171" t="str">
        <f t="shared" si="192"/>
        <v>852144-</v>
      </c>
      <c r="O4042" s="172" t="str">
        <f>IF(B4042="NET","",IF(B4042="","",IFERROR(VLOOKUP(N4042,EAN!$A:$B,2,FALSE),"MANGLER - MÅ OPPDATERE EAN-FANEN")))</f>
        <v/>
      </c>
      <c r="P4042" s="171">
        <f t="shared" si="193"/>
        <v>202341</v>
      </c>
      <c r="Q4042" s="171">
        <f t="shared" si="194"/>
        <v>202345</v>
      </c>
      <c r="S4042" s="102" t="str">
        <f>IF(B4042="NET","",IFERROR(VLOOKUP(O4042,'2) Order Form'!$V$9:$V$905,1,FALSE),"Ikke med I order form"))</f>
        <v/>
      </c>
    </row>
    <row r="4043" spans="1:19">
      <c r="A4043">
        <v>852144</v>
      </c>
      <c r="B4043" t="s">
        <v>3901</v>
      </c>
      <c r="C4043" t="s">
        <v>3939</v>
      </c>
      <c r="D4043" t="s">
        <v>3902</v>
      </c>
      <c r="E4043" t="s">
        <v>3903</v>
      </c>
      <c r="F4043" t="s">
        <v>78</v>
      </c>
      <c r="G4043" t="s">
        <v>111</v>
      </c>
      <c r="H4043">
        <v>63</v>
      </c>
      <c r="I4043">
        <v>63</v>
      </c>
      <c r="J4043">
        <v>63</v>
      </c>
      <c r="K4043">
        <v>63</v>
      </c>
      <c r="L4043">
        <v>63</v>
      </c>
      <c r="M4043" s="181"/>
      <c r="N4043" s="171" t="str">
        <f t="shared" si="192"/>
        <v>852144-151013-OS</v>
      </c>
      <c r="O4043" s="172" t="str">
        <f>IF(B4043="NET","",IF(B4043="","",IFERROR(VLOOKUP(N4043,EAN!$A:$B,2,FALSE),"MANGLER - MÅ OPPDATERE EAN-FANEN")))</f>
        <v>MANGLER - MÅ OPPDATERE EAN-FANEN</v>
      </c>
      <c r="P4043" s="171">
        <f t="shared" si="193"/>
        <v>63</v>
      </c>
      <c r="Q4043" s="171">
        <f t="shared" si="194"/>
        <v>63</v>
      </c>
      <c r="S4043" s="102" t="str">
        <f>IF(B4043="NET","",IFERROR(VLOOKUP(O4043,'2) Order Form'!$V$9:$V$905,1,FALSE),"Ikke med I order form"))</f>
        <v>Ikke med I order form</v>
      </c>
    </row>
    <row r="4044" spans="1:19">
      <c r="A4044" s="140">
        <v>852145</v>
      </c>
      <c r="B4044" t="s">
        <v>170</v>
      </c>
      <c r="H4044" s="140">
        <v>202341</v>
      </c>
      <c r="I4044" s="140">
        <v>202342</v>
      </c>
      <c r="J4044" s="140">
        <v>202343</v>
      </c>
      <c r="K4044" s="140">
        <v>202344</v>
      </c>
      <c r="L4044" s="140">
        <v>202345</v>
      </c>
      <c r="M4044" s="181"/>
      <c r="N4044" s="171" t="str">
        <f t="shared" si="192"/>
        <v>852145-</v>
      </c>
      <c r="O4044" s="172" t="str">
        <f>IF(B4044="NET","",IF(B4044="","",IFERROR(VLOOKUP(N4044,EAN!$A:$B,2,FALSE),"MANGLER - MÅ OPPDATERE EAN-FANEN")))</f>
        <v/>
      </c>
      <c r="P4044" s="171">
        <f t="shared" si="193"/>
        <v>202341</v>
      </c>
      <c r="Q4044" s="171">
        <f t="shared" si="194"/>
        <v>202345</v>
      </c>
      <c r="S4044" s="102" t="str">
        <f>IF(B4044="NET","",IFERROR(VLOOKUP(O4044,'2) Order Form'!$V$9:$V$905,1,FALSE),"Ikke med I order form"))</f>
        <v/>
      </c>
    </row>
    <row r="4045" spans="1:19">
      <c r="A4045">
        <v>852145</v>
      </c>
      <c r="B4045" t="s">
        <v>2907</v>
      </c>
      <c r="C4045" t="s">
        <v>3939</v>
      </c>
      <c r="D4045" t="s">
        <v>441</v>
      </c>
      <c r="E4045" t="s">
        <v>952</v>
      </c>
      <c r="F4045" t="s">
        <v>78</v>
      </c>
      <c r="G4045" t="s">
        <v>111</v>
      </c>
      <c r="H4045">
        <v>163</v>
      </c>
      <c r="I4045">
        <v>163</v>
      </c>
      <c r="J4045">
        <v>163</v>
      </c>
      <c r="K4045">
        <v>163</v>
      </c>
      <c r="L4045">
        <v>163</v>
      </c>
      <c r="M4045" s="181"/>
      <c r="N4045" s="171" t="str">
        <f t="shared" si="192"/>
        <v>852145-100201-OS</v>
      </c>
      <c r="O4045" s="172">
        <f>IF(B4045="NET","",IF(B4045="","",IFERROR(VLOOKUP(N4045,EAN!$A:$B,2,FALSE),"MANGLER - MÅ OPPDATERE EAN-FANEN")))</f>
        <v>7048652894458</v>
      </c>
      <c r="P4045" s="171">
        <f t="shared" si="193"/>
        <v>163</v>
      </c>
      <c r="Q4045" s="171">
        <f t="shared" si="194"/>
        <v>163</v>
      </c>
      <c r="S4045" s="102">
        <f>IF(B4045="NET","",IFERROR(VLOOKUP(O4045,'2) Order Form'!$V$9:$V$905,1,FALSE),"Ikke med I order form"))</f>
        <v>7048652894458</v>
      </c>
    </row>
    <row r="4046" spans="1:19">
      <c r="A4046" s="140">
        <v>852146</v>
      </c>
      <c r="B4046" t="s">
        <v>170</v>
      </c>
      <c r="H4046" s="140">
        <v>202341</v>
      </c>
      <c r="I4046" s="140">
        <v>202342</v>
      </c>
      <c r="J4046" s="140">
        <v>202343</v>
      </c>
      <c r="K4046" s="140">
        <v>202344</v>
      </c>
      <c r="L4046" s="140">
        <v>202345</v>
      </c>
      <c r="M4046" s="181"/>
      <c r="N4046" s="171" t="str">
        <f t="shared" si="192"/>
        <v>852146-</v>
      </c>
      <c r="O4046" s="172" t="str">
        <f>IF(B4046="NET","",IF(B4046="","",IFERROR(VLOOKUP(N4046,EAN!$A:$B,2,FALSE),"MANGLER - MÅ OPPDATERE EAN-FANEN")))</f>
        <v/>
      </c>
      <c r="P4046" s="171">
        <f t="shared" si="193"/>
        <v>202341</v>
      </c>
      <c r="Q4046" s="171">
        <f t="shared" si="194"/>
        <v>202345</v>
      </c>
      <c r="S4046" s="102" t="str">
        <f>IF(B4046="NET","",IFERROR(VLOOKUP(O4046,'2) Order Form'!$V$9:$V$905,1,FALSE),"Ikke med I order form"))</f>
        <v/>
      </c>
    </row>
    <row r="4047" spans="1:19">
      <c r="A4047">
        <v>852146</v>
      </c>
      <c r="B4047" t="s">
        <v>1719</v>
      </c>
      <c r="C4047" t="s">
        <v>3939</v>
      </c>
      <c r="D4047" t="s">
        <v>1720</v>
      </c>
      <c r="E4047" t="s">
        <v>229</v>
      </c>
      <c r="F4047" t="s">
        <v>78</v>
      </c>
      <c r="G4047" t="s">
        <v>111</v>
      </c>
      <c r="H4047">
        <v>86</v>
      </c>
      <c r="I4047">
        <v>86</v>
      </c>
      <c r="J4047">
        <v>86</v>
      </c>
      <c r="K4047">
        <v>86</v>
      </c>
      <c r="L4047">
        <v>86</v>
      </c>
      <c r="M4047" s="181"/>
      <c r="N4047" s="171" t="str">
        <f t="shared" si="192"/>
        <v>852146-060201-OS</v>
      </c>
      <c r="O4047" s="172">
        <f>IF(B4047="NET","",IF(B4047="","",IFERROR(VLOOKUP(N4047,EAN!$A:$B,2,FALSE),"MANGLER - MÅ OPPDATERE EAN-FANEN")))</f>
        <v>7048652894434</v>
      </c>
      <c r="P4047" s="171">
        <f t="shared" si="193"/>
        <v>86</v>
      </c>
      <c r="Q4047" s="171">
        <f t="shared" si="194"/>
        <v>86</v>
      </c>
      <c r="S4047" s="102">
        <f>IF(B4047="NET","",IFERROR(VLOOKUP(O4047,'2) Order Form'!$V$9:$V$905,1,FALSE),"Ikke med I order form"))</f>
        <v>7048652894434</v>
      </c>
    </row>
    <row r="4048" spans="1:19">
      <c r="A4048">
        <v>852146</v>
      </c>
      <c r="B4048" t="s">
        <v>1719</v>
      </c>
      <c r="C4048" t="s">
        <v>3939</v>
      </c>
      <c r="D4048" t="s">
        <v>1721</v>
      </c>
      <c r="E4048" t="s">
        <v>1722</v>
      </c>
      <c r="F4048" t="s">
        <v>78</v>
      </c>
      <c r="G4048" t="s">
        <v>111</v>
      </c>
      <c r="H4048">
        <v>87</v>
      </c>
      <c r="I4048">
        <v>87</v>
      </c>
      <c r="J4048">
        <v>87</v>
      </c>
      <c r="K4048">
        <v>87</v>
      </c>
      <c r="L4048">
        <v>87</v>
      </c>
      <c r="M4048" s="181"/>
      <c r="N4048" s="171" t="str">
        <f t="shared" si="192"/>
        <v>852146-156755-OS</v>
      </c>
      <c r="O4048" s="172">
        <f>IF(B4048="NET","",IF(B4048="","",IFERROR(VLOOKUP(N4048,EAN!$A:$B,2,FALSE),"MANGLER - MÅ OPPDATERE EAN-FANEN")))</f>
        <v>7048652894441</v>
      </c>
      <c r="P4048" s="171">
        <f t="shared" si="193"/>
        <v>87</v>
      </c>
      <c r="Q4048" s="171">
        <f t="shared" si="194"/>
        <v>87</v>
      </c>
      <c r="S4048" s="102">
        <f>IF(B4048="NET","",IFERROR(VLOOKUP(O4048,'2) Order Form'!$V$9:$V$905,1,FALSE),"Ikke med I order form"))</f>
        <v>7048652894441</v>
      </c>
    </row>
    <row r="4049" spans="1:19">
      <c r="A4049" s="140">
        <v>852147</v>
      </c>
      <c r="B4049" t="s">
        <v>170</v>
      </c>
      <c r="H4049" s="140">
        <v>202341</v>
      </c>
      <c r="I4049" s="140">
        <v>202342</v>
      </c>
      <c r="J4049" s="140">
        <v>202343</v>
      </c>
      <c r="K4049" s="140">
        <v>202344</v>
      </c>
      <c r="L4049" s="140">
        <v>202345</v>
      </c>
      <c r="M4049" s="181"/>
      <c r="N4049" s="171" t="str">
        <f t="shared" si="192"/>
        <v>852147-</v>
      </c>
      <c r="O4049" s="172" t="str">
        <f>IF(B4049="NET","",IF(B4049="","",IFERROR(VLOOKUP(N4049,EAN!$A:$B,2,FALSE),"MANGLER - MÅ OPPDATERE EAN-FANEN")))</f>
        <v/>
      </c>
      <c r="P4049" s="171">
        <f t="shared" si="193"/>
        <v>202341</v>
      </c>
      <c r="Q4049" s="171">
        <f t="shared" si="194"/>
        <v>202345</v>
      </c>
      <c r="S4049" s="102" t="str">
        <f>IF(B4049="NET","",IFERROR(VLOOKUP(O4049,'2) Order Form'!$V$9:$V$905,1,FALSE),"Ikke med I order form"))</f>
        <v/>
      </c>
    </row>
    <row r="4050" spans="1:19">
      <c r="A4050">
        <v>852147</v>
      </c>
      <c r="B4050" t="s">
        <v>1723</v>
      </c>
      <c r="C4050" t="s">
        <v>3939</v>
      </c>
      <c r="D4050" t="s">
        <v>240</v>
      </c>
      <c r="E4050" t="s">
        <v>108</v>
      </c>
      <c r="F4050" t="s">
        <v>78</v>
      </c>
      <c r="G4050" t="s">
        <v>111</v>
      </c>
      <c r="H4050">
        <v>63</v>
      </c>
      <c r="I4050">
        <v>63</v>
      </c>
      <c r="J4050">
        <v>63</v>
      </c>
      <c r="K4050">
        <v>63</v>
      </c>
      <c r="L4050">
        <v>63</v>
      </c>
      <c r="M4050" s="181"/>
      <c r="N4050" s="171" t="str">
        <f t="shared" si="192"/>
        <v>852147-100000-OS</v>
      </c>
      <c r="O4050" s="172">
        <f>IF(B4050="NET","",IF(B4050="","",IFERROR(VLOOKUP(N4050,EAN!$A:$B,2,FALSE),"MANGLER - MÅ OPPDATERE EAN-FANEN")))</f>
        <v>7048652894779</v>
      </c>
      <c r="P4050" s="171">
        <f t="shared" si="193"/>
        <v>63</v>
      </c>
      <c r="Q4050" s="171">
        <f t="shared" si="194"/>
        <v>63</v>
      </c>
      <c r="S4050" s="102">
        <f>IF(B4050="NET","",IFERROR(VLOOKUP(O4050,'2) Order Form'!$V$9:$V$905,1,FALSE),"Ikke med I order form"))</f>
        <v>7048652894779</v>
      </c>
    </row>
    <row r="4051" spans="1:19">
      <c r="A4051" s="140">
        <v>852148</v>
      </c>
      <c r="B4051" t="s">
        <v>170</v>
      </c>
      <c r="H4051" s="140">
        <v>202341</v>
      </c>
      <c r="I4051" s="140">
        <v>202342</v>
      </c>
      <c r="J4051" s="140">
        <v>202343</v>
      </c>
      <c r="K4051" s="140">
        <v>202344</v>
      </c>
      <c r="L4051" s="140">
        <v>202345</v>
      </c>
      <c r="M4051" s="181"/>
      <c r="N4051" s="171" t="str">
        <f t="shared" si="192"/>
        <v>852148-</v>
      </c>
      <c r="O4051" s="172" t="str">
        <f>IF(B4051="NET","",IF(B4051="","",IFERROR(VLOOKUP(N4051,EAN!$A:$B,2,FALSE),"MANGLER - MÅ OPPDATERE EAN-FANEN")))</f>
        <v/>
      </c>
      <c r="P4051" s="171">
        <f t="shared" si="193"/>
        <v>202341</v>
      </c>
      <c r="Q4051" s="171">
        <f t="shared" si="194"/>
        <v>202345</v>
      </c>
      <c r="S4051" s="102" t="str">
        <f>IF(B4051="NET","",IFERROR(VLOOKUP(O4051,'2) Order Form'!$V$9:$V$905,1,FALSE),"Ikke med I order form"))</f>
        <v/>
      </c>
    </row>
    <row r="4052" spans="1:19">
      <c r="A4052">
        <v>852148</v>
      </c>
      <c r="B4052" t="s">
        <v>1724</v>
      </c>
      <c r="C4052" t="s">
        <v>3939</v>
      </c>
      <c r="D4052" t="s">
        <v>230</v>
      </c>
      <c r="E4052" t="s">
        <v>107</v>
      </c>
      <c r="F4052" t="s">
        <v>78</v>
      </c>
      <c r="G4052" t="s">
        <v>111</v>
      </c>
      <c r="H4052">
        <v>49</v>
      </c>
      <c r="I4052">
        <v>49</v>
      </c>
      <c r="J4052">
        <v>49</v>
      </c>
      <c r="K4052">
        <v>49</v>
      </c>
      <c r="L4052">
        <v>49</v>
      </c>
      <c r="M4052" s="181"/>
      <c r="N4052" s="171" t="str">
        <f t="shared" si="192"/>
        <v>852148-060000-OS</v>
      </c>
      <c r="O4052" s="172">
        <f>IF(B4052="NET","",IF(B4052="","",IFERROR(VLOOKUP(N4052,EAN!$A:$B,2,FALSE),"MANGLER - MÅ OPPDATERE EAN-FANEN")))</f>
        <v>7048652894786</v>
      </c>
      <c r="P4052" s="171">
        <f t="shared" si="193"/>
        <v>49</v>
      </c>
      <c r="Q4052" s="171">
        <f t="shared" si="194"/>
        <v>49</v>
      </c>
      <c r="S4052" s="102">
        <f>IF(B4052="NET","",IFERROR(VLOOKUP(O4052,'2) Order Form'!$V$9:$V$905,1,FALSE),"Ikke med I order form"))</f>
        <v>7048652894786</v>
      </c>
    </row>
    <row r="4053" spans="1:19">
      <c r="A4053">
        <v>852148</v>
      </c>
      <c r="B4053" t="s">
        <v>1724</v>
      </c>
      <c r="C4053" t="s">
        <v>3939</v>
      </c>
      <c r="D4053" t="s">
        <v>232</v>
      </c>
      <c r="E4053" t="s">
        <v>233</v>
      </c>
      <c r="F4053" t="s">
        <v>78</v>
      </c>
      <c r="G4053" t="s">
        <v>111</v>
      </c>
      <c r="H4053">
        <v>40</v>
      </c>
      <c r="I4053">
        <v>40</v>
      </c>
      <c r="J4053">
        <v>40</v>
      </c>
      <c r="K4053">
        <v>40</v>
      </c>
      <c r="L4053">
        <v>40</v>
      </c>
      <c r="M4053" s="181"/>
      <c r="N4053" s="171" t="str">
        <f t="shared" si="192"/>
        <v>852148-150000-OS</v>
      </c>
      <c r="O4053" s="172">
        <f>IF(B4053="NET","",IF(B4053="","",IFERROR(VLOOKUP(N4053,EAN!$A:$B,2,FALSE),"MANGLER - MÅ OPPDATERE EAN-FANEN")))</f>
        <v>7048652894410</v>
      </c>
      <c r="P4053" s="171">
        <f t="shared" si="193"/>
        <v>40</v>
      </c>
      <c r="Q4053" s="171">
        <f t="shared" si="194"/>
        <v>40</v>
      </c>
      <c r="S4053" s="102">
        <f>IF(B4053="NET","",IFERROR(VLOOKUP(O4053,'2) Order Form'!$V$9:$V$905,1,FALSE),"Ikke med I order form"))</f>
        <v>7048652894410</v>
      </c>
    </row>
    <row r="4054" spans="1:19">
      <c r="A4054" s="140">
        <v>852149</v>
      </c>
      <c r="B4054" t="s">
        <v>170</v>
      </c>
      <c r="H4054" s="140">
        <v>202341</v>
      </c>
      <c r="I4054" s="140">
        <v>202342</v>
      </c>
      <c r="J4054" s="140">
        <v>202343</v>
      </c>
      <c r="K4054" s="140">
        <v>202344</v>
      </c>
      <c r="L4054" s="140">
        <v>202345</v>
      </c>
      <c r="M4054" s="181"/>
      <c r="N4054" s="171" t="str">
        <f t="shared" si="192"/>
        <v>852149-</v>
      </c>
      <c r="O4054" s="172" t="str">
        <f>IF(B4054="NET","",IF(B4054="","",IFERROR(VLOOKUP(N4054,EAN!$A:$B,2,FALSE),"MANGLER - MÅ OPPDATERE EAN-FANEN")))</f>
        <v/>
      </c>
      <c r="P4054" s="171">
        <f t="shared" si="193"/>
        <v>202341</v>
      </c>
      <c r="Q4054" s="171">
        <f t="shared" si="194"/>
        <v>202345</v>
      </c>
      <c r="S4054" s="102" t="str">
        <f>IF(B4054="NET","",IFERROR(VLOOKUP(O4054,'2) Order Form'!$V$9:$V$905,1,FALSE),"Ikke med I order form"))</f>
        <v/>
      </c>
    </row>
    <row r="4055" spans="1:19">
      <c r="A4055">
        <v>852149</v>
      </c>
      <c r="B4055" t="s">
        <v>3904</v>
      </c>
      <c r="C4055" t="s">
        <v>3939</v>
      </c>
      <c r="D4055" t="s">
        <v>3788</v>
      </c>
      <c r="E4055" t="s">
        <v>952</v>
      </c>
      <c r="F4055" t="s">
        <v>78</v>
      </c>
      <c r="G4055" t="s">
        <v>111</v>
      </c>
      <c r="H4055">
        <v>38</v>
      </c>
      <c r="I4055">
        <v>38</v>
      </c>
      <c r="J4055">
        <v>38</v>
      </c>
      <c r="K4055">
        <v>38</v>
      </c>
      <c r="L4055">
        <v>38</v>
      </c>
      <c r="M4055" s="181"/>
      <c r="N4055" s="171" t="str">
        <f t="shared" si="192"/>
        <v>852149-100101-OS</v>
      </c>
      <c r="O4055" s="172" t="str">
        <f>IF(B4055="NET","",IF(B4055="","",IFERROR(VLOOKUP(N4055,EAN!$A:$B,2,FALSE),"MANGLER - MÅ OPPDATERE EAN-FANEN")))</f>
        <v>MANGLER - MÅ OPPDATERE EAN-FANEN</v>
      </c>
      <c r="P4055" s="171">
        <f t="shared" si="193"/>
        <v>38</v>
      </c>
      <c r="Q4055" s="171">
        <f t="shared" si="194"/>
        <v>38</v>
      </c>
      <c r="S4055" s="102" t="str">
        <f>IF(B4055="NET","",IFERROR(VLOOKUP(O4055,'2) Order Form'!$V$9:$V$905,1,FALSE),"Ikke med I order form"))</f>
        <v>Ikke med I order form</v>
      </c>
    </row>
    <row r="4056" spans="1:19">
      <c r="A4056" s="140">
        <v>852150</v>
      </c>
      <c r="B4056" t="s">
        <v>170</v>
      </c>
      <c r="H4056" s="140">
        <v>202341</v>
      </c>
      <c r="I4056" s="140">
        <v>202342</v>
      </c>
      <c r="J4056" s="140">
        <v>202343</v>
      </c>
      <c r="K4056" s="140">
        <v>202344</v>
      </c>
      <c r="L4056" s="140">
        <v>202345</v>
      </c>
      <c r="M4056" s="181"/>
      <c r="N4056" s="171" t="str">
        <f t="shared" si="192"/>
        <v>852150-</v>
      </c>
      <c r="O4056" s="172" t="str">
        <f>IF(B4056="NET","",IF(B4056="","",IFERROR(VLOOKUP(N4056,EAN!$A:$B,2,FALSE),"MANGLER - MÅ OPPDATERE EAN-FANEN")))</f>
        <v/>
      </c>
      <c r="P4056" s="171">
        <f t="shared" si="193"/>
        <v>202341</v>
      </c>
      <c r="Q4056" s="171">
        <f t="shared" si="194"/>
        <v>202345</v>
      </c>
      <c r="S4056" s="102" t="str">
        <f>IF(B4056="NET","",IFERROR(VLOOKUP(O4056,'2) Order Form'!$V$9:$V$905,1,FALSE),"Ikke med I order form"))</f>
        <v/>
      </c>
    </row>
    <row r="4057" spans="1:19">
      <c r="A4057">
        <v>852150</v>
      </c>
      <c r="B4057" t="s">
        <v>3905</v>
      </c>
      <c r="C4057" t="s">
        <v>3939</v>
      </c>
      <c r="D4057" t="s">
        <v>3465</v>
      </c>
      <c r="E4057" t="s">
        <v>229</v>
      </c>
      <c r="F4057" t="s">
        <v>78</v>
      </c>
      <c r="G4057" t="s">
        <v>111</v>
      </c>
      <c r="H4057">
        <v>89</v>
      </c>
      <c r="I4057">
        <v>89</v>
      </c>
      <c r="J4057">
        <v>89</v>
      </c>
      <c r="K4057">
        <v>89</v>
      </c>
      <c r="L4057">
        <v>89</v>
      </c>
      <c r="M4057" s="181"/>
      <c r="N4057" s="171" t="str">
        <f t="shared" si="192"/>
        <v>852150-060101-OS</v>
      </c>
      <c r="O4057" s="172" t="str">
        <f>IF(B4057="NET","",IF(B4057="","",IFERROR(VLOOKUP(N4057,EAN!$A:$B,2,FALSE),"MANGLER - MÅ OPPDATERE EAN-FANEN")))</f>
        <v>MANGLER - MÅ OPPDATERE EAN-FANEN</v>
      </c>
      <c r="P4057" s="171">
        <f t="shared" si="193"/>
        <v>89</v>
      </c>
      <c r="Q4057" s="171">
        <f t="shared" si="194"/>
        <v>89</v>
      </c>
      <c r="S4057" s="102" t="str">
        <f>IF(B4057="NET","",IFERROR(VLOOKUP(O4057,'2) Order Form'!$V$9:$V$905,1,FALSE),"Ikke med I order form"))</f>
        <v>Ikke med I order form</v>
      </c>
    </row>
    <row r="4058" spans="1:19">
      <c r="A4058">
        <v>852150</v>
      </c>
      <c r="B4058" t="s">
        <v>3905</v>
      </c>
      <c r="C4058" t="s">
        <v>3939</v>
      </c>
      <c r="D4058" t="s">
        <v>3466</v>
      </c>
      <c r="E4058" t="s">
        <v>3467</v>
      </c>
      <c r="F4058" t="s">
        <v>78</v>
      </c>
      <c r="G4058" t="s">
        <v>111</v>
      </c>
      <c r="H4058">
        <v>52</v>
      </c>
      <c r="I4058">
        <v>52</v>
      </c>
      <c r="J4058">
        <v>52</v>
      </c>
      <c r="K4058">
        <v>52</v>
      </c>
      <c r="L4058">
        <v>52</v>
      </c>
      <c r="M4058" s="181"/>
      <c r="N4058" s="171" t="str">
        <f t="shared" si="192"/>
        <v>852150-150101-OS</v>
      </c>
      <c r="O4058" s="172" t="str">
        <f>IF(B4058="NET","",IF(B4058="","",IFERROR(VLOOKUP(N4058,EAN!$A:$B,2,FALSE),"MANGLER - MÅ OPPDATERE EAN-FANEN")))</f>
        <v>MANGLER - MÅ OPPDATERE EAN-FANEN</v>
      </c>
      <c r="P4058" s="171">
        <f t="shared" si="193"/>
        <v>52</v>
      </c>
      <c r="Q4058" s="171">
        <f t="shared" si="194"/>
        <v>52</v>
      </c>
      <c r="S4058" s="102" t="str">
        <f>IF(B4058="NET","",IFERROR(VLOOKUP(O4058,'2) Order Form'!$V$9:$V$905,1,FALSE),"Ikke med I order form"))</f>
        <v>Ikke med I order form</v>
      </c>
    </row>
    <row r="4059" spans="1:19">
      <c r="A4059">
        <v>852150</v>
      </c>
      <c r="B4059" t="s">
        <v>3905</v>
      </c>
      <c r="C4059" t="s">
        <v>3939</v>
      </c>
      <c r="D4059" t="s">
        <v>3859</v>
      </c>
      <c r="E4059" t="s">
        <v>3860</v>
      </c>
      <c r="F4059" t="s">
        <v>78</v>
      </c>
      <c r="G4059" t="s">
        <v>214</v>
      </c>
      <c r="H4059">
        <v>92</v>
      </c>
      <c r="I4059">
        <v>92</v>
      </c>
      <c r="J4059">
        <v>92</v>
      </c>
      <c r="K4059">
        <v>92</v>
      </c>
      <c r="L4059">
        <v>92</v>
      </c>
      <c r="M4059" s="181"/>
      <c r="N4059" s="171" t="str">
        <f t="shared" si="192"/>
        <v>852150-158072-OS</v>
      </c>
      <c r="O4059" s="172" t="str">
        <f>IF(B4059="NET","",IF(B4059="","",IFERROR(VLOOKUP(N4059,EAN!$A:$B,2,FALSE),"MANGLER - MÅ OPPDATERE EAN-FANEN")))</f>
        <v>MANGLER - MÅ OPPDATERE EAN-FANEN</v>
      </c>
      <c r="P4059" s="171">
        <f t="shared" si="193"/>
        <v>92</v>
      </c>
      <c r="Q4059" s="171">
        <f t="shared" si="194"/>
        <v>92</v>
      </c>
      <c r="S4059" s="102" t="str">
        <f>IF(B4059="NET","",IFERROR(VLOOKUP(O4059,'2) Order Form'!$V$9:$V$905,1,FALSE),"Ikke med I order form"))</f>
        <v>Ikke med I order form</v>
      </c>
    </row>
    <row r="4060" spans="1:19">
      <c r="A4060">
        <v>852150</v>
      </c>
      <c r="B4060" t="s">
        <v>3905</v>
      </c>
      <c r="C4060" t="s">
        <v>3939</v>
      </c>
      <c r="D4060" t="s">
        <v>3906</v>
      </c>
      <c r="E4060" t="s">
        <v>3907</v>
      </c>
      <c r="F4060" t="s">
        <v>78</v>
      </c>
      <c r="G4060" t="s">
        <v>111</v>
      </c>
      <c r="H4060">
        <v>96</v>
      </c>
      <c r="I4060">
        <v>96</v>
      </c>
      <c r="J4060">
        <v>96</v>
      </c>
      <c r="K4060">
        <v>96</v>
      </c>
      <c r="L4060">
        <v>96</v>
      </c>
      <c r="M4060" s="181"/>
      <c r="N4060" s="171" t="str">
        <f t="shared" si="192"/>
        <v>852150-161003-OS</v>
      </c>
      <c r="O4060" s="172" t="str">
        <f>IF(B4060="NET","",IF(B4060="","",IFERROR(VLOOKUP(N4060,EAN!$A:$B,2,FALSE),"MANGLER - MÅ OPPDATERE EAN-FANEN")))</f>
        <v>MANGLER - MÅ OPPDATERE EAN-FANEN</v>
      </c>
      <c r="P4060" s="171">
        <f t="shared" si="193"/>
        <v>96</v>
      </c>
      <c r="Q4060" s="171">
        <f t="shared" si="194"/>
        <v>96</v>
      </c>
      <c r="S4060" s="102" t="str">
        <f>IF(B4060="NET","",IFERROR(VLOOKUP(O4060,'2) Order Form'!$V$9:$V$905,1,FALSE),"Ikke med I order form"))</f>
        <v>Ikke med I order form</v>
      </c>
    </row>
    <row r="4061" spans="1:19">
      <c r="A4061">
        <v>852150</v>
      </c>
      <c r="B4061" t="s">
        <v>3905</v>
      </c>
      <c r="C4061" t="s">
        <v>3939</v>
      </c>
      <c r="D4061" t="s">
        <v>4136</v>
      </c>
      <c r="E4061" t="s">
        <v>4137</v>
      </c>
      <c r="F4061" t="s">
        <v>78</v>
      </c>
      <c r="G4061" t="s">
        <v>111</v>
      </c>
      <c r="H4061">
        <v>0</v>
      </c>
      <c r="I4061">
        <v>0</v>
      </c>
      <c r="J4061">
        <v>0</v>
      </c>
      <c r="K4061">
        <v>0</v>
      </c>
      <c r="L4061">
        <v>0</v>
      </c>
      <c r="M4061" s="181"/>
      <c r="N4061" s="171" t="str">
        <f t="shared" ref="N4061:N4124" si="195">CONCATENATE(A4061,"-",D4061)</f>
        <v>852150-162876-OS</v>
      </c>
      <c r="O4061" s="172" t="str">
        <f>IF(B4061="NET","",IF(B4061="","",IFERROR(VLOOKUP(N4061,EAN!$A:$B,2,FALSE),"MANGLER - MÅ OPPDATERE EAN-FANEN")))</f>
        <v>MANGLER - MÅ OPPDATERE EAN-FANEN</v>
      </c>
      <c r="P4061" s="171">
        <f t="shared" ref="P4061:P4124" si="196">H4061</f>
        <v>0</v>
      </c>
      <c r="Q4061" s="171">
        <f t="shared" ref="Q4061:Q4124" si="197">L4061</f>
        <v>0</v>
      </c>
      <c r="S4061" s="102" t="str">
        <f>IF(B4061="NET","",IFERROR(VLOOKUP(O4061,'2) Order Form'!$V$9:$V$905,1,FALSE),"Ikke med I order form"))</f>
        <v>Ikke med I order form</v>
      </c>
    </row>
    <row r="4062" spans="1:19">
      <c r="A4062">
        <v>852150</v>
      </c>
      <c r="B4062" t="s">
        <v>3905</v>
      </c>
      <c r="C4062" t="s">
        <v>3939</v>
      </c>
      <c r="D4062" t="s">
        <v>4132</v>
      </c>
      <c r="E4062" t="s">
        <v>4133</v>
      </c>
      <c r="F4062" t="s">
        <v>78</v>
      </c>
      <c r="G4062" t="s">
        <v>111</v>
      </c>
      <c r="H4062">
        <v>0</v>
      </c>
      <c r="I4062">
        <v>0</v>
      </c>
      <c r="J4062">
        <v>0</v>
      </c>
      <c r="K4062">
        <v>0</v>
      </c>
      <c r="L4062">
        <v>0</v>
      </c>
      <c r="M4062" s="181"/>
      <c r="N4062" s="171" t="str">
        <f t="shared" si="195"/>
        <v>852150-170101-OS</v>
      </c>
      <c r="O4062" s="172" t="str">
        <f>IF(B4062="NET","",IF(B4062="","",IFERROR(VLOOKUP(N4062,EAN!$A:$B,2,FALSE),"MANGLER - MÅ OPPDATERE EAN-FANEN")))</f>
        <v>MANGLER - MÅ OPPDATERE EAN-FANEN</v>
      </c>
      <c r="P4062" s="171">
        <f t="shared" si="196"/>
        <v>0</v>
      </c>
      <c r="Q4062" s="171">
        <f t="shared" si="197"/>
        <v>0</v>
      </c>
      <c r="S4062" s="102" t="str">
        <f>IF(B4062="NET","",IFERROR(VLOOKUP(O4062,'2) Order Form'!$V$9:$V$905,1,FALSE),"Ikke med I order form"))</f>
        <v>Ikke med I order form</v>
      </c>
    </row>
    <row r="4063" spans="1:19">
      <c r="A4063">
        <v>852150</v>
      </c>
      <c r="B4063" t="s">
        <v>3905</v>
      </c>
      <c r="C4063" t="s">
        <v>3939</v>
      </c>
      <c r="D4063" t="s">
        <v>3470</v>
      </c>
      <c r="E4063" t="s">
        <v>3471</v>
      </c>
      <c r="F4063" t="s">
        <v>78</v>
      </c>
      <c r="G4063" t="s">
        <v>214</v>
      </c>
      <c r="H4063">
        <v>56</v>
      </c>
      <c r="I4063">
        <v>56</v>
      </c>
      <c r="J4063">
        <v>56</v>
      </c>
      <c r="K4063">
        <v>56</v>
      </c>
      <c r="L4063">
        <v>56</v>
      </c>
      <c r="M4063" s="181"/>
      <c r="N4063" s="171" t="str">
        <f t="shared" si="195"/>
        <v>852150-180101-OS</v>
      </c>
      <c r="O4063" s="172" t="str">
        <f>IF(B4063="NET","",IF(B4063="","",IFERROR(VLOOKUP(N4063,EAN!$A:$B,2,FALSE),"MANGLER - MÅ OPPDATERE EAN-FANEN")))</f>
        <v>MANGLER - MÅ OPPDATERE EAN-FANEN</v>
      </c>
      <c r="P4063" s="171">
        <f t="shared" si="196"/>
        <v>56</v>
      </c>
      <c r="Q4063" s="171">
        <f t="shared" si="197"/>
        <v>56</v>
      </c>
      <c r="S4063" s="102" t="str">
        <f>IF(B4063="NET","",IFERROR(VLOOKUP(O4063,'2) Order Form'!$V$9:$V$905,1,FALSE),"Ikke med I order form"))</f>
        <v>Ikke med I order form</v>
      </c>
    </row>
    <row r="4064" spans="1:19">
      <c r="A4064">
        <v>852150</v>
      </c>
      <c r="B4064" t="s">
        <v>3905</v>
      </c>
      <c r="C4064" t="s">
        <v>3939</v>
      </c>
      <c r="D4064" t="s">
        <v>3861</v>
      </c>
      <c r="E4064" t="s">
        <v>3862</v>
      </c>
      <c r="F4064" t="s">
        <v>78</v>
      </c>
      <c r="G4064" t="s">
        <v>214</v>
      </c>
      <c r="H4064">
        <v>63</v>
      </c>
      <c r="I4064">
        <v>63</v>
      </c>
      <c r="J4064">
        <v>63</v>
      </c>
      <c r="K4064">
        <v>63</v>
      </c>
      <c r="L4064">
        <v>63</v>
      </c>
      <c r="M4064" s="181"/>
      <c r="N4064" s="171" t="str">
        <f t="shared" si="195"/>
        <v>852150-193263-OS</v>
      </c>
      <c r="O4064" s="172" t="str">
        <f>IF(B4064="NET","",IF(B4064="","",IFERROR(VLOOKUP(N4064,EAN!$A:$B,2,FALSE),"MANGLER - MÅ OPPDATERE EAN-FANEN")))</f>
        <v>MANGLER - MÅ OPPDATERE EAN-FANEN</v>
      </c>
      <c r="P4064" s="171">
        <f t="shared" si="196"/>
        <v>63</v>
      </c>
      <c r="Q4064" s="171">
        <f t="shared" si="197"/>
        <v>63</v>
      </c>
      <c r="S4064" s="102" t="str">
        <f>IF(B4064="NET","",IFERROR(VLOOKUP(O4064,'2) Order Form'!$V$9:$V$905,1,FALSE),"Ikke med I order form"))</f>
        <v>Ikke med I order form</v>
      </c>
    </row>
    <row r="4065" spans="1:19">
      <c r="A4065">
        <v>852150</v>
      </c>
      <c r="B4065" t="s">
        <v>3905</v>
      </c>
      <c r="C4065" t="s">
        <v>3939</v>
      </c>
      <c r="D4065" t="s">
        <v>3865</v>
      </c>
      <c r="E4065" t="s">
        <v>3866</v>
      </c>
      <c r="F4065" t="s">
        <v>78</v>
      </c>
      <c r="G4065" t="s">
        <v>214</v>
      </c>
      <c r="H4065">
        <v>21</v>
      </c>
      <c r="I4065">
        <v>21</v>
      </c>
      <c r="J4065">
        <v>21</v>
      </c>
      <c r="K4065">
        <v>21</v>
      </c>
      <c r="L4065">
        <v>21</v>
      </c>
      <c r="M4065" s="181"/>
      <c r="N4065" s="171" t="str">
        <f t="shared" si="195"/>
        <v>852150-209064-OS</v>
      </c>
      <c r="O4065" s="172" t="str">
        <f>IF(B4065="NET","",IF(B4065="","",IFERROR(VLOOKUP(N4065,EAN!$A:$B,2,FALSE),"MANGLER - MÅ OPPDATERE EAN-FANEN")))</f>
        <v>MANGLER - MÅ OPPDATERE EAN-FANEN</v>
      </c>
      <c r="P4065" s="171">
        <f t="shared" si="196"/>
        <v>21</v>
      </c>
      <c r="Q4065" s="171">
        <f t="shared" si="197"/>
        <v>21</v>
      </c>
      <c r="S4065" s="102" t="str">
        <f>IF(B4065="NET","",IFERROR(VLOOKUP(O4065,'2) Order Form'!$V$9:$V$905,1,FALSE),"Ikke med I order form"))</f>
        <v>Ikke med I order form</v>
      </c>
    </row>
    <row r="4066" spans="1:19">
      <c r="A4066" s="140">
        <v>852152</v>
      </c>
      <c r="B4066" t="s">
        <v>170</v>
      </c>
      <c r="H4066" s="140">
        <v>202341</v>
      </c>
      <c r="I4066" s="140">
        <v>202342</v>
      </c>
      <c r="J4066" s="140">
        <v>202343</v>
      </c>
      <c r="K4066" s="140">
        <v>202344</v>
      </c>
      <c r="L4066" s="140">
        <v>202345</v>
      </c>
      <c r="M4066" s="181"/>
      <c r="N4066" s="171" t="str">
        <f t="shared" si="195"/>
        <v>852152-</v>
      </c>
      <c r="O4066" s="172" t="str">
        <f>IF(B4066="NET","",IF(B4066="","",IFERROR(VLOOKUP(N4066,EAN!$A:$B,2,FALSE),"MANGLER - MÅ OPPDATERE EAN-FANEN")))</f>
        <v/>
      </c>
      <c r="P4066" s="171">
        <f t="shared" si="196"/>
        <v>202341</v>
      </c>
      <c r="Q4066" s="171">
        <f t="shared" si="197"/>
        <v>202345</v>
      </c>
      <c r="S4066" s="102" t="str">
        <f>IF(B4066="NET","",IFERROR(VLOOKUP(O4066,'2) Order Form'!$V$9:$V$905,1,FALSE),"Ikke med I order form"))</f>
        <v/>
      </c>
    </row>
    <row r="4067" spans="1:19">
      <c r="A4067">
        <v>852152</v>
      </c>
      <c r="B4067" t="s">
        <v>3908</v>
      </c>
      <c r="C4067" t="s">
        <v>3939</v>
      </c>
      <c r="D4067" t="s">
        <v>3802</v>
      </c>
      <c r="E4067" t="s">
        <v>3803</v>
      </c>
      <c r="F4067" t="s">
        <v>78</v>
      </c>
      <c r="G4067" t="s">
        <v>111</v>
      </c>
      <c r="H4067">
        <v>153</v>
      </c>
      <c r="I4067">
        <v>153</v>
      </c>
      <c r="J4067">
        <v>153</v>
      </c>
      <c r="K4067">
        <v>153</v>
      </c>
      <c r="L4067">
        <v>153</v>
      </c>
      <c r="M4067" s="181"/>
      <c r="N4067" s="171" t="str">
        <f t="shared" si="195"/>
        <v>852152-500101-OS</v>
      </c>
      <c r="O4067" s="172" t="str">
        <f>IF(B4067="NET","",IF(B4067="","",IFERROR(VLOOKUP(N4067,EAN!$A:$B,2,FALSE),"MANGLER - MÅ OPPDATERE EAN-FANEN")))</f>
        <v>MANGLER - MÅ OPPDATERE EAN-FANEN</v>
      </c>
      <c r="P4067" s="171">
        <f t="shared" si="196"/>
        <v>153</v>
      </c>
      <c r="Q4067" s="171">
        <f t="shared" si="197"/>
        <v>153</v>
      </c>
      <c r="S4067" s="102" t="str">
        <f>IF(B4067="NET","",IFERROR(VLOOKUP(O4067,'2) Order Form'!$V$9:$V$905,1,FALSE),"Ikke med I order form"))</f>
        <v>Ikke med I order form</v>
      </c>
    </row>
    <row r="4068" spans="1:19">
      <c r="A4068">
        <v>852152</v>
      </c>
      <c r="B4068" t="s">
        <v>3908</v>
      </c>
      <c r="C4068" t="s">
        <v>3939</v>
      </c>
      <c r="D4068" t="s">
        <v>3909</v>
      </c>
      <c r="E4068" t="s">
        <v>3910</v>
      </c>
      <c r="F4068" t="s">
        <v>78</v>
      </c>
      <c r="G4068" t="s">
        <v>111</v>
      </c>
      <c r="H4068">
        <v>40</v>
      </c>
      <c r="I4068">
        <v>40</v>
      </c>
      <c r="J4068">
        <v>40</v>
      </c>
      <c r="K4068">
        <v>40</v>
      </c>
      <c r="L4068">
        <v>40</v>
      </c>
      <c r="M4068" s="181"/>
      <c r="N4068" s="171" t="str">
        <f t="shared" si="195"/>
        <v>852152-511003-OS</v>
      </c>
      <c r="O4068" s="172" t="str">
        <f>IF(B4068="NET","",IF(B4068="","",IFERROR(VLOOKUP(N4068,EAN!$A:$B,2,FALSE),"MANGLER - MÅ OPPDATERE EAN-FANEN")))</f>
        <v>MANGLER - MÅ OPPDATERE EAN-FANEN</v>
      </c>
      <c r="P4068" s="171">
        <f t="shared" si="196"/>
        <v>40</v>
      </c>
      <c r="Q4068" s="171">
        <f t="shared" si="197"/>
        <v>40</v>
      </c>
      <c r="S4068" s="102" t="str">
        <f>IF(B4068="NET","",IFERROR(VLOOKUP(O4068,'2) Order Form'!$V$9:$V$905,1,FALSE),"Ikke med I order form"))</f>
        <v>Ikke med I order form</v>
      </c>
    </row>
    <row r="4069" spans="1:19">
      <c r="A4069" s="140">
        <v>852153</v>
      </c>
      <c r="B4069" t="s">
        <v>170</v>
      </c>
      <c r="H4069" s="140">
        <v>202341</v>
      </c>
      <c r="I4069" s="140">
        <v>202342</v>
      </c>
      <c r="J4069" s="140">
        <v>202343</v>
      </c>
      <c r="K4069" s="140">
        <v>202344</v>
      </c>
      <c r="L4069" s="140">
        <v>202345</v>
      </c>
      <c r="M4069" s="181"/>
      <c r="N4069" s="171" t="str">
        <f t="shared" si="195"/>
        <v>852153-</v>
      </c>
      <c r="O4069" s="172" t="str">
        <f>IF(B4069="NET","",IF(B4069="","",IFERROR(VLOOKUP(N4069,EAN!$A:$B,2,FALSE),"MANGLER - MÅ OPPDATERE EAN-FANEN")))</f>
        <v/>
      </c>
      <c r="P4069" s="171">
        <f t="shared" si="196"/>
        <v>202341</v>
      </c>
      <c r="Q4069" s="171">
        <f t="shared" si="197"/>
        <v>202345</v>
      </c>
      <c r="S4069" s="102" t="str">
        <f>IF(B4069="NET","",IFERROR(VLOOKUP(O4069,'2) Order Form'!$V$9:$V$905,1,FALSE),"Ikke med I order form"))</f>
        <v/>
      </c>
    </row>
    <row r="4070" spans="1:19">
      <c r="A4070">
        <v>852153</v>
      </c>
      <c r="B4070" t="s">
        <v>3911</v>
      </c>
      <c r="C4070" t="s">
        <v>3939</v>
      </c>
      <c r="D4070" t="s">
        <v>230</v>
      </c>
      <c r="E4070" t="s">
        <v>107</v>
      </c>
      <c r="F4070" t="s">
        <v>78</v>
      </c>
      <c r="G4070" t="s">
        <v>111</v>
      </c>
      <c r="H4070">
        <v>4</v>
      </c>
      <c r="I4070">
        <v>4</v>
      </c>
      <c r="J4070">
        <v>4</v>
      </c>
      <c r="K4070">
        <v>4</v>
      </c>
      <c r="L4070">
        <v>4</v>
      </c>
      <c r="M4070" s="181"/>
      <c r="N4070" s="171" t="str">
        <f t="shared" si="195"/>
        <v>852153-060000-OS</v>
      </c>
      <c r="O4070" s="172" t="str">
        <f>IF(B4070="NET","",IF(B4070="","",IFERROR(VLOOKUP(N4070,EAN!$A:$B,2,FALSE),"MANGLER - MÅ OPPDATERE EAN-FANEN")))</f>
        <v>MANGLER - MÅ OPPDATERE EAN-FANEN</v>
      </c>
      <c r="P4070" s="171">
        <f t="shared" si="196"/>
        <v>4</v>
      </c>
      <c r="Q4070" s="171">
        <f t="shared" si="197"/>
        <v>4</v>
      </c>
      <c r="S4070" s="102" t="str">
        <f>IF(B4070="NET","",IFERROR(VLOOKUP(O4070,'2) Order Form'!$V$9:$V$905,1,FALSE),"Ikke med I order form"))</f>
        <v>Ikke med I order form</v>
      </c>
    </row>
    <row r="4071" spans="1:19">
      <c r="A4071">
        <v>852153</v>
      </c>
      <c r="B4071" t="s">
        <v>3911</v>
      </c>
      <c r="C4071" t="s">
        <v>3939</v>
      </c>
      <c r="D4071" t="s">
        <v>231</v>
      </c>
      <c r="E4071" t="s">
        <v>106</v>
      </c>
      <c r="F4071" t="s">
        <v>78</v>
      </c>
      <c r="G4071" t="s">
        <v>111</v>
      </c>
      <c r="H4071">
        <v>10</v>
      </c>
      <c r="I4071">
        <v>10</v>
      </c>
      <c r="J4071">
        <v>10</v>
      </c>
      <c r="K4071">
        <v>10</v>
      </c>
      <c r="L4071">
        <v>10</v>
      </c>
      <c r="M4071" s="181"/>
      <c r="N4071" s="171" t="str">
        <f t="shared" si="195"/>
        <v>852153-070000-OS</v>
      </c>
      <c r="O4071" s="172" t="str">
        <f>IF(B4071="NET","",IF(B4071="","",IFERROR(VLOOKUP(N4071,EAN!$A:$B,2,FALSE),"MANGLER - MÅ OPPDATERE EAN-FANEN")))</f>
        <v>MANGLER - MÅ OPPDATERE EAN-FANEN</v>
      </c>
      <c r="P4071" s="171">
        <f t="shared" si="196"/>
        <v>10</v>
      </c>
      <c r="Q4071" s="171">
        <f t="shared" si="197"/>
        <v>10</v>
      </c>
      <c r="S4071" s="102" t="str">
        <f>IF(B4071="NET","",IFERROR(VLOOKUP(O4071,'2) Order Form'!$V$9:$V$905,1,FALSE),"Ikke med I order form"))</f>
        <v>Ikke med I order form</v>
      </c>
    </row>
    <row r="4072" spans="1:19">
      <c r="A4072">
        <v>852153</v>
      </c>
      <c r="B4072" t="s">
        <v>3911</v>
      </c>
      <c r="C4072" t="s">
        <v>3939</v>
      </c>
      <c r="D4072" t="s">
        <v>232</v>
      </c>
      <c r="E4072" t="s">
        <v>233</v>
      </c>
      <c r="F4072" t="s">
        <v>78</v>
      </c>
      <c r="G4072" t="s">
        <v>111</v>
      </c>
      <c r="H4072">
        <v>7</v>
      </c>
      <c r="I4072">
        <v>7</v>
      </c>
      <c r="J4072">
        <v>7</v>
      </c>
      <c r="K4072">
        <v>7</v>
      </c>
      <c r="L4072">
        <v>7</v>
      </c>
      <c r="M4072" s="181"/>
      <c r="N4072" s="171" t="str">
        <f t="shared" si="195"/>
        <v>852153-150000-OS</v>
      </c>
      <c r="O4072" s="172" t="str">
        <f>IF(B4072="NET","",IF(B4072="","",IFERROR(VLOOKUP(N4072,EAN!$A:$B,2,FALSE),"MANGLER - MÅ OPPDATERE EAN-FANEN")))</f>
        <v>MANGLER - MÅ OPPDATERE EAN-FANEN</v>
      </c>
      <c r="P4072" s="171">
        <f t="shared" si="196"/>
        <v>7</v>
      </c>
      <c r="Q4072" s="171">
        <f t="shared" si="197"/>
        <v>7</v>
      </c>
      <c r="S4072" s="102" t="str">
        <f>IF(B4072="NET","",IFERROR(VLOOKUP(O4072,'2) Order Form'!$V$9:$V$905,1,FALSE),"Ikke med I order form"))</f>
        <v>Ikke med I order form</v>
      </c>
    </row>
    <row r="4073" spans="1:19">
      <c r="A4073">
        <v>852153</v>
      </c>
      <c r="B4073" t="s">
        <v>3911</v>
      </c>
      <c r="C4073" t="s">
        <v>3939</v>
      </c>
      <c r="D4073" t="s">
        <v>234</v>
      </c>
      <c r="E4073" t="s">
        <v>235</v>
      </c>
      <c r="F4073" t="s">
        <v>78</v>
      </c>
      <c r="G4073" t="s">
        <v>111</v>
      </c>
      <c r="H4073">
        <v>9</v>
      </c>
      <c r="I4073">
        <v>9</v>
      </c>
      <c r="J4073">
        <v>9</v>
      </c>
      <c r="K4073">
        <v>9</v>
      </c>
      <c r="L4073">
        <v>9</v>
      </c>
      <c r="M4073" s="181"/>
      <c r="N4073" s="171" t="str">
        <f t="shared" si="195"/>
        <v>852153-160000-OS</v>
      </c>
      <c r="O4073" s="172" t="str">
        <f>IF(B4073="NET","",IF(B4073="","",IFERROR(VLOOKUP(N4073,EAN!$A:$B,2,FALSE),"MANGLER - MÅ OPPDATERE EAN-FANEN")))</f>
        <v>MANGLER - MÅ OPPDATERE EAN-FANEN</v>
      </c>
      <c r="P4073" s="171">
        <f t="shared" si="196"/>
        <v>9</v>
      </c>
      <c r="Q4073" s="171">
        <f t="shared" si="197"/>
        <v>9</v>
      </c>
      <c r="S4073" s="102" t="str">
        <f>IF(B4073="NET","",IFERROR(VLOOKUP(O4073,'2) Order Form'!$V$9:$V$905,1,FALSE),"Ikke med I order form"))</f>
        <v>Ikke med I order form</v>
      </c>
    </row>
    <row r="4074" spans="1:19">
      <c r="A4074">
        <v>852153</v>
      </c>
      <c r="B4074" t="s">
        <v>3911</v>
      </c>
      <c r="C4074" t="s">
        <v>3939</v>
      </c>
      <c r="D4074" t="s">
        <v>3930</v>
      </c>
      <c r="E4074" t="s">
        <v>3931</v>
      </c>
      <c r="F4074" t="s">
        <v>78</v>
      </c>
      <c r="G4074" t="s">
        <v>111</v>
      </c>
      <c r="H4074">
        <v>90</v>
      </c>
      <c r="I4074">
        <v>90</v>
      </c>
      <c r="J4074">
        <v>90</v>
      </c>
      <c r="K4074">
        <v>90</v>
      </c>
      <c r="L4074">
        <v>90</v>
      </c>
      <c r="M4074" s="181"/>
      <c r="N4074" s="171" t="str">
        <f t="shared" si="195"/>
        <v>852153-170000-OS</v>
      </c>
      <c r="O4074" s="172" t="str">
        <f>IF(B4074="NET","",IF(B4074="","",IFERROR(VLOOKUP(N4074,EAN!$A:$B,2,FALSE),"MANGLER - MÅ OPPDATERE EAN-FANEN")))</f>
        <v>MANGLER - MÅ OPPDATERE EAN-FANEN</v>
      </c>
      <c r="P4074" s="171">
        <f t="shared" si="196"/>
        <v>90</v>
      </c>
      <c r="Q4074" s="171">
        <f t="shared" si="197"/>
        <v>90</v>
      </c>
      <c r="S4074" s="102" t="str">
        <f>IF(B4074="NET","",IFERROR(VLOOKUP(O4074,'2) Order Form'!$V$9:$V$905,1,FALSE),"Ikke med I order form"))</f>
        <v>Ikke med I order form</v>
      </c>
    </row>
    <row r="4075" spans="1:19">
      <c r="A4075">
        <v>852153</v>
      </c>
      <c r="B4075" t="s">
        <v>3911</v>
      </c>
      <c r="C4075" t="s">
        <v>3939</v>
      </c>
      <c r="D4075" t="s">
        <v>238</v>
      </c>
      <c r="E4075" t="s">
        <v>239</v>
      </c>
      <c r="F4075" t="s">
        <v>78</v>
      </c>
      <c r="G4075" t="s">
        <v>111</v>
      </c>
      <c r="H4075">
        <v>8</v>
      </c>
      <c r="I4075">
        <v>8</v>
      </c>
      <c r="J4075">
        <v>8</v>
      </c>
      <c r="K4075">
        <v>8</v>
      </c>
      <c r="L4075">
        <v>8</v>
      </c>
      <c r="M4075" s="181"/>
      <c r="N4075" s="171" t="str">
        <f t="shared" si="195"/>
        <v>852153-180000-OS</v>
      </c>
      <c r="O4075" s="172" t="str">
        <f>IF(B4075="NET","",IF(B4075="","",IFERROR(VLOOKUP(N4075,EAN!$A:$B,2,FALSE),"MANGLER - MÅ OPPDATERE EAN-FANEN")))</f>
        <v>MANGLER - MÅ OPPDATERE EAN-FANEN</v>
      </c>
      <c r="P4075" s="171">
        <f t="shared" si="196"/>
        <v>8</v>
      </c>
      <c r="Q4075" s="171">
        <f t="shared" si="197"/>
        <v>8</v>
      </c>
      <c r="S4075" s="102" t="str">
        <f>IF(B4075="NET","",IFERROR(VLOOKUP(O4075,'2) Order Form'!$V$9:$V$905,1,FALSE),"Ikke med I order form"))</f>
        <v>Ikke med I order form</v>
      </c>
    </row>
    <row r="4076" spans="1:19">
      <c r="A4076">
        <v>852153</v>
      </c>
      <c r="B4076" t="s">
        <v>3911</v>
      </c>
      <c r="C4076" t="s">
        <v>3939</v>
      </c>
      <c r="D4076" t="s">
        <v>241</v>
      </c>
      <c r="E4076" t="s">
        <v>242</v>
      </c>
      <c r="F4076" t="s">
        <v>78</v>
      </c>
      <c r="G4076" t="s">
        <v>111</v>
      </c>
      <c r="H4076">
        <v>11</v>
      </c>
      <c r="I4076">
        <v>11</v>
      </c>
      <c r="J4076">
        <v>11</v>
      </c>
      <c r="K4076">
        <v>11</v>
      </c>
      <c r="L4076">
        <v>11</v>
      </c>
      <c r="M4076" s="181"/>
      <c r="N4076" s="171" t="str">
        <f t="shared" si="195"/>
        <v>852153-190000-OS</v>
      </c>
      <c r="O4076" s="172" t="str">
        <f>IF(B4076="NET","",IF(B4076="","",IFERROR(VLOOKUP(N4076,EAN!$A:$B,2,FALSE),"MANGLER - MÅ OPPDATERE EAN-FANEN")))</f>
        <v>MANGLER - MÅ OPPDATERE EAN-FANEN</v>
      </c>
      <c r="P4076" s="171">
        <f t="shared" si="196"/>
        <v>11</v>
      </c>
      <c r="Q4076" s="171">
        <f t="shared" si="197"/>
        <v>11</v>
      </c>
      <c r="S4076" s="102" t="str">
        <f>IF(B4076="NET","",IFERROR(VLOOKUP(O4076,'2) Order Form'!$V$9:$V$905,1,FALSE),"Ikke med I order form"))</f>
        <v>Ikke med I order form</v>
      </c>
    </row>
    <row r="4077" spans="1:19">
      <c r="A4077">
        <v>852153</v>
      </c>
      <c r="B4077" t="s">
        <v>3911</v>
      </c>
      <c r="C4077" t="s">
        <v>3939</v>
      </c>
      <c r="D4077" t="s">
        <v>236</v>
      </c>
      <c r="E4077" t="s">
        <v>237</v>
      </c>
      <c r="F4077" t="s">
        <v>78</v>
      </c>
      <c r="G4077" t="s">
        <v>111</v>
      </c>
      <c r="H4077">
        <v>5</v>
      </c>
      <c r="I4077">
        <v>5</v>
      </c>
      <c r="J4077">
        <v>5</v>
      </c>
      <c r="K4077">
        <v>5</v>
      </c>
      <c r="L4077">
        <v>5</v>
      </c>
      <c r="M4077" s="181"/>
      <c r="N4077" s="171" t="str">
        <f t="shared" si="195"/>
        <v>852153-200000-OS</v>
      </c>
      <c r="O4077" s="172" t="str">
        <f>IF(B4077="NET","",IF(B4077="","",IFERROR(VLOOKUP(N4077,EAN!$A:$B,2,FALSE),"MANGLER - MÅ OPPDATERE EAN-FANEN")))</f>
        <v>MANGLER - MÅ OPPDATERE EAN-FANEN</v>
      </c>
      <c r="P4077" s="171">
        <f t="shared" si="196"/>
        <v>5</v>
      </c>
      <c r="Q4077" s="171">
        <f t="shared" si="197"/>
        <v>5</v>
      </c>
      <c r="S4077" s="102" t="str">
        <f>IF(B4077="NET","",IFERROR(VLOOKUP(O4077,'2) Order Form'!$V$9:$V$905,1,FALSE),"Ikke med I order form"))</f>
        <v>Ikke med I order form</v>
      </c>
    </row>
    <row r="4078" spans="1:19">
      <c r="A4078" s="140">
        <v>852156</v>
      </c>
      <c r="B4078" t="s">
        <v>170</v>
      </c>
      <c r="H4078" s="140">
        <v>202341</v>
      </c>
      <c r="I4078" s="140">
        <v>202342</v>
      </c>
      <c r="J4078" s="140">
        <v>202343</v>
      </c>
      <c r="K4078" s="140">
        <v>202344</v>
      </c>
      <c r="L4078" s="140">
        <v>202345</v>
      </c>
      <c r="M4078" s="181"/>
      <c r="N4078" s="171" t="str">
        <f t="shared" si="195"/>
        <v>852156-</v>
      </c>
      <c r="O4078" s="172" t="str">
        <f>IF(B4078="NET","",IF(B4078="","",IFERROR(VLOOKUP(N4078,EAN!$A:$B,2,FALSE),"MANGLER - MÅ OPPDATERE EAN-FANEN")))</f>
        <v/>
      </c>
      <c r="P4078" s="171">
        <f t="shared" si="196"/>
        <v>202341</v>
      </c>
      <c r="Q4078" s="171">
        <f t="shared" si="197"/>
        <v>202345</v>
      </c>
      <c r="S4078" s="102" t="str">
        <f>IF(B4078="NET","",IFERROR(VLOOKUP(O4078,'2) Order Form'!$V$9:$V$905,1,FALSE),"Ikke med I order form"))</f>
        <v/>
      </c>
    </row>
    <row r="4079" spans="1:19">
      <c r="A4079">
        <v>852156</v>
      </c>
      <c r="B4079" t="s">
        <v>3912</v>
      </c>
      <c r="C4079" t="s">
        <v>3939</v>
      </c>
      <c r="D4079" t="s">
        <v>3466</v>
      </c>
      <c r="E4079" t="s">
        <v>3467</v>
      </c>
      <c r="F4079" t="s">
        <v>78</v>
      </c>
      <c r="G4079" t="s">
        <v>111</v>
      </c>
      <c r="H4079">
        <v>15</v>
      </c>
      <c r="I4079">
        <v>15</v>
      </c>
      <c r="J4079">
        <v>15</v>
      </c>
      <c r="K4079">
        <v>15</v>
      </c>
      <c r="L4079">
        <v>15</v>
      </c>
      <c r="M4079" s="181"/>
      <c r="N4079" s="171" t="str">
        <f t="shared" si="195"/>
        <v>852156-150101-OS</v>
      </c>
      <c r="O4079" s="172" t="str">
        <f>IF(B4079="NET","",IF(B4079="","",IFERROR(VLOOKUP(N4079,EAN!$A:$B,2,FALSE),"MANGLER - MÅ OPPDATERE EAN-FANEN")))</f>
        <v>MANGLER - MÅ OPPDATERE EAN-FANEN</v>
      </c>
      <c r="P4079" s="171">
        <f t="shared" si="196"/>
        <v>15</v>
      </c>
      <c r="Q4079" s="171">
        <f t="shared" si="197"/>
        <v>15</v>
      </c>
      <c r="S4079" s="102" t="str">
        <f>IF(B4079="NET","",IFERROR(VLOOKUP(O4079,'2) Order Form'!$V$9:$V$905,1,FALSE),"Ikke med I order form"))</f>
        <v>Ikke med I order form</v>
      </c>
    </row>
    <row r="4080" spans="1:19">
      <c r="A4080" s="140">
        <v>852157</v>
      </c>
      <c r="B4080" t="s">
        <v>170</v>
      </c>
      <c r="H4080" s="140">
        <v>202341</v>
      </c>
      <c r="I4080" s="140">
        <v>202342</v>
      </c>
      <c r="J4080" s="140">
        <v>202343</v>
      </c>
      <c r="K4080" s="140">
        <v>202344</v>
      </c>
      <c r="L4080" s="140">
        <v>202345</v>
      </c>
      <c r="M4080" s="181"/>
      <c r="N4080" s="171" t="str">
        <f t="shared" si="195"/>
        <v>852157-</v>
      </c>
      <c r="O4080" s="172" t="str">
        <f>IF(B4080="NET","",IF(B4080="","",IFERROR(VLOOKUP(N4080,EAN!$A:$B,2,FALSE),"MANGLER - MÅ OPPDATERE EAN-FANEN")))</f>
        <v/>
      </c>
      <c r="P4080" s="171">
        <f t="shared" si="196"/>
        <v>202341</v>
      </c>
      <c r="Q4080" s="171">
        <f t="shared" si="197"/>
        <v>202345</v>
      </c>
      <c r="S4080" s="102" t="str">
        <f>IF(B4080="NET","",IFERROR(VLOOKUP(O4080,'2) Order Form'!$V$9:$V$905,1,FALSE),"Ikke med I order form"))</f>
        <v/>
      </c>
    </row>
    <row r="4081" spans="1:19">
      <c r="A4081">
        <v>852157</v>
      </c>
      <c r="B4081" t="s">
        <v>3913</v>
      </c>
      <c r="C4081" t="s">
        <v>3939</v>
      </c>
      <c r="D4081" t="s">
        <v>3465</v>
      </c>
      <c r="E4081" t="s">
        <v>229</v>
      </c>
      <c r="F4081" t="s">
        <v>78</v>
      </c>
      <c r="G4081" t="s">
        <v>111</v>
      </c>
      <c r="H4081">
        <v>12</v>
      </c>
      <c r="I4081">
        <v>12</v>
      </c>
      <c r="J4081">
        <v>12</v>
      </c>
      <c r="K4081">
        <v>12</v>
      </c>
      <c r="L4081">
        <v>12</v>
      </c>
      <c r="M4081" s="181"/>
      <c r="N4081" s="171" t="str">
        <f t="shared" si="195"/>
        <v>852157-060101-OS</v>
      </c>
      <c r="O4081" s="172" t="str">
        <f>IF(B4081="NET","",IF(B4081="","",IFERROR(VLOOKUP(N4081,EAN!$A:$B,2,FALSE),"MANGLER - MÅ OPPDATERE EAN-FANEN")))</f>
        <v>MANGLER - MÅ OPPDATERE EAN-FANEN</v>
      </c>
      <c r="P4081" s="171">
        <f t="shared" si="196"/>
        <v>12</v>
      </c>
      <c r="Q4081" s="171">
        <f t="shared" si="197"/>
        <v>12</v>
      </c>
      <c r="S4081" s="102" t="str">
        <f>IF(B4081="NET","",IFERROR(VLOOKUP(O4081,'2) Order Form'!$V$9:$V$905,1,FALSE),"Ikke med I order form"))</f>
        <v>Ikke med I order form</v>
      </c>
    </row>
    <row r="4082" spans="1:19">
      <c r="A4082">
        <v>852157</v>
      </c>
      <c r="B4082" t="s">
        <v>3913</v>
      </c>
      <c r="C4082" t="s">
        <v>3939</v>
      </c>
      <c r="D4082" t="s">
        <v>3859</v>
      </c>
      <c r="E4082" t="s">
        <v>3860</v>
      </c>
      <c r="F4082" t="s">
        <v>78</v>
      </c>
      <c r="G4082" t="s">
        <v>214</v>
      </c>
      <c r="H4082">
        <v>8</v>
      </c>
      <c r="I4082">
        <v>8</v>
      </c>
      <c r="J4082">
        <v>8</v>
      </c>
      <c r="K4082">
        <v>8</v>
      </c>
      <c r="L4082">
        <v>8</v>
      </c>
      <c r="M4082" s="181"/>
      <c r="N4082" s="171" t="str">
        <f t="shared" si="195"/>
        <v>852157-158072-OS</v>
      </c>
      <c r="O4082" s="172" t="str">
        <f>IF(B4082="NET","",IF(B4082="","",IFERROR(VLOOKUP(N4082,EAN!$A:$B,2,FALSE),"MANGLER - MÅ OPPDATERE EAN-FANEN")))</f>
        <v>MANGLER - MÅ OPPDATERE EAN-FANEN</v>
      </c>
      <c r="P4082" s="171">
        <f t="shared" si="196"/>
        <v>8</v>
      </c>
      <c r="Q4082" s="171">
        <f t="shared" si="197"/>
        <v>8</v>
      </c>
      <c r="S4082" s="102" t="str">
        <f>IF(B4082="NET","",IFERROR(VLOOKUP(O4082,'2) Order Form'!$V$9:$V$905,1,FALSE),"Ikke med I order form"))</f>
        <v>Ikke med I order form</v>
      </c>
    </row>
    <row r="4083" spans="1:19">
      <c r="A4083">
        <v>852157</v>
      </c>
      <c r="B4083" t="s">
        <v>3913</v>
      </c>
      <c r="C4083" t="s">
        <v>3939</v>
      </c>
      <c r="D4083" t="s">
        <v>3906</v>
      </c>
      <c r="E4083" t="s">
        <v>3907</v>
      </c>
      <c r="F4083" t="s">
        <v>78</v>
      </c>
      <c r="G4083" t="s">
        <v>111</v>
      </c>
      <c r="H4083">
        <v>8</v>
      </c>
      <c r="I4083">
        <v>8</v>
      </c>
      <c r="J4083">
        <v>8</v>
      </c>
      <c r="K4083">
        <v>8</v>
      </c>
      <c r="L4083">
        <v>8</v>
      </c>
      <c r="M4083" s="181"/>
      <c r="N4083" s="171" t="str">
        <f t="shared" si="195"/>
        <v>852157-161003-OS</v>
      </c>
      <c r="O4083" s="172" t="str">
        <f>IF(B4083="NET","",IF(B4083="","",IFERROR(VLOOKUP(N4083,EAN!$A:$B,2,FALSE),"MANGLER - MÅ OPPDATERE EAN-FANEN")))</f>
        <v>MANGLER - MÅ OPPDATERE EAN-FANEN</v>
      </c>
      <c r="P4083" s="171">
        <f t="shared" si="196"/>
        <v>8</v>
      </c>
      <c r="Q4083" s="171">
        <f t="shared" si="197"/>
        <v>8</v>
      </c>
      <c r="S4083" s="102" t="str">
        <f>IF(B4083="NET","",IFERROR(VLOOKUP(O4083,'2) Order Form'!$V$9:$V$905,1,FALSE),"Ikke med I order form"))</f>
        <v>Ikke med I order form</v>
      </c>
    </row>
    <row r="4084" spans="1:19">
      <c r="A4084">
        <v>852157</v>
      </c>
      <c r="B4084" t="s">
        <v>3913</v>
      </c>
      <c r="C4084" t="s">
        <v>3939</v>
      </c>
      <c r="D4084" t="s">
        <v>4132</v>
      </c>
      <c r="E4084" t="s">
        <v>4133</v>
      </c>
      <c r="F4084" t="s">
        <v>78</v>
      </c>
      <c r="G4084" t="s">
        <v>111</v>
      </c>
      <c r="H4084">
        <v>0</v>
      </c>
      <c r="I4084">
        <v>0</v>
      </c>
      <c r="J4084">
        <v>0</v>
      </c>
      <c r="K4084">
        <v>0</v>
      </c>
      <c r="L4084">
        <v>0</v>
      </c>
      <c r="M4084" s="181"/>
      <c r="N4084" s="171" t="str">
        <f t="shared" si="195"/>
        <v>852157-170101-OS</v>
      </c>
      <c r="O4084" s="172" t="str">
        <f>IF(B4084="NET","",IF(B4084="","",IFERROR(VLOOKUP(N4084,EAN!$A:$B,2,FALSE),"MANGLER - MÅ OPPDATERE EAN-FANEN")))</f>
        <v>MANGLER - MÅ OPPDATERE EAN-FANEN</v>
      </c>
      <c r="P4084" s="171">
        <f t="shared" si="196"/>
        <v>0</v>
      </c>
      <c r="Q4084" s="171">
        <f t="shared" si="197"/>
        <v>0</v>
      </c>
      <c r="S4084" s="102" t="str">
        <f>IF(B4084="NET","",IFERROR(VLOOKUP(O4084,'2) Order Form'!$V$9:$V$905,1,FALSE),"Ikke med I order form"))</f>
        <v>Ikke med I order form</v>
      </c>
    </row>
    <row r="4085" spans="1:19">
      <c r="A4085">
        <v>852157</v>
      </c>
      <c r="B4085" t="s">
        <v>3913</v>
      </c>
      <c r="C4085" t="s">
        <v>3939</v>
      </c>
      <c r="D4085" t="s">
        <v>3470</v>
      </c>
      <c r="E4085" t="s">
        <v>3471</v>
      </c>
      <c r="F4085" t="s">
        <v>78</v>
      </c>
      <c r="G4085" t="s">
        <v>214</v>
      </c>
      <c r="H4085">
        <v>13</v>
      </c>
      <c r="I4085">
        <v>13</v>
      </c>
      <c r="J4085">
        <v>13</v>
      </c>
      <c r="K4085">
        <v>13</v>
      </c>
      <c r="L4085">
        <v>13</v>
      </c>
      <c r="M4085" s="181"/>
      <c r="N4085" s="171" t="str">
        <f t="shared" si="195"/>
        <v>852157-180101-OS</v>
      </c>
      <c r="O4085" s="172" t="str">
        <f>IF(B4085="NET","",IF(B4085="","",IFERROR(VLOOKUP(N4085,EAN!$A:$B,2,FALSE),"MANGLER - MÅ OPPDATERE EAN-FANEN")))</f>
        <v>MANGLER - MÅ OPPDATERE EAN-FANEN</v>
      </c>
      <c r="P4085" s="171">
        <f t="shared" si="196"/>
        <v>13</v>
      </c>
      <c r="Q4085" s="171">
        <f t="shared" si="197"/>
        <v>13</v>
      </c>
      <c r="S4085" s="102" t="str">
        <f>IF(B4085="NET","",IFERROR(VLOOKUP(O4085,'2) Order Form'!$V$9:$V$905,1,FALSE),"Ikke med I order form"))</f>
        <v>Ikke med I order form</v>
      </c>
    </row>
    <row r="4086" spans="1:19">
      <c r="A4086" s="140">
        <v>852160</v>
      </c>
      <c r="B4086" t="s">
        <v>170</v>
      </c>
      <c r="H4086" s="140">
        <v>202341</v>
      </c>
      <c r="I4086" s="140">
        <v>202342</v>
      </c>
      <c r="J4086" s="140">
        <v>202343</v>
      </c>
      <c r="K4086" s="140">
        <v>202344</v>
      </c>
      <c r="L4086" s="140">
        <v>202345</v>
      </c>
      <c r="M4086" s="181"/>
      <c r="N4086" s="171" t="str">
        <f t="shared" si="195"/>
        <v>852160-</v>
      </c>
      <c r="O4086" s="172" t="str">
        <f>IF(B4086="NET","",IF(B4086="","",IFERROR(VLOOKUP(N4086,EAN!$A:$B,2,FALSE),"MANGLER - MÅ OPPDATERE EAN-FANEN")))</f>
        <v/>
      </c>
      <c r="P4086" s="171">
        <f t="shared" si="196"/>
        <v>202341</v>
      </c>
      <c r="Q4086" s="171">
        <f t="shared" si="197"/>
        <v>202345</v>
      </c>
      <c r="S4086" s="102" t="str">
        <f>IF(B4086="NET","",IFERROR(VLOOKUP(O4086,'2) Order Form'!$V$9:$V$905,1,FALSE),"Ikke med I order form"))</f>
        <v/>
      </c>
    </row>
    <row r="4087" spans="1:19">
      <c r="A4087">
        <v>852160</v>
      </c>
      <c r="B4087" t="s">
        <v>4083</v>
      </c>
      <c r="C4087" t="s">
        <v>3939</v>
      </c>
      <c r="D4087" t="s">
        <v>4084</v>
      </c>
      <c r="E4087" t="s">
        <v>4085</v>
      </c>
      <c r="F4087" t="s">
        <v>78</v>
      </c>
      <c r="G4087" t="s">
        <v>111</v>
      </c>
      <c r="H4087">
        <v>0</v>
      </c>
      <c r="I4087">
        <v>0</v>
      </c>
      <c r="J4087">
        <v>0</v>
      </c>
      <c r="K4087">
        <v>0</v>
      </c>
      <c r="L4087">
        <v>0</v>
      </c>
      <c r="M4087" s="181"/>
      <c r="N4087" s="171" t="str">
        <f t="shared" si="195"/>
        <v>852160-090500-OS</v>
      </c>
      <c r="O4087" s="172" t="str">
        <f>IF(B4087="NET","",IF(B4087="","",IFERROR(VLOOKUP(N4087,EAN!$A:$B,2,FALSE),"MANGLER - MÅ OPPDATERE EAN-FANEN")))</f>
        <v>MANGLER - MÅ OPPDATERE EAN-FANEN</v>
      </c>
      <c r="P4087" s="171">
        <f t="shared" si="196"/>
        <v>0</v>
      </c>
      <c r="Q4087" s="171">
        <f t="shared" si="197"/>
        <v>0</v>
      </c>
      <c r="S4087" s="102" t="str">
        <f>IF(B4087="NET","",IFERROR(VLOOKUP(O4087,'2) Order Form'!$V$9:$V$905,1,FALSE),"Ikke med I order form"))</f>
        <v>Ikke med I order form</v>
      </c>
    </row>
    <row r="4088" spans="1:19">
      <c r="A4088">
        <v>852160</v>
      </c>
      <c r="B4088" t="s">
        <v>4083</v>
      </c>
      <c r="C4088" t="s">
        <v>3939</v>
      </c>
      <c r="D4088" t="s">
        <v>4062</v>
      </c>
      <c r="E4088" t="s">
        <v>4063</v>
      </c>
      <c r="F4088" t="s">
        <v>78</v>
      </c>
      <c r="G4088" t="s">
        <v>111</v>
      </c>
      <c r="H4088">
        <v>0</v>
      </c>
      <c r="I4088">
        <v>0</v>
      </c>
      <c r="J4088">
        <v>0</v>
      </c>
      <c r="K4088">
        <v>0</v>
      </c>
      <c r="L4088">
        <v>0</v>
      </c>
      <c r="M4088" s="181"/>
      <c r="N4088" s="171" t="str">
        <f t="shared" si="195"/>
        <v>852160-095200-OS</v>
      </c>
      <c r="O4088" s="172" t="str">
        <f>IF(B4088="NET","",IF(B4088="","",IFERROR(VLOOKUP(N4088,EAN!$A:$B,2,FALSE),"MANGLER - MÅ OPPDATERE EAN-FANEN")))</f>
        <v>MANGLER - MÅ OPPDATERE EAN-FANEN</v>
      </c>
      <c r="P4088" s="171">
        <f t="shared" si="196"/>
        <v>0</v>
      </c>
      <c r="Q4088" s="171">
        <f t="shared" si="197"/>
        <v>0</v>
      </c>
      <c r="S4088" s="102" t="str">
        <f>IF(B4088="NET","",IFERROR(VLOOKUP(O4088,'2) Order Form'!$V$9:$V$905,1,FALSE),"Ikke med I order form"))</f>
        <v>Ikke med I order form</v>
      </c>
    </row>
    <row r="4089" spans="1:19">
      <c r="A4089">
        <v>852160</v>
      </c>
      <c r="B4089" t="s">
        <v>4083</v>
      </c>
      <c r="C4089" t="s">
        <v>3939</v>
      </c>
      <c r="D4089" t="s">
        <v>4086</v>
      </c>
      <c r="E4089" t="s">
        <v>256</v>
      </c>
      <c r="F4089" t="s">
        <v>78</v>
      </c>
      <c r="G4089" t="s">
        <v>111</v>
      </c>
      <c r="H4089">
        <v>0</v>
      </c>
      <c r="I4089">
        <v>0</v>
      </c>
      <c r="J4089">
        <v>0</v>
      </c>
      <c r="K4089">
        <v>0</v>
      </c>
      <c r="L4089">
        <v>0</v>
      </c>
      <c r="M4089" s="181"/>
      <c r="N4089" s="171" t="str">
        <f t="shared" si="195"/>
        <v>852160-099400-OS</v>
      </c>
      <c r="O4089" s="172" t="str">
        <f>IF(B4089="NET","",IF(B4089="","",IFERROR(VLOOKUP(N4089,EAN!$A:$B,2,FALSE),"MANGLER - MÅ OPPDATERE EAN-FANEN")))</f>
        <v>MANGLER - MÅ OPPDATERE EAN-FANEN</v>
      </c>
      <c r="P4089" s="171">
        <f t="shared" si="196"/>
        <v>0</v>
      </c>
      <c r="Q4089" s="171">
        <f t="shared" si="197"/>
        <v>0</v>
      </c>
      <c r="S4089" s="102" t="str">
        <f>IF(B4089="NET","",IFERROR(VLOOKUP(O4089,'2) Order Form'!$V$9:$V$905,1,FALSE),"Ikke med I order form"))</f>
        <v>Ikke med I order form</v>
      </c>
    </row>
    <row r="4090" spans="1:19">
      <c r="A4090" s="140">
        <v>852162</v>
      </c>
      <c r="B4090" t="s">
        <v>170</v>
      </c>
      <c r="H4090" s="140">
        <v>202341</v>
      </c>
      <c r="I4090" s="140">
        <v>202342</v>
      </c>
      <c r="J4090" s="140">
        <v>202343</v>
      </c>
      <c r="K4090" s="140">
        <v>202344</v>
      </c>
      <c r="L4090" s="140">
        <v>202345</v>
      </c>
      <c r="M4090" s="181"/>
      <c r="N4090" s="171" t="str">
        <f t="shared" si="195"/>
        <v>852162-</v>
      </c>
      <c r="O4090" s="172" t="str">
        <f>IF(B4090="NET","",IF(B4090="","",IFERROR(VLOOKUP(N4090,EAN!$A:$B,2,FALSE),"MANGLER - MÅ OPPDATERE EAN-FANEN")))</f>
        <v/>
      </c>
      <c r="P4090" s="171">
        <f t="shared" si="196"/>
        <v>202341</v>
      </c>
      <c r="Q4090" s="171">
        <f t="shared" si="197"/>
        <v>202345</v>
      </c>
      <c r="S4090" s="102" t="str">
        <f>IF(B4090="NET","",IFERROR(VLOOKUP(O4090,'2) Order Form'!$V$9:$V$905,1,FALSE),"Ikke med I order form"))</f>
        <v/>
      </c>
    </row>
    <row r="4091" spans="1:19">
      <c r="A4091">
        <v>852162</v>
      </c>
      <c r="B4091" t="s">
        <v>4087</v>
      </c>
      <c r="C4091" t="s">
        <v>3939</v>
      </c>
      <c r="D4091" t="s">
        <v>4062</v>
      </c>
      <c r="E4091" t="s">
        <v>4063</v>
      </c>
      <c r="F4091" t="s">
        <v>78</v>
      </c>
      <c r="G4091" t="s">
        <v>111</v>
      </c>
      <c r="H4091">
        <v>0</v>
      </c>
      <c r="I4091">
        <v>0</v>
      </c>
      <c r="J4091">
        <v>0</v>
      </c>
      <c r="K4091">
        <v>0</v>
      </c>
      <c r="L4091">
        <v>0</v>
      </c>
      <c r="M4091" s="181"/>
      <c r="N4091" s="171" t="str">
        <f t="shared" si="195"/>
        <v>852162-095200-OS</v>
      </c>
      <c r="O4091" s="172" t="str">
        <f>IF(B4091="NET","",IF(B4091="","",IFERROR(VLOOKUP(N4091,EAN!$A:$B,2,FALSE),"MANGLER - MÅ OPPDATERE EAN-FANEN")))</f>
        <v>MANGLER - MÅ OPPDATERE EAN-FANEN</v>
      </c>
      <c r="P4091" s="171">
        <f t="shared" si="196"/>
        <v>0</v>
      </c>
      <c r="Q4091" s="171">
        <f t="shared" si="197"/>
        <v>0</v>
      </c>
      <c r="S4091" s="102" t="str">
        <f>IF(B4091="NET","",IFERROR(VLOOKUP(O4091,'2) Order Form'!$V$9:$V$905,1,FALSE),"Ikke med I order form"))</f>
        <v>Ikke med I order form</v>
      </c>
    </row>
    <row r="4092" spans="1:19">
      <c r="A4092">
        <v>852162</v>
      </c>
      <c r="B4092" t="s">
        <v>4087</v>
      </c>
      <c r="C4092" t="s">
        <v>3939</v>
      </c>
      <c r="D4092" t="s">
        <v>4064</v>
      </c>
      <c r="E4092" t="s">
        <v>4065</v>
      </c>
      <c r="F4092" t="s">
        <v>78</v>
      </c>
      <c r="G4092" t="s">
        <v>111</v>
      </c>
      <c r="H4092">
        <v>0</v>
      </c>
      <c r="I4092">
        <v>0</v>
      </c>
      <c r="J4092">
        <v>0</v>
      </c>
      <c r="K4092">
        <v>0</v>
      </c>
      <c r="L4092">
        <v>0</v>
      </c>
      <c r="M4092" s="181"/>
      <c r="N4092" s="171" t="str">
        <f t="shared" si="195"/>
        <v>852162-099600-OS</v>
      </c>
      <c r="O4092" s="172" t="str">
        <f>IF(B4092="NET","",IF(B4092="","",IFERROR(VLOOKUP(N4092,EAN!$A:$B,2,FALSE),"MANGLER - MÅ OPPDATERE EAN-FANEN")))</f>
        <v>MANGLER - MÅ OPPDATERE EAN-FANEN</v>
      </c>
      <c r="P4092" s="171">
        <f t="shared" si="196"/>
        <v>0</v>
      </c>
      <c r="Q4092" s="171">
        <f t="shared" si="197"/>
        <v>0</v>
      </c>
      <c r="S4092" s="102" t="str">
        <f>IF(B4092="NET","",IFERROR(VLOOKUP(O4092,'2) Order Form'!$V$9:$V$905,1,FALSE),"Ikke med I order form"))</f>
        <v>Ikke med I order form</v>
      </c>
    </row>
    <row r="4093" spans="1:19">
      <c r="A4093">
        <v>852162</v>
      </c>
      <c r="B4093" t="s">
        <v>4087</v>
      </c>
      <c r="C4093" t="s">
        <v>3939</v>
      </c>
      <c r="D4093" t="s">
        <v>4145</v>
      </c>
      <c r="E4093" t="s">
        <v>4146</v>
      </c>
      <c r="F4093" t="s">
        <v>78</v>
      </c>
      <c r="G4093" t="s">
        <v>111</v>
      </c>
      <c r="H4093">
        <v>0</v>
      </c>
      <c r="I4093">
        <v>0</v>
      </c>
      <c r="J4093">
        <v>0</v>
      </c>
      <c r="K4093">
        <v>0</v>
      </c>
      <c r="L4093">
        <v>0</v>
      </c>
      <c r="M4093" s="181"/>
      <c r="N4093" s="171" t="str">
        <f t="shared" si="195"/>
        <v>852162-100100-OS</v>
      </c>
      <c r="O4093" s="172" t="str">
        <f>IF(B4093="NET","",IF(B4093="","",IFERROR(VLOOKUP(N4093,EAN!$A:$B,2,FALSE),"MANGLER - MÅ OPPDATERE EAN-FANEN")))</f>
        <v>MANGLER - MÅ OPPDATERE EAN-FANEN</v>
      </c>
      <c r="P4093" s="171">
        <f t="shared" si="196"/>
        <v>0</v>
      </c>
      <c r="Q4093" s="171">
        <f t="shared" si="197"/>
        <v>0</v>
      </c>
      <c r="S4093" s="102" t="str">
        <f>IF(B4093="NET","",IFERROR(VLOOKUP(O4093,'2) Order Form'!$V$9:$V$905,1,FALSE),"Ikke med I order form"))</f>
        <v>Ikke med I order form</v>
      </c>
    </row>
    <row r="4094" spans="1:19">
      <c r="A4094" s="140">
        <v>852163</v>
      </c>
      <c r="B4094" t="s">
        <v>170</v>
      </c>
      <c r="H4094" s="140">
        <v>202341</v>
      </c>
      <c r="I4094" s="140">
        <v>202342</v>
      </c>
      <c r="J4094" s="140">
        <v>202343</v>
      </c>
      <c r="K4094" s="140">
        <v>202344</v>
      </c>
      <c r="L4094" s="140">
        <v>202345</v>
      </c>
      <c r="M4094" s="181"/>
      <c r="N4094" s="171" t="str">
        <f t="shared" si="195"/>
        <v>852163-</v>
      </c>
      <c r="O4094" s="172" t="str">
        <f>IF(B4094="NET","",IF(B4094="","",IFERROR(VLOOKUP(N4094,EAN!$A:$B,2,FALSE),"MANGLER - MÅ OPPDATERE EAN-FANEN")))</f>
        <v/>
      </c>
      <c r="P4094" s="171">
        <f t="shared" si="196"/>
        <v>202341</v>
      </c>
      <c r="Q4094" s="171">
        <f t="shared" si="197"/>
        <v>202345</v>
      </c>
      <c r="S4094" s="102" t="str">
        <f>IF(B4094="NET","",IFERROR(VLOOKUP(O4094,'2) Order Form'!$V$9:$V$905,1,FALSE),"Ikke med I order form"))</f>
        <v/>
      </c>
    </row>
    <row r="4095" spans="1:19">
      <c r="A4095">
        <v>852163</v>
      </c>
      <c r="B4095" t="s">
        <v>3915</v>
      </c>
      <c r="C4095" t="s">
        <v>3939</v>
      </c>
      <c r="D4095" t="s">
        <v>3468</v>
      </c>
      <c r="E4095" t="s">
        <v>3469</v>
      </c>
      <c r="F4095" t="s">
        <v>78</v>
      </c>
      <c r="G4095" t="s">
        <v>111</v>
      </c>
      <c r="H4095">
        <v>0</v>
      </c>
      <c r="I4095">
        <v>0</v>
      </c>
      <c r="J4095">
        <v>0</v>
      </c>
      <c r="K4095">
        <v>0</v>
      </c>
      <c r="L4095">
        <v>0</v>
      </c>
      <c r="M4095" s="181"/>
      <c r="N4095" s="171" t="str">
        <f t="shared" si="195"/>
        <v>852163-160101-OS</v>
      </c>
      <c r="O4095" s="172" t="str">
        <f>IF(B4095="NET","",IF(B4095="","",IFERROR(VLOOKUP(N4095,EAN!$A:$B,2,FALSE),"MANGLER - MÅ OPPDATERE EAN-FANEN")))</f>
        <v>MANGLER - MÅ OPPDATERE EAN-FANEN</v>
      </c>
      <c r="P4095" s="171">
        <f t="shared" si="196"/>
        <v>0</v>
      </c>
      <c r="Q4095" s="171">
        <f t="shared" si="197"/>
        <v>0</v>
      </c>
      <c r="S4095" s="102" t="str">
        <f>IF(B4095="NET","",IFERROR(VLOOKUP(O4095,'2) Order Form'!$V$9:$V$905,1,FALSE),"Ikke med I order form"))</f>
        <v>Ikke med I order form</v>
      </c>
    </row>
    <row r="4096" spans="1:19">
      <c r="A4096" s="140">
        <v>852164</v>
      </c>
      <c r="B4096" t="s">
        <v>170</v>
      </c>
      <c r="H4096" s="140">
        <v>202341</v>
      </c>
      <c r="I4096" s="140">
        <v>202342</v>
      </c>
      <c r="J4096" s="140">
        <v>202343</v>
      </c>
      <c r="K4096" s="140">
        <v>202344</v>
      </c>
      <c r="L4096" s="140">
        <v>202345</v>
      </c>
      <c r="M4096" s="181"/>
      <c r="N4096" s="171" t="str">
        <f t="shared" si="195"/>
        <v>852164-</v>
      </c>
      <c r="O4096" s="172" t="str">
        <f>IF(B4096="NET","",IF(B4096="","",IFERROR(VLOOKUP(N4096,EAN!$A:$B,2,FALSE),"MANGLER - MÅ OPPDATERE EAN-FANEN")))</f>
        <v/>
      </c>
      <c r="P4096" s="171">
        <f t="shared" si="196"/>
        <v>202341</v>
      </c>
      <c r="Q4096" s="171">
        <f t="shared" si="197"/>
        <v>202345</v>
      </c>
      <c r="S4096" s="102" t="str">
        <f>IF(B4096="NET","",IFERROR(VLOOKUP(O4096,'2) Order Form'!$V$9:$V$905,1,FALSE),"Ikke med I order form"))</f>
        <v/>
      </c>
    </row>
    <row r="4097" spans="1:19">
      <c r="A4097">
        <v>852164</v>
      </c>
      <c r="B4097" t="s">
        <v>3916</v>
      </c>
      <c r="C4097" t="s">
        <v>3939</v>
      </c>
      <c r="D4097" t="s">
        <v>3465</v>
      </c>
      <c r="E4097" t="s">
        <v>229</v>
      </c>
      <c r="F4097" t="s">
        <v>78</v>
      </c>
      <c r="G4097" t="s">
        <v>111</v>
      </c>
      <c r="H4097">
        <v>4</v>
      </c>
      <c r="I4097">
        <v>4</v>
      </c>
      <c r="J4097">
        <v>4</v>
      </c>
      <c r="K4097">
        <v>4</v>
      </c>
      <c r="L4097">
        <v>4</v>
      </c>
      <c r="M4097" s="181"/>
      <c r="N4097" s="171" t="str">
        <f t="shared" si="195"/>
        <v>852164-060101-OS</v>
      </c>
      <c r="O4097" s="172" t="str">
        <f>IF(B4097="NET","",IF(B4097="","",IFERROR(VLOOKUP(N4097,EAN!$A:$B,2,FALSE),"MANGLER - MÅ OPPDATERE EAN-FANEN")))</f>
        <v>MANGLER - MÅ OPPDATERE EAN-FANEN</v>
      </c>
      <c r="P4097" s="171">
        <f t="shared" si="196"/>
        <v>4</v>
      </c>
      <c r="Q4097" s="171">
        <f t="shared" si="197"/>
        <v>4</v>
      </c>
      <c r="S4097" s="102" t="str">
        <f>IF(B4097="NET","",IFERROR(VLOOKUP(O4097,'2) Order Form'!$V$9:$V$905,1,FALSE),"Ikke med I order form"))</f>
        <v>Ikke med I order form</v>
      </c>
    </row>
    <row r="4098" spans="1:19">
      <c r="A4098" s="140">
        <v>852165</v>
      </c>
      <c r="B4098" t="s">
        <v>170</v>
      </c>
      <c r="H4098" s="140">
        <v>202341</v>
      </c>
      <c r="I4098" s="140">
        <v>202342</v>
      </c>
      <c r="J4098" s="140">
        <v>202343</v>
      </c>
      <c r="K4098" s="140">
        <v>202344</v>
      </c>
      <c r="L4098" s="140">
        <v>202345</v>
      </c>
      <c r="M4098" s="181"/>
      <c r="N4098" s="171" t="str">
        <f t="shared" si="195"/>
        <v>852165-</v>
      </c>
      <c r="O4098" s="172" t="str">
        <f>IF(B4098="NET","",IF(B4098="","",IFERROR(VLOOKUP(N4098,EAN!$A:$B,2,FALSE),"MANGLER - MÅ OPPDATERE EAN-FANEN")))</f>
        <v/>
      </c>
      <c r="P4098" s="171">
        <f t="shared" si="196"/>
        <v>202341</v>
      </c>
      <c r="Q4098" s="171">
        <f t="shared" si="197"/>
        <v>202345</v>
      </c>
      <c r="S4098" s="102" t="str">
        <f>IF(B4098="NET","",IFERROR(VLOOKUP(O4098,'2) Order Form'!$V$9:$V$905,1,FALSE),"Ikke med I order form"))</f>
        <v/>
      </c>
    </row>
    <row r="4099" spans="1:19">
      <c r="A4099">
        <v>852165</v>
      </c>
      <c r="B4099" t="s">
        <v>3917</v>
      </c>
      <c r="C4099" t="s">
        <v>3939</v>
      </c>
      <c r="D4099" t="s">
        <v>3918</v>
      </c>
      <c r="E4099" t="s">
        <v>3919</v>
      </c>
      <c r="F4099" t="s">
        <v>78</v>
      </c>
      <c r="G4099" t="s">
        <v>111</v>
      </c>
      <c r="H4099">
        <v>47</v>
      </c>
      <c r="I4099">
        <v>47</v>
      </c>
      <c r="J4099">
        <v>47</v>
      </c>
      <c r="K4099">
        <v>47</v>
      </c>
      <c r="L4099">
        <v>47</v>
      </c>
      <c r="M4099" s="181"/>
      <c r="N4099" s="171" t="str">
        <f t="shared" si="195"/>
        <v>852165-560173-OS</v>
      </c>
      <c r="O4099" s="172" t="str">
        <f>IF(B4099="NET","",IF(B4099="","",IFERROR(VLOOKUP(N4099,EAN!$A:$B,2,FALSE),"MANGLER - MÅ OPPDATERE EAN-FANEN")))</f>
        <v>MANGLER - MÅ OPPDATERE EAN-FANEN</v>
      </c>
      <c r="P4099" s="171">
        <f t="shared" si="196"/>
        <v>47</v>
      </c>
      <c r="Q4099" s="171">
        <f t="shared" si="197"/>
        <v>47</v>
      </c>
      <c r="S4099" s="102" t="str">
        <f>IF(B4099="NET","",IFERROR(VLOOKUP(O4099,'2) Order Form'!$V$9:$V$905,1,FALSE),"Ikke med I order form"))</f>
        <v>Ikke med I order form</v>
      </c>
    </row>
    <row r="4100" spans="1:19">
      <c r="A4100" s="140">
        <v>852166</v>
      </c>
      <c r="B4100" t="s">
        <v>170</v>
      </c>
      <c r="H4100" s="140">
        <v>202341</v>
      </c>
      <c r="I4100" s="140">
        <v>202342</v>
      </c>
      <c r="J4100" s="140">
        <v>202343</v>
      </c>
      <c r="K4100" s="140">
        <v>202344</v>
      </c>
      <c r="L4100" s="140">
        <v>202345</v>
      </c>
      <c r="M4100" s="181"/>
      <c r="N4100" s="171" t="str">
        <f t="shared" si="195"/>
        <v>852166-</v>
      </c>
      <c r="O4100" s="172" t="str">
        <f>IF(B4100="NET","",IF(B4100="","",IFERROR(VLOOKUP(N4100,EAN!$A:$B,2,FALSE),"MANGLER - MÅ OPPDATERE EAN-FANEN")))</f>
        <v/>
      </c>
      <c r="P4100" s="171">
        <f t="shared" si="196"/>
        <v>202341</v>
      </c>
      <c r="Q4100" s="171">
        <f t="shared" si="197"/>
        <v>202345</v>
      </c>
      <c r="S4100" s="102" t="str">
        <f>IF(B4100="NET","",IFERROR(VLOOKUP(O4100,'2) Order Form'!$V$9:$V$905,1,FALSE),"Ikke med I order form"))</f>
        <v/>
      </c>
    </row>
    <row r="4101" spans="1:19">
      <c r="A4101">
        <v>852166</v>
      </c>
      <c r="B4101" t="s">
        <v>4088</v>
      </c>
      <c r="C4101" t="s">
        <v>3939</v>
      </c>
      <c r="D4101" t="s">
        <v>4089</v>
      </c>
      <c r="E4101" t="s">
        <v>108</v>
      </c>
      <c r="F4101" t="s">
        <v>79</v>
      </c>
      <c r="G4101" t="s">
        <v>111</v>
      </c>
      <c r="H4101">
        <v>0</v>
      </c>
      <c r="I4101">
        <v>0</v>
      </c>
      <c r="J4101">
        <v>0</v>
      </c>
      <c r="K4101">
        <v>0</v>
      </c>
      <c r="L4101">
        <v>0</v>
      </c>
      <c r="M4101" s="181"/>
      <c r="N4101" s="171" t="str">
        <f t="shared" si="195"/>
        <v>852166-100000-SM</v>
      </c>
      <c r="O4101" s="172" t="str">
        <f>IF(B4101="NET","",IF(B4101="","",IFERROR(VLOOKUP(N4101,EAN!$A:$B,2,FALSE),"MANGLER - MÅ OPPDATERE EAN-FANEN")))</f>
        <v>MANGLER - MÅ OPPDATERE EAN-FANEN</v>
      </c>
      <c r="P4101" s="171">
        <f t="shared" si="196"/>
        <v>0</v>
      </c>
      <c r="Q4101" s="171">
        <f t="shared" si="197"/>
        <v>0</v>
      </c>
      <c r="S4101" s="102" t="str">
        <f>IF(B4101="NET","",IFERROR(VLOOKUP(O4101,'2) Order Form'!$V$9:$V$905,1,FALSE),"Ikke med I order form"))</f>
        <v>Ikke med I order form</v>
      </c>
    </row>
    <row r="4102" spans="1:19">
      <c r="A4102">
        <v>852166</v>
      </c>
      <c r="B4102" t="s">
        <v>4088</v>
      </c>
      <c r="C4102" t="s">
        <v>3939</v>
      </c>
      <c r="D4102" t="s">
        <v>4090</v>
      </c>
      <c r="E4102" t="s">
        <v>108</v>
      </c>
      <c r="F4102" t="s">
        <v>81</v>
      </c>
      <c r="G4102" t="s">
        <v>111</v>
      </c>
      <c r="H4102">
        <v>0</v>
      </c>
      <c r="I4102">
        <v>0</v>
      </c>
      <c r="J4102">
        <v>0</v>
      </c>
      <c r="K4102">
        <v>0</v>
      </c>
      <c r="L4102">
        <v>0</v>
      </c>
      <c r="M4102" s="181"/>
      <c r="N4102" s="171" t="str">
        <f t="shared" si="195"/>
        <v>852166-100000-LXL</v>
      </c>
      <c r="O4102" s="172" t="str">
        <f>IF(B4102="NET","",IF(B4102="","",IFERROR(VLOOKUP(N4102,EAN!$A:$B,2,FALSE),"MANGLER - MÅ OPPDATERE EAN-FANEN")))</f>
        <v>MANGLER - MÅ OPPDATERE EAN-FANEN</v>
      </c>
      <c r="P4102" s="171">
        <f t="shared" si="196"/>
        <v>0</v>
      </c>
      <c r="Q4102" s="171">
        <f t="shared" si="197"/>
        <v>0</v>
      </c>
      <c r="S4102" s="102" t="str">
        <f>IF(B4102="NET","",IFERROR(VLOOKUP(O4102,'2) Order Form'!$V$9:$V$905,1,FALSE),"Ikke med I order form"))</f>
        <v>Ikke med I order form</v>
      </c>
    </row>
    <row r="4103" spans="1:19">
      <c r="A4103">
        <v>852166</v>
      </c>
      <c r="B4103" t="s">
        <v>4088</v>
      </c>
      <c r="C4103" t="s">
        <v>3939</v>
      </c>
      <c r="D4103" t="s">
        <v>4091</v>
      </c>
      <c r="E4103" t="s">
        <v>4092</v>
      </c>
      <c r="F4103" t="s">
        <v>79</v>
      </c>
      <c r="G4103" t="s">
        <v>111</v>
      </c>
      <c r="H4103">
        <v>0</v>
      </c>
      <c r="I4103">
        <v>0</v>
      </c>
      <c r="J4103">
        <v>0</v>
      </c>
      <c r="K4103">
        <v>0</v>
      </c>
      <c r="L4103">
        <v>0</v>
      </c>
      <c r="M4103" s="181"/>
      <c r="N4103" s="171" t="str">
        <f t="shared" si="195"/>
        <v>852166-240000-SM</v>
      </c>
      <c r="O4103" s="172" t="str">
        <f>IF(B4103="NET","",IF(B4103="","",IFERROR(VLOOKUP(N4103,EAN!$A:$B,2,FALSE),"MANGLER - MÅ OPPDATERE EAN-FANEN")))</f>
        <v>MANGLER - MÅ OPPDATERE EAN-FANEN</v>
      </c>
      <c r="P4103" s="171">
        <f t="shared" si="196"/>
        <v>0</v>
      </c>
      <c r="Q4103" s="171">
        <f t="shared" si="197"/>
        <v>0</v>
      </c>
      <c r="S4103" s="102" t="str">
        <f>IF(B4103="NET","",IFERROR(VLOOKUP(O4103,'2) Order Form'!$V$9:$V$905,1,FALSE),"Ikke med I order form"))</f>
        <v>Ikke med I order form</v>
      </c>
    </row>
    <row r="4104" spans="1:19">
      <c r="A4104">
        <v>852166</v>
      </c>
      <c r="B4104" t="s">
        <v>4088</v>
      </c>
      <c r="C4104" t="s">
        <v>3939</v>
      </c>
      <c r="D4104" t="s">
        <v>4093</v>
      </c>
      <c r="E4104" t="s">
        <v>4092</v>
      </c>
      <c r="F4104" t="s">
        <v>81</v>
      </c>
      <c r="G4104" t="s">
        <v>111</v>
      </c>
      <c r="H4104">
        <v>0</v>
      </c>
      <c r="I4104">
        <v>0</v>
      </c>
      <c r="J4104">
        <v>0</v>
      </c>
      <c r="K4104">
        <v>0</v>
      </c>
      <c r="L4104">
        <v>0</v>
      </c>
      <c r="M4104" s="181"/>
      <c r="N4104" s="171" t="str">
        <f t="shared" si="195"/>
        <v>852166-240000-LXL</v>
      </c>
      <c r="O4104" s="172" t="str">
        <f>IF(B4104="NET","",IF(B4104="","",IFERROR(VLOOKUP(N4104,EAN!$A:$B,2,FALSE),"MANGLER - MÅ OPPDATERE EAN-FANEN")))</f>
        <v>MANGLER - MÅ OPPDATERE EAN-FANEN</v>
      </c>
      <c r="P4104" s="171">
        <f t="shared" si="196"/>
        <v>0</v>
      </c>
      <c r="Q4104" s="171">
        <f t="shared" si="197"/>
        <v>0</v>
      </c>
      <c r="S4104" s="102" t="str">
        <f>IF(B4104="NET","",IFERROR(VLOOKUP(O4104,'2) Order Form'!$V$9:$V$905,1,FALSE),"Ikke med I order form"))</f>
        <v>Ikke med I order form</v>
      </c>
    </row>
    <row r="4105" spans="1:19">
      <c r="A4105" s="140">
        <v>860000</v>
      </c>
      <c r="B4105" t="s">
        <v>170</v>
      </c>
      <c r="H4105" s="140">
        <v>202341</v>
      </c>
      <c r="I4105" s="140">
        <v>202342</v>
      </c>
      <c r="J4105" s="140">
        <v>202343</v>
      </c>
      <c r="K4105" s="140">
        <v>202344</v>
      </c>
      <c r="L4105" s="140">
        <v>202345</v>
      </c>
      <c r="M4105" s="181"/>
      <c r="N4105" s="171" t="str">
        <f t="shared" si="195"/>
        <v>860000-</v>
      </c>
      <c r="O4105" s="172" t="str">
        <f>IF(B4105="NET","",IF(B4105="","",IFERROR(VLOOKUP(N4105,EAN!$A:$B,2,FALSE),"MANGLER - MÅ OPPDATERE EAN-FANEN")))</f>
        <v/>
      </c>
      <c r="P4105" s="171">
        <f t="shared" si="196"/>
        <v>202341</v>
      </c>
      <c r="Q4105" s="171">
        <f t="shared" si="197"/>
        <v>202345</v>
      </c>
      <c r="S4105" s="102" t="str">
        <f>IF(B4105="NET","",IFERROR(VLOOKUP(O4105,'2) Order Form'!$V$9:$V$905,1,FALSE),"Ikke med I order form"))</f>
        <v/>
      </c>
    </row>
    <row r="4106" spans="1:19">
      <c r="A4106">
        <v>860000</v>
      </c>
      <c r="B4106" t="s">
        <v>1725</v>
      </c>
      <c r="C4106" t="s">
        <v>3939</v>
      </c>
      <c r="D4106" t="s">
        <v>126</v>
      </c>
      <c r="E4106" t="s">
        <v>87</v>
      </c>
      <c r="F4106" t="s">
        <v>68</v>
      </c>
      <c r="G4106" t="s">
        <v>111</v>
      </c>
      <c r="H4106">
        <v>56</v>
      </c>
      <c r="I4106">
        <v>56</v>
      </c>
      <c r="J4106">
        <v>56</v>
      </c>
      <c r="K4106">
        <v>56</v>
      </c>
      <c r="L4106">
        <v>56</v>
      </c>
      <c r="M4106" s="181"/>
      <c r="N4106" s="171" t="str">
        <f t="shared" si="195"/>
        <v>860000-BLACK-XS</v>
      </c>
      <c r="O4106" s="172">
        <f>IF(B4106="NET","",IF(B4106="","",IFERROR(VLOOKUP(N4106,EAN!$A:$B,2,FALSE),"MANGLER - MÅ OPPDATERE EAN-FANEN")))</f>
        <v>7048652892140</v>
      </c>
      <c r="P4106" s="171">
        <f t="shared" si="196"/>
        <v>56</v>
      </c>
      <c r="Q4106" s="171">
        <f t="shared" si="197"/>
        <v>56</v>
      </c>
      <c r="S4106" s="102">
        <f>IF(B4106="NET","",IFERROR(VLOOKUP(O4106,'2) Order Form'!$V$9:$V$905,1,FALSE),"Ikke med I order form"))</f>
        <v>7048652892140</v>
      </c>
    </row>
    <row r="4107" spans="1:19">
      <c r="A4107">
        <v>860000</v>
      </c>
      <c r="B4107" t="s">
        <v>1725</v>
      </c>
      <c r="C4107" t="s">
        <v>3939</v>
      </c>
      <c r="D4107" t="s">
        <v>122</v>
      </c>
      <c r="E4107" t="s">
        <v>87</v>
      </c>
      <c r="F4107" t="s">
        <v>8</v>
      </c>
      <c r="G4107" t="s">
        <v>111</v>
      </c>
      <c r="H4107">
        <v>200</v>
      </c>
      <c r="I4107">
        <v>200</v>
      </c>
      <c r="J4107">
        <v>200</v>
      </c>
      <c r="K4107">
        <v>200</v>
      </c>
      <c r="L4107">
        <v>200</v>
      </c>
      <c r="M4107" s="181"/>
      <c r="N4107" s="171" t="str">
        <f t="shared" si="195"/>
        <v>860000-BLACK-S</v>
      </c>
      <c r="O4107" s="172">
        <f>IF(B4107="NET","",IF(B4107="","",IFERROR(VLOOKUP(N4107,EAN!$A:$B,2,FALSE),"MANGLER - MÅ OPPDATERE EAN-FANEN")))</f>
        <v>7048652892126</v>
      </c>
      <c r="P4107" s="171">
        <f t="shared" si="196"/>
        <v>200</v>
      </c>
      <c r="Q4107" s="171">
        <f t="shared" si="197"/>
        <v>200</v>
      </c>
      <c r="S4107" s="102">
        <f>IF(B4107="NET","",IFERROR(VLOOKUP(O4107,'2) Order Form'!$V$9:$V$905,1,FALSE),"Ikke med I order form"))</f>
        <v>7048652892126</v>
      </c>
    </row>
    <row r="4108" spans="1:19">
      <c r="A4108">
        <v>860000</v>
      </c>
      <c r="B4108" t="s">
        <v>1725</v>
      </c>
      <c r="C4108" t="s">
        <v>3939</v>
      </c>
      <c r="D4108" t="s">
        <v>123</v>
      </c>
      <c r="E4108" t="s">
        <v>87</v>
      </c>
      <c r="F4108" t="s">
        <v>7</v>
      </c>
      <c r="G4108" t="s">
        <v>111</v>
      </c>
      <c r="H4108">
        <v>863</v>
      </c>
      <c r="I4108">
        <v>863</v>
      </c>
      <c r="J4108">
        <v>863</v>
      </c>
      <c r="K4108">
        <v>863</v>
      </c>
      <c r="L4108">
        <v>863</v>
      </c>
      <c r="M4108" s="181"/>
      <c r="N4108" s="171" t="str">
        <f t="shared" si="195"/>
        <v>860000-BLACK-M</v>
      </c>
      <c r="O4108" s="172">
        <f>IF(B4108="NET","",IF(B4108="","",IFERROR(VLOOKUP(N4108,EAN!$A:$B,2,FALSE),"MANGLER - MÅ OPPDATERE EAN-FANEN")))</f>
        <v>7048652892119</v>
      </c>
      <c r="P4108" s="171">
        <f t="shared" si="196"/>
        <v>863</v>
      </c>
      <c r="Q4108" s="171">
        <f t="shared" si="197"/>
        <v>863</v>
      </c>
      <c r="S4108" s="102">
        <f>IF(B4108="NET","",IFERROR(VLOOKUP(O4108,'2) Order Form'!$V$9:$V$905,1,FALSE),"Ikke med I order form"))</f>
        <v>7048652892119</v>
      </c>
    </row>
    <row r="4109" spans="1:19">
      <c r="A4109">
        <v>860000</v>
      </c>
      <c r="B4109" t="s">
        <v>1725</v>
      </c>
      <c r="C4109" t="s">
        <v>3939</v>
      </c>
      <c r="D4109" t="s">
        <v>124</v>
      </c>
      <c r="E4109" t="s">
        <v>87</v>
      </c>
      <c r="F4109" t="s">
        <v>66</v>
      </c>
      <c r="G4109" t="s">
        <v>111</v>
      </c>
      <c r="H4109">
        <v>652</v>
      </c>
      <c r="I4109">
        <v>652</v>
      </c>
      <c r="J4109">
        <v>652</v>
      </c>
      <c r="K4109">
        <v>652</v>
      </c>
      <c r="L4109">
        <v>652</v>
      </c>
      <c r="M4109" s="181"/>
      <c r="N4109" s="171" t="str">
        <f t="shared" si="195"/>
        <v>860000-BLACK-L</v>
      </c>
      <c r="O4109" s="172">
        <f>IF(B4109="NET","",IF(B4109="","",IFERROR(VLOOKUP(N4109,EAN!$A:$B,2,FALSE),"MANGLER - MÅ OPPDATERE EAN-FANEN")))</f>
        <v>7048652892102</v>
      </c>
      <c r="P4109" s="171">
        <f t="shared" si="196"/>
        <v>652</v>
      </c>
      <c r="Q4109" s="171">
        <f t="shared" si="197"/>
        <v>652</v>
      </c>
      <c r="S4109" s="102">
        <f>IF(B4109="NET","",IFERROR(VLOOKUP(O4109,'2) Order Form'!$V$9:$V$905,1,FALSE),"Ikke med I order form"))</f>
        <v>7048652892102</v>
      </c>
    </row>
    <row r="4110" spans="1:19">
      <c r="A4110">
        <v>860000</v>
      </c>
      <c r="B4110" t="s">
        <v>1725</v>
      </c>
      <c r="C4110" t="s">
        <v>3939</v>
      </c>
      <c r="D4110" t="s">
        <v>125</v>
      </c>
      <c r="E4110" t="s">
        <v>87</v>
      </c>
      <c r="F4110" t="s">
        <v>67</v>
      </c>
      <c r="G4110" t="s">
        <v>111</v>
      </c>
      <c r="H4110">
        <v>43</v>
      </c>
      <c r="I4110">
        <v>43</v>
      </c>
      <c r="J4110">
        <v>43</v>
      </c>
      <c r="K4110">
        <v>43</v>
      </c>
      <c r="L4110">
        <v>43</v>
      </c>
      <c r="M4110" s="181"/>
      <c r="N4110" s="171" t="str">
        <f t="shared" si="195"/>
        <v>860000-BLACK-XL</v>
      </c>
      <c r="O4110" s="172">
        <f>IF(B4110="NET","",IF(B4110="","",IFERROR(VLOOKUP(N4110,EAN!$A:$B,2,FALSE),"MANGLER - MÅ OPPDATERE EAN-FANEN")))</f>
        <v>7048652892133</v>
      </c>
      <c r="P4110" s="171">
        <f t="shared" si="196"/>
        <v>43</v>
      </c>
      <c r="Q4110" s="171">
        <f t="shared" si="197"/>
        <v>43</v>
      </c>
      <c r="S4110" s="102">
        <f>IF(B4110="NET","",IFERROR(VLOOKUP(O4110,'2) Order Form'!$V$9:$V$905,1,FALSE),"Ikke med I order form"))</f>
        <v>7048652892133</v>
      </c>
    </row>
    <row r="4111" spans="1:19">
      <c r="A4111" s="140">
        <v>860001</v>
      </c>
      <c r="B4111" t="s">
        <v>170</v>
      </c>
      <c r="H4111" s="140">
        <v>202341</v>
      </c>
      <c r="I4111" s="140">
        <v>202342</v>
      </c>
      <c r="J4111" s="140">
        <v>202343</v>
      </c>
      <c r="K4111" s="140">
        <v>202344</v>
      </c>
      <c r="L4111" s="140">
        <v>202345</v>
      </c>
      <c r="M4111" s="181"/>
      <c r="N4111" s="171" t="str">
        <f t="shared" si="195"/>
        <v>860001-</v>
      </c>
      <c r="O4111" s="172" t="str">
        <f>IF(B4111="NET","",IF(B4111="","",IFERROR(VLOOKUP(N4111,EAN!$A:$B,2,FALSE),"MANGLER - MÅ OPPDATERE EAN-FANEN")))</f>
        <v/>
      </c>
      <c r="P4111" s="171">
        <f t="shared" si="196"/>
        <v>202341</v>
      </c>
      <c r="Q4111" s="171">
        <f t="shared" si="197"/>
        <v>202345</v>
      </c>
      <c r="S4111" s="102" t="str">
        <f>IF(B4111="NET","",IFERROR(VLOOKUP(O4111,'2) Order Form'!$V$9:$V$905,1,FALSE),"Ikke med I order form"))</f>
        <v/>
      </c>
    </row>
    <row r="4112" spans="1:19">
      <c r="A4112">
        <v>860001</v>
      </c>
      <c r="B4112" t="s">
        <v>1726</v>
      </c>
      <c r="C4112" t="s">
        <v>3939</v>
      </c>
      <c r="D4112" t="s">
        <v>126</v>
      </c>
      <c r="E4112" t="s">
        <v>87</v>
      </c>
      <c r="F4112" t="s">
        <v>68</v>
      </c>
      <c r="G4112" t="s">
        <v>111</v>
      </c>
      <c r="H4112">
        <v>45</v>
      </c>
      <c r="I4112">
        <v>45</v>
      </c>
      <c r="J4112">
        <v>45</v>
      </c>
      <c r="K4112">
        <v>45</v>
      </c>
      <c r="L4112">
        <v>45</v>
      </c>
      <c r="M4112" s="181"/>
      <c r="N4112" s="171" t="str">
        <f t="shared" si="195"/>
        <v>860001-BLACK-XS</v>
      </c>
      <c r="O4112" s="172">
        <f>IF(B4112="NET","",IF(B4112="","",IFERROR(VLOOKUP(N4112,EAN!$A:$B,2,FALSE),"MANGLER - MÅ OPPDATERE EAN-FANEN")))</f>
        <v>7048652892096</v>
      </c>
      <c r="P4112" s="171">
        <f t="shared" si="196"/>
        <v>45</v>
      </c>
      <c r="Q4112" s="171">
        <f t="shared" si="197"/>
        <v>45</v>
      </c>
      <c r="S4112" s="102">
        <f>IF(B4112="NET","",IFERROR(VLOOKUP(O4112,'2) Order Form'!$V$9:$V$905,1,FALSE),"Ikke med I order form"))</f>
        <v>7048652892096</v>
      </c>
    </row>
    <row r="4113" spans="1:19">
      <c r="A4113">
        <v>860001</v>
      </c>
      <c r="B4113" t="s">
        <v>1726</v>
      </c>
      <c r="C4113" t="s">
        <v>3939</v>
      </c>
      <c r="D4113" t="s">
        <v>122</v>
      </c>
      <c r="E4113" t="s">
        <v>87</v>
      </c>
      <c r="F4113" t="s">
        <v>8</v>
      </c>
      <c r="G4113" t="s">
        <v>111</v>
      </c>
      <c r="H4113">
        <v>94</v>
      </c>
      <c r="I4113">
        <v>94</v>
      </c>
      <c r="J4113">
        <v>94</v>
      </c>
      <c r="K4113">
        <v>94</v>
      </c>
      <c r="L4113">
        <v>94</v>
      </c>
      <c r="M4113" s="181"/>
      <c r="N4113" s="171" t="str">
        <f t="shared" si="195"/>
        <v>860001-BLACK-S</v>
      </c>
      <c r="O4113" s="172">
        <f>IF(B4113="NET","",IF(B4113="","",IFERROR(VLOOKUP(N4113,EAN!$A:$B,2,FALSE),"MANGLER - MÅ OPPDATERE EAN-FANEN")))</f>
        <v>7048652892072</v>
      </c>
      <c r="P4113" s="171">
        <f t="shared" si="196"/>
        <v>94</v>
      </c>
      <c r="Q4113" s="171">
        <f t="shared" si="197"/>
        <v>94</v>
      </c>
      <c r="S4113" s="102">
        <f>IF(B4113="NET","",IFERROR(VLOOKUP(O4113,'2) Order Form'!$V$9:$V$905,1,FALSE),"Ikke med I order form"))</f>
        <v>7048652892072</v>
      </c>
    </row>
    <row r="4114" spans="1:19">
      <c r="A4114">
        <v>860001</v>
      </c>
      <c r="B4114" t="s">
        <v>1726</v>
      </c>
      <c r="C4114" t="s">
        <v>3939</v>
      </c>
      <c r="D4114" t="s">
        <v>123</v>
      </c>
      <c r="E4114" t="s">
        <v>87</v>
      </c>
      <c r="F4114" t="s">
        <v>7</v>
      </c>
      <c r="G4114" t="s">
        <v>111</v>
      </c>
      <c r="H4114">
        <v>570</v>
      </c>
      <c r="I4114">
        <v>570</v>
      </c>
      <c r="J4114">
        <v>570</v>
      </c>
      <c r="K4114">
        <v>570</v>
      </c>
      <c r="L4114">
        <v>570</v>
      </c>
      <c r="M4114" s="181"/>
      <c r="N4114" s="171" t="str">
        <f t="shared" si="195"/>
        <v>860001-BLACK-M</v>
      </c>
      <c r="O4114" s="172">
        <f>IF(B4114="NET","",IF(B4114="","",IFERROR(VLOOKUP(N4114,EAN!$A:$B,2,FALSE),"MANGLER - MÅ OPPDATERE EAN-FANEN")))</f>
        <v>7048652892065</v>
      </c>
      <c r="P4114" s="171">
        <f t="shared" si="196"/>
        <v>570</v>
      </c>
      <c r="Q4114" s="171">
        <f t="shared" si="197"/>
        <v>570</v>
      </c>
      <c r="S4114" s="102">
        <f>IF(B4114="NET","",IFERROR(VLOOKUP(O4114,'2) Order Form'!$V$9:$V$905,1,FALSE),"Ikke med I order form"))</f>
        <v>7048652892065</v>
      </c>
    </row>
    <row r="4115" spans="1:19">
      <c r="A4115">
        <v>860001</v>
      </c>
      <c r="B4115" t="s">
        <v>1726</v>
      </c>
      <c r="C4115" t="s">
        <v>3939</v>
      </c>
      <c r="D4115" t="s">
        <v>124</v>
      </c>
      <c r="E4115" t="s">
        <v>87</v>
      </c>
      <c r="F4115" t="s">
        <v>66</v>
      </c>
      <c r="G4115" t="s">
        <v>111</v>
      </c>
      <c r="H4115">
        <v>491</v>
      </c>
      <c r="I4115">
        <v>491</v>
      </c>
      <c r="J4115">
        <v>491</v>
      </c>
      <c r="K4115">
        <v>491</v>
      </c>
      <c r="L4115">
        <v>491</v>
      </c>
      <c r="M4115" s="181"/>
      <c r="N4115" s="171" t="str">
        <f t="shared" si="195"/>
        <v>860001-BLACK-L</v>
      </c>
      <c r="O4115" s="172">
        <f>IF(B4115="NET","",IF(B4115="","",IFERROR(VLOOKUP(N4115,EAN!$A:$B,2,FALSE),"MANGLER - MÅ OPPDATERE EAN-FANEN")))</f>
        <v>7048652892058</v>
      </c>
      <c r="P4115" s="171">
        <f t="shared" si="196"/>
        <v>491</v>
      </c>
      <c r="Q4115" s="171">
        <f t="shared" si="197"/>
        <v>491</v>
      </c>
      <c r="S4115" s="102">
        <f>IF(B4115="NET","",IFERROR(VLOOKUP(O4115,'2) Order Form'!$V$9:$V$905,1,FALSE),"Ikke med I order form"))</f>
        <v>7048652892058</v>
      </c>
    </row>
    <row r="4116" spans="1:19">
      <c r="A4116">
        <v>860001</v>
      </c>
      <c r="B4116" t="s">
        <v>1726</v>
      </c>
      <c r="C4116" t="s">
        <v>3939</v>
      </c>
      <c r="D4116" t="s">
        <v>125</v>
      </c>
      <c r="E4116" t="s">
        <v>87</v>
      </c>
      <c r="F4116" t="s">
        <v>67</v>
      </c>
      <c r="G4116" t="s">
        <v>111</v>
      </c>
      <c r="H4116">
        <v>35</v>
      </c>
      <c r="I4116">
        <v>35</v>
      </c>
      <c r="J4116">
        <v>35</v>
      </c>
      <c r="K4116">
        <v>35</v>
      </c>
      <c r="L4116">
        <v>35</v>
      </c>
      <c r="M4116" s="181"/>
      <c r="N4116" s="171" t="str">
        <f t="shared" si="195"/>
        <v>860001-BLACK-XL</v>
      </c>
      <c r="O4116" s="172">
        <f>IF(B4116="NET","",IF(B4116="","",IFERROR(VLOOKUP(N4116,EAN!$A:$B,2,FALSE),"MANGLER - MÅ OPPDATERE EAN-FANEN")))</f>
        <v>7048652892089</v>
      </c>
      <c r="P4116" s="171">
        <f t="shared" si="196"/>
        <v>35</v>
      </c>
      <c r="Q4116" s="171">
        <f t="shared" si="197"/>
        <v>35</v>
      </c>
      <c r="S4116" s="102">
        <f>IF(B4116="NET","",IFERROR(VLOOKUP(O4116,'2) Order Form'!$V$9:$V$905,1,FALSE),"Ikke med I order form"))</f>
        <v>7048652892089</v>
      </c>
    </row>
    <row r="4117" spans="1:19">
      <c r="A4117" s="140">
        <v>860002</v>
      </c>
      <c r="B4117" t="s">
        <v>170</v>
      </c>
      <c r="H4117" s="140">
        <v>202341</v>
      </c>
      <c r="I4117" s="140">
        <v>202342</v>
      </c>
      <c r="J4117" s="140">
        <v>202343</v>
      </c>
      <c r="K4117" s="140">
        <v>202344</v>
      </c>
      <c r="L4117" s="140">
        <v>202345</v>
      </c>
      <c r="M4117" s="181"/>
      <c r="N4117" s="171" t="str">
        <f t="shared" si="195"/>
        <v>860002-</v>
      </c>
      <c r="O4117" s="172" t="str">
        <f>IF(B4117="NET","",IF(B4117="","",IFERROR(VLOOKUP(N4117,EAN!$A:$B,2,FALSE),"MANGLER - MÅ OPPDATERE EAN-FANEN")))</f>
        <v/>
      </c>
      <c r="P4117" s="171">
        <f t="shared" si="196"/>
        <v>202341</v>
      </c>
      <c r="Q4117" s="171">
        <f t="shared" si="197"/>
        <v>202345</v>
      </c>
      <c r="S4117" s="102" t="str">
        <f>IF(B4117="NET","",IFERROR(VLOOKUP(O4117,'2) Order Form'!$V$9:$V$905,1,FALSE),"Ikke med I order form"))</f>
        <v/>
      </c>
    </row>
    <row r="4118" spans="1:19">
      <c r="A4118">
        <v>860002</v>
      </c>
      <c r="B4118" t="s">
        <v>1727</v>
      </c>
      <c r="C4118" t="s">
        <v>3939</v>
      </c>
      <c r="D4118" t="s">
        <v>122</v>
      </c>
      <c r="E4118" t="s">
        <v>87</v>
      </c>
      <c r="F4118" t="s">
        <v>8</v>
      </c>
      <c r="G4118" t="s">
        <v>111</v>
      </c>
      <c r="H4118">
        <v>59</v>
      </c>
      <c r="I4118">
        <v>59</v>
      </c>
      <c r="J4118">
        <v>59</v>
      </c>
      <c r="K4118">
        <v>59</v>
      </c>
      <c r="L4118">
        <v>59</v>
      </c>
      <c r="M4118" s="181"/>
      <c r="N4118" s="171" t="str">
        <f t="shared" si="195"/>
        <v>860002-BLACK-S</v>
      </c>
      <c r="O4118" s="172">
        <f>IF(B4118="NET","",IF(B4118="","",IFERROR(VLOOKUP(N4118,EAN!$A:$B,2,FALSE),"MANGLER - MÅ OPPDATERE EAN-FANEN")))</f>
        <v>7048652891983</v>
      </c>
      <c r="P4118" s="171">
        <f t="shared" si="196"/>
        <v>59</v>
      </c>
      <c r="Q4118" s="171">
        <f t="shared" si="197"/>
        <v>59</v>
      </c>
      <c r="S4118" s="102">
        <f>IF(B4118="NET","",IFERROR(VLOOKUP(O4118,'2) Order Form'!$V$9:$V$905,1,FALSE),"Ikke med I order form"))</f>
        <v>7048652891983</v>
      </c>
    </row>
    <row r="4119" spans="1:19">
      <c r="A4119">
        <v>860002</v>
      </c>
      <c r="B4119" t="s">
        <v>1727</v>
      </c>
      <c r="C4119" t="s">
        <v>3939</v>
      </c>
      <c r="D4119" t="s">
        <v>123</v>
      </c>
      <c r="E4119" t="s">
        <v>87</v>
      </c>
      <c r="F4119" t="s">
        <v>7</v>
      </c>
      <c r="G4119" t="s">
        <v>111</v>
      </c>
      <c r="H4119">
        <v>49</v>
      </c>
      <c r="I4119">
        <v>49</v>
      </c>
      <c r="J4119">
        <v>49</v>
      </c>
      <c r="K4119">
        <v>49</v>
      </c>
      <c r="L4119">
        <v>49</v>
      </c>
      <c r="M4119" s="181"/>
      <c r="N4119" s="171" t="str">
        <f t="shared" si="195"/>
        <v>860002-BLACK-M</v>
      </c>
      <c r="O4119" s="172">
        <f>IF(B4119="NET","",IF(B4119="","",IFERROR(VLOOKUP(N4119,EAN!$A:$B,2,FALSE),"MANGLER - MÅ OPPDATERE EAN-FANEN")))</f>
        <v>7048652891976</v>
      </c>
      <c r="P4119" s="171">
        <f t="shared" si="196"/>
        <v>49</v>
      </c>
      <c r="Q4119" s="171">
        <f t="shared" si="197"/>
        <v>49</v>
      </c>
      <c r="S4119" s="102">
        <f>IF(B4119="NET","",IFERROR(VLOOKUP(O4119,'2) Order Form'!$V$9:$V$905,1,FALSE),"Ikke med I order form"))</f>
        <v>7048652891976</v>
      </c>
    </row>
    <row r="4120" spans="1:19">
      <c r="A4120">
        <v>860002</v>
      </c>
      <c r="B4120" t="s">
        <v>1727</v>
      </c>
      <c r="C4120" t="s">
        <v>3939</v>
      </c>
      <c r="D4120" t="s">
        <v>124</v>
      </c>
      <c r="E4120" t="s">
        <v>87</v>
      </c>
      <c r="F4120" t="s">
        <v>66</v>
      </c>
      <c r="G4120" t="s">
        <v>111</v>
      </c>
      <c r="H4120">
        <v>67</v>
      </c>
      <c r="I4120">
        <v>67</v>
      </c>
      <c r="J4120">
        <v>67</v>
      </c>
      <c r="K4120">
        <v>67</v>
      </c>
      <c r="L4120">
        <v>67</v>
      </c>
      <c r="M4120" s="181"/>
      <c r="N4120" s="171" t="str">
        <f t="shared" si="195"/>
        <v>860002-BLACK-L</v>
      </c>
      <c r="O4120" s="172">
        <f>IF(B4120="NET","",IF(B4120="","",IFERROR(VLOOKUP(N4120,EAN!$A:$B,2,FALSE),"MANGLER - MÅ OPPDATERE EAN-FANEN")))</f>
        <v>7048652891969</v>
      </c>
      <c r="P4120" s="171">
        <f t="shared" si="196"/>
        <v>67</v>
      </c>
      <c r="Q4120" s="171">
        <f t="shared" si="197"/>
        <v>67</v>
      </c>
      <c r="S4120" s="102">
        <f>IF(B4120="NET","",IFERROR(VLOOKUP(O4120,'2) Order Form'!$V$9:$V$905,1,FALSE),"Ikke med I order form"))</f>
        <v>7048652891969</v>
      </c>
    </row>
    <row r="4121" spans="1:19">
      <c r="A4121">
        <v>860002</v>
      </c>
      <c r="B4121" t="s">
        <v>1727</v>
      </c>
      <c r="C4121" t="s">
        <v>3939</v>
      </c>
      <c r="D4121" t="s">
        <v>125</v>
      </c>
      <c r="E4121" t="s">
        <v>87</v>
      </c>
      <c r="F4121" t="s">
        <v>67</v>
      </c>
      <c r="G4121" t="s">
        <v>111</v>
      </c>
      <c r="H4121">
        <v>50</v>
      </c>
      <c r="I4121">
        <v>50</v>
      </c>
      <c r="J4121">
        <v>50</v>
      </c>
      <c r="K4121">
        <v>50</v>
      </c>
      <c r="L4121">
        <v>50</v>
      </c>
      <c r="M4121" s="181"/>
      <c r="N4121" s="171" t="str">
        <f t="shared" si="195"/>
        <v>860002-BLACK-XL</v>
      </c>
      <c r="O4121" s="172">
        <f>IF(B4121="NET","",IF(B4121="","",IFERROR(VLOOKUP(N4121,EAN!$A:$B,2,FALSE),"MANGLER - MÅ OPPDATERE EAN-FANEN")))</f>
        <v>7048652891990</v>
      </c>
      <c r="P4121" s="171">
        <f t="shared" si="196"/>
        <v>50</v>
      </c>
      <c r="Q4121" s="171">
        <f t="shared" si="197"/>
        <v>50</v>
      </c>
      <c r="S4121" s="102">
        <f>IF(B4121="NET","",IFERROR(VLOOKUP(O4121,'2) Order Form'!$V$9:$V$905,1,FALSE),"Ikke med I order form"))</f>
        <v>7048652891990</v>
      </c>
    </row>
    <row r="4122" spans="1:19">
      <c r="A4122" s="140">
        <v>860003</v>
      </c>
      <c r="B4122" t="s">
        <v>170</v>
      </c>
      <c r="H4122" s="140">
        <v>202341</v>
      </c>
      <c r="I4122" s="140">
        <v>202342</v>
      </c>
      <c r="J4122" s="140">
        <v>202343</v>
      </c>
      <c r="K4122" s="140">
        <v>202344</v>
      </c>
      <c r="L4122" s="140">
        <v>202345</v>
      </c>
      <c r="M4122" s="181"/>
      <c r="N4122" s="171" t="str">
        <f t="shared" si="195"/>
        <v>860003-</v>
      </c>
      <c r="O4122" s="172" t="str">
        <f>IF(B4122="NET","",IF(B4122="","",IFERROR(VLOOKUP(N4122,EAN!$A:$B,2,FALSE),"MANGLER - MÅ OPPDATERE EAN-FANEN")))</f>
        <v/>
      </c>
      <c r="P4122" s="171">
        <f t="shared" si="196"/>
        <v>202341</v>
      </c>
      <c r="Q4122" s="171">
        <f t="shared" si="197"/>
        <v>202345</v>
      </c>
      <c r="S4122" s="102" t="str">
        <f>IF(B4122="NET","",IFERROR(VLOOKUP(O4122,'2) Order Form'!$V$9:$V$905,1,FALSE),"Ikke med I order form"))</f>
        <v/>
      </c>
    </row>
    <row r="4123" spans="1:19">
      <c r="A4123">
        <v>860003</v>
      </c>
      <c r="B4123" t="s">
        <v>1728</v>
      </c>
      <c r="C4123" t="s">
        <v>3939</v>
      </c>
      <c r="D4123" t="s">
        <v>122</v>
      </c>
      <c r="E4123" t="s">
        <v>87</v>
      </c>
      <c r="F4123" t="s">
        <v>8</v>
      </c>
      <c r="G4123" t="s">
        <v>111</v>
      </c>
      <c r="H4123">
        <v>33</v>
      </c>
      <c r="I4123">
        <v>33</v>
      </c>
      <c r="J4123">
        <v>33</v>
      </c>
      <c r="K4123">
        <v>33</v>
      </c>
      <c r="L4123">
        <v>33</v>
      </c>
      <c r="M4123" s="181"/>
      <c r="N4123" s="171" t="str">
        <f t="shared" si="195"/>
        <v>860003-BLACK-S</v>
      </c>
      <c r="O4123" s="172">
        <f>IF(B4123="NET","",IF(B4123="","",IFERROR(VLOOKUP(N4123,EAN!$A:$B,2,FALSE),"MANGLER - MÅ OPPDATERE EAN-FANEN")))</f>
        <v>7048652891938</v>
      </c>
      <c r="P4123" s="171">
        <f t="shared" si="196"/>
        <v>33</v>
      </c>
      <c r="Q4123" s="171">
        <f t="shared" si="197"/>
        <v>33</v>
      </c>
      <c r="S4123" s="102">
        <f>IF(B4123="NET","",IFERROR(VLOOKUP(O4123,'2) Order Form'!$V$9:$V$905,1,FALSE),"Ikke med I order form"))</f>
        <v>7048652891938</v>
      </c>
    </row>
    <row r="4124" spans="1:19">
      <c r="A4124">
        <v>860003</v>
      </c>
      <c r="B4124" t="s">
        <v>1728</v>
      </c>
      <c r="C4124" t="s">
        <v>3939</v>
      </c>
      <c r="D4124" t="s">
        <v>123</v>
      </c>
      <c r="E4124" t="s">
        <v>87</v>
      </c>
      <c r="F4124" t="s">
        <v>7</v>
      </c>
      <c r="G4124" t="s">
        <v>111</v>
      </c>
      <c r="H4124">
        <v>43</v>
      </c>
      <c r="I4124">
        <v>43</v>
      </c>
      <c r="J4124">
        <v>43</v>
      </c>
      <c r="K4124">
        <v>43</v>
      </c>
      <c r="L4124">
        <v>43</v>
      </c>
      <c r="M4124" s="181"/>
      <c r="N4124" s="171" t="str">
        <f t="shared" si="195"/>
        <v>860003-BLACK-M</v>
      </c>
      <c r="O4124" s="172">
        <f>IF(B4124="NET","",IF(B4124="","",IFERROR(VLOOKUP(N4124,EAN!$A:$B,2,FALSE),"MANGLER - MÅ OPPDATERE EAN-FANEN")))</f>
        <v>7048652891921</v>
      </c>
      <c r="P4124" s="171">
        <f t="shared" si="196"/>
        <v>43</v>
      </c>
      <c r="Q4124" s="171">
        <f t="shared" si="197"/>
        <v>43</v>
      </c>
      <c r="S4124" s="102">
        <f>IF(B4124="NET","",IFERROR(VLOOKUP(O4124,'2) Order Form'!$V$9:$V$905,1,FALSE),"Ikke med I order form"))</f>
        <v>7048652891921</v>
      </c>
    </row>
    <row r="4125" spans="1:19">
      <c r="A4125">
        <v>860003</v>
      </c>
      <c r="B4125" t="s">
        <v>1728</v>
      </c>
      <c r="C4125" t="s">
        <v>3939</v>
      </c>
      <c r="D4125" t="s">
        <v>124</v>
      </c>
      <c r="E4125" t="s">
        <v>87</v>
      </c>
      <c r="F4125" t="s">
        <v>66</v>
      </c>
      <c r="G4125" t="s">
        <v>111</v>
      </c>
      <c r="H4125">
        <v>56</v>
      </c>
      <c r="I4125">
        <v>56</v>
      </c>
      <c r="J4125">
        <v>56</v>
      </c>
      <c r="K4125">
        <v>56</v>
      </c>
      <c r="L4125">
        <v>56</v>
      </c>
      <c r="M4125" s="181"/>
      <c r="N4125" s="171" t="str">
        <f t="shared" ref="N4125:N4188" si="198">CONCATENATE(A4125,"-",D4125)</f>
        <v>860003-BLACK-L</v>
      </c>
      <c r="O4125" s="172">
        <f>IF(B4125="NET","",IF(B4125="","",IFERROR(VLOOKUP(N4125,EAN!$A:$B,2,FALSE),"MANGLER - MÅ OPPDATERE EAN-FANEN")))</f>
        <v>7048652891914</v>
      </c>
      <c r="P4125" s="171">
        <f t="shared" ref="P4125:P4188" si="199">H4125</f>
        <v>56</v>
      </c>
      <c r="Q4125" s="171">
        <f t="shared" ref="Q4125:Q4188" si="200">L4125</f>
        <v>56</v>
      </c>
      <c r="S4125" s="102">
        <f>IF(B4125="NET","",IFERROR(VLOOKUP(O4125,'2) Order Form'!$V$9:$V$905,1,FALSE),"Ikke med I order form"))</f>
        <v>7048652891914</v>
      </c>
    </row>
    <row r="4126" spans="1:19">
      <c r="A4126">
        <v>860003</v>
      </c>
      <c r="B4126" t="s">
        <v>1728</v>
      </c>
      <c r="C4126" t="s">
        <v>3939</v>
      </c>
      <c r="D4126" t="s">
        <v>125</v>
      </c>
      <c r="E4126" t="s">
        <v>87</v>
      </c>
      <c r="F4126" t="s">
        <v>67</v>
      </c>
      <c r="G4126" t="s">
        <v>111</v>
      </c>
      <c r="H4126">
        <v>26</v>
      </c>
      <c r="I4126">
        <v>26</v>
      </c>
      <c r="J4126">
        <v>26</v>
      </c>
      <c r="K4126">
        <v>26</v>
      </c>
      <c r="L4126">
        <v>26</v>
      </c>
      <c r="M4126" s="181"/>
      <c r="N4126" s="171" t="str">
        <f t="shared" si="198"/>
        <v>860003-BLACK-XL</v>
      </c>
      <c r="O4126" s="172">
        <f>IF(B4126="NET","",IF(B4126="","",IFERROR(VLOOKUP(N4126,EAN!$A:$B,2,FALSE),"MANGLER - MÅ OPPDATERE EAN-FANEN")))</f>
        <v>7048652891945</v>
      </c>
      <c r="P4126" s="171">
        <f t="shared" si="199"/>
        <v>26</v>
      </c>
      <c r="Q4126" s="171">
        <f t="shared" si="200"/>
        <v>26</v>
      </c>
      <c r="S4126" s="102">
        <f>IF(B4126="NET","",IFERROR(VLOOKUP(O4126,'2) Order Form'!$V$9:$V$905,1,FALSE),"Ikke med I order form"))</f>
        <v>7048652891945</v>
      </c>
    </row>
    <row r="4127" spans="1:19">
      <c r="A4127" s="140">
        <v>860004</v>
      </c>
      <c r="B4127" t="s">
        <v>170</v>
      </c>
      <c r="H4127" s="140">
        <v>202341</v>
      </c>
      <c r="I4127" s="140">
        <v>202342</v>
      </c>
      <c r="J4127" s="140">
        <v>202343</v>
      </c>
      <c r="K4127" s="140">
        <v>202344</v>
      </c>
      <c r="L4127" s="140">
        <v>202345</v>
      </c>
      <c r="M4127" s="181"/>
      <c r="N4127" s="171" t="str">
        <f t="shared" si="198"/>
        <v>860004-</v>
      </c>
      <c r="O4127" s="172" t="str">
        <f>IF(B4127="NET","",IF(B4127="","",IFERROR(VLOOKUP(N4127,EAN!$A:$B,2,FALSE),"MANGLER - MÅ OPPDATERE EAN-FANEN")))</f>
        <v/>
      </c>
      <c r="P4127" s="171">
        <f t="shared" si="199"/>
        <v>202341</v>
      </c>
      <c r="Q4127" s="171">
        <f t="shared" si="200"/>
        <v>202345</v>
      </c>
      <c r="S4127" s="102" t="str">
        <f>IF(B4127="NET","",IFERROR(VLOOKUP(O4127,'2) Order Form'!$V$9:$V$905,1,FALSE),"Ikke med I order form"))</f>
        <v/>
      </c>
    </row>
    <row r="4128" spans="1:19">
      <c r="A4128">
        <v>860004</v>
      </c>
      <c r="B4128" t="s">
        <v>1729</v>
      </c>
      <c r="C4128" t="s">
        <v>3939</v>
      </c>
      <c r="D4128" t="s">
        <v>122</v>
      </c>
      <c r="E4128" t="s">
        <v>87</v>
      </c>
      <c r="F4128" t="s">
        <v>8</v>
      </c>
      <c r="G4128" t="s">
        <v>111</v>
      </c>
      <c r="H4128">
        <v>21</v>
      </c>
      <c r="I4128">
        <v>21</v>
      </c>
      <c r="J4128">
        <v>21</v>
      </c>
      <c r="K4128">
        <v>21</v>
      </c>
      <c r="L4128">
        <v>21</v>
      </c>
      <c r="M4128" s="181"/>
      <c r="N4128" s="171" t="str">
        <f t="shared" si="198"/>
        <v>860004-BLACK-S</v>
      </c>
      <c r="O4128" s="172">
        <f>IF(B4128="NET","",IF(B4128="","",IFERROR(VLOOKUP(N4128,EAN!$A:$B,2,FALSE),"MANGLER - MÅ OPPDATERE EAN-FANEN")))</f>
        <v>7048652891891</v>
      </c>
      <c r="P4128" s="171">
        <f t="shared" si="199"/>
        <v>21</v>
      </c>
      <c r="Q4128" s="171">
        <f t="shared" si="200"/>
        <v>21</v>
      </c>
      <c r="S4128" s="102">
        <f>IF(B4128="NET","",IFERROR(VLOOKUP(O4128,'2) Order Form'!$V$9:$V$905,1,FALSE),"Ikke med I order form"))</f>
        <v>7048652891891</v>
      </c>
    </row>
    <row r="4129" spans="1:19">
      <c r="A4129">
        <v>860004</v>
      </c>
      <c r="B4129" t="s">
        <v>1729</v>
      </c>
      <c r="C4129" t="s">
        <v>3939</v>
      </c>
      <c r="D4129" t="s">
        <v>123</v>
      </c>
      <c r="E4129" t="s">
        <v>87</v>
      </c>
      <c r="F4129" t="s">
        <v>7</v>
      </c>
      <c r="G4129" t="s">
        <v>111</v>
      </c>
      <c r="H4129">
        <v>45</v>
      </c>
      <c r="I4129">
        <v>45</v>
      </c>
      <c r="J4129">
        <v>45</v>
      </c>
      <c r="K4129">
        <v>45</v>
      </c>
      <c r="L4129">
        <v>45</v>
      </c>
      <c r="M4129" s="181"/>
      <c r="N4129" s="171" t="str">
        <f t="shared" si="198"/>
        <v>860004-BLACK-M</v>
      </c>
      <c r="O4129" s="172">
        <f>IF(B4129="NET","",IF(B4129="","",IFERROR(VLOOKUP(N4129,EAN!$A:$B,2,FALSE),"MANGLER - MÅ OPPDATERE EAN-FANEN")))</f>
        <v>7048652891884</v>
      </c>
      <c r="P4129" s="171">
        <f t="shared" si="199"/>
        <v>45</v>
      </c>
      <c r="Q4129" s="171">
        <f t="shared" si="200"/>
        <v>45</v>
      </c>
      <c r="S4129" s="102">
        <f>IF(B4129="NET","",IFERROR(VLOOKUP(O4129,'2) Order Form'!$V$9:$V$905,1,FALSE),"Ikke med I order form"))</f>
        <v>7048652891884</v>
      </c>
    </row>
    <row r="4130" spans="1:19">
      <c r="A4130">
        <v>860004</v>
      </c>
      <c r="B4130" t="s">
        <v>1729</v>
      </c>
      <c r="C4130" t="s">
        <v>3939</v>
      </c>
      <c r="D4130" t="s">
        <v>124</v>
      </c>
      <c r="E4130" t="s">
        <v>87</v>
      </c>
      <c r="F4130" t="s">
        <v>66</v>
      </c>
      <c r="G4130" t="s">
        <v>111</v>
      </c>
      <c r="H4130">
        <v>46</v>
      </c>
      <c r="I4130">
        <v>46</v>
      </c>
      <c r="J4130">
        <v>46</v>
      </c>
      <c r="K4130">
        <v>46</v>
      </c>
      <c r="L4130">
        <v>46</v>
      </c>
      <c r="M4130" s="181"/>
      <c r="N4130" s="171" t="str">
        <f t="shared" si="198"/>
        <v>860004-BLACK-L</v>
      </c>
      <c r="O4130" s="172">
        <f>IF(B4130="NET","",IF(B4130="","",IFERROR(VLOOKUP(N4130,EAN!$A:$B,2,FALSE),"MANGLER - MÅ OPPDATERE EAN-FANEN")))</f>
        <v>7048652891877</v>
      </c>
      <c r="P4130" s="171">
        <f t="shared" si="199"/>
        <v>46</v>
      </c>
      <c r="Q4130" s="171">
        <f t="shared" si="200"/>
        <v>46</v>
      </c>
      <c r="S4130" s="102">
        <f>IF(B4130="NET","",IFERROR(VLOOKUP(O4130,'2) Order Form'!$V$9:$V$905,1,FALSE),"Ikke med I order form"))</f>
        <v>7048652891877</v>
      </c>
    </row>
    <row r="4131" spans="1:19">
      <c r="A4131">
        <v>860004</v>
      </c>
      <c r="B4131" t="s">
        <v>1729</v>
      </c>
      <c r="C4131" t="s">
        <v>3939</v>
      </c>
      <c r="D4131" t="s">
        <v>125</v>
      </c>
      <c r="E4131" t="s">
        <v>87</v>
      </c>
      <c r="F4131" t="s">
        <v>67</v>
      </c>
      <c r="G4131" t="s">
        <v>111</v>
      </c>
      <c r="H4131">
        <v>20</v>
      </c>
      <c r="I4131">
        <v>20</v>
      </c>
      <c r="J4131">
        <v>20</v>
      </c>
      <c r="K4131">
        <v>20</v>
      </c>
      <c r="L4131">
        <v>20</v>
      </c>
      <c r="M4131" s="181"/>
      <c r="N4131" s="171" t="str">
        <f t="shared" si="198"/>
        <v>860004-BLACK-XL</v>
      </c>
      <c r="O4131" s="172">
        <f>IF(B4131="NET","",IF(B4131="","",IFERROR(VLOOKUP(N4131,EAN!$A:$B,2,FALSE),"MANGLER - MÅ OPPDATERE EAN-FANEN")))</f>
        <v>7048652891907</v>
      </c>
      <c r="P4131" s="171">
        <f t="shared" si="199"/>
        <v>20</v>
      </c>
      <c r="Q4131" s="171">
        <f t="shared" si="200"/>
        <v>20</v>
      </c>
      <c r="S4131" s="102">
        <f>IF(B4131="NET","",IFERROR(VLOOKUP(O4131,'2) Order Form'!$V$9:$V$905,1,FALSE),"Ikke med I order form"))</f>
        <v>7048652891907</v>
      </c>
    </row>
    <row r="4132" spans="1:19">
      <c r="A4132" s="140">
        <v>860005</v>
      </c>
      <c r="B4132" t="s">
        <v>170</v>
      </c>
      <c r="H4132" s="140">
        <v>202341</v>
      </c>
      <c r="I4132" s="140">
        <v>202342</v>
      </c>
      <c r="J4132" s="140">
        <v>202343</v>
      </c>
      <c r="K4132" s="140">
        <v>202344</v>
      </c>
      <c r="L4132" s="140">
        <v>202345</v>
      </c>
      <c r="M4132" s="181"/>
      <c r="N4132" s="171" t="str">
        <f t="shared" si="198"/>
        <v>860005-</v>
      </c>
      <c r="O4132" s="172" t="str">
        <f>IF(B4132="NET","",IF(B4132="","",IFERROR(VLOOKUP(N4132,EAN!$A:$B,2,FALSE),"MANGLER - MÅ OPPDATERE EAN-FANEN")))</f>
        <v/>
      </c>
      <c r="P4132" s="171">
        <f t="shared" si="199"/>
        <v>202341</v>
      </c>
      <c r="Q4132" s="171">
        <f t="shared" si="200"/>
        <v>202345</v>
      </c>
      <c r="S4132" s="102" t="str">
        <f>IF(B4132="NET","",IFERROR(VLOOKUP(O4132,'2) Order Form'!$V$9:$V$905,1,FALSE),"Ikke med I order form"))</f>
        <v/>
      </c>
    </row>
    <row r="4133" spans="1:19">
      <c r="A4133">
        <v>860005</v>
      </c>
      <c r="B4133" t="s">
        <v>1730</v>
      </c>
      <c r="C4133" t="s">
        <v>3939</v>
      </c>
      <c r="D4133" t="s">
        <v>122</v>
      </c>
      <c r="E4133" t="s">
        <v>87</v>
      </c>
      <c r="F4133" t="s">
        <v>8</v>
      </c>
      <c r="G4133" t="s">
        <v>111</v>
      </c>
      <c r="H4133">
        <v>54</v>
      </c>
      <c r="I4133">
        <v>54</v>
      </c>
      <c r="J4133">
        <v>54</v>
      </c>
      <c r="K4133">
        <v>54</v>
      </c>
      <c r="L4133">
        <v>54</v>
      </c>
      <c r="M4133" s="181"/>
      <c r="N4133" s="171" t="str">
        <f t="shared" si="198"/>
        <v>860005-BLACK-S</v>
      </c>
      <c r="O4133" s="172">
        <f>IF(B4133="NET","",IF(B4133="","",IFERROR(VLOOKUP(N4133,EAN!$A:$B,2,FALSE),"MANGLER - MÅ OPPDATERE EAN-FANEN")))</f>
        <v>7048652891846</v>
      </c>
      <c r="P4133" s="171">
        <f t="shared" si="199"/>
        <v>54</v>
      </c>
      <c r="Q4133" s="171">
        <f t="shared" si="200"/>
        <v>54</v>
      </c>
      <c r="S4133" s="102">
        <f>IF(B4133="NET","",IFERROR(VLOOKUP(O4133,'2) Order Form'!$V$9:$V$905,1,FALSE),"Ikke med I order form"))</f>
        <v>7048652891846</v>
      </c>
    </row>
    <row r="4134" spans="1:19">
      <c r="A4134">
        <v>860005</v>
      </c>
      <c r="B4134" t="s">
        <v>1730</v>
      </c>
      <c r="C4134" t="s">
        <v>3939</v>
      </c>
      <c r="D4134" t="s">
        <v>123</v>
      </c>
      <c r="E4134" t="s">
        <v>87</v>
      </c>
      <c r="F4134" t="s">
        <v>7</v>
      </c>
      <c r="G4134" t="s">
        <v>111</v>
      </c>
      <c r="H4134">
        <v>106</v>
      </c>
      <c r="I4134">
        <v>106</v>
      </c>
      <c r="J4134">
        <v>106</v>
      </c>
      <c r="K4134">
        <v>106</v>
      </c>
      <c r="L4134">
        <v>106</v>
      </c>
      <c r="M4134" s="181"/>
      <c r="N4134" s="171" t="str">
        <f t="shared" si="198"/>
        <v>860005-BLACK-M</v>
      </c>
      <c r="O4134" s="172">
        <f>IF(B4134="NET","",IF(B4134="","",IFERROR(VLOOKUP(N4134,EAN!$A:$B,2,FALSE),"MANGLER - MÅ OPPDATERE EAN-FANEN")))</f>
        <v>7048652891839</v>
      </c>
      <c r="P4134" s="171">
        <f t="shared" si="199"/>
        <v>106</v>
      </c>
      <c r="Q4134" s="171">
        <f t="shared" si="200"/>
        <v>106</v>
      </c>
      <c r="S4134" s="102">
        <f>IF(B4134="NET","",IFERROR(VLOOKUP(O4134,'2) Order Form'!$V$9:$V$905,1,FALSE),"Ikke med I order form"))</f>
        <v>7048652891839</v>
      </c>
    </row>
    <row r="4135" spans="1:19">
      <c r="A4135">
        <v>860005</v>
      </c>
      <c r="B4135" t="s">
        <v>1730</v>
      </c>
      <c r="C4135" t="s">
        <v>3939</v>
      </c>
      <c r="D4135" t="s">
        <v>124</v>
      </c>
      <c r="E4135" t="s">
        <v>87</v>
      </c>
      <c r="F4135" t="s">
        <v>66</v>
      </c>
      <c r="G4135" t="s">
        <v>111</v>
      </c>
      <c r="H4135">
        <v>109</v>
      </c>
      <c r="I4135">
        <v>109</v>
      </c>
      <c r="J4135">
        <v>109</v>
      </c>
      <c r="K4135">
        <v>109</v>
      </c>
      <c r="L4135">
        <v>109</v>
      </c>
      <c r="M4135" s="181"/>
      <c r="N4135" s="171" t="str">
        <f t="shared" si="198"/>
        <v>860005-BLACK-L</v>
      </c>
      <c r="O4135" s="172">
        <f>IF(B4135="NET","",IF(B4135="","",IFERROR(VLOOKUP(N4135,EAN!$A:$B,2,FALSE),"MANGLER - MÅ OPPDATERE EAN-FANEN")))</f>
        <v>7048652891822</v>
      </c>
      <c r="P4135" s="171">
        <f t="shared" si="199"/>
        <v>109</v>
      </c>
      <c r="Q4135" s="171">
        <f t="shared" si="200"/>
        <v>109</v>
      </c>
      <c r="S4135" s="102">
        <f>IF(B4135="NET","",IFERROR(VLOOKUP(O4135,'2) Order Form'!$V$9:$V$905,1,FALSE),"Ikke med I order form"))</f>
        <v>7048652891822</v>
      </c>
    </row>
    <row r="4136" spans="1:19">
      <c r="A4136">
        <v>860005</v>
      </c>
      <c r="B4136" t="s">
        <v>1730</v>
      </c>
      <c r="C4136" t="s">
        <v>3939</v>
      </c>
      <c r="D4136" t="s">
        <v>125</v>
      </c>
      <c r="E4136" t="s">
        <v>87</v>
      </c>
      <c r="F4136" t="s">
        <v>67</v>
      </c>
      <c r="G4136" t="s">
        <v>111</v>
      </c>
      <c r="H4136">
        <v>43</v>
      </c>
      <c r="I4136">
        <v>43</v>
      </c>
      <c r="J4136">
        <v>43</v>
      </c>
      <c r="K4136">
        <v>43</v>
      </c>
      <c r="L4136">
        <v>43</v>
      </c>
      <c r="M4136" s="181"/>
      <c r="N4136" s="171" t="str">
        <f t="shared" si="198"/>
        <v>860005-BLACK-XL</v>
      </c>
      <c r="O4136" s="172">
        <f>IF(B4136="NET","",IF(B4136="","",IFERROR(VLOOKUP(N4136,EAN!$A:$B,2,FALSE),"MANGLER - MÅ OPPDATERE EAN-FANEN")))</f>
        <v>7048652891853</v>
      </c>
      <c r="P4136" s="171">
        <f t="shared" si="199"/>
        <v>43</v>
      </c>
      <c r="Q4136" s="171">
        <f t="shared" si="200"/>
        <v>43</v>
      </c>
      <c r="S4136" s="102">
        <f>IF(B4136="NET","",IFERROR(VLOOKUP(O4136,'2) Order Form'!$V$9:$V$905,1,FALSE),"Ikke med I order form"))</f>
        <v>7048652891853</v>
      </c>
    </row>
    <row r="4137" spans="1:19">
      <c r="M4137" s="181"/>
      <c r="N4137" s="171" t="str">
        <f t="shared" si="198"/>
        <v>-</v>
      </c>
      <c r="O4137" s="172" t="str">
        <f>IF(B4137="NET","",IF(B4137="","",IFERROR(VLOOKUP(N4137,EAN!$A:$B,2,FALSE),"MANGLER - MÅ OPPDATERE EAN-FANEN")))</f>
        <v/>
      </c>
      <c r="P4137" s="171">
        <f t="shared" si="199"/>
        <v>0</v>
      </c>
      <c r="Q4137" s="171">
        <f t="shared" si="200"/>
        <v>0</v>
      </c>
      <c r="S4137" s="102" t="str">
        <f>IF(B4137="NET","",IFERROR(VLOOKUP(O4137,'2) Order Form'!$V$9:$V$905,1,FALSE),"Ikke med I order form"))</f>
        <v>Ikke med I order form</v>
      </c>
    </row>
    <row r="4138" spans="1:19">
      <c r="M4138" s="181"/>
      <c r="N4138" s="171" t="str">
        <f t="shared" si="198"/>
        <v>-</v>
      </c>
      <c r="O4138" s="172" t="str">
        <f>IF(B4138="NET","",IF(B4138="","",IFERROR(VLOOKUP(N4138,EAN!$A:$B,2,FALSE),"MANGLER - MÅ OPPDATERE EAN-FANEN")))</f>
        <v/>
      </c>
      <c r="P4138" s="171">
        <f t="shared" si="199"/>
        <v>0</v>
      </c>
      <c r="Q4138" s="171">
        <f t="shared" si="200"/>
        <v>0</v>
      </c>
      <c r="S4138" s="102" t="str">
        <f>IF(B4138="NET","",IFERROR(VLOOKUP(O4138,'2) Order Form'!$V$9:$V$905,1,FALSE),"Ikke med I order form"))</f>
        <v>Ikke med I order form</v>
      </c>
    </row>
    <row r="4139" spans="1:19">
      <c r="M4139" s="181"/>
      <c r="N4139" s="171" t="str">
        <f t="shared" si="198"/>
        <v>-</v>
      </c>
      <c r="O4139" s="172" t="str">
        <f>IF(B4139="NET","",IF(B4139="","",IFERROR(VLOOKUP(N4139,EAN!$A:$B,2,FALSE),"MANGLER - MÅ OPPDATERE EAN-FANEN")))</f>
        <v/>
      </c>
      <c r="P4139" s="171">
        <f t="shared" si="199"/>
        <v>0</v>
      </c>
      <c r="Q4139" s="171">
        <f t="shared" si="200"/>
        <v>0</v>
      </c>
      <c r="S4139" s="102" t="str">
        <f>IF(B4139="NET","",IFERROR(VLOOKUP(O4139,'2) Order Form'!$V$9:$V$905,1,FALSE),"Ikke med I order form"))</f>
        <v>Ikke med I order form</v>
      </c>
    </row>
    <row r="4140" spans="1:19">
      <c r="M4140" s="181"/>
      <c r="N4140" s="171" t="str">
        <f t="shared" si="198"/>
        <v>-</v>
      </c>
      <c r="O4140" s="172" t="str">
        <f>IF(B4140="NET","",IF(B4140="","",IFERROR(VLOOKUP(N4140,EAN!$A:$B,2,FALSE),"MANGLER - MÅ OPPDATERE EAN-FANEN")))</f>
        <v/>
      </c>
      <c r="P4140" s="171">
        <f t="shared" si="199"/>
        <v>0</v>
      </c>
      <c r="Q4140" s="171">
        <f t="shared" si="200"/>
        <v>0</v>
      </c>
      <c r="S4140" s="102" t="str">
        <f>IF(B4140="NET","",IFERROR(VLOOKUP(O4140,'2) Order Form'!$V$9:$V$905,1,FALSE),"Ikke med I order form"))</f>
        <v>Ikke med I order form</v>
      </c>
    </row>
    <row r="4141" spans="1:19">
      <c r="M4141" s="181"/>
      <c r="N4141" s="171" t="str">
        <f t="shared" si="198"/>
        <v>-</v>
      </c>
      <c r="O4141" s="172" t="str">
        <f>IF(B4141="NET","",IF(B4141="","",IFERROR(VLOOKUP(N4141,EAN!$A:$B,2,FALSE),"MANGLER - MÅ OPPDATERE EAN-FANEN")))</f>
        <v/>
      </c>
      <c r="P4141" s="171">
        <f t="shared" si="199"/>
        <v>0</v>
      </c>
      <c r="Q4141" s="171">
        <f t="shared" si="200"/>
        <v>0</v>
      </c>
      <c r="S4141" s="102" t="str">
        <f>IF(B4141="NET","",IFERROR(VLOOKUP(O4141,'2) Order Form'!$V$9:$V$905,1,FALSE),"Ikke med I order form"))</f>
        <v>Ikke med I order form</v>
      </c>
    </row>
    <row r="4142" spans="1:19">
      <c r="M4142" s="181"/>
      <c r="N4142" s="171" t="str">
        <f t="shared" si="198"/>
        <v>-</v>
      </c>
      <c r="O4142" s="172" t="str">
        <f>IF(B4142="NET","",IF(B4142="","",IFERROR(VLOOKUP(N4142,EAN!$A:$B,2,FALSE),"MANGLER - MÅ OPPDATERE EAN-FANEN")))</f>
        <v/>
      </c>
      <c r="P4142" s="171">
        <f t="shared" si="199"/>
        <v>0</v>
      </c>
      <c r="Q4142" s="171">
        <f t="shared" si="200"/>
        <v>0</v>
      </c>
      <c r="S4142" s="102" t="str">
        <f>IF(B4142="NET","",IFERROR(VLOOKUP(O4142,'2) Order Form'!$V$9:$V$905,1,FALSE),"Ikke med I order form"))</f>
        <v>Ikke med I order form</v>
      </c>
    </row>
    <row r="4143" spans="1:19">
      <c r="M4143" s="181"/>
      <c r="N4143" s="171" t="str">
        <f t="shared" si="198"/>
        <v>-</v>
      </c>
      <c r="O4143" s="172" t="str">
        <f>IF(B4143="NET","",IF(B4143="","",IFERROR(VLOOKUP(N4143,EAN!$A:$B,2,FALSE),"MANGLER - MÅ OPPDATERE EAN-FANEN")))</f>
        <v/>
      </c>
      <c r="P4143" s="171">
        <f t="shared" si="199"/>
        <v>0</v>
      </c>
      <c r="Q4143" s="171">
        <f t="shared" si="200"/>
        <v>0</v>
      </c>
      <c r="S4143" s="102" t="str">
        <f>IF(B4143="NET","",IFERROR(VLOOKUP(O4143,'2) Order Form'!$V$9:$V$905,1,FALSE),"Ikke med I order form"))</f>
        <v>Ikke med I order form</v>
      </c>
    </row>
    <row r="4144" spans="1:19">
      <c r="M4144" s="181"/>
      <c r="N4144" s="171" t="str">
        <f t="shared" si="198"/>
        <v>-</v>
      </c>
      <c r="O4144" s="172" t="str">
        <f>IF(B4144="NET","",IF(B4144="","",IFERROR(VLOOKUP(N4144,EAN!$A:$B,2,FALSE),"MANGLER - MÅ OPPDATERE EAN-FANEN")))</f>
        <v/>
      </c>
      <c r="P4144" s="171">
        <f t="shared" si="199"/>
        <v>0</v>
      </c>
      <c r="Q4144" s="171">
        <f t="shared" si="200"/>
        <v>0</v>
      </c>
      <c r="S4144" s="102" t="str">
        <f>IF(B4144="NET","",IFERROR(VLOOKUP(O4144,'2) Order Form'!$V$9:$V$905,1,FALSE),"Ikke med I order form"))</f>
        <v>Ikke med I order form</v>
      </c>
    </row>
    <row r="4145" spans="13:19">
      <c r="M4145" s="181"/>
      <c r="N4145" s="171" t="str">
        <f t="shared" si="198"/>
        <v>-</v>
      </c>
      <c r="O4145" s="172" t="str">
        <f>IF(B4145="NET","",IF(B4145="","",IFERROR(VLOOKUP(N4145,EAN!$A:$B,2,FALSE),"MANGLER - MÅ OPPDATERE EAN-FANEN")))</f>
        <v/>
      </c>
      <c r="P4145" s="171">
        <f t="shared" si="199"/>
        <v>0</v>
      </c>
      <c r="Q4145" s="171">
        <f t="shared" si="200"/>
        <v>0</v>
      </c>
      <c r="S4145" s="102" t="str">
        <f>IF(B4145="NET","",IFERROR(VLOOKUP(O4145,'2) Order Form'!$V$9:$V$905,1,FALSE),"Ikke med I order form"))</f>
        <v>Ikke med I order form</v>
      </c>
    </row>
    <row r="4146" spans="13:19">
      <c r="M4146" s="181"/>
      <c r="N4146" s="171" t="str">
        <f t="shared" si="198"/>
        <v>-</v>
      </c>
      <c r="O4146" s="172" t="str">
        <f>IF(B4146="NET","",IF(B4146="","",IFERROR(VLOOKUP(N4146,EAN!$A:$B,2,FALSE),"MANGLER - MÅ OPPDATERE EAN-FANEN")))</f>
        <v/>
      </c>
      <c r="P4146" s="171">
        <f t="shared" si="199"/>
        <v>0</v>
      </c>
      <c r="Q4146" s="171">
        <f t="shared" si="200"/>
        <v>0</v>
      </c>
      <c r="S4146" s="102" t="str">
        <f>IF(B4146="NET","",IFERROR(VLOOKUP(O4146,'2) Order Form'!$V$9:$V$905,1,FALSE),"Ikke med I order form"))</f>
        <v>Ikke med I order form</v>
      </c>
    </row>
    <row r="4147" spans="13:19">
      <c r="M4147" s="181"/>
      <c r="N4147" s="171" t="str">
        <f t="shared" si="198"/>
        <v>-</v>
      </c>
      <c r="O4147" s="172" t="str">
        <f>IF(B4147="NET","",IF(B4147="","",IFERROR(VLOOKUP(N4147,EAN!$A:$B,2,FALSE),"MANGLER - MÅ OPPDATERE EAN-FANEN")))</f>
        <v/>
      </c>
      <c r="P4147" s="171">
        <f t="shared" si="199"/>
        <v>0</v>
      </c>
      <c r="Q4147" s="171">
        <f t="shared" si="200"/>
        <v>0</v>
      </c>
      <c r="S4147" s="102" t="str">
        <f>IF(B4147="NET","",IFERROR(VLOOKUP(O4147,'2) Order Form'!$V$9:$V$905,1,FALSE),"Ikke med I order form"))</f>
        <v>Ikke med I order form</v>
      </c>
    </row>
    <row r="4148" spans="13:19">
      <c r="M4148" s="181"/>
      <c r="N4148" s="171" t="str">
        <f t="shared" si="198"/>
        <v>-</v>
      </c>
      <c r="O4148" s="172" t="str">
        <f>IF(B4148="NET","",IF(B4148="","",IFERROR(VLOOKUP(N4148,EAN!$A:$B,2,FALSE),"MANGLER - MÅ OPPDATERE EAN-FANEN")))</f>
        <v/>
      </c>
      <c r="P4148" s="171">
        <f t="shared" si="199"/>
        <v>0</v>
      </c>
      <c r="Q4148" s="171">
        <f t="shared" si="200"/>
        <v>0</v>
      </c>
      <c r="S4148" s="102" t="str">
        <f>IF(B4148="NET","",IFERROR(VLOOKUP(O4148,'2) Order Form'!$V$9:$V$905,1,FALSE),"Ikke med I order form"))</f>
        <v>Ikke med I order form</v>
      </c>
    </row>
    <row r="4149" spans="13:19">
      <c r="M4149" s="181"/>
      <c r="N4149" s="171" t="str">
        <f t="shared" si="198"/>
        <v>-</v>
      </c>
      <c r="O4149" s="172" t="str">
        <f>IF(B4149="NET","",IF(B4149="","",IFERROR(VLOOKUP(N4149,EAN!$A:$B,2,FALSE),"MANGLER - MÅ OPPDATERE EAN-FANEN")))</f>
        <v/>
      </c>
      <c r="P4149" s="171">
        <f t="shared" si="199"/>
        <v>0</v>
      </c>
      <c r="Q4149" s="171">
        <f t="shared" si="200"/>
        <v>0</v>
      </c>
      <c r="S4149" s="102" t="str">
        <f>IF(B4149="NET","",IFERROR(VLOOKUP(O4149,'2) Order Form'!$V$9:$V$905,1,FALSE),"Ikke med I order form"))</f>
        <v>Ikke med I order form</v>
      </c>
    </row>
    <row r="4150" spans="13:19">
      <c r="M4150" s="181"/>
      <c r="N4150" s="171" t="str">
        <f t="shared" si="198"/>
        <v>-</v>
      </c>
      <c r="O4150" s="172" t="str">
        <f>IF(B4150="NET","",IF(B4150="","",IFERROR(VLOOKUP(N4150,EAN!$A:$B,2,FALSE),"MANGLER - MÅ OPPDATERE EAN-FANEN")))</f>
        <v/>
      </c>
      <c r="P4150" s="171">
        <f t="shared" si="199"/>
        <v>0</v>
      </c>
      <c r="Q4150" s="171">
        <f t="shared" si="200"/>
        <v>0</v>
      </c>
      <c r="S4150" s="102" t="str">
        <f>IF(B4150="NET","",IFERROR(VLOOKUP(O4150,'2) Order Form'!$V$9:$V$905,1,FALSE),"Ikke med I order form"))</f>
        <v>Ikke med I order form</v>
      </c>
    </row>
    <row r="4151" spans="13:19">
      <c r="M4151" s="181"/>
      <c r="N4151" s="171" t="str">
        <f t="shared" si="198"/>
        <v>-</v>
      </c>
      <c r="O4151" s="172" t="str">
        <f>IF(B4151="NET","",IF(B4151="","",IFERROR(VLOOKUP(N4151,EAN!$A:$B,2,FALSE),"MANGLER - MÅ OPPDATERE EAN-FANEN")))</f>
        <v/>
      </c>
      <c r="P4151" s="171">
        <f t="shared" si="199"/>
        <v>0</v>
      </c>
      <c r="Q4151" s="171">
        <f t="shared" si="200"/>
        <v>0</v>
      </c>
      <c r="S4151" s="102" t="str">
        <f>IF(B4151="NET","",IFERROR(VLOOKUP(O4151,'2) Order Form'!$V$9:$V$905,1,FALSE),"Ikke med I order form"))</f>
        <v>Ikke med I order form</v>
      </c>
    </row>
    <row r="4152" spans="13:19">
      <c r="M4152" s="181"/>
      <c r="N4152" s="171" t="str">
        <f t="shared" si="198"/>
        <v>-</v>
      </c>
      <c r="O4152" s="172" t="str">
        <f>IF(B4152="NET","",IF(B4152="","",IFERROR(VLOOKUP(N4152,EAN!$A:$B,2,FALSE),"MANGLER - MÅ OPPDATERE EAN-FANEN")))</f>
        <v/>
      </c>
      <c r="P4152" s="171">
        <f t="shared" si="199"/>
        <v>0</v>
      </c>
      <c r="Q4152" s="171">
        <f t="shared" si="200"/>
        <v>0</v>
      </c>
      <c r="S4152" s="102" t="str">
        <f>IF(B4152="NET","",IFERROR(VLOOKUP(O4152,'2) Order Form'!$V$9:$V$905,1,FALSE),"Ikke med I order form"))</f>
        <v>Ikke med I order form</v>
      </c>
    </row>
    <row r="4153" spans="13:19">
      <c r="M4153" s="181"/>
      <c r="N4153" s="171" t="str">
        <f t="shared" si="198"/>
        <v>-</v>
      </c>
      <c r="O4153" s="172" t="str">
        <f>IF(B4153="NET","",IF(B4153="","",IFERROR(VLOOKUP(N4153,EAN!$A:$B,2,FALSE),"MANGLER - MÅ OPPDATERE EAN-FANEN")))</f>
        <v/>
      </c>
      <c r="P4153" s="171">
        <f t="shared" si="199"/>
        <v>0</v>
      </c>
      <c r="Q4153" s="171">
        <f t="shared" si="200"/>
        <v>0</v>
      </c>
      <c r="S4153" s="102" t="str">
        <f>IF(B4153="NET","",IFERROR(VLOOKUP(O4153,'2) Order Form'!$V$9:$V$905,1,FALSE),"Ikke med I order form"))</f>
        <v>Ikke med I order form</v>
      </c>
    </row>
    <row r="4154" spans="13:19">
      <c r="M4154" s="181"/>
      <c r="N4154" s="171" t="str">
        <f t="shared" si="198"/>
        <v>-</v>
      </c>
      <c r="O4154" s="172" t="str">
        <f>IF(B4154="NET","",IF(B4154="","",IFERROR(VLOOKUP(N4154,EAN!$A:$B,2,FALSE),"MANGLER - MÅ OPPDATERE EAN-FANEN")))</f>
        <v/>
      </c>
      <c r="P4154" s="171">
        <f t="shared" si="199"/>
        <v>0</v>
      </c>
      <c r="Q4154" s="171">
        <f t="shared" si="200"/>
        <v>0</v>
      </c>
      <c r="S4154" s="102" t="str">
        <f>IF(B4154="NET","",IFERROR(VLOOKUP(O4154,'2) Order Form'!$V$9:$V$905,1,FALSE),"Ikke med I order form"))</f>
        <v>Ikke med I order form</v>
      </c>
    </row>
    <row r="4155" spans="13:19">
      <c r="M4155" s="181"/>
      <c r="N4155" s="171" t="str">
        <f t="shared" si="198"/>
        <v>-</v>
      </c>
      <c r="O4155" s="172" t="str">
        <f>IF(B4155="NET","",IF(B4155="","",IFERROR(VLOOKUP(N4155,EAN!$A:$B,2,FALSE),"MANGLER - MÅ OPPDATERE EAN-FANEN")))</f>
        <v/>
      </c>
      <c r="P4155" s="171">
        <f t="shared" si="199"/>
        <v>0</v>
      </c>
      <c r="Q4155" s="171">
        <f t="shared" si="200"/>
        <v>0</v>
      </c>
      <c r="S4155" s="102" t="str">
        <f>IF(B4155="NET","",IFERROR(VLOOKUP(O4155,'2) Order Form'!$V$9:$V$905,1,FALSE),"Ikke med I order form"))</f>
        <v>Ikke med I order form</v>
      </c>
    </row>
    <row r="4156" spans="13:19">
      <c r="M4156" s="181"/>
      <c r="N4156" s="171" t="str">
        <f t="shared" si="198"/>
        <v>-</v>
      </c>
      <c r="O4156" s="172" t="str">
        <f>IF(B4156="NET","",IF(B4156="","",IFERROR(VLOOKUP(N4156,EAN!$A:$B,2,FALSE),"MANGLER - MÅ OPPDATERE EAN-FANEN")))</f>
        <v/>
      </c>
      <c r="P4156" s="171">
        <f t="shared" si="199"/>
        <v>0</v>
      </c>
      <c r="Q4156" s="171">
        <f t="shared" si="200"/>
        <v>0</v>
      </c>
      <c r="S4156" s="102" t="str">
        <f>IF(B4156="NET","",IFERROR(VLOOKUP(O4156,'2) Order Form'!$V$9:$V$905,1,FALSE),"Ikke med I order form"))</f>
        <v>Ikke med I order form</v>
      </c>
    </row>
    <row r="4157" spans="13:19">
      <c r="M4157" s="181"/>
      <c r="N4157" s="171" t="str">
        <f t="shared" si="198"/>
        <v>-</v>
      </c>
      <c r="O4157" s="172" t="str">
        <f>IF(B4157="NET","",IF(B4157="","",IFERROR(VLOOKUP(N4157,EAN!$A:$B,2,FALSE),"MANGLER - MÅ OPPDATERE EAN-FANEN")))</f>
        <v/>
      </c>
      <c r="P4157" s="171">
        <f t="shared" si="199"/>
        <v>0</v>
      </c>
      <c r="Q4157" s="171">
        <f t="shared" si="200"/>
        <v>0</v>
      </c>
      <c r="S4157" s="102" t="str">
        <f>IF(B4157="NET","",IFERROR(VLOOKUP(O4157,'2) Order Form'!$V$9:$V$905,1,FALSE),"Ikke med I order form"))</f>
        <v>Ikke med I order form</v>
      </c>
    </row>
    <row r="4158" spans="13:19">
      <c r="M4158" s="181"/>
      <c r="N4158" s="171" t="str">
        <f t="shared" si="198"/>
        <v>-</v>
      </c>
      <c r="O4158" s="172" t="str">
        <f>IF(B4158="NET","",IF(B4158="","",IFERROR(VLOOKUP(N4158,EAN!$A:$B,2,FALSE),"MANGLER - MÅ OPPDATERE EAN-FANEN")))</f>
        <v/>
      </c>
      <c r="P4158" s="171">
        <f t="shared" si="199"/>
        <v>0</v>
      </c>
      <c r="Q4158" s="171">
        <f t="shared" si="200"/>
        <v>0</v>
      </c>
      <c r="S4158" s="102" t="str">
        <f>IF(B4158="NET","",IFERROR(VLOOKUP(O4158,'2) Order Form'!$V$9:$V$905,1,FALSE),"Ikke med I order form"))</f>
        <v>Ikke med I order form</v>
      </c>
    </row>
    <row r="4159" spans="13:19">
      <c r="M4159" s="181"/>
      <c r="N4159" s="171" t="str">
        <f t="shared" si="198"/>
        <v>-</v>
      </c>
      <c r="O4159" s="172" t="str">
        <f>IF(B4159="NET","",IF(B4159="","",IFERROR(VLOOKUP(N4159,EAN!$A:$B,2,FALSE),"MANGLER - MÅ OPPDATERE EAN-FANEN")))</f>
        <v/>
      </c>
      <c r="P4159" s="171">
        <f t="shared" si="199"/>
        <v>0</v>
      </c>
      <c r="Q4159" s="171">
        <f t="shared" si="200"/>
        <v>0</v>
      </c>
      <c r="S4159" s="102" t="str">
        <f>IF(B4159="NET","",IFERROR(VLOOKUP(O4159,'2) Order Form'!$V$9:$V$905,1,FALSE),"Ikke med I order form"))</f>
        <v>Ikke med I order form</v>
      </c>
    </row>
    <row r="4160" spans="13:19">
      <c r="M4160" s="181"/>
      <c r="N4160" s="171" t="str">
        <f t="shared" si="198"/>
        <v>-</v>
      </c>
      <c r="O4160" s="172" t="str">
        <f>IF(B4160="NET","",IF(B4160="","",IFERROR(VLOOKUP(N4160,EAN!$A:$B,2,FALSE),"MANGLER - MÅ OPPDATERE EAN-FANEN")))</f>
        <v/>
      </c>
      <c r="P4160" s="171">
        <f t="shared" si="199"/>
        <v>0</v>
      </c>
      <c r="Q4160" s="171">
        <f t="shared" si="200"/>
        <v>0</v>
      </c>
      <c r="S4160" s="102" t="str">
        <f>IF(B4160="NET","",IFERROR(VLOOKUP(O4160,'2) Order Form'!$V$9:$V$905,1,FALSE),"Ikke med I order form"))</f>
        <v>Ikke med I order form</v>
      </c>
    </row>
    <row r="4161" spans="13:19">
      <c r="M4161" s="181"/>
      <c r="N4161" s="171" t="str">
        <f t="shared" si="198"/>
        <v>-</v>
      </c>
      <c r="O4161" s="172" t="str">
        <f>IF(B4161="NET","",IF(B4161="","",IFERROR(VLOOKUP(N4161,EAN!$A:$B,2,FALSE),"MANGLER - MÅ OPPDATERE EAN-FANEN")))</f>
        <v/>
      </c>
      <c r="P4161" s="171">
        <f t="shared" si="199"/>
        <v>0</v>
      </c>
      <c r="Q4161" s="171">
        <f t="shared" si="200"/>
        <v>0</v>
      </c>
      <c r="S4161" s="102" t="str">
        <f>IF(B4161="NET","",IFERROR(VLOOKUP(O4161,'2) Order Form'!$V$9:$V$905,1,FALSE),"Ikke med I order form"))</f>
        <v>Ikke med I order form</v>
      </c>
    </row>
    <row r="4162" spans="13:19">
      <c r="M4162" s="181"/>
      <c r="N4162" s="171" t="str">
        <f t="shared" si="198"/>
        <v>-</v>
      </c>
      <c r="O4162" s="172" t="str">
        <f>IF(B4162="NET","",IF(B4162="","",IFERROR(VLOOKUP(N4162,EAN!$A:$B,2,FALSE),"MANGLER - MÅ OPPDATERE EAN-FANEN")))</f>
        <v/>
      </c>
      <c r="P4162" s="171">
        <f t="shared" si="199"/>
        <v>0</v>
      </c>
      <c r="Q4162" s="171">
        <f t="shared" si="200"/>
        <v>0</v>
      </c>
      <c r="S4162" s="102" t="str">
        <f>IF(B4162="NET","",IFERROR(VLOOKUP(O4162,'2) Order Form'!$V$9:$V$905,1,FALSE),"Ikke med I order form"))</f>
        <v>Ikke med I order form</v>
      </c>
    </row>
    <row r="4163" spans="13:19">
      <c r="M4163" s="181"/>
      <c r="N4163" s="171" t="str">
        <f t="shared" si="198"/>
        <v>-</v>
      </c>
      <c r="O4163" s="172" t="str">
        <f>IF(B4163="NET","",IF(B4163="","",IFERROR(VLOOKUP(N4163,EAN!$A:$B,2,FALSE),"MANGLER - MÅ OPPDATERE EAN-FANEN")))</f>
        <v/>
      </c>
      <c r="P4163" s="171">
        <f t="shared" si="199"/>
        <v>0</v>
      </c>
      <c r="Q4163" s="171">
        <f t="shared" si="200"/>
        <v>0</v>
      </c>
      <c r="S4163" s="102" t="str">
        <f>IF(B4163="NET","",IFERROR(VLOOKUP(O4163,'2) Order Form'!$V$9:$V$905,1,FALSE),"Ikke med I order form"))</f>
        <v>Ikke med I order form</v>
      </c>
    </row>
    <row r="4164" spans="13:19">
      <c r="M4164" s="181"/>
      <c r="N4164" s="171" t="str">
        <f t="shared" si="198"/>
        <v>-</v>
      </c>
      <c r="O4164" s="172" t="str">
        <f>IF(B4164="NET","",IF(B4164="","",IFERROR(VLOOKUP(N4164,EAN!$A:$B,2,FALSE),"MANGLER - MÅ OPPDATERE EAN-FANEN")))</f>
        <v/>
      </c>
      <c r="P4164" s="171">
        <f t="shared" si="199"/>
        <v>0</v>
      </c>
      <c r="Q4164" s="171">
        <f t="shared" si="200"/>
        <v>0</v>
      </c>
      <c r="S4164" s="102" t="str">
        <f>IF(B4164="NET","",IFERROR(VLOOKUP(O4164,'2) Order Form'!$V$9:$V$905,1,FALSE),"Ikke med I order form"))</f>
        <v>Ikke med I order form</v>
      </c>
    </row>
    <row r="4165" spans="13:19">
      <c r="M4165" s="181"/>
      <c r="N4165" s="171" t="str">
        <f t="shared" si="198"/>
        <v>-</v>
      </c>
      <c r="O4165" s="172" t="str">
        <f>IF(B4165="NET","",IF(B4165="","",IFERROR(VLOOKUP(N4165,EAN!$A:$B,2,FALSE),"MANGLER - MÅ OPPDATERE EAN-FANEN")))</f>
        <v/>
      </c>
      <c r="P4165" s="171">
        <f t="shared" si="199"/>
        <v>0</v>
      </c>
      <c r="Q4165" s="171">
        <f t="shared" si="200"/>
        <v>0</v>
      </c>
      <c r="S4165" s="102" t="str">
        <f>IF(B4165="NET","",IFERROR(VLOOKUP(O4165,'2) Order Form'!$V$9:$V$905,1,FALSE),"Ikke med I order form"))</f>
        <v>Ikke med I order form</v>
      </c>
    </row>
    <row r="4166" spans="13:19">
      <c r="M4166" s="181"/>
      <c r="N4166" s="171" t="str">
        <f t="shared" si="198"/>
        <v>-</v>
      </c>
      <c r="O4166" s="172" t="str">
        <f>IF(B4166="NET","",IF(B4166="","",IFERROR(VLOOKUP(N4166,EAN!$A:$B,2,FALSE),"MANGLER - MÅ OPPDATERE EAN-FANEN")))</f>
        <v/>
      </c>
      <c r="P4166" s="171">
        <f t="shared" si="199"/>
        <v>0</v>
      </c>
      <c r="Q4166" s="171">
        <f t="shared" si="200"/>
        <v>0</v>
      </c>
      <c r="S4166" s="102" t="str">
        <f>IF(B4166="NET","",IFERROR(VLOOKUP(O4166,'2) Order Form'!$V$9:$V$905,1,FALSE),"Ikke med I order form"))</f>
        <v>Ikke med I order form</v>
      </c>
    </row>
    <row r="4167" spans="13:19">
      <c r="M4167" s="181"/>
      <c r="N4167" s="171" t="str">
        <f t="shared" si="198"/>
        <v>-</v>
      </c>
      <c r="O4167" s="172" t="str">
        <f>IF(B4167="NET","",IF(B4167="","",IFERROR(VLOOKUP(N4167,EAN!$A:$B,2,FALSE),"MANGLER - MÅ OPPDATERE EAN-FANEN")))</f>
        <v/>
      </c>
      <c r="P4167" s="171">
        <f t="shared" si="199"/>
        <v>0</v>
      </c>
      <c r="Q4167" s="171">
        <f t="shared" si="200"/>
        <v>0</v>
      </c>
      <c r="S4167" s="102" t="str">
        <f>IF(B4167="NET","",IFERROR(VLOOKUP(O4167,'2) Order Form'!$V$9:$V$905,1,FALSE),"Ikke med I order form"))</f>
        <v>Ikke med I order form</v>
      </c>
    </row>
    <row r="4168" spans="13:19">
      <c r="M4168" s="181"/>
      <c r="N4168" s="171" t="str">
        <f t="shared" si="198"/>
        <v>-</v>
      </c>
      <c r="O4168" s="172" t="str">
        <f>IF(B4168="NET","",IF(B4168="","",IFERROR(VLOOKUP(N4168,EAN!$A:$B,2,FALSE),"MANGLER - MÅ OPPDATERE EAN-FANEN")))</f>
        <v/>
      </c>
      <c r="P4168" s="171">
        <f t="shared" si="199"/>
        <v>0</v>
      </c>
      <c r="Q4168" s="171">
        <f t="shared" si="200"/>
        <v>0</v>
      </c>
      <c r="S4168" s="102" t="str">
        <f>IF(B4168="NET","",IFERROR(VLOOKUP(O4168,'2) Order Form'!$V$9:$V$905,1,FALSE),"Ikke med I order form"))</f>
        <v>Ikke med I order form</v>
      </c>
    </row>
    <row r="4169" spans="13:19">
      <c r="M4169" s="181"/>
      <c r="N4169" s="171" t="str">
        <f t="shared" si="198"/>
        <v>-</v>
      </c>
      <c r="O4169" s="172" t="str">
        <f>IF(B4169="NET","",IF(B4169="","",IFERROR(VLOOKUP(N4169,EAN!$A:$B,2,FALSE),"MANGLER - MÅ OPPDATERE EAN-FANEN")))</f>
        <v/>
      </c>
      <c r="P4169" s="171">
        <f t="shared" si="199"/>
        <v>0</v>
      </c>
      <c r="Q4169" s="171">
        <f t="shared" si="200"/>
        <v>0</v>
      </c>
      <c r="S4169" s="102" t="str">
        <f>IF(B4169="NET","",IFERROR(VLOOKUP(O4169,'2) Order Form'!$V$9:$V$905,1,FALSE),"Ikke med I order form"))</f>
        <v>Ikke med I order form</v>
      </c>
    </row>
    <row r="4170" spans="13:19">
      <c r="M4170" s="181"/>
      <c r="N4170" s="171" t="str">
        <f t="shared" si="198"/>
        <v>-</v>
      </c>
      <c r="O4170" s="172" t="str">
        <f>IF(B4170="NET","",IF(B4170="","",IFERROR(VLOOKUP(N4170,EAN!$A:$B,2,FALSE),"MANGLER - MÅ OPPDATERE EAN-FANEN")))</f>
        <v/>
      </c>
      <c r="P4170" s="171">
        <f t="shared" si="199"/>
        <v>0</v>
      </c>
      <c r="Q4170" s="171">
        <f t="shared" si="200"/>
        <v>0</v>
      </c>
      <c r="S4170" s="102" t="str">
        <f>IF(B4170="NET","",IFERROR(VLOOKUP(O4170,'2) Order Form'!$V$9:$V$905,1,FALSE),"Ikke med I order form"))</f>
        <v>Ikke med I order form</v>
      </c>
    </row>
    <row r="4171" spans="13:19">
      <c r="M4171" s="181"/>
      <c r="N4171" s="171" t="str">
        <f t="shared" si="198"/>
        <v>-</v>
      </c>
      <c r="O4171" s="172" t="str">
        <f>IF(B4171="NET","",IF(B4171="","",IFERROR(VLOOKUP(N4171,EAN!$A:$B,2,FALSE),"MANGLER - MÅ OPPDATERE EAN-FANEN")))</f>
        <v/>
      </c>
      <c r="P4171" s="171">
        <f t="shared" si="199"/>
        <v>0</v>
      </c>
      <c r="Q4171" s="171">
        <f t="shared" si="200"/>
        <v>0</v>
      </c>
      <c r="S4171" s="102" t="str">
        <f>IF(B4171="NET","",IFERROR(VLOOKUP(O4171,'2) Order Form'!$V$9:$V$905,1,FALSE),"Ikke med I order form"))</f>
        <v>Ikke med I order form</v>
      </c>
    </row>
    <row r="4172" spans="13:19">
      <c r="M4172" s="181"/>
      <c r="N4172" s="171" t="str">
        <f t="shared" si="198"/>
        <v>-</v>
      </c>
      <c r="O4172" s="172" t="str">
        <f>IF(B4172="NET","",IF(B4172="","",IFERROR(VLOOKUP(N4172,EAN!$A:$B,2,FALSE),"MANGLER - MÅ OPPDATERE EAN-FANEN")))</f>
        <v/>
      </c>
      <c r="P4172" s="171">
        <f t="shared" si="199"/>
        <v>0</v>
      </c>
      <c r="Q4172" s="171">
        <f t="shared" si="200"/>
        <v>0</v>
      </c>
      <c r="S4172" s="102" t="str">
        <f>IF(B4172="NET","",IFERROR(VLOOKUP(O4172,'2) Order Form'!$V$9:$V$905,1,FALSE),"Ikke med I order form"))</f>
        <v>Ikke med I order form</v>
      </c>
    </row>
    <row r="4173" spans="13:19">
      <c r="M4173" s="181"/>
      <c r="N4173" s="171" t="str">
        <f t="shared" si="198"/>
        <v>-</v>
      </c>
      <c r="O4173" s="172" t="str">
        <f>IF(B4173="NET","",IF(B4173="","",IFERROR(VLOOKUP(N4173,EAN!$A:$B,2,FALSE),"MANGLER - MÅ OPPDATERE EAN-FANEN")))</f>
        <v/>
      </c>
      <c r="P4173" s="171">
        <f t="shared" si="199"/>
        <v>0</v>
      </c>
      <c r="Q4173" s="171">
        <f t="shared" si="200"/>
        <v>0</v>
      </c>
      <c r="S4173" s="102" t="str">
        <f>IF(B4173="NET","",IFERROR(VLOOKUP(O4173,'2) Order Form'!$V$9:$V$905,1,FALSE),"Ikke med I order form"))</f>
        <v>Ikke med I order form</v>
      </c>
    </row>
    <row r="4174" spans="13:19">
      <c r="M4174" s="181"/>
      <c r="N4174" s="171" t="str">
        <f t="shared" si="198"/>
        <v>-</v>
      </c>
      <c r="O4174" s="172" t="str">
        <f>IF(B4174="NET","",IF(B4174="","",IFERROR(VLOOKUP(N4174,EAN!$A:$B,2,FALSE),"MANGLER - MÅ OPPDATERE EAN-FANEN")))</f>
        <v/>
      </c>
      <c r="P4174" s="171">
        <f t="shared" si="199"/>
        <v>0</v>
      </c>
      <c r="Q4174" s="171">
        <f t="shared" si="200"/>
        <v>0</v>
      </c>
      <c r="S4174" s="102" t="str">
        <f>IF(B4174="NET","",IFERROR(VLOOKUP(O4174,'2) Order Form'!$V$9:$V$905,1,FALSE),"Ikke med I order form"))</f>
        <v>Ikke med I order form</v>
      </c>
    </row>
    <row r="4175" spans="13:19">
      <c r="M4175" s="181"/>
      <c r="N4175" s="171" t="str">
        <f t="shared" si="198"/>
        <v>-</v>
      </c>
      <c r="O4175" s="172" t="str">
        <f>IF(B4175="NET","",IF(B4175="","",IFERROR(VLOOKUP(N4175,EAN!$A:$B,2,FALSE),"MANGLER - MÅ OPPDATERE EAN-FANEN")))</f>
        <v/>
      </c>
      <c r="P4175" s="171">
        <f t="shared" si="199"/>
        <v>0</v>
      </c>
      <c r="Q4175" s="171">
        <f t="shared" si="200"/>
        <v>0</v>
      </c>
      <c r="S4175" s="102" t="str">
        <f>IF(B4175="NET","",IFERROR(VLOOKUP(O4175,'2) Order Form'!$V$9:$V$905,1,FALSE),"Ikke med I order form"))</f>
        <v>Ikke med I order form</v>
      </c>
    </row>
    <row r="4176" spans="13:19">
      <c r="M4176" s="181"/>
      <c r="N4176" s="171" t="str">
        <f t="shared" si="198"/>
        <v>-</v>
      </c>
      <c r="O4176" s="172" t="str">
        <f>IF(B4176="NET","",IF(B4176="","",IFERROR(VLOOKUP(N4176,EAN!$A:$B,2,FALSE),"MANGLER - MÅ OPPDATERE EAN-FANEN")))</f>
        <v/>
      </c>
      <c r="P4176" s="171">
        <f t="shared" si="199"/>
        <v>0</v>
      </c>
      <c r="Q4176" s="171">
        <f t="shared" si="200"/>
        <v>0</v>
      </c>
      <c r="S4176" s="102" t="str">
        <f>IF(B4176="NET","",IFERROR(VLOOKUP(O4176,'2) Order Form'!$V$9:$V$905,1,FALSE),"Ikke med I order form"))</f>
        <v>Ikke med I order form</v>
      </c>
    </row>
    <row r="4177" spans="13:19">
      <c r="M4177" s="181"/>
      <c r="N4177" s="171" t="str">
        <f t="shared" si="198"/>
        <v>-</v>
      </c>
      <c r="O4177" s="172" t="str">
        <f>IF(B4177="NET","",IF(B4177="","",IFERROR(VLOOKUP(N4177,EAN!$A:$B,2,FALSE),"MANGLER - MÅ OPPDATERE EAN-FANEN")))</f>
        <v/>
      </c>
      <c r="P4177" s="171">
        <f t="shared" si="199"/>
        <v>0</v>
      </c>
      <c r="Q4177" s="171">
        <f t="shared" si="200"/>
        <v>0</v>
      </c>
      <c r="S4177" s="102" t="str">
        <f>IF(B4177="NET","",IFERROR(VLOOKUP(O4177,'2) Order Form'!$V$9:$V$905,1,FALSE),"Ikke med I order form"))</f>
        <v>Ikke med I order form</v>
      </c>
    </row>
    <row r="4178" spans="13:19">
      <c r="M4178" s="181"/>
      <c r="N4178" s="171" t="str">
        <f t="shared" si="198"/>
        <v>-</v>
      </c>
      <c r="O4178" s="172" t="str">
        <f>IF(B4178="NET","",IF(B4178="","",IFERROR(VLOOKUP(N4178,EAN!$A:$B,2,FALSE),"MANGLER - MÅ OPPDATERE EAN-FANEN")))</f>
        <v/>
      </c>
      <c r="P4178" s="171">
        <f t="shared" si="199"/>
        <v>0</v>
      </c>
      <c r="Q4178" s="171">
        <f t="shared" si="200"/>
        <v>0</v>
      </c>
      <c r="S4178" s="102" t="str">
        <f>IF(B4178="NET","",IFERROR(VLOOKUP(O4178,'2) Order Form'!$V$9:$V$905,1,FALSE),"Ikke med I order form"))</f>
        <v>Ikke med I order form</v>
      </c>
    </row>
    <row r="4179" spans="13:19">
      <c r="M4179" s="181"/>
      <c r="N4179" s="171" t="str">
        <f t="shared" si="198"/>
        <v>-</v>
      </c>
      <c r="O4179" s="172" t="str">
        <f>IF(B4179="NET","",IF(B4179="","",IFERROR(VLOOKUP(N4179,EAN!$A:$B,2,FALSE),"MANGLER - MÅ OPPDATERE EAN-FANEN")))</f>
        <v/>
      </c>
      <c r="P4179" s="171">
        <f t="shared" si="199"/>
        <v>0</v>
      </c>
      <c r="Q4179" s="171">
        <f t="shared" si="200"/>
        <v>0</v>
      </c>
      <c r="S4179" s="102" t="str">
        <f>IF(B4179="NET","",IFERROR(VLOOKUP(O4179,'2) Order Form'!$V$9:$V$905,1,FALSE),"Ikke med I order form"))</f>
        <v>Ikke med I order form</v>
      </c>
    </row>
    <row r="4180" spans="13:19">
      <c r="M4180" s="181"/>
      <c r="N4180" s="171" t="str">
        <f t="shared" si="198"/>
        <v>-</v>
      </c>
      <c r="O4180" s="172" t="str">
        <f>IF(B4180="NET","",IF(B4180="","",IFERROR(VLOOKUP(N4180,EAN!$A:$B,2,FALSE),"MANGLER - MÅ OPPDATERE EAN-FANEN")))</f>
        <v/>
      </c>
      <c r="P4180" s="171">
        <f t="shared" si="199"/>
        <v>0</v>
      </c>
      <c r="Q4180" s="171">
        <f t="shared" si="200"/>
        <v>0</v>
      </c>
      <c r="S4180" s="102" t="str">
        <f>IF(B4180="NET","",IFERROR(VLOOKUP(O4180,'2) Order Form'!$V$9:$V$905,1,FALSE),"Ikke med I order form"))</f>
        <v>Ikke med I order form</v>
      </c>
    </row>
    <row r="4181" spans="13:19">
      <c r="M4181" s="181"/>
      <c r="N4181" s="171" t="str">
        <f t="shared" si="198"/>
        <v>-</v>
      </c>
      <c r="O4181" s="172" t="str">
        <f>IF(B4181="NET","",IF(B4181="","",IFERROR(VLOOKUP(N4181,EAN!$A:$B,2,FALSE),"MANGLER - MÅ OPPDATERE EAN-FANEN")))</f>
        <v/>
      </c>
      <c r="P4181" s="171">
        <f t="shared" si="199"/>
        <v>0</v>
      </c>
      <c r="Q4181" s="171">
        <f t="shared" si="200"/>
        <v>0</v>
      </c>
      <c r="S4181" s="102" t="str">
        <f>IF(B4181="NET","",IFERROR(VLOOKUP(O4181,'2) Order Form'!$V$9:$V$905,1,FALSE),"Ikke med I order form"))</f>
        <v>Ikke med I order form</v>
      </c>
    </row>
    <row r="4182" spans="13:19">
      <c r="M4182" s="181"/>
      <c r="N4182" s="171" t="str">
        <f t="shared" si="198"/>
        <v>-</v>
      </c>
      <c r="O4182" s="172" t="str">
        <f>IF(B4182="NET","",IF(B4182="","",IFERROR(VLOOKUP(N4182,EAN!$A:$B,2,FALSE),"MANGLER - MÅ OPPDATERE EAN-FANEN")))</f>
        <v/>
      </c>
      <c r="P4182" s="171">
        <f t="shared" si="199"/>
        <v>0</v>
      </c>
      <c r="Q4182" s="171">
        <f t="shared" si="200"/>
        <v>0</v>
      </c>
      <c r="S4182" s="102" t="str">
        <f>IF(B4182="NET","",IFERROR(VLOOKUP(O4182,'2) Order Form'!$V$9:$V$905,1,FALSE),"Ikke med I order form"))</f>
        <v>Ikke med I order form</v>
      </c>
    </row>
    <row r="4183" spans="13:19">
      <c r="M4183" s="181"/>
      <c r="N4183" s="171" t="str">
        <f t="shared" si="198"/>
        <v>-</v>
      </c>
      <c r="O4183" s="172" t="str">
        <f>IF(B4183="NET","",IF(B4183="","",IFERROR(VLOOKUP(N4183,EAN!$A:$B,2,FALSE),"MANGLER - MÅ OPPDATERE EAN-FANEN")))</f>
        <v/>
      </c>
      <c r="P4183" s="171">
        <f t="shared" si="199"/>
        <v>0</v>
      </c>
      <c r="Q4183" s="171">
        <f t="shared" si="200"/>
        <v>0</v>
      </c>
      <c r="S4183" s="102" t="str">
        <f>IF(B4183="NET","",IFERROR(VLOOKUP(O4183,'2) Order Form'!$V$9:$V$905,1,FALSE),"Ikke med I order form"))</f>
        <v>Ikke med I order form</v>
      </c>
    </row>
    <row r="4184" spans="13:19">
      <c r="M4184" s="181"/>
      <c r="N4184" s="171" t="str">
        <f t="shared" si="198"/>
        <v>-</v>
      </c>
      <c r="O4184" s="172" t="str">
        <f>IF(B4184="NET","",IF(B4184="","",IFERROR(VLOOKUP(N4184,EAN!$A:$B,2,FALSE),"MANGLER - MÅ OPPDATERE EAN-FANEN")))</f>
        <v/>
      </c>
      <c r="P4184" s="171">
        <f t="shared" si="199"/>
        <v>0</v>
      </c>
      <c r="Q4184" s="171">
        <f t="shared" si="200"/>
        <v>0</v>
      </c>
      <c r="S4184" s="102" t="str">
        <f>IF(B4184="NET","",IFERROR(VLOOKUP(O4184,'2) Order Form'!$V$9:$V$905,1,FALSE),"Ikke med I order form"))</f>
        <v>Ikke med I order form</v>
      </c>
    </row>
    <row r="4185" spans="13:19">
      <c r="M4185" s="181"/>
      <c r="N4185" s="171" t="str">
        <f t="shared" si="198"/>
        <v>-</v>
      </c>
      <c r="O4185" s="172" t="str">
        <f>IF(B4185="NET","",IF(B4185="","",IFERROR(VLOOKUP(N4185,EAN!$A:$B,2,FALSE),"MANGLER - MÅ OPPDATERE EAN-FANEN")))</f>
        <v/>
      </c>
      <c r="P4185" s="171">
        <f t="shared" si="199"/>
        <v>0</v>
      </c>
      <c r="Q4185" s="171">
        <f t="shared" si="200"/>
        <v>0</v>
      </c>
      <c r="S4185" s="102" t="str">
        <f>IF(B4185="NET","",IFERROR(VLOOKUP(O4185,'2) Order Form'!$V$9:$V$905,1,FALSE),"Ikke med I order form"))</f>
        <v>Ikke med I order form</v>
      </c>
    </row>
    <row r="4186" spans="13:19">
      <c r="M4186" s="181"/>
      <c r="N4186" s="171" t="str">
        <f t="shared" si="198"/>
        <v>-</v>
      </c>
      <c r="O4186" s="172" t="str">
        <f>IF(B4186="NET","",IF(B4186="","",IFERROR(VLOOKUP(N4186,EAN!$A:$B,2,FALSE),"MANGLER - MÅ OPPDATERE EAN-FANEN")))</f>
        <v/>
      </c>
      <c r="P4186" s="171">
        <f t="shared" si="199"/>
        <v>0</v>
      </c>
      <c r="Q4186" s="171">
        <f t="shared" si="200"/>
        <v>0</v>
      </c>
      <c r="S4186" s="102" t="str">
        <f>IF(B4186="NET","",IFERROR(VLOOKUP(O4186,'2) Order Form'!$V$9:$V$905,1,FALSE),"Ikke med I order form"))</f>
        <v>Ikke med I order form</v>
      </c>
    </row>
    <row r="4187" spans="13:19">
      <c r="M4187" s="181"/>
      <c r="N4187" s="171" t="str">
        <f t="shared" si="198"/>
        <v>-</v>
      </c>
      <c r="O4187" s="172" t="str">
        <f>IF(B4187="NET","",IF(B4187="","",IFERROR(VLOOKUP(N4187,EAN!$A:$B,2,FALSE),"MANGLER - MÅ OPPDATERE EAN-FANEN")))</f>
        <v/>
      </c>
      <c r="P4187" s="171">
        <f t="shared" si="199"/>
        <v>0</v>
      </c>
      <c r="Q4187" s="171">
        <f t="shared" si="200"/>
        <v>0</v>
      </c>
      <c r="S4187" s="102" t="str">
        <f>IF(B4187="NET","",IFERROR(VLOOKUP(O4187,'2) Order Form'!$V$9:$V$905,1,FALSE),"Ikke med I order form"))</f>
        <v>Ikke med I order form</v>
      </c>
    </row>
    <row r="4188" spans="13:19">
      <c r="M4188" s="181"/>
      <c r="N4188" s="171" t="str">
        <f t="shared" si="198"/>
        <v>-</v>
      </c>
      <c r="O4188" s="172" t="str">
        <f>IF(B4188="NET","",IF(B4188="","",IFERROR(VLOOKUP(N4188,EAN!$A:$B,2,FALSE),"MANGLER - MÅ OPPDATERE EAN-FANEN")))</f>
        <v/>
      </c>
      <c r="P4188" s="171">
        <f t="shared" si="199"/>
        <v>0</v>
      </c>
      <c r="Q4188" s="171">
        <f t="shared" si="200"/>
        <v>0</v>
      </c>
      <c r="S4188" s="102" t="str">
        <f>IF(B4188="NET","",IFERROR(VLOOKUP(O4188,'2) Order Form'!$V$9:$V$905,1,FALSE),"Ikke med I order form"))</f>
        <v>Ikke med I order form</v>
      </c>
    </row>
    <row r="4189" spans="13:19">
      <c r="M4189" s="181"/>
      <c r="N4189" s="171" t="str">
        <f t="shared" ref="N4189:N4252" si="201">CONCATENATE(A4189,"-",D4189)</f>
        <v>-</v>
      </c>
      <c r="O4189" s="172" t="str">
        <f>IF(B4189="NET","",IF(B4189="","",IFERROR(VLOOKUP(N4189,EAN!$A:$B,2,FALSE),"MANGLER - MÅ OPPDATERE EAN-FANEN")))</f>
        <v/>
      </c>
      <c r="P4189" s="171">
        <f t="shared" ref="P4189:P4252" si="202">H4189</f>
        <v>0</v>
      </c>
      <c r="Q4189" s="171">
        <f t="shared" ref="Q4189:Q4252" si="203">L4189</f>
        <v>0</v>
      </c>
      <c r="S4189" s="102" t="str">
        <f>IF(B4189="NET","",IFERROR(VLOOKUP(O4189,'2) Order Form'!$V$9:$V$905,1,FALSE),"Ikke med I order form"))</f>
        <v>Ikke med I order form</v>
      </c>
    </row>
    <row r="4190" spans="13:19">
      <c r="M4190" s="181"/>
      <c r="N4190" s="171" t="str">
        <f t="shared" si="201"/>
        <v>-</v>
      </c>
      <c r="O4190" s="172" t="str">
        <f>IF(B4190="NET","",IF(B4190="","",IFERROR(VLOOKUP(N4190,EAN!$A:$B,2,FALSE),"MANGLER - MÅ OPPDATERE EAN-FANEN")))</f>
        <v/>
      </c>
      <c r="P4190" s="171">
        <f t="shared" si="202"/>
        <v>0</v>
      </c>
      <c r="Q4190" s="171">
        <f t="shared" si="203"/>
        <v>0</v>
      </c>
      <c r="S4190" s="102" t="str">
        <f>IF(B4190="NET","",IFERROR(VLOOKUP(O4190,'2) Order Form'!$V$9:$V$905,1,FALSE),"Ikke med I order form"))</f>
        <v>Ikke med I order form</v>
      </c>
    </row>
    <row r="4191" spans="13:19">
      <c r="M4191" s="181"/>
      <c r="N4191" s="171" t="str">
        <f t="shared" si="201"/>
        <v>-</v>
      </c>
      <c r="O4191" s="172" t="str">
        <f>IF(B4191="NET","",IF(B4191="","",IFERROR(VLOOKUP(N4191,EAN!$A:$B,2,FALSE),"MANGLER - MÅ OPPDATERE EAN-FANEN")))</f>
        <v/>
      </c>
      <c r="P4191" s="171">
        <f t="shared" si="202"/>
        <v>0</v>
      </c>
      <c r="Q4191" s="171">
        <f t="shared" si="203"/>
        <v>0</v>
      </c>
      <c r="S4191" s="102" t="str">
        <f>IF(B4191="NET","",IFERROR(VLOOKUP(O4191,'2) Order Form'!$V$9:$V$905,1,FALSE),"Ikke med I order form"))</f>
        <v>Ikke med I order form</v>
      </c>
    </row>
    <row r="4192" spans="13:19">
      <c r="M4192" s="181"/>
      <c r="N4192" s="171" t="str">
        <f t="shared" si="201"/>
        <v>-</v>
      </c>
      <c r="O4192" s="172" t="str">
        <f>IF(B4192="NET","",IF(B4192="","",IFERROR(VLOOKUP(N4192,EAN!$A:$B,2,FALSE),"MANGLER - MÅ OPPDATERE EAN-FANEN")))</f>
        <v/>
      </c>
      <c r="P4192" s="171">
        <f t="shared" si="202"/>
        <v>0</v>
      </c>
      <c r="Q4192" s="171">
        <f t="shared" si="203"/>
        <v>0</v>
      </c>
      <c r="S4192" s="102" t="str">
        <f>IF(B4192="NET","",IFERROR(VLOOKUP(O4192,'2) Order Form'!$V$9:$V$905,1,FALSE),"Ikke med I order form"))</f>
        <v>Ikke med I order form</v>
      </c>
    </row>
    <row r="4193" spans="13:19">
      <c r="M4193" s="181"/>
      <c r="N4193" s="171" t="str">
        <f t="shared" si="201"/>
        <v>-</v>
      </c>
      <c r="O4193" s="172" t="str">
        <f>IF(B4193="NET","",IF(B4193="","",IFERROR(VLOOKUP(N4193,EAN!$A:$B,2,FALSE),"MANGLER - MÅ OPPDATERE EAN-FANEN")))</f>
        <v/>
      </c>
      <c r="P4193" s="171">
        <f t="shared" si="202"/>
        <v>0</v>
      </c>
      <c r="Q4193" s="171">
        <f t="shared" si="203"/>
        <v>0</v>
      </c>
      <c r="S4193" s="102" t="str">
        <f>IF(B4193="NET","",IFERROR(VLOOKUP(O4193,'2) Order Form'!$V$9:$V$905,1,FALSE),"Ikke med I order form"))</f>
        <v>Ikke med I order form</v>
      </c>
    </row>
    <row r="4194" spans="13:19">
      <c r="M4194" s="181"/>
      <c r="N4194" s="171" t="str">
        <f t="shared" si="201"/>
        <v>-</v>
      </c>
      <c r="O4194" s="172" t="str">
        <f>IF(B4194="NET","",IF(B4194="","",IFERROR(VLOOKUP(N4194,EAN!$A:$B,2,FALSE),"MANGLER - MÅ OPPDATERE EAN-FANEN")))</f>
        <v/>
      </c>
      <c r="P4194" s="171">
        <f t="shared" si="202"/>
        <v>0</v>
      </c>
      <c r="Q4194" s="171">
        <f t="shared" si="203"/>
        <v>0</v>
      </c>
      <c r="S4194" s="102" t="str">
        <f>IF(B4194="NET","",IFERROR(VLOOKUP(O4194,'2) Order Form'!$V$9:$V$905,1,FALSE),"Ikke med I order form"))</f>
        <v>Ikke med I order form</v>
      </c>
    </row>
    <row r="4195" spans="13:19">
      <c r="M4195" s="181"/>
      <c r="N4195" s="171" t="str">
        <f t="shared" si="201"/>
        <v>-</v>
      </c>
      <c r="O4195" s="172" t="str">
        <f>IF(B4195="NET","",IF(B4195="","",IFERROR(VLOOKUP(N4195,EAN!$A:$B,2,FALSE),"MANGLER - MÅ OPPDATERE EAN-FANEN")))</f>
        <v/>
      </c>
      <c r="P4195" s="171">
        <f t="shared" si="202"/>
        <v>0</v>
      </c>
      <c r="Q4195" s="171">
        <f t="shared" si="203"/>
        <v>0</v>
      </c>
      <c r="S4195" s="102" t="str">
        <f>IF(B4195="NET","",IFERROR(VLOOKUP(O4195,'2) Order Form'!$V$9:$V$905,1,FALSE),"Ikke med I order form"))</f>
        <v>Ikke med I order form</v>
      </c>
    </row>
    <row r="4196" spans="13:19">
      <c r="M4196" s="181"/>
      <c r="N4196" s="171" t="str">
        <f t="shared" si="201"/>
        <v>-</v>
      </c>
      <c r="O4196" s="172" t="str">
        <f>IF(B4196="NET","",IF(B4196="","",IFERROR(VLOOKUP(N4196,EAN!$A:$B,2,FALSE),"MANGLER - MÅ OPPDATERE EAN-FANEN")))</f>
        <v/>
      </c>
      <c r="P4196" s="171">
        <f t="shared" si="202"/>
        <v>0</v>
      </c>
      <c r="Q4196" s="171">
        <f t="shared" si="203"/>
        <v>0</v>
      </c>
      <c r="S4196" s="102" t="str">
        <f>IF(B4196="NET","",IFERROR(VLOOKUP(O4196,'2) Order Form'!$V$9:$V$905,1,FALSE),"Ikke med I order form"))</f>
        <v>Ikke med I order form</v>
      </c>
    </row>
    <row r="4197" spans="13:19">
      <c r="M4197" s="181"/>
      <c r="N4197" s="171" t="str">
        <f t="shared" si="201"/>
        <v>-</v>
      </c>
      <c r="O4197" s="172" t="str">
        <f>IF(B4197="NET","",IF(B4197="","",IFERROR(VLOOKUP(N4197,EAN!$A:$B,2,FALSE),"MANGLER - MÅ OPPDATERE EAN-FANEN")))</f>
        <v/>
      </c>
      <c r="P4197" s="171">
        <f t="shared" si="202"/>
        <v>0</v>
      </c>
      <c r="Q4197" s="171">
        <f t="shared" si="203"/>
        <v>0</v>
      </c>
      <c r="S4197" s="102" t="str">
        <f>IF(B4197="NET","",IFERROR(VLOOKUP(O4197,'2) Order Form'!$V$9:$V$905,1,FALSE),"Ikke med I order form"))</f>
        <v>Ikke med I order form</v>
      </c>
    </row>
    <row r="4198" spans="13:19">
      <c r="M4198" s="181"/>
      <c r="N4198" s="171" t="str">
        <f t="shared" si="201"/>
        <v>-</v>
      </c>
      <c r="O4198" s="172" t="str">
        <f>IF(B4198="NET","",IF(B4198="","",IFERROR(VLOOKUP(N4198,EAN!$A:$B,2,FALSE),"MANGLER - MÅ OPPDATERE EAN-FANEN")))</f>
        <v/>
      </c>
      <c r="P4198" s="171">
        <f t="shared" si="202"/>
        <v>0</v>
      </c>
      <c r="Q4198" s="171">
        <f t="shared" si="203"/>
        <v>0</v>
      </c>
      <c r="S4198" s="102" t="str">
        <f>IF(B4198="NET","",IFERROR(VLOOKUP(O4198,'2) Order Form'!$V$9:$V$905,1,FALSE),"Ikke med I order form"))</f>
        <v>Ikke med I order form</v>
      </c>
    </row>
    <row r="4199" spans="13:19">
      <c r="M4199" s="181"/>
      <c r="N4199" s="171" t="str">
        <f t="shared" si="201"/>
        <v>-</v>
      </c>
      <c r="O4199" s="172" t="str">
        <f>IF(B4199="NET","",IF(B4199="","",IFERROR(VLOOKUP(N4199,EAN!$A:$B,2,FALSE),"MANGLER - MÅ OPPDATERE EAN-FANEN")))</f>
        <v/>
      </c>
      <c r="P4199" s="171">
        <f t="shared" si="202"/>
        <v>0</v>
      </c>
      <c r="Q4199" s="171">
        <f t="shared" si="203"/>
        <v>0</v>
      </c>
      <c r="S4199" s="102" t="str">
        <f>IF(B4199="NET","",IFERROR(VLOOKUP(O4199,'2) Order Form'!$V$9:$V$905,1,FALSE),"Ikke med I order form"))</f>
        <v>Ikke med I order form</v>
      </c>
    </row>
    <row r="4200" spans="13:19">
      <c r="M4200" s="181"/>
      <c r="N4200" s="171" t="str">
        <f t="shared" si="201"/>
        <v>-</v>
      </c>
      <c r="O4200" s="172" t="str">
        <f>IF(B4200="NET","",IF(B4200="","",IFERROR(VLOOKUP(N4200,EAN!$A:$B,2,FALSE),"MANGLER - MÅ OPPDATERE EAN-FANEN")))</f>
        <v/>
      </c>
      <c r="P4200" s="171">
        <f t="shared" si="202"/>
        <v>0</v>
      </c>
      <c r="Q4200" s="171">
        <f t="shared" si="203"/>
        <v>0</v>
      </c>
      <c r="S4200" s="102" t="str">
        <f>IF(B4200="NET","",IFERROR(VLOOKUP(O4200,'2) Order Form'!$V$9:$V$905,1,FALSE),"Ikke med I order form"))</f>
        <v>Ikke med I order form</v>
      </c>
    </row>
    <row r="4201" spans="13:19">
      <c r="M4201" s="181"/>
      <c r="N4201" s="171" t="str">
        <f t="shared" si="201"/>
        <v>-</v>
      </c>
      <c r="O4201" s="172" t="str">
        <f>IF(B4201="NET","",IF(B4201="","",IFERROR(VLOOKUP(N4201,EAN!$A:$B,2,FALSE),"MANGLER - MÅ OPPDATERE EAN-FANEN")))</f>
        <v/>
      </c>
      <c r="P4201" s="171">
        <f t="shared" si="202"/>
        <v>0</v>
      </c>
      <c r="Q4201" s="171">
        <f t="shared" si="203"/>
        <v>0</v>
      </c>
      <c r="S4201" s="102" t="str">
        <f>IF(B4201="NET","",IFERROR(VLOOKUP(O4201,'2) Order Form'!$V$9:$V$905,1,FALSE),"Ikke med I order form"))</f>
        <v>Ikke med I order form</v>
      </c>
    </row>
    <row r="4202" spans="13:19">
      <c r="M4202" s="181"/>
      <c r="N4202" s="171" t="str">
        <f t="shared" si="201"/>
        <v>-</v>
      </c>
      <c r="O4202" s="172" t="str">
        <f>IF(B4202="NET","",IF(B4202="","",IFERROR(VLOOKUP(N4202,EAN!$A:$B,2,FALSE),"MANGLER - MÅ OPPDATERE EAN-FANEN")))</f>
        <v/>
      </c>
      <c r="P4202" s="171">
        <f t="shared" si="202"/>
        <v>0</v>
      </c>
      <c r="Q4202" s="171">
        <f t="shared" si="203"/>
        <v>0</v>
      </c>
      <c r="S4202" s="102" t="str">
        <f>IF(B4202="NET","",IFERROR(VLOOKUP(O4202,'2) Order Form'!$V$9:$V$905,1,FALSE),"Ikke med I order form"))</f>
        <v>Ikke med I order form</v>
      </c>
    </row>
    <row r="4203" spans="13:19">
      <c r="M4203" s="181"/>
      <c r="N4203" s="171" t="str">
        <f t="shared" si="201"/>
        <v>-</v>
      </c>
      <c r="O4203" s="172" t="str">
        <f>IF(B4203="NET","",IF(B4203="","",IFERROR(VLOOKUP(N4203,EAN!$A:$B,2,FALSE),"MANGLER - MÅ OPPDATERE EAN-FANEN")))</f>
        <v/>
      </c>
      <c r="P4203" s="171">
        <f t="shared" si="202"/>
        <v>0</v>
      </c>
      <c r="Q4203" s="171">
        <f t="shared" si="203"/>
        <v>0</v>
      </c>
      <c r="S4203" s="102" t="str">
        <f>IF(B4203="NET","",IFERROR(VLOOKUP(O4203,'2) Order Form'!$V$9:$V$905,1,FALSE),"Ikke med I order form"))</f>
        <v>Ikke med I order form</v>
      </c>
    </row>
    <row r="4204" spans="13:19">
      <c r="M4204" s="181"/>
      <c r="N4204" s="171" t="str">
        <f t="shared" si="201"/>
        <v>-</v>
      </c>
      <c r="O4204" s="172" t="str">
        <f>IF(B4204="NET","",IF(B4204="","",IFERROR(VLOOKUP(N4204,EAN!$A:$B,2,FALSE),"MANGLER - MÅ OPPDATERE EAN-FANEN")))</f>
        <v/>
      </c>
      <c r="P4204" s="171">
        <f t="shared" si="202"/>
        <v>0</v>
      </c>
      <c r="Q4204" s="171">
        <f t="shared" si="203"/>
        <v>0</v>
      </c>
      <c r="S4204" s="102" t="str">
        <f>IF(B4204="NET","",IFERROR(VLOOKUP(O4204,'2) Order Form'!$V$9:$V$905,1,FALSE),"Ikke med I order form"))</f>
        <v>Ikke med I order form</v>
      </c>
    </row>
    <row r="4205" spans="13:19">
      <c r="M4205" s="181"/>
      <c r="N4205" s="171" t="str">
        <f t="shared" si="201"/>
        <v>-</v>
      </c>
      <c r="O4205" s="172" t="str">
        <f>IF(B4205="NET","",IF(B4205="","",IFERROR(VLOOKUP(N4205,EAN!$A:$B,2,FALSE),"MANGLER - MÅ OPPDATERE EAN-FANEN")))</f>
        <v/>
      </c>
      <c r="P4205" s="171">
        <f t="shared" si="202"/>
        <v>0</v>
      </c>
      <c r="Q4205" s="171">
        <f t="shared" si="203"/>
        <v>0</v>
      </c>
      <c r="S4205" s="102" t="str">
        <f>IF(B4205="NET","",IFERROR(VLOOKUP(O4205,'2) Order Form'!$V$9:$V$905,1,FALSE),"Ikke med I order form"))</f>
        <v>Ikke med I order form</v>
      </c>
    </row>
    <row r="4206" spans="13:19">
      <c r="M4206" s="181"/>
      <c r="N4206" s="171" t="str">
        <f t="shared" si="201"/>
        <v>-</v>
      </c>
      <c r="O4206" s="172" t="str">
        <f>IF(B4206="NET","",IF(B4206="","",IFERROR(VLOOKUP(N4206,EAN!$A:$B,2,FALSE),"MANGLER - MÅ OPPDATERE EAN-FANEN")))</f>
        <v/>
      </c>
      <c r="P4206" s="171">
        <f t="shared" si="202"/>
        <v>0</v>
      </c>
      <c r="Q4206" s="171">
        <f t="shared" si="203"/>
        <v>0</v>
      </c>
      <c r="S4206" s="102" t="str">
        <f>IF(B4206="NET","",IFERROR(VLOOKUP(O4206,'2) Order Form'!$V$9:$V$905,1,FALSE),"Ikke med I order form"))</f>
        <v>Ikke med I order form</v>
      </c>
    </row>
    <row r="4207" spans="13:19">
      <c r="M4207" s="181"/>
      <c r="N4207" s="171" t="str">
        <f t="shared" si="201"/>
        <v>-</v>
      </c>
      <c r="O4207" s="172" t="str">
        <f>IF(B4207="NET","",IF(B4207="","",IFERROR(VLOOKUP(N4207,EAN!$A:$B,2,FALSE),"MANGLER - MÅ OPPDATERE EAN-FANEN")))</f>
        <v/>
      </c>
      <c r="P4207" s="171">
        <f t="shared" si="202"/>
        <v>0</v>
      </c>
      <c r="Q4207" s="171">
        <f t="shared" si="203"/>
        <v>0</v>
      </c>
      <c r="S4207" s="102" t="str">
        <f>IF(B4207="NET","",IFERROR(VLOOKUP(O4207,'2) Order Form'!$V$9:$V$905,1,FALSE),"Ikke med I order form"))</f>
        <v>Ikke med I order form</v>
      </c>
    </row>
    <row r="4208" spans="13:19">
      <c r="M4208" s="181"/>
      <c r="N4208" s="171" t="str">
        <f t="shared" si="201"/>
        <v>-</v>
      </c>
      <c r="O4208" s="172" t="str">
        <f>IF(B4208="NET","",IF(B4208="","",IFERROR(VLOOKUP(N4208,EAN!$A:$B,2,FALSE),"MANGLER - MÅ OPPDATERE EAN-FANEN")))</f>
        <v/>
      </c>
      <c r="P4208" s="171">
        <f t="shared" si="202"/>
        <v>0</v>
      </c>
      <c r="Q4208" s="171">
        <f t="shared" si="203"/>
        <v>0</v>
      </c>
      <c r="S4208" s="102" t="str">
        <f>IF(B4208="NET","",IFERROR(VLOOKUP(O4208,'2) Order Form'!$V$9:$V$905,1,FALSE),"Ikke med I order form"))</f>
        <v>Ikke med I order form</v>
      </c>
    </row>
    <row r="4209" spans="13:19">
      <c r="M4209" s="181"/>
      <c r="N4209" s="171" t="str">
        <f t="shared" si="201"/>
        <v>-</v>
      </c>
      <c r="O4209" s="172" t="str">
        <f>IF(B4209="NET","",IF(B4209="","",IFERROR(VLOOKUP(N4209,EAN!$A:$B,2,FALSE),"MANGLER - MÅ OPPDATERE EAN-FANEN")))</f>
        <v/>
      </c>
      <c r="P4209" s="171">
        <f t="shared" si="202"/>
        <v>0</v>
      </c>
      <c r="Q4209" s="171">
        <f t="shared" si="203"/>
        <v>0</v>
      </c>
      <c r="S4209" s="102" t="str">
        <f>IF(B4209="NET","",IFERROR(VLOOKUP(O4209,'2) Order Form'!$V$9:$V$905,1,FALSE),"Ikke med I order form"))</f>
        <v>Ikke med I order form</v>
      </c>
    </row>
    <row r="4210" spans="13:19">
      <c r="M4210" s="181"/>
      <c r="N4210" s="171" t="str">
        <f t="shared" si="201"/>
        <v>-</v>
      </c>
      <c r="O4210" s="172" t="str">
        <f>IF(B4210="NET","",IF(B4210="","",IFERROR(VLOOKUP(N4210,EAN!$A:$B,2,FALSE),"MANGLER - MÅ OPPDATERE EAN-FANEN")))</f>
        <v/>
      </c>
      <c r="P4210" s="171">
        <f t="shared" si="202"/>
        <v>0</v>
      </c>
      <c r="Q4210" s="171">
        <f t="shared" si="203"/>
        <v>0</v>
      </c>
      <c r="S4210" s="102" t="str">
        <f>IF(B4210="NET","",IFERROR(VLOOKUP(O4210,'2) Order Form'!$V$9:$V$905,1,FALSE),"Ikke med I order form"))</f>
        <v>Ikke med I order form</v>
      </c>
    </row>
    <row r="4211" spans="13:19">
      <c r="M4211" s="181"/>
      <c r="N4211" s="171" t="str">
        <f t="shared" si="201"/>
        <v>-</v>
      </c>
      <c r="O4211" s="172" t="str">
        <f>IF(B4211="NET","",IF(B4211="","",IFERROR(VLOOKUP(N4211,EAN!$A:$B,2,FALSE),"MANGLER - MÅ OPPDATERE EAN-FANEN")))</f>
        <v/>
      </c>
      <c r="P4211" s="171">
        <f t="shared" si="202"/>
        <v>0</v>
      </c>
      <c r="Q4211" s="171">
        <f t="shared" si="203"/>
        <v>0</v>
      </c>
      <c r="S4211" s="102" t="str">
        <f>IF(B4211="NET","",IFERROR(VLOOKUP(O4211,'2) Order Form'!$V$9:$V$905,1,FALSE),"Ikke med I order form"))</f>
        <v>Ikke med I order form</v>
      </c>
    </row>
    <row r="4212" spans="13:19">
      <c r="M4212" s="181"/>
      <c r="N4212" s="171" t="str">
        <f t="shared" si="201"/>
        <v>-</v>
      </c>
      <c r="O4212" s="172" t="str">
        <f>IF(B4212="NET","",IF(B4212="","",IFERROR(VLOOKUP(N4212,EAN!$A:$B,2,FALSE),"MANGLER - MÅ OPPDATERE EAN-FANEN")))</f>
        <v/>
      </c>
      <c r="P4212" s="171">
        <f t="shared" si="202"/>
        <v>0</v>
      </c>
      <c r="Q4212" s="171">
        <f t="shared" si="203"/>
        <v>0</v>
      </c>
      <c r="S4212" s="102" t="str">
        <f>IF(B4212="NET","",IFERROR(VLOOKUP(O4212,'2) Order Form'!$V$9:$V$905,1,FALSE),"Ikke med I order form"))</f>
        <v>Ikke med I order form</v>
      </c>
    </row>
    <row r="4213" spans="13:19">
      <c r="M4213" s="181"/>
      <c r="N4213" s="171" t="str">
        <f t="shared" si="201"/>
        <v>-</v>
      </c>
      <c r="O4213" s="172" t="str">
        <f>IF(B4213="NET","",IF(B4213="","",IFERROR(VLOOKUP(N4213,EAN!$A:$B,2,FALSE),"MANGLER - MÅ OPPDATERE EAN-FANEN")))</f>
        <v/>
      </c>
      <c r="P4213" s="171">
        <f t="shared" si="202"/>
        <v>0</v>
      </c>
      <c r="Q4213" s="171">
        <f t="shared" si="203"/>
        <v>0</v>
      </c>
      <c r="S4213" s="102" t="str">
        <f>IF(B4213="NET","",IFERROR(VLOOKUP(O4213,'2) Order Form'!$V$9:$V$905,1,FALSE),"Ikke med I order form"))</f>
        <v>Ikke med I order form</v>
      </c>
    </row>
    <row r="4214" spans="13:19">
      <c r="M4214" s="181"/>
      <c r="N4214" s="171" t="str">
        <f t="shared" si="201"/>
        <v>-</v>
      </c>
      <c r="O4214" s="172" t="str">
        <f>IF(B4214="NET","",IF(B4214="","",IFERROR(VLOOKUP(N4214,EAN!$A:$B,2,FALSE),"MANGLER - MÅ OPPDATERE EAN-FANEN")))</f>
        <v/>
      </c>
      <c r="P4214" s="171">
        <f t="shared" si="202"/>
        <v>0</v>
      </c>
      <c r="Q4214" s="171">
        <f t="shared" si="203"/>
        <v>0</v>
      </c>
      <c r="S4214" s="102" t="str">
        <f>IF(B4214="NET","",IFERROR(VLOOKUP(O4214,'2) Order Form'!$V$9:$V$905,1,FALSE),"Ikke med I order form"))</f>
        <v>Ikke med I order form</v>
      </c>
    </row>
    <row r="4215" spans="13:19">
      <c r="M4215" s="181"/>
      <c r="N4215" s="171" t="str">
        <f t="shared" si="201"/>
        <v>-</v>
      </c>
      <c r="O4215" s="172" t="str">
        <f>IF(B4215="NET","",IF(B4215="","",IFERROR(VLOOKUP(N4215,EAN!$A:$B,2,FALSE),"MANGLER - MÅ OPPDATERE EAN-FANEN")))</f>
        <v/>
      </c>
      <c r="P4215" s="171">
        <f t="shared" si="202"/>
        <v>0</v>
      </c>
      <c r="Q4215" s="171">
        <f t="shared" si="203"/>
        <v>0</v>
      </c>
      <c r="S4215" s="102" t="str">
        <f>IF(B4215="NET","",IFERROR(VLOOKUP(O4215,'2) Order Form'!$V$9:$V$905,1,FALSE),"Ikke med I order form"))</f>
        <v>Ikke med I order form</v>
      </c>
    </row>
    <row r="4216" spans="13:19">
      <c r="M4216" s="181"/>
      <c r="N4216" s="171" t="str">
        <f t="shared" si="201"/>
        <v>-</v>
      </c>
      <c r="O4216" s="172" t="str">
        <f>IF(B4216="NET","",IF(B4216="","",IFERROR(VLOOKUP(N4216,EAN!$A:$B,2,FALSE),"MANGLER - MÅ OPPDATERE EAN-FANEN")))</f>
        <v/>
      </c>
      <c r="P4216" s="171">
        <f t="shared" si="202"/>
        <v>0</v>
      </c>
      <c r="Q4216" s="171">
        <f t="shared" si="203"/>
        <v>0</v>
      </c>
      <c r="S4216" s="102" t="str">
        <f>IF(B4216="NET","",IFERROR(VLOOKUP(O4216,'2) Order Form'!$V$9:$V$905,1,FALSE),"Ikke med I order form"))</f>
        <v>Ikke med I order form</v>
      </c>
    </row>
    <row r="4217" spans="13:19">
      <c r="M4217" s="181"/>
      <c r="N4217" s="171" t="str">
        <f t="shared" si="201"/>
        <v>-</v>
      </c>
      <c r="O4217" s="172" t="str">
        <f>IF(B4217="NET","",IF(B4217="","",IFERROR(VLOOKUP(N4217,EAN!$A:$B,2,FALSE),"MANGLER - MÅ OPPDATERE EAN-FANEN")))</f>
        <v/>
      </c>
      <c r="P4217" s="171">
        <f t="shared" si="202"/>
        <v>0</v>
      </c>
      <c r="Q4217" s="171">
        <f t="shared" si="203"/>
        <v>0</v>
      </c>
      <c r="S4217" s="102" t="str">
        <f>IF(B4217="NET","",IFERROR(VLOOKUP(O4217,'2) Order Form'!$V$9:$V$905,1,FALSE),"Ikke med I order form"))</f>
        <v>Ikke med I order form</v>
      </c>
    </row>
    <row r="4218" spans="13:19">
      <c r="M4218" s="181"/>
      <c r="N4218" s="171" t="str">
        <f t="shared" si="201"/>
        <v>-</v>
      </c>
      <c r="O4218" s="172" t="str">
        <f>IF(B4218="NET","",IF(B4218="","",IFERROR(VLOOKUP(N4218,EAN!$A:$B,2,FALSE),"MANGLER - MÅ OPPDATERE EAN-FANEN")))</f>
        <v/>
      </c>
      <c r="P4218" s="171">
        <f t="shared" si="202"/>
        <v>0</v>
      </c>
      <c r="Q4218" s="171">
        <f t="shared" si="203"/>
        <v>0</v>
      </c>
      <c r="S4218" s="102" t="str">
        <f>IF(B4218="NET","",IFERROR(VLOOKUP(O4218,'2) Order Form'!$V$9:$V$905,1,FALSE),"Ikke med I order form"))</f>
        <v>Ikke med I order form</v>
      </c>
    </row>
    <row r="4219" spans="13:19">
      <c r="M4219" s="181"/>
      <c r="N4219" s="171" t="str">
        <f t="shared" si="201"/>
        <v>-</v>
      </c>
      <c r="O4219" s="172" t="str">
        <f>IF(B4219="NET","",IF(B4219="","",IFERROR(VLOOKUP(N4219,EAN!$A:$B,2,FALSE),"MANGLER - MÅ OPPDATERE EAN-FANEN")))</f>
        <v/>
      </c>
      <c r="P4219" s="171">
        <f t="shared" si="202"/>
        <v>0</v>
      </c>
      <c r="Q4219" s="171">
        <f t="shared" si="203"/>
        <v>0</v>
      </c>
      <c r="S4219" s="102" t="str">
        <f>IF(B4219="NET","",IFERROR(VLOOKUP(O4219,'2) Order Form'!$V$9:$V$905,1,FALSE),"Ikke med I order form"))</f>
        <v>Ikke med I order form</v>
      </c>
    </row>
    <row r="4220" spans="13:19">
      <c r="M4220" s="181"/>
      <c r="N4220" s="171" t="str">
        <f t="shared" si="201"/>
        <v>-</v>
      </c>
      <c r="O4220" s="172" t="str">
        <f>IF(B4220="NET","",IF(B4220="","",IFERROR(VLOOKUP(N4220,EAN!$A:$B,2,FALSE),"MANGLER - MÅ OPPDATERE EAN-FANEN")))</f>
        <v/>
      </c>
      <c r="P4220" s="171">
        <f t="shared" si="202"/>
        <v>0</v>
      </c>
      <c r="Q4220" s="171">
        <f t="shared" si="203"/>
        <v>0</v>
      </c>
      <c r="S4220" s="102" t="str">
        <f>IF(B4220="NET","",IFERROR(VLOOKUP(O4220,'2) Order Form'!$V$9:$V$905,1,FALSE),"Ikke med I order form"))</f>
        <v>Ikke med I order form</v>
      </c>
    </row>
    <row r="4221" spans="13:19">
      <c r="M4221" s="181"/>
      <c r="N4221" s="171" t="str">
        <f t="shared" si="201"/>
        <v>-</v>
      </c>
      <c r="O4221" s="172" t="str">
        <f>IF(B4221="NET","",IF(B4221="","",IFERROR(VLOOKUP(N4221,EAN!$A:$B,2,FALSE),"MANGLER - MÅ OPPDATERE EAN-FANEN")))</f>
        <v/>
      </c>
      <c r="P4221" s="171">
        <f t="shared" si="202"/>
        <v>0</v>
      </c>
      <c r="Q4221" s="171">
        <f t="shared" si="203"/>
        <v>0</v>
      </c>
      <c r="S4221" s="102" t="str">
        <f>IF(B4221="NET","",IFERROR(VLOOKUP(O4221,'2) Order Form'!$V$9:$V$905,1,FALSE),"Ikke med I order form"))</f>
        <v>Ikke med I order form</v>
      </c>
    </row>
    <row r="4222" spans="13:19">
      <c r="M4222" s="181"/>
      <c r="N4222" s="171" t="str">
        <f t="shared" si="201"/>
        <v>-</v>
      </c>
      <c r="O4222" s="172" t="str">
        <f>IF(B4222="NET","",IF(B4222="","",IFERROR(VLOOKUP(N4222,EAN!$A:$B,2,FALSE),"MANGLER - MÅ OPPDATERE EAN-FANEN")))</f>
        <v/>
      </c>
      <c r="P4222" s="171">
        <f t="shared" si="202"/>
        <v>0</v>
      </c>
      <c r="Q4222" s="171">
        <f t="shared" si="203"/>
        <v>0</v>
      </c>
      <c r="S4222" s="102" t="str">
        <f>IF(B4222="NET","",IFERROR(VLOOKUP(O4222,'2) Order Form'!$V$9:$V$905,1,FALSE),"Ikke med I order form"))</f>
        <v>Ikke med I order form</v>
      </c>
    </row>
    <row r="4223" spans="13:19">
      <c r="M4223" s="181"/>
      <c r="N4223" s="171" t="str">
        <f t="shared" si="201"/>
        <v>-</v>
      </c>
      <c r="O4223" s="172" t="str">
        <f>IF(B4223="NET","",IF(B4223="","",IFERROR(VLOOKUP(N4223,EAN!$A:$B,2,FALSE),"MANGLER - MÅ OPPDATERE EAN-FANEN")))</f>
        <v/>
      </c>
      <c r="P4223" s="171">
        <f t="shared" si="202"/>
        <v>0</v>
      </c>
      <c r="Q4223" s="171">
        <f t="shared" si="203"/>
        <v>0</v>
      </c>
      <c r="S4223" s="102" t="str">
        <f>IF(B4223="NET","",IFERROR(VLOOKUP(O4223,'2) Order Form'!$V$9:$V$905,1,FALSE),"Ikke med I order form"))</f>
        <v>Ikke med I order form</v>
      </c>
    </row>
    <row r="4224" spans="13:19">
      <c r="M4224" s="181"/>
      <c r="N4224" s="171" t="str">
        <f t="shared" si="201"/>
        <v>-</v>
      </c>
      <c r="O4224" s="172" t="str">
        <f>IF(B4224="NET","",IF(B4224="","",IFERROR(VLOOKUP(N4224,EAN!$A:$B,2,FALSE),"MANGLER - MÅ OPPDATERE EAN-FANEN")))</f>
        <v/>
      </c>
      <c r="P4224" s="171">
        <f t="shared" si="202"/>
        <v>0</v>
      </c>
      <c r="Q4224" s="171">
        <f t="shared" si="203"/>
        <v>0</v>
      </c>
      <c r="S4224" s="102" t="str">
        <f>IF(B4224="NET","",IFERROR(VLOOKUP(O4224,'2) Order Form'!$V$9:$V$905,1,FALSE),"Ikke med I order form"))</f>
        <v>Ikke med I order form</v>
      </c>
    </row>
    <row r="4225" spans="13:19">
      <c r="M4225" s="181"/>
      <c r="N4225" s="171" t="str">
        <f t="shared" si="201"/>
        <v>-</v>
      </c>
      <c r="O4225" s="172" t="str">
        <f>IF(B4225="NET","",IF(B4225="","",IFERROR(VLOOKUP(N4225,EAN!$A:$B,2,FALSE),"MANGLER - MÅ OPPDATERE EAN-FANEN")))</f>
        <v/>
      </c>
      <c r="P4225" s="171">
        <f t="shared" si="202"/>
        <v>0</v>
      </c>
      <c r="Q4225" s="171">
        <f t="shared" si="203"/>
        <v>0</v>
      </c>
      <c r="S4225" s="102" t="str">
        <f>IF(B4225="NET","",IFERROR(VLOOKUP(O4225,'2) Order Form'!$V$9:$V$905,1,FALSE),"Ikke med I order form"))</f>
        <v>Ikke med I order form</v>
      </c>
    </row>
    <row r="4226" spans="13:19">
      <c r="M4226" s="181"/>
      <c r="N4226" s="171" t="str">
        <f t="shared" si="201"/>
        <v>-</v>
      </c>
      <c r="O4226" s="172" t="str">
        <f>IF(B4226="NET","",IF(B4226="","",IFERROR(VLOOKUP(N4226,EAN!$A:$B,2,FALSE),"MANGLER - MÅ OPPDATERE EAN-FANEN")))</f>
        <v/>
      </c>
      <c r="P4226" s="171">
        <f t="shared" si="202"/>
        <v>0</v>
      </c>
      <c r="Q4226" s="171">
        <f t="shared" si="203"/>
        <v>0</v>
      </c>
      <c r="S4226" s="102" t="str">
        <f>IF(B4226="NET","",IFERROR(VLOOKUP(O4226,'2) Order Form'!$V$9:$V$905,1,FALSE),"Ikke med I order form"))</f>
        <v>Ikke med I order form</v>
      </c>
    </row>
    <row r="4227" spans="13:19">
      <c r="M4227" s="181"/>
      <c r="N4227" s="171" t="str">
        <f t="shared" si="201"/>
        <v>-</v>
      </c>
      <c r="O4227" s="172" t="str">
        <f>IF(B4227="NET","",IF(B4227="","",IFERROR(VLOOKUP(N4227,EAN!$A:$B,2,FALSE),"MANGLER - MÅ OPPDATERE EAN-FANEN")))</f>
        <v/>
      </c>
      <c r="P4227" s="171">
        <f t="shared" si="202"/>
        <v>0</v>
      </c>
      <c r="Q4227" s="171">
        <f t="shared" si="203"/>
        <v>0</v>
      </c>
      <c r="S4227" s="102" t="str">
        <f>IF(B4227="NET","",IFERROR(VLOOKUP(O4227,'2) Order Form'!$V$9:$V$905,1,FALSE),"Ikke med I order form"))</f>
        <v>Ikke med I order form</v>
      </c>
    </row>
    <row r="4228" spans="13:19">
      <c r="M4228" s="181"/>
      <c r="N4228" s="171" t="str">
        <f t="shared" si="201"/>
        <v>-</v>
      </c>
      <c r="O4228" s="172" t="str">
        <f>IF(B4228="NET","",IF(B4228="","",IFERROR(VLOOKUP(N4228,EAN!$A:$B,2,FALSE),"MANGLER - MÅ OPPDATERE EAN-FANEN")))</f>
        <v/>
      </c>
      <c r="P4228" s="171">
        <f t="shared" si="202"/>
        <v>0</v>
      </c>
      <c r="Q4228" s="171">
        <f t="shared" si="203"/>
        <v>0</v>
      </c>
      <c r="S4228" s="102" t="str">
        <f>IF(B4228="NET","",IFERROR(VLOOKUP(O4228,'2) Order Form'!$V$9:$V$905,1,FALSE),"Ikke med I order form"))</f>
        <v>Ikke med I order form</v>
      </c>
    </row>
    <row r="4229" spans="13:19">
      <c r="M4229" s="181"/>
      <c r="N4229" s="171" t="str">
        <f t="shared" si="201"/>
        <v>-</v>
      </c>
      <c r="O4229" s="172" t="str">
        <f>IF(B4229="NET","",IF(B4229="","",IFERROR(VLOOKUP(N4229,EAN!$A:$B,2,FALSE),"MANGLER - MÅ OPPDATERE EAN-FANEN")))</f>
        <v/>
      </c>
      <c r="P4229" s="171">
        <f t="shared" si="202"/>
        <v>0</v>
      </c>
      <c r="Q4229" s="171">
        <f t="shared" si="203"/>
        <v>0</v>
      </c>
      <c r="S4229" s="102" t="str">
        <f>IF(B4229="NET","",IFERROR(VLOOKUP(O4229,'2) Order Form'!$V$9:$V$905,1,FALSE),"Ikke med I order form"))</f>
        <v>Ikke med I order form</v>
      </c>
    </row>
    <row r="4230" spans="13:19">
      <c r="M4230" s="181"/>
      <c r="N4230" s="171" t="str">
        <f t="shared" si="201"/>
        <v>-</v>
      </c>
      <c r="O4230" s="172" t="str">
        <f>IF(B4230="NET","",IF(B4230="","",IFERROR(VLOOKUP(N4230,EAN!$A:$B,2,FALSE),"MANGLER - MÅ OPPDATERE EAN-FANEN")))</f>
        <v/>
      </c>
      <c r="P4230" s="171">
        <f t="shared" si="202"/>
        <v>0</v>
      </c>
      <c r="Q4230" s="171">
        <f t="shared" si="203"/>
        <v>0</v>
      </c>
      <c r="S4230" s="102" t="str">
        <f>IF(B4230="NET","",IFERROR(VLOOKUP(O4230,'2) Order Form'!$V$9:$V$905,1,FALSE),"Ikke med I order form"))</f>
        <v>Ikke med I order form</v>
      </c>
    </row>
    <row r="4231" spans="13:19">
      <c r="M4231" s="181"/>
      <c r="N4231" s="171" t="str">
        <f t="shared" si="201"/>
        <v>-</v>
      </c>
      <c r="O4231" s="172" t="str">
        <f>IF(B4231="NET","",IF(B4231="","",IFERROR(VLOOKUP(N4231,EAN!$A:$B,2,FALSE),"MANGLER - MÅ OPPDATERE EAN-FANEN")))</f>
        <v/>
      </c>
      <c r="P4231" s="171">
        <f t="shared" si="202"/>
        <v>0</v>
      </c>
      <c r="Q4231" s="171">
        <f t="shared" si="203"/>
        <v>0</v>
      </c>
      <c r="S4231" s="102" t="str">
        <f>IF(B4231="NET","",IFERROR(VLOOKUP(O4231,'2) Order Form'!$V$9:$V$905,1,FALSE),"Ikke med I order form"))</f>
        <v>Ikke med I order form</v>
      </c>
    </row>
    <row r="4232" spans="13:19">
      <c r="M4232" s="181"/>
      <c r="N4232" s="171" t="str">
        <f t="shared" si="201"/>
        <v>-</v>
      </c>
      <c r="O4232" s="172" t="str">
        <f>IF(B4232="NET","",IF(B4232="","",IFERROR(VLOOKUP(N4232,EAN!$A:$B,2,FALSE),"MANGLER - MÅ OPPDATERE EAN-FANEN")))</f>
        <v/>
      </c>
      <c r="P4232" s="171">
        <f t="shared" si="202"/>
        <v>0</v>
      </c>
      <c r="Q4232" s="171">
        <f t="shared" si="203"/>
        <v>0</v>
      </c>
      <c r="S4232" s="102" t="str">
        <f>IF(B4232="NET","",IFERROR(VLOOKUP(O4232,'2) Order Form'!$V$9:$V$905,1,FALSE),"Ikke med I order form"))</f>
        <v>Ikke med I order form</v>
      </c>
    </row>
    <row r="4233" spans="13:19">
      <c r="M4233" s="181"/>
      <c r="N4233" s="171" t="str">
        <f t="shared" si="201"/>
        <v>-</v>
      </c>
      <c r="O4233" s="172" t="str">
        <f>IF(B4233="NET","",IF(B4233="","",IFERROR(VLOOKUP(N4233,EAN!$A:$B,2,FALSE),"MANGLER - MÅ OPPDATERE EAN-FANEN")))</f>
        <v/>
      </c>
      <c r="P4233" s="171">
        <f t="shared" si="202"/>
        <v>0</v>
      </c>
      <c r="Q4233" s="171">
        <f t="shared" si="203"/>
        <v>0</v>
      </c>
      <c r="S4233" s="102" t="str">
        <f>IF(B4233="NET","",IFERROR(VLOOKUP(O4233,'2) Order Form'!$V$9:$V$905,1,FALSE),"Ikke med I order form"))</f>
        <v>Ikke med I order form</v>
      </c>
    </row>
    <row r="4234" spans="13:19">
      <c r="M4234" s="181"/>
      <c r="N4234" s="171" t="str">
        <f t="shared" si="201"/>
        <v>-</v>
      </c>
      <c r="O4234" s="172" t="str">
        <f>IF(B4234="NET","",IF(B4234="","",IFERROR(VLOOKUP(N4234,EAN!$A:$B,2,FALSE),"MANGLER - MÅ OPPDATERE EAN-FANEN")))</f>
        <v/>
      </c>
      <c r="P4234" s="171">
        <f t="shared" si="202"/>
        <v>0</v>
      </c>
      <c r="Q4234" s="171">
        <f t="shared" si="203"/>
        <v>0</v>
      </c>
      <c r="S4234" s="102" t="str">
        <f>IF(B4234="NET","",IFERROR(VLOOKUP(O4234,'2) Order Form'!$V$9:$V$905,1,FALSE),"Ikke med I order form"))</f>
        <v>Ikke med I order form</v>
      </c>
    </row>
    <row r="4235" spans="13:19">
      <c r="M4235" s="181"/>
      <c r="N4235" s="171" t="str">
        <f t="shared" si="201"/>
        <v>-</v>
      </c>
      <c r="O4235" s="172" t="str">
        <f>IF(B4235="NET","",IF(B4235="","",IFERROR(VLOOKUP(N4235,EAN!$A:$B,2,FALSE),"MANGLER - MÅ OPPDATERE EAN-FANEN")))</f>
        <v/>
      </c>
      <c r="P4235" s="171">
        <f t="shared" si="202"/>
        <v>0</v>
      </c>
      <c r="Q4235" s="171">
        <f t="shared" si="203"/>
        <v>0</v>
      </c>
      <c r="S4235" s="102" t="str">
        <f>IF(B4235="NET","",IFERROR(VLOOKUP(O4235,'2) Order Form'!$V$9:$V$905,1,FALSE),"Ikke med I order form"))</f>
        <v>Ikke med I order form</v>
      </c>
    </row>
    <row r="4236" spans="13:19">
      <c r="M4236" s="181"/>
      <c r="N4236" s="171" t="str">
        <f t="shared" si="201"/>
        <v>-</v>
      </c>
      <c r="O4236" s="172" t="str">
        <f>IF(B4236="NET","",IF(B4236="","",IFERROR(VLOOKUP(N4236,EAN!$A:$B,2,FALSE),"MANGLER - MÅ OPPDATERE EAN-FANEN")))</f>
        <v/>
      </c>
      <c r="P4236" s="171">
        <f t="shared" si="202"/>
        <v>0</v>
      </c>
      <c r="Q4236" s="171">
        <f t="shared" si="203"/>
        <v>0</v>
      </c>
      <c r="S4236" s="102" t="str">
        <f>IF(B4236="NET","",IFERROR(VLOOKUP(O4236,'2) Order Form'!$V$9:$V$905,1,FALSE),"Ikke med I order form"))</f>
        <v>Ikke med I order form</v>
      </c>
    </row>
    <row r="4237" spans="13:19">
      <c r="M4237" s="181"/>
      <c r="N4237" s="171" t="str">
        <f t="shared" si="201"/>
        <v>-</v>
      </c>
      <c r="O4237" s="172" t="str">
        <f>IF(B4237="NET","",IF(B4237="","",IFERROR(VLOOKUP(N4237,EAN!$A:$B,2,FALSE),"MANGLER - MÅ OPPDATERE EAN-FANEN")))</f>
        <v/>
      </c>
      <c r="P4237" s="171">
        <f t="shared" si="202"/>
        <v>0</v>
      </c>
      <c r="Q4237" s="171">
        <f t="shared" si="203"/>
        <v>0</v>
      </c>
      <c r="S4237" s="102" t="str">
        <f>IF(B4237="NET","",IFERROR(VLOOKUP(O4237,'2) Order Form'!$V$9:$V$905,1,FALSE),"Ikke med I order form"))</f>
        <v>Ikke med I order form</v>
      </c>
    </row>
    <row r="4238" spans="13:19">
      <c r="M4238" s="181"/>
      <c r="N4238" s="171" t="str">
        <f t="shared" si="201"/>
        <v>-</v>
      </c>
      <c r="O4238" s="172" t="str">
        <f>IF(B4238="NET","",IF(B4238="","",IFERROR(VLOOKUP(N4238,EAN!$A:$B,2,FALSE),"MANGLER - MÅ OPPDATERE EAN-FANEN")))</f>
        <v/>
      </c>
      <c r="P4238" s="171">
        <f t="shared" si="202"/>
        <v>0</v>
      </c>
      <c r="Q4238" s="171">
        <f t="shared" si="203"/>
        <v>0</v>
      </c>
      <c r="S4238" s="102" t="str">
        <f>IF(B4238="NET","",IFERROR(VLOOKUP(O4238,'2) Order Form'!$V$9:$V$905,1,FALSE),"Ikke med I order form"))</f>
        <v>Ikke med I order form</v>
      </c>
    </row>
    <row r="4239" spans="13:19">
      <c r="M4239" s="181"/>
      <c r="N4239" s="171" t="str">
        <f t="shared" si="201"/>
        <v>-</v>
      </c>
      <c r="O4239" s="172" t="str">
        <f>IF(B4239="NET","",IF(B4239="","",IFERROR(VLOOKUP(N4239,EAN!$A:$B,2,FALSE),"MANGLER - MÅ OPPDATERE EAN-FANEN")))</f>
        <v/>
      </c>
      <c r="P4239" s="171">
        <f t="shared" si="202"/>
        <v>0</v>
      </c>
      <c r="Q4239" s="171">
        <f t="shared" si="203"/>
        <v>0</v>
      </c>
      <c r="S4239" s="102" t="str">
        <f>IF(B4239="NET","",IFERROR(VLOOKUP(O4239,'2) Order Form'!$V$9:$V$905,1,FALSE),"Ikke med I order form"))</f>
        <v>Ikke med I order form</v>
      </c>
    </row>
    <row r="4240" spans="13:19">
      <c r="M4240" s="181"/>
      <c r="N4240" s="171" t="str">
        <f t="shared" si="201"/>
        <v>-</v>
      </c>
      <c r="O4240" s="172" t="str">
        <f>IF(B4240="NET","",IF(B4240="","",IFERROR(VLOOKUP(N4240,EAN!$A:$B,2,FALSE),"MANGLER - MÅ OPPDATERE EAN-FANEN")))</f>
        <v/>
      </c>
      <c r="P4240" s="171">
        <f t="shared" si="202"/>
        <v>0</v>
      </c>
      <c r="Q4240" s="171">
        <f t="shared" si="203"/>
        <v>0</v>
      </c>
      <c r="S4240" s="102" t="str">
        <f>IF(B4240="NET","",IFERROR(VLOOKUP(O4240,'2) Order Form'!$V$9:$V$905,1,FALSE),"Ikke med I order form"))</f>
        <v>Ikke med I order form</v>
      </c>
    </row>
    <row r="4241" spans="13:19">
      <c r="M4241" s="181"/>
      <c r="N4241" s="171" t="str">
        <f t="shared" si="201"/>
        <v>-</v>
      </c>
      <c r="O4241" s="172" t="str">
        <f>IF(B4241="NET","",IF(B4241="","",IFERROR(VLOOKUP(N4241,EAN!$A:$B,2,FALSE),"MANGLER - MÅ OPPDATERE EAN-FANEN")))</f>
        <v/>
      </c>
      <c r="P4241" s="171">
        <f t="shared" si="202"/>
        <v>0</v>
      </c>
      <c r="Q4241" s="171">
        <f t="shared" si="203"/>
        <v>0</v>
      </c>
      <c r="S4241" s="102" t="str">
        <f>IF(B4241="NET","",IFERROR(VLOOKUP(O4241,'2) Order Form'!$V$9:$V$905,1,FALSE),"Ikke med I order form"))</f>
        <v>Ikke med I order form</v>
      </c>
    </row>
    <row r="4242" spans="13:19">
      <c r="M4242" s="181"/>
      <c r="N4242" s="171" t="str">
        <f t="shared" si="201"/>
        <v>-</v>
      </c>
      <c r="O4242" s="172" t="str">
        <f>IF(B4242="NET","",IF(B4242="","",IFERROR(VLOOKUP(N4242,EAN!$A:$B,2,FALSE),"MANGLER - MÅ OPPDATERE EAN-FANEN")))</f>
        <v/>
      </c>
      <c r="P4242" s="171">
        <f t="shared" si="202"/>
        <v>0</v>
      </c>
      <c r="Q4242" s="171">
        <f t="shared" si="203"/>
        <v>0</v>
      </c>
      <c r="S4242" s="102" t="str">
        <f>IF(B4242="NET","",IFERROR(VLOOKUP(O4242,'2) Order Form'!$V$9:$V$905,1,FALSE),"Ikke med I order form"))</f>
        <v>Ikke med I order form</v>
      </c>
    </row>
    <row r="4243" spans="13:19">
      <c r="M4243" s="181"/>
      <c r="N4243" s="171" t="str">
        <f t="shared" si="201"/>
        <v>-</v>
      </c>
      <c r="O4243" s="172" t="str">
        <f>IF(B4243="NET","",IF(B4243="","",IFERROR(VLOOKUP(N4243,EAN!$A:$B,2,FALSE),"MANGLER - MÅ OPPDATERE EAN-FANEN")))</f>
        <v/>
      </c>
      <c r="P4243" s="171">
        <f t="shared" si="202"/>
        <v>0</v>
      </c>
      <c r="Q4243" s="171">
        <f t="shared" si="203"/>
        <v>0</v>
      </c>
      <c r="S4243" s="102" t="str">
        <f>IF(B4243="NET","",IFERROR(VLOOKUP(O4243,'2) Order Form'!$V$9:$V$905,1,FALSE),"Ikke med I order form"))</f>
        <v>Ikke med I order form</v>
      </c>
    </row>
    <row r="4244" spans="13:19">
      <c r="M4244" s="181"/>
      <c r="N4244" s="171" t="str">
        <f t="shared" si="201"/>
        <v>-</v>
      </c>
      <c r="O4244" s="172" t="str">
        <f>IF(B4244="NET","",IF(B4244="","",IFERROR(VLOOKUP(N4244,EAN!$A:$B,2,FALSE),"MANGLER - MÅ OPPDATERE EAN-FANEN")))</f>
        <v/>
      </c>
      <c r="P4244" s="171">
        <f t="shared" si="202"/>
        <v>0</v>
      </c>
      <c r="Q4244" s="171">
        <f t="shared" si="203"/>
        <v>0</v>
      </c>
      <c r="S4244" s="102" t="str">
        <f>IF(B4244="NET","",IFERROR(VLOOKUP(O4244,'2) Order Form'!$V$9:$V$905,1,FALSE),"Ikke med I order form"))</f>
        <v>Ikke med I order form</v>
      </c>
    </row>
    <row r="4245" spans="13:19">
      <c r="M4245" s="181"/>
      <c r="N4245" s="171" t="str">
        <f t="shared" si="201"/>
        <v>-</v>
      </c>
      <c r="O4245" s="172" t="str">
        <f>IF(B4245="NET","",IF(B4245="","",IFERROR(VLOOKUP(N4245,EAN!$A:$B,2,FALSE),"MANGLER - MÅ OPPDATERE EAN-FANEN")))</f>
        <v/>
      </c>
      <c r="P4245" s="171">
        <f t="shared" si="202"/>
        <v>0</v>
      </c>
      <c r="Q4245" s="171">
        <f t="shared" si="203"/>
        <v>0</v>
      </c>
      <c r="S4245" s="102" t="str">
        <f>IF(B4245="NET","",IFERROR(VLOOKUP(O4245,'2) Order Form'!$V$9:$V$905,1,FALSE),"Ikke med I order form"))</f>
        <v>Ikke med I order form</v>
      </c>
    </row>
    <row r="4246" spans="13:19">
      <c r="M4246" s="181"/>
      <c r="N4246" s="171" t="str">
        <f t="shared" si="201"/>
        <v>-</v>
      </c>
      <c r="O4246" s="172" t="str">
        <f>IF(B4246="NET","",IF(B4246="","",IFERROR(VLOOKUP(N4246,EAN!$A:$B,2,FALSE),"MANGLER - MÅ OPPDATERE EAN-FANEN")))</f>
        <v/>
      </c>
      <c r="P4246" s="171">
        <f t="shared" si="202"/>
        <v>0</v>
      </c>
      <c r="Q4246" s="171">
        <f t="shared" si="203"/>
        <v>0</v>
      </c>
      <c r="S4246" s="102" t="str">
        <f>IF(B4246="NET","",IFERROR(VLOOKUP(O4246,'2) Order Form'!$V$9:$V$905,1,FALSE),"Ikke med I order form"))</f>
        <v>Ikke med I order form</v>
      </c>
    </row>
    <row r="4247" spans="13:19">
      <c r="M4247" s="181"/>
      <c r="N4247" s="171" t="str">
        <f t="shared" si="201"/>
        <v>-</v>
      </c>
      <c r="O4247" s="172" t="str">
        <f>IF(B4247="NET","",IF(B4247="","",IFERROR(VLOOKUP(N4247,EAN!$A:$B,2,FALSE),"MANGLER - MÅ OPPDATERE EAN-FANEN")))</f>
        <v/>
      </c>
      <c r="P4247" s="171">
        <f t="shared" si="202"/>
        <v>0</v>
      </c>
      <c r="Q4247" s="171">
        <f t="shared" si="203"/>
        <v>0</v>
      </c>
      <c r="S4247" s="102" t="str">
        <f>IF(B4247="NET","",IFERROR(VLOOKUP(O4247,'2) Order Form'!$V$9:$V$905,1,FALSE),"Ikke med I order form"))</f>
        <v>Ikke med I order form</v>
      </c>
    </row>
    <row r="4248" spans="13:19">
      <c r="M4248" s="181"/>
      <c r="N4248" s="171" t="str">
        <f t="shared" si="201"/>
        <v>-</v>
      </c>
      <c r="O4248" s="172" t="str">
        <f>IF(B4248="NET","",IF(B4248="","",IFERROR(VLOOKUP(N4248,EAN!$A:$B,2,FALSE),"MANGLER - MÅ OPPDATERE EAN-FANEN")))</f>
        <v/>
      </c>
      <c r="P4248" s="171">
        <f t="shared" si="202"/>
        <v>0</v>
      </c>
      <c r="Q4248" s="171">
        <f t="shared" si="203"/>
        <v>0</v>
      </c>
      <c r="S4248" s="102" t="str">
        <f>IF(B4248="NET","",IFERROR(VLOOKUP(O4248,'2) Order Form'!$V$9:$V$905,1,FALSE),"Ikke med I order form"))</f>
        <v>Ikke med I order form</v>
      </c>
    </row>
    <row r="4249" spans="13:19">
      <c r="M4249" s="181"/>
      <c r="N4249" s="171" t="str">
        <f t="shared" si="201"/>
        <v>-</v>
      </c>
      <c r="O4249" s="172" t="str">
        <f>IF(B4249="NET","",IF(B4249="","",IFERROR(VLOOKUP(N4249,EAN!$A:$B,2,FALSE),"MANGLER - MÅ OPPDATERE EAN-FANEN")))</f>
        <v/>
      </c>
      <c r="P4249" s="171">
        <f t="shared" si="202"/>
        <v>0</v>
      </c>
      <c r="Q4249" s="171">
        <f t="shared" si="203"/>
        <v>0</v>
      </c>
      <c r="S4249" s="102" t="str">
        <f>IF(B4249="NET","",IFERROR(VLOOKUP(O4249,'2) Order Form'!$V$9:$V$905,1,FALSE),"Ikke med I order form"))</f>
        <v>Ikke med I order form</v>
      </c>
    </row>
    <row r="4250" spans="13:19">
      <c r="M4250" s="181"/>
      <c r="N4250" s="171" t="str">
        <f t="shared" si="201"/>
        <v>-</v>
      </c>
      <c r="O4250" s="172" t="str">
        <f>IF(B4250="NET","",IF(B4250="","",IFERROR(VLOOKUP(N4250,EAN!$A:$B,2,FALSE),"MANGLER - MÅ OPPDATERE EAN-FANEN")))</f>
        <v/>
      </c>
      <c r="P4250" s="171">
        <f t="shared" si="202"/>
        <v>0</v>
      </c>
      <c r="Q4250" s="171">
        <f t="shared" si="203"/>
        <v>0</v>
      </c>
      <c r="S4250" s="102" t="str">
        <f>IF(B4250="NET","",IFERROR(VLOOKUP(O4250,'2) Order Form'!$V$9:$V$905,1,FALSE),"Ikke med I order form"))</f>
        <v>Ikke med I order form</v>
      </c>
    </row>
    <row r="4251" spans="13:19">
      <c r="M4251" s="181"/>
      <c r="N4251" s="171" t="str">
        <f t="shared" si="201"/>
        <v>-</v>
      </c>
      <c r="O4251" s="172" t="str">
        <f>IF(B4251="NET","",IF(B4251="","",IFERROR(VLOOKUP(N4251,EAN!$A:$B,2,FALSE),"MANGLER - MÅ OPPDATERE EAN-FANEN")))</f>
        <v/>
      </c>
      <c r="P4251" s="171">
        <f t="shared" si="202"/>
        <v>0</v>
      </c>
      <c r="Q4251" s="171">
        <f t="shared" si="203"/>
        <v>0</v>
      </c>
      <c r="S4251" s="102" t="str">
        <f>IF(B4251="NET","",IFERROR(VLOOKUP(O4251,'2) Order Form'!$V$9:$V$905,1,FALSE),"Ikke med I order form"))</f>
        <v>Ikke med I order form</v>
      </c>
    </row>
    <row r="4252" spans="13:19">
      <c r="M4252" s="181"/>
      <c r="N4252" s="171" t="str">
        <f t="shared" si="201"/>
        <v>-</v>
      </c>
      <c r="O4252" s="172" t="str">
        <f>IF(B4252="NET","",IF(B4252="","",IFERROR(VLOOKUP(N4252,EAN!$A:$B,2,FALSE),"MANGLER - MÅ OPPDATERE EAN-FANEN")))</f>
        <v/>
      </c>
      <c r="P4252" s="171">
        <f t="shared" si="202"/>
        <v>0</v>
      </c>
      <c r="Q4252" s="171">
        <f t="shared" si="203"/>
        <v>0</v>
      </c>
      <c r="S4252" s="102" t="str">
        <f>IF(B4252="NET","",IFERROR(VLOOKUP(O4252,'2) Order Form'!$V$9:$V$905,1,FALSE),"Ikke med I order form"))</f>
        <v>Ikke med I order form</v>
      </c>
    </row>
    <row r="4253" spans="13:19">
      <c r="M4253" s="181"/>
      <c r="N4253" s="171" t="str">
        <f t="shared" ref="N4253:N4316" si="204">CONCATENATE(A4253,"-",D4253)</f>
        <v>-</v>
      </c>
      <c r="O4253" s="172" t="str">
        <f>IF(B4253="NET","",IF(B4253="","",IFERROR(VLOOKUP(N4253,EAN!$A:$B,2,FALSE),"MANGLER - MÅ OPPDATERE EAN-FANEN")))</f>
        <v/>
      </c>
      <c r="P4253" s="171">
        <f t="shared" ref="P4253:P4316" si="205">H4253</f>
        <v>0</v>
      </c>
      <c r="Q4253" s="171">
        <f t="shared" ref="Q4253:Q4316" si="206">L4253</f>
        <v>0</v>
      </c>
      <c r="S4253" s="102" t="str">
        <f>IF(B4253="NET","",IFERROR(VLOOKUP(O4253,'2) Order Form'!$V$9:$V$905,1,FALSE),"Ikke med I order form"))</f>
        <v>Ikke med I order form</v>
      </c>
    </row>
    <row r="4254" spans="13:19">
      <c r="M4254" s="181"/>
      <c r="N4254" s="171" t="str">
        <f t="shared" si="204"/>
        <v>-</v>
      </c>
      <c r="O4254" s="172" t="str">
        <f>IF(B4254="NET","",IF(B4254="","",IFERROR(VLOOKUP(N4254,EAN!$A:$B,2,FALSE),"MANGLER - MÅ OPPDATERE EAN-FANEN")))</f>
        <v/>
      </c>
      <c r="P4254" s="171">
        <f t="shared" si="205"/>
        <v>0</v>
      </c>
      <c r="Q4254" s="171">
        <f t="shared" si="206"/>
        <v>0</v>
      </c>
      <c r="S4254" s="102" t="str">
        <f>IF(B4254="NET","",IFERROR(VLOOKUP(O4254,'2) Order Form'!$V$9:$V$905,1,FALSE),"Ikke med I order form"))</f>
        <v>Ikke med I order form</v>
      </c>
    </row>
    <row r="4255" spans="13:19">
      <c r="M4255" s="181"/>
      <c r="N4255" s="171" t="str">
        <f t="shared" si="204"/>
        <v>-</v>
      </c>
      <c r="O4255" s="172" t="str">
        <f>IF(B4255="NET","",IF(B4255="","",IFERROR(VLOOKUP(N4255,EAN!$A:$B,2,FALSE),"MANGLER - MÅ OPPDATERE EAN-FANEN")))</f>
        <v/>
      </c>
      <c r="P4255" s="171">
        <f t="shared" si="205"/>
        <v>0</v>
      </c>
      <c r="Q4255" s="171">
        <f t="shared" si="206"/>
        <v>0</v>
      </c>
      <c r="S4255" s="102" t="str">
        <f>IF(B4255="NET","",IFERROR(VLOOKUP(O4255,'2) Order Form'!$V$9:$V$905,1,FALSE),"Ikke med I order form"))</f>
        <v>Ikke med I order form</v>
      </c>
    </row>
    <row r="4256" spans="13:19">
      <c r="M4256" s="181"/>
      <c r="N4256" s="171" t="str">
        <f t="shared" si="204"/>
        <v>-</v>
      </c>
      <c r="O4256" s="172" t="str">
        <f>IF(B4256="NET","",IF(B4256="","",IFERROR(VLOOKUP(N4256,EAN!$A:$B,2,FALSE),"MANGLER - MÅ OPPDATERE EAN-FANEN")))</f>
        <v/>
      </c>
      <c r="P4256" s="171">
        <f t="shared" si="205"/>
        <v>0</v>
      </c>
      <c r="Q4256" s="171">
        <f t="shared" si="206"/>
        <v>0</v>
      </c>
      <c r="S4256" s="102" t="str">
        <f>IF(B4256="NET","",IFERROR(VLOOKUP(O4256,'2) Order Form'!$V$9:$V$905,1,FALSE),"Ikke med I order form"))</f>
        <v>Ikke med I order form</v>
      </c>
    </row>
    <row r="4257" spans="13:19">
      <c r="M4257" s="181"/>
      <c r="N4257" s="171" t="str">
        <f t="shared" si="204"/>
        <v>-</v>
      </c>
      <c r="O4257" s="172" t="str">
        <f>IF(B4257="NET","",IF(B4257="","",IFERROR(VLOOKUP(N4257,EAN!$A:$B,2,FALSE),"MANGLER - MÅ OPPDATERE EAN-FANEN")))</f>
        <v/>
      </c>
      <c r="P4257" s="171">
        <f t="shared" si="205"/>
        <v>0</v>
      </c>
      <c r="Q4257" s="171">
        <f t="shared" si="206"/>
        <v>0</v>
      </c>
      <c r="S4257" s="102" t="str">
        <f>IF(B4257="NET","",IFERROR(VLOOKUP(O4257,'2) Order Form'!$V$9:$V$905,1,FALSE),"Ikke med I order form"))</f>
        <v>Ikke med I order form</v>
      </c>
    </row>
    <row r="4258" spans="13:19">
      <c r="M4258" s="181"/>
      <c r="N4258" s="171" t="str">
        <f t="shared" si="204"/>
        <v>-</v>
      </c>
      <c r="O4258" s="172" t="str">
        <f>IF(B4258="NET","",IF(B4258="","",IFERROR(VLOOKUP(N4258,EAN!$A:$B,2,FALSE),"MANGLER - MÅ OPPDATERE EAN-FANEN")))</f>
        <v/>
      </c>
      <c r="P4258" s="171">
        <f t="shared" si="205"/>
        <v>0</v>
      </c>
      <c r="Q4258" s="171">
        <f t="shared" si="206"/>
        <v>0</v>
      </c>
      <c r="S4258" s="102" t="str">
        <f>IF(B4258="NET","",IFERROR(VLOOKUP(O4258,'2) Order Form'!$V$9:$V$905,1,FALSE),"Ikke med I order form"))</f>
        <v>Ikke med I order form</v>
      </c>
    </row>
    <row r="4259" spans="13:19">
      <c r="M4259" s="181"/>
      <c r="N4259" s="171" t="str">
        <f t="shared" si="204"/>
        <v>-</v>
      </c>
      <c r="O4259" s="172" t="str">
        <f>IF(B4259="NET","",IF(B4259="","",IFERROR(VLOOKUP(N4259,EAN!$A:$B,2,FALSE),"MANGLER - MÅ OPPDATERE EAN-FANEN")))</f>
        <v/>
      </c>
      <c r="P4259" s="171">
        <f t="shared" si="205"/>
        <v>0</v>
      </c>
      <c r="Q4259" s="171">
        <f t="shared" si="206"/>
        <v>0</v>
      </c>
      <c r="S4259" s="102" t="str">
        <f>IF(B4259="NET","",IFERROR(VLOOKUP(O4259,'2) Order Form'!$V$9:$V$905,1,FALSE),"Ikke med I order form"))</f>
        <v>Ikke med I order form</v>
      </c>
    </row>
    <row r="4260" spans="13:19">
      <c r="M4260" s="181"/>
      <c r="N4260" s="171" t="str">
        <f t="shared" si="204"/>
        <v>-</v>
      </c>
      <c r="O4260" s="172" t="str">
        <f>IF(B4260="NET","",IF(B4260="","",IFERROR(VLOOKUP(N4260,EAN!$A:$B,2,FALSE),"MANGLER - MÅ OPPDATERE EAN-FANEN")))</f>
        <v/>
      </c>
      <c r="P4260" s="171">
        <f t="shared" si="205"/>
        <v>0</v>
      </c>
      <c r="Q4260" s="171">
        <f t="shared" si="206"/>
        <v>0</v>
      </c>
      <c r="S4260" s="102" t="str">
        <f>IF(B4260="NET","",IFERROR(VLOOKUP(O4260,'2) Order Form'!$V$9:$V$905,1,FALSE),"Ikke med I order form"))</f>
        <v>Ikke med I order form</v>
      </c>
    </row>
    <row r="4261" spans="13:19">
      <c r="M4261" s="181"/>
      <c r="N4261" s="171" t="str">
        <f t="shared" si="204"/>
        <v>-</v>
      </c>
      <c r="O4261" s="172" t="str">
        <f>IF(B4261="NET","",IF(B4261="","",IFERROR(VLOOKUP(N4261,EAN!$A:$B,2,FALSE),"MANGLER - MÅ OPPDATERE EAN-FANEN")))</f>
        <v/>
      </c>
      <c r="P4261" s="171">
        <f t="shared" si="205"/>
        <v>0</v>
      </c>
      <c r="Q4261" s="171">
        <f t="shared" si="206"/>
        <v>0</v>
      </c>
      <c r="S4261" s="102" t="str">
        <f>IF(B4261="NET","",IFERROR(VLOOKUP(O4261,'2) Order Form'!$V$9:$V$905,1,FALSE),"Ikke med I order form"))</f>
        <v>Ikke med I order form</v>
      </c>
    </row>
    <row r="4262" spans="13:19">
      <c r="M4262" s="181"/>
      <c r="N4262" s="171" t="str">
        <f t="shared" si="204"/>
        <v>-</v>
      </c>
      <c r="O4262" s="172" t="str">
        <f>IF(B4262="NET","",IF(B4262="","",IFERROR(VLOOKUP(N4262,EAN!$A:$B,2,FALSE),"MANGLER - MÅ OPPDATERE EAN-FANEN")))</f>
        <v/>
      </c>
      <c r="P4262" s="171">
        <f t="shared" si="205"/>
        <v>0</v>
      </c>
      <c r="Q4262" s="171">
        <f t="shared" si="206"/>
        <v>0</v>
      </c>
      <c r="S4262" s="102" t="str">
        <f>IF(B4262="NET","",IFERROR(VLOOKUP(O4262,'2) Order Form'!$V$9:$V$905,1,FALSE),"Ikke med I order form"))</f>
        <v>Ikke med I order form</v>
      </c>
    </row>
    <row r="4263" spans="13:19">
      <c r="M4263" s="181"/>
      <c r="N4263" s="171" t="str">
        <f t="shared" si="204"/>
        <v>-</v>
      </c>
      <c r="O4263" s="172" t="str">
        <f>IF(B4263="NET","",IF(B4263="","",IFERROR(VLOOKUP(N4263,EAN!$A:$B,2,FALSE),"MANGLER - MÅ OPPDATERE EAN-FANEN")))</f>
        <v/>
      </c>
      <c r="P4263" s="171">
        <f t="shared" si="205"/>
        <v>0</v>
      </c>
      <c r="Q4263" s="171">
        <f t="shared" si="206"/>
        <v>0</v>
      </c>
      <c r="S4263" s="102" t="str">
        <f>IF(B4263="NET","",IFERROR(VLOOKUP(O4263,'2) Order Form'!$V$9:$V$905,1,FALSE),"Ikke med I order form"))</f>
        <v>Ikke med I order form</v>
      </c>
    </row>
    <row r="4264" spans="13:19">
      <c r="M4264" s="181"/>
      <c r="N4264" s="171" t="str">
        <f t="shared" si="204"/>
        <v>-</v>
      </c>
      <c r="O4264" s="172" t="str">
        <f>IF(B4264="NET","",IF(B4264="","",IFERROR(VLOOKUP(N4264,EAN!$A:$B,2,FALSE),"MANGLER - MÅ OPPDATERE EAN-FANEN")))</f>
        <v/>
      </c>
      <c r="P4264" s="171">
        <f t="shared" si="205"/>
        <v>0</v>
      </c>
      <c r="Q4264" s="171">
        <f t="shared" si="206"/>
        <v>0</v>
      </c>
      <c r="S4264" s="102" t="str">
        <f>IF(B4264="NET","",IFERROR(VLOOKUP(O4264,'2) Order Form'!$V$9:$V$905,1,FALSE),"Ikke med I order form"))</f>
        <v>Ikke med I order form</v>
      </c>
    </row>
    <row r="4265" spans="13:19">
      <c r="M4265" s="181"/>
      <c r="N4265" s="171" t="str">
        <f t="shared" si="204"/>
        <v>-</v>
      </c>
      <c r="O4265" s="172" t="str">
        <f>IF(B4265="NET","",IF(B4265="","",IFERROR(VLOOKUP(N4265,EAN!$A:$B,2,FALSE),"MANGLER - MÅ OPPDATERE EAN-FANEN")))</f>
        <v/>
      </c>
      <c r="P4265" s="171">
        <f t="shared" si="205"/>
        <v>0</v>
      </c>
      <c r="Q4265" s="171">
        <f t="shared" si="206"/>
        <v>0</v>
      </c>
      <c r="S4265" s="102" t="str">
        <f>IF(B4265="NET","",IFERROR(VLOOKUP(O4265,'2) Order Form'!$V$9:$V$905,1,FALSE),"Ikke med I order form"))</f>
        <v>Ikke med I order form</v>
      </c>
    </row>
    <row r="4266" spans="13:19">
      <c r="M4266" s="181"/>
      <c r="N4266" s="171" t="str">
        <f t="shared" si="204"/>
        <v>-</v>
      </c>
      <c r="O4266" s="172" t="str">
        <f>IF(B4266="NET","",IF(B4266="","",IFERROR(VLOOKUP(N4266,EAN!$A:$B,2,FALSE),"MANGLER - MÅ OPPDATERE EAN-FANEN")))</f>
        <v/>
      </c>
      <c r="P4266" s="171">
        <f t="shared" si="205"/>
        <v>0</v>
      </c>
      <c r="Q4266" s="171">
        <f t="shared" si="206"/>
        <v>0</v>
      </c>
      <c r="S4266" s="102" t="str">
        <f>IF(B4266="NET","",IFERROR(VLOOKUP(O4266,'2) Order Form'!$V$9:$V$905,1,FALSE),"Ikke med I order form"))</f>
        <v>Ikke med I order form</v>
      </c>
    </row>
    <row r="4267" spans="13:19">
      <c r="M4267" s="181"/>
      <c r="N4267" s="171" t="str">
        <f t="shared" si="204"/>
        <v>-</v>
      </c>
      <c r="O4267" s="172" t="str">
        <f>IF(B4267="NET","",IF(B4267="","",IFERROR(VLOOKUP(N4267,EAN!$A:$B,2,FALSE),"MANGLER - MÅ OPPDATERE EAN-FANEN")))</f>
        <v/>
      </c>
      <c r="P4267" s="171">
        <f t="shared" si="205"/>
        <v>0</v>
      </c>
      <c r="Q4267" s="171">
        <f t="shared" si="206"/>
        <v>0</v>
      </c>
      <c r="S4267" s="102" t="str">
        <f>IF(B4267="NET","",IFERROR(VLOOKUP(O4267,'2) Order Form'!$V$9:$V$905,1,FALSE),"Ikke med I order form"))</f>
        <v>Ikke med I order form</v>
      </c>
    </row>
    <row r="4268" spans="13:19">
      <c r="M4268" s="181"/>
      <c r="N4268" s="171" t="str">
        <f t="shared" si="204"/>
        <v>-</v>
      </c>
      <c r="O4268" s="172" t="str">
        <f>IF(B4268="NET","",IF(B4268="","",IFERROR(VLOOKUP(N4268,EAN!$A:$B,2,FALSE),"MANGLER - MÅ OPPDATERE EAN-FANEN")))</f>
        <v/>
      </c>
      <c r="P4268" s="171">
        <f t="shared" si="205"/>
        <v>0</v>
      </c>
      <c r="Q4268" s="171">
        <f t="shared" si="206"/>
        <v>0</v>
      </c>
      <c r="S4268" s="102" t="str">
        <f>IF(B4268="NET","",IFERROR(VLOOKUP(O4268,'2) Order Form'!$V$9:$V$905,1,FALSE),"Ikke med I order form"))</f>
        <v>Ikke med I order form</v>
      </c>
    </row>
    <row r="4269" spans="13:19">
      <c r="M4269" s="181"/>
      <c r="N4269" s="171" t="str">
        <f t="shared" si="204"/>
        <v>-</v>
      </c>
      <c r="O4269" s="172" t="str">
        <f>IF(B4269="NET","",IF(B4269="","",IFERROR(VLOOKUP(N4269,EAN!$A:$B,2,FALSE),"MANGLER - MÅ OPPDATERE EAN-FANEN")))</f>
        <v/>
      </c>
      <c r="P4269" s="171">
        <f t="shared" si="205"/>
        <v>0</v>
      </c>
      <c r="Q4269" s="171">
        <f t="shared" si="206"/>
        <v>0</v>
      </c>
      <c r="S4269" s="102" t="str">
        <f>IF(B4269="NET","",IFERROR(VLOOKUP(O4269,'2) Order Form'!$V$9:$V$905,1,FALSE),"Ikke med I order form"))</f>
        <v>Ikke med I order form</v>
      </c>
    </row>
    <row r="4270" spans="13:19">
      <c r="M4270" s="181"/>
      <c r="N4270" s="171" t="str">
        <f t="shared" si="204"/>
        <v>-</v>
      </c>
      <c r="O4270" s="172" t="str">
        <f>IF(B4270="NET","",IF(B4270="","",IFERROR(VLOOKUP(N4270,EAN!$A:$B,2,FALSE),"MANGLER - MÅ OPPDATERE EAN-FANEN")))</f>
        <v/>
      </c>
      <c r="P4270" s="171">
        <f t="shared" si="205"/>
        <v>0</v>
      </c>
      <c r="Q4270" s="171">
        <f t="shared" si="206"/>
        <v>0</v>
      </c>
      <c r="S4270" s="102" t="str">
        <f>IF(B4270="NET","",IFERROR(VLOOKUP(O4270,'2) Order Form'!$V$9:$V$905,1,FALSE),"Ikke med I order form"))</f>
        <v>Ikke med I order form</v>
      </c>
    </row>
    <row r="4271" spans="13:19">
      <c r="M4271" s="181"/>
      <c r="N4271" s="171" t="str">
        <f t="shared" si="204"/>
        <v>-</v>
      </c>
      <c r="O4271" s="172" t="str">
        <f>IF(B4271="NET","",IF(B4271="","",IFERROR(VLOOKUP(N4271,EAN!$A:$B,2,FALSE),"MANGLER - MÅ OPPDATERE EAN-FANEN")))</f>
        <v/>
      </c>
      <c r="P4271" s="171">
        <f t="shared" si="205"/>
        <v>0</v>
      </c>
      <c r="Q4271" s="171">
        <f t="shared" si="206"/>
        <v>0</v>
      </c>
      <c r="S4271" s="102" t="str">
        <f>IF(B4271="NET","",IFERROR(VLOOKUP(O4271,'2) Order Form'!$V$9:$V$905,1,FALSE),"Ikke med I order form"))</f>
        <v>Ikke med I order form</v>
      </c>
    </row>
    <row r="4272" spans="13:19">
      <c r="M4272" s="181"/>
      <c r="N4272" s="171" t="str">
        <f t="shared" si="204"/>
        <v>-</v>
      </c>
      <c r="O4272" s="172" t="str">
        <f>IF(B4272="NET","",IF(B4272="","",IFERROR(VLOOKUP(N4272,EAN!$A:$B,2,FALSE),"MANGLER - MÅ OPPDATERE EAN-FANEN")))</f>
        <v/>
      </c>
      <c r="P4272" s="171">
        <f t="shared" si="205"/>
        <v>0</v>
      </c>
      <c r="Q4272" s="171">
        <f t="shared" si="206"/>
        <v>0</v>
      </c>
      <c r="S4272" s="102" t="str">
        <f>IF(B4272="NET","",IFERROR(VLOOKUP(O4272,'2) Order Form'!$V$9:$V$905,1,FALSE),"Ikke med I order form"))</f>
        <v>Ikke med I order form</v>
      </c>
    </row>
    <row r="4273" spans="13:19">
      <c r="M4273" s="181"/>
      <c r="N4273" s="171" t="str">
        <f t="shared" si="204"/>
        <v>-</v>
      </c>
      <c r="O4273" s="172" t="str">
        <f>IF(B4273="NET","",IF(B4273="","",IFERROR(VLOOKUP(N4273,EAN!$A:$B,2,FALSE),"MANGLER - MÅ OPPDATERE EAN-FANEN")))</f>
        <v/>
      </c>
      <c r="P4273" s="171">
        <f t="shared" si="205"/>
        <v>0</v>
      </c>
      <c r="Q4273" s="171">
        <f t="shared" si="206"/>
        <v>0</v>
      </c>
      <c r="S4273" s="102" t="str">
        <f>IF(B4273="NET","",IFERROR(VLOOKUP(O4273,'2) Order Form'!$V$9:$V$905,1,FALSE),"Ikke med I order form"))</f>
        <v>Ikke med I order form</v>
      </c>
    </row>
    <row r="4274" spans="13:19">
      <c r="M4274" s="181"/>
      <c r="N4274" s="171" t="str">
        <f t="shared" si="204"/>
        <v>-</v>
      </c>
      <c r="O4274" s="172" t="str">
        <f>IF(B4274="NET","",IF(B4274="","",IFERROR(VLOOKUP(N4274,EAN!$A:$B,2,FALSE),"MANGLER - MÅ OPPDATERE EAN-FANEN")))</f>
        <v/>
      </c>
      <c r="P4274" s="171">
        <f t="shared" si="205"/>
        <v>0</v>
      </c>
      <c r="Q4274" s="171">
        <f t="shared" si="206"/>
        <v>0</v>
      </c>
      <c r="S4274" s="102" t="str">
        <f>IF(B4274="NET","",IFERROR(VLOOKUP(O4274,'2) Order Form'!$V$9:$V$905,1,FALSE),"Ikke med I order form"))</f>
        <v>Ikke med I order form</v>
      </c>
    </row>
    <row r="4275" spans="13:19">
      <c r="M4275" s="181"/>
      <c r="N4275" s="171" t="str">
        <f t="shared" si="204"/>
        <v>-</v>
      </c>
      <c r="O4275" s="172" t="str">
        <f>IF(B4275="NET","",IF(B4275="","",IFERROR(VLOOKUP(N4275,EAN!$A:$B,2,FALSE),"MANGLER - MÅ OPPDATERE EAN-FANEN")))</f>
        <v/>
      </c>
      <c r="P4275" s="171">
        <f t="shared" si="205"/>
        <v>0</v>
      </c>
      <c r="Q4275" s="171">
        <f t="shared" si="206"/>
        <v>0</v>
      </c>
      <c r="S4275" s="102" t="str">
        <f>IF(B4275="NET","",IFERROR(VLOOKUP(O4275,'2) Order Form'!$V$9:$V$905,1,FALSE),"Ikke med I order form"))</f>
        <v>Ikke med I order form</v>
      </c>
    </row>
    <row r="4276" spans="13:19">
      <c r="M4276" s="181"/>
      <c r="N4276" s="171" t="str">
        <f t="shared" si="204"/>
        <v>-</v>
      </c>
      <c r="O4276" s="172" t="str">
        <f>IF(B4276="NET","",IF(B4276="","",IFERROR(VLOOKUP(N4276,EAN!$A:$B,2,FALSE),"MANGLER - MÅ OPPDATERE EAN-FANEN")))</f>
        <v/>
      </c>
      <c r="P4276" s="171">
        <f t="shared" si="205"/>
        <v>0</v>
      </c>
      <c r="Q4276" s="171">
        <f t="shared" si="206"/>
        <v>0</v>
      </c>
      <c r="S4276" s="102" t="str">
        <f>IF(B4276="NET","",IFERROR(VLOOKUP(O4276,'2) Order Form'!$V$9:$V$905,1,FALSE),"Ikke med I order form"))</f>
        <v>Ikke med I order form</v>
      </c>
    </row>
    <row r="4277" spans="13:19">
      <c r="M4277" s="181"/>
      <c r="N4277" s="171" t="str">
        <f t="shared" si="204"/>
        <v>-</v>
      </c>
      <c r="O4277" s="172" t="str">
        <f>IF(B4277="NET","",IF(B4277="","",IFERROR(VLOOKUP(N4277,EAN!$A:$B,2,FALSE),"MANGLER - MÅ OPPDATERE EAN-FANEN")))</f>
        <v/>
      </c>
      <c r="P4277" s="171">
        <f t="shared" si="205"/>
        <v>0</v>
      </c>
      <c r="Q4277" s="171">
        <f t="shared" si="206"/>
        <v>0</v>
      </c>
      <c r="S4277" s="102" t="str">
        <f>IF(B4277="NET","",IFERROR(VLOOKUP(O4277,'2) Order Form'!$V$9:$V$905,1,FALSE),"Ikke med I order form"))</f>
        <v>Ikke med I order form</v>
      </c>
    </row>
    <row r="4278" spans="13:19">
      <c r="M4278" s="181"/>
      <c r="N4278" s="171" t="str">
        <f t="shared" si="204"/>
        <v>-</v>
      </c>
      <c r="O4278" s="172" t="str">
        <f>IF(B4278="NET","",IF(B4278="","",IFERROR(VLOOKUP(N4278,EAN!$A:$B,2,FALSE),"MANGLER - MÅ OPPDATERE EAN-FANEN")))</f>
        <v/>
      </c>
      <c r="P4278" s="171">
        <f t="shared" si="205"/>
        <v>0</v>
      </c>
      <c r="Q4278" s="171">
        <f t="shared" si="206"/>
        <v>0</v>
      </c>
      <c r="S4278" s="102" t="str">
        <f>IF(B4278="NET","",IFERROR(VLOOKUP(O4278,'2) Order Form'!$V$9:$V$905,1,FALSE),"Ikke med I order form"))</f>
        <v>Ikke med I order form</v>
      </c>
    </row>
    <row r="4279" spans="13:19">
      <c r="M4279" s="181"/>
      <c r="N4279" s="171" t="str">
        <f t="shared" si="204"/>
        <v>-</v>
      </c>
      <c r="O4279" s="172" t="str">
        <f>IF(B4279="NET","",IF(B4279="","",IFERROR(VLOOKUP(N4279,EAN!$A:$B,2,FALSE),"MANGLER - MÅ OPPDATERE EAN-FANEN")))</f>
        <v/>
      </c>
      <c r="P4279" s="171">
        <f t="shared" si="205"/>
        <v>0</v>
      </c>
      <c r="Q4279" s="171">
        <f t="shared" si="206"/>
        <v>0</v>
      </c>
      <c r="S4279" s="102" t="str">
        <f>IF(B4279="NET","",IFERROR(VLOOKUP(O4279,'2) Order Form'!$V$9:$V$905,1,FALSE),"Ikke med I order form"))</f>
        <v>Ikke med I order form</v>
      </c>
    </row>
    <row r="4280" spans="13:19">
      <c r="M4280" s="181"/>
      <c r="N4280" s="171" t="str">
        <f t="shared" si="204"/>
        <v>-</v>
      </c>
      <c r="O4280" s="172" t="str">
        <f>IF(B4280="NET","",IF(B4280="","",IFERROR(VLOOKUP(N4280,EAN!$A:$B,2,FALSE),"MANGLER - MÅ OPPDATERE EAN-FANEN")))</f>
        <v/>
      </c>
      <c r="P4280" s="171">
        <f t="shared" si="205"/>
        <v>0</v>
      </c>
      <c r="Q4280" s="171">
        <f t="shared" si="206"/>
        <v>0</v>
      </c>
      <c r="S4280" s="102" t="str">
        <f>IF(B4280="NET","",IFERROR(VLOOKUP(O4280,'2) Order Form'!$V$9:$V$905,1,FALSE),"Ikke med I order form"))</f>
        <v>Ikke med I order form</v>
      </c>
    </row>
    <row r="4281" spans="13:19">
      <c r="M4281" s="181"/>
      <c r="N4281" s="171" t="str">
        <f t="shared" si="204"/>
        <v>-</v>
      </c>
      <c r="O4281" s="172" t="str">
        <f>IF(B4281="NET","",IF(B4281="","",IFERROR(VLOOKUP(N4281,EAN!$A:$B,2,FALSE),"MANGLER - MÅ OPPDATERE EAN-FANEN")))</f>
        <v/>
      </c>
      <c r="P4281" s="171">
        <f t="shared" si="205"/>
        <v>0</v>
      </c>
      <c r="Q4281" s="171">
        <f t="shared" si="206"/>
        <v>0</v>
      </c>
      <c r="S4281" s="102" t="str">
        <f>IF(B4281="NET","",IFERROR(VLOOKUP(O4281,'2) Order Form'!$V$9:$V$905,1,FALSE),"Ikke med I order form"))</f>
        <v>Ikke med I order form</v>
      </c>
    </row>
    <row r="4282" spans="13:19">
      <c r="M4282" s="181"/>
      <c r="N4282" s="171" t="str">
        <f t="shared" si="204"/>
        <v>-</v>
      </c>
      <c r="O4282" s="172" t="str">
        <f>IF(B4282="NET","",IF(B4282="","",IFERROR(VLOOKUP(N4282,EAN!$A:$B,2,FALSE),"MANGLER - MÅ OPPDATERE EAN-FANEN")))</f>
        <v/>
      </c>
      <c r="P4282" s="171">
        <f t="shared" si="205"/>
        <v>0</v>
      </c>
      <c r="Q4282" s="171">
        <f t="shared" si="206"/>
        <v>0</v>
      </c>
      <c r="S4282" s="102" t="str">
        <f>IF(B4282="NET","",IFERROR(VLOOKUP(O4282,'2) Order Form'!$V$9:$V$905,1,FALSE),"Ikke med I order form"))</f>
        <v>Ikke med I order form</v>
      </c>
    </row>
    <row r="4283" spans="13:19">
      <c r="M4283" s="181"/>
      <c r="N4283" s="171" t="str">
        <f t="shared" si="204"/>
        <v>-</v>
      </c>
      <c r="O4283" s="172" t="str">
        <f>IF(B4283="NET","",IF(B4283="","",IFERROR(VLOOKUP(N4283,EAN!$A:$B,2,FALSE),"MANGLER - MÅ OPPDATERE EAN-FANEN")))</f>
        <v/>
      </c>
      <c r="P4283" s="171">
        <f t="shared" si="205"/>
        <v>0</v>
      </c>
      <c r="Q4283" s="171">
        <f t="shared" si="206"/>
        <v>0</v>
      </c>
      <c r="S4283" s="102" t="str">
        <f>IF(B4283="NET","",IFERROR(VLOOKUP(O4283,'2) Order Form'!$V$9:$V$905,1,FALSE),"Ikke med I order form"))</f>
        <v>Ikke med I order form</v>
      </c>
    </row>
    <row r="4284" spans="13:19">
      <c r="M4284" s="181"/>
      <c r="N4284" s="171" t="str">
        <f t="shared" si="204"/>
        <v>-</v>
      </c>
      <c r="O4284" s="172" t="str">
        <f>IF(B4284="NET","",IF(B4284="","",IFERROR(VLOOKUP(N4284,EAN!$A:$B,2,FALSE),"MANGLER - MÅ OPPDATERE EAN-FANEN")))</f>
        <v/>
      </c>
      <c r="P4284" s="171">
        <f t="shared" si="205"/>
        <v>0</v>
      </c>
      <c r="Q4284" s="171">
        <f t="shared" si="206"/>
        <v>0</v>
      </c>
      <c r="S4284" s="102" t="str">
        <f>IF(B4284="NET","",IFERROR(VLOOKUP(O4284,'2) Order Form'!$V$9:$V$905,1,FALSE),"Ikke med I order form"))</f>
        <v>Ikke med I order form</v>
      </c>
    </row>
    <row r="4285" spans="13:19">
      <c r="M4285" s="181"/>
      <c r="N4285" s="171" t="str">
        <f t="shared" si="204"/>
        <v>-</v>
      </c>
      <c r="O4285" s="172" t="str">
        <f>IF(B4285="NET","",IF(B4285="","",IFERROR(VLOOKUP(N4285,EAN!$A:$B,2,FALSE),"MANGLER - MÅ OPPDATERE EAN-FANEN")))</f>
        <v/>
      </c>
      <c r="P4285" s="171">
        <f t="shared" si="205"/>
        <v>0</v>
      </c>
      <c r="Q4285" s="171">
        <f t="shared" si="206"/>
        <v>0</v>
      </c>
      <c r="S4285" s="102" t="str">
        <f>IF(B4285="NET","",IFERROR(VLOOKUP(O4285,'2) Order Form'!$V$9:$V$905,1,FALSE),"Ikke med I order form"))</f>
        <v>Ikke med I order form</v>
      </c>
    </row>
    <row r="4286" spans="13:19">
      <c r="M4286" s="181"/>
      <c r="N4286" s="171" t="str">
        <f t="shared" si="204"/>
        <v>-</v>
      </c>
      <c r="O4286" s="172" t="str">
        <f>IF(B4286="NET","",IF(B4286="","",IFERROR(VLOOKUP(N4286,EAN!$A:$B,2,FALSE),"MANGLER - MÅ OPPDATERE EAN-FANEN")))</f>
        <v/>
      </c>
      <c r="P4286" s="171">
        <f t="shared" si="205"/>
        <v>0</v>
      </c>
      <c r="Q4286" s="171">
        <f t="shared" si="206"/>
        <v>0</v>
      </c>
      <c r="S4286" s="102" t="str">
        <f>IF(B4286="NET","",IFERROR(VLOOKUP(O4286,'2) Order Form'!$V$9:$V$905,1,FALSE),"Ikke med I order form"))</f>
        <v>Ikke med I order form</v>
      </c>
    </row>
    <row r="4287" spans="13:19">
      <c r="M4287" s="181"/>
      <c r="N4287" s="171" t="str">
        <f t="shared" si="204"/>
        <v>-</v>
      </c>
      <c r="O4287" s="172" t="str">
        <f>IF(B4287="NET","",IF(B4287="","",IFERROR(VLOOKUP(N4287,EAN!$A:$B,2,FALSE),"MANGLER - MÅ OPPDATERE EAN-FANEN")))</f>
        <v/>
      </c>
      <c r="P4287" s="171">
        <f t="shared" si="205"/>
        <v>0</v>
      </c>
      <c r="Q4287" s="171">
        <f t="shared" si="206"/>
        <v>0</v>
      </c>
      <c r="S4287" s="102" t="str">
        <f>IF(B4287="NET","",IFERROR(VLOOKUP(O4287,'2) Order Form'!$V$9:$V$905,1,FALSE),"Ikke med I order form"))</f>
        <v>Ikke med I order form</v>
      </c>
    </row>
    <row r="4288" spans="13:19">
      <c r="M4288" s="181"/>
      <c r="N4288" s="171" t="str">
        <f t="shared" si="204"/>
        <v>-</v>
      </c>
      <c r="O4288" s="172" t="str">
        <f>IF(B4288="NET","",IF(B4288="","",IFERROR(VLOOKUP(N4288,EAN!$A:$B,2,FALSE),"MANGLER - MÅ OPPDATERE EAN-FANEN")))</f>
        <v/>
      </c>
      <c r="P4288" s="171">
        <f t="shared" si="205"/>
        <v>0</v>
      </c>
      <c r="Q4288" s="171">
        <f t="shared" si="206"/>
        <v>0</v>
      </c>
      <c r="S4288" s="102" t="str">
        <f>IF(B4288="NET","",IFERROR(VLOOKUP(O4288,'2) Order Form'!$V$9:$V$905,1,FALSE),"Ikke med I order form"))</f>
        <v>Ikke med I order form</v>
      </c>
    </row>
    <row r="4289" spans="13:19">
      <c r="M4289" s="181"/>
      <c r="N4289" s="171" t="str">
        <f t="shared" si="204"/>
        <v>-</v>
      </c>
      <c r="O4289" s="172" t="str">
        <f>IF(B4289="NET","",IF(B4289="","",IFERROR(VLOOKUP(N4289,EAN!$A:$B,2,FALSE),"MANGLER - MÅ OPPDATERE EAN-FANEN")))</f>
        <v/>
      </c>
      <c r="P4289" s="171">
        <f t="shared" si="205"/>
        <v>0</v>
      </c>
      <c r="Q4289" s="171">
        <f t="shared" si="206"/>
        <v>0</v>
      </c>
      <c r="S4289" s="102" t="str">
        <f>IF(B4289="NET","",IFERROR(VLOOKUP(O4289,'2) Order Form'!$V$9:$V$905,1,FALSE),"Ikke med I order form"))</f>
        <v>Ikke med I order form</v>
      </c>
    </row>
    <row r="4290" spans="13:19">
      <c r="M4290" s="181"/>
      <c r="N4290" s="171" t="str">
        <f t="shared" si="204"/>
        <v>-</v>
      </c>
      <c r="O4290" s="172" t="str">
        <f>IF(B4290="NET","",IF(B4290="","",IFERROR(VLOOKUP(N4290,EAN!$A:$B,2,FALSE),"MANGLER - MÅ OPPDATERE EAN-FANEN")))</f>
        <v/>
      </c>
      <c r="P4290" s="171">
        <f t="shared" si="205"/>
        <v>0</v>
      </c>
      <c r="Q4290" s="171">
        <f t="shared" si="206"/>
        <v>0</v>
      </c>
      <c r="S4290" s="102" t="str">
        <f>IF(B4290="NET","",IFERROR(VLOOKUP(O4290,'2) Order Form'!$V$9:$V$905,1,FALSE),"Ikke med I order form"))</f>
        <v>Ikke med I order form</v>
      </c>
    </row>
    <row r="4291" spans="13:19">
      <c r="M4291" s="181"/>
      <c r="N4291" s="171" t="str">
        <f t="shared" si="204"/>
        <v>-</v>
      </c>
      <c r="O4291" s="172" t="str">
        <f>IF(B4291="NET","",IF(B4291="","",IFERROR(VLOOKUP(N4291,EAN!$A:$B,2,FALSE),"MANGLER - MÅ OPPDATERE EAN-FANEN")))</f>
        <v/>
      </c>
      <c r="P4291" s="171">
        <f t="shared" si="205"/>
        <v>0</v>
      </c>
      <c r="Q4291" s="171">
        <f t="shared" si="206"/>
        <v>0</v>
      </c>
      <c r="S4291" s="102" t="str">
        <f>IF(B4291="NET","",IFERROR(VLOOKUP(O4291,'2) Order Form'!$V$9:$V$905,1,FALSE),"Ikke med I order form"))</f>
        <v>Ikke med I order form</v>
      </c>
    </row>
    <row r="4292" spans="13:19">
      <c r="M4292" s="181"/>
      <c r="N4292" s="171" t="str">
        <f t="shared" si="204"/>
        <v>-</v>
      </c>
      <c r="O4292" s="172" t="str">
        <f>IF(B4292="NET","",IF(B4292="","",IFERROR(VLOOKUP(N4292,EAN!$A:$B,2,FALSE),"MANGLER - MÅ OPPDATERE EAN-FANEN")))</f>
        <v/>
      </c>
      <c r="P4292" s="171">
        <f t="shared" si="205"/>
        <v>0</v>
      </c>
      <c r="Q4292" s="171">
        <f t="shared" si="206"/>
        <v>0</v>
      </c>
      <c r="S4292" s="102" t="str">
        <f>IF(B4292="NET","",IFERROR(VLOOKUP(O4292,'2) Order Form'!$V$9:$V$905,1,FALSE),"Ikke med I order form"))</f>
        <v>Ikke med I order form</v>
      </c>
    </row>
    <row r="4293" spans="13:19">
      <c r="M4293" s="181"/>
      <c r="N4293" s="171" t="str">
        <f t="shared" si="204"/>
        <v>-</v>
      </c>
      <c r="O4293" s="172" t="str">
        <f>IF(B4293="NET","",IF(B4293="","",IFERROR(VLOOKUP(N4293,EAN!$A:$B,2,FALSE),"MANGLER - MÅ OPPDATERE EAN-FANEN")))</f>
        <v/>
      </c>
      <c r="P4293" s="171">
        <f t="shared" si="205"/>
        <v>0</v>
      </c>
      <c r="Q4293" s="171">
        <f t="shared" si="206"/>
        <v>0</v>
      </c>
      <c r="S4293" s="102" t="str">
        <f>IF(B4293="NET","",IFERROR(VLOOKUP(O4293,'2) Order Form'!$V$9:$V$905,1,FALSE),"Ikke med I order form"))</f>
        <v>Ikke med I order form</v>
      </c>
    </row>
    <row r="4294" spans="13:19">
      <c r="M4294" s="181"/>
      <c r="N4294" s="171" t="str">
        <f t="shared" si="204"/>
        <v>-</v>
      </c>
      <c r="O4294" s="172" t="str">
        <f>IF(B4294="NET","",IF(B4294="","",IFERROR(VLOOKUP(N4294,EAN!$A:$B,2,FALSE),"MANGLER - MÅ OPPDATERE EAN-FANEN")))</f>
        <v/>
      </c>
      <c r="P4294" s="171">
        <f t="shared" si="205"/>
        <v>0</v>
      </c>
      <c r="Q4294" s="171">
        <f t="shared" si="206"/>
        <v>0</v>
      </c>
      <c r="S4294" s="102" t="str">
        <f>IF(B4294="NET","",IFERROR(VLOOKUP(O4294,'2) Order Form'!$V$9:$V$905,1,FALSE),"Ikke med I order form"))</f>
        <v>Ikke med I order form</v>
      </c>
    </row>
    <row r="4295" spans="13:19">
      <c r="M4295" s="181"/>
      <c r="N4295" s="171" t="str">
        <f t="shared" si="204"/>
        <v>-</v>
      </c>
      <c r="O4295" s="172" t="str">
        <f>IF(B4295="NET","",IF(B4295="","",IFERROR(VLOOKUP(N4295,EAN!$A:$B,2,FALSE),"MANGLER - MÅ OPPDATERE EAN-FANEN")))</f>
        <v/>
      </c>
      <c r="P4295" s="171">
        <f t="shared" si="205"/>
        <v>0</v>
      </c>
      <c r="Q4295" s="171">
        <f t="shared" si="206"/>
        <v>0</v>
      </c>
      <c r="S4295" s="102" t="str">
        <f>IF(B4295="NET","",IFERROR(VLOOKUP(O4295,'2) Order Form'!$V$9:$V$905,1,FALSE),"Ikke med I order form"))</f>
        <v>Ikke med I order form</v>
      </c>
    </row>
    <row r="4296" spans="13:19">
      <c r="M4296" s="181"/>
      <c r="N4296" s="171" t="str">
        <f t="shared" si="204"/>
        <v>-</v>
      </c>
      <c r="O4296" s="172" t="str">
        <f>IF(B4296="NET","",IF(B4296="","",IFERROR(VLOOKUP(N4296,EAN!$A:$B,2,FALSE),"MANGLER - MÅ OPPDATERE EAN-FANEN")))</f>
        <v/>
      </c>
      <c r="P4296" s="171">
        <f t="shared" si="205"/>
        <v>0</v>
      </c>
      <c r="Q4296" s="171">
        <f t="shared" si="206"/>
        <v>0</v>
      </c>
      <c r="S4296" s="102" t="str">
        <f>IF(B4296="NET","",IFERROR(VLOOKUP(O4296,'2) Order Form'!$V$9:$V$905,1,FALSE),"Ikke med I order form"))</f>
        <v>Ikke med I order form</v>
      </c>
    </row>
    <row r="4297" spans="13:19">
      <c r="M4297" s="181"/>
      <c r="N4297" s="171" t="str">
        <f t="shared" si="204"/>
        <v>-</v>
      </c>
      <c r="O4297" s="172" t="str">
        <f>IF(B4297="NET","",IF(B4297="","",IFERROR(VLOOKUP(N4297,EAN!$A:$B,2,FALSE),"MANGLER - MÅ OPPDATERE EAN-FANEN")))</f>
        <v/>
      </c>
      <c r="P4297" s="171">
        <f t="shared" si="205"/>
        <v>0</v>
      </c>
      <c r="Q4297" s="171">
        <f t="shared" si="206"/>
        <v>0</v>
      </c>
      <c r="S4297" s="102" t="str">
        <f>IF(B4297="NET","",IFERROR(VLOOKUP(O4297,'2) Order Form'!$V$9:$V$905,1,FALSE),"Ikke med I order form"))</f>
        <v>Ikke med I order form</v>
      </c>
    </row>
    <row r="4298" spans="13:19">
      <c r="M4298" s="181"/>
      <c r="N4298" s="171" t="str">
        <f t="shared" si="204"/>
        <v>-</v>
      </c>
      <c r="O4298" s="172" t="str">
        <f>IF(B4298="NET","",IF(B4298="","",IFERROR(VLOOKUP(N4298,EAN!$A:$B,2,FALSE),"MANGLER - MÅ OPPDATERE EAN-FANEN")))</f>
        <v/>
      </c>
      <c r="P4298" s="171">
        <f t="shared" si="205"/>
        <v>0</v>
      </c>
      <c r="Q4298" s="171">
        <f t="shared" si="206"/>
        <v>0</v>
      </c>
      <c r="S4298" s="102" t="str">
        <f>IF(B4298="NET","",IFERROR(VLOOKUP(O4298,'2) Order Form'!$V$9:$V$905,1,FALSE),"Ikke med I order form"))</f>
        <v>Ikke med I order form</v>
      </c>
    </row>
    <row r="4299" spans="13:19">
      <c r="M4299" s="181"/>
      <c r="N4299" s="171" t="str">
        <f t="shared" si="204"/>
        <v>-</v>
      </c>
      <c r="O4299" s="172" t="str">
        <f>IF(B4299="NET","",IF(B4299="","",IFERROR(VLOOKUP(N4299,EAN!$A:$B,2,FALSE),"MANGLER - MÅ OPPDATERE EAN-FANEN")))</f>
        <v/>
      </c>
      <c r="P4299" s="171">
        <f t="shared" si="205"/>
        <v>0</v>
      </c>
      <c r="Q4299" s="171">
        <f t="shared" si="206"/>
        <v>0</v>
      </c>
      <c r="S4299" s="102" t="str">
        <f>IF(B4299="NET","",IFERROR(VLOOKUP(O4299,'2) Order Form'!$V$9:$V$905,1,FALSE),"Ikke med I order form"))</f>
        <v>Ikke med I order form</v>
      </c>
    </row>
    <row r="4300" spans="13:19">
      <c r="M4300" s="181"/>
      <c r="N4300" s="171" t="str">
        <f t="shared" si="204"/>
        <v>-</v>
      </c>
      <c r="O4300" s="172" t="str">
        <f>IF(B4300="NET","",IF(B4300="","",IFERROR(VLOOKUP(N4300,EAN!$A:$B,2,FALSE),"MANGLER - MÅ OPPDATERE EAN-FANEN")))</f>
        <v/>
      </c>
      <c r="P4300" s="171">
        <f t="shared" si="205"/>
        <v>0</v>
      </c>
      <c r="Q4300" s="171">
        <f t="shared" si="206"/>
        <v>0</v>
      </c>
      <c r="S4300" s="102" t="str">
        <f>IF(B4300="NET","",IFERROR(VLOOKUP(O4300,'2) Order Form'!$V$9:$V$905,1,FALSE),"Ikke med I order form"))</f>
        <v>Ikke med I order form</v>
      </c>
    </row>
    <row r="4301" spans="13:19">
      <c r="M4301" s="181"/>
      <c r="N4301" s="171" t="str">
        <f t="shared" si="204"/>
        <v>-</v>
      </c>
      <c r="O4301" s="172" t="str">
        <f>IF(B4301="NET","",IF(B4301="","",IFERROR(VLOOKUP(N4301,EAN!$A:$B,2,FALSE),"MANGLER - MÅ OPPDATERE EAN-FANEN")))</f>
        <v/>
      </c>
      <c r="P4301" s="171">
        <f t="shared" si="205"/>
        <v>0</v>
      </c>
      <c r="Q4301" s="171">
        <f t="shared" si="206"/>
        <v>0</v>
      </c>
      <c r="S4301" s="102" t="str">
        <f>IF(B4301="NET","",IFERROR(VLOOKUP(O4301,'2) Order Form'!$V$9:$V$905,1,FALSE),"Ikke med I order form"))</f>
        <v>Ikke med I order form</v>
      </c>
    </row>
    <row r="4302" spans="13:19">
      <c r="M4302" s="181"/>
      <c r="N4302" s="171" t="str">
        <f t="shared" si="204"/>
        <v>-</v>
      </c>
      <c r="O4302" s="172" t="str">
        <f>IF(B4302="NET","",IF(B4302="","",IFERROR(VLOOKUP(N4302,EAN!$A:$B,2,FALSE),"MANGLER - MÅ OPPDATERE EAN-FANEN")))</f>
        <v/>
      </c>
      <c r="P4302" s="171">
        <f t="shared" si="205"/>
        <v>0</v>
      </c>
      <c r="Q4302" s="171">
        <f t="shared" si="206"/>
        <v>0</v>
      </c>
      <c r="S4302" s="102" t="str">
        <f>IF(B4302="NET","",IFERROR(VLOOKUP(O4302,'2) Order Form'!$V$9:$V$905,1,FALSE),"Ikke med I order form"))</f>
        <v>Ikke med I order form</v>
      </c>
    </row>
    <row r="4303" spans="13:19">
      <c r="M4303" s="181"/>
      <c r="N4303" s="171" t="str">
        <f t="shared" si="204"/>
        <v>-</v>
      </c>
      <c r="O4303" s="172" t="str">
        <f>IF(B4303="NET","",IF(B4303="","",IFERROR(VLOOKUP(N4303,EAN!$A:$B,2,FALSE),"MANGLER - MÅ OPPDATERE EAN-FANEN")))</f>
        <v/>
      </c>
      <c r="P4303" s="171">
        <f t="shared" si="205"/>
        <v>0</v>
      </c>
      <c r="Q4303" s="171">
        <f t="shared" si="206"/>
        <v>0</v>
      </c>
      <c r="S4303" s="102" t="str">
        <f>IF(B4303="NET","",IFERROR(VLOOKUP(O4303,'2) Order Form'!$V$9:$V$905,1,FALSE),"Ikke med I order form"))</f>
        <v>Ikke med I order form</v>
      </c>
    </row>
    <row r="4304" spans="13:19">
      <c r="M4304" s="181"/>
      <c r="N4304" s="171" t="str">
        <f t="shared" si="204"/>
        <v>-</v>
      </c>
      <c r="O4304" s="172" t="str">
        <f>IF(B4304="NET","",IF(B4304="","",IFERROR(VLOOKUP(N4304,EAN!$A:$B,2,FALSE),"MANGLER - MÅ OPPDATERE EAN-FANEN")))</f>
        <v/>
      </c>
      <c r="P4304" s="171">
        <f t="shared" si="205"/>
        <v>0</v>
      </c>
      <c r="Q4304" s="171">
        <f t="shared" si="206"/>
        <v>0</v>
      </c>
      <c r="S4304" s="102" t="str">
        <f>IF(B4304="NET","",IFERROR(VLOOKUP(O4304,'2) Order Form'!$V$9:$V$905,1,FALSE),"Ikke med I order form"))</f>
        <v>Ikke med I order form</v>
      </c>
    </row>
    <row r="4305" spans="13:19">
      <c r="M4305" s="181"/>
      <c r="N4305" s="171" t="str">
        <f t="shared" si="204"/>
        <v>-</v>
      </c>
      <c r="O4305" s="172" t="str">
        <f>IF(B4305="NET","",IF(B4305="","",IFERROR(VLOOKUP(N4305,EAN!$A:$B,2,FALSE),"MANGLER - MÅ OPPDATERE EAN-FANEN")))</f>
        <v/>
      </c>
      <c r="P4305" s="171">
        <f t="shared" si="205"/>
        <v>0</v>
      </c>
      <c r="Q4305" s="171">
        <f t="shared" si="206"/>
        <v>0</v>
      </c>
      <c r="S4305" s="102" t="str">
        <f>IF(B4305="NET","",IFERROR(VLOOKUP(O4305,'2) Order Form'!$V$9:$V$905,1,FALSE),"Ikke med I order form"))</f>
        <v>Ikke med I order form</v>
      </c>
    </row>
    <row r="4306" spans="13:19">
      <c r="M4306" s="181"/>
      <c r="N4306" s="171" t="str">
        <f t="shared" si="204"/>
        <v>-</v>
      </c>
      <c r="O4306" s="172" t="str">
        <f>IF(B4306="NET","",IF(B4306="","",IFERROR(VLOOKUP(N4306,EAN!$A:$B,2,FALSE),"MANGLER - MÅ OPPDATERE EAN-FANEN")))</f>
        <v/>
      </c>
      <c r="P4306" s="171">
        <f t="shared" si="205"/>
        <v>0</v>
      </c>
      <c r="Q4306" s="171">
        <f t="shared" si="206"/>
        <v>0</v>
      </c>
      <c r="S4306" s="102" t="str">
        <f>IF(B4306="NET","",IFERROR(VLOOKUP(O4306,'2) Order Form'!$V$9:$V$905,1,FALSE),"Ikke med I order form"))</f>
        <v>Ikke med I order form</v>
      </c>
    </row>
    <row r="4307" spans="13:19">
      <c r="M4307" s="181"/>
      <c r="N4307" s="171" t="str">
        <f t="shared" si="204"/>
        <v>-</v>
      </c>
      <c r="O4307" s="172" t="str">
        <f>IF(B4307="NET","",IF(B4307="","",IFERROR(VLOOKUP(N4307,EAN!$A:$B,2,FALSE),"MANGLER - MÅ OPPDATERE EAN-FANEN")))</f>
        <v/>
      </c>
      <c r="P4307" s="171">
        <f t="shared" si="205"/>
        <v>0</v>
      </c>
      <c r="Q4307" s="171">
        <f t="shared" si="206"/>
        <v>0</v>
      </c>
      <c r="S4307" s="102" t="str">
        <f>IF(B4307="NET","",IFERROR(VLOOKUP(O4307,'2) Order Form'!$V$9:$V$905,1,FALSE),"Ikke med I order form"))</f>
        <v>Ikke med I order form</v>
      </c>
    </row>
    <row r="4308" spans="13:19">
      <c r="M4308" s="181"/>
      <c r="N4308" s="171" t="str">
        <f t="shared" si="204"/>
        <v>-</v>
      </c>
      <c r="O4308" s="172" t="str">
        <f>IF(B4308="NET","",IF(B4308="","",IFERROR(VLOOKUP(N4308,EAN!$A:$B,2,FALSE),"MANGLER - MÅ OPPDATERE EAN-FANEN")))</f>
        <v/>
      </c>
      <c r="P4308" s="171">
        <f t="shared" si="205"/>
        <v>0</v>
      </c>
      <c r="Q4308" s="171">
        <f t="shared" si="206"/>
        <v>0</v>
      </c>
      <c r="S4308" s="102" t="str">
        <f>IF(B4308="NET","",IFERROR(VLOOKUP(O4308,'2) Order Form'!$V$9:$V$905,1,FALSE),"Ikke med I order form"))</f>
        <v>Ikke med I order form</v>
      </c>
    </row>
    <row r="4309" spans="13:19">
      <c r="M4309" s="181"/>
      <c r="N4309" s="171" t="str">
        <f t="shared" si="204"/>
        <v>-</v>
      </c>
      <c r="O4309" s="172" t="str">
        <f>IF(B4309="NET","",IF(B4309="","",IFERROR(VLOOKUP(N4309,EAN!$A:$B,2,FALSE),"MANGLER - MÅ OPPDATERE EAN-FANEN")))</f>
        <v/>
      </c>
      <c r="P4309" s="171">
        <f t="shared" si="205"/>
        <v>0</v>
      </c>
      <c r="Q4309" s="171">
        <f t="shared" si="206"/>
        <v>0</v>
      </c>
      <c r="S4309" s="102" t="str">
        <f>IF(B4309="NET","",IFERROR(VLOOKUP(O4309,'2) Order Form'!$V$9:$V$905,1,FALSE),"Ikke med I order form"))</f>
        <v>Ikke med I order form</v>
      </c>
    </row>
    <row r="4310" spans="13:19">
      <c r="M4310" s="181"/>
      <c r="N4310" s="171" t="str">
        <f t="shared" si="204"/>
        <v>-</v>
      </c>
      <c r="O4310" s="172" t="str">
        <f>IF(B4310="NET","",IF(B4310="","",IFERROR(VLOOKUP(N4310,EAN!$A:$B,2,FALSE),"MANGLER - MÅ OPPDATERE EAN-FANEN")))</f>
        <v/>
      </c>
      <c r="P4310" s="171">
        <f t="shared" si="205"/>
        <v>0</v>
      </c>
      <c r="Q4310" s="171">
        <f t="shared" si="206"/>
        <v>0</v>
      </c>
      <c r="S4310" s="102" t="str">
        <f>IF(B4310="NET","",IFERROR(VLOOKUP(O4310,'2) Order Form'!$V$9:$V$905,1,FALSE),"Ikke med I order form"))</f>
        <v>Ikke med I order form</v>
      </c>
    </row>
    <row r="4311" spans="13:19">
      <c r="M4311" s="181"/>
      <c r="N4311" s="171" t="str">
        <f t="shared" si="204"/>
        <v>-</v>
      </c>
      <c r="O4311" s="172" t="str">
        <f>IF(B4311="NET","",IF(B4311="","",IFERROR(VLOOKUP(N4311,EAN!$A:$B,2,FALSE),"MANGLER - MÅ OPPDATERE EAN-FANEN")))</f>
        <v/>
      </c>
      <c r="P4311" s="171">
        <f t="shared" si="205"/>
        <v>0</v>
      </c>
      <c r="Q4311" s="171">
        <f t="shared" si="206"/>
        <v>0</v>
      </c>
      <c r="S4311" s="102" t="str">
        <f>IF(B4311="NET","",IFERROR(VLOOKUP(O4311,'2) Order Form'!$V$9:$V$905,1,FALSE),"Ikke med I order form"))</f>
        <v>Ikke med I order form</v>
      </c>
    </row>
    <row r="4312" spans="13:19">
      <c r="M4312" s="181"/>
      <c r="N4312" s="171" t="str">
        <f t="shared" si="204"/>
        <v>-</v>
      </c>
      <c r="O4312" s="172" t="str">
        <f>IF(B4312="NET","",IF(B4312="","",IFERROR(VLOOKUP(N4312,EAN!$A:$B,2,FALSE),"MANGLER - MÅ OPPDATERE EAN-FANEN")))</f>
        <v/>
      </c>
      <c r="P4312" s="171">
        <f t="shared" si="205"/>
        <v>0</v>
      </c>
      <c r="Q4312" s="171">
        <f t="shared" si="206"/>
        <v>0</v>
      </c>
      <c r="S4312" s="102" t="str">
        <f>IF(B4312="NET","",IFERROR(VLOOKUP(O4312,'2) Order Form'!$V$9:$V$905,1,FALSE),"Ikke med I order form"))</f>
        <v>Ikke med I order form</v>
      </c>
    </row>
    <row r="4313" spans="13:19">
      <c r="M4313" s="181"/>
      <c r="N4313" s="171" t="str">
        <f t="shared" si="204"/>
        <v>-</v>
      </c>
      <c r="O4313" s="172" t="str">
        <f>IF(B4313="NET","",IF(B4313="","",IFERROR(VLOOKUP(N4313,EAN!$A:$B,2,FALSE),"MANGLER - MÅ OPPDATERE EAN-FANEN")))</f>
        <v/>
      </c>
      <c r="P4313" s="171">
        <f t="shared" si="205"/>
        <v>0</v>
      </c>
      <c r="Q4313" s="171">
        <f t="shared" si="206"/>
        <v>0</v>
      </c>
      <c r="S4313" s="102" t="str">
        <f>IF(B4313="NET","",IFERROR(VLOOKUP(O4313,'2) Order Form'!$V$9:$V$905,1,FALSE),"Ikke med I order form"))</f>
        <v>Ikke med I order form</v>
      </c>
    </row>
    <row r="4314" spans="13:19">
      <c r="M4314" s="181"/>
      <c r="N4314" s="171" t="str">
        <f t="shared" si="204"/>
        <v>-</v>
      </c>
      <c r="O4314" s="172" t="str">
        <f>IF(B4314="NET","",IF(B4314="","",IFERROR(VLOOKUP(N4314,EAN!$A:$B,2,FALSE),"MANGLER - MÅ OPPDATERE EAN-FANEN")))</f>
        <v/>
      </c>
      <c r="P4314" s="171">
        <f t="shared" si="205"/>
        <v>0</v>
      </c>
      <c r="Q4314" s="171">
        <f t="shared" si="206"/>
        <v>0</v>
      </c>
      <c r="S4314" s="102" t="str">
        <f>IF(B4314="NET","",IFERROR(VLOOKUP(O4314,'2) Order Form'!$V$9:$V$905,1,FALSE),"Ikke med I order form"))</f>
        <v>Ikke med I order form</v>
      </c>
    </row>
    <row r="4315" spans="13:19">
      <c r="M4315" s="181"/>
      <c r="N4315" s="171" t="str">
        <f t="shared" si="204"/>
        <v>-</v>
      </c>
      <c r="O4315" s="172" t="str">
        <f>IF(B4315="NET","",IF(B4315="","",IFERROR(VLOOKUP(N4315,EAN!$A:$B,2,FALSE),"MANGLER - MÅ OPPDATERE EAN-FANEN")))</f>
        <v/>
      </c>
      <c r="P4315" s="171">
        <f t="shared" si="205"/>
        <v>0</v>
      </c>
      <c r="Q4315" s="171">
        <f t="shared" si="206"/>
        <v>0</v>
      </c>
      <c r="S4315" s="102" t="str">
        <f>IF(B4315="NET","",IFERROR(VLOOKUP(O4315,'2) Order Form'!$V$9:$V$905,1,FALSE),"Ikke med I order form"))</f>
        <v>Ikke med I order form</v>
      </c>
    </row>
    <row r="4316" spans="13:19">
      <c r="M4316" s="181"/>
      <c r="N4316" s="171" t="str">
        <f t="shared" si="204"/>
        <v>-</v>
      </c>
      <c r="O4316" s="172" t="str">
        <f>IF(B4316="NET","",IF(B4316="","",IFERROR(VLOOKUP(N4316,EAN!$A:$B,2,FALSE),"MANGLER - MÅ OPPDATERE EAN-FANEN")))</f>
        <v/>
      </c>
      <c r="P4316" s="171">
        <f t="shared" si="205"/>
        <v>0</v>
      </c>
      <c r="Q4316" s="171">
        <f t="shared" si="206"/>
        <v>0</v>
      </c>
      <c r="S4316" s="102" t="str">
        <f>IF(B4316="NET","",IFERROR(VLOOKUP(O4316,'2) Order Form'!$V$9:$V$905,1,FALSE),"Ikke med I order form"))</f>
        <v>Ikke med I order form</v>
      </c>
    </row>
    <row r="4317" spans="13:19">
      <c r="M4317" s="181"/>
      <c r="N4317" s="171" t="str">
        <f t="shared" ref="N4317:N4380" si="207">CONCATENATE(A4317,"-",D4317)</f>
        <v>-</v>
      </c>
      <c r="O4317" s="172" t="str">
        <f>IF(B4317="NET","",IF(B4317="","",IFERROR(VLOOKUP(N4317,EAN!$A:$B,2,FALSE),"MANGLER - MÅ OPPDATERE EAN-FANEN")))</f>
        <v/>
      </c>
      <c r="P4317" s="171">
        <f t="shared" ref="P4317:P4380" si="208">H4317</f>
        <v>0</v>
      </c>
      <c r="Q4317" s="171">
        <f t="shared" ref="Q4317:Q4380" si="209">L4317</f>
        <v>0</v>
      </c>
      <c r="S4317" s="102" t="str">
        <f>IF(B4317="NET","",IFERROR(VLOOKUP(O4317,'2) Order Form'!$V$9:$V$905,1,FALSE),"Ikke med I order form"))</f>
        <v>Ikke med I order form</v>
      </c>
    </row>
    <row r="4318" spans="13:19">
      <c r="M4318" s="181"/>
      <c r="N4318" s="171" t="str">
        <f t="shared" si="207"/>
        <v>-</v>
      </c>
      <c r="O4318" s="172" t="str">
        <f>IF(B4318="NET","",IF(B4318="","",IFERROR(VLOOKUP(N4318,EAN!$A:$B,2,FALSE),"MANGLER - MÅ OPPDATERE EAN-FANEN")))</f>
        <v/>
      </c>
      <c r="P4318" s="171">
        <f t="shared" si="208"/>
        <v>0</v>
      </c>
      <c r="Q4318" s="171">
        <f t="shared" si="209"/>
        <v>0</v>
      </c>
      <c r="S4318" s="102" t="str">
        <f>IF(B4318="NET","",IFERROR(VLOOKUP(O4318,'2) Order Form'!$V$9:$V$905,1,FALSE),"Ikke med I order form"))</f>
        <v>Ikke med I order form</v>
      </c>
    </row>
    <row r="4319" spans="13:19">
      <c r="M4319" s="181"/>
      <c r="N4319" s="171" t="str">
        <f t="shared" si="207"/>
        <v>-</v>
      </c>
      <c r="O4319" s="172" t="str">
        <f>IF(B4319="NET","",IF(B4319="","",IFERROR(VLOOKUP(N4319,EAN!$A:$B,2,FALSE),"MANGLER - MÅ OPPDATERE EAN-FANEN")))</f>
        <v/>
      </c>
      <c r="P4319" s="171">
        <f t="shared" si="208"/>
        <v>0</v>
      </c>
      <c r="Q4319" s="171">
        <f t="shared" si="209"/>
        <v>0</v>
      </c>
      <c r="S4319" s="102" t="str">
        <f>IF(B4319="NET","",IFERROR(VLOOKUP(O4319,'2) Order Form'!$V$9:$V$905,1,FALSE),"Ikke med I order form"))</f>
        <v>Ikke med I order form</v>
      </c>
    </row>
    <row r="4320" spans="13:19">
      <c r="M4320" s="181"/>
      <c r="N4320" s="171" t="str">
        <f t="shared" si="207"/>
        <v>-</v>
      </c>
      <c r="O4320" s="172" t="str">
        <f>IF(B4320="NET","",IF(B4320="","",IFERROR(VLOOKUP(N4320,EAN!$A:$B,2,FALSE),"MANGLER - MÅ OPPDATERE EAN-FANEN")))</f>
        <v/>
      </c>
      <c r="P4320" s="171">
        <f t="shared" si="208"/>
        <v>0</v>
      </c>
      <c r="Q4320" s="171">
        <f t="shared" si="209"/>
        <v>0</v>
      </c>
      <c r="S4320" s="102" t="str">
        <f>IF(B4320="NET","",IFERROR(VLOOKUP(O4320,'2) Order Form'!$V$9:$V$905,1,FALSE),"Ikke med I order form"))</f>
        <v>Ikke med I order form</v>
      </c>
    </row>
    <row r="4321" spans="13:19">
      <c r="M4321" s="181"/>
      <c r="N4321" s="171" t="str">
        <f t="shared" si="207"/>
        <v>-</v>
      </c>
      <c r="O4321" s="172" t="str">
        <f>IF(B4321="NET","",IF(B4321="","",IFERROR(VLOOKUP(N4321,EAN!$A:$B,2,FALSE),"MANGLER - MÅ OPPDATERE EAN-FANEN")))</f>
        <v/>
      </c>
      <c r="P4321" s="171">
        <f t="shared" si="208"/>
        <v>0</v>
      </c>
      <c r="Q4321" s="171">
        <f t="shared" si="209"/>
        <v>0</v>
      </c>
      <c r="S4321" s="102" t="str">
        <f>IF(B4321="NET","",IFERROR(VLOOKUP(O4321,'2) Order Form'!$V$9:$V$905,1,FALSE),"Ikke med I order form"))</f>
        <v>Ikke med I order form</v>
      </c>
    </row>
    <row r="4322" spans="13:19">
      <c r="M4322" s="181"/>
      <c r="N4322" s="171" t="str">
        <f t="shared" si="207"/>
        <v>-</v>
      </c>
      <c r="O4322" s="172" t="str">
        <f>IF(B4322="NET","",IF(B4322="","",IFERROR(VLOOKUP(N4322,EAN!$A:$B,2,FALSE),"MANGLER - MÅ OPPDATERE EAN-FANEN")))</f>
        <v/>
      </c>
      <c r="P4322" s="171">
        <f t="shared" si="208"/>
        <v>0</v>
      </c>
      <c r="Q4322" s="171">
        <f t="shared" si="209"/>
        <v>0</v>
      </c>
      <c r="S4322" s="102" t="str">
        <f>IF(B4322="NET","",IFERROR(VLOOKUP(O4322,'2) Order Form'!$V$9:$V$905,1,FALSE),"Ikke med I order form"))</f>
        <v>Ikke med I order form</v>
      </c>
    </row>
    <row r="4323" spans="13:19">
      <c r="M4323" s="181"/>
      <c r="N4323" s="171" t="str">
        <f t="shared" si="207"/>
        <v>-</v>
      </c>
      <c r="O4323" s="172" t="str">
        <f>IF(B4323="NET","",IF(B4323="","",IFERROR(VLOOKUP(N4323,EAN!$A:$B,2,FALSE),"MANGLER - MÅ OPPDATERE EAN-FANEN")))</f>
        <v/>
      </c>
      <c r="P4323" s="171">
        <f t="shared" si="208"/>
        <v>0</v>
      </c>
      <c r="Q4323" s="171">
        <f t="shared" si="209"/>
        <v>0</v>
      </c>
      <c r="S4323" s="102" t="str">
        <f>IF(B4323="NET","",IFERROR(VLOOKUP(O4323,'2) Order Form'!$V$9:$V$905,1,FALSE),"Ikke med I order form"))</f>
        <v>Ikke med I order form</v>
      </c>
    </row>
    <row r="4324" spans="13:19">
      <c r="M4324" s="181"/>
      <c r="N4324" s="171" t="str">
        <f t="shared" si="207"/>
        <v>-</v>
      </c>
      <c r="O4324" s="172" t="str">
        <f>IF(B4324="NET","",IF(B4324="","",IFERROR(VLOOKUP(N4324,EAN!$A:$B,2,FALSE),"MANGLER - MÅ OPPDATERE EAN-FANEN")))</f>
        <v/>
      </c>
      <c r="P4324" s="171">
        <f t="shared" si="208"/>
        <v>0</v>
      </c>
      <c r="Q4324" s="171">
        <f t="shared" si="209"/>
        <v>0</v>
      </c>
      <c r="S4324" s="102" t="str">
        <f>IF(B4324="NET","",IFERROR(VLOOKUP(O4324,'2) Order Form'!$V$9:$V$905,1,FALSE),"Ikke med I order form"))</f>
        <v>Ikke med I order form</v>
      </c>
    </row>
    <row r="4325" spans="13:19">
      <c r="M4325" s="181"/>
      <c r="N4325" s="171" t="str">
        <f t="shared" si="207"/>
        <v>-</v>
      </c>
      <c r="O4325" s="172" t="str">
        <f>IF(B4325="NET","",IF(B4325="","",IFERROR(VLOOKUP(N4325,EAN!$A:$B,2,FALSE),"MANGLER - MÅ OPPDATERE EAN-FANEN")))</f>
        <v/>
      </c>
      <c r="P4325" s="171">
        <f t="shared" si="208"/>
        <v>0</v>
      </c>
      <c r="Q4325" s="171">
        <f t="shared" si="209"/>
        <v>0</v>
      </c>
      <c r="S4325" s="102" t="str">
        <f>IF(B4325="NET","",IFERROR(VLOOKUP(O4325,'2) Order Form'!$V$9:$V$905,1,FALSE),"Ikke med I order form"))</f>
        <v>Ikke med I order form</v>
      </c>
    </row>
    <row r="4326" spans="13:19">
      <c r="M4326" s="181"/>
      <c r="N4326" s="171" t="str">
        <f t="shared" si="207"/>
        <v>-</v>
      </c>
      <c r="O4326" s="172" t="str">
        <f>IF(B4326="NET","",IF(B4326="","",IFERROR(VLOOKUP(N4326,EAN!$A:$B,2,FALSE),"MANGLER - MÅ OPPDATERE EAN-FANEN")))</f>
        <v/>
      </c>
      <c r="P4326" s="171">
        <f t="shared" si="208"/>
        <v>0</v>
      </c>
      <c r="Q4326" s="171">
        <f t="shared" si="209"/>
        <v>0</v>
      </c>
      <c r="S4326" s="102" t="str">
        <f>IF(B4326="NET","",IFERROR(VLOOKUP(O4326,'2) Order Form'!$V$9:$V$905,1,FALSE),"Ikke med I order form"))</f>
        <v>Ikke med I order form</v>
      </c>
    </row>
    <row r="4327" spans="13:19">
      <c r="M4327" s="181"/>
      <c r="N4327" s="171" t="str">
        <f t="shared" si="207"/>
        <v>-</v>
      </c>
      <c r="O4327" s="172" t="str">
        <f>IF(B4327="NET","",IF(B4327="","",IFERROR(VLOOKUP(N4327,EAN!$A:$B,2,FALSE),"MANGLER - MÅ OPPDATERE EAN-FANEN")))</f>
        <v/>
      </c>
      <c r="P4327" s="171">
        <f t="shared" si="208"/>
        <v>0</v>
      </c>
      <c r="Q4327" s="171">
        <f t="shared" si="209"/>
        <v>0</v>
      </c>
      <c r="S4327" s="102" t="str">
        <f>IF(B4327="NET","",IFERROR(VLOOKUP(O4327,'2) Order Form'!$V$9:$V$905,1,FALSE),"Ikke med I order form"))</f>
        <v>Ikke med I order form</v>
      </c>
    </row>
    <row r="4328" spans="13:19">
      <c r="M4328" s="181"/>
      <c r="N4328" s="171" t="str">
        <f t="shared" si="207"/>
        <v>-</v>
      </c>
      <c r="O4328" s="172" t="str">
        <f>IF(B4328="NET","",IF(B4328="","",IFERROR(VLOOKUP(N4328,EAN!$A:$B,2,FALSE),"MANGLER - MÅ OPPDATERE EAN-FANEN")))</f>
        <v/>
      </c>
      <c r="P4328" s="171">
        <f t="shared" si="208"/>
        <v>0</v>
      </c>
      <c r="Q4328" s="171">
        <f t="shared" si="209"/>
        <v>0</v>
      </c>
      <c r="S4328" s="102" t="str">
        <f>IF(B4328="NET","",IFERROR(VLOOKUP(O4328,'2) Order Form'!$V$9:$V$905,1,FALSE),"Ikke med I order form"))</f>
        <v>Ikke med I order form</v>
      </c>
    </row>
    <row r="4329" spans="13:19">
      <c r="M4329" s="181"/>
      <c r="N4329" s="171" t="str">
        <f t="shared" si="207"/>
        <v>-</v>
      </c>
      <c r="O4329" s="172" t="str">
        <f>IF(B4329="NET","",IF(B4329="","",IFERROR(VLOOKUP(N4329,EAN!$A:$B,2,FALSE),"MANGLER - MÅ OPPDATERE EAN-FANEN")))</f>
        <v/>
      </c>
      <c r="P4329" s="171">
        <f t="shared" si="208"/>
        <v>0</v>
      </c>
      <c r="Q4329" s="171">
        <f t="shared" si="209"/>
        <v>0</v>
      </c>
      <c r="S4329" s="102" t="str">
        <f>IF(B4329="NET","",IFERROR(VLOOKUP(O4329,'2) Order Form'!$V$9:$V$905,1,FALSE),"Ikke med I order form"))</f>
        <v>Ikke med I order form</v>
      </c>
    </row>
    <row r="4330" spans="13:19">
      <c r="M4330" s="181"/>
      <c r="N4330" s="171" t="str">
        <f t="shared" si="207"/>
        <v>-</v>
      </c>
      <c r="O4330" s="172" t="str">
        <f>IF(B4330="NET","",IF(B4330="","",IFERROR(VLOOKUP(N4330,EAN!$A:$B,2,FALSE),"MANGLER - MÅ OPPDATERE EAN-FANEN")))</f>
        <v/>
      </c>
      <c r="P4330" s="171">
        <f t="shared" si="208"/>
        <v>0</v>
      </c>
      <c r="Q4330" s="171">
        <f t="shared" si="209"/>
        <v>0</v>
      </c>
      <c r="S4330" s="102" t="str">
        <f>IF(B4330="NET","",IFERROR(VLOOKUP(O4330,'2) Order Form'!$V$9:$V$905,1,FALSE),"Ikke med I order form"))</f>
        <v>Ikke med I order form</v>
      </c>
    </row>
    <row r="4331" spans="13:19">
      <c r="M4331" s="181"/>
      <c r="N4331" s="171" t="str">
        <f t="shared" si="207"/>
        <v>-</v>
      </c>
      <c r="O4331" s="172" t="str">
        <f>IF(B4331="NET","",IF(B4331="","",IFERROR(VLOOKUP(N4331,EAN!$A:$B,2,FALSE),"MANGLER - MÅ OPPDATERE EAN-FANEN")))</f>
        <v/>
      </c>
      <c r="P4331" s="171">
        <f t="shared" si="208"/>
        <v>0</v>
      </c>
      <c r="Q4331" s="171">
        <f t="shared" si="209"/>
        <v>0</v>
      </c>
      <c r="S4331" s="102" t="str">
        <f>IF(B4331="NET","",IFERROR(VLOOKUP(O4331,'2) Order Form'!$V$9:$V$905,1,FALSE),"Ikke med I order form"))</f>
        <v>Ikke med I order form</v>
      </c>
    </row>
    <row r="4332" spans="13:19">
      <c r="M4332" s="181"/>
      <c r="N4332" s="171" t="str">
        <f t="shared" si="207"/>
        <v>-</v>
      </c>
      <c r="O4332" s="172" t="str">
        <f>IF(B4332="NET","",IF(B4332="","",IFERROR(VLOOKUP(N4332,EAN!$A:$B,2,FALSE),"MANGLER - MÅ OPPDATERE EAN-FANEN")))</f>
        <v/>
      </c>
      <c r="P4332" s="171">
        <f t="shared" si="208"/>
        <v>0</v>
      </c>
      <c r="Q4332" s="171">
        <f t="shared" si="209"/>
        <v>0</v>
      </c>
      <c r="S4332" s="102" t="str">
        <f>IF(B4332="NET","",IFERROR(VLOOKUP(O4332,'2) Order Form'!$V$9:$V$905,1,FALSE),"Ikke med I order form"))</f>
        <v>Ikke med I order form</v>
      </c>
    </row>
    <row r="4333" spans="13:19">
      <c r="M4333" s="181"/>
      <c r="N4333" s="171" t="str">
        <f t="shared" si="207"/>
        <v>-</v>
      </c>
      <c r="O4333" s="172" t="str">
        <f>IF(B4333="NET","",IF(B4333="","",IFERROR(VLOOKUP(N4333,EAN!$A:$B,2,FALSE),"MANGLER - MÅ OPPDATERE EAN-FANEN")))</f>
        <v/>
      </c>
      <c r="P4333" s="171">
        <f t="shared" si="208"/>
        <v>0</v>
      </c>
      <c r="Q4333" s="171">
        <f t="shared" si="209"/>
        <v>0</v>
      </c>
      <c r="S4333" s="102" t="str">
        <f>IF(B4333="NET","",IFERROR(VLOOKUP(O4333,'2) Order Form'!$V$9:$V$905,1,FALSE),"Ikke med I order form"))</f>
        <v>Ikke med I order form</v>
      </c>
    </row>
    <row r="4334" spans="13:19">
      <c r="M4334" s="181"/>
      <c r="N4334" s="171" t="str">
        <f t="shared" si="207"/>
        <v>-</v>
      </c>
      <c r="O4334" s="172" t="str">
        <f>IF(B4334="NET","",IF(B4334="","",IFERROR(VLOOKUP(N4334,EAN!$A:$B,2,FALSE),"MANGLER - MÅ OPPDATERE EAN-FANEN")))</f>
        <v/>
      </c>
      <c r="P4334" s="171">
        <f t="shared" si="208"/>
        <v>0</v>
      </c>
      <c r="Q4334" s="171">
        <f t="shared" si="209"/>
        <v>0</v>
      </c>
      <c r="S4334" s="102" t="str">
        <f>IF(B4334="NET","",IFERROR(VLOOKUP(O4334,'2) Order Form'!$V$9:$V$905,1,FALSE),"Ikke med I order form"))</f>
        <v>Ikke med I order form</v>
      </c>
    </row>
    <row r="4335" spans="13:19">
      <c r="M4335" s="181"/>
      <c r="N4335" s="171" t="str">
        <f t="shared" si="207"/>
        <v>-</v>
      </c>
      <c r="O4335" s="172" t="str">
        <f>IF(B4335="NET","",IF(B4335="","",IFERROR(VLOOKUP(N4335,EAN!$A:$B,2,FALSE),"MANGLER - MÅ OPPDATERE EAN-FANEN")))</f>
        <v/>
      </c>
      <c r="P4335" s="171">
        <f t="shared" si="208"/>
        <v>0</v>
      </c>
      <c r="Q4335" s="171">
        <f t="shared" si="209"/>
        <v>0</v>
      </c>
      <c r="S4335" s="102" t="str">
        <f>IF(B4335="NET","",IFERROR(VLOOKUP(O4335,'2) Order Form'!$V$9:$V$905,1,FALSE),"Ikke med I order form"))</f>
        <v>Ikke med I order form</v>
      </c>
    </row>
    <row r="4336" spans="13:19">
      <c r="M4336" s="181"/>
      <c r="N4336" s="171" t="str">
        <f t="shared" si="207"/>
        <v>-</v>
      </c>
      <c r="O4336" s="172" t="str">
        <f>IF(B4336="NET","",IF(B4336="","",IFERROR(VLOOKUP(N4336,EAN!$A:$B,2,FALSE),"MANGLER - MÅ OPPDATERE EAN-FANEN")))</f>
        <v/>
      </c>
      <c r="P4336" s="171">
        <f t="shared" si="208"/>
        <v>0</v>
      </c>
      <c r="Q4336" s="171">
        <f t="shared" si="209"/>
        <v>0</v>
      </c>
      <c r="S4336" s="102" t="str">
        <f>IF(B4336="NET","",IFERROR(VLOOKUP(O4336,'2) Order Form'!$V$9:$V$905,1,FALSE),"Ikke med I order form"))</f>
        <v>Ikke med I order form</v>
      </c>
    </row>
    <row r="4337" spans="13:19">
      <c r="M4337" s="181"/>
      <c r="N4337" s="171" t="str">
        <f t="shared" si="207"/>
        <v>-</v>
      </c>
      <c r="O4337" s="172" t="str">
        <f>IF(B4337="NET","",IF(B4337="","",IFERROR(VLOOKUP(N4337,EAN!$A:$B,2,FALSE),"MANGLER - MÅ OPPDATERE EAN-FANEN")))</f>
        <v/>
      </c>
      <c r="P4337" s="171">
        <f t="shared" si="208"/>
        <v>0</v>
      </c>
      <c r="Q4337" s="171">
        <f t="shared" si="209"/>
        <v>0</v>
      </c>
      <c r="S4337" s="102" t="str">
        <f>IF(B4337="NET","",IFERROR(VLOOKUP(O4337,'2) Order Form'!$V$9:$V$905,1,FALSE),"Ikke med I order form"))</f>
        <v>Ikke med I order form</v>
      </c>
    </row>
    <row r="4338" spans="13:19">
      <c r="M4338" s="181"/>
      <c r="N4338" s="171" t="str">
        <f t="shared" si="207"/>
        <v>-</v>
      </c>
      <c r="O4338" s="172" t="str">
        <f>IF(B4338="NET","",IF(B4338="","",IFERROR(VLOOKUP(N4338,EAN!$A:$B,2,FALSE),"MANGLER - MÅ OPPDATERE EAN-FANEN")))</f>
        <v/>
      </c>
      <c r="P4338" s="171">
        <f t="shared" si="208"/>
        <v>0</v>
      </c>
      <c r="Q4338" s="171">
        <f t="shared" si="209"/>
        <v>0</v>
      </c>
      <c r="S4338" s="102" t="str">
        <f>IF(B4338="NET","",IFERROR(VLOOKUP(O4338,'2) Order Form'!$V$9:$V$905,1,FALSE),"Ikke med I order form"))</f>
        <v>Ikke med I order form</v>
      </c>
    </row>
    <row r="4339" spans="13:19">
      <c r="M4339" s="181"/>
      <c r="N4339" s="171" t="str">
        <f t="shared" si="207"/>
        <v>-</v>
      </c>
      <c r="O4339" s="172" t="str">
        <f>IF(B4339="NET","",IF(B4339="","",IFERROR(VLOOKUP(N4339,EAN!$A:$B,2,FALSE),"MANGLER - MÅ OPPDATERE EAN-FANEN")))</f>
        <v/>
      </c>
      <c r="P4339" s="171">
        <f t="shared" si="208"/>
        <v>0</v>
      </c>
      <c r="Q4339" s="171">
        <f t="shared" si="209"/>
        <v>0</v>
      </c>
      <c r="S4339" s="102" t="str">
        <f>IF(B4339="NET","",IFERROR(VLOOKUP(O4339,'2) Order Form'!$V$9:$V$905,1,FALSE),"Ikke med I order form"))</f>
        <v>Ikke med I order form</v>
      </c>
    </row>
    <row r="4340" spans="13:19">
      <c r="M4340" s="181"/>
      <c r="N4340" s="171" t="str">
        <f t="shared" si="207"/>
        <v>-</v>
      </c>
      <c r="O4340" s="172" t="str">
        <f>IF(B4340="NET","",IF(B4340="","",IFERROR(VLOOKUP(N4340,EAN!$A:$B,2,FALSE),"MANGLER - MÅ OPPDATERE EAN-FANEN")))</f>
        <v/>
      </c>
      <c r="P4340" s="171">
        <f t="shared" si="208"/>
        <v>0</v>
      </c>
      <c r="Q4340" s="171">
        <f t="shared" si="209"/>
        <v>0</v>
      </c>
      <c r="S4340" s="102" t="str">
        <f>IF(B4340="NET","",IFERROR(VLOOKUP(O4340,'2) Order Form'!$V$9:$V$905,1,FALSE),"Ikke med I order form"))</f>
        <v>Ikke med I order form</v>
      </c>
    </row>
    <row r="4341" spans="13:19">
      <c r="M4341" s="181"/>
      <c r="N4341" s="171" t="str">
        <f t="shared" si="207"/>
        <v>-</v>
      </c>
      <c r="O4341" s="172" t="str">
        <f>IF(B4341="NET","",IF(B4341="","",IFERROR(VLOOKUP(N4341,EAN!$A:$B,2,FALSE),"MANGLER - MÅ OPPDATERE EAN-FANEN")))</f>
        <v/>
      </c>
      <c r="P4341" s="171">
        <f t="shared" si="208"/>
        <v>0</v>
      </c>
      <c r="Q4341" s="171">
        <f t="shared" si="209"/>
        <v>0</v>
      </c>
      <c r="S4341" s="102" t="str">
        <f>IF(B4341="NET","",IFERROR(VLOOKUP(O4341,'2) Order Form'!$V$9:$V$905,1,FALSE),"Ikke med I order form"))</f>
        <v>Ikke med I order form</v>
      </c>
    </row>
    <row r="4342" spans="13:19">
      <c r="M4342" s="181"/>
      <c r="N4342" s="171" t="str">
        <f t="shared" si="207"/>
        <v>-</v>
      </c>
      <c r="O4342" s="172" t="str">
        <f>IF(B4342="NET","",IF(B4342="","",IFERROR(VLOOKUP(N4342,EAN!$A:$B,2,FALSE),"MANGLER - MÅ OPPDATERE EAN-FANEN")))</f>
        <v/>
      </c>
      <c r="P4342" s="171">
        <f t="shared" si="208"/>
        <v>0</v>
      </c>
      <c r="Q4342" s="171">
        <f t="shared" si="209"/>
        <v>0</v>
      </c>
      <c r="S4342" s="102" t="str">
        <f>IF(B4342="NET","",IFERROR(VLOOKUP(O4342,'2) Order Form'!$V$9:$V$905,1,FALSE),"Ikke med I order form"))</f>
        <v>Ikke med I order form</v>
      </c>
    </row>
    <row r="4343" spans="13:19">
      <c r="M4343" s="181"/>
      <c r="N4343" s="171" t="str">
        <f t="shared" si="207"/>
        <v>-</v>
      </c>
      <c r="O4343" s="172" t="str">
        <f>IF(B4343="NET","",IF(B4343="","",IFERROR(VLOOKUP(N4343,EAN!$A:$B,2,FALSE),"MANGLER - MÅ OPPDATERE EAN-FANEN")))</f>
        <v/>
      </c>
      <c r="P4343" s="171">
        <f t="shared" si="208"/>
        <v>0</v>
      </c>
      <c r="Q4343" s="171">
        <f t="shared" si="209"/>
        <v>0</v>
      </c>
      <c r="S4343" s="102" t="str">
        <f>IF(B4343="NET","",IFERROR(VLOOKUP(O4343,'2) Order Form'!$V$9:$V$905,1,FALSE),"Ikke med I order form"))</f>
        <v>Ikke med I order form</v>
      </c>
    </row>
    <row r="4344" spans="13:19">
      <c r="M4344" s="181"/>
      <c r="N4344" s="171" t="str">
        <f t="shared" si="207"/>
        <v>-</v>
      </c>
      <c r="O4344" s="172" t="str">
        <f>IF(B4344="NET","",IF(B4344="","",IFERROR(VLOOKUP(N4344,EAN!$A:$B,2,FALSE),"MANGLER - MÅ OPPDATERE EAN-FANEN")))</f>
        <v/>
      </c>
      <c r="P4344" s="171">
        <f t="shared" si="208"/>
        <v>0</v>
      </c>
      <c r="Q4344" s="171">
        <f t="shared" si="209"/>
        <v>0</v>
      </c>
      <c r="S4344" s="102" t="str">
        <f>IF(B4344="NET","",IFERROR(VLOOKUP(O4344,'2) Order Form'!$V$9:$V$905,1,FALSE),"Ikke med I order form"))</f>
        <v>Ikke med I order form</v>
      </c>
    </row>
    <row r="4345" spans="13:19">
      <c r="M4345" s="181"/>
      <c r="N4345" s="171" t="str">
        <f t="shared" si="207"/>
        <v>-</v>
      </c>
      <c r="O4345" s="172" t="str">
        <f>IF(B4345="NET","",IF(B4345="","",IFERROR(VLOOKUP(N4345,EAN!$A:$B,2,FALSE),"MANGLER - MÅ OPPDATERE EAN-FANEN")))</f>
        <v/>
      </c>
      <c r="P4345" s="171">
        <f t="shared" si="208"/>
        <v>0</v>
      </c>
      <c r="Q4345" s="171">
        <f t="shared" si="209"/>
        <v>0</v>
      </c>
      <c r="S4345" s="102" t="str">
        <f>IF(B4345="NET","",IFERROR(VLOOKUP(O4345,'2) Order Form'!$V$9:$V$905,1,FALSE),"Ikke med I order form"))</f>
        <v>Ikke med I order form</v>
      </c>
    </row>
    <row r="4346" spans="13:19">
      <c r="M4346" s="181"/>
      <c r="N4346" s="171" t="str">
        <f t="shared" si="207"/>
        <v>-</v>
      </c>
      <c r="O4346" s="172" t="str">
        <f>IF(B4346="NET","",IF(B4346="","",IFERROR(VLOOKUP(N4346,EAN!$A:$B,2,FALSE),"MANGLER - MÅ OPPDATERE EAN-FANEN")))</f>
        <v/>
      </c>
      <c r="P4346" s="171">
        <f t="shared" si="208"/>
        <v>0</v>
      </c>
      <c r="Q4346" s="171">
        <f t="shared" si="209"/>
        <v>0</v>
      </c>
      <c r="S4346" s="102" t="str">
        <f>IF(B4346="NET","",IFERROR(VLOOKUP(O4346,'2) Order Form'!$V$9:$V$905,1,FALSE),"Ikke med I order form"))</f>
        <v>Ikke med I order form</v>
      </c>
    </row>
    <row r="4347" spans="13:19">
      <c r="M4347" s="181"/>
      <c r="N4347" s="171" t="str">
        <f t="shared" si="207"/>
        <v>-</v>
      </c>
      <c r="O4347" s="172" t="str">
        <f>IF(B4347="NET","",IF(B4347="","",IFERROR(VLOOKUP(N4347,EAN!$A:$B,2,FALSE),"MANGLER - MÅ OPPDATERE EAN-FANEN")))</f>
        <v/>
      </c>
      <c r="P4347" s="171">
        <f t="shared" si="208"/>
        <v>0</v>
      </c>
      <c r="Q4347" s="171">
        <f t="shared" si="209"/>
        <v>0</v>
      </c>
      <c r="S4347" s="102" t="str">
        <f>IF(B4347="NET","",IFERROR(VLOOKUP(O4347,'2) Order Form'!$V$9:$V$905,1,FALSE),"Ikke med I order form"))</f>
        <v>Ikke med I order form</v>
      </c>
    </row>
    <row r="4348" spans="13:19">
      <c r="M4348" s="181"/>
      <c r="N4348" s="171" t="str">
        <f t="shared" si="207"/>
        <v>-</v>
      </c>
      <c r="O4348" s="172" t="str">
        <f>IF(B4348="NET","",IF(B4348="","",IFERROR(VLOOKUP(N4348,EAN!$A:$B,2,FALSE),"MANGLER - MÅ OPPDATERE EAN-FANEN")))</f>
        <v/>
      </c>
      <c r="P4348" s="171">
        <f t="shared" si="208"/>
        <v>0</v>
      </c>
      <c r="Q4348" s="171">
        <f t="shared" si="209"/>
        <v>0</v>
      </c>
      <c r="S4348" s="102" t="str">
        <f>IF(B4348="NET","",IFERROR(VLOOKUP(O4348,'2) Order Form'!$V$9:$V$905,1,FALSE),"Ikke med I order form"))</f>
        <v>Ikke med I order form</v>
      </c>
    </row>
    <row r="4349" spans="13:19">
      <c r="M4349" s="181"/>
      <c r="N4349" s="171" t="str">
        <f t="shared" si="207"/>
        <v>-</v>
      </c>
      <c r="O4349" s="172" t="str">
        <f>IF(B4349="NET","",IF(B4349="","",IFERROR(VLOOKUP(N4349,EAN!$A:$B,2,FALSE),"MANGLER - MÅ OPPDATERE EAN-FANEN")))</f>
        <v/>
      </c>
      <c r="P4349" s="171">
        <f t="shared" si="208"/>
        <v>0</v>
      </c>
      <c r="Q4349" s="171">
        <f t="shared" si="209"/>
        <v>0</v>
      </c>
      <c r="S4349" s="102" t="str">
        <f>IF(B4349="NET","",IFERROR(VLOOKUP(O4349,'2) Order Form'!$V$9:$V$905,1,FALSE),"Ikke med I order form"))</f>
        <v>Ikke med I order form</v>
      </c>
    </row>
    <row r="4350" spans="13:19">
      <c r="M4350" s="181"/>
      <c r="N4350" s="171" t="str">
        <f t="shared" si="207"/>
        <v>-</v>
      </c>
      <c r="O4350" s="172" t="str">
        <f>IF(B4350="NET","",IF(B4350="","",IFERROR(VLOOKUP(N4350,EAN!$A:$B,2,FALSE),"MANGLER - MÅ OPPDATERE EAN-FANEN")))</f>
        <v/>
      </c>
      <c r="P4350" s="171">
        <f t="shared" si="208"/>
        <v>0</v>
      </c>
      <c r="Q4350" s="171">
        <f t="shared" si="209"/>
        <v>0</v>
      </c>
      <c r="S4350" s="102" t="str">
        <f>IF(B4350="NET","",IFERROR(VLOOKUP(O4350,'2) Order Form'!$V$9:$V$905,1,FALSE),"Ikke med I order form"))</f>
        <v>Ikke med I order form</v>
      </c>
    </row>
    <row r="4351" spans="13:19">
      <c r="M4351" s="181"/>
      <c r="N4351" s="171" t="str">
        <f t="shared" si="207"/>
        <v>-</v>
      </c>
      <c r="O4351" s="172" t="str">
        <f>IF(B4351="NET","",IF(B4351="","",IFERROR(VLOOKUP(N4351,EAN!$A:$B,2,FALSE),"MANGLER - MÅ OPPDATERE EAN-FANEN")))</f>
        <v/>
      </c>
      <c r="P4351" s="171">
        <f t="shared" si="208"/>
        <v>0</v>
      </c>
      <c r="Q4351" s="171">
        <f t="shared" si="209"/>
        <v>0</v>
      </c>
      <c r="S4351" s="102" t="str">
        <f>IF(B4351="NET","",IFERROR(VLOOKUP(O4351,'2) Order Form'!$V$9:$V$905,1,FALSE),"Ikke med I order form"))</f>
        <v>Ikke med I order form</v>
      </c>
    </row>
    <row r="4352" spans="13:19">
      <c r="M4352" s="181"/>
      <c r="N4352" s="171" t="str">
        <f t="shared" si="207"/>
        <v>-</v>
      </c>
      <c r="O4352" s="172" t="str">
        <f>IF(B4352="NET","",IF(B4352="","",IFERROR(VLOOKUP(N4352,EAN!$A:$B,2,FALSE),"MANGLER - MÅ OPPDATERE EAN-FANEN")))</f>
        <v/>
      </c>
      <c r="P4352" s="171">
        <f t="shared" si="208"/>
        <v>0</v>
      </c>
      <c r="Q4352" s="171">
        <f t="shared" si="209"/>
        <v>0</v>
      </c>
      <c r="S4352" s="102" t="str">
        <f>IF(B4352="NET","",IFERROR(VLOOKUP(O4352,'2) Order Form'!$V$9:$V$905,1,FALSE),"Ikke med I order form"))</f>
        <v>Ikke med I order form</v>
      </c>
    </row>
    <row r="4353" spans="13:19">
      <c r="M4353" s="181"/>
      <c r="N4353" s="171" t="str">
        <f t="shared" si="207"/>
        <v>-</v>
      </c>
      <c r="O4353" s="172" t="str">
        <f>IF(B4353="NET","",IF(B4353="","",IFERROR(VLOOKUP(N4353,EAN!$A:$B,2,FALSE),"MANGLER - MÅ OPPDATERE EAN-FANEN")))</f>
        <v/>
      </c>
      <c r="P4353" s="171">
        <f t="shared" si="208"/>
        <v>0</v>
      </c>
      <c r="Q4353" s="171">
        <f t="shared" si="209"/>
        <v>0</v>
      </c>
      <c r="S4353" s="102" t="str">
        <f>IF(B4353="NET","",IFERROR(VLOOKUP(O4353,'2) Order Form'!$V$9:$V$905,1,FALSE),"Ikke med I order form"))</f>
        <v>Ikke med I order form</v>
      </c>
    </row>
    <row r="4354" spans="13:19">
      <c r="M4354" s="181"/>
      <c r="N4354" s="171" t="str">
        <f t="shared" si="207"/>
        <v>-</v>
      </c>
      <c r="O4354" s="172" t="str">
        <f>IF(B4354="NET","",IF(B4354="","",IFERROR(VLOOKUP(N4354,EAN!$A:$B,2,FALSE),"MANGLER - MÅ OPPDATERE EAN-FANEN")))</f>
        <v/>
      </c>
      <c r="P4354" s="171">
        <f t="shared" si="208"/>
        <v>0</v>
      </c>
      <c r="Q4354" s="171">
        <f t="shared" si="209"/>
        <v>0</v>
      </c>
      <c r="S4354" s="102" t="str">
        <f>IF(B4354="NET","",IFERROR(VLOOKUP(O4354,'2) Order Form'!$V$9:$V$905,1,FALSE),"Ikke med I order form"))</f>
        <v>Ikke med I order form</v>
      </c>
    </row>
    <row r="4355" spans="13:19">
      <c r="M4355" s="181"/>
      <c r="N4355" s="171" t="str">
        <f t="shared" si="207"/>
        <v>-</v>
      </c>
      <c r="O4355" s="172" t="str">
        <f>IF(B4355="NET","",IF(B4355="","",IFERROR(VLOOKUP(N4355,EAN!$A:$B,2,FALSE),"MANGLER - MÅ OPPDATERE EAN-FANEN")))</f>
        <v/>
      </c>
      <c r="P4355" s="171">
        <f t="shared" si="208"/>
        <v>0</v>
      </c>
      <c r="Q4355" s="171">
        <f t="shared" si="209"/>
        <v>0</v>
      </c>
      <c r="S4355" s="102" t="str">
        <f>IF(B4355="NET","",IFERROR(VLOOKUP(O4355,'2) Order Form'!$V$9:$V$905,1,FALSE),"Ikke med I order form"))</f>
        <v>Ikke med I order form</v>
      </c>
    </row>
    <row r="4356" spans="13:19">
      <c r="M4356" s="181"/>
      <c r="N4356" s="171" t="str">
        <f t="shared" si="207"/>
        <v>-</v>
      </c>
      <c r="O4356" s="172" t="str">
        <f>IF(B4356="NET","",IF(B4356="","",IFERROR(VLOOKUP(N4356,EAN!$A:$B,2,FALSE),"MANGLER - MÅ OPPDATERE EAN-FANEN")))</f>
        <v/>
      </c>
      <c r="P4356" s="171">
        <f t="shared" si="208"/>
        <v>0</v>
      </c>
      <c r="Q4356" s="171">
        <f t="shared" si="209"/>
        <v>0</v>
      </c>
      <c r="S4356" s="102" t="str">
        <f>IF(B4356="NET","",IFERROR(VLOOKUP(O4356,'2) Order Form'!$V$9:$V$905,1,FALSE),"Ikke med I order form"))</f>
        <v>Ikke med I order form</v>
      </c>
    </row>
    <row r="4357" spans="13:19">
      <c r="M4357" s="181"/>
      <c r="N4357" s="171" t="str">
        <f t="shared" si="207"/>
        <v>-</v>
      </c>
      <c r="O4357" s="172" t="str">
        <f>IF(B4357="NET","",IF(B4357="","",IFERROR(VLOOKUP(N4357,EAN!$A:$B,2,FALSE),"MANGLER - MÅ OPPDATERE EAN-FANEN")))</f>
        <v/>
      </c>
      <c r="P4357" s="171">
        <f t="shared" si="208"/>
        <v>0</v>
      </c>
      <c r="Q4357" s="171">
        <f t="shared" si="209"/>
        <v>0</v>
      </c>
      <c r="S4357" s="102" t="str">
        <f>IF(B4357="NET","",IFERROR(VLOOKUP(O4357,'2) Order Form'!$V$9:$V$905,1,FALSE),"Ikke med I order form"))</f>
        <v>Ikke med I order form</v>
      </c>
    </row>
    <row r="4358" spans="13:19">
      <c r="M4358" s="181"/>
      <c r="N4358" s="171" t="str">
        <f t="shared" si="207"/>
        <v>-</v>
      </c>
      <c r="O4358" s="172" t="str">
        <f>IF(B4358="NET","",IF(B4358="","",IFERROR(VLOOKUP(N4358,EAN!$A:$B,2,FALSE),"MANGLER - MÅ OPPDATERE EAN-FANEN")))</f>
        <v/>
      </c>
      <c r="P4358" s="171">
        <f t="shared" si="208"/>
        <v>0</v>
      </c>
      <c r="Q4358" s="171">
        <f t="shared" si="209"/>
        <v>0</v>
      </c>
      <c r="S4358" s="102" t="str">
        <f>IF(B4358="NET","",IFERROR(VLOOKUP(O4358,'2) Order Form'!$V$9:$V$905,1,FALSE),"Ikke med I order form"))</f>
        <v>Ikke med I order form</v>
      </c>
    </row>
    <row r="4359" spans="13:19">
      <c r="M4359" s="181"/>
      <c r="N4359" s="171" t="str">
        <f t="shared" si="207"/>
        <v>-</v>
      </c>
      <c r="O4359" s="172" t="str">
        <f>IF(B4359="NET","",IF(B4359="","",IFERROR(VLOOKUP(N4359,EAN!$A:$B,2,FALSE),"MANGLER - MÅ OPPDATERE EAN-FANEN")))</f>
        <v/>
      </c>
      <c r="P4359" s="171">
        <f t="shared" si="208"/>
        <v>0</v>
      </c>
      <c r="Q4359" s="171">
        <f t="shared" si="209"/>
        <v>0</v>
      </c>
      <c r="S4359" s="102" t="str">
        <f>IF(B4359="NET","",IFERROR(VLOOKUP(O4359,'2) Order Form'!$V$9:$V$905,1,FALSE),"Ikke med I order form"))</f>
        <v>Ikke med I order form</v>
      </c>
    </row>
    <row r="4360" spans="13:19">
      <c r="M4360" s="181"/>
      <c r="N4360" s="171" t="str">
        <f t="shared" si="207"/>
        <v>-</v>
      </c>
      <c r="O4360" s="172" t="str">
        <f>IF(B4360="NET","",IF(B4360="","",IFERROR(VLOOKUP(N4360,EAN!$A:$B,2,FALSE),"MANGLER - MÅ OPPDATERE EAN-FANEN")))</f>
        <v/>
      </c>
      <c r="P4360" s="171">
        <f t="shared" si="208"/>
        <v>0</v>
      </c>
      <c r="Q4360" s="171">
        <f t="shared" si="209"/>
        <v>0</v>
      </c>
      <c r="S4360" s="102" t="str">
        <f>IF(B4360="NET","",IFERROR(VLOOKUP(O4360,'2) Order Form'!$V$9:$V$905,1,FALSE),"Ikke med I order form"))</f>
        <v>Ikke med I order form</v>
      </c>
    </row>
    <row r="4361" spans="13:19">
      <c r="M4361" s="181"/>
      <c r="N4361" s="171" t="str">
        <f t="shared" si="207"/>
        <v>-</v>
      </c>
      <c r="O4361" s="172" t="str">
        <f>IF(B4361="NET","",IF(B4361="","",IFERROR(VLOOKUP(N4361,EAN!$A:$B,2,FALSE),"MANGLER - MÅ OPPDATERE EAN-FANEN")))</f>
        <v/>
      </c>
      <c r="P4361" s="171">
        <f t="shared" si="208"/>
        <v>0</v>
      </c>
      <c r="Q4361" s="171">
        <f t="shared" si="209"/>
        <v>0</v>
      </c>
      <c r="S4361" s="102" t="str">
        <f>IF(B4361="NET","",IFERROR(VLOOKUP(O4361,'2) Order Form'!$V$9:$V$905,1,FALSE),"Ikke med I order form"))</f>
        <v>Ikke med I order form</v>
      </c>
    </row>
    <row r="4362" spans="13:19">
      <c r="M4362" s="181"/>
      <c r="N4362" s="171" t="str">
        <f t="shared" si="207"/>
        <v>-</v>
      </c>
      <c r="O4362" s="172" t="str">
        <f>IF(B4362="NET","",IF(B4362="","",IFERROR(VLOOKUP(N4362,EAN!$A:$B,2,FALSE),"MANGLER - MÅ OPPDATERE EAN-FANEN")))</f>
        <v/>
      </c>
      <c r="P4362" s="171">
        <f t="shared" si="208"/>
        <v>0</v>
      </c>
      <c r="Q4362" s="171">
        <f t="shared" si="209"/>
        <v>0</v>
      </c>
      <c r="S4362" s="102" t="str">
        <f>IF(B4362="NET","",IFERROR(VLOOKUP(O4362,'2) Order Form'!$V$9:$V$905,1,FALSE),"Ikke med I order form"))</f>
        <v>Ikke med I order form</v>
      </c>
    </row>
    <row r="4363" spans="13:19">
      <c r="M4363" s="181"/>
      <c r="N4363" s="171" t="str">
        <f t="shared" si="207"/>
        <v>-</v>
      </c>
      <c r="O4363" s="172" t="str">
        <f>IF(B4363="NET","",IF(B4363="","",IFERROR(VLOOKUP(N4363,EAN!$A:$B,2,FALSE),"MANGLER - MÅ OPPDATERE EAN-FANEN")))</f>
        <v/>
      </c>
      <c r="P4363" s="171">
        <f t="shared" si="208"/>
        <v>0</v>
      </c>
      <c r="Q4363" s="171">
        <f t="shared" si="209"/>
        <v>0</v>
      </c>
      <c r="S4363" s="102" t="str">
        <f>IF(B4363="NET","",IFERROR(VLOOKUP(O4363,'2) Order Form'!$V$9:$V$905,1,FALSE),"Ikke med I order form"))</f>
        <v>Ikke med I order form</v>
      </c>
    </row>
    <row r="4364" spans="13:19">
      <c r="M4364" s="181"/>
      <c r="N4364" s="171" t="str">
        <f t="shared" si="207"/>
        <v>-</v>
      </c>
      <c r="O4364" s="172" t="str">
        <f>IF(B4364="NET","",IF(B4364="","",IFERROR(VLOOKUP(N4364,EAN!$A:$B,2,FALSE),"MANGLER - MÅ OPPDATERE EAN-FANEN")))</f>
        <v/>
      </c>
      <c r="P4364" s="171">
        <f t="shared" si="208"/>
        <v>0</v>
      </c>
      <c r="Q4364" s="171">
        <f t="shared" si="209"/>
        <v>0</v>
      </c>
      <c r="S4364" s="102" t="str">
        <f>IF(B4364="NET","",IFERROR(VLOOKUP(O4364,'2) Order Form'!$V$9:$V$905,1,FALSE),"Ikke med I order form"))</f>
        <v>Ikke med I order form</v>
      </c>
    </row>
    <row r="4365" spans="13:19">
      <c r="M4365" s="181"/>
      <c r="N4365" s="171" t="str">
        <f t="shared" si="207"/>
        <v>-</v>
      </c>
      <c r="O4365" s="172" t="str">
        <f>IF(B4365="NET","",IF(B4365="","",IFERROR(VLOOKUP(N4365,EAN!$A:$B,2,FALSE),"MANGLER - MÅ OPPDATERE EAN-FANEN")))</f>
        <v/>
      </c>
      <c r="P4365" s="171">
        <f t="shared" si="208"/>
        <v>0</v>
      </c>
      <c r="Q4365" s="171">
        <f t="shared" si="209"/>
        <v>0</v>
      </c>
      <c r="S4365" s="102" t="str">
        <f>IF(B4365="NET","",IFERROR(VLOOKUP(O4365,'2) Order Form'!$V$9:$V$905,1,FALSE),"Ikke med I order form"))</f>
        <v>Ikke med I order form</v>
      </c>
    </row>
    <row r="4366" spans="13:19">
      <c r="M4366" s="181"/>
      <c r="N4366" s="171" t="str">
        <f t="shared" si="207"/>
        <v>-</v>
      </c>
      <c r="O4366" s="172" t="str">
        <f>IF(B4366="NET","",IF(B4366="","",IFERROR(VLOOKUP(N4366,EAN!$A:$B,2,FALSE),"MANGLER - MÅ OPPDATERE EAN-FANEN")))</f>
        <v/>
      </c>
      <c r="P4366" s="171">
        <f t="shared" si="208"/>
        <v>0</v>
      </c>
      <c r="Q4366" s="171">
        <f t="shared" si="209"/>
        <v>0</v>
      </c>
      <c r="S4366" s="102" t="str">
        <f>IF(B4366="NET","",IFERROR(VLOOKUP(O4366,'2) Order Form'!$V$9:$V$905,1,FALSE),"Ikke med I order form"))</f>
        <v>Ikke med I order form</v>
      </c>
    </row>
    <row r="4367" spans="13:19">
      <c r="M4367" s="181"/>
      <c r="N4367" s="171" t="str">
        <f t="shared" si="207"/>
        <v>-</v>
      </c>
      <c r="O4367" s="172" t="str">
        <f>IF(B4367="NET","",IF(B4367="","",IFERROR(VLOOKUP(N4367,EAN!$A:$B,2,FALSE),"MANGLER - MÅ OPPDATERE EAN-FANEN")))</f>
        <v/>
      </c>
      <c r="P4367" s="171">
        <f t="shared" si="208"/>
        <v>0</v>
      </c>
      <c r="Q4367" s="171">
        <f t="shared" si="209"/>
        <v>0</v>
      </c>
      <c r="S4367" s="102" t="str">
        <f>IF(B4367="NET","",IFERROR(VLOOKUP(O4367,'2) Order Form'!$V$9:$V$905,1,FALSE),"Ikke med I order form"))</f>
        <v>Ikke med I order form</v>
      </c>
    </row>
    <row r="4368" spans="13:19">
      <c r="M4368" s="181"/>
      <c r="N4368" s="171" t="str">
        <f t="shared" si="207"/>
        <v>-</v>
      </c>
      <c r="O4368" s="172" t="str">
        <f>IF(B4368="NET","",IF(B4368="","",IFERROR(VLOOKUP(N4368,EAN!$A:$B,2,FALSE),"MANGLER - MÅ OPPDATERE EAN-FANEN")))</f>
        <v/>
      </c>
      <c r="P4368" s="171">
        <f t="shared" si="208"/>
        <v>0</v>
      </c>
      <c r="Q4368" s="171">
        <f t="shared" si="209"/>
        <v>0</v>
      </c>
      <c r="S4368" s="102" t="str">
        <f>IF(B4368="NET","",IFERROR(VLOOKUP(O4368,'2) Order Form'!$V$9:$V$905,1,FALSE),"Ikke med I order form"))</f>
        <v>Ikke med I order form</v>
      </c>
    </row>
    <row r="4369" spans="13:19">
      <c r="M4369" s="181"/>
      <c r="N4369" s="171" t="str">
        <f t="shared" si="207"/>
        <v>-</v>
      </c>
      <c r="O4369" s="172" t="str">
        <f>IF(B4369="NET","",IF(B4369="","",IFERROR(VLOOKUP(N4369,EAN!$A:$B,2,FALSE),"MANGLER - MÅ OPPDATERE EAN-FANEN")))</f>
        <v/>
      </c>
      <c r="P4369" s="171">
        <f t="shared" si="208"/>
        <v>0</v>
      </c>
      <c r="Q4369" s="171">
        <f t="shared" si="209"/>
        <v>0</v>
      </c>
      <c r="S4369" s="102" t="str">
        <f>IF(B4369="NET","",IFERROR(VLOOKUP(O4369,'2) Order Form'!$V$9:$V$905,1,FALSE),"Ikke med I order form"))</f>
        <v>Ikke med I order form</v>
      </c>
    </row>
    <row r="4370" spans="13:19">
      <c r="M4370" s="181"/>
      <c r="N4370" s="171" t="str">
        <f t="shared" si="207"/>
        <v>-</v>
      </c>
      <c r="O4370" s="172" t="str">
        <f>IF(B4370="NET","",IF(B4370="","",IFERROR(VLOOKUP(N4370,EAN!$A:$B,2,FALSE),"MANGLER - MÅ OPPDATERE EAN-FANEN")))</f>
        <v/>
      </c>
      <c r="P4370" s="171">
        <f t="shared" si="208"/>
        <v>0</v>
      </c>
      <c r="Q4370" s="171">
        <f t="shared" si="209"/>
        <v>0</v>
      </c>
      <c r="S4370" s="102" t="str">
        <f>IF(B4370="NET","",IFERROR(VLOOKUP(O4370,'2) Order Form'!$V$9:$V$905,1,FALSE),"Ikke med I order form"))</f>
        <v>Ikke med I order form</v>
      </c>
    </row>
    <row r="4371" spans="13:19">
      <c r="M4371" s="181"/>
      <c r="N4371" s="171" t="str">
        <f t="shared" si="207"/>
        <v>-</v>
      </c>
      <c r="O4371" s="172" t="str">
        <f>IF(B4371="NET","",IF(B4371="","",IFERROR(VLOOKUP(N4371,EAN!$A:$B,2,FALSE),"MANGLER - MÅ OPPDATERE EAN-FANEN")))</f>
        <v/>
      </c>
      <c r="P4371" s="171">
        <f t="shared" si="208"/>
        <v>0</v>
      </c>
      <c r="Q4371" s="171">
        <f t="shared" si="209"/>
        <v>0</v>
      </c>
      <c r="S4371" s="102" t="str">
        <f>IF(B4371="NET","",IFERROR(VLOOKUP(O4371,'2) Order Form'!$V$9:$V$905,1,FALSE),"Ikke med I order form"))</f>
        <v>Ikke med I order form</v>
      </c>
    </row>
    <row r="4372" spans="13:19">
      <c r="M4372" s="181"/>
      <c r="N4372" s="171" t="str">
        <f t="shared" si="207"/>
        <v>-</v>
      </c>
      <c r="O4372" s="172" t="str">
        <f>IF(B4372="NET","",IF(B4372="","",IFERROR(VLOOKUP(N4372,EAN!$A:$B,2,FALSE),"MANGLER - MÅ OPPDATERE EAN-FANEN")))</f>
        <v/>
      </c>
      <c r="P4372" s="171">
        <f t="shared" si="208"/>
        <v>0</v>
      </c>
      <c r="Q4372" s="171">
        <f t="shared" si="209"/>
        <v>0</v>
      </c>
      <c r="S4372" s="102" t="str">
        <f>IF(B4372="NET","",IFERROR(VLOOKUP(O4372,'2) Order Form'!$V$9:$V$905,1,FALSE),"Ikke med I order form"))</f>
        <v>Ikke med I order form</v>
      </c>
    </row>
    <row r="4373" spans="13:19">
      <c r="M4373" s="181"/>
      <c r="N4373" s="171" t="str">
        <f t="shared" si="207"/>
        <v>-</v>
      </c>
      <c r="O4373" s="172" t="str">
        <f>IF(B4373="NET","",IF(B4373="","",IFERROR(VLOOKUP(N4373,EAN!$A:$B,2,FALSE),"MANGLER - MÅ OPPDATERE EAN-FANEN")))</f>
        <v/>
      </c>
      <c r="P4373" s="171">
        <f t="shared" si="208"/>
        <v>0</v>
      </c>
      <c r="Q4373" s="171">
        <f t="shared" si="209"/>
        <v>0</v>
      </c>
      <c r="S4373" s="102" t="str">
        <f>IF(B4373="NET","",IFERROR(VLOOKUP(O4373,'2) Order Form'!$V$9:$V$905,1,FALSE),"Ikke med I order form"))</f>
        <v>Ikke med I order form</v>
      </c>
    </row>
    <row r="4374" spans="13:19">
      <c r="M4374" s="181"/>
      <c r="N4374" s="171" t="str">
        <f t="shared" si="207"/>
        <v>-</v>
      </c>
      <c r="O4374" s="172" t="str">
        <f>IF(B4374="NET","",IF(B4374="","",IFERROR(VLOOKUP(N4374,EAN!$A:$B,2,FALSE),"MANGLER - MÅ OPPDATERE EAN-FANEN")))</f>
        <v/>
      </c>
      <c r="P4374" s="171">
        <f t="shared" si="208"/>
        <v>0</v>
      </c>
      <c r="Q4374" s="171">
        <f t="shared" si="209"/>
        <v>0</v>
      </c>
      <c r="S4374" s="102" t="str">
        <f>IF(B4374="NET","",IFERROR(VLOOKUP(O4374,'2) Order Form'!$V$9:$V$905,1,FALSE),"Ikke med I order form"))</f>
        <v>Ikke med I order form</v>
      </c>
    </row>
    <row r="4375" spans="13:19">
      <c r="M4375" s="181"/>
      <c r="N4375" s="171" t="str">
        <f t="shared" si="207"/>
        <v>-</v>
      </c>
      <c r="O4375" s="172" t="str">
        <f>IF(B4375="NET","",IF(B4375="","",IFERROR(VLOOKUP(N4375,EAN!$A:$B,2,FALSE),"MANGLER - MÅ OPPDATERE EAN-FANEN")))</f>
        <v/>
      </c>
      <c r="P4375" s="171">
        <f t="shared" si="208"/>
        <v>0</v>
      </c>
      <c r="Q4375" s="171">
        <f t="shared" si="209"/>
        <v>0</v>
      </c>
      <c r="S4375" s="102" t="str">
        <f>IF(B4375="NET","",IFERROR(VLOOKUP(O4375,'2) Order Form'!$V$9:$V$905,1,FALSE),"Ikke med I order form"))</f>
        <v>Ikke med I order form</v>
      </c>
    </row>
    <row r="4376" spans="13:19">
      <c r="M4376" s="181"/>
      <c r="N4376" s="171" t="str">
        <f t="shared" si="207"/>
        <v>-</v>
      </c>
      <c r="O4376" s="172" t="str">
        <f>IF(B4376="NET","",IF(B4376="","",IFERROR(VLOOKUP(N4376,EAN!$A:$B,2,FALSE),"MANGLER - MÅ OPPDATERE EAN-FANEN")))</f>
        <v/>
      </c>
      <c r="P4376" s="171">
        <f t="shared" si="208"/>
        <v>0</v>
      </c>
      <c r="Q4376" s="171">
        <f t="shared" si="209"/>
        <v>0</v>
      </c>
      <c r="S4376" s="102" t="str">
        <f>IF(B4376="NET","",IFERROR(VLOOKUP(O4376,'2) Order Form'!$V$9:$V$905,1,FALSE),"Ikke med I order form"))</f>
        <v>Ikke med I order form</v>
      </c>
    </row>
    <row r="4377" spans="13:19">
      <c r="M4377" s="181"/>
      <c r="N4377" s="171" t="str">
        <f t="shared" si="207"/>
        <v>-</v>
      </c>
      <c r="O4377" s="172" t="str">
        <f>IF(B4377="NET","",IF(B4377="","",IFERROR(VLOOKUP(N4377,EAN!$A:$B,2,FALSE),"MANGLER - MÅ OPPDATERE EAN-FANEN")))</f>
        <v/>
      </c>
      <c r="P4377" s="171">
        <f t="shared" si="208"/>
        <v>0</v>
      </c>
      <c r="Q4377" s="171">
        <f t="shared" si="209"/>
        <v>0</v>
      </c>
      <c r="S4377" s="102" t="str">
        <f>IF(B4377="NET","",IFERROR(VLOOKUP(O4377,'2) Order Form'!$V$9:$V$905,1,FALSE),"Ikke med I order form"))</f>
        <v>Ikke med I order form</v>
      </c>
    </row>
    <row r="4378" spans="13:19">
      <c r="M4378" s="181"/>
      <c r="N4378" s="171" t="str">
        <f t="shared" si="207"/>
        <v>-</v>
      </c>
      <c r="O4378" s="172" t="str">
        <f>IF(B4378="NET","",IF(B4378="","",IFERROR(VLOOKUP(N4378,EAN!$A:$B,2,FALSE),"MANGLER - MÅ OPPDATERE EAN-FANEN")))</f>
        <v/>
      </c>
      <c r="P4378" s="171">
        <f t="shared" si="208"/>
        <v>0</v>
      </c>
      <c r="Q4378" s="171">
        <f t="shared" si="209"/>
        <v>0</v>
      </c>
      <c r="S4378" s="102" t="str">
        <f>IF(B4378="NET","",IFERROR(VLOOKUP(O4378,'2) Order Form'!$V$9:$V$905,1,FALSE),"Ikke med I order form"))</f>
        <v>Ikke med I order form</v>
      </c>
    </row>
    <row r="4379" spans="13:19">
      <c r="M4379" s="181"/>
      <c r="N4379" s="171" t="str">
        <f t="shared" si="207"/>
        <v>-</v>
      </c>
      <c r="O4379" s="172" t="str">
        <f>IF(B4379="NET","",IF(B4379="","",IFERROR(VLOOKUP(N4379,EAN!$A:$B,2,FALSE),"MANGLER - MÅ OPPDATERE EAN-FANEN")))</f>
        <v/>
      </c>
      <c r="P4379" s="171">
        <f t="shared" si="208"/>
        <v>0</v>
      </c>
      <c r="Q4379" s="171">
        <f t="shared" si="209"/>
        <v>0</v>
      </c>
      <c r="S4379" s="102" t="str">
        <f>IF(B4379="NET","",IFERROR(VLOOKUP(O4379,'2) Order Form'!$V$9:$V$905,1,FALSE),"Ikke med I order form"))</f>
        <v>Ikke med I order form</v>
      </c>
    </row>
    <row r="4380" spans="13:19">
      <c r="M4380" s="181"/>
      <c r="N4380" s="171" t="str">
        <f t="shared" si="207"/>
        <v>-</v>
      </c>
      <c r="O4380" s="172" t="str">
        <f>IF(B4380="NET","",IF(B4380="","",IFERROR(VLOOKUP(N4380,EAN!$A:$B,2,FALSE),"MANGLER - MÅ OPPDATERE EAN-FANEN")))</f>
        <v/>
      </c>
      <c r="P4380" s="171">
        <f t="shared" si="208"/>
        <v>0</v>
      </c>
      <c r="Q4380" s="171">
        <f t="shared" si="209"/>
        <v>0</v>
      </c>
      <c r="S4380" s="102" t="str">
        <f>IF(B4380="NET","",IFERROR(VLOOKUP(O4380,'2) Order Form'!$V$9:$V$905,1,FALSE),"Ikke med I order form"))</f>
        <v>Ikke med I order form</v>
      </c>
    </row>
    <row r="4381" spans="13:19">
      <c r="M4381" s="181"/>
      <c r="N4381" s="171" t="str">
        <f t="shared" ref="N4381:N4444" si="210">CONCATENATE(A4381,"-",D4381)</f>
        <v>-</v>
      </c>
      <c r="O4381" s="172" t="str">
        <f>IF(B4381="NET","",IF(B4381="","",IFERROR(VLOOKUP(N4381,EAN!$A:$B,2,FALSE),"MANGLER - MÅ OPPDATERE EAN-FANEN")))</f>
        <v/>
      </c>
      <c r="P4381" s="171">
        <f t="shared" ref="P4381:P4444" si="211">H4381</f>
        <v>0</v>
      </c>
      <c r="Q4381" s="171">
        <f t="shared" ref="Q4381:Q4444" si="212">L4381</f>
        <v>0</v>
      </c>
      <c r="S4381" s="102" t="str">
        <f>IF(B4381="NET","",IFERROR(VLOOKUP(O4381,'2) Order Form'!$V$9:$V$905,1,FALSE),"Ikke med I order form"))</f>
        <v>Ikke med I order form</v>
      </c>
    </row>
    <row r="4382" spans="13:19">
      <c r="M4382" s="181"/>
      <c r="N4382" s="171" t="str">
        <f t="shared" si="210"/>
        <v>-</v>
      </c>
      <c r="O4382" s="172" t="str">
        <f>IF(B4382="NET","",IF(B4382="","",IFERROR(VLOOKUP(N4382,EAN!$A:$B,2,FALSE),"MANGLER - MÅ OPPDATERE EAN-FANEN")))</f>
        <v/>
      </c>
      <c r="P4382" s="171">
        <f t="shared" si="211"/>
        <v>0</v>
      </c>
      <c r="Q4382" s="171">
        <f t="shared" si="212"/>
        <v>0</v>
      </c>
      <c r="S4382" s="102" t="str">
        <f>IF(B4382="NET","",IFERROR(VLOOKUP(O4382,'2) Order Form'!$V$9:$V$905,1,FALSE),"Ikke med I order form"))</f>
        <v>Ikke med I order form</v>
      </c>
    </row>
    <row r="4383" spans="13:19">
      <c r="M4383" s="181"/>
      <c r="N4383" s="171" t="str">
        <f t="shared" si="210"/>
        <v>-</v>
      </c>
      <c r="O4383" s="172" t="str">
        <f>IF(B4383="NET","",IF(B4383="","",IFERROR(VLOOKUP(N4383,EAN!$A:$B,2,FALSE),"MANGLER - MÅ OPPDATERE EAN-FANEN")))</f>
        <v/>
      </c>
      <c r="P4383" s="171">
        <f t="shared" si="211"/>
        <v>0</v>
      </c>
      <c r="Q4383" s="171">
        <f t="shared" si="212"/>
        <v>0</v>
      </c>
      <c r="S4383" s="102" t="str">
        <f>IF(B4383="NET","",IFERROR(VLOOKUP(O4383,'2) Order Form'!$V$9:$V$905,1,FALSE),"Ikke med I order form"))</f>
        <v>Ikke med I order form</v>
      </c>
    </row>
    <row r="4384" spans="13:19">
      <c r="M4384" s="181"/>
      <c r="N4384" s="171" t="str">
        <f t="shared" si="210"/>
        <v>-</v>
      </c>
      <c r="O4384" s="172" t="str">
        <f>IF(B4384="NET","",IF(B4384="","",IFERROR(VLOOKUP(N4384,EAN!$A:$B,2,FALSE),"MANGLER - MÅ OPPDATERE EAN-FANEN")))</f>
        <v/>
      </c>
      <c r="P4384" s="171">
        <f t="shared" si="211"/>
        <v>0</v>
      </c>
      <c r="Q4384" s="171">
        <f t="shared" si="212"/>
        <v>0</v>
      </c>
      <c r="S4384" s="102" t="str">
        <f>IF(B4384="NET","",IFERROR(VLOOKUP(O4384,'2) Order Form'!$V$9:$V$905,1,FALSE),"Ikke med I order form"))</f>
        <v>Ikke med I order form</v>
      </c>
    </row>
    <row r="4385" spans="13:19">
      <c r="M4385" s="181"/>
      <c r="N4385" s="171" t="str">
        <f t="shared" si="210"/>
        <v>-</v>
      </c>
      <c r="O4385" s="172" t="str">
        <f>IF(B4385="NET","",IF(B4385="","",IFERROR(VLOOKUP(N4385,EAN!$A:$B,2,FALSE),"MANGLER - MÅ OPPDATERE EAN-FANEN")))</f>
        <v/>
      </c>
      <c r="P4385" s="171">
        <f t="shared" si="211"/>
        <v>0</v>
      </c>
      <c r="Q4385" s="171">
        <f t="shared" si="212"/>
        <v>0</v>
      </c>
      <c r="S4385" s="102" t="str">
        <f>IF(B4385="NET","",IFERROR(VLOOKUP(O4385,'2) Order Form'!$V$9:$V$905,1,FALSE),"Ikke med I order form"))</f>
        <v>Ikke med I order form</v>
      </c>
    </row>
    <row r="4386" spans="13:19">
      <c r="M4386" s="181"/>
      <c r="N4386" s="171" t="str">
        <f t="shared" si="210"/>
        <v>-</v>
      </c>
      <c r="O4386" s="172" t="str">
        <f>IF(B4386="NET","",IF(B4386="","",IFERROR(VLOOKUP(N4386,EAN!$A:$B,2,FALSE),"MANGLER - MÅ OPPDATERE EAN-FANEN")))</f>
        <v/>
      </c>
      <c r="P4386" s="171">
        <f t="shared" si="211"/>
        <v>0</v>
      </c>
      <c r="Q4386" s="171">
        <f t="shared" si="212"/>
        <v>0</v>
      </c>
      <c r="S4386" s="102" t="str">
        <f>IF(B4386="NET","",IFERROR(VLOOKUP(O4386,'2) Order Form'!$V$9:$V$905,1,FALSE),"Ikke med I order form"))</f>
        <v>Ikke med I order form</v>
      </c>
    </row>
    <row r="4387" spans="13:19">
      <c r="M4387" s="181"/>
      <c r="N4387" s="171" t="str">
        <f t="shared" si="210"/>
        <v>-</v>
      </c>
      <c r="O4387" s="172" t="str">
        <f>IF(B4387="NET","",IF(B4387="","",IFERROR(VLOOKUP(N4387,EAN!$A:$B,2,FALSE),"MANGLER - MÅ OPPDATERE EAN-FANEN")))</f>
        <v/>
      </c>
      <c r="P4387" s="171">
        <f t="shared" si="211"/>
        <v>0</v>
      </c>
      <c r="Q4387" s="171">
        <f t="shared" si="212"/>
        <v>0</v>
      </c>
      <c r="S4387" s="102" t="str">
        <f>IF(B4387="NET","",IFERROR(VLOOKUP(O4387,'2) Order Form'!$V$9:$V$905,1,FALSE),"Ikke med I order form"))</f>
        <v>Ikke med I order form</v>
      </c>
    </row>
    <row r="4388" spans="13:19">
      <c r="M4388" s="181"/>
      <c r="N4388" s="171" t="str">
        <f t="shared" si="210"/>
        <v>-</v>
      </c>
      <c r="O4388" s="172" t="str">
        <f>IF(B4388="NET","",IF(B4388="","",IFERROR(VLOOKUP(N4388,EAN!$A:$B,2,FALSE),"MANGLER - MÅ OPPDATERE EAN-FANEN")))</f>
        <v/>
      </c>
      <c r="P4388" s="171">
        <f t="shared" si="211"/>
        <v>0</v>
      </c>
      <c r="Q4388" s="171">
        <f t="shared" si="212"/>
        <v>0</v>
      </c>
      <c r="S4388" s="102" t="str">
        <f>IF(B4388="NET","",IFERROR(VLOOKUP(O4388,'2) Order Form'!$V$9:$V$905,1,FALSE),"Ikke med I order form"))</f>
        <v>Ikke med I order form</v>
      </c>
    </row>
    <row r="4389" spans="13:19">
      <c r="M4389" s="181"/>
      <c r="N4389" s="171" t="str">
        <f t="shared" si="210"/>
        <v>-</v>
      </c>
      <c r="O4389" s="172" t="str">
        <f>IF(B4389="NET","",IF(B4389="","",IFERROR(VLOOKUP(N4389,EAN!$A:$B,2,FALSE),"MANGLER - MÅ OPPDATERE EAN-FANEN")))</f>
        <v/>
      </c>
      <c r="P4389" s="171">
        <f t="shared" si="211"/>
        <v>0</v>
      </c>
      <c r="Q4389" s="171">
        <f t="shared" si="212"/>
        <v>0</v>
      </c>
      <c r="S4389" s="102" t="str">
        <f>IF(B4389="NET","",IFERROR(VLOOKUP(O4389,'2) Order Form'!$V$9:$V$905,1,FALSE),"Ikke med I order form"))</f>
        <v>Ikke med I order form</v>
      </c>
    </row>
    <row r="4390" spans="13:19">
      <c r="M4390" s="181"/>
      <c r="N4390" s="171" t="str">
        <f t="shared" si="210"/>
        <v>-</v>
      </c>
      <c r="O4390" s="172" t="str">
        <f>IF(B4390="NET","",IF(B4390="","",IFERROR(VLOOKUP(N4390,EAN!$A:$B,2,FALSE),"MANGLER - MÅ OPPDATERE EAN-FANEN")))</f>
        <v/>
      </c>
      <c r="P4390" s="171">
        <f t="shared" si="211"/>
        <v>0</v>
      </c>
      <c r="Q4390" s="171">
        <f t="shared" si="212"/>
        <v>0</v>
      </c>
      <c r="S4390" s="102" t="str">
        <f>IF(B4390="NET","",IFERROR(VLOOKUP(O4390,'2) Order Form'!$V$9:$V$905,1,FALSE),"Ikke med I order form"))</f>
        <v>Ikke med I order form</v>
      </c>
    </row>
    <row r="4391" spans="13:19">
      <c r="M4391" s="181"/>
      <c r="N4391" s="171" t="str">
        <f t="shared" si="210"/>
        <v>-</v>
      </c>
      <c r="O4391" s="172" t="str">
        <f>IF(B4391="NET","",IF(B4391="","",IFERROR(VLOOKUP(N4391,EAN!$A:$B,2,FALSE),"MANGLER - MÅ OPPDATERE EAN-FANEN")))</f>
        <v/>
      </c>
      <c r="P4391" s="171">
        <f t="shared" si="211"/>
        <v>0</v>
      </c>
      <c r="Q4391" s="171">
        <f t="shared" si="212"/>
        <v>0</v>
      </c>
      <c r="S4391" s="102" t="str">
        <f>IF(B4391="NET","",IFERROR(VLOOKUP(O4391,'2) Order Form'!$V$9:$V$905,1,FALSE),"Ikke med I order form"))</f>
        <v>Ikke med I order form</v>
      </c>
    </row>
    <row r="4392" spans="13:19">
      <c r="M4392" s="181"/>
      <c r="N4392" s="171" t="str">
        <f t="shared" si="210"/>
        <v>-</v>
      </c>
      <c r="O4392" s="172" t="str">
        <f>IF(B4392="NET","",IF(B4392="","",IFERROR(VLOOKUP(N4392,EAN!$A:$B,2,FALSE),"MANGLER - MÅ OPPDATERE EAN-FANEN")))</f>
        <v/>
      </c>
      <c r="P4392" s="171">
        <f t="shared" si="211"/>
        <v>0</v>
      </c>
      <c r="Q4392" s="171">
        <f t="shared" si="212"/>
        <v>0</v>
      </c>
      <c r="S4392" s="102" t="str">
        <f>IF(B4392="NET","",IFERROR(VLOOKUP(O4392,'2) Order Form'!$V$9:$V$905,1,FALSE),"Ikke med I order form"))</f>
        <v>Ikke med I order form</v>
      </c>
    </row>
    <row r="4393" spans="13:19">
      <c r="M4393" s="181"/>
      <c r="N4393" s="171" t="str">
        <f t="shared" si="210"/>
        <v>-</v>
      </c>
      <c r="O4393" s="172" t="str">
        <f>IF(B4393="NET","",IF(B4393="","",IFERROR(VLOOKUP(N4393,EAN!$A:$B,2,FALSE),"MANGLER - MÅ OPPDATERE EAN-FANEN")))</f>
        <v/>
      </c>
      <c r="P4393" s="171">
        <f t="shared" si="211"/>
        <v>0</v>
      </c>
      <c r="Q4393" s="171">
        <f t="shared" si="212"/>
        <v>0</v>
      </c>
      <c r="S4393" s="102" t="str">
        <f>IF(B4393="NET","",IFERROR(VLOOKUP(O4393,'2) Order Form'!$V$9:$V$905,1,FALSE),"Ikke med I order form"))</f>
        <v>Ikke med I order form</v>
      </c>
    </row>
    <row r="4394" spans="13:19">
      <c r="M4394" s="181"/>
      <c r="N4394" s="171" t="str">
        <f t="shared" si="210"/>
        <v>-</v>
      </c>
      <c r="O4394" s="172" t="str">
        <f>IF(B4394="NET","",IF(B4394="","",IFERROR(VLOOKUP(N4394,EAN!$A:$B,2,FALSE),"MANGLER - MÅ OPPDATERE EAN-FANEN")))</f>
        <v/>
      </c>
      <c r="P4394" s="171">
        <f t="shared" si="211"/>
        <v>0</v>
      </c>
      <c r="Q4394" s="171">
        <f t="shared" si="212"/>
        <v>0</v>
      </c>
      <c r="S4394" s="102" t="str">
        <f>IF(B4394="NET","",IFERROR(VLOOKUP(O4394,'2) Order Form'!$V$9:$V$905,1,FALSE),"Ikke med I order form"))</f>
        <v>Ikke med I order form</v>
      </c>
    </row>
    <row r="4395" spans="13:19">
      <c r="M4395" s="181"/>
      <c r="N4395" s="171" t="str">
        <f t="shared" si="210"/>
        <v>-</v>
      </c>
      <c r="O4395" s="172" t="str">
        <f>IF(B4395="NET","",IF(B4395="","",IFERROR(VLOOKUP(N4395,EAN!$A:$B,2,FALSE),"MANGLER - MÅ OPPDATERE EAN-FANEN")))</f>
        <v/>
      </c>
      <c r="P4395" s="171">
        <f t="shared" si="211"/>
        <v>0</v>
      </c>
      <c r="Q4395" s="171">
        <f t="shared" si="212"/>
        <v>0</v>
      </c>
      <c r="S4395" s="102" t="str">
        <f>IF(B4395="NET","",IFERROR(VLOOKUP(O4395,'2) Order Form'!$V$9:$V$905,1,FALSE),"Ikke med I order form"))</f>
        <v>Ikke med I order form</v>
      </c>
    </row>
    <row r="4396" spans="13:19">
      <c r="M4396" s="181"/>
      <c r="N4396" s="171" t="str">
        <f t="shared" si="210"/>
        <v>-</v>
      </c>
      <c r="O4396" s="172" t="str">
        <f>IF(B4396="NET","",IF(B4396="","",IFERROR(VLOOKUP(N4396,EAN!$A:$B,2,FALSE),"MANGLER - MÅ OPPDATERE EAN-FANEN")))</f>
        <v/>
      </c>
      <c r="P4396" s="171">
        <f t="shared" si="211"/>
        <v>0</v>
      </c>
      <c r="Q4396" s="171">
        <f t="shared" si="212"/>
        <v>0</v>
      </c>
      <c r="S4396" s="102" t="str">
        <f>IF(B4396="NET","",IFERROR(VLOOKUP(O4396,'2) Order Form'!$V$9:$V$905,1,FALSE),"Ikke med I order form"))</f>
        <v>Ikke med I order form</v>
      </c>
    </row>
    <row r="4397" spans="13:19">
      <c r="M4397" s="181"/>
      <c r="N4397" s="171" t="str">
        <f t="shared" si="210"/>
        <v>-</v>
      </c>
      <c r="O4397" s="172" t="str">
        <f>IF(B4397="NET","",IF(B4397="","",IFERROR(VLOOKUP(N4397,EAN!$A:$B,2,FALSE),"MANGLER - MÅ OPPDATERE EAN-FANEN")))</f>
        <v/>
      </c>
      <c r="P4397" s="171">
        <f t="shared" si="211"/>
        <v>0</v>
      </c>
      <c r="Q4397" s="171">
        <f t="shared" si="212"/>
        <v>0</v>
      </c>
      <c r="S4397" s="102" t="str">
        <f>IF(B4397="NET","",IFERROR(VLOOKUP(O4397,'2) Order Form'!$V$9:$V$905,1,FALSE),"Ikke med I order form"))</f>
        <v>Ikke med I order form</v>
      </c>
    </row>
    <row r="4398" spans="13:19">
      <c r="M4398" s="181"/>
      <c r="N4398" s="171" t="str">
        <f t="shared" si="210"/>
        <v>-</v>
      </c>
      <c r="O4398" s="172" t="str">
        <f>IF(B4398="NET","",IF(B4398="","",IFERROR(VLOOKUP(N4398,EAN!$A:$B,2,FALSE),"MANGLER - MÅ OPPDATERE EAN-FANEN")))</f>
        <v/>
      </c>
      <c r="P4398" s="171">
        <f t="shared" si="211"/>
        <v>0</v>
      </c>
      <c r="Q4398" s="171">
        <f t="shared" si="212"/>
        <v>0</v>
      </c>
      <c r="S4398" s="102" t="str">
        <f>IF(B4398="NET","",IFERROR(VLOOKUP(O4398,'2) Order Form'!$V$9:$V$905,1,FALSE),"Ikke med I order form"))</f>
        <v>Ikke med I order form</v>
      </c>
    </row>
    <row r="4399" spans="13:19">
      <c r="M4399" s="181"/>
      <c r="N4399" s="171" t="str">
        <f t="shared" si="210"/>
        <v>-</v>
      </c>
      <c r="O4399" s="172" t="str">
        <f>IF(B4399="NET","",IF(B4399="","",IFERROR(VLOOKUP(N4399,EAN!$A:$B,2,FALSE),"MANGLER - MÅ OPPDATERE EAN-FANEN")))</f>
        <v/>
      </c>
      <c r="P4399" s="171">
        <f t="shared" si="211"/>
        <v>0</v>
      </c>
      <c r="Q4399" s="171">
        <f t="shared" si="212"/>
        <v>0</v>
      </c>
      <c r="S4399" s="102" t="str">
        <f>IF(B4399="NET","",IFERROR(VLOOKUP(O4399,'2) Order Form'!$V$9:$V$905,1,FALSE),"Ikke med I order form"))</f>
        <v>Ikke med I order form</v>
      </c>
    </row>
    <row r="4400" spans="13:19">
      <c r="M4400" s="181"/>
      <c r="N4400" s="171" t="str">
        <f t="shared" si="210"/>
        <v>-</v>
      </c>
      <c r="O4400" s="172" t="str">
        <f>IF(B4400="NET","",IF(B4400="","",IFERROR(VLOOKUP(N4400,EAN!$A:$B,2,FALSE),"MANGLER - MÅ OPPDATERE EAN-FANEN")))</f>
        <v/>
      </c>
      <c r="P4400" s="171">
        <f t="shared" si="211"/>
        <v>0</v>
      </c>
      <c r="Q4400" s="171">
        <f t="shared" si="212"/>
        <v>0</v>
      </c>
      <c r="S4400" s="102" t="str">
        <f>IF(B4400="NET","",IFERROR(VLOOKUP(O4400,'2) Order Form'!$V$9:$V$905,1,FALSE),"Ikke med I order form"))</f>
        <v>Ikke med I order form</v>
      </c>
    </row>
    <row r="4401" spans="13:19">
      <c r="M4401" s="181"/>
      <c r="N4401" s="171" t="str">
        <f t="shared" si="210"/>
        <v>-</v>
      </c>
      <c r="O4401" s="172" t="str">
        <f>IF(B4401="NET","",IF(B4401="","",IFERROR(VLOOKUP(N4401,EAN!$A:$B,2,FALSE),"MANGLER - MÅ OPPDATERE EAN-FANEN")))</f>
        <v/>
      </c>
      <c r="P4401" s="171">
        <f t="shared" si="211"/>
        <v>0</v>
      </c>
      <c r="Q4401" s="171">
        <f t="shared" si="212"/>
        <v>0</v>
      </c>
      <c r="S4401" s="102" t="str">
        <f>IF(B4401="NET","",IFERROR(VLOOKUP(O4401,'2) Order Form'!$V$9:$V$905,1,FALSE),"Ikke med I order form"))</f>
        <v>Ikke med I order form</v>
      </c>
    </row>
    <row r="4402" spans="13:19">
      <c r="M4402" s="181"/>
      <c r="N4402" s="171" t="str">
        <f t="shared" si="210"/>
        <v>-</v>
      </c>
      <c r="O4402" s="172" t="str">
        <f>IF(B4402="NET","",IF(B4402="","",IFERROR(VLOOKUP(N4402,EAN!$A:$B,2,FALSE),"MANGLER - MÅ OPPDATERE EAN-FANEN")))</f>
        <v/>
      </c>
      <c r="P4402" s="171">
        <f t="shared" si="211"/>
        <v>0</v>
      </c>
      <c r="Q4402" s="171">
        <f t="shared" si="212"/>
        <v>0</v>
      </c>
      <c r="S4402" s="102" t="str">
        <f>IF(B4402="NET","",IFERROR(VLOOKUP(O4402,'2) Order Form'!$V$9:$V$905,1,FALSE),"Ikke med I order form"))</f>
        <v>Ikke med I order form</v>
      </c>
    </row>
    <row r="4403" spans="13:19">
      <c r="M4403" s="181"/>
      <c r="N4403" s="171" t="str">
        <f t="shared" si="210"/>
        <v>-</v>
      </c>
      <c r="O4403" s="172" t="str">
        <f>IF(B4403="NET","",IF(B4403="","",IFERROR(VLOOKUP(N4403,EAN!$A:$B,2,FALSE),"MANGLER - MÅ OPPDATERE EAN-FANEN")))</f>
        <v/>
      </c>
      <c r="P4403" s="171">
        <f t="shared" si="211"/>
        <v>0</v>
      </c>
      <c r="Q4403" s="171">
        <f t="shared" si="212"/>
        <v>0</v>
      </c>
      <c r="S4403" s="102" t="str">
        <f>IF(B4403="NET","",IFERROR(VLOOKUP(O4403,'2) Order Form'!$V$9:$V$905,1,FALSE),"Ikke med I order form"))</f>
        <v>Ikke med I order form</v>
      </c>
    </row>
    <row r="4404" spans="13:19">
      <c r="M4404" s="181"/>
      <c r="N4404" s="171" t="str">
        <f t="shared" si="210"/>
        <v>-</v>
      </c>
      <c r="O4404" s="172" t="str">
        <f>IF(B4404="NET","",IF(B4404="","",IFERROR(VLOOKUP(N4404,EAN!$A:$B,2,FALSE),"MANGLER - MÅ OPPDATERE EAN-FANEN")))</f>
        <v/>
      </c>
      <c r="P4404" s="171">
        <f t="shared" si="211"/>
        <v>0</v>
      </c>
      <c r="Q4404" s="171">
        <f t="shared" si="212"/>
        <v>0</v>
      </c>
      <c r="S4404" s="102" t="str">
        <f>IF(B4404="NET","",IFERROR(VLOOKUP(O4404,'2) Order Form'!$V$9:$V$905,1,FALSE),"Ikke med I order form"))</f>
        <v>Ikke med I order form</v>
      </c>
    </row>
    <row r="4405" spans="13:19">
      <c r="M4405" s="181"/>
      <c r="N4405" s="171" t="str">
        <f t="shared" si="210"/>
        <v>-</v>
      </c>
      <c r="O4405" s="172" t="str">
        <f>IF(B4405="NET","",IF(B4405="","",IFERROR(VLOOKUP(N4405,EAN!$A:$B,2,FALSE),"MANGLER - MÅ OPPDATERE EAN-FANEN")))</f>
        <v/>
      </c>
      <c r="P4405" s="171">
        <f t="shared" si="211"/>
        <v>0</v>
      </c>
      <c r="Q4405" s="171">
        <f t="shared" si="212"/>
        <v>0</v>
      </c>
      <c r="S4405" s="102" t="str">
        <f>IF(B4405="NET","",IFERROR(VLOOKUP(O4405,'2) Order Form'!$V$9:$V$905,1,FALSE),"Ikke med I order form"))</f>
        <v>Ikke med I order form</v>
      </c>
    </row>
    <row r="4406" spans="13:19">
      <c r="M4406" s="181"/>
      <c r="N4406" s="171" t="str">
        <f t="shared" si="210"/>
        <v>-</v>
      </c>
      <c r="O4406" s="172" t="str">
        <f>IF(B4406="NET","",IF(B4406="","",IFERROR(VLOOKUP(N4406,EAN!$A:$B,2,FALSE),"MANGLER - MÅ OPPDATERE EAN-FANEN")))</f>
        <v/>
      </c>
      <c r="P4406" s="171">
        <f t="shared" si="211"/>
        <v>0</v>
      </c>
      <c r="Q4406" s="171">
        <f t="shared" si="212"/>
        <v>0</v>
      </c>
      <c r="S4406" s="102" t="str">
        <f>IF(B4406="NET","",IFERROR(VLOOKUP(O4406,'2) Order Form'!$V$9:$V$905,1,FALSE),"Ikke med I order form"))</f>
        <v>Ikke med I order form</v>
      </c>
    </row>
    <row r="4407" spans="13:19">
      <c r="M4407" s="181"/>
      <c r="N4407" s="171" t="str">
        <f t="shared" si="210"/>
        <v>-</v>
      </c>
      <c r="O4407" s="172" t="str">
        <f>IF(B4407="NET","",IF(B4407="","",IFERROR(VLOOKUP(N4407,EAN!$A:$B,2,FALSE),"MANGLER - MÅ OPPDATERE EAN-FANEN")))</f>
        <v/>
      </c>
      <c r="P4407" s="171">
        <f t="shared" si="211"/>
        <v>0</v>
      </c>
      <c r="Q4407" s="171">
        <f t="shared" si="212"/>
        <v>0</v>
      </c>
      <c r="S4407" s="102" t="str">
        <f>IF(B4407="NET","",IFERROR(VLOOKUP(O4407,'2) Order Form'!$V$9:$V$905,1,FALSE),"Ikke med I order form"))</f>
        <v>Ikke med I order form</v>
      </c>
    </row>
    <row r="4408" spans="13:19">
      <c r="M4408" s="181"/>
      <c r="N4408" s="171" t="str">
        <f t="shared" si="210"/>
        <v>-</v>
      </c>
      <c r="O4408" s="172" t="str">
        <f>IF(B4408="NET","",IF(B4408="","",IFERROR(VLOOKUP(N4408,EAN!$A:$B,2,FALSE),"MANGLER - MÅ OPPDATERE EAN-FANEN")))</f>
        <v/>
      </c>
      <c r="P4408" s="171">
        <f t="shared" si="211"/>
        <v>0</v>
      </c>
      <c r="Q4408" s="171">
        <f t="shared" si="212"/>
        <v>0</v>
      </c>
      <c r="S4408" s="102" t="str">
        <f>IF(B4408="NET","",IFERROR(VLOOKUP(O4408,'2) Order Form'!$V$9:$V$905,1,FALSE),"Ikke med I order form"))</f>
        <v>Ikke med I order form</v>
      </c>
    </row>
    <row r="4409" spans="13:19">
      <c r="M4409" s="181"/>
      <c r="N4409" s="171" t="str">
        <f t="shared" si="210"/>
        <v>-</v>
      </c>
      <c r="O4409" s="172" t="str">
        <f>IF(B4409="NET","",IF(B4409="","",IFERROR(VLOOKUP(N4409,EAN!$A:$B,2,FALSE),"MANGLER - MÅ OPPDATERE EAN-FANEN")))</f>
        <v/>
      </c>
      <c r="P4409" s="171">
        <f t="shared" si="211"/>
        <v>0</v>
      </c>
      <c r="Q4409" s="171">
        <f t="shared" si="212"/>
        <v>0</v>
      </c>
      <c r="S4409" s="102" t="str">
        <f>IF(B4409="NET","",IFERROR(VLOOKUP(O4409,'2) Order Form'!$V$9:$V$905,1,FALSE),"Ikke med I order form"))</f>
        <v>Ikke med I order form</v>
      </c>
    </row>
    <row r="4410" spans="13:19">
      <c r="M4410" s="181"/>
      <c r="N4410" s="171" t="str">
        <f t="shared" si="210"/>
        <v>-</v>
      </c>
      <c r="O4410" s="172" t="str">
        <f>IF(B4410="NET","",IF(B4410="","",IFERROR(VLOOKUP(N4410,EAN!$A:$B,2,FALSE),"MANGLER - MÅ OPPDATERE EAN-FANEN")))</f>
        <v/>
      </c>
      <c r="P4410" s="171">
        <f t="shared" si="211"/>
        <v>0</v>
      </c>
      <c r="Q4410" s="171">
        <f t="shared" si="212"/>
        <v>0</v>
      </c>
      <c r="S4410" s="102" t="str">
        <f>IF(B4410="NET","",IFERROR(VLOOKUP(O4410,'2) Order Form'!$V$9:$V$905,1,FALSE),"Ikke med I order form"))</f>
        <v>Ikke med I order form</v>
      </c>
    </row>
    <row r="4411" spans="13:19">
      <c r="M4411" s="181"/>
      <c r="N4411" s="171" t="str">
        <f t="shared" si="210"/>
        <v>-</v>
      </c>
      <c r="O4411" s="172" t="str">
        <f>IF(B4411="NET","",IF(B4411="","",IFERROR(VLOOKUP(N4411,EAN!$A:$B,2,FALSE),"MANGLER - MÅ OPPDATERE EAN-FANEN")))</f>
        <v/>
      </c>
      <c r="P4411" s="171">
        <f t="shared" si="211"/>
        <v>0</v>
      </c>
      <c r="Q4411" s="171">
        <f t="shared" si="212"/>
        <v>0</v>
      </c>
      <c r="S4411" s="102" t="str">
        <f>IF(B4411="NET","",IFERROR(VLOOKUP(O4411,'2) Order Form'!$V$9:$V$905,1,FALSE),"Ikke med I order form"))</f>
        <v>Ikke med I order form</v>
      </c>
    </row>
    <row r="4412" spans="13:19">
      <c r="M4412" s="181"/>
      <c r="N4412" s="171" t="str">
        <f t="shared" si="210"/>
        <v>-</v>
      </c>
      <c r="O4412" s="172" t="str">
        <f>IF(B4412="NET","",IF(B4412="","",IFERROR(VLOOKUP(N4412,EAN!$A:$B,2,FALSE),"MANGLER - MÅ OPPDATERE EAN-FANEN")))</f>
        <v/>
      </c>
      <c r="P4412" s="171">
        <f t="shared" si="211"/>
        <v>0</v>
      </c>
      <c r="Q4412" s="171">
        <f t="shared" si="212"/>
        <v>0</v>
      </c>
      <c r="S4412" s="102" t="str">
        <f>IF(B4412="NET","",IFERROR(VLOOKUP(O4412,'2) Order Form'!$V$9:$V$905,1,FALSE),"Ikke med I order form"))</f>
        <v>Ikke med I order form</v>
      </c>
    </row>
    <row r="4413" spans="13:19">
      <c r="M4413" s="181"/>
      <c r="N4413" s="171" t="str">
        <f t="shared" si="210"/>
        <v>-</v>
      </c>
      <c r="O4413" s="172" t="str">
        <f>IF(B4413="NET","",IF(B4413="","",IFERROR(VLOOKUP(N4413,EAN!$A:$B,2,FALSE),"MANGLER - MÅ OPPDATERE EAN-FANEN")))</f>
        <v/>
      </c>
      <c r="P4413" s="171">
        <f t="shared" si="211"/>
        <v>0</v>
      </c>
      <c r="Q4413" s="171">
        <f t="shared" si="212"/>
        <v>0</v>
      </c>
      <c r="S4413" s="102" t="str">
        <f>IF(B4413="NET","",IFERROR(VLOOKUP(O4413,'2) Order Form'!$V$9:$V$905,1,FALSE),"Ikke med I order form"))</f>
        <v>Ikke med I order form</v>
      </c>
    </row>
    <row r="4414" spans="13:19">
      <c r="M4414" s="181"/>
      <c r="N4414" s="171" t="str">
        <f t="shared" si="210"/>
        <v>-</v>
      </c>
      <c r="O4414" s="172" t="str">
        <f>IF(B4414="NET","",IF(B4414="","",IFERROR(VLOOKUP(N4414,EAN!$A:$B,2,FALSE),"MANGLER - MÅ OPPDATERE EAN-FANEN")))</f>
        <v/>
      </c>
      <c r="P4414" s="171">
        <f t="shared" si="211"/>
        <v>0</v>
      </c>
      <c r="Q4414" s="171">
        <f t="shared" si="212"/>
        <v>0</v>
      </c>
      <c r="S4414" s="102" t="str">
        <f>IF(B4414="NET","",IFERROR(VLOOKUP(O4414,'2) Order Form'!$V$9:$V$905,1,FALSE),"Ikke med I order form"))</f>
        <v>Ikke med I order form</v>
      </c>
    </row>
    <row r="4415" spans="13:19">
      <c r="M4415" s="181"/>
      <c r="N4415" s="171" t="str">
        <f t="shared" si="210"/>
        <v>-</v>
      </c>
      <c r="O4415" s="172" t="str">
        <f>IF(B4415="NET","",IF(B4415="","",IFERROR(VLOOKUP(N4415,EAN!$A:$B,2,FALSE),"MANGLER - MÅ OPPDATERE EAN-FANEN")))</f>
        <v/>
      </c>
      <c r="P4415" s="171">
        <f t="shared" si="211"/>
        <v>0</v>
      </c>
      <c r="Q4415" s="171">
        <f t="shared" si="212"/>
        <v>0</v>
      </c>
      <c r="S4415" s="102" t="str">
        <f>IF(B4415="NET","",IFERROR(VLOOKUP(O4415,'2) Order Form'!$V$9:$V$905,1,FALSE),"Ikke med I order form"))</f>
        <v>Ikke med I order form</v>
      </c>
    </row>
    <row r="4416" spans="13:19">
      <c r="M4416" s="181"/>
      <c r="N4416" s="171" t="str">
        <f t="shared" si="210"/>
        <v>-</v>
      </c>
      <c r="O4416" s="172" t="str">
        <f>IF(B4416="NET","",IF(B4416="","",IFERROR(VLOOKUP(N4416,EAN!$A:$B,2,FALSE),"MANGLER - MÅ OPPDATERE EAN-FANEN")))</f>
        <v/>
      </c>
      <c r="P4416" s="171">
        <f t="shared" si="211"/>
        <v>0</v>
      </c>
      <c r="Q4416" s="171">
        <f t="shared" si="212"/>
        <v>0</v>
      </c>
      <c r="S4416" s="102" t="str">
        <f>IF(B4416="NET","",IFERROR(VLOOKUP(O4416,'2) Order Form'!$V$9:$V$905,1,FALSE),"Ikke med I order form"))</f>
        <v>Ikke med I order form</v>
      </c>
    </row>
    <row r="4417" spans="13:19">
      <c r="M4417" s="181"/>
      <c r="N4417" s="171" t="str">
        <f t="shared" si="210"/>
        <v>-</v>
      </c>
      <c r="O4417" s="172" t="str">
        <f>IF(B4417="NET","",IF(B4417="","",IFERROR(VLOOKUP(N4417,EAN!$A:$B,2,FALSE),"MANGLER - MÅ OPPDATERE EAN-FANEN")))</f>
        <v/>
      </c>
      <c r="P4417" s="171">
        <f t="shared" si="211"/>
        <v>0</v>
      </c>
      <c r="Q4417" s="171">
        <f t="shared" si="212"/>
        <v>0</v>
      </c>
      <c r="S4417" s="102" t="str">
        <f>IF(B4417="NET","",IFERROR(VLOOKUP(O4417,'2) Order Form'!$V$9:$V$905,1,FALSE),"Ikke med I order form"))</f>
        <v>Ikke med I order form</v>
      </c>
    </row>
    <row r="4418" spans="13:19">
      <c r="M4418" s="181"/>
      <c r="N4418" s="171" t="str">
        <f t="shared" si="210"/>
        <v>-</v>
      </c>
      <c r="O4418" s="172" t="str">
        <f>IF(B4418="NET","",IF(B4418="","",IFERROR(VLOOKUP(N4418,EAN!$A:$B,2,FALSE),"MANGLER - MÅ OPPDATERE EAN-FANEN")))</f>
        <v/>
      </c>
      <c r="P4418" s="171">
        <f t="shared" si="211"/>
        <v>0</v>
      </c>
      <c r="Q4418" s="171">
        <f t="shared" si="212"/>
        <v>0</v>
      </c>
      <c r="S4418" s="102" t="str">
        <f>IF(B4418="NET","",IFERROR(VLOOKUP(O4418,'2) Order Form'!$V$9:$V$905,1,FALSE),"Ikke med I order form"))</f>
        <v>Ikke med I order form</v>
      </c>
    </row>
    <row r="4419" spans="13:19">
      <c r="M4419" s="181"/>
      <c r="N4419" s="171" t="str">
        <f t="shared" si="210"/>
        <v>-</v>
      </c>
      <c r="O4419" s="172" t="str">
        <f>IF(B4419="NET","",IF(B4419="","",IFERROR(VLOOKUP(N4419,EAN!$A:$B,2,FALSE),"MANGLER - MÅ OPPDATERE EAN-FANEN")))</f>
        <v/>
      </c>
      <c r="P4419" s="171">
        <f t="shared" si="211"/>
        <v>0</v>
      </c>
      <c r="Q4419" s="171">
        <f t="shared" si="212"/>
        <v>0</v>
      </c>
      <c r="S4419" s="102" t="str">
        <f>IF(B4419="NET","",IFERROR(VLOOKUP(O4419,'2) Order Form'!$V$9:$V$905,1,FALSE),"Ikke med I order form"))</f>
        <v>Ikke med I order form</v>
      </c>
    </row>
    <row r="4420" spans="13:19">
      <c r="M4420" s="181"/>
      <c r="N4420" s="171" t="str">
        <f t="shared" si="210"/>
        <v>-</v>
      </c>
      <c r="O4420" s="172" t="str">
        <f>IF(B4420="NET","",IF(B4420="","",IFERROR(VLOOKUP(N4420,EAN!$A:$B,2,FALSE),"MANGLER - MÅ OPPDATERE EAN-FANEN")))</f>
        <v/>
      </c>
      <c r="P4420" s="171">
        <f t="shared" si="211"/>
        <v>0</v>
      </c>
      <c r="Q4420" s="171">
        <f t="shared" si="212"/>
        <v>0</v>
      </c>
      <c r="S4420" s="102" t="str">
        <f>IF(B4420="NET","",IFERROR(VLOOKUP(O4420,'2) Order Form'!$V$9:$V$905,1,FALSE),"Ikke med I order form"))</f>
        <v>Ikke med I order form</v>
      </c>
    </row>
    <row r="4421" spans="13:19">
      <c r="M4421" s="181"/>
      <c r="N4421" s="171" t="str">
        <f t="shared" si="210"/>
        <v>-</v>
      </c>
      <c r="O4421" s="172" t="str">
        <f>IF(B4421="NET","",IF(B4421="","",IFERROR(VLOOKUP(N4421,EAN!$A:$B,2,FALSE),"MANGLER - MÅ OPPDATERE EAN-FANEN")))</f>
        <v/>
      </c>
      <c r="P4421" s="171">
        <f t="shared" si="211"/>
        <v>0</v>
      </c>
      <c r="Q4421" s="171">
        <f t="shared" si="212"/>
        <v>0</v>
      </c>
      <c r="S4421" s="102" t="str">
        <f>IF(B4421="NET","",IFERROR(VLOOKUP(O4421,'2) Order Form'!$V$9:$V$905,1,FALSE),"Ikke med I order form"))</f>
        <v>Ikke med I order form</v>
      </c>
    </row>
    <row r="4422" spans="13:19">
      <c r="M4422" s="181"/>
      <c r="N4422" s="171" t="str">
        <f t="shared" si="210"/>
        <v>-</v>
      </c>
      <c r="O4422" s="172" t="str">
        <f>IF(B4422="NET","",IF(B4422="","",IFERROR(VLOOKUP(N4422,EAN!$A:$B,2,FALSE),"MANGLER - MÅ OPPDATERE EAN-FANEN")))</f>
        <v/>
      </c>
      <c r="P4422" s="171">
        <f t="shared" si="211"/>
        <v>0</v>
      </c>
      <c r="Q4422" s="171">
        <f t="shared" si="212"/>
        <v>0</v>
      </c>
      <c r="S4422" s="102" t="str">
        <f>IF(B4422="NET","",IFERROR(VLOOKUP(O4422,'2) Order Form'!$V$9:$V$905,1,FALSE),"Ikke med I order form"))</f>
        <v>Ikke med I order form</v>
      </c>
    </row>
    <row r="4423" spans="13:19">
      <c r="M4423" s="181"/>
      <c r="N4423" s="171" t="str">
        <f t="shared" si="210"/>
        <v>-</v>
      </c>
      <c r="O4423" s="172" t="str">
        <f>IF(B4423="NET","",IF(B4423="","",IFERROR(VLOOKUP(N4423,EAN!$A:$B,2,FALSE),"MANGLER - MÅ OPPDATERE EAN-FANEN")))</f>
        <v/>
      </c>
      <c r="P4423" s="171">
        <f t="shared" si="211"/>
        <v>0</v>
      </c>
      <c r="Q4423" s="171">
        <f t="shared" si="212"/>
        <v>0</v>
      </c>
      <c r="S4423" s="102" t="str">
        <f>IF(B4423="NET","",IFERROR(VLOOKUP(O4423,'2) Order Form'!$V$9:$V$905,1,FALSE),"Ikke med I order form"))</f>
        <v>Ikke med I order form</v>
      </c>
    </row>
    <row r="4424" spans="13:19">
      <c r="M4424" s="181"/>
      <c r="N4424" s="171" t="str">
        <f t="shared" si="210"/>
        <v>-</v>
      </c>
      <c r="O4424" s="172" t="str">
        <f>IF(B4424="NET","",IF(B4424="","",IFERROR(VLOOKUP(N4424,EAN!$A:$B,2,FALSE),"MANGLER - MÅ OPPDATERE EAN-FANEN")))</f>
        <v/>
      </c>
      <c r="P4424" s="171">
        <f t="shared" si="211"/>
        <v>0</v>
      </c>
      <c r="Q4424" s="171">
        <f t="shared" si="212"/>
        <v>0</v>
      </c>
      <c r="S4424" s="102" t="str">
        <f>IF(B4424="NET","",IFERROR(VLOOKUP(O4424,'2) Order Form'!$V$9:$V$905,1,FALSE),"Ikke med I order form"))</f>
        <v>Ikke med I order form</v>
      </c>
    </row>
    <row r="4425" spans="13:19">
      <c r="M4425" s="181"/>
      <c r="N4425" s="171" t="str">
        <f t="shared" si="210"/>
        <v>-</v>
      </c>
      <c r="O4425" s="172" t="str">
        <f>IF(B4425="NET","",IF(B4425="","",IFERROR(VLOOKUP(N4425,EAN!$A:$B,2,FALSE),"MANGLER - MÅ OPPDATERE EAN-FANEN")))</f>
        <v/>
      </c>
      <c r="P4425" s="171">
        <f t="shared" si="211"/>
        <v>0</v>
      </c>
      <c r="Q4425" s="171">
        <f t="shared" si="212"/>
        <v>0</v>
      </c>
      <c r="S4425" s="102" t="str">
        <f>IF(B4425="NET","",IFERROR(VLOOKUP(O4425,'2) Order Form'!$V$9:$V$905,1,FALSE),"Ikke med I order form"))</f>
        <v>Ikke med I order form</v>
      </c>
    </row>
    <row r="4426" spans="13:19">
      <c r="M4426" s="181"/>
      <c r="N4426" s="171" t="str">
        <f t="shared" si="210"/>
        <v>-</v>
      </c>
      <c r="O4426" s="172" t="str">
        <f>IF(B4426="NET","",IF(B4426="","",IFERROR(VLOOKUP(N4426,EAN!$A:$B,2,FALSE),"MANGLER - MÅ OPPDATERE EAN-FANEN")))</f>
        <v/>
      </c>
      <c r="P4426" s="171">
        <f t="shared" si="211"/>
        <v>0</v>
      </c>
      <c r="Q4426" s="171">
        <f t="shared" si="212"/>
        <v>0</v>
      </c>
      <c r="S4426" s="102" t="str">
        <f>IF(B4426="NET","",IFERROR(VLOOKUP(O4426,'2) Order Form'!$V$9:$V$905,1,FALSE),"Ikke med I order form"))</f>
        <v>Ikke med I order form</v>
      </c>
    </row>
    <row r="4427" spans="13:19">
      <c r="M4427" s="181"/>
      <c r="N4427" s="171" t="str">
        <f t="shared" si="210"/>
        <v>-</v>
      </c>
      <c r="O4427" s="172" t="str">
        <f>IF(B4427="NET","",IF(B4427="","",IFERROR(VLOOKUP(N4427,EAN!$A:$B,2,FALSE),"MANGLER - MÅ OPPDATERE EAN-FANEN")))</f>
        <v/>
      </c>
      <c r="P4427" s="171">
        <f t="shared" si="211"/>
        <v>0</v>
      </c>
      <c r="Q4427" s="171">
        <f t="shared" si="212"/>
        <v>0</v>
      </c>
      <c r="S4427" s="102" t="str">
        <f>IF(B4427="NET","",IFERROR(VLOOKUP(O4427,'2) Order Form'!$V$9:$V$905,1,FALSE),"Ikke med I order form"))</f>
        <v>Ikke med I order form</v>
      </c>
    </row>
    <row r="4428" spans="13:19">
      <c r="M4428" s="181"/>
      <c r="N4428" s="171" t="str">
        <f t="shared" si="210"/>
        <v>-</v>
      </c>
      <c r="O4428" s="172" t="str">
        <f>IF(B4428="NET","",IF(B4428="","",IFERROR(VLOOKUP(N4428,EAN!$A:$B,2,FALSE),"MANGLER - MÅ OPPDATERE EAN-FANEN")))</f>
        <v/>
      </c>
      <c r="P4428" s="171">
        <f t="shared" si="211"/>
        <v>0</v>
      </c>
      <c r="Q4428" s="171">
        <f t="shared" si="212"/>
        <v>0</v>
      </c>
      <c r="S4428" s="102" t="str">
        <f>IF(B4428="NET","",IFERROR(VLOOKUP(O4428,'2) Order Form'!$V$9:$V$905,1,FALSE),"Ikke med I order form"))</f>
        <v>Ikke med I order form</v>
      </c>
    </row>
    <row r="4429" spans="13:19">
      <c r="M4429" s="181"/>
      <c r="N4429" s="171" t="str">
        <f t="shared" si="210"/>
        <v>-</v>
      </c>
      <c r="O4429" s="172" t="str">
        <f>IF(B4429="NET","",IF(B4429="","",IFERROR(VLOOKUP(N4429,EAN!$A:$B,2,FALSE),"MANGLER - MÅ OPPDATERE EAN-FANEN")))</f>
        <v/>
      </c>
      <c r="P4429" s="171">
        <f t="shared" si="211"/>
        <v>0</v>
      </c>
      <c r="Q4429" s="171">
        <f t="shared" si="212"/>
        <v>0</v>
      </c>
      <c r="S4429" s="102" t="str">
        <f>IF(B4429="NET","",IFERROR(VLOOKUP(O4429,'2) Order Form'!$V$9:$V$905,1,FALSE),"Ikke med I order form"))</f>
        <v>Ikke med I order form</v>
      </c>
    </row>
    <row r="4430" spans="13:19">
      <c r="M4430" s="181"/>
      <c r="N4430" s="171" t="str">
        <f t="shared" si="210"/>
        <v>-</v>
      </c>
      <c r="O4430" s="172" t="str">
        <f>IF(B4430="NET","",IF(B4430="","",IFERROR(VLOOKUP(N4430,EAN!$A:$B,2,FALSE),"MANGLER - MÅ OPPDATERE EAN-FANEN")))</f>
        <v/>
      </c>
      <c r="P4430" s="171">
        <f t="shared" si="211"/>
        <v>0</v>
      </c>
      <c r="Q4430" s="171">
        <f t="shared" si="212"/>
        <v>0</v>
      </c>
      <c r="S4430" s="102" t="str">
        <f>IF(B4430="NET","",IFERROR(VLOOKUP(O4430,'2) Order Form'!$V$9:$V$905,1,FALSE),"Ikke med I order form"))</f>
        <v>Ikke med I order form</v>
      </c>
    </row>
    <row r="4431" spans="13:19">
      <c r="M4431" s="181"/>
      <c r="N4431" s="171" t="str">
        <f t="shared" si="210"/>
        <v>-</v>
      </c>
      <c r="O4431" s="172" t="str">
        <f>IF(B4431="NET","",IF(B4431="","",IFERROR(VLOOKUP(N4431,EAN!$A:$B,2,FALSE),"MANGLER - MÅ OPPDATERE EAN-FANEN")))</f>
        <v/>
      </c>
      <c r="P4431" s="171">
        <f t="shared" si="211"/>
        <v>0</v>
      </c>
      <c r="Q4431" s="171">
        <f t="shared" si="212"/>
        <v>0</v>
      </c>
      <c r="S4431" s="102" t="str">
        <f>IF(B4431="NET","",IFERROR(VLOOKUP(O4431,'2) Order Form'!$V$9:$V$905,1,FALSE),"Ikke med I order form"))</f>
        <v>Ikke med I order form</v>
      </c>
    </row>
    <row r="4432" spans="13:19">
      <c r="M4432" s="181"/>
      <c r="N4432" s="171" t="str">
        <f t="shared" si="210"/>
        <v>-</v>
      </c>
      <c r="O4432" s="172" t="str">
        <f>IF(B4432="NET","",IF(B4432="","",IFERROR(VLOOKUP(N4432,EAN!$A:$B,2,FALSE),"MANGLER - MÅ OPPDATERE EAN-FANEN")))</f>
        <v/>
      </c>
      <c r="P4432" s="171">
        <f t="shared" si="211"/>
        <v>0</v>
      </c>
      <c r="Q4432" s="171">
        <f t="shared" si="212"/>
        <v>0</v>
      </c>
      <c r="S4432" s="102" t="str">
        <f>IF(B4432="NET","",IFERROR(VLOOKUP(O4432,'2) Order Form'!$V$9:$V$905,1,FALSE),"Ikke med I order form"))</f>
        <v>Ikke med I order form</v>
      </c>
    </row>
    <row r="4433" spans="13:19">
      <c r="M4433" s="181"/>
      <c r="N4433" s="171" t="str">
        <f t="shared" si="210"/>
        <v>-</v>
      </c>
      <c r="O4433" s="172" t="str">
        <f>IF(B4433="NET","",IF(B4433="","",IFERROR(VLOOKUP(N4433,EAN!$A:$B,2,FALSE),"MANGLER - MÅ OPPDATERE EAN-FANEN")))</f>
        <v/>
      </c>
      <c r="P4433" s="171">
        <f t="shared" si="211"/>
        <v>0</v>
      </c>
      <c r="Q4433" s="171">
        <f t="shared" si="212"/>
        <v>0</v>
      </c>
      <c r="S4433" s="102" t="str">
        <f>IF(B4433="NET","",IFERROR(VLOOKUP(O4433,'2) Order Form'!$V$9:$V$905,1,FALSE),"Ikke med I order form"))</f>
        <v>Ikke med I order form</v>
      </c>
    </row>
    <row r="4434" spans="13:19">
      <c r="M4434" s="181"/>
      <c r="N4434" s="171" t="str">
        <f t="shared" si="210"/>
        <v>-</v>
      </c>
      <c r="O4434" s="172" t="str">
        <f>IF(B4434="NET","",IF(B4434="","",IFERROR(VLOOKUP(N4434,EAN!$A:$B,2,FALSE),"MANGLER - MÅ OPPDATERE EAN-FANEN")))</f>
        <v/>
      </c>
      <c r="P4434" s="171">
        <f t="shared" si="211"/>
        <v>0</v>
      </c>
      <c r="Q4434" s="171">
        <f t="shared" si="212"/>
        <v>0</v>
      </c>
      <c r="S4434" s="102" t="str">
        <f>IF(B4434="NET","",IFERROR(VLOOKUP(O4434,'2) Order Form'!$V$9:$V$905,1,FALSE),"Ikke med I order form"))</f>
        <v>Ikke med I order form</v>
      </c>
    </row>
    <row r="4435" spans="13:19">
      <c r="M4435" s="181"/>
      <c r="N4435" s="171" t="str">
        <f t="shared" si="210"/>
        <v>-</v>
      </c>
      <c r="O4435" s="172" t="str">
        <f>IF(B4435="NET","",IF(B4435="","",IFERROR(VLOOKUP(N4435,EAN!$A:$B,2,FALSE),"MANGLER - MÅ OPPDATERE EAN-FANEN")))</f>
        <v/>
      </c>
      <c r="P4435" s="171">
        <f t="shared" si="211"/>
        <v>0</v>
      </c>
      <c r="Q4435" s="171">
        <f t="shared" si="212"/>
        <v>0</v>
      </c>
      <c r="S4435" s="102" t="str">
        <f>IF(B4435="NET","",IFERROR(VLOOKUP(O4435,'2) Order Form'!$V$9:$V$905,1,FALSE),"Ikke med I order form"))</f>
        <v>Ikke med I order form</v>
      </c>
    </row>
    <row r="4436" spans="13:19">
      <c r="M4436" s="181"/>
      <c r="N4436" s="171" t="str">
        <f t="shared" si="210"/>
        <v>-</v>
      </c>
      <c r="O4436" s="172" t="str">
        <f>IF(B4436="NET","",IF(B4436="","",IFERROR(VLOOKUP(N4436,EAN!$A:$B,2,FALSE),"MANGLER - MÅ OPPDATERE EAN-FANEN")))</f>
        <v/>
      </c>
      <c r="P4436" s="171">
        <f t="shared" si="211"/>
        <v>0</v>
      </c>
      <c r="Q4436" s="171">
        <f t="shared" si="212"/>
        <v>0</v>
      </c>
      <c r="S4436" s="102" t="str">
        <f>IF(B4436="NET","",IFERROR(VLOOKUP(O4436,'2) Order Form'!$V$9:$V$905,1,FALSE),"Ikke med I order form"))</f>
        <v>Ikke med I order form</v>
      </c>
    </row>
    <row r="4437" spans="13:19">
      <c r="M4437" s="181"/>
      <c r="N4437" s="171" t="str">
        <f t="shared" si="210"/>
        <v>-</v>
      </c>
      <c r="O4437" s="172" t="str">
        <f>IF(B4437="NET","",IF(B4437="","",IFERROR(VLOOKUP(N4437,EAN!$A:$B,2,FALSE),"MANGLER - MÅ OPPDATERE EAN-FANEN")))</f>
        <v/>
      </c>
      <c r="P4437" s="171">
        <f t="shared" si="211"/>
        <v>0</v>
      </c>
      <c r="Q4437" s="171">
        <f t="shared" si="212"/>
        <v>0</v>
      </c>
      <c r="S4437" s="102" t="str">
        <f>IF(B4437="NET","",IFERROR(VLOOKUP(O4437,'2) Order Form'!$V$9:$V$905,1,FALSE),"Ikke med I order form"))</f>
        <v>Ikke med I order form</v>
      </c>
    </row>
    <row r="4438" spans="13:19">
      <c r="M4438" s="181"/>
      <c r="N4438" s="171" t="str">
        <f t="shared" si="210"/>
        <v>-</v>
      </c>
      <c r="O4438" s="172" t="str">
        <f>IF(B4438="NET","",IF(B4438="","",IFERROR(VLOOKUP(N4438,EAN!$A:$B,2,FALSE),"MANGLER - MÅ OPPDATERE EAN-FANEN")))</f>
        <v/>
      </c>
      <c r="P4438" s="171">
        <f t="shared" si="211"/>
        <v>0</v>
      </c>
      <c r="Q4438" s="171">
        <f t="shared" si="212"/>
        <v>0</v>
      </c>
      <c r="S4438" s="102" t="str">
        <f>IF(B4438="NET","",IFERROR(VLOOKUP(O4438,'2) Order Form'!$V$9:$V$905,1,FALSE),"Ikke med I order form"))</f>
        <v>Ikke med I order form</v>
      </c>
    </row>
    <row r="4439" spans="13:19">
      <c r="M4439" s="181"/>
      <c r="N4439" s="171" t="str">
        <f t="shared" si="210"/>
        <v>-</v>
      </c>
      <c r="O4439" s="172" t="str">
        <f>IF(B4439="NET","",IF(B4439="","",IFERROR(VLOOKUP(N4439,EAN!$A:$B,2,FALSE),"MANGLER - MÅ OPPDATERE EAN-FANEN")))</f>
        <v/>
      </c>
      <c r="P4439" s="171">
        <f t="shared" si="211"/>
        <v>0</v>
      </c>
      <c r="Q4439" s="171">
        <f t="shared" si="212"/>
        <v>0</v>
      </c>
      <c r="S4439" s="102" t="str">
        <f>IF(B4439="NET","",IFERROR(VLOOKUP(O4439,'2) Order Form'!$V$9:$V$905,1,FALSE),"Ikke med I order form"))</f>
        <v>Ikke med I order form</v>
      </c>
    </row>
    <row r="4440" spans="13:19">
      <c r="M4440" s="181"/>
      <c r="N4440" s="171" t="str">
        <f t="shared" si="210"/>
        <v>-</v>
      </c>
      <c r="O4440" s="172" t="str">
        <f>IF(B4440="NET","",IF(B4440="","",IFERROR(VLOOKUP(N4440,EAN!$A:$B,2,FALSE),"MANGLER - MÅ OPPDATERE EAN-FANEN")))</f>
        <v/>
      </c>
      <c r="P4440" s="171">
        <f t="shared" si="211"/>
        <v>0</v>
      </c>
      <c r="Q4440" s="171">
        <f t="shared" si="212"/>
        <v>0</v>
      </c>
      <c r="S4440" s="102" t="str">
        <f>IF(B4440="NET","",IFERROR(VLOOKUP(O4440,'2) Order Form'!$V$9:$V$905,1,FALSE),"Ikke med I order form"))</f>
        <v>Ikke med I order form</v>
      </c>
    </row>
    <row r="4441" spans="13:19">
      <c r="M4441" s="181"/>
      <c r="N4441" s="171" t="str">
        <f t="shared" si="210"/>
        <v>-</v>
      </c>
      <c r="O4441" s="172" t="str">
        <f>IF(B4441="NET","",IF(B4441="","",IFERROR(VLOOKUP(N4441,EAN!$A:$B,2,FALSE),"MANGLER - MÅ OPPDATERE EAN-FANEN")))</f>
        <v/>
      </c>
      <c r="P4441" s="171">
        <f t="shared" si="211"/>
        <v>0</v>
      </c>
      <c r="Q4441" s="171">
        <f t="shared" si="212"/>
        <v>0</v>
      </c>
      <c r="S4441" s="102" t="str">
        <f>IF(B4441="NET","",IFERROR(VLOOKUP(O4441,'2) Order Form'!$V$9:$V$905,1,FALSE),"Ikke med I order form"))</f>
        <v>Ikke med I order form</v>
      </c>
    </row>
    <row r="4442" spans="13:19">
      <c r="M4442" s="181"/>
      <c r="N4442" s="171" t="str">
        <f t="shared" si="210"/>
        <v>-</v>
      </c>
      <c r="O4442" s="172" t="str">
        <f>IF(B4442="NET","",IF(B4442="","",IFERROR(VLOOKUP(N4442,EAN!$A:$B,2,FALSE),"MANGLER - MÅ OPPDATERE EAN-FANEN")))</f>
        <v/>
      </c>
      <c r="P4442" s="171">
        <f t="shared" si="211"/>
        <v>0</v>
      </c>
      <c r="Q4442" s="171">
        <f t="shared" si="212"/>
        <v>0</v>
      </c>
      <c r="S4442" s="102" t="str">
        <f>IF(B4442="NET","",IFERROR(VLOOKUP(O4442,'2) Order Form'!$V$9:$V$905,1,FALSE),"Ikke med I order form"))</f>
        <v>Ikke med I order form</v>
      </c>
    </row>
    <row r="4443" spans="13:19">
      <c r="M4443" s="181"/>
      <c r="N4443" s="171" t="str">
        <f t="shared" si="210"/>
        <v>-</v>
      </c>
      <c r="O4443" s="172" t="str">
        <f>IF(B4443="NET","",IF(B4443="","",IFERROR(VLOOKUP(N4443,EAN!$A:$B,2,FALSE),"MANGLER - MÅ OPPDATERE EAN-FANEN")))</f>
        <v/>
      </c>
      <c r="P4443" s="171">
        <f t="shared" si="211"/>
        <v>0</v>
      </c>
      <c r="Q4443" s="171">
        <f t="shared" si="212"/>
        <v>0</v>
      </c>
      <c r="S4443" s="102" t="str">
        <f>IF(B4443="NET","",IFERROR(VLOOKUP(O4443,'2) Order Form'!$V$9:$V$905,1,FALSE),"Ikke med I order form"))</f>
        <v>Ikke med I order form</v>
      </c>
    </row>
    <row r="4444" spans="13:19">
      <c r="M4444" s="181"/>
      <c r="N4444" s="171" t="str">
        <f t="shared" si="210"/>
        <v>-</v>
      </c>
      <c r="O4444" s="172" t="str">
        <f>IF(B4444="NET","",IF(B4444="","",IFERROR(VLOOKUP(N4444,EAN!$A:$B,2,FALSE),"MANGLER - MÅ OPPDATERE EAN-FANEN")))</f>
        <v/>
      </c>
      <c r="P4444" s="171">
        <f t="shared" si="211"/>
        <v>0</v>
      </c>
      <c r="Q4444" s="171">
        <f t="shared" si="212"/>
        <v>0</v>
      </c>
      <c r="S4444" s="102" t="str">
        <f>IF(B4444="NET","",IFERROR(VLOOKUP(O4444,'2) Order Form'!$V$9:$V$905,1,FALSE),"Ikke med I order form"))</f>
        <v>Ikke med I order form</v>
      </c>
    </row>
    <row r="4445" spans="13:19">
      <c r="M4445" s="181"/>
      <c r="N4445" s="171" t="str">
        <f t="shared" ref="N4445:N4508" si="213">CONCATENATE(A4445,"-",D4445)</f>
        <v>-</v>
      </c>
      <c r="O4445" s="172" t="str">
        <f>IF(B4445="NET","",IF(B4445="","",IFERROR(VLOOKUP(N4445,EAN!$A:$B,2,FALSE),"MANGLER - MÅ OPPDATERE EAN-FANEN")))</f>
        <v/>
      </c>
      <c r="P4445" s="171">
        <f t="shared" ref="P4445:P4508" si="214">H4445</f>
        <v>0</v>
      </c>
      <c r="Q4445" s="171">
        <f t="shared" ref="Q4445:Q4508" si="215">L4445</f>
        <v>0</v>
      </c>
      <c r="S4445" s="102" t="str">
        <f>IF(B4445="NET","",IFERROR(VLOOKUP(O4445,'2) Order Form'!$V$9:$V$905,1,FALSE),"Ikke med I order form"))</f>
        <v>Ikke med I order form</v>
      </c>
    </row>
    <row r="4446" spans="13:19">
      <c r="M4446" s="181"/>
      <c r="N4446" s="171" t="str">
        <f t="shared" si="213"/>
        <v>-</v>
      </c>
      <c r="O4446" s="172" t="str">
        <f>IF(B4446="NET","",IF(B4446="","",IFERROR(VLOOKUP(N4446,EAN!$A:$B,2,FALSE),"MANGLER - MÅ OPPDATERE EAN-FANEN")))</f>
        <v/>
      </c>
      <c r="P4446" s="171">
        <f t="shared" si="214"/>
        <v>0</v>
      </c>
      <c r="Q4446" s="171">
        <f t="shared" si="215"/>
        <v>0</v>
      </c>
      <c r="S4446" s="102" t="str">
        <f>IF(B4446="NET","",IFERROR(VLOOKUP(O4446,'2) Order Form'!$V$9:$V$905,1,FALSE),"Ikke med I order form"))</f>
        <v>Ikke med I order form</v>
      </c>
    </row>
    <row r="4447" spans="13:19">
      <c r="M4447" s="181"/>
      <c r="N4447" s="171" t="str">
        <f t="shared" si="213"/>
        <v>-</v>
      </c>
      <c r="O4447" s="172" t="str">
        <f>IF(B4447="NET","",IF(B4447="","",IFERROR(VLOOKUP(N4447,EAN!$A:$B,2,FALSE),"MANGLER - MÅ OPPDATERE EAN-FANEN")))</f>
        <v/>
      </c>
      <c r="P4447" s="171">
        <f t="shared" si="214"/>
        <v>0</v>
      </c>
      <c r="Q4447" s="171">
        <f t="shared" si="215"/>
        <v>0</v>
      </c>
      <c r="S4447" s="102" t="str">
        <f>IF(B4447="NET","",IFERROR(VLOOKUP(O4447,'2) Order Form'!$V$9:$V$905,1,FALSE),"Ikke med I order form"))</f>
        <v>Ikke med I order form</v>
      </c>
    </row>
    <row r="4448" spans="13:19">
      <c r="M4448" s="181"/>
      <c r="N4448" s="171" t="str">
        <f t="shared" si="213"/>
        <v>-</v>
      </c>
      <c r="O4448" s="172" t="str">
        <f>IF(B4448="NET","",IF(B4448="","",IFERROR(VLOOKUP(N4448,EAN!$A:$B,2,FALSE),"MANGLER - MÅ OPPDATERE EAN-FANEN")))</f>
        <v/>
      </c>
      <c r="P4448" s="171">
        <f t="shared" si="214"/>
        <v>0</v>
      </c>
      <c r="Q4448" s="171">
        <f t="shared" si="215"/>
        <v>0</v>
      </c>
      <c r="S4448" s="102" t="str">
        <f>IF(B4448="NET","",IFERROR(VLOOKUP(O4448,'2) Order Form'!$V$9:$V$905,1,FALSE),"Ikke med I order form"))</f>
        <v>Ikke med I order form</v>
      </c>
    </row>
    <row r="4449" spans="13:19">
      <c r="M4449" s="181"/>
      <c r="N4449" s="171" t="str">
        <f t="shared" si="213"/>
        <v>-</v>
      </c>
      <c r="O4449" s="172" t="str">
        <f>IF(B4449="NET","",IF(B4449="","",IFERROR(VLOOKUP(N4449,EAN!$A:$B,2,FALSE),"MANGLER - MÅ OPPDATERE EAN-FANEN")))</f>
        <v/>
      </c>
      <c r="P4449" s="171">
        <f t="shared" si="214"/>
        <v>0</v>
      </c>
      <c r="Q4449" s="171">
        <f t="shared" si="215"/>
        <v>0</v>
      </c>
      <c r="S4449" s="102" t="str">
        <f>IF(B4449="NET","",IFERROR(VLOOKUP(O4449,'2) Order Form'!$V$9:$V$905,1,FALSE),"Ikke med I order form"))</f>
        <v>Ikke med I order form</v>
      </c>
    </row>
    <row r="4450" spans="13:19">
      <c r="M4450" s="181"/>
      <c r="N4450" s="171" t="str">
        <f t="shared" si="213"/>
        <v>-</v>
      </c>
      <c r="O4450" s="172" t="str">
        <f>IF(B4450="NET","",IF(B4450="","",IFERROR(VLOOKUP(N4450,EAN!$A:$B,2,FALSE),"MANGLER - MÅ OPPDATERE EAN-FANEN")))</f>
        <v/>
      </c>
      <c r="P4450" s="171">
        <f t="shared" si="214"/>
        <v>0</v>
      </c>
      <c r="Q4450" s="171">
        <f t="shared" si="215"/>
        <v>0</v>
      </c>
      <c r="S4450" s="102" t="str">
        <f>IF(B4450="NET","",IFERROR(VLOOKUP(O4450,'2) Order Form'!$V$9:$V$905,1,FALSE),"Ikke med I order form"))</f>
        <v>Ikke med I order form</v>
      </c>
    </row>
    <row r="4451" spans="13:19">
      <c r="M4451" s="181"/>
      <c r="N4451" s="171" t="str">
        <f t="shared" si="213"/>
        <v>-</v>
      </c>
      <c r="O4451" s="172" t="str">
        <f>IF(B4451="NET","",IF(B4451="","",IFERROR(VLOOKUP(N4451,EAN!$A:$B,2,FALSE),"MANGLER - MÅ OPPDATERE EAN-FANEN")))</f>
        <v/>
      </c>
      <c r="P4451" s="171">
        <f t="shared" si="214"/>
        <v>0</v>
      </c>
      <c r="Q4451" s="171">
        <f t="shared" si="215"/>
        <v>0</v>
      </c>
      <c r="S4451" s="102" t="str">
        <f>IF(B4451="NET","",IFERROR(VLOOKUP(O4451,'2) Order Form'!$V$9:$V$905,1,FALSE),"Ikke med I order form"))</f>
        <v>Ikke med I order form</v>
      </c>
    </row>
    <row r="4452" spans="13:19">
      <c r="M4452" s="181"/>
      <c r="N4452" s="171" t="str">
        <f t="shared" si="213"/>
        <v>-</v>
      </c>
      <c r="O4452" s="172" t="str">
        <f>IF(B4452="NET","",IF(B4452="","",IFERROR(VLOOKUP(N4452,EAN!$A:$B,2,FALSE),"MANGLER - MÅ OPPDATERE EAN-FANEN")))</f>
        <v/>
      </c>
      <c r="P4452" s="171">
        <f t="shared" si="214"/>
        <v>0</v>
      </c>
      <c r="Q4452" s="171">
        <f t="shared" si="215"/>
        <v>0</v>
      </c>
      <c r="S4452" s="102" t="str">
        <f>IF(B4452="NET","",IFERROR(VLOOKUP(O4452,'2) Order Form'!$V$9:$V$905,1,FALSE),"Ikke med I order form"))</f>
        <v>Ikke med I order form</v>
      </c>
    </row>
    <row r="4453" spans="13:19">
      <c r="M4453" s="181"/>
      <c r="N4453" s="171" t="str">
        <f t="shared" si="213"/>
        <v>-</v>
      </c>
      <c r="O4453" s="172" t="str">
        <f>IF(B4453="NET","",IF(B4453="","",IFERROR(VLOOKUP(N4453,EAN!$A:$B,2,FALSE),"MANGLER - MÅ OPPDATERE EAN-FANEN")))</f>
        <v/>
      </c>
      <c r="P4453" s="171">
        <f t="shared" si="214"/>
        <v>0</v>
      </c>
      <c r="Q4453" s="171">
        <f t="shared" si="215"/>
        <v>0</v>
      </c>
      <c r="S4453" s="102" t="str">
        <f>IF(B4453="NET","",IFERROR(VLOOKUP(O4453,'2) Order Form'!$V$9:$V$905,1,FALSE),"Ikke med I order form"))</f>
        <v>Ikke med I order form</v>
      </c>
    </row>
    <row r="4454" spans="13:19">
      <c r="M4454" s="181"/>
      <c r="N4454" s="171" t="str">
        <f t="shared" si="213"/>
        <v>-</v>
      </c>
      <c r="O4454" s="172" t="str">
        <f>IF(B4454="NET","",IF(B4454="","",IFERROR(VLOOKUP(N4454,EAN!$A:$B,2,FALSE),"MANGLER - MÅ OPPDATERE EAN-FANEN")))</f>
        <v/>
      </c>
      <c r="P4454" s="171">
        <f t="shared" si="214"/>
        <v>0</v>
      </c>
      <c r="Q4454" s="171">
        <f t="shared" si="215"/>
        <v>0</v>
      </c>
      <c r="S4454" s="102" t="str">
        <f>IF(B4454="NET","",IFERROR(VLOOKUP(O4454,'2) Order Form'!$V$9:$V$905,1,FALSE),"Ikke med I order form"))</f>
        <v>Ikke med I order form</v>
      </c>
    </row>
    <row r="4455" spans="13:19">
      <c r="M4455" s="181"/>
      <c r="N4455" s="171" t="str">
        <f t="shared" si="213"/>
        <v>-</v>
      </c>
      <c r="O4455" s="172" t="str">
        <f>IF(B4455="NET","",IF(B4455="","",IFERROR(VLOOKUP(N4455,EAN!$A:$B,2,FALSE),"MANGLER - MÅ OPPDATERE EAN-FANEN")))</f>
        <v/>
      </c>
      <c r="P4455" s="171">
        <f t="shared" si="214"/>
        <v>0</v>
      </c>
      <c r="Q4455" s="171">
        <f t="shared" si="215"/>
        <v>0</v>
      </c>
      <c r="S4455" s="102" t="str">
        <f>IF(B4455="NET","",IFERROR(VLOOKUP(O4455,'2) Order Form'!$V$9:$V$905,1,FALSE),"Ikke med I order form"))</f>
        <v>Ikke med I order form</v>
      </c>
    </row>
    <row r="4456" spans="13:19">
      <c r="M4456" s="181"/>
      <c r="N4456" s="171" t="str">
        <f t="shared" si="213"/>
        <v>-</v>
      </c>
      <c r="O4456" s="172" t="str">
        <f>IF(B4456="NET","",IF(B4456="","",IFERROR(VLOOKUP(N4456,EAN!$A:$B,2,FALSE),"MANGLER - MÅ OPPDATERE EAN-FANEN")))</f>
        <v/>
      </c>
      <c r="P4456" s="171">
        <f t="shared" si="214"/>
        <v>0</v>
      </c>
      <c r="Q4456" s="171">
        <f t="shared" si="215"/>
        <v>0</v>
      </c>
      <c r="S4456" s="102" t="str">
        <f>IF(B4456="NET","",IFERROR(VLOOKUP(O4456,'2) Order Form'!$V$9:$V$905,1,FALSE),"Ikke med I order form"))</f>
        <v>Ikke med I order form</v>
      </c>
    </row>
    <row r="4457" spans="13:19">
      <c r="M4457" s="181"/>
      <c r="N4457" s="171" t="str">
        <f t="shared" si="213"/>
        <v>-</v>
      </c>
      <c r="O4457" s="172" t="str">
        <f>IF(B4457="NET","",IF(B4457="","",IFERROR(VLOOKUP(N4457,EAN!$A:$B,2,FALSE),"MANGLER - MÅ OPPDATERE EAN-FANEN")))</f>
        <v/>
      </c>
      <c r="P4457" s="171">
        <f t="shared" si="214"/>
        <v>0</v>
      </c>
      <c r="Q4457" s="171">
        <f t="shared" si="215"/>
        <v>0</v>
      </c>
      <c r="S4457" s="102" t="str">
        <f>IF(B4457="NET","",IFERROR(VLOOKUP(O4457,'2) Order Form'!$V$9:$V$905,1,FALSE),"Ikke med I order form"))</f>
        <v>Ikke med I order form</v>
      </c>
    </row>
    <row r="4458" spans="13:19">
      <c r="M4458" s="181"/>
      <c r="N4458" s="171" t="str">
        <f t="shared" si="213"/>
        <v>-</v>
      </c>
      <c r="O4458" s="172" t="str">
        <f>IF(B4458="NET","",IF(B4458="","",IFERROR(VLOOKUP(N4458,EAN!$A:$B,2,FALSE),"MANGLER - MÅ OPPDATERE EAN-FANEN")))</f>
        <v/>
      </c>
      <c r="P4458" s="171">
        <f t="shared" si="214"/>
        <v>0</v>
      </c>
      <c r="Q4458" s="171">
        <f t="shared" si="215"/>
        <v>0</v>
      </c>
      <c r="S4458" s="102" t="str">
        <f>IF(B4458="NET","",IFERROR(VLOOKUP(O4458,'2) Order Form'!$V$9:$V$905,1,FALSE),"Ikke med I order form"))</f>
        <v>Ikke med I order form</v>
      </c>
    </row>
    <row r="4459" spans="13:19">
      <c r="M4459" s="181"/>
      <c r="N4459" s="171" t="str">
        <f t="shared" si="213"/>
        <v>-</v>
      </c>
      <c r="O4459" s="172" t="str">
        <f>IF(B4459="NET","",IF(B4459="","",IFERROR(VLOOKUP(N4459,EAN!$A:$B,2,FALSE),"MANGLER - MÅ OPPDATERE EAN-FANEN")))</f>
        <v/>
      </c>
      <c r="P4459" s="171">
        <f t="shared" si="214"/>
        <v>0</v>
      </c>
      <c r="Q4459" s="171">
        <f t="shared" si="215"/>
        <v>0</v>
      </c>
      <c r="S4459" s="102" t="str">
        <f>IF(B4459="NET","",IFERROR(VLOOKUP(O4459,'2) Order Form'!$V$9:$V$905,1,FALSE),"Ikke med I order form"))</f>
        <v>Ikke med I order form</v>
      </c>
    </row>
    <row r="4460" spans="13:19">
      <c r="M4460" s="181"/>
      <c r="N4460" s="171" t="str">
        <f t="shared" si="213"/>
        <v>-</v>
      </c>
      <c r="O4460" s="172" t="str">
        <f>IF(B4460="NET","",IF(B4460="","",IFERROR(VLOOKUP(N4460,EAN!$A:$B,2,FALSE),"MANGLER - MÅ OPPDATERE EAN-FANEN")))</f>
        <v/>
      </c>
      <c r="P4460" s="171">
        <f t="shared" si="214"/>
        <v>0</v>
      </c>
      <c r="Q4460" s="171">
        <f t="shared" si="215"/>
        <v>0</v>
      </c>
      <c r="S4460" s="102" t="str">
        <f>IF(B4460="NET","",IFERROR(VLOOKUP(O4460,'2) Order Form'!$V$9:$V$905,1,FALSE),"Ikke med I order form"))</f>
        <v>Ikke med I order form</v>
      </c>
    </row>
    <row r="4461" spans="13:19">
      <c r="M4461" s="181"/>
      <c r="N4461" s="171" t="str">
        <f t="shared" si="213"/>
        <v>-</v>
      </c>
      <c r="O4461" s="172" t="str">
        <f>IF(B4461="NET","",IF(B4461="","",IFERROR(VLOOKUP(N4461,EAN!$A:$B,2,FALSE),"MANGLER - MÅ OPPDATERE EAN-FANEN")))</f>
        <v/>
      </c>
      <c r="P4461" s="171">
        <f t="shared" si="214"/>
        <v>0</v>
      </c>
      <c r="Q4461" s="171">
        <f t="shared" si="215"/>
        <v>0</v>
      </c>
      <c r="S4461" s="102" t="str">
        <f>IF(B4461="NET","",IFERROR(VLOOKUP(O4461,'2) Order Form'!$V$9:$V$905,1,FALSE),"Ikke med I order form"))</f>
        <v>Ikke med I order form</v>
      </c>
    </row>
    <row r="4462" spans="13:19">
      <c r="M4462" s="181"/>
      <c r="N4462" s="171" t="str">
        <f t="shared" si="213"/>
        <v>-</v>
      </c>
      <c r="O4462" s="172" t="str">
        <f>IF(B4462="NET","",IF(B4462="","",IFERROR(VLOOKUP(N4462,EAN!$A:$B,2,FALSE),"MANGLER - MÅ OPPDATERE EAN-FANEN")))</f>
        <v/>
      </c>
      <c r="P4462" s="171">
        <f t="shared" si="214"/>
        <v>0</v>
      </c>
      <c r="Q4462" s="171">
        <f t="shared" si="215"/>
        <v>0</v>
      </c>
      <c r="S4462" s="102" t="str">
        <f>IF(B4462="NET","",IFERROR(VLOOKUP(O4462,'2) Order Form'!$V$9:$V$905,1,FALSE),"Ikke med I order form"))</f>
        <v>Ikke med I order form</v>
      </c>
    </row>
    <row r="4463" spans="13:19">
      <c r="M4463" s="181"/>
      <c r="N4463" s="171" t="str">
        <f t="shared" si="213"/>
        <v>-</v>
      </c>
      <c r="O4463" s="172" t="str">
        <f>IF(B4463="NET","",IF(B4463="","",IFERROR(VLOOKUP(N4463,EAN!$A:$B,2,FALSE),"MANGLER - MÅ OPPDATERE EAN-FANEN")))</f>
        <v/>
      </c>
      <c r="P4463" s="171">
        <f t="shared" si="214"/>
        <v>0</v>
      </c>
      <c r="Q4463" s="171">
        <f t="shared" si="215"/>
        <v>0</v>
      </c>
      <c r="S4463" s="102" t="str">
        <f>IF(B4463="NET","",IFERROR(VLOOKUP(O4463,'2) Order Form'!$V$9:$V$905,1,FALSE),"Ikke med I order form"))</f>
        <v>Ikke med I order form</v>
      </c>
    </row>
    <row r="4464" spans="13:19">
      <c r="M4464" s="181"/>
      <c r="N4464" s="171" t="str">
        <f t="shared" si="213"/>
        <v>-</v>
      </c>
      <c r="O4464" s="172" t="str">
        <f>IF(B4464="NET","",IF(B4464="","",IFERROR(VLOOKUP(N4464,EAN!$A:$B,2,FALSE),"MANGLER - MÅ OPPDATERE EAN-FANEN")))</f>
        <v/>
      </c>
      <c r="P4464" s="171">
        <f t="shared" si="214"/>
        <v>0</v>
      </c>
      <c r="Q4464" s="171">
        <f t="shared" si="215"/>
        <v>0</v>
      </c>
      <c r="S4464" s="102" t="str">
        <f>IF(B4464="NET","",IFERROR(VLOOKUP(O4464,'2) Order Form'!$V$9:$V$905,1,FALSE),"Ikke med I order form"))</f>
        <v>Ikke med I order form</v>
      </c>
    </row>
    <row r="4465" spans="13:19">
      <c r="M4465" s="181"/>
      <c r="N4465" s="171" t="str">
        <f t="shared" si="213"/>
        <v>-</v>
      </c>
      <c r="O4465" s="172" t="str">
        <f>IF(B4465="NET","",IF(B4465="","",IFERROR(VLOOKUP(N4465,EAN!$A:$B,2,FALSE),"MANGLER - MÅ OPPDATERE EAN-FANEN")))</f>
        <v/>
      </c>
      <c r="P4465" s="171">
        <f t="shared" si="214"/>
        <v>0</v>
      </c>
      <c r="Q4465" s="171">
        <f t="shared" si="215"/>
        <v>0</v>
      </c>
      <c r="S4465" s="102" t="str">
        <f>IF(B4465="NET","",IFERROR(VLOOKUP(O4465,'2) Order Form'!$V$9:$V$905,1,FALSE),"Ikke med I order form"))</f>
        <v>Ikke med I order form</v>
      </c>
    </row>
    <row r="4466" spans="13:19">
      <c r="M4466" s="181"/>
      <c r="N4466" s="171" t="str">
        <f t="shared" si="213"/>
        <v>-</v>
      </c>
      <c r="O4466" s="172" t="str">
        <f>IF(B4466="NET","",IF(B4466="","",IFERROR(VLOOKUP(N4466,EAN!$A:$B,2,FALSE),"MANGLER - MÅ OPPDATERE EAN-FANEN")))</f>
        <v/>
      </c>
      <c r="P4466" s="171">
        <f t="shared" si="214"/>
        <v>0</v>
      </c>
      <c r="Q4466" s="171">
        <f t="shared" si="215"/>
        <v>0</v>
      </c>
      <c r="S4466" s="102" t="str">
        <f>IF(B4466="NET","",IFERROR(VLOOKUP(O4466,'2) Order Form'!$V$9:$V$905,1,FALSE),"Ikke med I order form"))</f>
        <v>Ikke med I order form</v>
      </c>
    </row>
    <row r="4467" spans="13:19">
      <c r="M4467" s="181"/>
      <c r="N4467" s="171" t="str">
        <f t="shared" si="213"/>
        <v>-</v>
      </c>
      <c r="O4467" s="172" t="str">
        <f>IF(B4467="NET","",IF(B4467="","",IFERROR(VLOOKUP(N4467,EAN!$A:$B,2,FALSE),"MANGLER - MÅ OPPDATERE EAN-FANEN")))</f>
        <v/>
      </c>
      <c r="P4467" s="171">
        <f t="shared" si="214"/>
        <v>0</v>
      </c>
      <c r="Q4467" s="171">
        <f t="shared" si="215"/>
        <v>0</v>
      </c>
      <c r="S4467" s="102" t="str">
        <f>IF(B4467="NET","",IFERROR(VLOOKUP(O4467,'2) Order Form'!$V$9:$V$905,1,FALSE),"Ikke med I order form"))</f>
        <v>Ikke med I order form</v>
      </c>
    </row>
    <row r="4468" spans="13:19">
      <c r="M4468" s="181"/>
      <c r="N4468" s="171" t="str">
        <f t="shared" si="213"/>
        <v>-</v>
      </c>
      <c r="O4468" s="172" t="str">
        <f>IF(B4468="NET","",IF(B4468="","",IFERROR(VLOOKUP(N4468,EAN!$A:$B,2,FALSE),"MANGLER - MÅ OPPDATERE EAN-FANEN")))</f>
        <v/>
      </c>
      <c r="P4468" s="171">
        <f t="shared" si="214"/>
        <v>0</v>
      </c>
      <c r="Q4468" s="171">
        <f t="shared" si="215"/>
        <v>0</v>
      </c>
      <c r="S4468" s="102" t="str">
        <f>IF(B4468="NET","",IFERROR(VLOOKUP(O4468,'2) Order Form'!$V$9:$V$905,1,FALSE),"Ikke med I order form"))</f>
        <v>Ikke med I order form</v>
      </c>
    </row>
    <row r="4469" spans="13:19">
      <c r="M4469" s="181"/>
      <c r="N4469" s="171" t="str">
        <f t="shared" si="213"/>
        <v>-</v>
      </c>
      <c r="O4469" s="172" t="str">
        <f>IF(B4469="NET","",IF(B4469="","",IFERROR(VLOOKUP(N4469,EAN!$A:$B,2,FALSE),"MANGLER - MÅ OPPDATERE EAN-FANEN")))</f>
        <v/>
      </c>
      <c r="P4469" s="171">
        <f t="shared" si="214"/>
        <v>0</v>
      </c>
      <c r="Q4469" s="171">
        <f t="shared" si="215"/>
        <v>0</v>
      </c>
      <c r="S4469" s="102" t="str">
        <f>IF(B4469="NET","",IFERROR(VLOOKUP(O4469,'2) Order Form'!$V$9:$V$905,1,FALSE),"Ikke med I order form"))</f>
        <v>Ikke med I order form</v>
      </c>
    </row>
    <row r="4470" spans="13:19">
      <c r="M4470" s="181"/>
      <c r="N4470" s="171" t="str">
        <f t="shared" si="213"/>
        <v>-</v>
      </c>
      <c r="O4470" s="172" t="str">
        <f>IF(B4470="NET","",IF(B4470="","",IFERROR(VLOOKUP(N4470,EAN!$A:$B,2,FALSE),"MANGLER - MÅ OPPDATERE EAN-FANEN")))</f>
        <v/>
      </c>
      <c r="P4470" s="171">
        <f t="shared" si="214"/>
        <v>0</v>
      </c>
      <c r="Q4470" s="171">
        <f t="shared" si="215"/>
        <v>0</v>
      </c>
      <c r="S4470" s="102" t="str">
        <f>IF(B4470="NET","",IFERROR(VLOOKUP(O4470,'2) Order Form'!$V$9:$V$905,1,FALSE),"Ikke med I order form"))</f>
        <v>Ikke med I order form</v>
      </c>
    </row>
    <row r="4471" spans="13:19">
      <c r="M4471" s="181"/>
      <c r="N4471" s="171" t="str">
        <f t="shared" si="213"/>
        <v>-</v>
      </c>
      <c r="O4471" s="172" t="str">
        <f>IF(B4471="NET","",IF(B4471="","",IFERROR(VLOOKUP(N4471,EAN!$A:$B,2,FALSE),"MANGLER - MÅ OPPDATERE EAN-FANEN")))</f>
        <v/>
      </c>
      <c r="P4471" s="171">
        <f t="shared" si="214"/>
        <v>0</v>
      </c>
      <c r="Q4471" s="171">
        <f t="shared" si="215"/>
        <v>0</v>
      </c>
      <c r="S4471" s="102" t="str">
        <f>IF(B4471="NET","",IFERROR(VLOOKUP(O4471,'2) Order Form'!$V$9:$V$905,1,FALSE),"Ikke med I order form"))</f>
        <v>Ikke med I order form</v>
      </c>
    </row>
    <row r="4472" spans="13:19">
      <c r="M4472" s="181"/>
      <c r="N4472" s="171" t="str">
        <f t="shared" si="213"/>
        <v>-</v>
      </c>
      <c r="O4472" s="172" t="str">
        <f>IF(B4472="NET","",IF(B4472="","",IFERROR(VLOOKUP(N4472,EAN!$A:$B,2,FALSE),"MANGLER - MÅ OPPDATERE EAN-FANEN")))</f>
        <v/>
      </c>
      <c r="P4472" s="171">
        <f t="shared" si="214"/>
        <v>0</v>
      </c>
      <c r="Q4472" s="171">
        <f t="shared" si="215"/>
        <v>0</v>
      </c>
      <c r="S4472" s="102" t="str">
        <f>IF(B4472="NET","",IFERROR(VLOOKUP(O4472,'2) Order Form'!$V$9:$V$905,1,FALSE),"Ikke med I order form"))</f>
        <v>Ikke med I order form</v>
      </c>
    </row>
    <row r="4473" spans="13:19">
      <c r="M4473" s="181"/>
      <c r="N4473" s="171" t="str">
        <f t="shared" si="213"/>
        <v>-</v>
      </c>
      <c r="O4473" s="172" t="str">
        <f>IF(B4473="NET","",IF(B4473="","",IFERROR(VLOOKUP(N4473,EAN!$A:$B,2,FALSE),"MANGLER - MÅ OPPDATERE EAN-FANEN")))</f>
        <v/>
      </c>
      <c r="P4473" s="171">
        <f t="shared" si="214"/>
        <v>0</v>
      </c>
      <c r="Q4473" s="171">
        <f t="shared" si="215"/>
        <v>0</v>
      </c>
      <c r="S4473" s="102" t="str">
        <f>IF(B4473="NET","",IFERROR(VLOOKUP(O4473,'2) Order Form'!$V$9:$V$905,1,FALSE),"Ikke med I order form"))</f>
        <v>Ikke med I order form</v>
      </c>
    </row>
    <row r="4474" spans="13:19">
      <c r="M4474" s="181"/>
      <c r="N4474" s="171" t="str">
        <f t="shared" si="213"/>
        <v>-</v>
      </c>
      <c r="O4474" s="172" t="str">
        <f>IF(B4474="NET","",IF(B4474="","",IFERROR(VLOOKUP(N4474,EAN!$A:$B,2,FALSE),"MANGLER - MÅ OPPDATERE EAN-FANEN")))</f>
        <v/>
      </c>
      <c r="P4474" s="171">
        <f t="shared" si="214"/>
        <v>0</v>
      </c>
      <c r="Q4474" s="171">
        <f t="shared" si="215"/>
        <v>0</v>
      </c>
      <c r="S4474" s="102" t="str">
        <f>IF(B4474="NET","",IFERROR(VLOOKUP(O4474,'2) Order Form'!$V$9:$V$905,1,FALSE),"Ikke med I order form"))</f>
        <v>Ikke med I order form</v>
      </c>
    </row>
    <row r="4475" spans="13:19">
      <c r="M4475" s="181"/>
      <c r="N4475" s="171" t="str">
        <f t="shared" si="213"/>
        <v>-</v>
      </c>
      <c r="O4475" s="172" t="str">
        <f>IF(B4475="NET","",IF(B4475="","",IFERROR(VLOOKUP(N4475,EAN!$A:$B,2,FALSE),"MANGLER - MÅ OPPDATERE EAN-FANEN")))</f>
        <v/>
      </c>
      <c r="P4475" s="171">
        <f t="shared" si="214"/>
        <v>0</v>
      </c>
      <c r="Q4475" s="171">
        <f t="shared" si="215"/>
        <v>0</v>
      </c>
      <c r="S4475" s="102" t="str">
        <f>IF(B4475="NET","",IFERROR(VLOOKUP(O4475,'2) Order Form'!$V$9:$V$905,1,FALSE),"Ikke med I order form"))</f>
        <v>Ikke med I order form</v>
      </c>
    </row>
    <row r="4476" spans="13:19">
      <c r="M4476" s="181"/>
      <c r="N4476" s="171" t="str">
        <f t="shared" si="213"/>
        <v>-</v>
      </c>
      <c r="O4476" s="172" t="str">
        <f>IF(B4476="NET","",IF(B4476="","",IFERROR(VLOOKUP(N4476,EAN!$A:$B,2,FALSE),"MANGLER - MÅ OPPDATERE EAN-FANEN")))</f>
        <v/>
      </c>
      <c r="P4476" s="171">
        <f t="shared" si="214"/>
        <v>0</v>
      </c>
      <c r="Q4476" s="171">
        <f t="shared" si="215"/>
        <v>0</v>
      </c>
      <c r="S4476" s="102" t="str">
        <f>IF(B4476="NET","",IFERROR(VLOOKUP(O4476,'2) Order Form'!$V$9:$V$905,1,FALSE),"Ikke med I order form"))</f>
        <v>Ikke med I order form</v>
      </c>
    </row>
    <row r="4477" spans="13:19">
      <c r="M4477" s="181"/>
      <c r="N4477" s="171" t="str">
        <f t="shared" si="213"/>
        <v>-</v>
      </c>
      <c r="O4477" s="172" t="str">
        <f>IF(B4477="NET","",IF(B4477="","",IFERROR(VLOOKUP(N4477,EAN!$A:$B,2,FALSE),"MANGLER - MÅ OPPDATERE EAN-FANEN")))</f>
        <v/>
      </c>
      <c r="P4477" s="171">
        <f t="shared" si="214"/>
        <v>0</v>
      </c>
      <c r="Q4477" s="171">
        <f t="shared" si="215"/>
        <v>0</v>
      </c>
      <c r="S4477" s="102" t="str">
        <f>IF(B4477="NET","",IFERROR(VLOOKUP(O4477,'2) Order Form'!$V$9:$V$905,1,FALSE),"Ikke med I order form"))</f>
        <v>Ikke med I order form</v>
      </c>
    </row>
    <row r="4478" spans="13:19">
      <c r="M4478" s="181"/>
      <c r="N4478" s="171" t="str">
        <f t="shared" si="213"/>
        <v>-</v>
      </c>
      <c r="O4478" s="172" t="str">
        <f>IF(B4478="NET","",IF(B4478="","",IFERROR(VLOOKUP(N4478,EAN!$A:$B,2,FALSE),"MANGLER - MÅ OPPDATERE EAN-FANEN")))</f>
        <v/>
      </c>
      <c r="P4478" s="171">
        <f t="shared" si="214"/>
        <v>0</v>
      </c>
      <c r="Q4478" s="171">
        <f t="shared" si="215"/>
        <v>0</v>
      </c>
      <c r="S4478" s="102" t="str">
        <f>IF(B4478="NET","",IFERROR(VLOOKUP(O4478,'2) Order Form'!$V$9:$V$905,1,FALSE),"Ikke med I order form"))</f>
        <v>Ikke med I order form</v>
      </c>
    </row>
    <row r="4479" spans="13:19">
      <c r="M4479" s="181"/>
      <c r="N4479" s="171" t="str">
        <f t="shared" si="213"/>
        <v>-</v>
      </c>
      <c r="O4479" s="172" t="str">
        <f>IF(B4479="NET","",IF(B4479="","",IFERROR(VLOOKUP(N4479,EAN!$A:$B,2,FALSE),"MANGLER - MÅ OPPDATERE EAN-FANEN")))</f>
        <v/>
      </c>
      <c r="P4479" s="171">
        <f t="shared" si="214"/>
        <v>0</v>
      </c>
      <c r="Q4479" s="171">
        <f t="shared" si="215"/>
        <v>0</v>
      </c>
      <c r="S4479" s="102" t="str">
        <f>IF(B4479="NET","",IFERROR(VLOOKUP(O4479,'2) Order Form'!$V$9:$V$905,1,FALSE),"Ikke med I order form"))</f>
        <v>Ikke med I order form</v>
      </c>
    </row>
    <row r="4480" spans="13:19">
      <c r="M4480" s="181"/>
      <c r="N4480" s="171" t="str">
        <f t="shared" si="213"/>
        <v>-</v>
      </c>
      <c r="O4480" s="172" t="str">
        <f>IF(B4480="NET","",IF(B4480="","",IFERROR(VLOOKUP(N4480,EAN!$A:$B,2,FALSE),"MANGLER - MÅ OPPDATERE EAN-FANEN")))</f>
        <v/>
      </c>
      <c r="P4480" s="171">
        <f t="shared" si="214"/>
        <v>0</v>
      </c>
      <c r="Q4480" s="171">
        <f t="shared" si="215"/>
        <v>0</v>
      </c>
      <c r="S4480" s="102" t="str">
        <f>IF(B4480="NET","",IFERROR(VLOOKUP(O4480,'2) Order Form'!$V$9:$V$905,1,FALSE),"Ikke med I order form"))</f>
        <v>Ikke med I order form</v>
      </c>
    </row>
    <row r="4481" spans="13:19">
      <c r="M4481" s="181"/>
      <c r="N4481" s="171" t="str">
        <f t="shared" si="213"/>
        <v>-</v>
      </c>
      <c r="O4481" s="172" t="str">
        <f>IF(B4481="NET","",IF(B4481="","",IFERROR(VLOOKUP(N4481,EAN!$A:$B,2,FALSE),"MANGLER - MÅ OPPDATERE EAN-FANEN")))</f>
        <v/>
      </c>
      <c r="P4481" s="171">
        <f t="shared" si="214"/>
        <v>0</v>
      </c>
      <c r="Q4481" s="171">
        <f t="shared" si="215"/>
        <v>0</v>
      </c>
      <c r="S4481" s="102" t="str">
        <f>IF(B4481="NET","",IFERROR(VLOOKUP(O4481,'2) Order Form'!$V$9:$V$905,1,FALSE),"Ikke med I order form"))</f>
        <v>Ikke med I order form</v>
      </c>
    </row>
    <row r="4482" spans="13:19">
      <c r="M4482" s="181"/>
      <c r="N4482" s="171" t="str">
        <f t="shared" si="213"/>
        <v>-</v>
      </c>
      <c r="O4482" s="172" t="str">
        <f>IF(B4482="NET","",IF(B4482="","",IFERROR(VLOOKUP(N4482,EAN!$A:$B,2,FALSE),"MANGLER - MÅ OPPDATERE EAN-FANEN")))</f>
        <v/>
      </c>
      <c r="P4482" s="171">
        <f t="shared" si="214"/>
        <v>0</v>
      </c>
      <c r="Q4482" s="171">
        <f t="shared" si="215"/>
        <v>0</v>
      </c>
      <c r="S4482" s="102" t="str">
        <f>IF(B4482="NET","",IFERROR(VLOOKUP(O4482,'2) Order Form'!$V$9:$V$905,1,FALSE),"Ikke med I order form"))</f>
        <v>Ikke med I order form</v>
      </c>
    </row>
    <row r="4483" spans="13:19">
      <c r="M4483" s="181"/>
      <c r="N4483" s="171" t="str">
        <f t="shared" si="213"/>
        <v>-</v>
      </c>
      <c r="O4483" s="172" t="str">
        <f>IF(B4483="NET","",IF(B4483="","",IFERROR(VLOOKUP(N4483,EAN!$A:$B,2,FALSE),"MANGLER - MÅ OPPDATERE EAN-FANEN")))</f>
        <v/>
      </c>
      <c r="P4483" s="171">
        <f t="shared" si="214"/>
        <v>0</v>
      </c>
      <c r="Q4483" s="171">
        <f t="shared" si="215"/>
        <v>0</v>
      </c>
      <c r="S4483" s="102" t="str">
        <f>IF(B4483="NET","",IFERROR(VLOOKUP(O4483,'2) Order Form'!$V$9:$V$905,1,FALSE),"Ikke med I order form"))</f>
        <v>Ikke med I order form</v>
      </c>
    </row>
    <row r="4484" spans="13:19">
      <c r="M4484" s="181"/>
      <c r="N4484" s="171" t="str">
        <f t="shared" si="213"/>
        <v>-</v>
      </c>
      <c r="O4484" s="172" t="str">
        <f>IF(B4484="NET","",IF(B4484="","",IFERROR(VLOOKUP(N4484,EAN!$A:$B,2,FALSE),"MANGLER - MÅ OPPDATERE EAN-FANEN")))</f>
        <v/>
      </c>
      <c r="P4484" s="171">
        <f t="shared" si="214"/>
        <v>0</v>
      </c>
      <c r="Q4484" s="171">
        <f t="shared" si="215"/>
        <v>0</v>
      </c>
      <c r="S4484" s="102" t="str">
        <f>IF(B4484="NET","",IFERROR(VLOOKUP(O4484,'2) Order Form'!$V$9:$V$905,1,FALSE),"Ikke med I order form"))</f>
        <v>Ikke med I order form</v>
      </c>
    </row>
    <row r="4485" spans="13:19">
      <c r="M4485" s="181"/>
      <c r="N4485" s="171" t="str">
        <f t="shared" si="213"/>
        <v>-</v>
      </c>
      <c r="O4485" s="172" t="str">
        <f>IF(B4485="NET","",IF(B4485="","",IFERROR(VLOOKUP(N4485,EAN!$A:$B,2,FALSE),"MANGLER - MÅ OPPDATERE EAN-FANEN")))</f>
        <v/>
      </c>
      <c r="P4485" s="171">
        <f t="shared" si="214"/>
        <v>0</v>
      </c>
      <c r="Q4485" s="171">
        <f t="shared" si="215"/>
        <v>0</v>
      </c>
      <c r="S4485" s="102" t="str">
        <f>IF(B4485="NET","",IFERROR(VLOOKUP(O4485,'2) Order Form'!$V$9:$V$905,1,FALSE),"Ikke med I order form"))</f>
        <v>Ikke med I order form</v>
      </c>
    </row>
    <row r="4486" spans="13:19">
      <c r="M4486" s="181"/>
      <c r="N4486" s="171" t="str">
        <f t="shared" si="213"/>
        <v>-</v>
      </c>
      <c r="O4486" s="172" t="str">
        <f>IF(B4486="NET","",IF(B4486="","",IFERROR(VLOOKUP(N4486,EAN!$A:$B,2,FALSE),"MANGLER - MÅ OPPDATERE EAN-FANEN")))</f>
        <v/>
      </c>
      <c r="P4486" s="171">
        <f t="shared" si="214"/>
        <v>0</v>
      </c>
      <c r="Q4486" s="171">
        <f t="shared" si="215"/>
        <v>0</v>
      </c>
      <c r="S4486" s="102" t="str">
        <f>IF(B4486="NET","",IFERROR(VLOOKUP(O4486,'2) Order Form'!$V$9:$V$905,1,FALSE),"Ikke med I order form"))</f>
        <v>Ikke med I order form</v>
      </c>
    </row>
    <row r="4487" spans="13:19">
      <c r="M4487" s="181"/>
      <c r="N4487" s="171" t="str">
        <f t="shared" si="213"/>
        <v>-</v>
      </c>
      <c r="O4487" s="172" t="str">
        <f>IF(B4487="NET","",IF(B4487="","",IFERROR(VLOOKUP(N4487,EAN!$A:$B,2,FALSE),"MANGLER - MÅ OPPDATERE EAN-FANEN")))</f>
        <v/>
      </c>
      <c r="P4487" s="171">
        <f t="shared" si="214"/>
        <v>0</v>
      </c>
      <c r="Q4487" s="171">
        <f t="shared" si="215"/>
        <v>0</v>
      </c>
      <c r="S4487" s="102" t="str">
        <f>IF(B4487="NET","",IFERROR(VLOOKUP(O4487,'2) Order Form'!$V$9:$V$905,1,FALSE),"Ikke med I order form"))</f>
        <v>Ikke med I order form</v>
      </c>
    </row>
    <row r="4488" spans="13:19">
      <c r="M4488" s="181"/>
      <c r="N4488" s="171" t="str">
        <f t="shared" si="213"/>
        <v>-</v>
      </c>
      <c r="O4488" s="172" t="str">
        <f>IF(B4488="NET","",IF(B4488="","",IFERROR(VLOOKUP(N4488,EAN!$A:$B,2,FALSE),"MANGLER - MÅ OPPDATERE EAN-FANEN")))</f>
        <v/>
      </c>
      <c r="P4488" s="171">
        <f t="shared" si="214"/>
        <v>0</v>
      </c>
      <c r="Q4488" s="171">
        <f t="shared" si="215"/>
        <v>0</v>
      </c>
      <c r="S4488" s="102" t="str">
        <f>IF(B4488="NET","",IFERROR(VLOOKUP(O4488,'2) Order Form'!$V$9:$V$905,1,FALSE),"Ikke med I order form"))</f>
        <v>Ikke med I order form</v>
      </c>
    </row>
    <row r="4489" spans="13:19">
      <c r="M4489" s="181"/>
      <c r="N4489" s="171" t="str">
        <f t="shared" si="213"/>
        <v>-</v>
      </c>
      <c r="O4489" s="172" t="str">
        <f>IF(B4489="NET","",IF(B4489="","",IFERROR(VLOOKUP(N4489,EAN!$A:$B,2,FALSE),"MANGLER - MÅ OPPDATERE EAN-FANEN")))</f>
        <v/>
      </c>
      <c r="P4489" s="171">
        <f t="shared" si="214"/>
        <v>0</v>
      </c>
      <c r="Q4489" s="171">
        <f t="shared" si="215"/>
        <v>0</v>
      </c>
      <c r="S4489" s="102" t="str">
        <f>IF(B4489="NET","",IFERROR(VLOOKUP(O4489,'2) Order Form'!$V$9:$V$905,1,FALSE),"Ikke med I order form"))</f>
        <v>Ikke med I order form</v>
      </c>
    </row>
    <row r="4490" spans="13:19">
      <c r="M4490" s="181"/>
      <c r="N4490" s="171" t="str">
        <f t="shared" si="213"/>
        <v>-</v>
      </c>
      <c r="O4490" s="172" t="str">
        <f>IF(B4490="NET","",IF(B4490="","",IFERROR(VLOOKUP(N4490,EAN!$A:$B,2,FALSE),"MANGLER - MÅ OPPDATERE EAN-FANEN")))</f>
        <v/>
      </c>
      <c r="P4490" s="171">
        <f t="shared" si="214"/>
        <v>0</v>
      </c>
      <c r="Q4490" s="171">
        <f t="shared" si="215"/>
        <v>0</v>
      </c>
      <c r="S4490" s="102" t="str">
        <f>IF(B4490="NET","",IFERROR(VLOOKUP(O4490,'2) Order Form'!$V$9:$V$905,1,FALSE),"Ikke med I order form"))</f>
        <v>Ikke med I order form</v>
      </c>
    </row>
    <row r="4491" spans="13:19">
      <c r="M4491" s="181"/>
      <c r="N4491" s="171" t="str">
        <f t="shared" si="213"/>
        <v>-</v>
      </c>
      <c r="O4491" s="172" t="str">
        <f>IF(B4491="NET","",IF(B4491="","",IFERROR(VLOOKUP(N4491,EAN!$A:$B,2,FALSE),"MANGLER - MÅ OPPDATERE EAN-FANEN")))</f>
        <v/>
      </c>
      <c r="P4491" s="171">
        <f t="shared" si="214"/>
        <v>0</v>
      </c>
      <c r="Q4491" s="171">
        <f t="shared" si="215"/>
        <v>0</v>
      </c>
      <c r="S4491" s="102" t="str">
        <f>IF(B4491="NET","",IFERROR(VLOOKUP(O4491,'2) Order Form'!$V$9:$V$905,1,FALSE),"Ikke med I order form"))</f>
        <v>Ikke med I order form</v>
      </c>
    </row>
    <row r="4492" spans="13:19">
      <c r="M4492" s="181"/>
      <c r="N4492" s="171" t="str">
        <f t="shared" si="213"/>
        <v>-</v>
      </c>
      <c r="O4492" s="172" t="str">
        <f>IF(B4492="NET","",IF(B4492="","",IFERROR(VLOOKUP(N4492,EAN!$A:$B,2,FALSE),"MANGLER - MÅ OPPDATERE EAN-FANEN")))</f>
        <v/>
      </c>
      <c r="P4492" s="171">
        <f t="shared" si="214"/>
        <v>0</v>
      </c>
      <c r="Q4492" s="171">
        <f t="shared" si="215"/>
        <v>0</v>
      </c>
      <c r="S4492" s="102" t="str">
        <f>IF(B4492="NET","",IFERROR(VLOOKUP(O4492,'2) Order Form'!$V$9:$V$905,1,FALSE),"Ikke med I order form"))</f>
        <v>Ikke med I order form</v>
      </c>
    </row>
    <row r="4493" spans="13:19">
      <c r="M4493" s="181"/>
      <c r="N4493" s="171" t="str">
        <f t="shared" si="213"/>
        <v>-</v>
      </c>
      <c r="O4493" s="172" t="str">
        <f>IF(B4493="NET","",IF(B4493="","",IFERROR(VLOOKUP(N4493,EAN!$A:$B,2,FALSE),"MANGLER - MÅ OPPDATERE EAN-FANEN")))</f>
        <v/>
      </c>
      <c r="P4493" s="171">
        <f t="shared" si="214"/>
        <v>0</v>
      </c>
      <c r="Q4493" s="171">
        <f t="shared" si="215"/>
        <v>0</v>
      </c>
      <c r="S4493" s="102" t="str">
        <f>IF(B4493="NET","",IFERROR(VLOOKUP(O4493,'2) Order Form'!$V$9:$V$905,1,FALSE),"Ikke med I order form"))</f>
        <v>Ikke med I order form</v>
      </c>
    </row>
    <row r="4494" spans="13:19">
      <c r="M4494" s="181"/>
      <c r="N4494" s="171" t="str">
        <f t="shared" si="213"/>
        <v>-</v>
      </c>
      <c r="O4494" s="172" t="str">
        <f>IF(B4494="NET","",IF(B4494="","",IFERROR(VLOOKUP(N4494,EAN!$A:$B,2,FALSE),"MANGLER - MÅ OPPDATERE EAN-FANEN")))</f>
        <v/>
      </c>
      <c r="P4494" s="171">
        <f t="shared" si="214"/>
        <v>0</v>
      </c>
      <c r="Q4494" s="171">
        <f t="shared" si="215"/>
        <v>0</v>
      </c>
      <c r="S4494" s="102" t="str">
        <f>IF(B4494="NET","",IFERROR(VLOOKUP(O4494,'2) Order Form'!$V$9:$V$905,1,FALSE),"Ikke med I order form"))</f>
        <v>Ikke med I order form</v>
      </c>
    </row>
    <row r="4495" spans="13:19">
      <c r="M4495" s="181"/>
      <c r="N4495" s="171" t="str">
        <f t="shared" si="213"/>
        <v>-</v>
      </c>
      <c r="O4495" s="172" t="str">
        <f>IF(B4495="NET","",IF(B4495="","",IFERROR(VLOOKUP(N4495,EAN!$A:$B,2,FALSE),"MANGLER - MÅ OPPDATERE EAN-FANEN")))</f>
        <v/>
      </c>
      <c r="P4495" s="171">
        <f t="shared" si="214"/>
        <v>0</v>
      </c>
      <c r="Q4495" s="171">
        <f t="shared" si="215"/>
        <v>0</v>
      </c>
      <c r="S4495" s="102" t="str">
        <f>IF(B4495="NET","",IFERROR(VLOOKUP(O4495,'2) Order Form'!$V$9:$V$905,1,FALSE),"Ikke med I order form"))</f>
        <v>Ikke med I order form</v>
      </c>
    </row>
    <row r="4496" spans="13:19">
      <c r="M4496" s="181"/>
      <c r="N4496" s="171" t="str">
        <f t="shared" si="213"/>
        <v>-</v>
      </c>
      <c r="O4496" s="172" t="str">
        <f>IF(B4496="NET","",IF(B4496="","",IFERROR(VLOOKUP(N4496,EAN!$A:$B,2,FALSE),"MANGLER - MÅ OPPDATERE EAN-FANEN")))</f>
        <v/>
      </c>
      <c r="P4496" s="171">
        <f t="shared" si="214"/>
        <v>0</v>
      </c>
      <c r="Q4496" s="171">
        <f t="shared" si="215"/>
        <v>0</v>
      </c>
      <c r="S4496" s="102" t="str">
        <f>IF(B4496="NET","",IFERROR(VLOOKUP(O4496,'2) Order Form'!$V$9:$V$905,1,FALSE),"Ikke med I order form"))</f>
        <v>Ikke med I order form</v>
      </c>
    </row>
    <row r="4497" spans="13:19">
      <c r="M4497" s="181"/>
      <c r="N4497" s="171" t="str">
        <f t="shared" si="213"/>
        <v>-</v>
      </c>
      <c r="O4497" s="172" t="str">
        <f>IF(B4497="NET","",IF(B4497="","",IFERROR(VLOOKUP(N4497,EAN!$A:$B,2,FALSE),"MANGLER - MÅ OPPDATERE EAN-FANEN")))</f>
        <v/>
      </c>
      <c r="P4497" s="171">
        <f t="shared" si="214"/>
        <v>0</v>
      </c>
      <c r="Q4497" s="171">
        <f t="shared" si="215"/>
        <v>0</v>
      </c>
      <c r="S4497" s="102" t="str">
        <f>IF(B4497="NET","",IFERROR(VLOOKUP(O4497,'2) Order Form'!$V$9:$V$905,1,FALSE),"Ikke med I order form"))</f>
        <v>Ikke med I order form</v>
      </c>
    </row>
    <row r="4498" spans="13:19">
      <c r="M4498" s="181"/>
      <c r="N4498" s="171" t="str">
        <f t="shared" si="213"/>
        <v>-</v>
      </c>
      <c r="O4498" s="172" t="str">
        <f>IF(B4498="NET","",IF(B4498="","",IFERROR(VLOOKUP(N4498,EAN!$A:$B,2,FALSE),"MANGLER - MÅ OPPDATERE EAN-FANEN")))</f>
        <v/>
      </c>
      <c r="P4498" s="171">
        <f t="shared" si="214"/>
        <v>0</v>
      </c>
      <c r="Q4498" s="171">
        <f t="shared" si="215"/>
        <v>0</v>
      </c>
      <c r="S4498" s="102" t="str">
        <f>IF(B4498="NET","",IFERROR(VLOOKUP(O4498,'2) Order Form'!$V$9:$V$905,1,FALSE),"Ikke med I order form"))</f>
        <v>Ikke med I order form</v>
      </c>
    </row>
    <row r="4499" spans="13:19">
      <c r="M4499" s="181"/>
      <c r="N4499" s="171" t="str">
        <f t="shared" si="213"/>
        <v>-</v>
      </c>
      <c r="O4499" s="172" t="str">
        <f>IF(B4499="NET","",IF(B4499="","",IFERROR(VLOOKUP(N4499,EAN!$A:$B,2,FALSE),"MANGLER - MÅ OPPDATERE EAN-FANEN")))</f>
        <v/>
      </c>
      <c r="P4499" s="171">
        <f t="shared" si="214"/>
        <v>0</v>
      </c>
      <c r="Q4499" s="171">
        <f t="shared" si="215"/>
        <v>0</v>
      </c>
      <c r="S4499" s="102" t="str">
        <f>IF(B4499="NET","",IFERROR(VLOOKUP(O4499,'2) Order Form'!$V$9:$V$905,1,FALSE),"Ikke med I order form"))</f>
        <v>Ikke med I order form</v>
      </c>
    </row>
    <row r="4500" spans="13:19">
      <c r="M4500" s="181"/>
      <c r="N4500" s="171" t="str">
        <f t="shared" si="213"/>
        <v>-</v>
      </c>
      <c r="O4500" s="172" t="str">
        <f>IF(B4500="NET","",IF(B4500="","",IFERROR(VLOOKUP(N4500,EAN!$A:$B,2,FALSE),"MANGLER - MÅ OPPDATERE EAN-FANEN")))</f>
        <v/>
      </c>
      <c r="P4500" s="171">
        <f t="shared" si="214"/>
        <v>0</v>
      </c>
      <c r="Q4500" s="171">
        <f t="shared" si="215"/>
        <v>0</v>
      </c>
      <c r="S4500" s="102" t="str">
        <f>IF(B4500="NET","",IFERROR(VLOOKUP(O4500,'2) Order Form'!$V$9:$V$905,1,FALSE),"Ikke med I order form"))</f>
        <v>Ikke med I order form</v>
      </c>
    </row>
    <row r="4501" spans="13:19">
      <c r="M4501" s="181"/>
      <c r="N4501" s="171" t="str">
        <f t="shared" si="213"/>
        <v>-</v>
      </c>
      <c r="O4501" s="172" t="str">
        <f>IF(B4501="NET","",IF(B4501="","",IFERROR(VLOOKUP(N4501,EAN!$A:$B,2,FALSE),"MANGLER - MÅ OPPDATERE EAN-FANEN")))</f>
        <v/>
      </c>
      <c r="P4501" s="171">
        <f t="shared" si="214"/>
        <v>0</v>
      </c>
      <c r="Q4501" s="171">
        <f t="shared" si="215"/>
        <v>0</v>
      </c>
      <c r="S4501" s="102" t="str">
        <f>IF(B4501="NET","",IFERROR(VLOOKUP(O4501,'2) Order Form'!$V$9:$V$905,1,FALSE),"Ikke med I order form"))</f>
        <v>Ikke med I order form</v>
      </c>
    </row>
    <row r="4502" spans="13:19">
      <c r="M4502" s="181"/>
      <c r="N4502" s="171" t="str">
        <f t="shared" si="213"/>
        <v>-</v>
      </c>
      <c r="O4502" s="172" t="str">
        <f>IF(B4502="NET","",IF(B4502="","",IFERROR(VLOOKUP(N4502,EAN!$A:$B,2,FALSE),"MANGLER - MÅ OPPDATERE EAN-FANEN")))</f>
        <v/>
      </c>
      <c r="P4502" s="171">
        <f t="shared" si="214"/>
        <v>0</v>
      </c>
      <c r="Q4502" s="171">
        <f t="shared" si="215"/>
        <v>0</v>
      </c>
      <c r="S4502" s="102" t="str">
        <f>IF(B4502="NET","",IFERROR(VLOOKUP(O4502,'2) Order Form'!$V$9:$V$905,1,FALSE),"Ikke med I order form"))</f>
        <v>Ikke med I order form</v>
      </c>
    </row>
    <row r="4503" spans="13:19">
      <c r="M4503" s="181"/>
      <c r="N4503" s="171" t="str">
        <f t="shared" si="213"/>
        <v>-</v>
      </c>
      <c r="O4503" s="172" t="str">
        <f>IF(B4503="NET","",IF(B4503="","",IFERROR(VLOOKUP(N4503,EAN!$A:$B,2,FALSE),"MANGLER - MÅ OPPDATERE EAN-FANEN")))</f>
        <v/>
      </c>
      <c r="P4503" s="171">
        <f t="shared" si="214"/>
        <v>0</v>
      </c>
      <c r="Q4503" s="171">
        <f t="shared" si="215"/>
        <v>0</v>
      </c>
      <c r="S4503" s="102" t="str">
        <f>IF(B4503="NET","",IFERROR(VLOOKUP(O4503,'2) Order Form'!$V$9:$V$905,1,FALSE),"Ikke med I order form"))</f>
        <v>Ikke med I order form</v>
      </c>
    </row>
    <row r="4504" spans="13:19">
      <c r="M4504" s="181"/>
      <c r="N4504" s="171" t="str">
        <f t="shared" si="213"/>
        <v>-</v>
      </c>
      <c r="O4504" s="172" t="str">
        <f>IF(B4504="NET","",IF(B4504="","",IFERROR(VLOOKUP(N4504,EAN!$A:$B,2,FALSE),"MANGLER - MÅ OPPDATERE EAN-FANEN")))</f>
        <v/>
      </c>
      <c r="P4504" s="171">
        <f t="shared" si="214"/>
        <v>0</v>
      </c>
      <c r="Q4504" s="171">
        <f t="shared" si="215"/>
        <v>0</v>
      </c>
      <c r="S4504" s="102" t="str">
        <f>IF(B4504="NET","",IFERROR(VLOOKUP(O4504,'2) Order Form'!$V$9:$V$905,1,FALSE),"Ikke med I order form"))</f>
        <v>Ikke med I order form</v>
      </c>
    </row>
    <row r="4505" spans="13:19">
      <c r="M4505" s="181"/>
      <c r="N4505" s="171" t="str">
        <f t="shared" si="213"/>
        <v>-</v>
      </c>
      <c r="O4505" s="172" t="str">
        <f>IF(B4505="NET","",IF(B4505="","",IFERROR(VLOOKUP(N4505,EAN!$A:$B,2,FALSE),"MANGLER - MÅ OPPDATERE EAN-FANEN")))</f>
        <v/>
      </c>
      <c r="P4505" s="171">
        <f t="shared" si="214"/>
        <v>0</v>
      </c>
      <c r="Q4505" s="171">
        <f t="shared" si="215"/>
        <v>0</v>
      </c>
      <c r="S4505" s="102" t="str">
        <f>IF(B4505="NET","",IFERROR(VLOOKUP(O4505,'2) Order Form'!$V$9:$V$905,1,FALSE),"Ikke med I order form"))</f>
        <v>Ikke med I order form</v>
      </c>
    </row>
    <row r="4506" spans="13:19">
      <c r="M4506" s="181"/>
      <c r="N4506" s="171" t="str">
        <f t="shared" si="213"/>
        <v>-</v>
      </c>
      <c r="O4506" s="172" t="str">
        <f>IF(B4506="NET","",IF(B4506="","",IFERROR(VLOOKUP(N4506,EAN!$A:$B,2,FALSE),"MANGLER - MÅ OPPDATERE EAN-FANEN")))</f>
        <v/>
      </c>
      <c r="P4506" s="171">
        <f t="shared" si="214"/>
        <v>0</v>
      </c>
      <c r="Q4506" s="171">
        <f t="shared" si="215"/>
        <v>0</v>
      </c>
      <c r="S4506" s="102" t="str">
        <f>IF(B4506="NET","",IFERROR(VLOOKUP(O4506,'2) Order Form'!$V$9:$V$905,1,FALSE),"Ikke med I order form"))</f>
        <v>Ikke med I order form</v>
      </c>
    </row>
    <row r="4507" spans="13:19">
      <c r="M4507" s="181"/>
      <c r="N4507" s="171" t="str">
        <f t="shared" si="213"/>
        <v>-</v>
      </c>
      <c r="O4507" s="172" t="str">
        <f>IF(B4507="NET","",IF(B4507="","",IFERROR(VLOOKUP(N4507,EAN!$A:$B,2,FALSE),"MANGLER - MÅ OPPDATERE EAN-FANEN")))</f>
        <v/>
      </c>
      <c r="P4507" s="171">
        <f t="shared" si="214"/>
        <v>0</v>
      </c>
      <c r="Q4507" s="171">
        <f t="shared" si="215"/>
        <v>0</v>
      </c>
      <c r="S4507" s="102" t="str">
        <f>IF(B4507="NET","",IFERROR(VLOOKUP(O4507,'2) Order Form'!$V$9:$V$905,1,FALSE),"Ikke med I order form"))</f>
        <v>Ikke med I order form</v>
      </c>
    </row>
    <row r="4508" spans="13:19">
      <c r="M4508" s="181"/>
      <c r="N4508" s="171" t="str">
        <f t="shared" si="213"/>
        <v>-</v>
      </c>
      <c r="O4508" s="172" t="str">
        <f>IF(B4508="NET","",IF(B4508="","",IFERROR(VLOOKUP(N4508,EAN!$A:$B,2,FALSE),"MANGLER - MÅ OPPDATERE EAN-FANEN")))</f>
        <v/>
      </c>
      <c r="P4508" s="171">
        <f t="shared" si="214"/>
        <v>0</v>
      </c>
      <c r="Q4508" s="171">
        <f t="shared" si="215"/>
        <v>0</v>
      </c>
      <c r="S4508" s="102" t="str">
        <f>IF(B4508="NET","",IFERROR(VLOOKUP(O4508,'2) Order Form'!$V$9:$V$905,1,FALSE),"Ikke med I order form"))</f>
        <v>Ikke med I order form</v>
      </c>
    </row>
    <row r="4509" spans="13:19">
      <c r="M4509" s="181"/>
      <c r="N4509" s="171" t="str">
        <f t="shared" ref="N4509:N4572" si="216">CONCATENATE(A4509,"-",D4509)</f>
        <v>-</v>
      </c>
      <c r="O4509" s="172" t="str">
        <f>IF(B4509="NET","",IF(B4509="","",IFERROR(VLOOKUP(N4509,EAN!$A:$B,2,FALSE),"MANGLER - MÅ OPPDATERE EAN-FANEN")))</f>
        <v/>
      </c>
      <c r="P4509" s="171">
        <f t="shared" ref="P4509:P4572" si="217">H4509</f>
        <v>0</v>
      </c>
      <c r="Q4509" s="171">
        <f t="shared" ref="Q4509:Q4572" si="218">L4509</f>
        <v>0</v>
      </c>
      <c r="S4509" s="102" t="str">
        <f>IF(B4509="NET","",IFERROR(VLOOKUP(O4509,'2) Order Form'!$V$9:$V$905,1,FALSE),"Ikke med I order form"))</f>
        <v>Ikke med I order form</v>
      </c>
    </row>
    <row r="4510" spans="13:19">
      <c r="M4510" s="181"/>
      <c r="N4510" s="171" t="str">
        <f t="shared" si="216"/>
        <v>-</v>
      </c>
      <c r="O4510" s="172" t="str">
        <f>IF(B4510="NET","",IF(B4510="","",IFERROR(VLOOKUP(N4510,EAN!$A:$B,2,FALSE),"MANGLER - MÅ OPPDATERE EAN-FANEN")))</f>
        <v/>
      </c>
      <c r="P4510" s="171">
        <f t="shared" si="217"/>
        <v>0</v>
      </c>
      <c r="Q4510" s="171">
        <f t="shared" si="218"/>
        <v>0</v>
      </c>
      <c r="S4510" s="102" t="str">
        <f>IF(B4510="NET","",IFERROR(VLOOKUP(O4510,'2) Order Form'!$V$9:$V$905,1,FALSE),"Ikke med I order form"))</f>
        <v>Ikke med I order form</v>
      </c>
    </row>
    <row r="4511" spans="13:19">
      <c r="M4511" s="181"/>
      <c r="N4511" s="171" t="str">
        <f t="shared" si="216"/>
        <v>-</v>
      </c>
      <c r="O4511" s="172" t="str">
        <f>IF(B4511="NET","",IF(B4511="","",IFERROR(VLOOKUP(N4511,EAN!$A:$B,2,FALSE),"MANGLER - MÅ OPPDATERE EAN-FANEN")))</f>
        <v/>
      </c>
      <c r="P4511" s="171">
        <f t="shared" si="217"/>
        <v>0</v>
      </c>
      <c r="Q4511" s="171">
        <f t="shared" si="218"/>
        <v>0</v>
      </c>
      <c r="S4511" s="102" t="str">
        <f>IF(B4511="NET","",IFERROR(VLOOKUP(O4511,'2) Order Form'!$V$9:$V$905,1,FALSE),"Ikke med I order form"))</f>
        <v>Ikke med I order form</v>
      </c>
    </row>
    <row r="4512" spans="13:19">
      <c r="M4512" s="181"/>
      <c r="N4512" s="171" t="str">
        <f t="shared" si="216"/>
        <v>-</v>
      </c>
      <c r="O4512" s="172" t="str">
        <f>IF(B4512="NET","",IF(B4512="","",IFERROR(VLOOKUP(N4512,EAN!$A:$B,2,FALSE),"MANGLER - MÅ OPPDATERE EAN-FANEN")))</f>
        <v/>
      </c>
      <c r="P4512" s="171">
        <f t="shared" si="217"/>
        <v>0</v>
      </c>
      <c r="Q4512" s="171">
        <f t="shared" si="218"/>
        <v>0</v>
      </c>
      <c r="S4512" s="102" t="str">
        <f>IF(B4512="NET","",IFERROR(VLOOKUP(O4512,'2) Order Form'!$V$9:$V$905,1,FALSE),"Ikke med I order form"))</f>
        <v>Ikke med I order form</v>
      </c>
    </row>
    <row r="4513" spans="13:19">
      <c r="M4513" s="181"/>
      <c r="N4513" s="171" t="str">
        <f t="shared" si="216"/>
        <v>-</v>
      </c>
      <c r="O4513" s="172" t="str">
        <f>IF(B4513="NET","",IF(B4513="","",IFERROR(VLOOKUP(N4513,EAN!$A:$B,2,FALSE),"MANGLER - MÅ OPPDATERE EAN-FANEN")))</f>
        <v/>
      </c>
      <c r="P4513" s="171">
        <f t="shared" si="217"/>
        <v>0</v>
      </c>
      <c r="Q4513" s="171">
        <f t="shared" si="218"/>
        <v>0</v>
      </c>
      <c r="S4513" s="102" t="str">
        <f>IF(B4513="NET","",IFERROR(VLOOKUP(O4513,'2) Order Form'!$V$9:$V$905,1,FALSE),"Ikke med I order form"))</f>
        <v>Ikke med I order form</v>
      </c>
    </row>
    <row r="4514" spans="13:19">
      <c r="M4514" s="181"/>
      <c r="N4514" s="171" t="str">
        <f t="shared" si="216"/>
        <v>-</v>
      </c>
      <c r="O4514" s="172" t="str">
        <f>IF(B4514="NET","",IF(B4514="","",IFERROR(VLOOKUP(N4514,EAN!$A:$B,2,FALSE),"MANGLER - MÅ OPPDATERE EAN-FANEN")))</f>
        <v/>
      </c>
      <c r="P4514" s="171">
        <f t="shared" si="217"/>
        <v>0</v>
      </c>
      <c r="Q4514" s="171">
        <f t="shared" si="218"/>
        <v>0</v>
      </c>
      <c r="S4514" s="102" t="str">
        <f>IF(B4514="NET","",IFERROR(VLOOKUP(O4514,'2) Order Form'!$V$9:$V$905,1,FALSE),"Ikke med I order form"))</f>
        <v>Ikke med I order form</v>
      </c>
    </row>
    <row r="4515" spans="13:19">
      <c r="M4515" s="181"/>
      <c r="N4515" s="171" t="str">
        <f t="shared" si="216"/>
        <v>-</v>
      </c>
      <c r="O4515" s="172" t="str">
        <f>IF(B4515="NET","",IF(B4515="","",IFERROR(VLOOKUP(N4515,EAN!$A:$B,2,FALSE),"MANGLER - MÅ OPPDATERE EAN-FANEN")))</f>
        <v/>
      </c>
      <c r="P4515" s="171">
        <f t="shared" si="217"/>
        <v>0</v>
      </c>
      <c r="Q4515" s="171">
        <f t="shared" si="218"/>
        <v>0</v>
      </c>
      <c r="S4515" s="102" t="str">
        <f>IF(B4515="NET","",IFERROR(VLOOKUP(O4515,'2) Order Form'!$V$9:$V$905,1,FALSE),"Ikke med I order form"))</f>
        <v>Ikke med I order form</v>
      </c>
    </row>
    <row r="4516" spans="13:19">
      <c r="M4516" s="181"/>
      <c r="N4516" s="171" t="str">
        <f t="shared" si="216"/>
        <v>-</v>
      </c>
      <c r="O4516" s="172" t="str">
        <f>IF(B4516="NET","",IF(B4516="","",IFERROR(VLOOKUP(N4516,EAN!$A:$B,2,FALSE),"MANGLER - MÅ OPPDATERE EAN-FANEN")))</f>
        <v/>
      </c>
      <c r="P4516" s="171">
        <f t="shared" si="217"/>
        <v>0</v>
      </c>
      <c r="Q4516" s="171">
        <f t="shared" si="218"/>
        <v>0</v>
      </c>
      <c r="S4516" s="102" t="str">
        <f>IF(B4516="NET","",IFERROR(VLOOKUP(O4516,'2) Order Form'!$V$9:$V$905,1,FALSE),"Ikke med I order form"))</f>
        <v>Ikke med I order form</v>
      </c>
    </row>
    <row r="4517" spans="13:19">
      <c r="M4517" s="181"/>
      <c r="N4517" s="171" t="str">
        <f t="shared" si="216"/>
        <v>-</v>
      </c>
      <c r="O4517" s="172" t="str">
        <f>IF(B4517="NET","",IF(B4517="","",IFERROR(VLOOKUP(N4517,EAN!$A:$B,2,FALSE),"MANGLER - MÅ OPPDATERE EAN-FANEN")))</f>
        <v/>
      </c>
      <c r="P4517" s="171">
        <f t="shared" si="217"/>
        <v>0</v>
      </c>
      <c r="Q4517" s="171">
        <f t="shared" si="218"/>
        <v>0</v>
      </c>
      <c r="S4517" s="102" t="str">
        <f>IF(B4517="NET","",IFERROR(VLOOKUP(O4517,'2) Order Form'!$V$9:$V$905,1,FALSE),"Ikke med I order form"))</f>
        <v>Ikke med I order form</v>
      </c>
    </row>
    <row r="4518" spans="13:19">
      <c r="M4518" s="181"/>
      <c r="N4518" s="171" t="str">
        <f t="shared" si="216"/>
        <v>-</v>
      </c>
      <c r="O4518" s="172" t="str">
        <f>IF(B4518="NET","",IF(B4518="","",IFERROR(VLOOKUP(N4518,EAN!$A:$B,2,FALSE),"MANGLER - MÅ OPPDATERE EAN-FANEN")))</f>
        <v/>
      </c>
      <c r="P4518" s="171">
        <f t="shared" si="217"/>
        <v>0</v>
      </c>
      <c r="Q4518" s="171">
        <f t="shared" si="218"/>
        <v>0</v>
      </c>
      <c r="S4518" s="102" t="str">
        <f>IF(B4518="NET","",IFERROR(VLOOKUP(O4518,'2) Order Form'!$V$9:$V$905,1,FALSE),"Ikke med I order form"))</f>
        <v>Ikke med I order form</v>
      </c>
    </row>
    <row r="4519" spans="13:19">
      <c r="M4519" s="181"/>
      <c r="N4519" s="171" t="str">
        <f t="shared" si="216"/>
        <v>-</v>
      </c>
      <c r="O4519" s="172" t="str">
        <f>IF(B4519="NET","",IF(B4519="","",IFERROR(VLOOKUP(N4519,EAN!$A:$B,2,FALSE),"MANGLER - MÅ OPPDATERE EAN-FANEN")))</f>
        <v/>
      </c>
      <c r="P4519" s="171">
        <f t="shared" si="217"/>
        <v>0</v>
      </c>
      <c r="Q4519" s="171">
        <f t="shared" si="218"/>
        <v>0</v>
      </c>
      <c r="S4519" s="102" t="str">
        <f>IF(B4519="NET","",IFERROR(VLOOKUP(O4519,'2) Order Form'!$V$9:$V$905,1,FALSE),"Ikke med I order form"))</f>
        <v>Ikke med I order form</v>
      </c>
    </row>
    <row r="4520" spans="13:19">
      <c r="M4520" s="181"/>
      <c r="N4520" s="171" t="str">
        <f t="shared" si="216"/>
        <v>-</v>
      </c>
      <c r="O4520" s="172" t="str">
        <f>IF(B4520="NET","",IF(B4520="","",IFERROR(VLOOKUP(N4520,EAN!$A:$B,2,FALSE),"MANGLER - MÅ OPPDATERE EAN-FANEN")))</f>
        <v/>
      </c>
      <c r="P4520" s="171">
        <f t="shared" si="217"/>
        <v>0</v>
      </c>
      <c r="Q4520" s="171">
        <f t="shared" si="218"/>
        <v>0</v>
      </c>
      <c r="S4520" s="102" t="str">
        <f>IF(B4520="NET","",IFERROR(VLOOKUP(O4520,'2) Order Form'!$V$9:$V$905,1,FALSE),"Ikke med I order form"))</f>
        <v>Ikke med I order form</v>
      </c>
    </row>
    <row r="4521" spans="13:19">
      <c r="M4521" s="181"/>
      <c r="N4521" s="171" t="str">
        <f t="shared" si="216"/>
        <v>-</v>
      </c>
      <c r="O4521" s="172" t="str">
        <f>IF(B4521="NET","",IF(B4521="","",IFERROR(VLOOKUP(N4521,EAN!$A:$B,2,FALSE),"MANGLER - MÅ OPPDATERE EAN-FANEN")))</f>
        <v/>
      </c>
      <c r="P4521" s="171">
        <f t="shared" si="217"/>
        <v>0</v>
      </c>
      <c r="Q4521" s="171">
        <f t="shared" si="218"/>
        <v>0</v>
      </c>
      <c r="S4521" s="102" t="str">
        <f>IF(B4521="NET","",IFERROR(VLOOKUP(O4521,'2) Order Form'!$V$9:$V$905,1,FALSE),"Ikke med I order form"))</f>
        <v>Ikke med I order form</v>
      </c>
    </row>
    <row r="4522" spans="13:19">
      <c r="M4522" s="181"/>
      <c r="N4522" s="171" t="str">
        <f t="shared" si="216"/>
        <v>-</v>
      </c>
      <c r="O4522" s="172" t="str">
        <f>IF(B4522="NET","",IF(B4522="","",IFERROR(VLOOKUP(N4522,EAN!$A:$B,2,FALSE),"MANGLER - MÅ OPPDATERE EAN-FANEN")))</f>
        <v/>
      </c>
      <c r="P4522" s="171">
        <f t="shared" si="217"/>
        <v>0</v>
      </c>
      <c r="Q4522" s="171">
        <f t="shared" si="218"/>
        <v>0</v>
      </c>
      <c r="S4522" s="102" t="str">
        <f>IF(B4522="NET","",IFERROR(VLOOKUP(O4522,'2) Order Form'!$V$9:$V$905,1,FALSE),"Ikke med I order form"))</f>
        <v>Ikke med I order form</v>
      </c>
    </row>
    <row r="4523" spans="13:19">
      <c r="M4523" s="181"/>
      <c r="N4523" s="171" t="str">
        <f t="shared" si="216"/>
        <v>-</v>
      </c>
      <c r="O4523" s="172" t="str">
        <f>IF(B4523="NET","",IF(B4523="","",IFERROR(VLOOKUP(N4523,EAN!$A:$B,2,FALSE),"MANGLER - MÅ OPPDATERE EAN-FANEN")))</f>
        <v/>
      </c>
      <c r="P4523" s="171">
        <f t="shared" si="217"/>
        <v>0</v>
      </c>
      <c r="Q4523" s="171">
        <f t="shared" si="218"/>
        <v>0</v>
      </c>
      <c r="S4523" s="102" t="str">
        <f>IF(B4523="NET","",IFERROR(VLOOKUP(O4523,'2) Order Form'!$V$9:$V$905,1,FALSE),"Ikke med I order form"))</f>
        <v>Ikke med I order form</v>
      </c>
    </row>
    <row r="4524" spans="13:19">
      <c r="M4524" s="181"/>
      <c r="N4524" s="171" t="str">
        <f t="shared" si="216"/>
        <v>-</v>
      </c>
      <c r="O4524" s="172" t="str">
        <f>IF(B4524="NET","",IF(B4524="","",IFERROR(VLOOKUP(N4524,EAN!$A:$B,2,FALSE),"MANGLER - MÅ OPPDATERE EAN-FANEN")))</f>
        <v/>
      </c>
      <c r="P4524" s="171">
        <f t="shared" si="217"/>
        <v>0</v>
      </c>
      <c r="Q4524" s="171">
        <f t="shared" si="218"/>
        <v>0</v>
      </c>
      <c r="S4524" s="102" t="str">
        <f>IF(B4524="NET","",IFERROR(VLOOKUP(O4524,'2) Order Form'!$V$9:$V$905,1,FALSE),"Ikke med I order form"))</f>
        <v>Ikke med I order form</v>
      </c>
    </row>
    <row r="4525" spans="13:19">
      <c r="M4525" s="181"/>
      <c r="N4525" s="171" t="str">
        <f t="shared" si="216"/>
        <v>-</v>
      </c>
      <c r="O4525" s="172" t="str">
        <f>IF(B4525="NET","",IF(B4525="","",IFERROR(VLOOKUP(N4525,EAN!$A:$B,2,FALSE),"MANGLER - MÅ OPPDATERE EAN-FANEN")))</f>
        <v/>
      </c>
      <c r="P4525" s="171">
        <f t="shared" si="217"/>
        <v>0</v>
      </c>
      <c r="Q4525" s="171">
        <f t="shared" si="218"/>
        <v>0</v>
      </c>
      <c r="S4525" s="102" t="str">
        <f>IF(B4525="NET","",IFERROR(VLOOKUP(O4525,'2) Order Form'!$V$9:$V$905,1,FALSE),"Ikke med I order form"))</f>
        <v>Ikke med I order form</v>
      </c>
    </row>
    <row r="4526" spans="13:19">
      <c r="M4526" s="181"/>
      <c r="N4526" s="171" t="str">
        <f t="shared" si="216"/>
        <v>-</v>
      </c>
      <c r="O4526" s="172" t="str">
        <f>IF(B4526="NET","",IF(B4526="","",IFERROR(VLOOKUP(N4526,EAN!$A:$B,2,FALSE),"MANGLER - MÅ OPPDATERE EAN-FANEN")))</f>
        <v/>
      </c>
      <c r="P4526" s="171">
        <f t="shared" si="217"/>
        <v>0</v>
      </c>
      <c r="Q4526" s="171">
        <f t="shared" si="218"/>
        <v>0</v>
      </c>
      <c r="S4526" s="102" t="str">
        <f>IF(B4526="NET","",IFERROR(VLOOKUP(O4526,'2) Order Form'!$V$9:$V$905,1,FALSE),"Ikke med I order form"))</f>
        <v>Ikke med I order form</v>
      </c>
    </row>
    <row r="4527" spans="13:19">
      <c r="M4527" s="181"/>
      <c r="N4527" s="171" t="str">
        <f t="shared" si="216"/>
        <v>-</v>
      </c>
      <c r="O4527" s="172" t="str">
        <f>IF(B4527="NET","",IF(B4527="","",IFERROR(VLOOKUP(N4527,EAN!$A:$B,2,FALSE),"MANGLER - MÅ OPPDATERE EAN-FANEN")))</f>
        <v/>
      </c>
      <c r="P4527" s="171">
        <f t="shared" si="217"/>
        <v>0</v>
      </c>
      <c r="Q4527" s="171">
        <f t="shared" si="218"/>
        <v>0</v>
      </c>
      <c r="S4527" s="102" t="str">
        <f>IF(B4527="NET","",IFERROR(VLOOKUP(O4527,'2) Order Form'!$V$9:$V$905,1,FALSE),"Ikke med I order form"))</f>
        <v>Ikke med I order form</v>
      </c>
    </row>
    <row r="4528" spans="13:19">
      <c r="M4528" s="181"/>
      <c r="N4528" s="171" t="str">
        <f t="shared" si="216"/>
        <v>-</v>
      </c>
      <c r="O4528" s="172" t="str">
        <f>IF(B4528="NET","",IF(B4528="","",IFERROR(VLOOKUP(N4528,EAN!$A:$B,2,FALSE),"MANGLER - MÅ OPPDATERE EAN-FANEN")))</f>
        <v/>
      </c>
      <c r="P4528" s="171">
        <f t="shared" si="217"/>
        <v>0</v>
      </c>
      <c r="Q4528" s="171">
        <f t="shared" si="218"/>
        <v>0</v>
      </c>
      <c r="S4528" s="102" t="str">
        <f>IF(B4528="NET","",IFERROR(VLOOKUP(O4528,'2) Order Form'!$V$9:$V$905,1,FALSE),"Ikke med I order form"))</f>
        <v>Ikke med I order form</v>
      </c>
    </row>
    <row r="4529" spans="13:19">
      <c r="M4529" s="181"/>
      <c r="N4529" s="171" t="str">
        <f t="shared" si="216"/>
        <v>-</v>
      </c>
      <c r="O4529" s="172" t="str">
        <f>IF(B4529="NET","",IF(B4529="","",IFERROR(VLOOKUP(N4529,EAN!$A:$B,2,FALSE),"MANGLER - MÅ OPPDATERE EAN-FANEN")))</f>
        <v/>
      </c>
      <c r="P4529" s="171">
        <f t="shared" si="217"/>
        <v>0</v>
      </c>
      <c r="Q4529" s="171">
        <f t="shared" si="218"/>
        <v>0</v>
      </c>
      <c r="S4529" s="102" t="str">
        <f>IF(B4529="NET","",IFERROR(VLOOKUP(O4529,'2) Order Form'!$V$9:$V$905,1,FALSE),"Ikke med I order form"))</f>
        <v>Ikke med I order form</v>
      </c>
    </row>
    <row r="4530" spans="13:19">
      <c r="M4530" s="181"/>
      <c r="N4530" s="171" t="str">
        <f t="shared" si="216"/>
        <v>-</v>
      </c>
      <c r="O4530" s="172" t="str">
        <f>IF(B4530="NET","",IF(B4530="","",IFERROR(VLOOKUP(N4530,EAN!$A:$B,2,FALSE),"MANGLER - MÅ OPPDATERE EAN-FANEN")))</f>
        <v/>
      </c>
      <c r="P4530" s="171">
        <f t="shared" si="217"/>
        <v>0</v>
      </c>
      <c r="Q4530" s="171">
        <f t="shared" si="218"/>
        <v>0</v>
      </c>
      <c r="S4530" s="102" t="str">
        <f>IF(B4530="NET","",IFERROR(VLOOKUP(O4530,'2) Order Form'!$V$9:$V$905,1,FALSE),"Ikke med I order form"))</f>
        <v>Ikke med I order form</v>
      </c>
    </row>
    <row r="4531" spans="13:19">
      <c r="M4531" s="181"/>
      <c r="N4531" s="171" t="str">
        <f t="shared" si="216"/>
        <v>-</v>
      </c>
      <c r="O4531" s="172" t="str">
        <f>IF(B4531="NET","",IF(B4531="","",IFERROR(VLOOKUP(N4531,EAN!$A:$B,2,FALSE),"MANGLER - MÅ OPPDATERE EAN-FANEN")))</f>
        <v/>
      </c>
      <c r="P4531" s="171">
        <f t="shared" si="217"/>
        <v>0</v>
      </c>
      <c r="Q4531" s="171">
        <f t="shared" si="218"/>
        <v>0</v>
      </c>
      <c r="S4531" s="102" t="str">
        <f>IF(B4531="NET","",IFERROR(VLOOKUP(O4531,'2) Order Form'!$V$9:$V$905,1,FALSE),"Ikke med I order form"))</f>
        <v>Ikke med I order form</v>
      </c>
    </row>
    <row r="4532" spans="13:19">
      <c r="M4532" s="181"/>
      <c r="N4532" s="171" t="str">
        <f t="shared" si="216"/>
        <v>-</v>
      </c>
      <c r="O4532" s="172" t="str">
        <f>IF(B4532="NET","",IF(B4532="","",IFERROR(VLOOKUP(N4532,EAN!$A:$B,2,FALSE),"MANGLER - MÅ OPPDATERE EAN-FANEN")))</f>
        <v/>
      </c>
      <c r="P4532" s="171">
        <f t="shared" si="217"/>
        <v>0</v>
      </c>
      <c r="Q4532" s="171">
        <f t="shared" si="218"/>
        <v>0</v>
      </c>
      <c r="S4532" s="102" t="str">
        <f>IF(B4532="NET","",IFERROR(VLOOKUP(O4532,'2) Order Form'!$V$9:$V$905,1,FALSE),"Ikke med I order form"))</f>
        <v>Ikke med I order form</v>
      </c>
    </row>
    <row r="4533" spans="13:19">
      <c r="M4533" s="181"/>
      <c r="N4533" s="171" t="str">
        <f t="shared" si="216"/>
        <v>-</v>
      </c>
      <c r="O4533" s="172" t="str">
        <f>IF(B4533="NET","",IF(B4533="","",IFERROR(VLOOKUP(N4533,EAN!$A:$B,2,FALSE),"MANGLER - MÅ OPPDATERE EAN-FANEN")))</f>
        <v/>
      </c>
      <c r="P4533" s="171">
        <f t="shared" si="217"/>
        <v>0</v>
      </c>
      <c r="Q4533" s="171">
        <f t="shared" si="218"/>
        <v>0</v>
      </c>
      <c r="S4533" s="102" t="str">
        <f>IF(B4533="NET","",IFERROR(VLOOKUP(O4533,'2) Order Form'!$V$9:$V$905,1,FALSE),"Ikke med I order form"))</f>
        <v>Ikke med I order form</v>
      </c>
    </row>
    <row r="4534" spans="13:19">
      <c r="M4534" s="181"/>
      <c r="N4534" s="171" t="str">
        <f t="shared" si="216"/>
        <v>-</v>
      </c>
      <c r="O4534" s="172" t="str">
        <f>IF(B4534="NET","",IF(B4534="","",IFERROR(VLOOKUP(N4534,EAN!$A:$B,2,FALSE),"MANGLER - MÅ OPPDATERE EAN-FANEN")))</f>
        <v/>
      </c>
      <c r="P4534" s="171">
        <f t="shared" si="217"/>
        <v>0</v>
      </c>
      <c r="Q4534" s="171">
        <f t="shared" si="218"/>
        <v>0</v>
      </c>
      <c r="S4534" s="102" t="str">
        <f>IF(B4534="NET","",IFERROR(VLOOKUP(O4534,'2) Order Form'!$V$9:$V$905,1,FALSE),"Ikke med I order form"))</f>
        <v>Ikke med I order form</v>
      </c>
    </row>
    <row r="4535" spans="13:19">
      <c r="M4535" s="181"/>
      <c r="N4535" s="171" t="str">
        <f t="shared" si="216"/>
        <v>-</v>
      </c>
      <c r="O4535" s="172" t="str">
        <f>IF(B4535="NET","",IF(B4535="","",IFERROR(VLOOKUP(N4535,EAN!$A:$B,2,FALSE),"MANGLER - MÅ OPPDATERE EAN-FANEN")))</f>
        <v/>
      </c>
      <c r="P4535" s="171">
        <f t="shared" si="217"/>
        <v>0</v>
      </c>
      <c r="Q4535" s="171">
        <f t="shared" si="218"/>
        <v>0</v>
      </c>
      <c r="S4535" s="102" t="str">
        <f>IF(B4535="NET","",IFERROR(VLOOKUP(O4535,'2) Order Form'!$V$9:$V$905,1,FALSE),"Ikke med I order form"))</f>
        <v>Ikke med I order form</v>
      </c>
    </row>
    <row r="4536" spans="13:19">
      <c r="M4536" s="181"/>
      <c r="N4536" s="171" t="str">
        <f t="shared" si="216"/>
        <v>-</v>
      </c>
      <c r="O4536" s="172" t="str">
        <f>IF(B4536="NET","",IF(B4536="","",IFERROR(VLOOKUP(N4536,EAN!$A:$B,2,FALSE),"MANGLER - MÅ OPPDATERE EAN-FANEN")))</f>
        <v/>
      </c>
      <c r="P4536" s="171">
        <f t="shared" si="217"/>
        <v>0</v>
      </c>
      <c r="Q4536" s="171">
        <f t="shared" si="218"/>
        <v>0</v>
      </c>
      <c r="S4536" s="102" t="str">
        <f>IF(B4536="NET","",IFERROR(VLOOKUP(O4536,'2) Order Form'!$V$9:$V$905,1,FALSE),"Ikke med I order form"))</f>
        <v>Ikke med I order form</v>
      </c>
    </row>
    <row r="4537" spans="13:19">
      <c r="M4537" s="181"/>
      <c r="N4537" s="171" t="str">
        <f t="shared" si="216"/>
        <v>-</v>
      </c>
      <c r="O4537" s="172" t="str">
        <f>IF(B4537="NET","",IF(B4537="","",IFERROR(VLOOKUP(N4537,EAN!$A:$B,2,FALSE),"MANGLER - MÅ OPPDATERE EAN-FANEN")))</f>
        <v/>
      </c>
      <c r="P4537" s="171">
        <f t="shared" si="217"/>
        <v>0</v>
      </c>
      <c r="Q4537" s="171">
        <f t="shared" si="218"/>
        <v>0</v>
      </c>
      <c r="S4537" s="102" t="str">
        <f>IF(B4537="NET","",IFERROR(VLOOKUP(O4537,'2) Order Form'!$V$9:$V$905,1,FALSE),"Ikke med I order form"))</f>
        <v>Ikke med I order form</v>
      </c>
    </row>
    <row r="4538" spans="13:19">
      <c r="M4538" s="181"/>
      <c r="N4538" s="171" t="str">
        <f t="shared" si="216"/>
        <v>-</v>
      </c>
      <c r="O4538" s="172" t="str">
        <f>IF(B4538="NET","",IF(B4538="","",IFERROR(VLOOKUP(N4538,EAN!$A:$B,2,FALSE),"MANGLER - MÅ OPPDATERE EAN-FANEN")))</f>
        <v/>
      </c>
      <c r="P4538" s="171">
        <f t="shared" si="217"/>
        <v>0</v>
      </c>
      <c r="Q4538" s="171">
        <f t="shared" si="218"/>
        <v>0</v>
      </c>
      <c r="S4538" s="102" t="str">
        <f>IF(B4538="NET","",IFERROR(VLOOKUP(O4538,'2) Order Form'!$V$9:$V$905,1,FALSE),"Ikke med I order form"))</f>
        <v>Ikke med I order form</v>
      </c>
    </row>
    <row r="4539" spans="13:19">
      <c r="M4539" s="181"/>
      <c r="N4539" s="171" t="str">
        <f t="shared" si="216"/>
        <v>-</v>
      </c>
      <c r="O4539" s="172" t="str">
        <f>IF(B4539="NET","",IF(B4539="","",IFERROR(VLOOKUP(N4539,EAN!$A:$B,2,FALSE),"MANGLER - MÅ OPPDATERE EAN-FANEN")))</f>
        <v/>
      </c>
      <c r="P4539" s="171">
        <f t="shared" si="217"/>
        <v>0</v>
      </c>
      <c r="Q4539" s="171">
        <f t="shared" si="218"/>
        <v>0</v>
      </c>
      <c r="S4539" s="102" t="str">
        <f>IF(B4539="NET","",IFERROR(VLOOKUP(O4539,'2) Order Form'!$V$9:$V$905,1,FALSE),"Ikke med I order form"))</f>
        <v>Ikke med I order form</v>
      </c>
    </row>
    <row r="4540" spans="13:19">
      <c r="M4540" s="181"/>
      <c r="N4540" s="171" t="str">
        <f t="shared" si="216"/>
        <v>-</v>
      </c>
      <c r="O4540" s="172" t="str">
        <f>IF(B4540="NET","",IF(B4540="","",IFERROR(VLOOKUP(N4540,EAN!$A:$B,2,FALSE),"MANGLER - MÅ OPPDATERE EAN-FANEN")))</f>
        <v/>
      </c>
      <c r="P4540" s="171">
        <f t="shared" si="217"/>
        <v>0</v>
      </c>
      <c r="Q4540" s="171">
        <f t="shared" si="218"/>
        <v>0</v>
      </c>
      <c r="S4540" s="102" t="str">
        <f>IF(B4540="NET","",IFERROR(VLOOKUP(O4540,'2) Order Form'!$V$9:$V$905,1,FALSE),"Ikke med I order form"))</f>
        <v>Ikke med I order form</v>
      </c>
    </row>
    <row r="4541" spans="13:19">
      <c r="M4541" s="181"/>
      <c r="N4541" s="171" t="str">
        <f t="shared" si="216"/>
        <v>-</v>
      </c>
      <c r="O4541" s="172" t="str">
        <f>IF(B4541="NET","",IF(B4541="","",IFERROR(VLOOKUP(N4541,EAN!$A:$B,2,FALSE),"MANGLER - MÅ OPPDATERE EAN-FANEN")))</f>
        <v/>
      </c>
      <c r="P4541" s="171">
        <f t="shared" si="217"/>
        <v>0</v>
      </c>
      <c r="Q4541" s="171">
        <f t="shared" si="218"/>
        <v>0</v>
      </c>
      <c r="S4541" s="102" t="str">
        <f>IF(B4541="NET","",IFERROR(VLOOKUP(O4541,'2) Order Form'!$V$9:$V$905,1,FALSE),"Ikke med I order form"))</f>
        <v>Ikke med I order form</v>
      </c>
    </row>
    <row r="4542" spans="13:19">
      <c r="M4542" s="181"/>
      <c r="N4542" s="171" t="str">
        <f t="shared" si="216"/>
        <v>-</v>
      </c>
      <c r="O4542" s="172" t="str">
        <f>IF(B4542="NET","",IF(B4542="","",IFERROR(VLOOKUP(N4542,EAN!$A:$B,2,FALSE),"MANGLER - MÅ OPPDATERE EAN-FANEN")))</f>
        <v/>
      </c>
      <c r="P4542" s="171">
        <f t="shared" si="217"/>
        <v>0</v>
      </c>
      <c r="Q4542" s="171">
        <f t="shared" si="218"/>
        <v>0</v>
      </c>
      <c r="S4542" s="102" t="str">
        <f>IF(B4542="NET","",IFERROR(VLOOKUP(O4542,'2) Order Form'!$V$9:$V$905,1,FALSE),"Ikke med I order form"))</f>
        <v>Ikke med I order form</v>
      </c>
    </row>
    <row r="4543" spans="13:19">
      <c r="M4543" s="181"/>
      <c r="N4543" s="171" t="str">
        <f t="shared" si="216"/>
        <v>-</v>
      </c>
      <c r="O4543" s="172" t="str">
        <f>IF(B4543="NET","",IF(B4543="","",IFERROR(VLOOKUP(N4543,EAN!$A:$B,2,FALSE),"MANGLER - MÅ OPPDATERE EAN-FANEN")))</f>
        <v/>
      </c>
      <c r="P4543" s="171">
        <f t="shared" si="217"/>
        <v>0</v>
      </c>
      <c r="Q4543" s="171">
        <f t="shared" si="218"/>
        <v>0</v>
      </c>
      <c r="S4543" s="102" t="str">
        <f>IF(B4543="NET","",IFERROR(VLOOKUP(O4543,'2) Order Form'!$V$9:$V$905,1,FALSE),"Ikke med I order form"))</f>
        <v>Ikke med I order form</v>
      </c>
    </row>
    <row r="4544" spans="13:19">
      <c r="M4544" s="181"/>
      <c r="N4544" s="171" t="str">
        <f t="shared" si="216"/>
        <v>-</v>
      </c>
      <c r="O4544" s="172" t="str">
        <f>IF(B4544="NET","",IF(B4544="","",IFERROR(VLOOKUP(N4544,EAN!$A:$B,2,FALSE),"MANGLER - MÅ OPPDATERE EAN-FANEN")))</f>
        <v/>
      </c>
      <c r="P4544" s="171">
        <f t="shared" si="217"/>
        <v>0</v>
      </c>
      <c r="Q4544" s="171">
        <f t="shared" si="218"/>
        <v>0</v>
      </c>
      <c r="S4544" s="102" t="str">
        <f>IF(B4544="NET","",IFERROR(VLOOKUP(O4544,'2) Order Form'!$V$9:$V$905,1,FALSE),"Ikke med I order form"))</f>
        <v>Ikke med I order form</v>
      </c>
    </row>
    <row r="4545" spans="13:19">
      <c r="M4545" s="181"/>
      <c r="N4545" s="171" t="str">
        <f t="shared" si="216"/>
        <v>-</v>
      </c>
      <c r="O4545" s="172" t="str">
        <f>IF(B4545="NET","",IF(B4545="","",IFERROR(VLOOKUP(N4545,EAN!$A:$B,2,FALSE),"MANGLER - MÅ OPPDATERE EAN-FANEN")))</f>
        <v/>
      </c>
      <c r="P4545" s="171">
        <f t="shared" si="217"/>
        <v>0</v>
      </c>
      <c r="Q4545" s="171">
        <f t="shared" si="218"/>
        <v>0</v>
      </c>
      <c r="S4545" s="102" t="str">
        <f>IF(B4545="NET","",IFERROR(VLOOKUP(O4545,'2) Order Form'!$V$9:$V$905,1,FALSE),"Ikke med I order form"))</f>
        <v>Ikke med I order form</v>
      </c>
    </row>
    <row r="4546" spans="13:19">
      <c r="M4546" s="181"/>
      <c r="N4546" s="171" t="str">
        <f t="shared" si="216"/>
        <v>-</v>
      </c>
      <c r="O4546" s="172" t="str">
        <f>IF(B4546="NET","",IF(B4546="","",IFERROR(VLOOKUP(N4546,EAN!$A:$B,2,FALSE),"MANGLER - MÅ OPPDATERE EAN-FANEN")))</f>
        <v/>
      </c>
      <c r="P4546" s="171">
        <f t="shared" si="217"/>
        <v>0</v>
      </c>
      <c r="Q4546" s="171">
        <f t="shared" si="218"/>
        <v>0</v>
      </c>
      <c r="S4546" s="102" t="str">
        <f>IF(B4546="NET","",IFERROR(VLOOKUP(O4546,'2) Order Form'!$V$9:$V$905,1,FALSE),"Ikke med I order form"))</f>
        <v>Ikke med I order form</v>
      </c>
    </row>
    <row r="4547" spans="13:19">
      <c r="M4547" s="181"/>
      <c r="N4547" s="171" t="str">
        <f t="shared" si="216"/>
        <v>-</v>
      </c>
      <c r="O4547" s="172" t="str">
        <f>IF(B4547="NET","",IF(B4547="","",IFERROR(VLOOKUP(N4547,EAN!$A:$B,2,FALSE),"MANGLER - MÅ OPPDATERE EAN-FANEN")))</f>
        <v/>
      </c>
      <c r="P4547" s="171">
        <f t="shared" si="217"/>
        <v>0</v>
      </c>
      <c r="Q4547" s="171">
        <f t="shared" si="218"/>
        <v>0</v>
      </c>
      <c r="S4547" s="102" t="str">
        <f>IF(B4547="NET","",IFERROR(VLOOKUP(O4547,'2) Order Form'!$V$9:$V$905,1,FALSE),"Ikke med I order form"))</f>
        <v>Ikke med I order form</v>
      </c>
    </row>
    <row r="4548" spans="13:19">
      <c r="M4548" s="181"/>
      <c r="N4548" s="171" t="str">
        <f t="shared" si="216"/>
        <v>-</v>
      </c>
      <c r="O4548" s="172" t="str">
        <f>IF(B4548="NET","",IF(B4548="","",IFERROR(VLOOKUP(N4548,EAN!$A:$B,2,FALSE),"MANGLER - MÅ OPPDATERE EAN-FANEN")))</f>
        <v/>
      </c>
      <c r="P4548" s="171">
        <f t="shared" si="217"/>
        <v>0</v>
      </c>
      <c r="Q4548" s="171">
        <f t="shared" si="218"/>
        <v>0</v>
      </c>
      <c r="S4548" s="102" t="str">
        <f>IF(B4548="NET","",IFERROR(VLOOKUP(O4548,'2) Order Form'!$V$9:$V$905,1,FALSE),"Ikke med I order form"))</f>
        <v>Ikke med I order form</v>
      </c>
    </row>
    <row r="4549" spans="13:19">
      <c r="M4549" s="181"/>
      <c r="N4549" s="171" t="str">
        <f t="shared" si="216"/>
        <v>-</v>
      </c>
      <c r="O4549" s="172" t="str">
        <f>IF(B4549="NET","",IF(B4549="","",IFERROR(VLOOKUP(N4549,EAN!$A:$B,2,FALSE),"MANGLER - MÅ OPPDATERE EAN-FANEN")))</f>
        <v/>
      </c>
      <c r="P4549" s="171">
        <f t="shared" si="217"/>
        <v>0</v>
      </c>
      <c r="Q4549" s="171">
        <f t="shared" si="218"/>
        <v>0</v>
      </c>
      <c r="S4549" s="102" t="str">
        <f>IF(B4549="NET","",IFERROR(VLOOKUP(O4549,'2) Order Form'!$V$9:$V$905,1,FALSE),"Ikke med I order form"))</f>
        <v>Ikke med I order form</v>
      </c>
    </row>
    <row r="4550" spans="13:19">
      <c r="M4550" s="181"/>
      <c r="N4550" s="171" t="str">
        <f t="shared" si="216"/>
        <v>-</v>
      </c>
      <c r="O4550" s="172" t="str">
        <f>IF(B4550="NET","",IF(B4550="","",IFERROR(VLOOKUP(N4550,EAN!$A:$B,2,FALSE),"MANGLER - MÅ OPPDATERE EAN-FANEN")))</f>
        <v/>
      </c>
      <c r="P4550" s="171">
        <f t="shared" si="217"/>
        <v>0</v>
      </c>
      <c r="Q4550" s="171">
        <f t="shared" si="218"/>
        <v>0</v>
      </c>
      <c r="S4550" s="102" t="str">
        <f>IF(B4550="NET","",IFERROR(VLOOKUP(O4550,'2) Order Form'!$V$9:$V$905,1,FALSE),"Ikke med I order form"))</f>
        <v>Ikke med I order form</v>
      </c>
    </row>
    <row r="4551" spans="13:19">
      <c r="M4551" s="181"/>
      <c r="N4551" s="171" t="str">
        <f t="shared" si="216"/>
        <v>-</v>
      </c>
      <c r="O4551" s="172" t="str">
        <f>IF(B4551="NET","",IF(B4551="","",IFERROR(VLOOKUP(N4551,EAN!$A:$B,2,FALSE),"MANGLER - MÅ OPPDATERE EAN-FANEN")))</f>
        <v/>
      </c>
      <c r="P4551" s="171">
        <f t="shared" si="217"/>
        <v>0</v>
      </c>
      <c r="Q4551" s="171">
        <f t="shared" si="218"/>
        <v>0</v>
      </c>
      <c r="S4551" s="102" t="str">
        <f>IF(B4551="NET","",IFERROR(VLOOKUP(O4551,'2) Order Form'!$V$9:$V$905,1,FALSE),"Ikke med I order form"))</f>
        <v>Ikke med I order form</v>
      </c>
    </row>
    <row r="4552" spans="13:19">
      <c r="M4552" s="181"/>
      <c r="N4552" s="171" t="str">
        <f t="shared" si="216"/>
        <v>-</v>
      </c>
      <c r="O4552" s="172" t="str">
        <f>IF(B4552="NET","",IF(B4552="","",IFERROR(VLOOKUP(N4552,EAN!$A:$B,2,FALSE),"MANGLER - MÅ OPPDATERE EAN-FANEN")))</f>
        <v/>
      </c>
      <c r="P4552" s="171">
        <f t="shared" si="217"/>
        <v>0</v>
      </c>
      <c r="Q4552" s="171">
        <f t="shared" si="218"/>
        <v>0</v>
      </c>
      <c r="S4552" s="102" t="str">
        <f>IF(B4552="NET","",IFERROR(VLOOKUP(O4552,'2) Order Form'!$V$9:$V$905,1,FALSE),"Ikke med I order form"))</f>
        <v>Ikke med I order form</v>
      </c>
    </row>
    <row r="4553" spans="13:19">
      <c r="M4553" s="181"/>
      <c r="N4553" s="171" t="str">
        <f t="shared" si="216"/>
        <v>-</v>
      </c>
      <c r="O4553" s="172" t="str">
        <f>IF(B4553="NET","",IF(B4553="","",IFERROR(VLOOKUP(N4553,EAN!$A:$B,2,FALSE),"MANGLER - MÅ OPPDATERE EAN-FANEN")))</f>
        <v/>
      </c>
      <c r="P4553" s="171">
        <f t="shared" si="217"/>
        <v>0</v>
      </c>
      <c r="Q4553" s="171">
        <f t="shared" si="218"/>
        <v>0</v>
      </c>
      <c r="S4553" s="102" t="str">
        <f>IF(B4553="NET","",IFERROR(VLOOKUP(O4553,'2) Order Form'!$V$9:$V$905,1,FALSE),"Ikke med I order form"))</f>
        <v>Ikke med I order form</v>
      </c>
    </row>
    <row r="4554" spans="13:19">
      <c r="M4554" s="181"/>
      <c r="N4554" s="171" t="str">
        <f t="shared" si="216"/>
        <v>-</v>
      </c>
      <c r="O4554" s="172" t="str">
        <f>IF(B4554="NET","",IF(B4554="","",IFERROR(VLOOKUP(N4554,EAN!$A:$B,2,FALSE),"MANGLER - MÅ OPPDATERE EAN-FANEN")))</f>
        <v/>
      </c>
      <c r="P4554" s="171">
        <f t="shared" si="217"/>
        <v>0</v>
      </c>
      <c r="Q4554" s="171">
        <f t="shared" si="218"/>
        <v>0</v>
      </c>
      <c r="S4554" s="102" t="str">
        <f>IF(B4554="NET","",IFERROR(VLOOKUP(O4554,'2) Order Form'!$V$9:$V$905,1,FALSE),"Ikke med I order form"))</f>
        <v>Ikke med I order form</v>
      </c>
    </row>
    <row r="4555" spans="13:19">
      <c r="M4555" s="181"/>
      <c r="N4555" s="171" t="str">
        <f t="shared" si="216"/>
        <v>-</v>
      </c>
      <c r="O4555" s="172" t="str">
        <f>IF(B4555="NET","",IF(B4555="","",IFERROR(VLOOKUP(N4555,EAN!$A:$B,2,FALSE),"MANGLER - MÅ OPPDATERE EAN-FANEN")))</f>
        <v/>
      </c>
      <c r="P4555" s="171">
        <f t="shared" si="217"/>
        <v>0</v>
      </c>
      <c r="Q4555" s="171">
        <f t="shared" si="218"/>
        <v>0</v>
      </c>
      <c r="S4555" s="102" t="str">
        <f>IF(B4555="NET","",IFERROR(VLOOKUP(O4555,'2) Order Form'!$V$9:$V$905,1,FALSE),"Ikke med I order form"))</f>
        <v>Ikke med I order form</v>
      </c>
    </row>
    <row r="4556" spans="13:19">
      <c r="M4556" s="181"/>
      <c r="N4556" s="171" t="str">
        <f t="shared" si="216"/>
        <v>-</v>
      </c>
      <c r="O4556" s="172" t="str">
        <f>IF(B4556="NET","",IF(B4556="","",IFERROR(VLOOKUP(N4556,EAN!$A:$B,2,FALSE),"MANGLER - MÅ OPPDATERE EAN-FANEN")))</f>
        <v/>
      </c>
      <c r="P4556" s="171">
        <f t="shared" si="217"/>
        <v>0</v>
      </c>
      <c r="Q4556" s="171">
        <f t="shared" si="218"/>
        <v>0</v>
      </c>
      <c r="S4556" s="102" t="str">
        <f>IF(B4556="NET","",IFERROR(VLOOKUP(O4556,'2) Order Form'!$V$9:$V$905,1,FALSE),"Ikke med I order form"))</f>
        <v>Ikke med I order form</v>
      </c>
    </row>
    <row r="4557" spans="13:19">
      <c r="M4557" s="181"/>
      <c r="N4557" s="171" t="str">
        <f t="shared" si="216"/>
        <v>-</v>
      </c>
      <c r="O4557" s="172" t="str">
        <f>IF(B4557="NET","",IF(B4557="","",IFERROR(VLOOKUP(N4557,EAN!$A:$B,2,FALSE),"MANGLER - MÅ OPPDATERE EAN-FANEN")))</f>
        <v/>
      </c>
      <c r="P4557" s="171">
        <f t="shared" si="217"/>
        <v>0</v>
      </c>
      <c r="Q4557" s="171">
        <f t="shared" si="218"/>
        <v>0</v>
      </c>
      <c r="S4557" s="102" t="str">
        <f>IF(B4557="NET","",IFERROR(VLOOKUP(O4557,'2) Order Form'!$V$9:$V$905,1,FALSE),"Ikke med I order form"))</f>
        <v>Ikke med I order form</v>
      </c>
    </row>
    <row r="4558" spans="13:19">
      <c r="M4558" s="181"/>
      <c r="N4558" s="171" t="str">
        <f t="shared" si="216"/>
        <v>-</v>
      </c>
      <c r="O4558" s="172" t="str">
        <f>IF(B4558="NET","",IF(B4558="","",IFERROR(VLOOKUP(N4558,EAN!$A:$B,2,FALSE),"MANGLER - MÅ OPPDATERE EAN-FANEN")))</f>
        <v/>
      </c>
      <c r="P4558" s="171">
        <f t="shared" si="217"/>
        <v>0</v>
      </c>
      <c r="Q4558" s="171">
        <f t="shared" si="218"/>
        <v>0</v>
      </c>
      <c r="S4558" s="102" t="str">
        <f>IF(B4558="NET","",IFERROR(VLOOKUP(O4558,'2) Order Form'!$V$9:$V$905,1,FALSE),"Ikke med I order form"))</f>
        <v>Ikke med I order form</v>
      </c>
    </row>
    <row r="4559" spans="13:19">
      <c r="M4559" s="181"/>
      <c r="N4559" s="171" t="str">
        <f t="shared" si="216"/>
        <v>-</v>
      </c>
      <c r="O4559" s="172" t="str">
        <f>IF(B4559="NET","",IF(B4559="","",IFERROR(VLOOKUP(N4559,EAN!$A:$B,2,FALSE),"MANGLER - MÅ OPPDATERE EAN-FANEN")))</f>
        <v/>
      </c>
      <c r="P4559" s="171">
        <f t="shared" si="217"/>
        <v>0</v>
      </c>
      <c r="Q4559" s="171">
        <f t="shared" si="218"/>
        <v>0</v>
      </c>
      <c r="S4559" s="102" t="str">
        <f>IF(B4559="NET","",IFERROR(VLOOKUP(O4559,'2) Order Form'!$V$9:$V$905,1,FALSE),"Ikke med I order form"))</f>
        <v>Ikke med I order form</v>
      </c>
    </row>
    <row r="4560" spans="13:19">
      <c r="M4560" s="181"/>
      <c r="N4560" s="171" t="str">
        <f t="shared" si="216"/>
        <v>-</v>
      </c>
      <c r="O4560" s="172" t="str">
        <f>IF(B4560="NET","",IF(B4560="","",IFERROR(VLOOKUP(N4560,EAN!$A:$B,2,FALSE),"MANGLER - MÅ OPPDATERE EAN-FANEN")))</f>
        <v/>
      </c>
      <c r="P4560" s="171">
        <f t="shared" si="217"/>
        <v>0</v>
      </c>
      <c r="Q4560" s="171">
        <f t="shared" si="218"/>
        <v>0</v>
      </c>
      <c r="S4560" s="102" t="str">
        <f>IF(B4560="NET","",IFERROR(VLOOKUP(O4560,'2) Order Form'!$V$9:$V$905,1,FALSE),"Ikke med I order form"))</f>
        <v>Ikke med I order form</v>
      </c>
    </row>
    <row r="4561" spans="13:19">
      <c r="M4561" s="181"/>
      <c r="N4561" s="171" t="str">
        <f t="shared" si="216"/>
        <v>-</v>
      </c>
      <c r="O4561" s="172" t="str">
        <f>IF(B4561="NET","",IF(B4561="","",IFERROR(VLOOKUP(N4561,EAN!$A:$B,2,FALSE),"MANGLER - MÅ OPPDATERE EAN-FANEN")))</f>
        <v/>
      </c>
      <c r="P4561" s="171">
        <f t="shared" si="217"/>
        <v>0</v>
      </c>
      <c r="Q4561" s="171">
        <f t="shared" si="218"/>
        <v>0</v>
      </c>
      <c r="S4561" s="102" t="str">
        <f>IF(B4561="NET","",IFERROR(VLOOKUP(O4561,'2) Order Form'!$V$9:$V$905,1,FALSE),"Ikke med I order form"))</f>
        <v>Ikke med I order form</v>
      </c>
    </row>
    <row r="4562" spans="13:19">
      <c r="M4562" s="181"/>
      <c r="N4562" s="171" t="str">
        <f t="shared" si="216"/>
        <v>-</v>
      </c>
      <c r="O4562" s="172" t="str">
        <f>IF(B4562="NET","",IF(B4562="","",IFERROR(VLOOKUP(N4562,EAN!$A:$B,2,FALSE),"MANGLER - MÅ OPPDATERE EAN-FANEN")))</f>
        <v/>
      </c>
      <c r="P4562" s="171">
        <f t="shared" si="217"/>
        <v>0</v>
      </c>
      <c r="Q4562" s="171">
        <f t="shared" si="218"/>
        <v>0</v>
      </c>
      <c r="S4562" s="102" t="str">
        <f>IF(B4562="NET","",IFERROR(VLOOKUP(O4562,'2) Order Form'!$V$9:$V$905,1,FALSE),"Ikke med I order form"))</f>
        <v>Ikke med I order form</v>
      </c>
    </row>
    <row r="4563" spans="13:19">
      <c r="M4563" s="181"/>
      <c r="N4563" s="171" t="str">
        <f t="shared" si="216"/>
        <v>-</v>
      </c>
      <c r="O4563" s="172" t="str">
        <f>IF(B4563="NET","",IF(B4563="","",IFERROR(VLOOKUP(N4563,EAN!$A:$B,2,FALSE),"MANGLER - MÅ OPPDATERE EAN-FANEN")))</f>
        <v/>
      </c>
      <c r="P4563" s="171">
        <f t="shared" si="217"/>
        <v>0</v>
      </c>
      <c r="Q4563" s="171">
        <f t="shared" si="218"/>
        <v>0</v>
      </c>
      <c r="S4563" s="102" t="str">
        <f>IF(B4563="NET","",IFERROR(VLOOKUP(O4563,'2) Order Form'!$V$9:$V$905,1,FALSE),"Ikke med I order form"))</f>
        <v>Ikke med I order form</v>
      </c>
    </row>
    <row r="4564" spans="13:19">
      <c r="M4564" s="181"/>
      <c r="N4564" s="171" t="str">
        <f t="shared" si="216"/>
        <v>-</v>
      </c>
      <c r="O4564" s="172" t="str">
        <f>IF(B4564="NET","",IF(B4564="","",IFERROR(VLOOKUP(N4564,EAN!$A:$B,2,FALSE),"MANGLER - MÅ OPPDATERE EAN-FANEN")))</f>
        <v/>
      </c>
      <c r="P4564" s="171">
        <f t="shared" si="217"/>
        <v>0</v>
      </c>
      <c r="Q4564" s="171">
        <f t="shared" si="218"/>
        <v>0</v>
      </c>
      <c r="S4564" s="102" t="str">
        <f>IF(B4564="NET","",IFERROR(VLOOKUP(O4564,'2) Order Form'!$V$9:$V$905,1,FALSE),"Ikke med I order form"))</f>
        <v>Ikke med I order form</v>
      </c>
    </row>
    <row r="4565" spans="13:19">
      <c r="M4565" s="181"/>
      <c r="N4565" s="171" t="str">
        <f t="shared" si="216"/>
        <v>-</v>
      </c>
      <c r="O4565" s="172" t="str">
        <f>IF(B4565="NET","",IF(B4565="","",IFERROR(VLOOKUP(N4565,EAN!$A:$B,2,FALSE),"MANGLER - MÅ OPPDATERE EAN-FANEN")))</f>
        <v/>
      </c>
      <c r="P4565" s="171">
        <f t="shared" si="217"/>
        <v>0</v>
      </c>
      <c r="Q4565" s="171">
        <f t="shared" si="218"/>
        <v>0</v>
      </c>
      <c r="S4565" s="102" t="str">
        <f>IF(B4565="NET","",IFERROR(VLOOKUP(O4565,'2) Order Form'!$V$9:$V$905,1,FALSE),"Ikke med I order form"))</f>
        <v>Ikke med I order form</v>
      </c>
    </row>
    <row r="4566" spans="13:19">
      <c r="M4566" s="181"/>
      <c r="N4566" s="171" t="str">
        <f t="shared" si="216"/>
        <v>-</v>
      </c>
      <c r="O4566" s="172" t="str">
        <f>IF(B4566="NET","",IF(B4566="","",IFERROR(VLOOKUP(N4566,EAN!$A:$B,2,FALSE),"MANGLER - MÅ OPPDATERE EAN-FANEN")))</f>
        <v/>
      </c>
      <c r="P4566" s="171">
        <f t="shared" si="217"/>
        <v>0</v>
      </c>
      <c r="Q4566" s="171">
        <f t="shared" si="218"/>
        <v>0</v>
      </c>
      <c r="S4566" s="102" t="str">
        <f>IF(B4566="NET","",IFERROR(VLOOKUP(O4566,'2) Order Form'!$V$9:$V$905,1,FALSE),"Ikke med I order form"))</f>
        <v>Ikke med I order form</v>
      </c>
    </row>
    <row r="4567" spans="13:19">
      <c r="M4567" s="181"/>
      <c r="N4567" s="171" t="str">
        <f t="shared" si="216"/>
        <v>-</v>
      </c>
      <c r="O4567" s="172" t="str">
        <f>IF(B4567="NET","",IF(B4567="","",IFERROR(VLOOKUP(N4567,EAN!$A:$B,2,FALSE),"MANGLER - MÅ OPPDATERE EAN-FANEN")))</f>
        <v/>
      </c>
      <c r="P4567" s="171">
        <f t="shared" si="217"/>
        <v>0</v>
      </c>
      <c r="Q4567" s="171">
        <f t="shared" si="218"/>
        <v>0</v>
      </c>
      <c r="S4567" s="102" t="str">
        <f>IF(B4567="NET","",IFERROR(VLOOKUP(O4567,'2) Order Form'!$V$9:$V$905,1,FALSE),"Ikke med I order form"))</f>
        <v>Ikke med I order form</v>
      </c>
    </row>
    <row r="4568" spans="13:19">
      <c r="M4568" s="181"/>
      <c r="N4568" s="171" t="str">
        <f t="shared" si="216"/>
        <v>-</v>
      </c>
      <c r="O4568" s="172" t="str">
        <f>IF(B4568="NET","",IF(B4568="","",IFERROR(VLOOKUP(N4568,EAN!$A:$B,2,FALSE),"MANGLER - MÅ OPPDATERE EAN-FANEN")))</f>
        <v/>
      </c>
      <c r="P4568" s="171">
        <f t="shared" si="217"/>
        <v>0</v>
      </c>
      <c r="Q4568" s="171">
        <f t="shared" si="218"/>
        <v>0</v>
      </c>
      <c r="S4568" s="102" t="str">
        <f>IF(B4568="NET","",IFERROR(VLOOKUP(O4568,'2) Order Form'!$V$9:$V$905,1,FALSE),"Ikke med I order form"))</f>
        <v>Ikke med I order form</v>
      </c>
    </row>
    <row r="4569" spans="13:19">
      <c r="M4569" s="181"/>
      <c r="N4569" s="171" t="str">
        <f t="shared" si="216"/>
        <v>-</v>
      </c>
      <c r="O4569" s="172" t="str">
        <f>IF(B4569="NET","",IF(B4569="","",IFERROR(VLOOKUP(N4569,EAN!$A:$B,2,FALSE),"MANGLER - MÅ OPPDATERE EAN-FANEN")))</f>
        <v/>
      </c>
      <c r="P4569" s="171">
        <f t="shared" si="217"/>
        <v>0</v>
      </c>
      <c r="Q4569" s="171">
        <f t="shared" si="218"/>
        <v>0</v>
      </c>
      <c r="S4569" s="102" t="str">
        <f>IF(B4569="NET","",IFERROR(VLOOKUP(O4569,'2) Order Form'!$V$9:$V$905,1,FALSE),"Ikke med I order form"))</f>
        <v>Ikke med I order form</v>
      </c>
    </row>
    <row r="4570" spans="13:19">
      <c r="M4570" s="181"/>
      <c r="N4570" s="171" t="str">
        <f t="shared" si="216"/>
        <v>-</v>
      </c>
      <c r="O4570" s="172" t="str">
        <f>IF(B4570="NET","",IF(B4570="","",IFERROR(VLOOKUP(N4570,EAN!$A:$B,2,FALSE),"MANGLER - MÅ OPPDATERE EAN-FANEN")))</f>
        <v/>
      </c>
      <c r="P4570" s="171">
        <f t="shared" si="217"/>
        <v>0</v>
      </c>
      <c r="Q4570" s="171">
        <f t="shared" si="218"/>
        <v>0</v>
      </c>
      <c r="S4570" s="102" t="str">
        <f>IF(B4570="NET","",IFERROR(VLOOKUP(O4570,'2) Order Form'!$V$9:$V$905,1,FALSE),"Ikke med I order form"))</f>
        <v>Ikke med I order form</v>
      </c>
    </row>
    <row r="4571" spans="13:19">
      <c r="M4571" s="181"/>
      <c r="N4571" s="171" t="str">
        <f t="shared" si="216"/>
        <v>-</v>
      </c>
      <c r="O4571" s="172" t="str">
        <f>IF(B4571="NET","",IF(B4571="","",IFERROR(VLOOKUP(N4571,EAN!$A:$B,2,FALSE),"MANGLER - MÅ OPPDATERE EAN-FANEN")))</f>
        <v/>
      </c>
      <c r="P4571" s="171">
        <f t="shared" si="217"/>
        <v>0</v>
      </c>
      <c r="Q4571" s="171">
        <f t="shared" si="218"/>
        <v>0</v>
      </c>
      <c r="S4571" s="102" t="str">
        <f>IF(B4571="NET","",IFERROR(VLOOKUP(O4571,'2) Order Form'!$V$9:$V$905,1,FALSE),"Ikke med I order form"))</f>
        <v>Ikke med I order form</v>
      </c>
    </row>
    <row r="4572" spans="13:19">
      <c r="M4572" s="181"/>
      <c r="N4572" s="171" t="str">
        <f t="shared" si="216"/>
        <v>-</v>
      </c>
      <c r="O4572" s="172" t="str">
        <f>IF(B4572="NET","",IF(B4572="","",IFERROR(VLOOKUP(N4572,EAN!$A:$B,2,FALSE),"MANGLER - MÅ OPPDATERE EAN-FANEN")))</f>
        <v/>
      </c>
      <c r="P4572" s="171">
        <f t="shared" si="217"/>
        <v>0</v>
      </c>
      <c r="Q4572" s="171">
        <f t="shared" si="218"/>
        <v>0</v>
      </c>
      <c r="S4572" s="102" t="str">
        <f>IF(B4572="NET","",IFERROR(VLOOKUP(O4572,'2) Order Form'!$V$9:$V$905,1,FALSE),"Ikke med I order form"))</f>
        <v>Ikke med I order form</v>
      </c>
    </row>
    <row r="4573" spans="13:19">
      <c r="M4573" s="181"/>
      <c r="N4573" s="171" t="str">
        <f t="shared" ref="N4573:N4636" si="219">CONCATENATE(A4573,"-",D4573)</f>
        <v>-</v>
      </c>
      <c r="O4573" s="172" t="str">
        <f>IF(B4573="NET","",IF(B4573="","",IFERROR(VLOOKUP(N4573,EAN!$A:$B,2,FALSE),"MANGLER - MÅ OPPDATERE EAN-FANEN")))</f>
        <v/>
      </c>
      <c r="P4573" s="171">
        <f t="shared" ref="P4573:P4636" si="220">H4573</f>
        <v>0</v>
      </c>
      <c r="Q4573" s="171">
        <f t="shared" ref="Q4573:Q4636" si="221">L4573</f>
        <v>0</v>
      </c>
      <c r="S4573" s="102" t="str">
        <f>IF(B4573="NET","",IFERROR(VLOOKUP(O4573,'2) Order Form'!$V$9:$V$905,1,FALSE),"Ikke med I order form"))</f>
        <v>Ikke med I order form</v>
      </c>
    </row>
    <row r="4574" spans="13:19">
      <c r="M4574" s="181"/>
      <c r="N4574" s="171" t="str">
        <f t="shared" si="219"/>
        <v>-</v>
      </c>
      <c r="O4574" s="172" t="str">
        <f>IF(B4574="NET","",IF(B4574="","",IFERROR(VLOOKUP(N4574,EAN!$A:$B,2,FALSE),"MANGLER - MÅ OPPDATERE EAN-FANEN")))</f>
        <v/>
      </c>
      <c r="P4574" s="171">
        <f t="shared" si="220"/>
        <v>0</v>
      </c>
      <c r="Q4574" s="171">
        <f t="shared" si="221"/>
        <v>0</v>
      </c>
      <c r="S4574" s="102" t="str">
        <f>IF(B4574="NET","",IFERROR(VLOOKUP(O4574,'2) Order Form'!$V$9:$V$905,1,FALSE),"Ikke med I order form"))</f>
        <v>Ikke med I order form</v>
      </c>
    </row>
    <row r="4575" spans="13:19">
      <c r="M4575" s="181"/>
      <c r="N4575" s="171" t="str">
        <f t="shared" si="219"/>
        <v>-</v>
      </c>
      <c r="O4575" s="172" t="str">
        <f>IF(B4575="NET","",IF(B4575="","",IFERROR(VLOOKUP(N4575,EAN!$A:$B,2,FALSE),"MANGLER - MÅ OPPDATERE EAN-FANEN")))</f>
        <v/>
      </c>
      <c r="P4575" s="171">
        <f t="shared" si="220"/>
        <v>0</v>
      </c>
      <c r="Q4575" s="171">
        <f t="shared" si="221"/>
        <v>0</v>
      </c>
      <c r="S4575" s="102" t="str">
        <f>IF(B4575="NET","",IFERROR(VLOOKUP(O4575,'2) Order Form'!$V$9:$V$905,1,FALSE),"Ikke med I order form"))</f>
        <v>Ikke med I order form</v>
      </c>
    </row>
    <row r="4576" spans="13:19">
      <c r="M4576" s="181"/>
      <c r="N4576" s="171" t="str">
        <f t="shared" si="219"/>
        <v>-</v>
      </c>
      <c r="O4576" s="172" t="str">
        <f>IF(B4576="NET","",IF(B4576="","",IFERROR(VLOOKUP(N4576,EAN!$A:$B,2,FALSE),"MANGLER - MÅ OPPDATERE EAN-FANEN")))</f>
        <v/>
      </c>
      <c r="P4576" s="171">
        <f t="shared" si="220"/>
        <v>0</v>
      </c>
      <c r="Q4576" s="171">
        <f t="shared" si="221"/>
        <v>0</v>
      </c>
      <c r="S4576" s="102" t="str">
        <f>IF(B4576="NET","",IFERROR(VLOOKUP(O4576,'2) Order Form'!$V$9:$V$905,1,FALSE),"Ikke med I order form"))</f>
        <v>Ikke med I order form</v>
      </c>
    </row>
    <row r="4577" spans="13:19">
      <c r="M4577" s="181"/>
      <c r="N4577" s="171" t="str">
        <f t="shared" si="219"/>
        <v>-</v>
      </c>
      <c r="O4577" s="172" t="str">
        <f>IF(B4577="NET","",IF(B4577="","",IFERROR(VLOOKUP(N4577,EAN!$A:$B,2,FALSE),"MANGLER - MÅ OPPDATERE EAN-FANEN")))</f>
        <v/>
      </c>
      <c r="P4577" s="171">
        <f t="shared" si="220"/>
        <v>0</v>
      </c>
      <c r="Q4577" s="171">
        <f t="shared" si="221"/>
        <v>0</v>
      </c>
      <c r="S4577" s="102" t="str">
        <f>IF(B4577="NET","",IFERROR(VLOOKUP(O4577,'2) Order Form'!$V$9:$V$905,1,FALSE),"Ikke med I order form"))</f>
        <v>Ikke med I order form</v>
      </c>
    </row>
    <row r="4578" spans="13:19">
      <c r="M4578" s="181"/>
      <c r="N4578" s="171" t="str">
        <f t="shared" si="219"/>
        <v>-</v>
      </c>
      <c r="O4578" s="172" t="str">
        <f>IF(B4578="NET","",IF(B4578="","",IFERROR(VLOOKUP(N4578,EAN!$A:$B,2,FALSE),"MANGLER - MÅ OPPDATERE EAN-FANEN")))</f>
        <v/>
      </c>
      <c r="P4578" s="171">
        <f t="shared" si="220"/>
        <v>0</v>
      </c>
      <c r="Q4578" s="171">
        <f t="shared" si="221"/>
        <v>0</v>
      </c>
      <c r="S4578" s="102" t="str">
        <f>IF(B4578="NET","",IFERROR(VLOOKUP(O4578,'2) Order Form'!$V$9:$V$905,1,FALSE),"Ikke med I order form"))</f>
        <v>Ikke med I order form</v>
      </c>
    </row>
    <row r="4579" spans="13:19">
      <c r="M4579" s="181"/>
      <c r="N4579" s="171" t="str">
        <f t="shared" si="219"/>
        <v>-</v>
      </c>
      <c r="O4579" s="172" t="str">
        <f>IF(B4579="NET","",IF(B4579="","",IFERROR(VLOOKUP(N4579,EAN!$A:$B,2,FALSE),"MANGLER - MÅ OPPDATERE EAN-FANEN")))</f>
        <v/>
      </c>
      <c r="P4579" s="171">
        <f t="shared" si="220"/>
        <v>0</v>
      </c>
      <c r="Q4579" s="171">
        <f t="shared" si="221"/>
        <v>0</v>
      </c>
      <c r="S4579" s="102" t="str">
        <f>IF(B4579="NET","",IFERROR(VLOOKUP(O4579,'2) Order Form'!$V$9:$V$905,1,FALSE),"Ikke med I order form"))</f>
        <v>Ikke med I order form</v>
      </c>
    </row>
    <row r="4580" spans="13:19">
      <c r="M4580" s="181"/>
      <c r="N4580" s="171" t="str">
        <f t="shared" si="219"/>
        <v>-</v>
      </c>
      <c r="O4580" s="172" t="str">
        <f>IF(B4580="NET","",IF(B4580="","",IFERROR(VLOOKUP(N4580,EAN!$A:$B,2,FALSE),"MANGLER - MÅ OPPDATERE EAN-FANEN")))</f>
        <v/>
      </c>
      <c r="P4580" s="171">
        <f t="shared" si="220"/>
        <v>0</v>
      </c>
      <c r="Q4580" s="171">
        <f t="shared" si="221"/>
        <v>0</v>
      </c>
      <c r="S4580" s="102" t="str">
        <f>IF(B4580="NET","",IFERROR(VLOOKUP(O4580,'2) Order Form'!$V$9:$V$905,1,FALSE),"Ikke med I order form"))</f>
        <v>Ikke med I order form</v>
      </c>
    </row>
    <row r="4581" spans="13:19">
      <c r="M4581" s="181"/>
      <c r="N4581" s="171" t="str">
        <f t="shared" si="219"/>
        <v>-</v>
      </c>
      <c r="O4581" s="172" t="str">
        <f>IF(B4581="NET","",IF(B4581="","",IFERROR(VLOOKUP(N4581,EAN!$A:$B,2,FALSE),"MANGLER - MÅ OPPDATERE EAN-FANEN")))</f>
        <v/>
      </c>
      <c r="P4581" s="171">
        <f t="shared" si="220"/>
        <v>0</v>
      </c>
      <c r="Q4581" s="171">
        <f t="shared" si="221"/>
        <v>0</v>
      </c>
      <c r="S4581" s="102" t="str">
        <f>IF(B4581="NET","",IFERROR(VLOOKUP(O4581,'2) Order Form'!$V$9:$V$905,1,FALSE),"Ikke med I order form"))</f>
        <v>Ikke med I order form</v>
      </c>
    </row>
    <row r="4582" spans="13:19">
      <c r="M4582" s="181"/>
      <c r="N4582" s="171" t="str">
        <f t="shared" si="219"/>
        <v>-</v>
      </c>
      <c r="O4582" s="172" t="str">
        <f>IF(B4582="NET","",IF(B4582="","",IFERROR(VLOOKUP(N4582,EAN!$A:$B,2,FALSE),"MANGLER - MÅ OPPDATERE EAN-FANEN")))</f>
        <v/>
      </c>
      <c r="P4582" s="171">
        <f t="shared" si="220"/>
        <v>0</v>
      </c>
      <c r="Q4582" s="171">
        <f t="shared" si="221"/>
        <v>0</v>
      </c>
      <c r="S4582" s="102" t="str">
        <f>IF(B4582="NET","",IFERROR(VLOOKUP(O4582,'2) Order Form'!$V$9:$V$905,1,FALSE),"Ikke med I order form"))</f>
        <v>Ikke med I order form</v>
      </c>
    </row>
    <row r="4583" spans="13:19">
      <c r="M4583" s="181"/>
      <c r="N4583" s="171" t="str">
        <f t="shared" si="219"/>
        <v>-</v>
      </c>
      <c r="O4583" s="172" t="str">
        <f>IF(B4583="NET","",IF(B4583="","",IFERROR(VLOOKUP(N4583,EAN!$A:$B,2,FALSE),"MANGLER - MÅ OPPDATERE EAN-FANEN")))</f>
        <v/>
      </c>
      <c r="P4583" s="171">
        <f t="shared" si="220"/>
        <v>0</v>
      </c>
      <c r="Q4583" s="171">
        <f t="shared" si="221"/>
        <v>0</v>
      </c>
      <c r="S4583" s="102" t="str">
        <f>IF(B4583="NET","",IFERROR(VLOOKUP(O4583,'2) Order Form'!$V$9:$V$905,1,FALSE),"Ikke med I order form"))</f>
        <v>Ikke med I order form</v>
      </c>
    </row>
    <row r="4584" spans="13:19">
      <c r="M4584" s="181"/>
      <c r="N4584" s="171" t="str">
        <f t="shared" si="219"/>
        <v>-</v>
      </c>
      <c r="O4584" s="172" t="str">
        <f>IF(B4584="NET","",IF(B4584="","",IFERROR(VLOOKUP(N4584,EAN!$A:$B,2,FALSE),"MANGLER - MÅ OPPDATERE EAN-FANEN")))</f>
        <v/>
      </c>
      <c r="P4584" s="171">
        <f t="shared" si="220"/>
        <v>0</v>
      </c>
      <c r="Q4584" s="171">
        <f t="shared" si="221"/>
        <v>0</v>
      </c>
      <c r="S4584" s="102" t="str">
        <f>IF(B4584="NET","",IFERROR(VLOOKUP(O4584,'2) Order Form'!$V$9:$V$905,1,FALSE),"Ikke med I order form"))</f>
        <v>Ikke med I order form</v>
      </c>
    </row>
    <row r="4585" spans="13:19">
      <c r="M4585" s="181"/>
      <c r="N4585" s="171" t="str">
        <f t="shared" si="219"/>
        <v>-</v>
      </c>
      <c r="O4585" s="172" t="str">
        <f>IF(B4585="NET","",IF(B4585="","",IFERROR(VLOOKUP(N4585,EAN!$A:$B,2,FALSE),"MANGLER - MÅ OPPDATERE EAN-FANEN")))</f>
        <v/>
      </c>
      <c r="P4585" s="171">
        <f t="shared" si="220"/>
        <v>0</v>
      </c>
      <c r="Q4585" s="171">
        <f t="shared" si="221"/>
        <v>0</v>
      </c>
      <c r="S4585" s="102" t="str">
        <f>IF(B4585="NET","",IFERROR(VLOOKUP(O4585,'2) Order Form'!$V$9:$V$905,1,FALSE),"Ikke med I order form"))</f>
        <v>Ikke med I order form</v>
      </c>
    </row>
    <row r="4586" spans="13:19">
      <c r="M4586" s="181"/>
      <c r="N4586" s="171" t="str">
        <f t="shared" si="219"/>
        <v>-</v>
      </c>
      <c r="O4586" s="172" t="str">
        <f>IF(B4586="NET","",IF(B4586="","",IFERROR(VLOOKUP(N4586,EAN!$A:$B,2,FALSE),"MANGLER - MÅ OPPDATERE EAN-FANEN")))</f>
        <v/>
      </c>
      <c r="P4586" s="171">
        <f t="shared" si="220"/>
        <v>0</v>
      </c>
      <c r="Q4586" s="171">
        <f t="shared" si="221"/>
        <v>0</v>
      </c>
      <c r="S4586" s="102" t="str">
        <f>IF(B4586="NET","",IFERROR(VLOOKUP(O4586,'2) Order Form'!$V$9:$V$905,1,FALSE),"Ikke med I order form"))</f>
        <v>Ikke med I order form</v>
      </c>
    </row>
    <row r="4587" spans="13:19">
      <c r="M4587" s="181"/>
      <c r="N4587" s="171" t="str">
        <f t="shared" si="219"/>
        <v>-</v>
      </c>
      <c r="O4587" s="172" t="str">
        <f>IF(B4587="NET","",IF(B4587="","",IFERROR(VLOOKUP(N4587,EAN!$A:$B,2,FALSE),"MANGLER - MÅ OPPDATERE EAN-FANEN")))</f>
        <v/>
      </c>
      <c r="P4587" s="171">
        <f t="shared" si="220"/>
        <v>0</v>
      </c>
      <c r="Q4587" s="171">
        <f t="shared" si="221"/>
        <v>0</v>
      </c>
      <c r="S4587" s="102" t="str">
        <f>IF(B4587="NET","",IFERROR(VLOOKUP(O4587,'2) Order Form'!$V$9:$V$905,1,FALSE),"Ikke med I order form"))</f>
        <v>Ikke med I order form</v>
      </c>
    </row>
    <row r="4588" spans="13:19">
      <c r="M4588" s="181"/>
      <c r="N4588" s="171" t="str">
        <f t="shared" si="219"/>
        <v>-</v>
      </c>
      <c r="O4588" s="172" t="str">
        <f>IF(B4588="NET","",IF(B4588="","",IFERROR(VLOOKUP(N4588,EAN!$A:$B,2,FALSE),"MANGLER - MÅ OPPDATERE EAN-FANEN")))</f>
        <v/>
      </c>
      <c r="P4588" s="171">
        <f t="shared" si="220"/>
        <v>0</v>
      </c>
      <c r="Q4588" s="171">
        <f t="shared" si="221"/>
        <v>0</v>
      </c>
      <c r="S4588" s="102" t="str">
        <f>IF(B4588="NET","",IFERROR(VLOOKUP(O4588,'2) Order Form'!$V$9:$V$905,1,FALSE),"Ikke med I order form"))</f>
        <v>Ikke med I order form</v>
      </c>
    </row>
    <row r="4589" spans="13:19">
      <c r="M4589" s="181"/>
      <c r="N4589" s="171" t="str">
        <f t="shared" si="219"/>
        <v>-</v>
      </c>
      <c r="O4589" s="172" t="str">
        <f>IF(B4589="NET","",IF(B4589="","",IFERROR(VLOOKUP(N4589,EAN!$A:$B,2,FALSE),"MANGLER - MÅ OPPDATERE EAN-FANEN")))</f>
        <v/>
      </c>
      <c r="P4589" s="171">
        <f t="shared" si="220"/>
        <v>0</v>
      </c>
      <c r="Q4589" s="171">
        <f t="shared" si="221"/>
        <v>0</v>
      </c>
      <c r="S4589" s="102" t="str">
        <f>IF(B4589="NET","",IFERROR(VLOOKUP(O4589,'2) Order Form'!$V$9:$V$905,1,FALSE),"Ikke med I order form"))</f>
        <v>Ikke med I order form</v>
      </c>
    </row>
    <row r="4590" spans="13:19">
      <c r="M4590" s="181"/>
      <c r="N4590" s="171" t="str">
        <f t="shared" si="219"/>
        <v>-</v>
      </c>
      <c r="O4590" s="172" t="str">
        <f>IF(B4590="NET","",IF(B4590="","",IFERROR(VLOOKUP(N4590,EAN!$A:$B,2,FALSE),"MANGLER - MÅ OPPDATERE EAN-FANEN")))</f>
        <v/>
      </c>
      <c r="P4590" s="171">
        <f t="shared" si="220"/>
        <v>0</v>
      </c>
      <c r="Q4590" s="171">
        <f t="shared" si="221"/>
        <v>0</v>
      </c>
      <c r="S4590" s="102" t="str">
        <f>IF(B4590="NET","",IFERROR(VLOOKUP(O4590,'2) Order Form'!$V$9:$V$905,1,FALSE),"Ikke med I order form"))</f>
        <v>Ikke med I order form</v>
      </c>
    </row>
    <row r="4591" spans="13:19">
      <c r="M4591" s="181"/>
      <c r="N4591" s="171" t="str">
        <f t="shared" si="219"/>
        <v>-</v>
      </c>
      <c r="O4591" s="172" t="str">
        <f>IF(B4591="NET","",IF(B4591="","",IFERROR(VLOOKUP(N4591,EAN!$A:$B,2,FALSE),"MANGLER - MÅ OPPDATERE EAN-FANEN")))</f>
        <v/>
      </c>
      <c r="P4591" s="171">
        <f t="shared" si="220"/>
        <v>0</v>
      </c>
      <c r="Q4591" s="171">
        <f t="shared" si="221"/>
        <v>0</v>
      </c>
      <c r="S4591" s="102" t="str">
        <f>IF(B4591="NET","",IFERROR(VLOOKUP(O4591,'2) Order Form'!$V$9:$V$905,1,FALSE),"Ikke med I order form"))</f>
        <v>Ikke med I order form</v>
      </c>
    </row>
    <row r="4592" spans="13:19">
      <c r="M4592" s="181"/>
      <c r="N4592" s="171" t="str">
        <f t="shared" si="219"/>
        <v>-</v>
      </c>
      <c r="O4592" s="172" t="str">
        <f>IF(B4592="NET","",IF(B4592="","",IFERROR(VLOOKUP(N4592,EAN!$A:$B,2,FALSE),"MANGLER - MÅ OPPDATERE EAN-FANEN")))</f>
        <v/>
      </c>
      <c r="P4592" s="171">
        <f t="shared" si="220"/>
        <v>0</v>
      </c>
      <c r="Q4592" s="171">
        <f t="shared" si="221"/>
        <v>0</v>
      </c>
      <c r="S4592" s="102" t="str">
        <f>IF(B4592="NET","",IFERROR(VLOOKUP(O4592,'2) Order Form'!$V$9:$V$905,1,FALSE),"Ikke med I order form"))</f>
        <v>Ikke med I order form</v>
      </c>
    </row>
    <row r="4593" spans="13:19">
      <c r="M4593" s="181"/>
      <c r="N4593" s="171" t="str">
        <f t="shared" si="219"/>
        <v>-</v>
      </c>
      <c r="O4593" s="172" t="str">
        <f>IF(B4593="NET","",IF(B4593="","",IFERROR(VLOOKUP(N4593,EAN!$A:$B,2,FALSE),"MANGLER - MÅ OPPDATERE EAN-FANEN")))</f>
        <v/>
      </c>
      <c r="P4593" s="171">
        <f t="shared" si="220"/>
        <v>0</v>
      </c>
      <c r="Q4593" s="171">
        <f t="shared" si="221"/>
        <v>0</v>
      </c>
      <c r="S4593" s="102" t="str">
        <f>IF(B4593="NET","",IFERROR(VLOOKUP(O4593,'2) Order Form'!$V$9:$V$905,1,FALSE),"Ikke med I order form"))</f>
        <v>Ikke med I order form</v>
      </c>
    </row>
    <row r="4594" spans="13:19">
      <c r="M4594" s="181"/>
      <c r="N4594" s="171" t="str">
        <f t="shared" si="219"/>
        <v>-</v>
      </c>
      <c r="O4594" s="172" t="str">
        <f>IF(B4594="NET","",IF(B4594="","",IFERROR(VLOOKUP(N4594,EAN!$A:$B,2,FALSE),"MANGLER - MÅ OPPDATERE EAN-FANEN")))</f>
        <v/>
      </c>
      <c r="P4594" s="171">
        <f t="shared" si="220"/>
        <v>0</v>
      </c>
      <c r="Q4594" s="171">
        <f t="shared" si="221"/>
        <v>0</v>
      </c>
      <c r="S4594" s="102" t="str">
        <f>IF(B4594="NET","",IFERROR(VLOOKUP(O4594,'2) Order Form'!$V$9:$V$905,1,FALSE),"Ikke med I order form"))</f>
        <v>Ikke med I order form</v>
      </c>
    </row>
    <row r="4595" spans="13:19">
      <c r="M4595" s="181"/>
      <c r="N4595" s="171" t="str">
        <f t="shared" si="219"/>
        <v>-</v>
      </c>
      <c r="O4595" s="172" t="str">
        <f>IF(B4595="NET","",IF(B4595="","",IFERROR(VLOOKUP(N4595,EAN!$A:$B,2,FALSE),"MANGLER - MÅ OPPDATERE EAN-FANEN")))</f>
        <v/>
      </c>
      <c r="P4595" s="171">
        <f t="shared" si="220"/>
        <v>0</v>
      </c>
      <c r="Q4595" s="171">
        <f t="shared" si="221"/>
        <v>0</v>
      </c>
      <c r="S4595" s="102" t="str">
        <f>IF(B4595="NET","",IFERROR(VLOOKUP(O4595,'2) Order Form'!$V$9:$V$905,1,FALSE),"Ikke med I order form"))</f>
        <v>Ikke med I order form</v>
      </c>
    </row>
    <row r="4596" spans="13:19">
      <c r="M4596" s="181"/>
      <c r="N4596" s="171" t="str">
        <f t="shared" si="219"/>
        <v>-</v>
      </c>
      <c r="O4596" s="172" t="str">
        <f>IF(B4596="NET","",IF(B4596="","",IFERROR(VLOOKUP(N4596,EAN!$A:$B,2,FALSE),"MANGLER - MÅ OPPDATERE EAN-FANEN")))</f>
        <v/>
      </c>
      <c r="P4596" s="171">
        <f t="shared" si="220"/>
        <v>0</v>
      </c>
      <c r="Q4596" s="171">
        <f t="shared" si="221"/>
        <v>0</v>
      </c>
      <c r="S4596" s="102" t="str">
        <f>IF(B4596="NET","",IFERROR(VLOOKUP(O4596,'2) Order Form'!$V$9:$V$905,1,FALSE),"Ikke med I order form"))</f>
        <v>Ikke med I order form</v>
      </c>
    </row>
    <row r="4597" spans="13:19">
      <c r="M4597" s="181"/>
      <c r="N4597" s="171" t="str">
        <f t="shared" si="219"/>
        <v>-</v>
      </c>
      <c r="O4597" s="172" t="str">
        <f>IF(B4597="NET","",IF(B4597="","",IFERROR(VLOOKUP(N4597,EAN!$A:$B,2,FALSE),"MANGLER - MÅ OPPDATERE EAN-FANEN")))</f>
        <v/>
      </c>
      <c r="P4597" s="171">
        <f t="shared" si="220"/>
        <v>0</v>
      </c>
      <c r="Q4597" s="171">
        <f t="shared" si="221"/>
        <v>0</v>
      </c>
      <c r="S4597" s="102" t="str">
        <f>IF(B4597="NET","",IFERROR(VLOOKUP(O4597,'2) Order Form'!$V$9:$V$905,1,FALSE),"Ikke med I order form"))</f>
        <v>Ikke med I order form</v>
      </c>
    </row>
    <row r="4598" spans="13:19">
      <c r="M4598" s="181"/>
      <c r="N4598" s="171" t="str">
        <f t="shared" si="219"/>
        <v>-</v>
      </c>
      <c r="O4598" s="172" t="str">
        <f>IF(B4598="NET","",IF(B4598="","",IFERROR(VLOOKUP(N4598,EAN!$A:$B,2,FALSE),"MANGLER - MÅ OPPDATERE EAN-FANEN")))</f>
        <v/>
      </c>
      <c r="P4598" s="171">
        <f t="shared" si="220"/>
        <v>0</v>
      </c>
      <c r="Q4598" s="171">
        <f t="shared" si="221"/>
        <v>0</v>
      </c>
      <c r="S4598" s="102" t="str">
        <f>IF(B4598="NET","",IFERROR(VLOOKUP(O4598,'2) Order Form'!$V$9:$V$905,1,FALSE),"Ikke med I order form"))</f>
        <v>Ikke med I order form</v>
      </c>
    </row>
    <row r="4599" spans="13:19">
      <c r="M4599" s="181"/>
      <c r="N4599" s="171" t="str">
        <f t="shared" si="219"/>
        <v>-</v>
      </c>
      <c r="O4599" s="172" t="str">
        <f>IF(B4599="NET","",IF(B4599="","",IFERROR(VLOOKUP(N4599,EAN!$A:$B,2,FALSE),"MANGLER - MÅ OPPDATERE EAN-FANEN")))</f>
        <v/>
      </c>
      <c r="P4599" s="171">
        <f t="shared" si="220"/>
        <v>0</v>
      </c>
      <c r="Q4599" s="171">
        <f t="shared" si="221"/>
        <v>0</v>
      </c>
      <c r="S4599" s="102" t="str">
        <f>IF(B4599="NET","",IFERROR(VLOOKUP(O4599,'2) Order Form'!$V$9:$V$905,1,FALSE),"Ikke med I order form"))</f>
        <v>Ikke med I order form</v>
      </c>
    </row>
    <row r="4600" spans="13:19">
      <c r="M4600" s="181"/>
      <c r="N4600" s="171" t="str">
        <f t="shared" si="219"/>
        <v>-</v>
      </c>
      <c r="O4600" s="172" t="str">
        <f>IF(B4600="NET","",IF(B4600="","",IFERROR(VLOOKUP(N4600,EAN!$A:$B,2,FALSE),"MANGLER - MÅ OPPDATERE EAN-FANEN")))</f>
        <v/>
      </c>
      <c r="P4600" s="171">
        <f t="shared" si="220"/>
        <v>0</v>
      </c>
      <c r="Q4600" s="171">
        <f t="shared" si="221"/>
        <v>0</v>
      </c>
      <c r="S4600" s="102" t="str">
        <f>IF(B4600="NET","",IFERROR(VLOOKUP(O4600,'2) Order Form'!$V$9:$V$905,1,FALSE),"Ikke med I order form"))</f>
        <v>Ikke med I order form</v>
      </c>
    </row>
    <row r="4601" spans="13:19">
      <c r="M4601" s="181"/>
      <c r="N4601" s="171" t="str">
        <f t="shared" si="219"/>
        <v>-</v>
      </c>
      <c r="O4601" s="172" t="str">
        <f>IF(B4601="NET","",IF(B4601="","",IFERROR(VLOOKUP(N4601,EAN!$A:$B,2,FALSE),"MANGLER - MÅ OPPDATERE EAN-FANEN")))</f>
        <v/>
      </c>
      <c r="P4601" s="171">
        <f t="shared" si="220"/>
        <v>0</v>
      </c>
      <c r="Q4601" s="171">
        <f t="shared" si="221"/>
        <v>0</v>
      </c>
      <c r="S4601" s="102" t="str">
        <f>IF(B4601="NET","",IFERROR(VLOOKUP(O4601,'2) Order Form'!$V$9:$V$905,1,FALSE),"Ikke med I order form"))</f>
        <v>Ikke med I order form</v>
      </c>
    </row>
    <row r="4602" spans="13:19">
      <c r="M4602" s="181"/>
      <c r="N4602" s="171" t="str">
        <f t="shared" si="219"/>
        <v>-</v>
      </c>
      <c r="O4602" s="172" t="str">
        <f>IF(B4602="NET","",IF(B4602="","",IFERROR(VLOOKUP(N4602,EAN!$A:$B,2,FALSE),"MANGLER - MÅ OPPDATERE EAN-FANEN")))</f>
        <v/>
      </c>
      <c r="P4602" s="171">
        <f t="shared" si="220"/>
        <v>0</v>
      </c>
      <c r="Q4602" s="171">
        <f t="shared" si="221"/>
        <v>0</v>
      </c>
      <c r="S4602" s="102" t="str">
        <f>IF(B4602="NET","",IFERROR(VLOOKUP(O4602,'2) Order Form'!$V$9:$V$905,1,FALSE),"Ikke med I order form"))</f>
        <v>Ikke med I order form</v>
      </c>
    </row>
    <row r="4603" spans="13:19">
      <c r="M4603" s="181"/>
      <c r="N4603" s="171" t="str">
        <f t="shared" si="219"/>
        <v>-</v>
      </c>
      <c r="O4603" s="172" t="str">
        <f>IF(B4603="NET","",IF(B4603="","",IFERROR(VLOOKUP(N4603,EAN!$A:$B,2,FALSE),"MANGLER - MÅ OPPDATERE EAN-FANEN")))</f>
        <v/>
      </c>
      <c r="P4603" s="171">
        <f t="shared" si="220"/>
        <v>0</v>
      </c>
      <c r="Q4603" s="171">
        <f t="shared" si="221"/>
        <v>0</v>
      </c>
      <c r="S4603" s="102" t="str">
        <f>IF(B4603="NET","",IFERROR(VLOOKUP(O4603,'2) Order Form'!$V$9:$V$905,1,FALSE),"Ikke med I order form"))</f>
        <v>Ikke med I order form</v>
      </c>
    </row>
    <row r="4604" spans="13:19">
      <c r="M4604" s="181"/>
      <c r="N4604" s="171" t="str">
        <f t="shared" si="219"/>
        <v>-</v>
      </c>
      <c r="O4604" s="172" t="str">
        <f>IF(B4604="NET","",IF(B4604="","",IFERROR(VLOOKUP(N4604,EAN!$A:$B,2,FALSE),"MANGLER - MÅ OPPDATERE EAN-FANEN")))</f>
        <v/>
      </c>
      <c r="P4604" s="171">
        <f t="shared" si="220"/>
        <v>0</v>
      </c>
      <c r="Q4604" s="171">
        <f t="shared" si="221"/>
        <v>0</v>
      </c>
      <c r="S4604" s="102" t="str">
        <f>IF(B4604="NET","",IFERROR(VLOOKUP(O4604,'2) Order Form'!$V$9:$V$905,1,FALSE),"Ikke med I order form"))</f>
        <v>Ikke med I order form</v>
      </c>
    </row>
    <row r="4605" spans="13:19">
      <c r="M4605" s="181"/>
      <c r="N4605" s="171" t="str">
        <f t="shared" si="219"/>
        <v>-</v>
      </c>
      <c r="O4605" s="172" t="str">
        <f>IF(B4605="NET","",IF(B4605="","",IFERROR(VLOOKUP(N4605,EAN!$A:$B,2,FALSE),"MANGLER - MÅ OPPDATERE EAN-FANEN")))</f>
        <v/>
      </c>
      <c r="P4605" s="171">
        <f t="shared" si="220"/>
        <v>0</v>
      </c>
      <c r="Q4605" s="171">
        <f t="shared" si="221"/>
        <v>0</v>
      </c>
      <c r="S4605" s="102" t="str">
        <f>IF(B4605="NET","",IFERROR(VLOOKUP(O4605,'2) Order Form'!$V$9:$V$905,1,FALSE),"Ikke med I order form"))</f>
        <v>Ikke med I order form</v>
      </c>
    </row>
    <row r="4606" spans="13:19">
      <c r="M4606" s="181"/>
      <c r="N4606" s="171" t="str">
        <f t="shared" si="219"/>
        <v>-</v>
      </c>
      <c r="O4606" s="172" t="str">
        <f>IF(B4606="NET","",IF(B4606="","",IFERROR(VLOOKUP(N4606,EAN!$A:$B,2,FALSE),"MANGLER - MÅ OPPDATERE EAN-FANEN")))</f>
        <v/>
      </c>
      <c r="P4606" s="171">
        <f t="shared" si="220"/>
        <v>0</v>
      </c>
      <c r="Q4606" s="171">
        <f t="shared" si="221"/>
        <v>0</v>
      </c>
      <c r="S4606" s="102" t="str">
        <f>IF(B4606="NET","",IFERROR(VLOOKUP(O4606,'2) Order Form'!$V$9:$V$905,1,FALSE),"Ikke med I order form"))</f>
        <v>Ikke med I order form</v>
      </c>
    </row>
    <row r="4607" spans="13:19">
      <c r="M4607" s="181"/>
      <c r="N4607" s="171" t="str">
        <f t="shared" si="219"/>
        <v>-</v>
      </c>
      <c r="O4607" s="172" t="str">
        <f>IF(B4607="NET","",IF(B4607="","",IFERROR(VLOOKUP(N4607,EAN!$A:$B,2,FALSE),"MANGLER - MÅ OPPDATERE EAN-FANEN")))</f>
        <v/>
      </c>
      <c r="P4607" s="171">
        <f t="shared" si="220"/>
        <v>0</v>
      </c>
      <c r="Q4607" s="171">
        <f t="shared" si="221"/>
        <v>0</v>
      </c>
      <c r="S4607" s="102" t="str">
        <f>IF(B4607="NET","",IFERROR(VLOOKUP(O4607,'2) Order Form'!$V$9:$V$905,1,FALSE),"Ikke med I order form"))</f>
        <v>Ikke med I order form</v>
      </c>
    </row>
    <row r="4608" spans="13:19">
      <c r="M4608" s="181"/>
      <c r="N4608" s="171" t="str">
        <f t="shared" si="219"/>
        <v>-</v>
      </c>
      <c r="O4608" s="172" t="str">
        <f>IF(B4608="NET","",IF(B4608="","",IFERROR(VLOOKUP(N4608,EAN!$A:$B,2,FALSE),"MANGLER - MÅ OPPDATERE EAN-FANEN")))</f>
        <v/>
      </c>
      <c r="P4608" s="171">
        <f t="shared" si="220"/>
        <v>0</v>
      </c>
      <c r="Q4608" s="171">
        <f t="shared" si="221"/>
        <v>0</v>
      </c>
      <c r="S4608" s="102" t="str">
        <f>IF(B4608="NET","",IFERROR(VLOOKUP(O4608,'2) Order Form'!$V$9:$V$905,1,FALSE),"Ikke med I order form"))</f>
        <v>Ikke med I order form</v>
      </c>
    </row>
    <row r="4609" spans="13:19">
      <c r="M4609" s="181"/>
      <c r="N4609" s="171" t="str">
        <f t="shared" si="219"/>
        <v>-</v>
      </c>
      <c r="O4609" s="172" t="str">
        <f>IF(B4609="NET","",IF(B4609="","",IFERROR(VLOOKUP(N4609,EAN!$A:$B,2,FALSE),"MANGLER - MÅ OPPDATERE EAN-FANEN")))</f>
        <v/>
      </c>
      <c r="P4609" s="171">
        <f t="shared" si="220"/>
        <v>0</v>
      </c>
      <c r="Q4609" s="171">
        <f t="shared" si="221"/>
        <v>0</v>
      </c>
      <c r="S4609" s="102" t="str">
        <f>IF(B4609="NET","",IFERROR(VLOOKUP(O4609,'2) Order Form'!$V$9:$V$905,1,FALSE),"Ikke med I order form"))</f>
        <v>Ikke med I order form</v>
      </c>
    </row>
    <row r="4610" spans="13:19">
      <c r="M4610" s="181"/>
      <c r="N4610" s="171" t="str">
        <f t="shared" si="219"/>
        <v>-</v>
      </c>
      <c r="O4610" s="172" t="str">
        <f>IF(B4610="NET","",IF(B4610="","",IFERROR(VLOOKUP(N4610,EAN!$A:$B,2,FALSE),"MANGLER - MÅ OPPDATERE EAN-FANEN")))</f>
        <v/>
      </c>
      <c r="P4610" s="171">
        <f t="shared" si="220"/>
        <v>0</v>
      </c>
      <c r="Q4610" s="171">
        <f t="shared" si="221"/>
        <v>0</v>
      </c>
      <c r="S4610" s="102" t="str">
        <f>IF(B4610="NET","",IFERROR(VLOOKUP(O4610,'2) Order Form'!$V$9:$V$905,1,FALSE),"Ikke med I order form"))</f>
        <v>Ikke med I order form</v>
      </c>
    </row>
    <row r="4611" spans="13:19">
      <c r="M4611" s="181"/>
      <c r="N4611" s="171" t="str">
        <f t="shared" si="219"/>
        <v>-</v>
      </c>
      <c r="O4611" s="172" t="str">
        <f>IF(B4611="NET","",IF(B4611="","",IFERROR(VLOOKUP(N4611,EAN!$A:$B,2,FALSE),"MANGLER - MÅ OPPDATERE EAN-FANEN")))</f>
        <v/>
      </c>
      <c r="P4611" s="171">
        <f t="shared" si="220"/>
        <v>0</v>
      </c>
      <c r="Q4611" s="171">
        <f t="shared" si="221"/>
        <v>0</v>
      </c>
      <c r="S4611" s="102" t="str">
        <f>IF(B4611="NET","",IFERROR(VLOOKUP(O4611,'2) Order Form'!$V$9:$V$905,1,FALSE),"Ikke med I order form"))</f>
        <v>Ikke med I order form</v>
      </c>
    </row>
    <row r="4612" spans="13:19">
      <c r="M4612" s="181"/>
      <c r="N4612" s="171" t="str">
        <f t="shared" si="219"/>
        <v>-</v>
      </c>
      <c r="O4612" s="172" t="str">
        <f>IF(B4612="NET","",IF(B4612="","",IFERROR(VLOOKUP(N4612,EAN!$A:$B,2,FALSE),"MANGLER - MÅ OPPDATERE EAN-FANEN")))</f>
        <v/>
      </c>
      <c r="P4612" s="171">
        <f t="shared" si="220"/>
        <v>0</v>
      </c>
      <c r="Q4612" s="171">
        <f t="shared" si="221"/>
        <v>0</v>
      </c>
      <c r="S4612" s="102" t="str">
        <f>IF(B4612="NET","",IFERROR(VLOOKUP(O4612,'2) Order Form'!$V$9:$V$905,1,FALSE),"Ikke med I order form"))</f>
        <v>Ikke med I order form</v>
      </c>
    </row>
    <row r="4613" spans="13:19">
      <c r="M4613" s="181"/>
      <c r="N4613" s="171" t="str">
        <f t="shared" si="219"/>
        <v>-</v>
      </c>
      <c r="O4613" s="172" t="str">
        <f>IF(B4613="NET","",IF(B4613="","",IFERROR(VLOOKUP(N4613,EAN!$A:$B,2,FALSE),"MANGLER - MÅ OPPDATERE EAN-FANEN")))</f>
        <v/>
      </c>
      <c r="P4613" s="171">
        <f t="shared" si="220"/>
        <v>0</v>
      </c>
      <c r="Q4613" s="171">
        <f t="shared" si="221"/>
        <v>0</v>
      </c>
      <c r="S4613" s="102" t="str">
        <f>IF(B4613="NET","",IFERROR(VLOOKUP(O4613,'2) Order Form'!$V$9:$V$905,1,FALSE),"Ikke med I order form"))</f>
        <v>Ikke med I order form</v>
      </c>
    </row>
    <row r="4614" spans="13:19">
      <c r="M4614" s="181"/>
      <c r="N4614" s="171" t="str">
        <f t="shared" si="219"/>
        <v>-</v>
      </c>
      <c r="O4614" s="172" t="str">
        <f>IF(B4614="NET","",IF(B4614="","",IFERROR(VLOOKUP(N4614,EAN!$A:$B,2,FALSE),"MANGLER - MÅ OPPDATERE EAN-FANEN")))</f>
        <v/>
      </c>
      <c r="P4614" s="171">
        <f t="shared" si="220"/>
        <v>0</v>
      </c>
      <c r="Q4614" s="171">
        <f t="shared" si="221"/>
        <v>0</v>
      </c>
      <c r="S4614" s="102" t="str">
        <f>IF(B4614="NET","",IFERROR(VLOOKUP(O4614,'2) Order Form'!$V$9:$V$905,1,FALSE),"Ikke med I order form"))</f>
        <v>Ikke med I order form</v>
      </c>
    </row>
    <row r="4615" spans="13:19">
      <c r="M4615" s="181"/>
      <c r="N4615" s="171" t="str">
        <f t="shared" si="219"/>
        <v>-</v>
      </c>
      <c r="O4615" s="172" t="str">
        <f>IF(B4615="NET","",IF(B4615="","",IFERROR(VLOOKUP(N4615,EAN!$A:$B,2,FALSE),"MANGLER - MÅ OPPDATERE EAN-FANEN")))</f>
        <v/>
      </c>
      <c r="P4615" s="171">
        <f t="shared" si="220"/>
        <v>0</v>
      </c>
      <c r="Q4615" s="171">
        <f t="shared" si="221"/>
        <v>0</v>
      </c>
      <c r="S4615" s="102" t="str">
        <f>IF(B4615="NET","",IFERROR(VLOOKUP(O4615,'2) Order Form'!$V$9:$V$905,1,FALSE),"Ikke med I order form"))</f>
        <v>Ikke med I order form</v>
      </c>
    </row>
    <row r="4616" spans="13:19">
      <c r="M4616" s="181"/>
      <c r="N4616" s="171" t="str">
        <f t="shared" si="219"/>
        <v>-</v>
      </c>
      <c r="O4616" s="172" t="str">
        <f>IF(B4616="NET","",IF(B4616="","",IFERROR(VLOOKUP(N4616,EAN!$A:$B,2,FALSE),"MANGLER - MÅ OPPDATERE EAN-FANEN")))</f>
        <v/>
      </c>
      <c r="P4616" s="171">
        <f t="shared" si="220"/>
        <v>0</v>
      </c>
      <c r="Q4616" s="171">
        <f t="shared" si="221"/>
        <v>0</v>
      </c>
      <c r="S4616" s="102" t="str">
        <f>IF(B4616="NET","",IFERROR(VLOOKUP(O4616,'2) Order Form'!$V$9:$V$905,1,FALSE),"Ikke med I order form"))</f>
        <v>Ikke med I order form</v>
      </c>
    </row>
    <row r="4617" spans="13:19">
      <c r="M4617" s="181"/>
      <c r="N4617" s="171" t="str">
        <f t="shared" si="219"/>
        <v>-</v>
      </c>
      <c r="O4617" s="172" t="str">
        <f>IF(B4617="NET","",IF(B4617="","",IFERROR(VLOOKUP(N4617,EAN!$A:$B,2,FALSE),"MANGLER - MÅ OPPDATERE EAN-FANEN")))</f>
        <v/>
      </c>
      <c r="P4617" s="171">
        <f t="shared" si="220"/>
        <v>0</v>
      </c>
      <c r="Q4617" s="171">
        <f t="shared" si="221"/>
        <v>0</v>
      </c>
      <c r="S4617" s="102" t="str">
        <f>IF(B4617="NET","",IFERROR(VLOOKUP(O4617,'2) Order Form'!$V$9:$V$905,1,FALSE),"Ikke med I order form"))</f>
        <v>Ikke med I order form</v>
      </c>
    </row>
    <row r="4618" spans="13:19">
      <c r="M4618" s="181"/>
      <c r="N4618" s="171" t="str">
        <f t="shared" si="219"/>
        <v>-</v>
      </c>
      <c r="O4618" s="172" t="str">
        <f>IF(B4618="NET","",IF(B4618="","",IFERROR(VLOOKUP(N4618,EAN!$A:$B,2,FALSE),"MANGLER - MÅ OPPDATERE EAN-FANEN")))</f>
        <v/>
      </c>
      <c r="P4618" s="171">
        <f t="shared" si="220"/>
        <v>0</v>
      </c>
      <c r="Q4618" s="171">
        <f t="shared" si="221"/>
        <v>0</v>
      </c>
      <c r="S4618" s="102" t="str">
        <f>IF(B4618="NET","",IFERROR(VLOOKUP(O4618,'2) Order Form'!$V$9:$V$905,1,FALSE),"Ikke med I order form"))</f>
        <v>Ikke med I order form</v>
      </c>
    </row>
    <row r="4619" spans="13:19">
      <c r="M4619" s="181"/>
      <c r="N4619" s="171" t="str">
        <f t="shared" si="219"/>
        <v>-</v>
      </c>
      <c r="O4619" s="172" t="str">
        <f>IF(B4619="NET","",IF(B4619="","",IFERROR(VLOOKUP(N4619,EAN!$A:$B,2,FALSE),"MANGLER - MÅ OPPDATERE EAN-FANEN")))</f>
        <v/>
      </c>
      <c r="P4619" s="171">
        <f t="shared" si="220"/>
        <v>0</v>
      </c>
      <c r="Q4619" s="171">
        <f t="shared" si="221"/>
        <v>0</v>
      </c>
      <c r="S4619" s="102" t="str">
        <f>IF(B4619="NET","",IFERROR(VLOOKUP(O4619,'2) Order Form'!$V$9:$V$905,1,FALSE),"Ikke med I order form"))</f>
        <v>Ikke med I order form</v>
      </c>
    </row>
    <row r="4620" spans="13:19">
      <c r="M4620" s="181"/>
      <c r="N4620" s="171" t="str">
        <f t="shared" si="219"/>
        <v>-</v>
      </c>
      <c r="O4620" s="172" t="str">
        <f>IF(B4620="NET","",IF(B4620="","",IFERROR(VLOOKUP(N4620,EAN!$A:$B,2,FALSE),"MANGLER - MÅ OPPDATERE EAN-FANEN")))</f>
        <v/>
      </c>
      <c r="P4620" s="171">
        <f t="shared" si="220"/>
        <v>0</v>
      </c>
      <c r="Q4620" s="171">
        <f t="shared" si="221"/>
        <v>0</v>
      </c>
      <c r="S4620" s="102" t="str">
        <f>IF(B4620="NET","",IFERROR(VLOOKUP(O4620,'2) Order Form'!$V$9:$V$905,1,FALSE),"Ikke med I order form"))</f>
        <v>Ikke med I order form</v>
      </c>
    </row>
    <row r="4621" spans="13:19">
      <c r="M4621" s="181"/>
      <c r="N4621" s="171" t="str">
        <f t="shared" si="219"/>
        <v>-</v>
      </c>
      <c r="O4621" s="172" t="str">
        <f>IF(B4621="NET","",IF(B4621="","",IFERROR(VLOOKUP(N4621,EAN!$A:$B,2,FALSE),"MANGLER - MÅ OPPDATERE EAN-FANEN")))</f>
        <v/>
      </c>
      <c r="P4621" s="171">
        <f t="shared" si="220"/>
        <v>0</v>
      </c>
      <c r="Q4621" s="171">
        <f t="shared" si="221"/>
        <v>0</v>
      </c>
      <c r="S4621" s="102" t="str">
        <f>IF(B4621="NET","",IFERROR(VLOOKUP(O4621,'2) Order Form'!$V$9:$V$905,1,FALSE),"Ikke med I order form"))</f>
        <v>Ikke med I order form</v>
      </c>
    </row>
    <row r="4622" spans="13:19">
      <c r="M4622" s="181"/>
      <c r="N4622" s="171" t="str">
        <f t="shared" si="219"/>
        <v>-</v>
      </c>
      <c r="O4622" s="172" t="str">
        <f>IF(B4622="NET","",IF(B4622="","",IFERROR(VLOOKUP(N4622,EAN!$A:$B,2,FALSE),"MANGLER - MÅ OPPDATERE EAN-FANEN")))</f>
        <v/>
      </c>
      <c r="P4622" s="171">
        <f t="shared" si="220"/>
        <v>0</v>
      </c>
      <c r="Q4622" s="171">
        <f t="shared" si="221"/>
        <v>0</v>
      </c>
      <c r="S4622" s="102" t="str">
        <f>IF(B4622="NET","",IFERROR(VLOOKUP(O4622,'2) Order Form'!$V$9:$V$905,1,FALSE),"Ikke med I order form"))</f>
        <v>Ikke med I order form</v>
      </c>
    </row>
    <row r="4623" spans="13:19">
      <c r="M4623" s="181"/>
      <c r="N4623" s="171" t="str">
        <f t="shared" si="219"/>
        <v>-</v>
      </c>
      <c r="O4623" s="172" t="str">
        <f>IF(B4623="NET","",IF(B4623="","",IFERROR(VLOOKUP(N4623,EAN!$A:$B,2,FALSE),"MANGLER - MÅ OPPDATERE EAN-FANEN")))</f>
        <v/>
      </c>
      <c r="P4623" s="171">
        <f t="shared" si="220"/>
        <v>0</v>
      </c>
      <c r="Q4623" s="171">
        <f t="shared" si="221"/>
        <v>0</v>
      </c>
      <c r="S4623" s="102" t="str">
        <f>IF(B4623="NET","",IFERROR(VLOOKUP(O4623,'2) Order Form'!$V$9:$V$905,1,FALSE),"Ikke med I order form"))</f>
        <v>Ikke med I order form</v>
      </c>
    </row>
    <row r="4624" spans="13:19">
      <c r="M4624" s="181"/>
      <c r="N4624" s="171" t="str">
        <f t="shared" si="219"/>
        <v>-</v>
      </c>
      <c r="O4624" s="172" t="str">
        <f>IF(B4624="NET","",IF(B4624="","",IFERROR(VLOOKUP(N4624,EAN!$A:$B,2,FALSE),"MANGLER - MÅ OPPDATERE EAN-FANEN")))</f>
        <v/>
      </c>
      <c r="P4624" s="171">
        <f t="shared" si="220"/>
        <v>0</v>
      </c>
      <c r="Q4624" s="171">
        <f t="shared" si="221"/>
        <v>0</v>
      </c>
      <c r="S4624" s="102" t="str">
        <f>IF(B4624="NET","",IFERROR(VLOOKUP(O4624,'2) Order Form'!$V$9:$V$905,1,FALSE),"Ikke med I order form"))</f>
        <v>Ikke med I order form</v>
      </c>
    </row>
    <row r="4625" spans="13:19">
      <c r="M4625" s="181"/>
      <c r="N4625" s="171" t="str">
        <f t="shared" si="219"/>
        <v>-</v>
      </c>
      <c r="O4625" s="172" t="str">
        <f>IF(B4625="NET","",IF(B4625="","",IFERROR(VLOOKUP(N4625,EAN!$A:$B,2,FALSE),"MANGLER - MÅ OPPDATERE EAN-FANEN")))</f>
        <v/>
      </c>
      <c r="P4625" s="171">
        <f t="shared" si="220"/>
        <v>0</v>
      </c>
      <c r="Q4625" s="171">
        <f t="shared" si="221"/>
        <v>0</v>
      </c>
      <c r="S4625" s="102" t="str">
        <f>IF(B4625="NET","",IFERROR(VLOOKUP(O4625,'2) Order Form'!$V$9:$V$905,1,FALSE),"Ikke med I order form"))</f>
        <v>Ikke med I order form</v>
      </c>
    </row>
    <row r="4626" spans="13:19">
      <c r="M4626" s="181"/>
      <c r="N4626" s="171" t="str">
        <f t="shared" si="219"/>
        <v>-</v>
      </c>
      <c r="O4626" s="172" t="str">
        <f>IF(B4626="NET","",IF(B4626="","",IFERROR(VLOOKUP(N4626,EAN!$A:$B,2,FALSE),"MANGLER - MÅ OPPDATERE EAN-FANEN")))</f>
        <v/>
      </c>
      <c r="P4626" s="171">
        <f t="shared" si="220"/>
        <v>0</v>
      </c>
      <c r="Q4626" s="171">
        <f t="shared" si="221"/>
        <v>0</v>
      </c>
      <c r="S4626" s="102" t="str">
        <f>IF(B4626="NET","",IFERROR(VLOOKUP(O4626,'2) Order Form'!$V$9:$V$905,1,FALSE),"Ikke med I order form"))</f>
        <v>Ikke med I order form</v>
      </c>
    </row>
    <row r="4627" spans="13:19">
      <c r="M4627" s="181"/>
      <c r="N4627" s="171" t="str">
        <f t="shared" si="219"/>
        <v>-</v>
      </c>
      <c r="O4627" s="172" t="str">
        <f>IF(B4627="NET","",IF(B4627="","",IFERROR(VLOOKUP(N4627,EAN!$A:$B,2,FALSE),"MANGLER - MÅ OPPDATERE EAN-FANEN")))</f>
        <v/>
      </c>
      <c r="P4627" s="171">
        <f t="shared" si="220"/>
        <v>0</v>
      </c>
      <c r="Q4627" s="171">
        <f t="shared" si="221"/>
        <v>0</v>
      </c>
      <c r="S4627" s="102" t="str">
        <f>IF(B4627="NET","",IFERROR(VLOOKUP(O4627,'2) Order Form'!$V$9:$V$905,1,FALSE),"Ikke med I order form"))</f>
        <v>Ikke med I order form</v>
      </c>
    </row>
    <row r="4628" spans="13:19">
      <c r="M4628" s="181"/>
      <c r="N4628" s="171" t="str">
        <f t="shared" si="219"/>
        <v>-</v>
      </c>
      <c r="O4628" s="172" t="str">
        <f>IF(B4628="NET","",IF(B4628="","",IFERROR(VLOOKUP(N4628,EAN!$A:$B,2,FALSE),"MANGLER - MÅ OPPDATERE EAN-FANEN")))</f>
        <v/>
      </c>
      <c r="P4628" s="171">
        <f t="shared" si="220"/>
        <v>0</v>
      </c>
      <c r="Q4628" s="171">
        <f t="shared" si="221"/>
        <v>0</v>
      </c>
      <c r="S4628" s="102" t="str">
        <f>IF(B4628="NET","",IFERROR(VLOOKUP(O4628,'2) Order Form'!$V$9:$V$905,1,FALSE),"Ikke med I order form"))</f>
        <v>Ikke med I order form</v>
      </c>
    </row>
    <row r="4629" spans="13:19">
      <c r="M4629" s="181"/>
      <c r="N4629" s="171" t="str">
        <f t="shared" si="219"/>
        <v>-</v>
      </c>
      <c r="O4629" s="172" t="str">
        <f>IF(B4629="NET","",IF(B4629="","",IFERROR(VLOOKUP(N4629,EAN!$A:$B,2,FALSE),"MANGLER - MÅ OPPDATERE EAN-FANEN")))</f>
        <v/>
      </c>
      <c r="P4629" s="171">
        <f t="shared" si="220"/>
        <v>0</v>
      </c>
      <c r="Q4629" s="171">
        <f t="shared" si="221"/>
        <v>0</v>
      </c>
      <c r="S4629" s="102" t="str">
        <f>IF(B4629="NET","",IFERROR(VLOOKUP(O4629,'2) Order Form'!$V$9:$V$905,1,FALSE),"Ikke med I order form"))</f>
        <v>Ikke med I order form</v>
      </c>
    </row>
    <row r="4630" spans="13:19">
      <c r="M4630" s="181"/>
      <c r="N4630" s="171" t="str">
        <f t="shared" si="219"/>
        <v>-</v>
      </c>
      <c r="O4630" s="172" t="str">
        <f>IF(B4630="NET","",IF(B4630="","",IFERROR(VLOOKUP(N4630,EAN!$A:$B,2,FALSE),"MANGLER - MÅ OPPDATERE EAN-FANEN")))</f>
        <v/>
      </c>
      <c r="P4630" s="171">
        <f t="shared" si="220"/>
        <v>0</v>
      </c>
      <c r="Q4630" s="171">
        <f t="shared" si="221"/>
        <v>0</v>
      </c>
      <c r="S4630" s="102" t="str">
        <f>IF(B4630="NET","",IFERROR(VLOOKUP(O4630,'2) Order Form'!$V$9:$V$905,1,FALSE),"Ikke med I order form"))</f>
        <v>Ikke med I order form</v>
      </c>
    </row>
    <row r="4631" spans="13:19">
      <c r="M4631" s="181"/>
      <c r="N4631" s="171" t="str">
        <f t="shared" si="219"/>
        <v>-</v>
      </c>
      <c r="O4631" s="172" t="str">
        <f>IF(B4631="NET","",IF(B4631="","",IFERROR(VLOOKUP(N4631,EAN!$A:$B,2,FALSE),"MANGLER - MÅ OPPDATERE EAN-FANEN")))</f>
        <v/>
      </c>
      <c r="P4631" s="171">
        <f t="shared" si="220"/>
        <v>0</v>
      </c>
      <c r="Q4631" s="171">
        <f t="shared" si="221"/>
        <v>0</v>
      </c>
      <c r="S4631" s="102" t="str">
        <f>IF(B4631="NET","",IFERROR(VLOOKUP(O4631,'2) Order Form'!$V$9:$V$905,1,FALSE),"Ikke med I order form"))</f>
        <v>Ikke med I order form</v>
      </c>
    </row>
    <row r="4632" spans="13:19">
      <c r="M4632" s="181"/>
      <c r="N4632" s="171" t="str">
        <f t="shared" si="219"/>
        <v>-</v>
      </c>
      <c r="O4632" s="172" t="str">
        <f>IF(B4632="NET","",IF(B4632="","",IFERROR(VLOOKUP(N4632,EAN!$A:$B,2,FALSE),"MANGLER - MÅ OPPDATERE EAN-FANEN")))</f>
        <v/>
      </c>
      <c r="P4632" s="171">
        <f t="shared" si="220"/>
        <v>0</v>
      </c>
      <c r="Q4632" s="171">
        <f t="shared" si="221"/>
        <v>0</v>
      </c>
      <c r="S4632" s="102" t="str">
        <f>IF(B4632="NET","",IFERROR(VLOOKUP(O4632,'2) Order Form'!$V$9:$V$905,1,FALSE),"Ikke med I order form"))</f>
        <v>Ikke med I order form</v>
      </c>
    </row>
    <row r="4633" spans="13:19">
      <c r="M4633" s="181"/>
      <c r="N4633" s="171" t="str">
        <f t="shared" si="219"/>
        <v>-</v>
      </c>
      <c r="O4633" s="172" t="str">
        <f>IF(B4633="NET","",IF(B4633="","",IFERROR(VLOOKUP(N4633,EAN!$A:$B,2,FALSE),"MANGLER - MÅ OPPDATERE EAN-FANEN")))</f>
        <v/>
      </c>
      <c r="P4633" s="171">
        <f t="shared" si="220"/>
        <v>0</v>
      </c>
      <c r="Q4633" s="171">
        <f t="shared" si="221"/>
        <v>0</v>
      </c>
      <c r="S4633" s="102" t="str">
        <f>IF(B4633="NET","",IFERROR(VLOOKUP(O4633,'2) Order Form'!$V$9:$V$905,1,FALSE),"Ikke med I order form"))</f>
        <v>Ikke med I order form</v>
      </c>
    </row>
    <row r="4634" spans="13:19">
      <c r="M4634" s="181"/>
      <c r="N4634" s="171" t="str">
        <f t="shared" si="219"/>
        <v>-</v>
      </c>
      <c r="O4634" s="172" t="str">
        <f>IF(B4634="NET","",IF(B4634="","",IFERROR(VLOOKUP(N4634,EAN!$A:$B,2,FALSE),"MANGLER - MÅ OPPDATERE EAN-FANEN")))</f>
        <v/>
      </c>
      <c r="P4634" s="171">
        <f t="shared" si="220"/>
        <v>0</v>
      </c>
      <c r="Q4634" s="171">
        <f t="shared" si="221"/>
        <v>0</v>
      </c>
      <c r="S4634" s="102" t="str">
        <f>IF(B4634="NET","",IFERROR(VLOOKUP(O4634,'2) Order Form'!$V$9:$V$905,1,FALSE),"Ikke med I order form"))</f>
        <v>Ikke med I order form</v>
      </c>
    </row>
    <row r="4635" spans="13:19">
      <c r="M4635" s="181"/>
      <c r="N4635" s="171" t="str">
        <f t="shared" si="219"/>
        <v>-</v>
      </c>
      <c r="O4635" s="172" t="str">
        <f>IF(B4635="NET","",IF(B4635="","",IFERROR(VLOOKUP(N4635,EAN!$A:$B,2,FALSE),"MANGLER - MÅ OPPDATERE EAN-FANEN")))</f>
        <v/>
      </c>
      <c r="P4635" s="171">
        <f t="shared" si="220"/>
        <v>0</v>
      </c>
      <c r="Q4635" s="171">
        <f t="shared" si="221"/>
        <v>0</v>
      </c>
      <c r="S4635" s="102" t="str">
        <f>IF(B4635="NET","",IFERROR(VLOOKUP(O4635,'2) Order Form'!$V$9:$V$905,1,FALSE),"Ikke med I order form"))</f>
        <v>Ikke med I order form</v>
      </c>
    </row>
    <row r="4636" spans="13:19">
      <c r="M4636" s="181"/>
      <c r="N4636" s="171" t="str">
        <f t="shared" si="219"/>
        <v>-</v>
      </c>
      <c r="O4636" s="172" t="str">
        <f>IF(B4636="NET","",IF(B4636="","",IFERROR(VLOOKUP(N4636,EAN!$A:$B,2,FALSE),"MANGLER - MÅ OPPDATERE EAN-FANEN")))</f>
        <v/>
      </c>
      <c r="P4636" s="171">
        <f t="shared" si="220"/>
        <v>0</v>
      </c>
      <c r="Q4636" s="171">
        <f t="shared" si="221"/>
        <v>0</v>
      </c>
      <c r="S4636" s="102" t="str">
        <f>IF(B4636="NET","",IFERROR(VLOOKUP(O4636,'2) Order Form'!$V$9:$V$905,1,FALSE),"Ikke med I order form"))</f>
        <v>Ikke med I order form</v>
      </c>
    </row>
    <row r="4637" spans="13:19">
      <c r="M4637" s="181"/>
      <c r="N4637" s="171" t="str">
        <f t="shared" ref="N4637:N4682" si="222">CONCATENATE(A4637,"-",D4637)</f>
        <v>-</v>
      </c>
      <c r="O4637" s="172" t="str">
        <f>IF(B4637="NET","",IF(B4637="","",IFERROR(VLOOKUP(N4637,EAN!$A:$B,2,FALSE),"MANGLER - MÅ OPPDATERE EAN-FANEN")))</f>
        <v/>
      </c>
      <c r="P4637" s="171">
        <f t="shared" ref="P4637:P4682" si="223">H4637</f>
        <v>0</v>
      </c>
      <c r="Q4637" s="171">
        <f t="shared" ref="Q4637:Q4682" si="224">L4637</f>
        <v>0</v>
      </c>
      <c r="S4637" s="102" t="str">
        <f>IF(B4637="NET","",IFERROR(VLOOKUP(O4637,'2) Order Form'!$V$9:$V$905,1,FALSE),"Ikke med I order form"))</f>
        <v>Ikke med I order form</v>
      </c>
    </row>
    <row r="4638" spans="13:19">
      <c r="M4638" s="181"/>
      <c r="N4638" s="171" t="str">
        <f t="shared" si="222"/>
        <v>-</v>
      </c>
      <c r="O4638" s="172" t="str">
        <f>IF(B4638="NET","",IF(B4638="","",IFERROR(VLOOKUP(N4638,EAN!$A:$B,2,FALSE),"MANGLER - MÅ OPPDATERE EAN-FANEN")))</f>
        <v/>
      </c>
      <c r="P4638" s="171">
        <f t="shared" si="223"/>
        <v>0</v>
      </c>
      <c r="Q4638" s="171">
        <f t="shared" si="224"/>
        <v>0</v>
      </c>
      <c r="S4638" s="102" t="str">
        <f>IF(B4638="NET","",IFERROR(VLOOKUP(O4638,'2) Order Form'!$V$9:$V$905,1,FALSE),"Ikke med I order form"))</f>
        <v>Ikke med I order form</v>
      </c>
    </row>
    <row r="4639" spans="13:19">
      <c r="M4639" s="181"/>
      <c r="N4639" s="171" t="str">
        <f t="shared" si="222"/>
        <v>-</v>
      </c>
      <c r="O4639" s="172" t="str">
        <f>IF(B4639="NET","",IF(B4639="","",IFERROR(VLOOKUP(N4639,EAN!$A:$B,2,FALSE),"MANGLER - MÅ OPPDATERE EAN-FANEN")))</f>
        <v/>
      </c>
      <c r="P4639" s="171">
        <f t="shared" si="223"/>
        <v>0</v>
      </c>
      <c r="Q4639" s="171">
        <f t="shared" si="224"/>
        <v>0</v>
      </c>
      <c r="S4639" s="102" t="str">
        <f>IF(B4639="NET","",IFERROR(VLOOKUP(O4639,'2) Order Form'!$V$9:$V$905,1,FALSE),"Ikke med I order form"))</f>
        <v>Ikke med I order form</v>
      </c>
    </row>
    <row r="4640" spans="13:19">
      <c r="M4640" s="181"/>
      <c r="N4640" s="171" t="str">
        <f t="shared" si="222"/>
        <v>-</v>
      </c>
      <c r="O4640" s="172" t="str">
        <f>IF(B4640="NET","",IF(B4640="","",IFERROR(VLOOKUP(N4640,EAN!$A:$B,2,FALSE),"MANGLER - MÅ OPPDATERE EAN-FANEN")))</f>
        <v/>
      </c>
      <c r="P4640" s="171">
        <f t="shared" si="223"/>
        <v>0</v>
      </c>
      <c r="Q4640" s="171">
        <f t="shared" si="224"/>
        <v>0</v>
      </c>
      <c r="S4640" s="102" t="str">
        <f>IF(B4640="NET","",IFERROR(VLOOKUP(O4640,'2) Order Form'!$V$9:$V$905,1,FALSE),"Ikke med I order form"))</f>
        <v>Ikke med I order form</v>
      </c>
    </row>
    <row r="4641" spans="13:19">
      <c r="M4641" s="181"/>
      <c r="N4641" s="171" t="str">
        <f t="shared" si="222"/>
        <v>-</v>
      </c>
      <c r="O4641" s="172" t="str">
        <f>IF(B4641="NET","",IF(B4641="","",IFERROR(VLOOKUP(N4641,EAN!$A:$B,2,FALSE),"MANGLER - MÅ OPPDATERE EAN-FANEN")))</f>
        <v/>
      </c>
      <c r="P4641" s="171">
        <f t="shared" si="223"/>
        <v>0</v>
      </c>
      <c r="Q4641" s="171">
        <f t="shared" si="224"/>
        <v>0</v>
      </c>
      <c r="S4641" s="102" t="str">
        <f>IF(B4641="NET","",IFERROR(VLOOKUP(O4641,'2) Order Form'!$V$9:$V$905,1,FALSE),"Ikke med I order form"))</f>
        <v>Ikke med I order form</v>
      </c>
    </row>
    <row r="4642" spans="13:19">
      <c r="M4642" s="181"/>
      <c r="N4642" s="171" t="str">
        <f t="shared" si="222"/>
        <v>-</v>
      </c>
      <c r="O4642" s="172" t="str">
        <f>IF(B4642="NET","",IF(B4642="","",IFERROR(VLOOKUP(N4642,EAN!$A:$B,2,FALSE),"MANGLER - MÅ OPPDATERE EAN-FANEN")))</f>
        <v/>
      </c>
      <c r="P4642" s="171">
        <f t="shared" si="223"/>
        <v>0</v>
      </c>
      <c r="Q4642" s="171">
        <f t="shared" si="224"/>
        <v>0</v>
      </c>
      <c r="S4642" s="102" t="str">
        <f>IF(B4642="NET","",IFERROR(VLOOKUP(O4642,'2) Order Form'!$V$9:$V$905,1,FALSE),"Ikke med I order form"))</f>
        <v>Ikke med I order form</v>
      </c>
    </row>
    <row r="4643" spans="13:19">
      <c r="M4643" s="181"/>
      <c r="N4643" s="171" t="str">
        <f t="shared" si="222"/>
        <v>-</v>
      </c>
      <c r="O4643" s="172" t="str">
        <f>IF(B4643="NET","",IF(B4643="","",IFERROR(VLOOKUP(N4643,EAN!$A:$B,2,FALSE),"MANGLER - MÅ OPPDATERE EAN-FANEN")))</f>
        <v/>
      </c>
      <c r="P4643" s="171">
        <f t="shared" si="223"/>
        <v>0</v>
      </c>
      <c r="Q4643" s="171">
        <f t="shared" si="224"/>
        <v>0</v>
      </c>
      <c r="S4643" s="102" t="str">
        <f>IF(B4643="NET","",IFERROR(VLOOKUP(O4643,'2) Order Form'!$V$9:$V$905,1,FALSE),"Ikke med I order form"))</f>
        <v>Ikke med I order form</v>
      </c>
    </row>
    <row r="4644" spans="13:19">
      <c r="M4644" s="181"/>
      <c r="N4644" s="171" t="str">
        <f t="shared" si="222"/>
        <v>-</v>
      </c>
      <c r="O4644" s="172" t="str">
        <f>IF(B4644="NET","",IF(B4644="","",IFERROR(VLOOKUP(N4644,EAN!$A:$B,2,FALSE),"MANGLER - MÅ OPPDATERE EAN-FANEN")))</f>
        <v/>
      </c>
      <c r="P4644" s="171">
        <f t="shared" si="223"/>
        <v>0</v>
      </c>
      <c r="Q4644" s="171">
        <f t="shared" si="224"/>
        <v>0</v>
      </c>
      <c r="S4644" s="102" t="str">
        <f>IF(B4644="NET","",IFERROR(VLOOKUP(O4644,'2) Order Form'!$V$9:$V$905,1,FALSE),"Ikke med I order form"))</f>
        <v>Ikke med I order form</v>
      </c>
    </row>
    <row r="4645" spans="13:19">
      <c r="M4645" s="181"/>
      <c r="N4645" s="171" t="str">
        <f t="shared" si="222"/>
        <v>-</v>
      </c>
      <c r="O4645" s="172" t="str">
        <f>IF(B4645="NET","",IF(B4645="","",IFERROR(VLOOKUP(N4645,EAN!$A:$B,2,FALSE),"MANGLER - MÅ OPPDATERE EAN-FANEN")))</f>
        <v/>
      </c>
      <c r="P4645" s="171">
        <f t="shared" si="223"/>
        <v>0</v>
      </c>
      <c r="Q4645" s="171">
        <f t="shared" si="224"/>
        <v>0</v>
      </c>
      <c r="S4645" s="102" t="str">
        <f>IF(B4645="NET","",IFERROR(VLOOKUP(O4645,'2) Order Form'!$V$9:$V$905,1,FALSE),"Ikke med I order form"))</f>
        <v>Ikke med I order form</v>
      </c>
    </row>
    <row r="4646" spans="13:19">
      <c r="M4646" s="181"/>
      <c r="N4646" s="171" t="str">
        <f t="shared" si="222"/>
        <v>-</v>
      </c>
      <c r="O4646" s="172" t="str">
        <f>IF(B4646="NET","",IF(B4646="","",IFERROR(VLOOKUP(N4646,EAN!$A:$B,2,FALSE),"MANGLER - MÅ OPPDATERE EAN-FANEN")))</f>
        <v/>
      </c>
      <c r="P4646" s="171">
        <f t="shared" si="223"/>
        <v>0</v>
      </c>
      <c r="Q4646" s="171">
        <f t="shared" si="224"/>
        <v>0</v>
      </c>
      <c r="S4646" s="102" t="str">
        <f>IF(B4646="NET","",IFERROR(VLOOKUP(O4646,'2) Order Form'!$V$9:$V$905,1,FALSE),"Ikke med I order form"))</f>
        <v>Ikke med I order form</v>
      </c>
    </row>
    <row r="4647" spans="13:19">
      <c r="M4647" s="181"/>
      <c r="N4647" s="171" t="str">
        <f t="shared" si="222"/>
        <v>-</v>
      </c>
      <c r="O4647" s="172" t="str">
        <f>IF(B4647="NET","",IF(B4647="","",IFERROR(VLOOKUP(N4647,EAN!$A:$B,2,FALSE),"MANGLER - MÅ OPPDATERE EAN-FANEN")))</f>
        <v/>
      </c>
      <c r="P4647" s="171">
        <f t="shared" si="223"/>
        <v>0</v>
      </c>
      <c r="Q4647" s="171">
        <f t="shared" si="224"/>
        <v>0</v>
      </c>
      <c r="S4647" s="102" t="str">
        <f>IF(B4647="NET","",IFERROR(VLOOKUP(O4647,'2) Order Form'!$V$9:$V$905,1,FALSE),"Ikke med I order form"))</f>
        <v>Ikke med I order form</v>
      </c>
    </row>
    <row r="4648" spans="13:19">
      <c r="M4648" s="181"/>
      <c r="N4648" s="171" t="str">
        <f t="shared" si="222"/>
        <v>-</v>
      </c>
      <c r="O4648" s="172" t="str">
        <f>IF(B4648="NET","",IF(B4648="","",IFERROR(VLOOKUP(N4648,EAN!$A:$B,2,FALSE),"MANGLER - MÅ OPPDATERE EAN-FANEN")))</f>
        <v/>
      </c>
      <c r="P4648" s="171">
        <f t="shared" si="223"/>
        <v>0</v>
      </c>
      <c r="Q4648" s="171">
        <f t="shared" si="224"/>
        <v>0</v>
      </c>
      <c r="S4648" s="102" t="str">
        <f>IF(B4648="NET","",IFERROR(VLOOKUP(O4648,'2) Order Form'!$V$9:$V$905,1,FALSE),"Ikke med I order form"))</f>
        <v>Ikke med I order form</v>
      </c>
    </row>
    <row r="4649" spans="13:19">
      <c r="M4649" s="181"/>
      <c r="N4649" s="171" t="str">
        <f t="shared" si="222"/>
        <v>-</v>
      </c>
      <c r="O4649" s="172" t="str">
        <f>IF(B4649="NET","",IF(B4649="","",IFERROR(VLOOKUP(N4649,EAN!$A:$B,2,FALSE),"MANGLER - MÅ OPPDATERE EAN-FANEN")))</f>
        <v/>
      </c>
      <c r="P4649" s="171">
        <f t="shared" si="223"/>
        <v>0</v>
      </c>
      <c r="Q4649" s="171">
        <f t="shared" si="224"/>
        <v>0</v>
      </c>
      <c r="S4649" s="102" t="str">
        <f>IF(B4649="NET","",IFERROR(VLOOKUP(O4649,'2) Order Form'!$V$9:$V$905,1,FALSE),"Ikke med I order form"))</f>
        <v>Ikke med I order form</v>
      </c>
    </row>
    <row r="4650" spans="13:19">
      <c r="M4650" s="181"/>
      <c r="N4650" s="171" t="str">
        <f t="shared" si="222"/>
        <v>-</v>
      </c>
      <c r="O4650" s="172" t="str">
        <f>IF(B4650="NET","",IF(B4650="","",IFERROR(VLOOKUP(N4650,EAN!$A:$B,2,FALSE),"MANGLER - MÅ OPPDATERE EAN-FANEN")))</f>
        <v/>
      </c>
      <c r="P4650" s="171">
        <f t="shared" si="223"/>
        <v>0</v>
      </c>
      <c r="Q4650" s="171">
        <f t="shared" si="224"/>
        <v>0</v>
      </c>
      <c r="S4650" s="102" t="str">
        <f>IF(B4650="NET","",IFERROR(VLOOKUP(O4650,'2) Order Form'!$V$9:$V$905,1,FALSE),"Ikke med I order form"))</f>
        <v>Ikke med I order form</v>
      </c>
    </row>
    <row r="4651" spans="13:19">
      <c r="M4651" s="181"/>
      <c r="N4651" s="171" t="str">
        <f t="shared" si="222"/>
        <v>-</v>
      </c>
      <c r="O4651" s="172" t="str">
        <f>IF(B4651="NET","",IF(B4651="","",IFERROR(VLOOKUP(N4651,EAN!$A:$B,2,FALSE),"MANGLER - MÅ OPPDATERE EAN-FANEN")))</f>
        <v/>
      </c>
      <c r="P4651" s="171">
        <f t="shared" si="223"/>
        <v>0</v>
      </c>
      <c r="Q4651" s="171">
        <f t="shared" si="224"/>
        <v>0</v>
      </c>
      <c r="S4651" s="102" t="str">
        <f>IF(B4651="NET","",IFERROR(VLOOKUP(O4651,'2) Order Form'!$V$9:$V$905,1,FALSE),"Ikke med I order form"))</f>
        <v>Ikke med I order form</v>
      </c>
    </row>
    <row r="4652" spans="13:19">
      <c r="M4652" s="181"/>
      <c r="N4652" s="171" t="str">
        <f t="shared" si="222"/>
        <v>-</v>
      </c>
      <c r="O4652" s="172" t="str">
        <f>IF(B4652="NET","",IF(B4652="","",IFERROR(VLOOKUP(N4652,EAN!$A:$B,2,FALSE),"MANGLER - MÅ OPPDATERE EAN-FANEN")))</f>
        <v/>
      </c>
      <c r="P4652" s="171">
        <f t="shared" si="223"/>
        <v>0</v>
      </c>
      <c r="Q4652" s="171">
        <f t="shared" si="224"/>
        <v>0</v>
      </c>
      <c r="S4652" s="102" t="str">
        <f>IF(B4652="NET","",IFERROR(VLOOKUP(O4652,'2) Order Form'!$V$9:$V$905,1,FALSE),"Ikke med I order form"))</f>
        <v>Ikke med I order form</v>
      </c>
    </row>
    <row r="4653" spans="13:19">
      <c r="M4653" s="181"/>
      <c r="N4653" s="171" t="str">
        <f t="shared" si="222"/>
        <v>-</v>
      </c>
      <c r="O4653" s="172" t="str">
        <f>IF(B4653="NET","",IF(B4653="","",IFERROR(VLOOKUP(N4653,EAN!$A:$B,2,FALSE),"MANGLER - MÅ OPPDATERE EAN-FANEN")))</f>
        <v/>
      </c>
      <c r="P4653" s="171">
        <f t="shared" si="223"/>
        <v>0</v>
      </c>
      <c r="Q4653" s="171">
        <f t="shared" si="224"/>
        <v>0</v>
      </c>
      <c r="S4653" s="102" t="str">
        <f>IF(B4653="NET","",IFERROR(VLOOKUP(O4653,'2) Order Form'!$V$9:$V$905,1,FALSE),"Ikke med I order form"))</f>
        <v>Ikke med I order form</v>
      </c>
    </row>
    <row r="4654" spans="13:19">
      <c r="M4654" s="181"/>
      <c r="N4654" s="171" t="str">
        <f t="shared" si="222"/>
        <v>-</v>
      </c>
      <c r="O4654" s="172" t="str">
        <f>IF(B4654="NET","",IF(B4654="","",IFERROR(VLOOKUP(N4654,EAN!$A:$B,2,FALSE),"MANGLER - MÅ OPPDATERE EAN-FANEN")))</f>
        <v/>
      </c>
      <c r="P4654" s="171">
        <f t="shared" si="223"/>
        <v>0</v>
      </c>
      <c r="Q4654" s="171">
        <f t="shared" si="224"/>
        <v>0</v>
      </c>
      <c r="S4654" s="102" t="str">
        <f>IF(B4654="NET","",IFERROR(VLOOKUP(O4654,'2) Order Form'!$V$9:$V$905,1,FALSE),"Ikke med I order form"))</f>
        <v>Ikke med I order form</v>
      </c>
    </row>
    <row r="4655" spans="13:19">
      <c r="M4655" s="181"/>
      <c r="N4655" s="171" t="str">
        <f t="shared" si="222"/>
        <v>-</v>
      </c>
      <c r="O4655" s="172" t="str">
        <f>IF(B4655="NET","",IF(B4655="","",IFERROR(VLOOKUP(N4655,EAN!$A:$B,2,FALSE),"MANGLER - MÅ OPPDATERE EAN-FANEN")))</f>
        <v/>
      </c>
      <c r="P4655" s="171">
        <f t="shared" si="223"/>
        <v>0</v>
      </c>
      <c r="Q4655" s="171">
        <f t="shared" si="224"/>
        <v>0</v>
      </c>
      <c r="S4655" s="102" t="str">
        <f>IF(B4655="NET","",IFERROR(VLOOKUP(O4655,'2) Order Form'!$V$9:$V$905,1,FALSE),"Ikke med I order form"))</f>
        <v>Ikke med I order form</v>
      </c>
    </row>
    <row r="4656" spans="13:19">
      <c r="M4656" s="181"/>
      <c r="N4656" s="171" t="str">
        <f t="shared" si="222"/>
        <v>-</v>
      </c>
      <c r="O4656" s="172" t="str">
        <f>IF(B4656="NET","",IF(B4656="","",IFERROR(VLOOKUP(N4656,EAN!$A:$B,2,FALSE),"MANGLER - MÅ OPPDATERE EAN-FANEN")))</f>
        <v/>
      </c>
      <c r="P4656" s="171">
        <f t="shared" si="223"/>
        <v>0</v>
      </c>
      <c r="Q4656" s="171">
        <f t="shared" si="224"/>
        <v>0</v>
      </c>
      <c r="S4656" s="102" t="str">
        <f>IF(B4656="NET","",IFERROR(VLOOKUP(O4656,'2) Order Form'!$V$9:$V$905,1,FALSE),"Ikke med I order form"))</f>
        <v>Ikke med I order form</v>
      </c>
    </row>
    <row r="4657" spans="13:19">
      <c r="M4657" s="181"/>
      <c r="N4657" s="171" t="str">
        <f t="shared" si="222"/>
        <v>-</v>
      </c>
      <c r="O4657" s="172" t="str">
        <f>IF(B4657="NET","",IF(B4657="","",IFERROR(VLOOKUP(N4657,EAN!$A:$B,2,FALSE),"MANGLER - MÅ OPPDATERE EAN-FANEN")))</f>
        <v/>
      </c>
      <c r="P4657" s="171">
        <f t="shared" si="223"/>
        <v>0</v>
      </c>
      <c r="Q4657" s="171">
        <f t="shared" si="224"/>
        <v>0</v>
      </c>
      <c r="S4657" s="102" t="str">
        <f>IF(B4657="NET","",IFERROR(VLOOKUP(O4657,'2) Order Form'!$V$9:$V$905,1,FALSE),"Ikke med I order form"))</f>
        <v>Ikke med I order form</v>
      </c>
    </row>
    <row r="4658" spans="13:19">
      <c r="M4658" s="181"/>
      <c r="N4658" s="171" t="str">
        <f t="shared" si="222"/>
        <v>-</v>
      </c>
      <c r="O4658" s="172" t="str">
        <f>IF(B4658="NET","",IF(B4658="","",IFERROR(VLOOKUP(N4658,EAN!$A:$B,2,FALSE),"MANGLER - MÅ OPPDATERE EAN-FANEN")))</f>
        <v/>
      </c>
      <c r="P4658" s="171">
        <f t="shared" si="223"/>
        <v>0</v>
      </c>
      <c r="Q4658" s="171">
        <f t="shared" si="224"/>
        <v>0</v>
      </c>
      <c r="S4658" s="102" t="str">
        <f>IF(B4658="NET","",IFERROR(VLOOKUP(O4658,'2) Order Form'!$V$9:$V$905,1,FALSE),"Ikke med I order form"))</f>
        <v>Ikke med I order form</v>
      </c>
    </row>
    <row r="4659" spans="13:19">
      <c r="M4659" s="181"/>
      <c r="N4659" s="171" t="str">
        <f t="shared" si="222"/>
        <v>-</v>
      </c>
      <c r="O4659" s="172" t="str">
        <f>IF(B4659="NET","",IF(B4659="","",IFERROR(VLOOKUP(N4659,EAN!$A:$B,2,FALSE),"MANGLER - MÅ OPPDATERE EAN-FANEN")))</f>
        <v/>
      </c>
      <c r="P4659" s="171">
        <f t="shared" si="223"/>
        <v>0</v>
      </c>
      <c r="Q4659" s="171">
        <f t="shared" si="224"/>
        <v>0</v>
      </c>
      <c r="S4659" s="102" t="str">
        <f>IF(B4659="NET","",IFERROR(VLOOKUP(O4659,'2) Order Form'!$V$9:$V$905,1,FALSE),"Ikke med I order form"))</f>
        <v>Ikke med I order form</v>
      </c>
    </row>
    <row r="4660" spans="13:19">
      <c r="M4660" s="181"/>
      <c r="N4660" s="171" t="str">
        <f t="shared" si="222"/>
        <v>-</v>
      </c>
      <c r="O4660" s="172" t="str">
        <f>IF(B4660="NET","",IF(B4660="","",IFERROR(VLOOKUP(N4660,EAN!$A:$B,2,FALSE),"MANGLER - MÅ OPPDATERE EAN-FANEN")))</f>
        <v/>
      </c>
      <c r="P4660" s="171">
        <f t="shared" si="223"/>
        <v>0</v>
      </c>
      <c r="Q4660" s="171">
        <f t="shared" si="224"/>
        <v>0</v>
      </c>
      <c r="S4660" s="102" t="str">
        <f>IF(B4660="NET","",IFERROR(VLOOKUP(O4660,'2) Order Form'!$V$9:$V$905,1,FALSE),"Ikke med I order form"))</f>
        <v>Ikke med I order form</v>
      </c>
    </row>
    <row r="4661" spans="13:19">
      <c r="M4661" s="181"/>
      <c r="N4661" s="171" t="str">
        <f t="shared" si="222"/>
        <v>-</v>
      </c>
      <c r="O4661" s="172" t="str">
        <f>IF(B4661="NET","",IF(B4661="","",IFERROR(VLOOKUP(N4661,EAN!$A:$B,2,FALSE),"MANGLER - MÅ OPPDATERE EAN-FANEN")))</f>
        <v/>
      </c>
      <c r="P4661" s="171">
        <f t="shared" si="223"/>
        <v>0</v>
      </c>
      <c r="Q4661" s="171">
        <f t="shared" si="224"/>
        <v>0</v>
      </c>
      <c r="S4661" s="102" t="str">
        <f>IF(B4661="NET","",IFERROR(VLOOKUP(O4661,'2) Order Form'!$V$9:$V$905,1,FALSE),"Ikke med I order form"))</f>
        <v>Ikke med I order form</v>
      </c>
    </row>
    <row r="4662" spans="13:19">
      <c r="M4662" s="181"/>
      <c r="N4662" s="171" t="str">
        <f t="shared" si="222"/>
        <v>-</v>
      </c>
      <c r="O4662" s="172" t="str">
        <f>IF(B4662="NET","",IF(B4662="","",IFERROR(VLOOKUP(N4662,EAN!$A:$B,2,FALSE),"MANGLER - MÅ OPPDATERE EAN-FANEN")))</f>
        <v/>
      </c>
      <c r="P4662" s="171">
        <f t="shared" si="223"/>
        <v>0</v>
      </c>
      <c r="Q4662" s="171">
        <f t="shared" si="224"/>
        <v>0</v>
      </c>
      <c r="S4662" s="102" t="str">
        <f>IF(B4662="NET","",IFERROR(VLOOKUP(O4662,'2) Order Form'!$V$9:$V$905,1,FALSE),"Ikke med I order form"))</f>
        <v>Ikke med I order form</v>
      </c>
    </row>
    <row r="4663" spans="13:19">
      <c r="M4663" s="181"/>
      <c r="N4663" s="171" t="str">
        <f t="shared" si="222"/>
        <v>-</v>
      </c>
      <c r="O4663" s="172" t="str">
        <f>IF(B4663="NET","",IF(B4663="","",IFERROR(VLOOKUP(N4663,EAN!$A:$B,2,FALSE),"MANGLER - MÅ OPPDATERE EAN-FANEN")))</f>
        <v/>
      </c>
      <c r="P4663" s="171">
        <f t="shared" si="223"/>
        <v>0</v>
      </c>
      <c r="Q4663" s="171">
        <f t="shared" si="224"/>
        <v>0</v>
      </c>
      <c r="S4663" s="102" t="str">
        <f>IF(B4663="NET","",IFERROR(VLOOKUP(O4663,'2) Order Form'!$V$9:$V$905,1,FALSE),"Ikke med I order form"))</f>
        <v>Ikke med I order form</v>
      </c>
    </row>
    <row r="4664" spans="13:19">
      <c r="M4664" s="181"/>
      <c r="N4664" s="171" t="str">
        <f t="shared" si="222"/>
        <v>-</v>
      </c>
      <c r="O4664" s="172" t="str">
        <f>IF(B4664="NET","",IF(B4664="","",IFERROR(VLOOKUP(N4664,EAN!$A:$B,2,FALSE),"MANGLER - MÅ OPPDATERE EAN-FANEN")))</f>
        <v/>
      </c>
      <c r="P4664" s="171">
        <f t="shared" si="223"/>
        <v>0</v>
      </c>
      <c r="Q4664" s="171">
        <f t="shared" si="224"/>
        <v>0</v>
      </c>
      <c r="S4664" s="102" t="str">
        <f>IF(B4664="NET","",IFERROR(VLOOKUP(O4664,'2) Order Form'!$V$9:$V$905,1,FALSE),"Ikke med I order form"))</f>
        <v>Ikke med I order form</v>
      </c>
    </row>
    <row r="4665" spans="13:19">
      <c r="M4665" s="181"/>
      <c r="N4665" s="171" t="str">
        <f t="shared" si="222"/>
        <v>-</v>
      </c>
      <c r="O4665" s="172" t="str">
        <f>IF(B4665="NET","",IF(B4665="","",IFERROR(VLOOKUP(N4665,EAN!$A:$B,2,FALSE),"MANGLER - MÅ OPPDATERE EAN-FANEN")))</f>
        <v/>
      </c>
      <c r="P4665" s="171">
        <f t="shared" si="223"/>
        <v>0</v>
      </c>
      <c r="Q4665" s="171">
        <f t="shared" si="224"/>
        <v>0</v>
      </c>
      <c r="S4665" s="102" t="str">
        <f>IF(B4665="NET","",IFERROR(VLOOKUP(O4665,'2) Order Form'!$V$9:$V$905,1,FALSE),"Ikke med I order form"))</f>
        <v>Ikke med I order form</v>
      </c>
    </row>
    <row r="4666" spans="13:19">
      <c r="M4666" s="181"/>
      <c r="N4666" s="171" t="str">
        <f t="shared" si="222"/>
        <v>-</v>
      </c>
      <c r="O4666" s="172" t="str">
        <f>IF(B4666="NET","",IF(B4666="","",IFERROR(VLOOKUP(N4666,EAN!$A:$B,2,FALSE),"MANGLER - MÅ OPPDATERE EAN-FANEN")))</f>
        <v/>
      </c>
      <c r="P4666" s="171">
        <f t="shared" si="223"/>
        <v>0</v>
      </c>
      <c r="Q4666" s="171">
        <f t="shared" si="224"/>
        <v>0</v>
      </c>
      <c r="S4666" s="102" t="str">
        <f>IF(B4666="NET","",IFERROR(VLOOKUP(O4666,'2) Order Form'!$V$9:$V$905,1,FALSE),"Ikke med I order form"))</f>
        <v>Ikke med I order form</v>
      </c>
    </row>
    <row r="4667" spans="13:19">
      <c r="M4667" s="181"/>
      <c r="N4667" s="171" t="str">
        <f t="shared" si="222"/>
        <v>-</v>
      </c>
      <c r="O4667" s="172" t="str">
        <f>IF(B4667="NET","",IF(B4667="","",IFERROR(VLOOKUP(N4667,EAN!$A:$B,2,FALSE),"MANGLER - MÅ OPPDATERE EAN-FANEN")))</f>
        <v/>
      </c>
      <c r="P4667" s="171">
        <f t="shared" si="223"/>
        <v>0</v>
      </c>
      <c r="Q4667" s="171">
        <f t="shared" si="224"/>
        <v>0</v>
      </c>
      <c r="S4667" s="102" t="str">
        <f>IF(B4667="NET","",IFERROR(VLOOKUP(O4667,'2) Order Form'!$V$9:$V$905,1,FALSE),"Ikke med I order form"))</f>
        <v>Ikke med I order form</v>
      </c>
    </row>
    <row r="4668" spans="13:19">
      <c r="M4668" s="181"/>
      <c r="N4668" s="171" t="str">
        <f t="shared" si="222"/>
        <v>-</v>
      </c>
      <c r="O4668" s="172" t="str">
        <f>IF(B4668="NET","",IF(B4668="","",IFERROR(VLOOKUP(N4668,EAN!$A:$B,2,FALSE),"MANGLER - MÅ OPPDATERE EAN-FANEN")))</f>
        <v/>
      </c>
      <c r="P4668" s="171">
        <f t="shared" si="223"/>
        <v>0</v>
      </c>
      <c r="Q4668" s="171">
        <f t="shared" si="224"/>
        <v>0</v>
      </c>
      <c r="S4668" s="102" t="str">
        <f>IF(B4668="NET","",IFERROR(VLOOKUP(O4668,'2) Order Form'!$V$9:$V$905,1,FALSE),"Ikke med I order form"))</f>
        <v>Ikke med I order form</v>
      </c>
    </row>
    <row r="4669" spans="13:19">
      <c r="N4669" s="171" t="str">
        <f t="shared" si="222"/>
        <v>-</v>
      </c>
      <c r="O4669" s="172" t="str">
        <f>IF(B4669="NET","",IF(B4669="","",IFERROR(VLOOKUP(N4669,EAN!$A:$B,2,FALSE),"MANGLER - MÅ OPPDATERE EAN-FANEN")))</f>
        <v/>
      </c>
      <c r="P4669" s="171">
        <f t="shared" si="223"/>
        <v>0</v>
      </c>
      <c r="Q4669" s="171">
        <f t="shared" si="224"/>
        <v>0</v>
      </c>
      <c r="S4669" s="102" t="str">
        <f>IF(B4669="NET","",IFERROR(VLOOKUP(O4669,'2) Order Form'!$V$9:$V$905,1,FALSE),"Ikke med I order form"))</f>
        <v>Ikke med I order form</v>
      </c>
    </row>
    <row r="4670" spans="13:19">
      <c r="N4670" s="171" t="str">
        <f t="shared" si="222"/>
        <v>-</v>
      </c>
      <c r="O4670" s="172" t="str">
        <f>IF(B4670="NET","",IF(B4670="","",IFERROR(VLOOKUP(N4670,EAN!$A:$B,2,FALSE),"MANGLER - MÅ OPPDATERE EAN-FANEN")))</f>
        <v/>
      </c>
      <c r="P4670" s="171">
        <f t="shared" si="223"/>
        <v>0</v>
      </c>
      <c r="Q4670" s="171">
        <f t="shared" si="224"/>
        <v>0</v>
      </c>
      <c r="S4670" s="102" t="str">
        <f>IF(B4670="NET","",IFERROR(VLOOKUP(O4670,'2) Order Form'!$V$9:$V$905,1,FALSE),"Ikke med I order form"))</f>
        <v>Ikke med I order form</v>
      </c>
    </row>
    <row r="4671" spans="13:19">
      <c r="N4671" s="171" t="str">
        <f t="shared" si="222"/>
        <v>-</v>
      </c>
      <c r="O4671" s="172" t="str">
        <f>IF(B4671="NET","",IF(B4671="","",IFERROR(VLOOKUP(N4671,EAN!$A:$B,2,FALSE),"MANGLER - MÅ OPPDATERE EAN-FANEN")))</f>
        <v/>
      </c>
      <c r="P4671" s="171">
        <f t="shared" si="223"/>
        <v>0</v>
      </c>
      <c r="Q4671" s="171">
        <f t="shared" si="224"/>
        <v>0</v>
      </c>
      <c r="S4671" s="102" t="str">
        <f>IF(B4671="NET","",IFERROR(VLOOKUP(O4671,'2) Order Form'!$V$9:$V$905,1,FALSE),"Ikke med I order form"))</f>
        <v>Ikke med I order form</v>
      </c>
    </row>
    <row r="4672" spans="13:19">
      <c r="N4672" s="171" t="str">
        <f t="shared" si="222"/>
        <v>-</v>
      </c>
      <c r="O4672" s="172" t="str">
        <f>IF(B4672="NET","",IF(B4672="","",IFERROR(VLOOKUP(N4672,EAN!$A:$B,2,FALSE),"MANGLER - MÅ OPPDATERE EAN-FANEN")))</f>
        <v/>
      </c>
      <c r="P4672" s="171">
        <f t="shared" si="223"/>
        <v>0</v>
      </c>
      <c r="Q4672" s="171">
        <f t="shared" si="224"/>
        <v>0</v>
      </c>
      <c r="S4672" s="102" t="str">
        <f>IF(B4672="NET","",IFERROR(VLOOKUP(O4672,'2) Order Form'!$V$9:$V$905,1,FALSE),"Ikke med I order form"))</f>
        <v>Ikke med I order form</v>
      </c>
    </row>
    <row r="4673" spans="14:19">
      <c r="N4673" s="171" t="str">
        <f t="shared" si="222"/>
        <v>-</v>
      </c>
      <c r="O4673" s="172" t="str">
        <f>IF(B4673="NET","",IF(B4673="","",IFERROR(VLOOKUP(N4673,EAN!$A:$B,2,FALSE),"MANGLER - MÅ OPPDATERE EAN-FANEN")))</f>
        <v/>
      </c>
      <c r="P4673" s="171">
        <f t="shared" si="223"/>
        <v>0</v>
      </c>
      <c r="Q4673" s="171">
        <f t="shared" si="224"/>
        <v>0</v>
      </c>
      <c r="S4673" s="102" t="str">
        <f>IF(B4673="NET","",IFERROR(VLOOKUP(O4673,'2) Order Form'!$V$9:$V$905,1,FALSE),"Ikke med I order form"))</f>
        <v>Ikke med I order form</v>
      </c>
    </row>
    <row r="4674" spans="14:19">
      <c r="N4674" s="171" t="str">
        <f t="shared" si="222"/>
        <v>-</v>
      </c>
      <c r="O4674" s="172" t="str">
        <f>IF(B4674="NET","",IF(B4674="","",IFERROR(VLOOKUP(N4674,EAN!$A:$B,2,FALSE),"MANGLER - MÅ OPPDATERE EAN-FANEN")))</f>
        <v/>
      </c>
      <c r="P4674" s="171">
        <f t="shared" si="223"/>
        <v>0</v>
      </c>
      <c r="Q4674" s="171">
        <f t="shared" si="224"/>
        <v>0</v>
      </c>
      <c r="S4674" s="102" t="str">
        <f>IF(B4674="NET","",IFERROR(VLOOKUP(O4674,'2) Order Form'!$V$9:$V$905,1,FALSE),"Ikke med I order form"))</f>
        <v>Ikke med I order form</v>
      </c>
    </row>
    <row r="4675" spans="14:19">
      <c r="N4675" s="171" t="str">
        <f t="shared" si="222"/>
        <v>-</v>
      </c>
      <c r="O4675" s="172" t="str">
        <f>IF(B4675="NET","",IF(B4675="","",IFERROR(VLOOKUP(N4675,EAN!$A:$B,2,FALSE),"MANGLER - MÅ OPPDATERE EAN-FANEN")))</f>
        <v/>
      </c>
      <c r="P4675" s="171">
        <f t="shared" si="223"/>
        <v>0</v>
      </c>
      <c r="Q4675" s="171">
        <f t="shared" si="224"/>
        <v>0</v>
      </c>
      <c r="S4675" s="102" t="str">
        <f>IF(B4675="NET","",IFERROR(VLOOKUP(O4675,'2) Order Form'!$V$9:$V$905,1,FALSE),"Ikke med I order form"))</f>
        <v>Ikke med I order form</v>
      </c>
    </row>
    <row r="4676" spans="14:19">
      <c r="N4676" s="171" t="str">
        <f t="shared" si="222"/>
        <v>-</v>
      </c>
      <c r="O4676" s="172" t="str">
        <f>IF(B4676="NET","",IF(B4676="","",IFERROR(VLOOKUP(N4676,EAN!$A:$B,2,FALSE),"MANGLER - MÅ OPPDATERE EAN-FANEN")))</f>
        <v/>
      </c>
      <c r="P4676" s="171">
        <f t="shared" si="223"/>
        <v>0</v>
      </c>
      <c r="Q4676" s="171">
        <f t="shared" si="224"/>
        <v>0</v>
      </c>
      <c r="S4676" s="102" t="str">
        <f>IF(B4676="NET","",IFERROR(VLOOKUP(O4676,'2) Order Form'!$V$9:$V$905,1,FALSE),"Ikke med I order form"))</f>
        <v>Ikke med I order form</v>
      </c>
    </row>
    <row r="4677" spans="14:19">
      <c r="N4677" s="171" t="str">
        <f t="shared" si="222"/>
        <v>-</v>
      </c>
      <c r="O4677" s="172" t="str">
        <f>IF(B4677="NET","",IF(B4677="","",IFERROR(VLOOKUP(N4677,EAN!$A:$B,2,FALSE),"MANGLER - MÅ OPPDATERE EAN-FANEN")))</f>
        <v/>
      </c>
      <c r="P4677" s="171">
        <f t="shared" si="223"/>
        <v>0</v>
      </c>
      <c r="Q4677" s="171">
        <f t="shared" si="224"/>
        <v>0</v>
      </c>
      <c r="S4677" s="102" t="str">
        <f>IF(B4677="NET","",IFERROR(VLOOKUP(O4677,'2) Order Form'!$V$9:$V$905,1,FALSE),"Ikke med I order form"))</f>
        <v>Ikke med I order form</v>
      </c>
    </row>
    <row r="4678" spans="14:19">
      <c r="N4678" s="171" t="str">
        <f t="shared" si="222"/>
        <v>-</v>
      </c>
      <c r="O4678" s="172" t="str">
        <f>IF(B4678="NET","",IF(B4678="","",IFERROR(VLOOKUP(N4678,EAN!$A:$B,2,FALSE),"MANGLER - MÅ OPPDATERE EAN-FANEN")))</f>
        <v/>
      </c>
      <c r="P4678" s="171">
        <f t="shared" si="223"/>
        <v>0</v>
      </c>
      <c r="Q4678" s="171">
        <f t="shared" si="224"/>
        <v>0</v>
      </c>
      <c r="S4678" s="102" t="str">
        <f>IF(B4678="NET","",IFERROR(VLOOKUP(O4678,'2) Order Form'!$V$9:$V$905,1,FALSE),"Ikke med I order form"))</f>
        <v>Ikke med I order form</v>
      </c>
    </row>
    <row r="4679" spans="14:19">
      <c r="N4679" s="171" t="str">
        <f t="shared" si="222"/>
        <v>-</v>
      </c>
      <c r="O4679" s="172" t="str">
        <f>IF(B4679="NET","",IF(B4679="","",IFERROR(VLOOKUP(N4679,EAN!$A:$B,2,FALSE),"MANGLER - MÅ OPPDATERE EAN-FANEN")))</f>
        <v/>
      </c>
      <c r="P4679" s="171">
        <f t="shared" si="223"/>
        <v>0</v>
      </c>
      <c r="Q4679" s="171">
        <f t="shared" si="224"/>
        <v>0</v>
      </c>
      <c r="S4679" s="102" t="str">
        <f>IF(B4679="NET","",IFERROR(VLOOKUP(O4679,'2) Order Form'!$V$9:$V$905,1,FALSE),"Ikke med I order form"))</f>
        <v>Ikke med I order form</v>
      </c>
    </row>
    <row r="4680" spans="14:19">
      <c r="N4680" s="171" t="str">
        <f t="shared" si="222"/>
        <v>-</v>
      </c>
      <c r="O4680" s="172" t="str">
        <f>IF(B4680="NET","",IF(B4680="","",IFERROR(VLOOKUP(N4680,EAN!$A:$B,2,FALSE),"MANGLER - MÅ OPPDATERE EAN-FANEN")))</f>
        <v/>
      </c>
      <c r="P4680" s="171">
        <f t="shared" si="223"/>
        <v>0</v>
      </c>
      <c r="Q4680" s="171">
        <f t="shared" si="224"/>
        <v>0</v>
      </c>
      <c r="S4680" s="102" t="str">
        <f>IF(B4680="NET","",IFERROR(VLOOKUP(O4680,'2) Order Form'!$V$9:$V$905,1,FALSE),"Ikke med I order form"))</f>
        <v>Ikke med I order form</v>
      </c>
    </row>
    <row r="4681" spans="14:19">
      <c r="N4681" s="171" t="str">
        <f t="shared" si="222"/>
        <v>-</v>
      </c>
      <c r="O4681" s="172" t="str">
        <f>IF(B4681="NET","",IF(B4681="","",IFERROR(VLOOKUP(N4681,EAN!$A:$B,2,FALSE),"MANGLER - MÅ OPPDATERE EAN-FANEN")))</f>
        <v/>
      </c>
      <c r="P4681" s="171">
        <f t="shared" si="223"/>
        <v>0</v>
      </c>
      <c r="Q4681" s="171">
        <f t="shared" si="224"/>
        <v>0</v>
      </c>
      <c r="S4681" s="102" t="str">
        <f>IF(B4681="NET","",IFERROR(VLOOKUP(O4681,'2) Order Form'!$V$9:$V$905,1,FALSE),"Ikke med I order form"))</f>
        <v>Ikke med I order form</v>
      </c>
    </row>
    <row r="4682" spans="14:19">
      <c r="N4682" s="171" t="str">
        <f t="shared" si="222"/>
        <v>-</v>
      </c>
      <c r="O4682" s="172" t="str">
        <f>IF(B4682="NET","",IF(B4682="","",IFERROR(VLOOKUP(N4682,EAN!$A:$B,2,FALSE),"MANGLER - MÅ OPPDATERE EAN-FANEN")))</f>
        <v/>
      </c>
      <c r="P4682" s="171">
        <f t="shared" si="223"/>
        <v>0</v>
      </c>
      <c r="Q4682" s="171">
        <f t="shared" si="224"/>
        <v>0</v>
      </c>
      <c r="S4682" s="102" t="str">
        <f>IF(B4682="NET","",IFERROR(VLOOKUP(O4682,'2) Order Form'!$V$9:$V$905,1,FALSE),"Ikke med I order form"))</f>
        <v>Ikke med I order form</v>
      </c>
    </row>
    <row r="4683" spans="14:19">
      <c r="N4683" s="171" t="str">
        <f t="shared" ref="N4683:N4746" si="225">CONCATENATE(A4683,"-",D4683)</f>
        <v>-</v>
      </c>
      <c r="O4683" s="172" t="str">
        <f>IF(B4683="NET","",IF(B4683="","",IFERROR(VLOOKUP(N4683,EAN!$A:$B,2,FALSE),"MANGLER - MÅ OPPDATERE EAN-FANEN")))</f>
        <v/>
      </c>
      <c r="P4683" s="171">
        <f t="shared" ref="P4683:P4746" si="226">H4683</f>
        <v>0</v>
      </c>
      <c r="Q4683" s="171">
        <f t="shared" ref="Q4683:Q4746" si="227">L4683</f>
        <v>0</v>
      </c>
      <c r="S4683" s="102" t="str">
        <f>IF(B4683="NET","",IFERROR(VLOOKUP(O4683,'2) Order Form'!$V$9:$V$905,1,FALSE),"Ikke med I order form"))</f>
        <v>Ikke med I order form</v>
      </c>
    </row>
    <row r="4684" spans="14:19">
      <c r="N4684" s="171" t="str">
        <f t="shared" si="225"/>
        <v>-</v>
      </c>
      <c r="O4684" s="172" t="str">
        <f>IF(B4684="NET","",IF(B4684="","",IFERROR(VLOOKUP(N4684,EAN!$A:$B,2,FALSE),"MANGLER - MÅ OPPDATERE EAN-FANEN")))</f>
        <v/>
      </c>
      <c r="P4684" s="171">
        <f t="shared" si="226"/>
        <v>0</v>
      </c>
      <c r="Q4684" s="171">
        <f t="shared" si="227"/>
        <v>0</v>
      </c>
      <c r="S4684" s="102" t="str">
        <f>IF(B4684="NET","",IFERROR(VLOOKUP(O4684,'2) Order Form'!$V$9:$V$905,1,FALSE),"Ikke med I order form"))</f>
        <v>Ikke med I order form</v>
      </c>
    </row>
    <row r="4685" spans="14:19">
      <c r="N4685" s="171" t="str">
        <f t="shared" si="225"/>
        <v>-</v>
      </c>
      <c r="O4685" s="172" t="str">
        <f>IF(B4685="NET","",IF(B4685="","",IFERROR(VLOOKUP(N4685,EAN!$A:$B,2,FALSE),"MANGLER - MÅ OPPDATERE EAN-FANEN")))</f>
        <v/>
      </c>
      <c r="P4685" s="171">
        <f t="shared" si="226"/>
        <v>0</v>
      </c>
      <c r="Q4685" s="171">
        <f t="shared" si="227"/>
        <v>0</v>
      </c>
      <c r="S4685" s="102" t="str">
        <f>IF(B4685="NET","",IFERROR(VLOOKUP(O4685,'2) Order Form'!$V$9:$V$905,1,FALSE),"Ikke med I order form"))</f>
        <v>Ikke med I order form</v>
      </c>
    </row>
    <row r="4686" spans="14:19">
      <c r="N4686" s="171" t="str">
        <f t="shared" si="225"/>
        <v>-</v>
      </c>
      <c r="O4686" s="172" t="str">
        <f>IF(B4686="NET","",IF(B4686="","",IFERROR(VLOOKUP(N4686,EAN!$A:$B,2,FALSE),"MANGLER - MÅ OPPDATERE EAN-FANEN")))</f>
        <v/>
      </c>
      <c r="P4686" s="171">
        <f t="shared" si="226"/>
        <v>0</v>
      </c>
      <c r="Q4686" s="171">
        <f t="shared" si="227"/>
        <v>0</v>
      </c>
      <c r="S4686" s="102" t="str">
        <f>IF(B4686="NET","",IFERROR(VLOOKUP(O4686,'2) Order Form'!$V$9:$V$905,1,FALSE),"Ikke med I order form"))</f>
        <v>Ikke med I order form</v>
      </c>
    </row>
    <row r="4687" spans="14:19">
      <c r="N4687" s="171" t="str">
        <f t="shared" si="225"/>
        <v>-</v>
      </c>
      <c r="O4687" s="172" t="str">
        <f>IF(B4687="NET","",IF(B4687="","",IFERROR(VLOOKUP(N4687,EAN!$A:$B,2,FALSE),"MANGLER - MÅ OPPDATERE EAN-FANEN")))</f>
        <v/>
      </c>
      <c r="P4687" s="171">
        <f t="shared" si="226"/>
        <v>0</v>
      </c>
      <c r="Q4687" s="171">
        <f t="shared" si="227"/>
        <v>0</v>
      </c>
      <c r="S4687" s="102" t="str">
        <f>IF(B4687="NET","",IFERROR(VLOOKUP(O4687,'2) Order Form'!$V$9:$V$905,1,FALSE),"Ikke med I order form"))</f>
        <v>Ikke med I order form</v>
      </c>
    </row>
    <row r="4688" spans="14:19">
      <c r="N4688" s="171" t="str">
        <f t="shared" si="225"/>
        <v>-</v>
      </c>
      <c r="O4688" s="172" t="str">
        <f>IF(B4688="NET","",IF(B4688="","",IFERROR(VLOOKUP(N4688,EAN!$A:$B,2,FALSE),"MANGLER - MÅ OPPDATERE EAN-FANEN")))</f>
        <v/>
      </c>
      <c r="P4688" s="171">
        <f t="shared" si="226"/>
        <v>0</v>
      </c>
      <c r="Q4688" s="171">
        <f t="shared" si="227"/>
        <v>0</v>
      </c>
      <c r="S4688" s="102" t="str">
        <f>IF(B4688="NET","",IFERROR(VLOOKUP(O4688,'2) Order Form'!$V$9:$V$905,1,FALSE),"Ikke med I order form"))</f>
        <v>Ikke med I order form</v>
      </c>
    </row>
    <row r="4689" spans="14:19">
      <c r="N4689" s="171" t="str">
        <f t="shared" si="225"/>
        <v>-</v>
      </c>
      <c r="O4689" s="172" t="str">
        <f>IF(B4689="NET","",IF(B4689="","",IFERROR(VLOOKUP(N4689,EAN!$A:$B,2,FALSE),"MANGLER - MÅ OPPDATERE EAN-FANEN")))</f>
        <v/>
      </c>
      <c r="P4689" s="171">
        <f t="shared" si="226"/>
        <v>0</v>
      </c>
      <c r="Q4689" s="171">
        <f t="shared" si="227"/>
        <v>0</v>
      </c>
      <c r="S4689" s="102" t="str">
        <f>IF(B4689="NET","",IFERROR(VLOOKUP(O4689,'2) Order Form'!$V$9:$V$905,1,FALSE),"Ikke med I order form"))</f>
        <v>Ikke med I order form</v>
      </c>
    </row>
    <row r="4690" spans="14:19">
      <c r="N4690" s="171" t="str">
        <f t="shared" si="225"/>
        <v>-</v>
      </c>
      <c r="O4690" s="172" t="str">
        <f>IF(B4690="NET","",IF(B4690="","",IFERROR(VLOOKUP(N4690,EAN!$A:$B,2,FALSE),"MANGLER - MÅ OPPDATERE EAN-FANEN")))</f>
        <v/>
      </c>
      <c r="P4690" s="171">
        <f t="shared" si="226"/>
        <v>0</v>
      </c>
      <c r="Q4690" s="171">
        <f t="shared" si="227"/>
        <v>0</v>
      </c>
      <c r="S4690" s="102" t="str">
        <f>IF(B4690="NET","",IFERROR(VLOOKUP(O4690,'2) Order Form'!$V$9:$V$905,1,FALSE),"Ikke med I order form"))</f>
        <v>Ikke med I order form</v>
      </c>
    </row>
    <row r="4691" spans="14:19">
      <c r="N4691" s="171" t="str">
        <f t="shared" si="225"/>
        <v>-</v>
      </c>
      <c r="O4691" s="172" t="str">
        <f>IF(B4691="NET","",IF(B4691="","",IFERROR(VLOOKUP(N4691,EAN!$A:$B,2,FALSE),"MANGLER - MÅ OPPDATERE EAN-FANEN")))</f>
        <v/>
      </c>
      <c r="P4691" s="171">
        <f t="shared" si="226"/>
        <v>0</v>
      </c>
      <c r="Q4691" s="171">
        <f t="shared" si="227"/>
        <v>0</v>
      </c>
      <c r="S4691" s="102" t="str">
        <f>IF(B4691="NET","",IFERROR(VLOOKUP(O4691,'2) Order Form'!$V$9:$V$905,1,FALSE),"Ikke med I order form"))</f>
        <v>Ikke med I order form</v>
      </c>
    </row>
    <row r="4692" spans="14:19">
      <c r="N4692" s="171" t="str">
        <f t="shared" si="225"/>
        <v>-</v>
      </c>
      <c r="O4692" s="172" t="str">
        <f>IF(B4692="NET","",IF(B4692="","",IFERROR(VLOOKUP(N4692,EAN!$A:$B,2,FALSE),"MANGLER - MÅ OPPDATERE EAN-FANEN")))</f>
        <v/>
      </c>
      <c r="P4692" s="171">
        <f t="shared" si="226"/>
        <v>0</v>
      </c>
      <c r="Q4692" s="171">
        <f t="shared" si="227"/>
        <v>0</v>
      </c>
      <c r="S4692" s="102" t="str">
        <f>IF(B4692="NET","",IFERROR(VLOOKUP(O4692,'2) Order Form'!$V$9:$V$905,1,FALSE),"Ikke med I order form"))</f>
        <v>Ikke med I order form</v>
      </c>
    </row>
    <row r="4693" spans="14:19">
      <c r="N4693" s="171" t="str">
        <f t="shared" si="225"/>
        <v>-</v>
      </c>
      <c r="O4693" s="172" t="str">
        <f>IF(B4693="NET","",IF(B4693="","",IFERROR(VLOOKUP(N4693,EAN!$A:$B,2,FALSE),"MANGLER - MÅ OPPDATERE EAN-FANEN")))</f>
        <v/>
      </c>
      <c r="P4693" s="171">
        <f t="shared" si="226"/>
        <v>0</v>
      </c>
      <c r="Q4693" s="171">
        <f t="shared" si="227"/>
        <v>0</v>
      </c>
      <c r="S4693" s="102" t="str">
        <f>IF(B4693="NET","",IFERROR(VLOOKUP(O4693,'2) Order Form'!$V$9:$V$905,1,FALSE),"Ikke med I order form"))</f>
        <v>Ikke med I order form</v>
      </c>
    </row>
    <row r="4694" spans="14:19">
      <c r="N4694" s="171" t="str">
        <f t="shared" si="225"/>
        <v>-</v>
      </c>
      <c r="O4694" s="172" t="str">
        <f>IF(B4694="NET","",IF(B4694="","",IFERROR(VLOOKUP(N4694,EAN!$A:$B,2,FALSE),"MANGLER - MÅ OPPDATERE EAN-FANEN")))</f>
        <v/>
      </c>
      <c r="P4694" s="171">
        <f t="shared" si="226"/>
        <v>0</v>
      </c>
      <c r="Q4694" s="171">
        <f t="shared" si="227"/>
        <v>0</v>
      </c>
      <c r="S4694" s="102" t="str">
        <f>IF(B4694="NET","",IFERROR(VLOOKUP(O4694,'2) Order Form'!$V$9:$V$905,1,FALSE),"Ikke med I order form"))</f>
        <v>Ikke med I order form</v>
      </c>
    </row>
    <row r="4695" spans="14:19">
      <c r="N4695" s="171" t="str">
        <f t="shared" si="225"/>
        <v>-</v>
      </c>
      <c r="O4695" s="172" t="str">
        <f>IF(B4695="NET","",IF(B4695="","",IFERROR(VLOOKUP(N4695,EAN!$A:$B,2,FALSE),"MANGLER - MÅ OPPDATERE EAN-FANEN")))</f>
        <v/>
      </c>
      <c r="P4695" s="171">
        <f t="shared" si="226"/>
        <v>0</v>
      </c>
      <c r="Q4695" s="171">
        <f t="shared" si="227"/>
        <v>0</v>
      </c>
      <c r="S4695" s="102" t="str">
        <f>IF(B4695="NET","",IFERROR(VLOOKUP(O4695,'2) Order Form'!$V$9:$V$905,1,FALSE),"Ikke med I order form"))</f>
        <v>Ikke med I order form</v>
      </c>
    </row>
    <row r="4696" spans="14:19">
      <c r="N4696" s="171" t="str">
        <f t="shared" si="225"/>
        <v>-</v>
      </c>
      <c r="O4696" s="172" t="str">
        <f>IF(B4696="NET","",IF(B4696="","",IFERROR(VLOOKUP(N4696,EAN!$A:$B,2,FALSE),"MANGLER - MÅ OPPDATERE EAN-FANEN")))</f>
        <v/>
      </c>
      <c r="P4696" s="171">
        <f t="shared" si="226"/>
        <v>0</v>
      </c>
      <c r="Q4696" s="171">
        <f t="shared" si="227"/>
        <v>0</v>
      </c>
      <c r="S4696" s="102" t="str">
        <f>IF(B4696="NET","",IFERROR(VLOOKUP(O4696,'2) Order Form'!$V$9:$V$905,1,FALSE),"Ikke med I order form"))</f>
        <v>Ikke med I order form</v>
      </c>
    </row>
    <row r="4697" spans="14:19">
      <c r="N4697" s="171" t="str">
        <f t="shared" si="225"/>
        <v>-</v>
      </c>
      <c r="O4697" s="172" t="str">
        <f>IF(B4697="NET","",IF(B4697="","",IFERROR(VLOOKUP(N4697,EAN!$A:$B,2,FALSE),"MANGLER - MÅ OPPDATERE EAN-FANEN")))</f>
        <v/>
      </c>
      <c r="P4697" s="171">
        <f t="shared" si="226"/>
        <v>0</v>
      </c>
      <c r="Q4697" s="171">
        <f t="shared" si="227"/>
        <v>0</v>
      </c>
      <c r="S4697" s="102" t="str">
        <f>IF(B4697="NET","",IFERROR(VLOOKUP(O4697,'2) Order Form'!$V$9:$V$905,1,FALSE),"Ikke med I order form"))</f>
        <v>Ikke med I order form</v>
      </c>
    </row>
    <row r="4698" spans="14:19">
      <c r="N4698" s="171" t="str">
        <f t="shared" si="225"/>
        <v>-</v>
      </c>
      <c r="O4698" s="172" t="str">
        <f>IF(B4698="NET","",IF(B4698="","",IFERROR(VLOOKUP(N4698,EAN!$A:$B,2,FALSE),"MANGLER - MÅ OPPDATERE EAN-FANEN")))</f>
        <v/>
      </c>
      <c r="P4698" s="171">
        <f t="shared" si="226"/>
        <v>0</v>
      </c>
      <c r="Q4698" s="171">
        <f t="shared" si="227"/>
        <v>0</v>
      </c>
      <c r="S4698" s="102" t="str">
        <f>IF(B4698="NET","",IFERROR(VLOOKUP(O4698,'2) Order Form'!$V$9:$V$905,1,FALSE),"Ikke med I order form"))</f>
        <v>Ikke med I order form</v>
      </c>
    </row>
    <row r="4699" spans="14:19">
      <c r="N4699" s="171" t="str">
        <f t="shared" si="225"/>
        <v>-</v>
      </c>
      <c r="O4699" s="172" t="str">
        <f>IF(B4699="NET","",IF(B4699="","",IFERROR(VLOOKUP(N4699,EAN!$A:$B,2,FALSE),"MANGLER - MÅ OPPDATERE EAN-FANEN")))</f>
        <v/>
      </c>
      <c r="P4699" s="171">
        <f t="shared" si="226"/>
        <v>0</v>
      </c>
      <c r="Q4699" s="171">
        <f t="shared" si="227"/>
        <v>0</v>
      </c>
      <c r="S4699" s="102" t="str">
        <f>IF(B4699="NET","",IFERROR(VLOOKUP(O4699,'2) Order Form'!$V$9:$V$905,1,FALSE),"Ikke med I order form"))</f>
        <v>Ikke med I order form</v>
      </c>
    </row>
    <row r="4700" spans="14:19">
      <c r="N4700" s="171" t="str">
        <f t="shared" si="225"/>
        <v>-</v>
      </c>
      <c r="O4700" s="172" t="str">
        <f>IF(B4700="NET","",IF(B4700="","",IFERROR(VLOOKUP(N4700,EAN!$A:$B,2,FALSE),"MANGLER - MÅ OPPDATERE EAN-FANEN")))</f>
        <v/>
      </c>
      <c r="P4700" s="171">
        <f t="shared" si="226"/>
        <v>0</v>
      </c>
      <c r="Q4700" s="171">
        <f t="shared" si="227"/>
        <v>0</v>
      </c>
      <c r="S4700" s="102" t="str">
        <f>IF(B4700="NET","",IFERROR(VLOOKUP(O4700,'2) Order Form'!$V$9:$V$905,1,FALSE),"Ikke med I order form"))</f>
        <v>Ikke med I order form</v>
      </c>
    </row>
    <row r="4701" spans="14:19">
      <c r="N4701" s="171" t="str">
        <f t="shared" si="225"/>
        <v>-</v>
      </c>
      <c r="O4701" s="172" t="str">
        <f>IF(B4701="NET","",IF(B4701="","",IFERROR(VLOOKUP(N4701,EAN!$A:$B,2,FALSE),"MANGLER - MÅ OPPDATERE EAN-FANEN")))</f>
        <v/>
      </c>
      <c r="P4701" s="171">
        <f t="shared" si="226"/>
        <v>0</v>
      </c>
      <c r="Q4701" s="171">
        <f t="shared" si="227"/>
        <v>0</v>
      </c>
      <c r="S4701" s="102" t="str">
        <f>IF(B4701="NET","",IFERROR(VLOOKUP(O4701,'2) Order Form'!$V$9:$V$905,1,FALSE),"Ikke med I order form"))</f>
        <v>Ikke med I order form</v>
      </c>
    </row>
    <row r="4702" spans="14:19">
      <c r="N4702" s="171" t="str">
        <f t="shared" si="225"/>
        <v>-</v>
      </c>
      <c r="O4702" s="172" t="str">
        <f>IF(B4702="NET","",IF(B4702="","",IFERROR(VLOOKUP(N4702,EAN!$A:$B,2,FALSE),"MANGLER - MÅ OPPDATERE EAN-FANEN")))</f>
        <v/>
      </c>
      <c r="P4702" s="171">
        <f t="shared" si="226"/>
        <v>0</v>
      </c>
      <c r="Q4702" s="171">
        <f t="shared" si="227"/>
        <v>0</v>
      </c>
      <c r="S4702" s="102" t="str">
        <f>IF(B4702="NET","",IFERROR(VLOOKUP(O4702,'2) Order Form'!$V$9:$V$905,1,FALSE),"Ikke med I order form"))</f>
        <v>Ikke med I order form</v>
      </c>
    </row>
    <row r="4703" spans="14:19">
      <c r="N4703" s="171" t="str">
        <f t="shared" si="225"/>
        <v>-</v>
      </c>
      <c r="O4703" s="172" t="str">
        <f>IF(B4703="NET","",IF(B4703="","",IFERROR(VLOOKUP(N4703,EAN!$A:$B,2,FALSE),"MANGLER - MÅ OPPDATERE EAN-FANEN")))</f>
        <v/>
      </c>
      <c r="P4703" s="171">
        <f t="shared" si="226"/>
        <v>0</v>
      </c>
      <c r="Q4703" s="171">
        <f t="shared" si="227"/>
        <v>0</v>
      </c>
      <c r="S4703" s="102" t="str">
        <f>IF(B4703="NET","",IFERROR(VLOOKUP(O4703,'2) Order Form'!$V$9:$V$905,1,FALSE),"Ikke med I order form"))</f>
        <v>Ikke med I order form</v>
      </c>
    </row>
    <row r="4704" spans="14:19">
      <c r="N4704" s="171" t="str">
        <f t="shared" si="225"/>
        <v>-</v>
      </c>
      <c r="O4704" s="172" t="str">
        <f>IF(B4704="NET","",IF(B4704="","",IFERROR(VLOOKUP(N4704,EAN!$A:$B,2,FALSE),"MANGLER - MÅ OPPDATERE EAN-FANEN")))</f>
        <v/>
      </c>
      <c r="P4704" s="171">
        <f t="shared" si="226"/>
        <v>0</v>
      </c>
      <c r="Q4704" s="171">
        <f t="shared" si="227"/>
        <v>0</v>
      </c>
      <c r="S4704" s="102" t="str">
        <f>IF(B4704="NET","",IFERROR(VLOOKUP(O4704,'2) Order Form'!$V$9:$V$905,1,FALSE),"Ikke med I order form"))</f>
        <v>Ikke med I order form</v>
      </c>
    </row>
    <row r="4705" spans="14:19">
      <c r="N4705" s="171" t="str">
        <f t="shared" si="225"/>
        <v>-</v>
      </c>
      <c r="O4705" s="172" t="str">
        <f>IF(B4705="NET","",IF(B4705="","",IFERROR(VLOOKUP(N4705,EAN!$A:$B,2,FALSE),"MANGLER - MÅ OPPDATERE EAN-FANEN")))</f>
        <v/>
      </c>
      <c r="P4705" s="171">
        <f t="shared" si="226"/>
        <v>0</v>
      </c>
      <c r="Q4705" s="171">
        <f t="shared" si="227"/>
        <v>0</v>
      </c>
      <c r="S4705" s="102" t="str">
        <f>IF(B4705="NET","",IFERROR(VLOOKUP(O4705,'2) Order Form'!$V$9:$V$905,1,FALSE),"Ikke med I order form"))</f>
        <v>Ikke med I order form</v>
      </c>
    </row>
    <row r="4706" spans="14:19">
      <c r="N4706" s="171" t="str">
        <f t="shared" si="225"/>
        <v>-</v>
      </c>
      <c r="O4706" s="172" t="str">
        <f>IF(B4706="NET","",IF(B4706="","",IFERROR(VLOOKUP(N4706,EAN!$A:$B,2,FALSE),"MANGLER - MÅ OPPDATERE EAN-FANEN")))</f>
        <v/>
      </c>
      <c r="P4706" s="171">
        <f t="shared" si="226"/>
        <v>0</v>
      </c>
      <c r="Q4706" s="171">
        <f t="shared" si="227"/>
        <v>0</v>
      </c>
      <c r="S4706" s="102" t="str">
        <f>IF(B4706="NET","",IFERROR(VLOOKUP(O4706,'2) Order Form'!$V$9:$V$905,1,FALSE),"Ikke med I order form"))</f>
        <v>Ikke med I order form</v>
      </c>
    </row>
    <row r="4707" spans="14:19">
      <c r="N4707" s="171" t="str">
        <f t="shared" si="225"/>
        <v>-</v>
      </c>
      <c r="O4707" s="172" t="str">
        <f>IF(B4707="NET","",IF(B4707="","",IFERROR(VLOOKUP(N4707,EAN!$A:$B,2,FALSE),"MANGLER - MÅ OPPDATERE EAN-FANEN")))</f>
        <v/>
      </c>
      <c r="P4707" s="171">
        <f t="shared" si="226"/>
        <v>0</v>
      </c>
      <c r="Q4707" s="171">
        <f t="shared" si="227"/>
        <v>0</v>
      </c>
      <c r="S4707" s="102" t="str">
        <f>IF(B4707="NET","",IFERROR(VLOOKUP(O4707,'2) Order Form'!$V$9:$V$905,1,FALSE),"Ikke med I order form"))</f>
        <v>Ikke med I order form</v>
      </c>
    </row>
    <row r="4708" spans="14:19">
      <c r="N4708" s="171" t="str">
        <f t="shared" si="225"/>
        <v>-</v>
      </c>
      <c r="O4708" s="172" t="str">
        <f>IF(B4708="NET","",IF(B4708="","",IFERROR(VLOOKUP(N4708,EAN!$A:$B,2,FALSE),"MANGLER - MÅ OPPDATERE EAN-FANEN")))</f>
        <v/>
      </c>
      <c r="P4708" s="171">
        <f t="shared" si="226"/>
        <v>0</v>
      </c>
      <c r="Q4708" s="171">
        <f t="shared" si="227"/>
        <v>0</v>
      </c>
      <c r="S4708" s="102" t="str">
        <f>IF(B4708="NET","",IFERROR(VLOOKUP(O4708,'2) Order Form'!$V$9:$V$905,1,FALSE),"Ikke med I order form"))</f>
        <v>Ikke med I order form</v>
      </c>
    </row>
    <row r="4709" spans="14:19">
      <c r="N4709" s="171" t="str">
        <f t="shared" si="225"/>
        <v>-</v>
      </c>
      <c r="O4709" s="172" t="str">
        <f>IF(B4709="NET","",IF(B4709="","",IFERROR(VLOOKUP(N4709,EAN!$A:$B,2,FALSE),"MANGLER - MÅ OPPDATERE EAN-FANEN")))</f>
        <v/>
      </c>
      <c r="P4709" s="171">
        <f t="shared" si="226"/>
        <v>0</v>
      </c>
      <c r="Q4709" s="171">
        <f t="shared" si="227"/>
        <v>0</v>
      </c>
      <c r="S4709" s="102" t="str">
        <f>IF(B4709="NET","",IFERROR(VLOOKUP(O4709,'2) Order Form'!$V$9:$V$905,1,FALSE),"Ikke med I order form"))</f>
        <v>Ikke med I order form</v>
      </c>
    </row>
    <row r="4710" spans="14:19">
      <c r="N4710" s="171" t="str">
        <f t="shared" si="225"/>
        <v>-</v>
      </c>
      <c r="O4710" s="172" t="str">
        <f>IF(B4710="NET","",IF(B4710="","",IFERROR(VLOOKUP(N4710,EAN!$A:$B,2,FALSE),"MANGLER - MÅ OPPDATERE EAN-FANEN")))</f>
        <v/>
      </c>
      <c r="P4710" s="171">
        <f t="shared" si="226"/>
        <v>0</v>
      </c>
      <c r="Q4710" s="171">
        <f t="shared" si="227"/>
        <v>0</v>
      </c>
      <c r="S4710" s="102" t="str">
        <f>IF(B4710="NET","",IFERROR(VLOOKUP(O4710,'2) Order Form'!$V$9:$V$905,1,FALSE),"Ikke med I order form"))</f>
        <v>Ikke med I order form</v>
      </c>
    </row>
    <row r="4711" spans="14:19">
      <c r="N4711" s="171" t="str">
        <f t="shared" si="225"/>
        <v>-</v>
      </c>
      <c r="O4711" s="172" t="str">
        <f>IF(B4711="NET","",IF(B4711="","",IFERROR(VLOOKUP(N4711,EAN!$A:$B,2,FALSE),"MANGLER - MÅ OPPDATERE EAN-FANEN")))</f>
        <v/>
      </c>
      <c r="P4711" s="171">
        <f t="shared" si="226"/>
        <v>0</v>
      </c>
      <c r="Q4711" s="171">
        <f t="shared" si="227"/>
        <v>0</v>
      </c>
      <c r="S4711" s="102" t="str">
        <f>IF(B4711="NET","",IFERROR(VLOOKUP(O4711,'2) Order Form'!$V$9:$V$905,1,FALSE),"Ikke med I order form"))</f>
        <v>Ikke med I order form</v>
      </c>
    </row>
    <row r="4712" spans="14:19">
      <c r="N4712" s="171" t="str">
        <f t="shared" si="225"/>
        <v>-</v>
      </c>
      <c r="O4712" s="172" t="str">
        <f>IF(B4712="NET","",IF(B4712="","",IFERROR(VLOOKUP(N4712,EAN!$A:$B,2,FALSE),"MANGLER - MÅ OPPDATERE EAN-FANEN")))</f>
        <v/>
      </c>
      <c r="P4712" s="171">
        <f t="shared" si="226"/>
        <v>0</v>
      </c>
      <c r="Q4712" s="171">
        <f t="shared" si="227"/>
        <v>0</v>
      </c>
      <c r="S4712" s="102" t="str">
        <f>IF(B4712="NET","",IFERROR(VLOOKUP(O4712,'2) Order Form'!$V$9:$V$905,1,FALSE),"Ikke med I order form"))</f>
        <v>Ikke med I order form</v>
      </c>
    </row>
    <row r="4713" spans="14:19">
      <c r="N4713" s="171" t="str">
        <f t="shared" si="225"/>
        <v>-</v>
      </c>
      <c r="O4713" s="172" t="str">
        <f>IF(B4713="NET","",IF(B4713="","",IFERROR(VLOOKUP(N4713,EAN!$A:$B,2,FALSE),"MANGLER - MÅ OPPDATERE EAN-FANEN")))</f>
        <v/>
      </c>
      <c r="P4713" s="171">
        <f t="shared" si="226"/>
        <v>0</v>
      </c>
      <c r="Q4713" s="171">
        <f t="shared" si="227"/>
        <v>0</v>
      </c>
      <c r="S4713" s="102" t="str">
        <f>IF(B4713="NET","",IFERROR(VLOOKUP(O4713,'2) Order Form'!$V$9:$V$905,1,FALSE),"Ikke med I order form"))</f>
        <v>Ikke med I order form</v>
      </c>
    </row>
    <row r="4714" spans="14:19">
      <c r="N4714" s="171" t="str">
        <f t="shared" si="225"/>
        <v>-</v>
      </c>
      <c r="O4714" s="172" t="str">
        <f>IF(B4714="NET","",IF(B4714="","",IFERROR(VLOOKUP(N4714,EAN!$A:$B,2,FALSE),"MANGLER - MÅ OPPDATERE EAN-FANEN")))</f>
        <v/>
      </c>
      <c r="P4714" s="171">
        <f t="shared" si="226"/>
        <v>0</v>
      </c>
      <c r="Q4714" s="171">
        <f t="shared" si="227"/>
        <v>0</v>
      </c>
      <c r="S4714" s="102" t="str">
        <f>IF(B4714="NET","",IFERROR(VLOOKUP(O4714,'2) Order Form'!$V$9:$V$905,1,FALSE),"Ikke med I order form"))</f>
        <v>Ikke med I order form</v>
      </c>
    </row>
    <row r="4715" spans="14:19">
      <c r="N4715" s="171" t="str">
        <f t="shared" si="225"/>
        <v>-</v>
      </c>
      <c r="O4715" s="172" t="str">
        <f>IF(B4715="NET","",IF(B4715="","",IFERROR(VLOOKUP(N4715,EAN!$A:$B,2,FALSE),"MANGLER - MÅ OPPDATERE EAN-FANEN")))</f>
        <v/>
      </c>
      <c r="P4715" s="171">
        <f t="shared" si="226"/>
        <v>0</v>
      </c>
      <c r="Q4715" s="171">
        <f t="shared" si="227"/>
        <v>0</v>
      </c>
      <c r="S4715" s="102" t="str">
        <f>IF(B4715="NET","",IFERROR(VLOOKUP(O4715,'2) Order Form'!$V$9:$V$905,1,FALSE),"Ikke med I order form"))</f>
        <v>Ikke med I order form</v>
      </c>
    </row>
    <row r="4716" spans="14:19">
      <c r="N4716" s="171" t="str">
        <f t="shared" si="225"/>
        <v>-</v>
      </c>
      <c r="O4716" s="172" t="str">
        <f>IF(B4716="NET","",IF(B4716="","",IFERROR(VLOOKUP(N4716,EAN!$A:$B,2,FALSE),"MANGLER - MÅ OPPDATERE EAN-FANEN")))</f>
        <v/>
      </c>
      <c r="P4716" s="171">
        <f t="shared" si="226"/>
        <v>0</v>
      </c>
      <c r="Q4716" s="171">
        <f t="shared" si="227"/>
        <v>0</v>
      </c>
      <c r="S4716" s="102" t="str">
        <f>IF(B4716="NET","",IFERROR(VLOOKUP(O4716,'2) Order Form'!$V$9:$V$905,1,FALSE),"Ikke med I order form"))</f>
        <v>Ikke med I order form</v>
      </c>
    </row>
    <row r="4717" spans="14:19">
      <c r="N4717" s="171" t="str">
        <f t="shared" si="225"/>
        <v>-</v>
      </c>
      <c r="O4717" s="172" t="str">
        <f>IF(B4717="NET","",IF(B4717="","",IFERROR(VLOOKUP(N4717,EAN!$A:$B,2,FALSE),"MANGLER - MÅ OPPDATERE EAN-FANEN")))</f>
        <v/>
      </c>
      <c r="P4717" s="171">
        <f t="shared" si="226"/>
        <v>0</v>
      </c>
      <c r="Q4717" s="171">
        <f t="shared" si="227"/>
        <v>0</v>
      </c>
      <c r="S4717" s="102" t="str">
        <f>IF(B4717="NET","",IFERROR(VLOOKUP(O4717,'2) Order Form'!$V$9:$V$905,1,FALSE),"Ikke med I order form"))</f>
        <v>Ikke med I order form</v>
      </c>
    </row>
    <row r="4718" spans="14:19">
      <c r="N4718" s="171" t="str">
        <f t="shared" si="225"/>
        <v>-</v>
      </c>
      <c r="O4718" s="172" t="str">
        <f>IF(B4718="NET","",IF(B4718="","",IFERROR(VLOOKUP(N4718,EAN!$A:$B,2,FALSE),"MANGLER - MÅ OPPDATERE EAN-FANEN")))</f>
        <v/>
      </c>
      <c r="P4718" s="171">
        <f t="shared" si="226"/>
        <v>0</v>
      </c>
      <c r="Q4718" s="171">
        <f t="shared" si="227"/>
        <v>0</v>
      </c>
      <c r="S4718" s="102" t="str">
        <f>IF(B4718="NET","",IFERROR(VLOOKUP(O4718,'2) Order Form'!$V$9:$V$905,1,FALSE),"Ikke med I order form"))</f>
        <v>Ikke med I order form</v>
      </c>
    </row>
    <row r="4719" spans="14:19">
      <c r="N4719" s="171" t="str">
        <f t="shared" si="225"/>
        <v>-</v>
      </c>
      <c r="O4719" s="172" t="str">
        <f>IF(B4719="NET","",IF(B4719="","",IFERROR(VLOOKUP(N4719,EAN!$A:$B,2,FALSE),"MANGLER - MÅ OPPDATERE EAN-FANEN")))</f>
        <v/>
      </c>
      <c r="P4719" s="171">
        <f t="shared" si="226"/>
        <v>0</v>
      </c>
      <c r="Q4719" s="171">
        <f t="shared" si="227"/>
        <v>0</v>
      </c>
      <c r="S4719" s="102" t="str">
        <f>IF(B4719="NET","",IFERROR(VLOOKUP(O4719,'2) Order Form'!$V$9:$V$905,1,FALSE),"Ikke med I order form"))</f>
        <v>Ikke med I order form</v>
      </c>
    </row>
    <row r="4720" spans="14:19">
      <c r="N4720" s="171" t="str">
        <f t="shared" si="225"/>
        <v>-</v>
      </c>
      <c r="O4720" s="172" t="str">
        <f>IF(B4720="NET","",IF(B4720="","",IFERROR(VLOOKUP(N4720,EAN!$A:$B,2,FALSE),"MANGLER - MÅ OPPDATERE EAN-FANEN")))</f>
        <v/>
      </c>
      <c r="P4720" s="171">
        <f t="shared" si="226"/>
        <v>0</v>
      </c>
      <c r="Q4720" s="171">
        <f t="shared" si="227"/>
        <v>0</v>
      </c>
      <c r="S4720" s="102" t="str">
        <f>IF(B4720="NET","",IFERROR(VLOOKUP(O4720,'2) Order Form'!$V$9:$V$905,1,FALSE),"Ikke med I order form"))</f>
        <v>Ikke med I order form</v>
      </c>
    </row>
    <row r="4721" spans="14:19">
      <c r="N4721" s="171" t="str">
        <f t="shared" si="225"/>
        <v>-</v>
      </c>
      <c r="O4721" s="172" t="str">
        <f>IF(B4721="NET","",IF(B4721="","",IFERROR(VLOOKUP(N4721,EAN!$A:$B,2,FALSE),"MANGLER - MÅ OPPDATERE EAN-FANEN")))</f>
        <v/>
      </c>
      <c r="P4721" s="171">
        <f t="shared" si="226"/>
        <v>0</v>
      </c>
      <c r="Q4721" s="171">
        <f t="shared" si="227"/>
        <v>0</v>
      </c>
      <c r="S4721" s="102" t="str">
        <f>IF(B4721="NET","",IFERROR(VLOOKUP(O4721,'2) Order Form'!$V$9:$V$905,1,FALSE),"Ikke med I order form"))</f>
        <v>Ikke med I order form</v>
      </c>
    </row>
    <row r="4722" spans="14:19">
      <c r="N4722" s="171" t="str">
        <f t="shared" si="225"/>
        <v>-</v>
      </c>
      <c r="O4722" s="172" t="str">
        <f>IF(B4722="NET","",IF(B4722="","",IFERROR(VLOOKUP(N4722,EAN!$A:$B,2,FALSE),"MANGLER - MÅ OPPDATERE EAN-FANEN")))</f>
        <v/>
      </c>
      <c r="P4722" s="171">
        <f t="shared" si="226"/>
        <v>0</v>
      </c>
      <c r="Q4722" s="171">
        <f t="shared" si="227"/>
        <v>0</v>
      </c>
      <c r="S4722" s="102" t="str">
        <f>IF(B4722="NET","",IFERROR(VLOOKUP(O4722,'2) Order Form'!$V$9:$V$905,1,FALSE),"Ikke med I order form"))</f>
        <v>Ikke med I order form</v>
      </c>
    </row>
    <row r="4723" spans="14:19">
      <c r="N4723" s="171" t="str">
        <f t="shared" si="225"/>
        <v>-</v>
      </c>
      <c r="O4723" s="172" t="str">
        <f>IF(B4723="NET","",IF(B4723="","",IFERROR(VLOOKUP(N4723,EAN!$A:$B,2,FALSE),"MANGLER - MÅ OPPDATERE EAN-FANEN")))</f>
        <v/>
      </c>
      <c r="P4723" s="171">
        <f t="shared" si="226"/>
        <v>0</v>
      </c>
      <c r="Q4723" s="171">
        <f t="shared" si="227"/>
        <v>0</v>
      </c>
      <c r="S4723" s="102" t="str">
        <f>IF(B4723="NET","",IFERROR(VLOOKUP(O4723,'2) Order Form'!$V$9:$V$905,1,FALSE),"Ikke med I order form"))</f>
        <v>Ikke med I order form</v>
      </c>
    </row>
    <row r="4724" spans="14:19">
      <c r="N4724" s="171" t="str">
        <f t="shared" si="225"/>
        <v>-</v>
      </c>
      <c r="O4724" s="172" t="str">
        <f>IF(B4724="NET","",IF(B4724="","",IFERROR(VLOOKUP(N4724,EAN!$A:$B,2,FALSE),"MANGLER - MÅ OPPDATERE EAN-FANEN")))</f>
        <v/>
      </c>
      <c r="P4724" s="171">
        <f t="shared" si="226"/>
        <v>0</v>
      </c>
      <c r="Q4724" s="171">
        <f t="shared" si="227"/>
        <v>0</v>
      </c>
      <c r="S4724" s="102" t="str">
        <f>IF(B4724="NET","",IFERROR(VLOOKUP(O4724,'2) Order Form'!$V$9:$V$905,1,FALSE),"Ikke med I order form"))</f>
        <v>Ikke med I order form</v>
      </c>
    </row>
    <row r="4725" spans="14:19">
      <c r="N4725" s="171" t="str">
        <f t="shared" si="225"/>
        <v>-</v>
      </c>
      <c r="O4725" s="172" t="str">
        <f>IF(B4725="NET","",IF(B4725="","",IFERROR(VLOOKUP(N4725,EAN!$A:$B,2,FALSE),"MANGLER - MÅ OPPDATERE EAN-FANEN")))</f>
        <v/>
      </c>
      <c r="P4725" s="171">
        <f t="shared" si="226"/>
        <v>0</v>
      </c>
      <c r="Q4725" s="171">
        <f t="shared" si="227"/>
        <v>0</v>
      </c>
      <c r="S4725" s="102" t="str">
        <f>IF(B4725="NET","",IFERROR(VLOOKUP(O4725,'2) Order Form'!$V$9:$V$905,1,FALSE),"Ikke med I order form"))</f>
        <v>Ikke med I order form</v>
      </c>
    </row>
    <row r="4726" spans="14:19">
      <c r="N4726" s="171" t="str">
        <f t="shared" si="225"/>
        <v>-</v>
      </c>
      <c r="O4726" s="172" t="str">
        <f>IF(B4726="NET","",IF(B4726="","",IFERROR(VLOOKUP(N4726,EAN!$A:$B,2,FALSE),"MANGLER - MÅ OPPDATERE EAN-FANEN")))</f>
        <v/>
      </c>
      <c r="P4726" s="171">
        <f t="shared" si="226"/>
        <v>0</v>
      </c>
      <c r="Q4726" s="171">
        <f t="shared" si="227"/>
        <v>0</v>
      </c>
      <c r="S4726" s="102" t="str">
        <f>IF(B4726="NET","",IFERROR(VLOOKUP(O4726,'2) Order Form'!$V$9:$V$905,1,FALSE),"Ikke med I order form"))</f>
        <v>Ikke med I order form</v>
      </c>
    </row>
    <row r="4727" spans="14:19">
      <c r="N4727" s="171" t="str">
        <f t="shared" si="225"/>
        <v>-</v>
      </c>
      <c r="O4727" s="172" t="str">
        <f>IF(B4727="NET","",IF(B4727="","",IFERROR(VLOOKUP(N4727,EAN!$A:$B,2,FALSE),"MANGLER - MÅ OPPDATERE EAN-FANEN")))</f>
        <v/>
      </c>
      <c r="P4727" s="171">
        <f t="shared" si="226"/>
        <v>0</v>
      </c>
      <c r="Q4727" s="171">
        <f t="shared" si="227"/>
        <v>0</v>
      </c>
      <c r="S4727" s="102" t="str">
        <f>IF(B4727="NET","",IFERROR(VLOOKUP(O4727,'2) Order Form'!$V$9:$V$905,1,FALSE),"Ikke med I order form"))</f>
        <v>Ikke med I order form</v>
      </c>
    </row>
    <row r="4728" spans="14:19">
      <c r="N4728" s="171" t="str">
        <f t="shared" si="225"/>
        <v>-</v>
      </c>
      <c r="O4728" s="172" t="str">
        <f>IF(B4728="NET","",IF(B4728="","",IFERROR(VLOOKUP(N4728,EAN!$A:$B,2,FALSE),"MANGLER - MÅ OPPDATERE EAN-FANEN")))</f>
        <v/>
      </c>
      <c r="P4728" s="171">
        <f t="shared" si="226"/>
        <v>0</v>
      </c>
      <c r="Q4728" s="171">
        <f t="shared" si="227"/>
        <v>0</v>
      </c>
      <c r="S4728" s="102" t="str">
        <f>IF(B4728="NET","",IFERROR(VLOOKUP(O4728,'2) Order Form'!$V$9:$V$905,1,FALSE),"Ikke med I order form"))</f>
        <v>Ikke med I order form</v>
      </c>
    </row>
    <row r="4729" spans="14:19">
      <c r="N4729" s="171" t="str">
        <f t="shared" si="225"/>
        <v>-</v>
      </c>
      <c r="O4729" s="172" t="str">
        <f>IF(B4729="NET","",IF(B4729="","",IFERROR(VLOOKUP(N4729,EAN!$A:$B,2,FALSE),"MANGLER - MÅ OPPDATERE EAN-FANEN")))</f>
        <v/>
      </c>
      <c r="P4729" s="171">
        <f t="shared" si="226"/>
        <v>0</v>
      </c>
      <c r="Q4729" s="171">
        <f t="shared" si="227"/>
        <v>0</v>
      </c>
      <c r="S4729" s="102" t="str">
        <f>IF(B4729="NET","",IFERROR(VLOOKUP(O4729,'2) Order Form'!$V$9:$V$905,1,FALSE),"Ikke med I order form"))</f>
        <v>Ikke med I order form</v>
      </c>
    </row>
    <row r="4730" spans="14:19">
      <c r="N4730" s="171" t="str">
        <f t="shared" si="225"/>
        <v>-</v>
      </c>
      <c r="O4730" s="172" t="str">
        <f>IF(B4730="NET","",IF(B4730="","",IFERROR(VLOOKUP(N4730,EAN!$A:$B,2,FALSE),"MANGLER - MÅ OPPDATERE EAN-FANEN")))</f>
        <v/>
      </c>
      <c r="P4730" s="171">
        <f t="shared" si="226"/>
        <v>0</v>
      </c>
      <c r="Q4730" s="171">
        <f t="shared" si="227"/>
        <v>0</v>
      </c>
      <c r="S4730" s="102" t="str">
        <f>IF(B4730="NET","",IFERROR(VLOOKUP(O4730,'2) Order Form'!$V$9:$V$905,1,FALSE),"Ikke med I order form"))</f>
        <v>Ikke med I order form</v>
      </c>
    </row>
    <row r="4731" spans="14:19">
      <c r="N4731" s="171" t="str">
        <f t="shared" si="225"/>
        <v>-</v>
      </c>
      <c r="O4731" s="172" t="str">
        <f>IF(B4731="NET","",IF(B4731="","",IFERROR(VLOOKUP(N4731,EAN!$A:$B,2,FALSE),"MANGLER - MÅ OPPDATERE EAN-FANEN")))</f>
        <v/>
      </c>
      <c r="P4731" s="171">
        <f t="shared" si="226"/>
        <v>0</v>
      </c>
      <c r="Q4731" s="171">
        <f t="shared" si="227"/>
        <v>0</v>
      </c>
      <c r="S4731" s="102" t="str">
        <f>IF(B4731="NET","",IFERROR(VLOOKUP(O4731,'2) Order Form'!$V$9:$V$905,1,FALSE),"Ikke med I order form"))</f>
        <v>Ikke med I order form</v>
      </c>
    </row>
    <row r="4732" spans="14:19">
      <c r="N4732" s="171" t="str">
        <f t="shared" si="225"/>
        <v>-</v>
      </c>
      <c r="O4732" s="172" t="str">
        <f>IF(B4732="NET","",IF(B4732="","",IFERROR(VLOOKUP(N4732,EAN!$A:$B,2,FALSE),"MANGLER - MÅ OPPDATERE EAN-FANEN")))</f>
        <v/>
      </c>
      <c r="P4732" s="171">
        <f t="shared" si="226"/>
        <v>0</v>
      </c>
      <c r="Q4732" s="171">
        <f t="shared" si="227"/>
        <v>0</v>
      </c>
      <c r="S4732" s="102" t="str">
        <f>IF(B4732="NET","",IFERROR(VLOOKUP(O4732,'2) Order Form'!$V$9:$V$905,1,FALSE),"Ikke med I order form"))</f>
        <v>Ikke med I order form</v>
      </c>
    </row>
    <row r="4733" spans="14:19">
      <c r="N4733" s="171" t="str">
        <f t="shared" si="225"/>
        <v>-</v>
      </c>
      <c r="O4733" s="172" t="str">
        <f>IF(B4733="NET","",IF(B4733="","",IFERROR(VLOOKUP(N4733,EAN!$A:$B,2,FALSE),"MANGLER - MÅ OPPDATERE EAN-FANEN")))</f>
        <v/>
      </c>
      <c r="P4733" s="171">
        <f t="shared" si="226"/>
        <v>0</v>
      </c>
      <c r="Q4733" s="171">
        <f t="shared" si="227"/>
        <v>0</v>
      </c>
      <c r="S4733" s="102" t="str">
        <f>IF(B4733="NET","",IFERROR(VLOOKUP(O4733,'2) Order Form'!$V$9:$V$905,1,FALSE),"Ikke med I order form"))</f>
        <v>Ikke med I order form</v>
      </c>
    </row>
    <row r="4734" spans="14:19">
      <c r="N4734" s="171" t="str">
        <f t="shared" si="225"/>
        <v>-</v>
      </c>
      <c r="O4734" s="172" t="str">
        <f>IF(B4734="NET","",IF(B4734="","",IFERROR(VLOOKUP(N4734,EAN!$A:$B,2,FALSE),"MANGLER - MÅ OPPDATERE EAN-FANEN")))</f>
        <v/>
      </c>
      <c r="P4734" s="171">
        <f t="shared" si="226"/>
        <v>0</v>
      </c>
      <c r="Q4734" s="171">
        <f t="shared" si="227"/>
        <v>0</v>
      </c>
      <c r="S4734" s="102" t="str">
        <f>IF(B4734="NET","",IFERROR(VLOOKUP(O4734,'2) Order Form'!$V$9:$V$905,1,FALSE),"Ikke med I order form"))</f>
        <v>Ikke med I order form</v>
      </c>
    </row>
    <row r="4735" spans="14:19">
      <c r="N4735" s="171" t="str">
        <f t="shared" si="225"/>
        <v>-</v>
      </c>
      <c r="O4735" s="172" t="str">
        <f>IF(B4735="NET","",IF(B4735="","",IFERROR(VLOOKUP(N4735,EAN!$A:$B,2,FALSE),"MANGLER - MÅ OPPDATERE EAN-FANEN")))</f>
        <v/>
      </c>
      <c r="P4735" s="171">
        <f t="shared" si="226"/>
        <v>0</v>
      </c>
      <c r="Q4735" s="171">
        <f t="shared" si="227"/>
        <v>0</v>
      </c>
      <c r="S4735" s="102" t="str">
        <f>IF(B4735="NET","",IFERROR(VLOOKUP(O4735,'2) Order Form'!$V$9:$V$905,1,FALSE),"Ikke med I order form"))</f>
        <v>Ikke med I order form</v>
      </c>
    </row>
    <row r="4736" spans="14:19">
      <c r="N4736" s="171" t="str">
        <f t="shared" si="225"/>
        <v>-</v>
      </c>
      <c r="O4736" s="172" t="str">
        <f>IF(B4736="NET","",IF(B4736="","",IFERROR(VLOOKUP(N4736,EAN!$A:$B,2,FALSE),"MANGLER - MÅ OPPDATERE EAN-FANEN")))</f>
        <v/>
      </c>
      <c r="P4736" s="171">
        <f t="shared" si="226"/>
        <v>0</v>
      </c>
      <c r="Q4736" s="171">
        <f t="shared" si="227"/>
        <v>0</v>
      </c>
      <c r="S4736" s="102" t="str">
        <f>IF(B4736="NET","",IFERROR(VLOOKUP(O4736,'2) Order Form'!$V$9:$V$905,1,FALSE),"Ikke med I order form"))</f>
        <v>Ikke med I order form</v>
      </c>
    </row>
    <row r="4737" spans="14:19">
      <c r="N4737" s="171" t="str">
        <f t="shared" si="225"/>
        <v>-</v>
      </c>
      <c r="O4737" s="172" t="str">
        <f>IF(B4737="NET","",IF(B4737="","",IFERROR(VLOOKUP(N4737,EAN!$A:$B,2,FALSE),"MANGLER - MÅ OPPDATERE EAN-FANEN")))</f>
        <v/>
      </c>
      <c r="P4737" s="171">
        <f t="shared" si="226"/>
        <v>0</v>
      </c>
      <c r="Q4737" s="171">
        <f t="shared" si="227"/>
        <v>0</v>
      </c>
      <c r="S4737" s="102" t="str">
        <f>IF(B4737="NET","",IFERROR(VLOOKUP(O4737,'2) Order Form'!$V$9:$V$905,1,FALSE),"Ikke med I order form"))</f>
        <v>Ikke med I order form</v>
      </c>
    </row>
    <row r="4738" spans="14:19">
      <c r="N4738" s="171" t="str">
        <f t="shared" si="225"/>
        <v>-</v>
      </c>
      <c r="O4738" s="172" t="str">
        <f>IF(B4738="NET","",IF(B4738="","",IFERROR(VLOOKUP(N4738,EAN!$A:$B,2,FALSE),"MANGLER - MÅ OPPDATERE EAN-FANEN")))</f>
        <v/>
      </c>
      <c r="P4738" s="171">
        <f t="shared" si="226"/>
        <v>0</v>
      </c>
      <c r="Q4738" s="171">
        <f t="shared" si="227"/>
        <v>0</v>
      </c>
      <c r="S4738" s="102" t="str">
        <f>IF(B4738="NET","",IFERROR(VLOOKUP(O4738,'2) Order Form'!$V$9:$V$905,1,FALSE),"Ikke med I order form"))</f>
        <v>Ikke med I order form</v>
      </c>
    </row>
    <row r="4739" spans="14:19">
      <c r="N4739" s="171" t="str">
        <f t="shared" si="225"/>
        <v>-</v>
      </c>
      <c r="O4739" s="172" t="str">
        <f>IF(B4739="NET","",IF(B4739="","",IFERROR(VLOOKUP(N4739,EAN!$A:$B,2,FALSE),"MANGLER - MÅ OPPDATERE EAN-FANEN")))</f>
        <v/>
      </c>
      <c r="P4739" s="171">
        <f t="shared" si="226"/>
        <v>0</v>
      </c>
      <c r="Q4739" s="171">
        <f t="shared" si="227"/>
        <v>0</v>
      </c>
      <c r="S4739" s="102" t="str">
        <f>IF(B4739="NET","",IFERROR(VLOOKUP(O4739,'2) Order Form'!$V$9:$V$905,1,FALSE),"Ikke med I order form"))</f>
        <v>Ikke med I order form</v>
      </c>
    </row>
    <row r="4740" spans="14:19">
      <c r="N4740" s="171" t="str">
        <f t="shared" si="225"/>
        <v>-</v>
      </c>
      <c r="O4740" s="172" t="str">
        <f>IF(B4740="NET","",IF(B4740="","",IFERROR(VLOOKUP(N4740,EAN!$A:$B,2,FALSE),"MANGLER - MÅ OPPDATERE EAN-FANEN")))</f>
        <v/>
      </c>
      <c r="P4740" s="171">
        <f t="shared" si="226"/>
        <v>0</v>
      </c>
      <c r="Q4740" s="171">
        <f t="shared" si="227"/>
        <v>0</v>
      </c>
      <c r="S4740" s="102" t="str">
        <f>IF(B4740="NET","",IFERROR(VLOOKUP(O4740,'2) Order Form'!$V$9:$V$905,1,FALSE),"Ikke med I order form"))</f>
        <v>Ikke med I order form</v>
      </c>
    </row>
    <row r="4741" spans="14:19">
      <c r="N4741" s="171" t="str">
        <f t="shared" si="225"/>
        <v>-</v>
      </c>
      <c r="O4741" s="172" t="str">
        <f>IF(B4741="NET","",IF(B4741="","",IFERROR(VLOOKUP(N4741,EAN!$A:$B,2,FALSE),"MANGLER - MÅ OPPDATERE EAN-FANEN")))</f>
        <v/>
      </c>
      <c r="P4741" s="171">
        <f t="shared" si="226"/>
        <v>0</v>
      </c>
      <c r="Q4741" s="171">
        <f t="shared" si="227"/>
        <v>0</v>
      </c>
      <c r="S4741" s="102" t="str">
        <f>IF(B4741="NET","",IFERROR(VLOOKUP(O4741,'2) Order Form'!$V$9:$V$905,1,FALSE),"Ikke med I order form"))</f>
        <v>Ikke med I order form</v>
      </c>
    </row>
    <row r="4742" spans="14:19">
      <c r="N4742" s="171" t="str">
        <f t="shared" si="225"/>
        <v>-</v>
      </c>
      <c r="O4742" s="172" t="str">
        <f>IF(B4742="NET","",IF(B4742="","",IFERROR(VLOOKUP(N4742,EAN!$A:$B,2,FALSE),"MANGLER - MÅ OPPDATERE EAN-FANEN")))</f>
        <v/>
      </c>
      <c r="P4742" s="171">
        <f t="shared" si="226"/>
        <v>0</v>
      </c>
      <c r="Q4742" s="171">
        <f t="shared" si="227"/>
        <v>0</v>
      </c>
      <c r="S4742" s="102" t="str">
        <f>IF(B4742="NET","",IFERROR(VLOOKUP(O4742,'2) Order Form'!$V$9:$V$905,1,FALSE),"Ikke med I order form"))</f>
        <v>Ikke med I order form</v>
      </c>
    </row>
    <row r="4743" spans="14:19">
      <c r="N4743" s="171" t="str">
        <f t="shared" si="225"/>
        <v>-</v>
      </c>
      <c r="O4743" s="172" t="str">
        <f>IF(B4743="NET","",IF(B4743="","",IFERROR(VLOOKUP(N4743,EAN!$A:$B,2,FALSE),"MANGLER - MÅ OPPDATERE EAN-FANEN")))</f>
        <v/>
      </c>
      <c r="P4743" s="171">
        <f t="shared" si="226"/>
        <v>0</v>
      </c>
      <c r="Q4743" s="171">
        <f t="shared" si="227"/>
        <v>0</v>
      </c>
      <c r="S4743" s="102" t="str">
        <f>IF(B4743="NET","",IFERROR(VLOOKUP(O4743,'2) Order Form'!$V$9:$V$905,1,FALSE),"Ikke med I order form"))</f>
        <v>Ikke med I order form</v>
      </c>
    </row>
    <row r="4744" spans="14:19">
      <c r="N4744" s="171" t="str">
        <f t="shared" si="225"/>
        <v>-</v>
      </c>
      <c r="O4744" s="172" t="str">
        <f>IF(B4744="NET","",IF(B4744="","",IFERROR(VLOOKUP(N4744,EAN!$A:$B,2,FALSE),"MANGLER - MÅ OPPDATERE EAN-FANEN")))</f>
        <v/>
      </c>
      <c r="P4744" s="171">
        <f t="shared" si="226"/>
        <v>0</v>
      </c>
      <c r="Q4744" s="171">
        <f t="shared" si="227"/>
        <v>0</v>
      </c>
      <c r="S4744" s="102" t="str">
        <f>IF(B4744="NET","",IFERROR(VLOOKUP(O4744,'2) Order Form'!$V$9:$V$905,1,FALSE),"Ikke med I order form"))</f>
        <v>Ikke med I order form</v>
      </c>
    </row>
    <row r="4745" spans="14:19">
      <c r="N4745" s="171" t="str">
        <f t="shared" si="225"/>
        <v>-</v>
      </c>
      <c r="O4745" s="172" t="str">
        <f>IF(B4745="NET","",IF(B4745="","",IFERROR(VLOOKUP(N4745,EAN!$A:$B,2,FALSE),"MANGLER - MÅ OPPDATERE EAN-FANEN")))</f>
        <v/>
      </c>
      <c r="P4745" s="171">
        <f t="shared" si="226"/>
        <v>0</v>
      </c>
      <c r="Q4745" s="171">
        <f t="shared" si="227"/>
        <v>0</v>
      </c>
      <c r="S4745" s="102" t="str">
        <f>IF(B4745="NET","",IFERROR(VLOOKUP(O4745,'2) Order Form'!$V$9:$V$905,1,FALSE),"Ikke med I order form"))</f>
        <v>Ikke med I order form</v>
      </c>
    </row>
    <row r="4746" spans="14:19">
      <c r="N4746" s="171" t="str">
        <f t="shared" si="225"/>
        <v>-</v>
      </c>
      <c r="O4746" s="172" t="str">
        <f>IF(B4746="NET","",IF(B4746="","",IFERROR(VLOOKUP(N4746,EAN!$A:$B,2,FALSE),"MANGLER - MÅ OPPDATERE EAN-FANEN")))</f>
        <v/>
      </c>
      <c r="P4746" s="171">
        <f t="shared" si="226"/>
        <v>0</v>
      </c>
      <c r="Q4746" s="171">
        <f t="shared" si="227"/>
        <v>0</v>
      </c>
      <c r="S4746" s="102" t="str">
        <f>IF(B4746="NET","",IFERROR(VLOOKUP(O4746,'2) Order Form'!$V$9:$V$905,1,FALSE),"Ikke med I order form"))</f>
        <v>Ikke med I order form</v>
      </c>
    </row>
    <row r="4747" spans="14:19">
      <c r="N4747" s="171" t="str">
        <f t="shared" ref="N4747:N4810" si="228">CONCATENATE(A4747,"-",D4747)</f>
        <v>-</v>
      </c>
      <c r="O4747" s="172" t="str">
        <f>IF(B4747="NET","",IF(B4747="","",IFERROR(VLOOKUP(N4747,EAN!$A:$B,2,FALSE),"MANGLER - MÅ OPPDATERE EAN-FANEN")))</f>
        <v/>
      </c>
      <c r="P4747" s="171">
        <f t="shared" ref="P4747:P4810" si="229">H4747</f>
        <v>0</v>
      </c>
      <c r="Q4747" s="171">
        <f t="shared" ref="Q4747:Q4810" si="230">L4747</f>
        <v>0</v>
      </c>
      <c r="S4747" s="102" t="str">
        <f>IF(B4747="NET","",IFERROR(VLOOKUP(O4747,'2) Order Form'!$V$9:$V$905,1,FALSE),"Ikke med I order form"))</f>
        <v>Ikke med I order form</v>
      </c>
    </row>
    <row r="4748" spans="14:19">
      <c r="N4748" s="171" t="str">
        <f t="shared" si="228"/>
        <v>-</v>
      </c>
      <c r="O4748" s="172" t="str">
        <f>IF(B4748="NET","",IF(B4748="","",IFERROR(VLOOKUP(N4748,EAN!$A:$B,2,FALSE),"MANGLER - MÅ OPPDATERE EAN-FANEN")))</f>
        <v/>
      </c>
      <c r="P4748" s="171">
        <f t="shared" si="229"/>
        <v>0</v>
      </c>
      <c r="Q4748" s="171">
        <f t="shared" si="230"/>
        <v>0</v>
      </c>
      <c r="S4748" s="102" t="str">
        <f>IF(B4748="NET","",IFERROR(VLOOKUP(O4748,'2) Order Form'!$V$9:$V$905,1,FALSE),"Ikke med I order form"))</f>
        <v>Ikke med I order form</v>
      </c>
    </row>
    <row r="4749" spans="14:19">
      <c r="N4749" s="171" t="str">
        <f t="shared" si="228"/>
        <v>-</v>
      </c>
      <c r="O4749" s="172" t="str">
        <f>IF(B4749="NET","",IF(B4749="","",IFERROR(VLOOKUP(N4749,EAN!$A:$B,2,FALSE),"MANGLER - MÅ OPPDATERE EAN-FANEN")))</f>
        <v/>
      </c>
      <c r="P4749" s="171">
        <f t="shared" si="229"/>
        <v>0</v>
      </c>
      <c r="Q4749" s="171">
        <f t="shared" si="230"/>
        <v>0</v>
      </c>
      <c r="S4749" s="102" t="str">
        <f>IF(B4749="NET","",IFERROR(VLOOKUP(O4749,'2) Order Form'!$V$9:$V$905,1,FALSE),"Ikke med I order form"))</f>
        <v>Ikke med I order form</v>
      </c>
    </row>
    <row r="4750" spans="14:19">
      <c r="N4750" s="171" t="str">
        <f t="shared" si="228"/>
        <v>-</v>
      </c>
      <c r="O4750" s="172" t="str">
        <f>IF(B4750="NET","",IF(B4750="","",IFERROR(VLOOKUP(N4750,EAN!$A:$B,2,FALSE),"MANGLER - MÅ OPPDATERE EAN-FANEN")))</f>
        <v/>
      </c>
      <c r="P4750" s="171">
        <f t="shared" si="229"/>
        <v>0</v>
      </c>
      <c r="Q4750" s="171">
        <f t="shared" si="230"/>
        <v>0</v>
      </c>
      <c r="S4750" s="102" t="str">
        <f>IF(B4750="NET","",IFERROR(VLOOKUP(O4750,'2) Order Form'!$V$9:$V$905,1,FALSE),"Ikke med I order form"))</f>
        <v>Ikke med I order form</v>
      </c>
    </row>
    <row r="4751" spans="14:19">
      <c r="N4751" s="171" t="str">
        <f t="shared" si="228"/>
        <v>-</v>
      </c>
      <c r="O4751" s="172" t="str">
        <f>IF(B4751="NET","",IF(B4751="","",IFERROR(VLOOKUP(N4751,EAN!$A:$B,2,FALSE),"MANGLER - MÅ OPPDATERE EAN-FANEN")))</f>
        <v/>
      </c>
      <c r="P4751" s="171">
        <f t="shared" si="229"/>
        <v>0</v>
      </c>
      <c r="Q4751" s="171">
        <f t="shared" si="230"/>
        <v>0</v>
      </c>
      <c r="S4751" s="102" t="str">
        <f>IF(B4751="NET","",IFERROR(VLOOKUP(O4751,'2) Order Form'!$V$9:$V$905,1,FALSE),"Ikke med I order form"))</f>
        <v>Ikke med I order form</v>
      </c>
    </row>
    <row r="4752" spans="14:19">
      <c r="N4752" s="171" t="str">
        <f t="shared" si="228"/>
        <v>-</v>
      </c>
      <c r="O4752" s="172" t="str">
        <f>IF(B4752="NET","",IF(B4752="","",IFERROR(VLOOKUP(N4752,EAN!$A:$B,2,FALSE),"MANGLER - MÅ OPPDATERE EAN-FANEN")))</f>
        <v/>
      </c>
      <c r="P4752" s="171">
        <f t="shared" si="229"/>
        <v>0</v>
      </c>
      <c r="Q4752" s="171">
        <f t="shared" si="230"/>
        <v>0</v>
      </c>
      <c r="S4752" s="102" t="str">
        <f>IF(B4752="NET","",IFERROR(VLOOKUP(O4752,'2) Order Form'!$V$9:$V$905,1,FALSE),"Ikke med I order form"))</f>
        <v>Ikke med I order form</v>
      </c>
    </row>
    <row r="4753" spans="14:19">
      <c r="N4753" s="171" t="str">
        <f t="shared" si="228"/>
        <v>-</v>
      </c>
      <c r="O4753" s="172" t="str">
        <f>IF(B4753="NET","",IF(B4753="","",IFERROR(VLOOKUP(N4753,EAN!$A:$B,2,FALSE),"MANGLER - MÅ OPPDATERE EAN-FANEN")))</f>
        <v/>
      </c>
      <c r="P4753" s="171">
        <f t="shared" si="229"/>
        <v>0</v>
      </c>
      <c r="Q4753" s="171">
        <f t="shared" si="230"/>
        <v>0</v>
      </c>
      <c r="S4753" s="102" t="str">
        <f>IF(B4753="NET","",IFERROR(VLOOKUP(O4753,'2) Order Form'!$V$9:$V$905,1,FALSE),"Ikke med I order form"))</f>
        <v>Ikke med I order form</v>
      </c>
    </row>
    <row r="4754" spans="14:19">
      <c r="N4754" s="171" t="str">
        <f t="shared" si="228"/>
        <v>-</v>
      </c>
      <c r="O4754" s="172" t="str">
        <f>IF(B4754="NET","",IF(B4754="","",IFERROR(VLOOKUP(N4754,EAN!$A:$B,2,FALSE),"MANGLER - MÅ OPPDATERE EAN-FANEN")))</f>
        <v/>
      </c>
      <c r="P4754" s="171">
        <f t="shared" si="229"/>
        <v>0</v>
      </c>
      <c r="Q4754" s="171">
        <f t="shared" si="230"/>
        <v>0</v>
      </c>
      <c r="S4754" s="102" t="str">
        <f>IF(B4754="NET","",IFERROR(VLOOKUP(O4754,'2) Order Form'!$V$9:$V$905,1,FALSE),"Ikke med I order form"))</f>
        <v>Ikke med I order form</v>
      </c>
    </row>
    <row r="4755" spans="14:19">
      <c r="N4755" s="171" t="str">
        <f t="shared" si="228"/>
        <v>-</v>
      </c>
      <c r="O4755" s="172" t="str">
        <f>IF(B4755="NET","",IF(B4755="","",IFERROR(VLOOKUP(N4755,EAN!$A:$B,2,FALSE),"MANGLER - MÅ OPPDATERE EAN-FANEN")))</f>
        <v/>
      </c>
      <c r="P4755" s="171">
        <f t="shared" si="229"/>
        <v>0</v>
      </c>
      <c r="Q4755" s="171">
        <f t="shared" si="230"/>
        <v>0</v>
      </c>
      <c r="S4755" s="102" t="str">
        <f>IF(B4755="NET","",IFERROR(VLOOKUP(O4755,'2) Order Form'!$V$9:$V$905,1,FALSE),"Ikke med I order form"))</f>
        <v>Ikke med I order form</v>
      </c>
    </row>
    <row r="4756" spans="14:19">
      <c r="N4756" s="171" t="str">
        <f t="shared" si="228"/>
        <v>-</v>
      </c>
      <c r="O4756" s="172" t="str">
        <f>IF(B4756="NET","",IF(B4756="","",IFERROR(VLOOKUP(N4756,EAN!$A:$B,2,FALSE),"MANGLER - MÅ OPPDATERE EAN-FANEN")))</f>
        <v/>
      </c>
      <c r="P4756" s="171">
        <f t="shared" si="229"/>
        <v>0</v>
      </c>
      <c r="Q4756" s="171">
        <f t="shared" si="230"/>
        <v>0</v>
      </c>
      <c r="S4756" s="102" t="str">
        <f>IF(B4756="NET","",IFERROR(VLOOKUP(O4756,'2) Order Form'!$V$9:$V$905,1,FALSE),"Ikke med I order form"))</f>
        <v>Ikke med I order form</v>
      </c>
    </row>
    <row r="4757" spans="14:19">
      <c r="N4757" s="171" t="str">
        <f t="shared" si="228"/>
        <v>-</v>
      </c>
      <c r="O4757" s="172" t="str">
        <f>IF(B4757="NET","",IF(B4757="","",IFERROR(VLOOKUP(N4757,EAN!$A:$B,2,FALSE),"MANGLER - MÅ OPPDATERE EAN-FANEN")))</f>
        <v/>
      </c>
      <c r="P4757" s="171">
        <f t="shared" si="229"/>
        <v>0</v>
      </c>
      <c r="Q4757" s="171">
        <f t="shared" si="230"/>
        <v>0</v>
      </c>
      <c r="S4757" s="102" t="str">
        <f>IF(B4757="NET","",IFERROR(VLOOKUP(O4757,'2) Order Form'!$V$9:$V$905,1,FALSE),"Ikke med I order form"))</f>
        <v>Ikke med I order form</v>
      </c>
    </row>
    <row r="4758" spans="14:19">
      <c r="N4758" s="171" t="str">
        <f t="shared" si="228"/>
        <v>-</v>
      </c>
      <c r="O4758" s="172" t="str">
        <f>IF(B4758="NET","",IF(B4758="","",IFERROR(VLOOKUP(N4758,EAN!$A:$B,2,FALSE),"MANGLER - MÅ OPPDATERE EAN-FANEN")))</f>
        <v/>
      </c>
      <c r="P4758" s="171">
        <f t="shared" si="229"/>
        <v>0</v>
      </c>
      <c r="Q4758" s="171">
        <f t="shared" si="230"/>
        <v>0</v>
      </c>
      <c r="S4758" s="102" t="str">
        <f>IF(B4758="NET","",IFERROR(VLOOKUP(O4758,'2) Order Form'!$V$9:$V$905,1,FALSE),"Ikke med I order form"))</f>
        <v>Ikke med I order form</v>
      </c>
    </row>
    <row r="4759" spans="14:19">
      <c r="N4759" s="171" t="str">
        <f t="shared" si="228"/>
        <v>-</v>
      </c>
      <c r="O4759" s="172" t="str">
        <f>IF(B4759="NET","",IF(B4759="","",IFERROR(VLOOKUP(N4759,EAN!$A:$B,2,FALSE),"MANGLER - MÅ OPPDATERE EAN-FANEN")))</f>
        <v/>
      </c>
      <c r="P4759" s="171">
        <f t="shared" si="229"/>
        <v>0</v>
      </c>
      <c r="Q4759" s="171">
        <f t="shared" si="230"/>
        <v>0</v>
      </c>
      <c r="S4759" s="102" t="str">
        <f>IF(B4759="NET","",IFERROR(VLOOKUP(O4759,'2) Order Form'!$V$9:$V$905,1,FALSE),"Ikke med I order form"))</f>
        <v>Ikke med I order form</v>
      </c>
    </row>
    <row r="4760" spans="14:19">
      <c r="N4760" s="171" t="str">
        <f t="shared" si="228"/>
        <v>-</v>
      </c>
      <c r="O4760" s="172" t="str">
        <f>IF(B4760="NET","",IF(B4760="","",IFERROR(VLOOKUP(N4760,EAN!$A:$B,2,FALSE),"MANGLER - MÅ OPPDATERE EAN-FANEN")))</f>
        <v/>
      </c>
      <c r="P4760" s="171">
        <f t="shared" si="229"/>
        <v>0</v>
      </c>
      <c r="Q4760" s="171">
        <f t="shared" si="230"/>
        <v>0</v>
      </c>
      <c r="S4760" s="102" t="str">
        <f>IF(B4760="NET","",IFERROR(VLOOKUP(O4760,'2) Order Form'!$V$9:$V$905,1,FALSE),"Ikke med I order form"))</f>
        <v>Ikke med I order form</v>
      </c>
    </row>
    <row r="4761" spans="14:19">
      <c r="N4761" s="171" t="str">
        <f t="shared" si="228"/>
        <v>-</v>
      </c>
      <c r="O4761" s="172" t="str">
        <f>IF(B4761="NET","",IF(B4761="","",IFERROR(VLOOKUP(N4761,EAN!$A:$B,2,FALSE),"MANGLER - MÅ OPPDATERE EAN-FANEN")))</f>
        <v/>
      </c>
      <c r="P4761" s="171">
        <f t="shared" si="229"/>
        <v>0</v>
      </c>
      <c r="Q4761" s="171">
        <f t="shared" si="230"/>
        <v>0</v>
      </c>
      <c r="S4761" s="102" t="str">
        <f>IF(B4761="NET","",IFERROR(VLOOKUP(O4761,'2) Order Form'!$V$9:$V$905,1,FALSE),"Ikke med I order form"))</f>
        <v>Ikke med I order form</v>
      </c>
    </row>
    <row r="4762" spans="14:19">
      <c r="N4762" s="171" t="str">
        <f t="shared" si="228"/>
        <v>-</v>
      </c>
      <c r="O4762" s="172" t="str">
        <f>IF(B4762="NET","",IF(B4762="","",IFERROR(VLOOKUP(N4762,EAN!$A:$B,2,FALSE),"MANGLER - MÅ OPPDATERE EAN-FANEN")))</f>
        <v/>
      </c>
      <c r="P4762" s="171">
        <f t="shared" si="229"/>
        <v>0</v>
      </c>
      <c r="Q4762" s="171">
        <f t="shared" si="230"/>
        <v>0</v>
      </c>
      <c r="S4762" s="102" t="str">
        <f>IF(B4762="NET","",IFERROR(VLOOKUP(O4762,'2) Order Form'!$V$9:$V$905,1,FALSE),"Ikke med I order form"))</f>
        <v>Ikke med I order form</v>
      </c>
    </row>
    <row r="4763" spans="14:19">
      <c r="N4763" s="171" t="str">
        <f t="shared" si="228"/>
        <v>-</v>
      </c>
      <c r="O4763" s="172" t="str">
        <f>IF(B4763="NET","",IF(B4763="","",IFERROR(VLOOKUP(N4763,EAN!$A:$B,2,FALSE),"MANGLER - MÅ OPPDATERE EAN-FANEN")))</f>
        <v/>
      </c>
      <c r="P4763" s="171">
        <f t="shared" si="229"/>
        <v>0</v>
      </c>
      <c r="Q4763" s="171">
        <f t="shared" si="230"/>
        <v>0</v>
      </c>
      <c r="S4763" s="102" t="str">
        <f>IF(B4763="NET","",IFERROR(VLOOKUP(O4763,'2) Order Form'!$V$9:$V$905,1,FALSE),"Ikke med I order form"))</f>
        <v>Ikke med I order form</v>
      </c>
    </row>
    <row r="4764" spans="14:19">
      <c r="N4764" s="171" t="str">
        <f t="shared" si="228"/>
        <v>-</v>
      </c>
      <c r="O4764" s="172" t="str">
        <f>IF(B4764="NET","",IF(B4764="","",IFERROR(VLOOKUP(N4764,EAN!$A:$B,2,FALSE),"MANGLER - MÅ OPPDATERE EAN-FANEN")))</f>
        <v/>
      </c>
      <c r="P4764" s="171">
        <f t="shared" si="229"/>
        <v>0</v>
      </c>
      <c r="Q4764" s="171">
        <f t="shared" si="230"/>
        <v>0</v>
      </c>
      <c r="S4764" s="102" t="str">
        <f>IF(B4764="NET","",IFERROR(VLOOKUP(O4764,'2) Order Form'!$V$9:$V$905,1,FALSE),"Ikke med I order form"))</f>
        <v>Ikke med I order form</v>
      </c>
    </row>
    <row r="4765" spans="14:19">
      <c r="N4765" s="171" t="str">
        <f t="shared" si="228"/>
        <v>-</v>
      </c>
      <c r="O4765" s="172" t="str">
        <f>IF(B4765="NET","",IF(B4765="","",IFERROR(VLOOKUP(N4765,EAN!$A:$B,2,FALSE),"MANGLER - MÅ OPPDATERE EAN-FANEN")))</f>
        <v/>
      </c>
      <c r="P4765" s="171">
        <f t="shared" si="229"/>
        <v>0</v>
      </c>
      <c r="Q4765" s="171">
        <f t="shared" si="230"/>
        <v>0</v>
      </c>
      <c r="S4765" s="102" t="str">
        <f>IF(B4765="NET","",IFERROR(VLOOKUP(O4765,'2) Order Form'!$V$9:$V$905,1,FALSE),"Ikke med I order form"))</f>
        <v>Ikke med I order form</v>
      </c>
    </row>
    <row r="4766" spans="14:19">
      <c r="N4766" s="171" t="str">
        <f t="shared" si="228"/>
        <v>-</v>
      </c>
      <c r="O4766" s="172" t="str">
        <f>IF(B4766="NET","",IF(B4766="","",IFERROR(VLOOKUP(N4766,EAN!$A:$B,2,FALSE),"MANGLER - MÅ OPPDATERE EAN-FANEN")))</f>
        <v/>
      </c>
      <c r="P4766" s="171">
        <f t="shared" si="229"/>
        <v>0</v>
      </c>
      <c r="Q4766" s="171">
        <f t="shared" si="230"/>
        <v>0</v>
      </c>
      <c r="S4766" s="102" t="str">
        <f>IF(B4766="NET","",IFERROR(VLOOKUP(O4766,'2) Order Form'!$V$9:$V$905,1,FALSE),"Ikke med I order form"))</f>
        <v>Ikke med I order form</v>
      </c>
    </row>
    <row r="4767" spans="14:19">
      <c r="N4767" s="171" t="str">
        <f t="shared" si="228"/>
        <v>-</v>
      </c>
      <c r="O4767" s="172" t="str">
        <f>IF(B4767="NET","",IF(B4767="","",IFERROR(VLOOKUP(N4767,EAN!$A:$B,2,FALSE),"MANGLER - MÅ OPPDATERE EAN-FANEN")))</f>
        <v/>
      </c>
      <c r="P4767" s="171">
        <f t="shared" si="229"/>
        <v>0</v>
      </c>
      <c r="Q4767" s="171">
        <f t="shared" si="230"/>
        <v>0</v>
      </c>
      <c r="S4767" s="102" t="str">
        <f>IF(B4767="NET","",IFERROR(VLOOKUP(O4767,'2) Order Form'!$V$9:$V$905,1,FALSE),"Ikke med I order form"))</f>
        <v>Ikke med I order form</v>
      </c>
    </row>
    <row r="4768" spans="14:19">
      <c r="N4768" s="171" t="str">
        <f t="shared" si="228"/>
        <v>-</v>
      </c>
      <c r="O4768" s="172" t="str">
        <f>IF(B4768="NET","",IF(B4768="","",IFERROR(VLOOKUP(N4768,EAN!$A:$B,2,FALSE),"MANGLER - MÅ OPPDATERE EAN-FANEN")))</f>
        <v/>
      </c>
      <c r="P4768" s="171">
        <f t="shared" si="229"/>
        <v>0</v>
      </c>
      <c r="Q4768" s="171">
        <f t="shared" si="230"/>
        <v>0</v>
      </c>
      <c r="S4768" s="102" t="str">
        <f>IF(B4768="NET","",IFERROR(VLOOKUP(O4768,'2) Order Form'!$V$9:$V$905,1,FALSE),"Ikke med I order form"))</f>
        <v>Ikke med I order form</v>
      </c>
    </row>
    <row r="4769" spans="14:19">
      <c r="N4769" s="171" t="str">
        <f t="shared" si="228"/>
        <v>-</v>
      </c>
      <c r="O4769" s="172" t="str">
        <f>IF(B4769="NET","",IF(B4769="","",IFERROR(VLOOKUP(N4769,EAN!$A:$B,2,FALSE),"MANGLER - MÅ OPPDATERE EAN-FANEN")))</f>
        <v/>
      </c>
      <c r="P4769" s="171">
        <f t="shared" si="229"/>
        <v>0</v>
      </c>
      <c r="Q4769" s="171">
        <f t="shared" si="230"/>
        <v>0</v>
      </c>
      <c r="S4769" s="102" t="str">
        <f>IF(B4769="NET","",IFERROR(VLOOKUP(O4769,'2) Order Form'!$V$9:$V$905,1,FALSE),"Ikke med I order form"))</f>
        <v>Ikke med I order form</v>
      </c>
    </row>
    <row r="4770" spans="14:19">
      <c r="N4770" s="171" t="str">
        <f t="shared" si="228"/>
        <v>-</v>
      </c>
      <c r="O4770" s="172" t="str">
        <f>IF(B4770="NET","",IF(B4770="","",IFERROR(VLOOKUP(N4770,EAN!$A:$B,2,FALSE),"MANGLER - MÅ OPPDATERE EAN-FANEN")))</f>
        <v/>
      </c>
      <c r="P4770" s="171">
        <f t="shared" si="229"/>
        <v>0</v>
      </c>
      <c r="Q4770" s="171">
        <f t="shared" si="230"/>
        <v>0</v>
      </c>
      <c r="S4770" s="102" t="str">
        <f>IF(B4770="NET","",IFERROR(VLOOKUP(O4770,'2) Order Form'!$V$9:$V$905,1,FALSE),"Ikke med I order form"))</f>
        <v>Ikke med I order form</v>
      </c>
    </row>
    <row r="4771" spans="14:19">
      <c r="N4771" s="171" t="str">
        <f t="shared" si="228"/>
        <v>-</v>
      </c>
      <c r="O4771" s="172" t="str">
        <f>IF(B4771="NET","",IF(B4771="","",IFERROR(VLOOKUP(N4771,EAN!$A:$B,2,FALSE),"MANGLER - MÅ OPPDATERE EAN-FANEN")))</f>
        <v/>
      </c>
      <c r="P4771" s="171">
        <f t="shared" si="229"/>
        <v>0</v>
      </c>
      <c r="Q4771" s="171">
        <f t="shared" si="230"/>
        <v>0</v>
      </c>
      <c r="S4771" s="102" t="str">
        <f>IF(B4771="NET","",IFERROR(VLOOKUP(O4771,'2) Order Form'!$V$9:$V$905,1,FALSE),"Ikke med I order form"))</f>
        <v>Ikke med I order form</v>
      </c>
    </row>
    <row r="4772" spans="14:19">
      <c r="N4772" s="171" t="str">
        <f t="shared" si="228"/>
        <v>-</v>
      </c>
      <c r="O4772" s="172" t="str">
        <f>IF(B4772="NET","",IF(B4772="","",IFERROR(VLOOKUP(N4772,EAN!$A:$B,2,FALSE),"MANGLER - MÅ OPPDATERE EAN-FANEN")))</f>
        <v/>
      </c>
      <c r="P4772" s="171">
        <f t="shared" si="229"/>
        <v>0</v>
      </c>
      <c r="Q4772" s="171">
        <f t="shared" si="230"/>
        <v>0</v>
      </c>
      <c r="S4772" s="102" t="str">
        <f>IF(B4772="NET","",IFERROR(VLOOKUP(O4772,'2) Order Form'!$V$9:$V$905,1,FALSE),"Ikke med I order form"))</f>
        <v>Ikke med I order form</v>
      </c>
    </row>
    <row r="4773" spans="14:19">
      <c r="N4773" s="171" t="str">
        <f t="shared" si="228"/>
        <v>-</v>
      </c>
      <c r="O4773" s="172" t="str">
        <f>IF(B4773="NET","",IF(B4773="","",IFERROR(VLOOKUP(N4773,EAN!$A:$B,2,FALSE),"MANGLER - MÅ OPPDATERE EAN-FANEN")))</f>
        <v/>
      </c>
      <c r="P4773" s="171">
        <f t="shared" si="229"/>
        <v>0</v>
      </c>
      <c r="Q4773" s="171">
        <f t="shared" si="230"/>
        <v>0</v>
      </c>
      <c r="S4773" s="102" t="str">
        <f>IF(B4773="NET","",IFERROR(VLOOKUP(O4773,'2) Order Form'!$V$9:$V$905,1,FALSE),"Ikke med I order form"))</f>
        <v>Ikke med I order form</v>
      </c>
    </row>
    <row r="4774" spans="14:19">
      <c r="N4774" s="171" t="str">
        <f t="shared" si="228"/>
        <v>-</v>
      </c>
      <c r="O4774" s="172" t="str">
        <f>IF(B4774="NET","",IF(B4774="","",IFERROR(VLOOKUP(N4774,EAN!$A:$B,2,FALSE),"MANGLER - MÅ OPPDATERE EAN-FANEN")))</f>
        <v/>
      </c>
      <c r="P4774" s="171">
        <f t="shared" si="229"/>
        <v>0</v>
      </c>
      <c r="Q4774" s="171">
        <f t="shared" si="230"/>
        <v>0</v>
      </c>
      <c r="S4774" s="102" t="str">
        <f>IF(B4774="NET","",IFERROR(VLOOKUP(O4774,'2) Order Form'!$V$9:$V$905,1,FALSE),"Ikke med I order form"))</f>
        <v>Ikke med I order form</v>
      </c>
    </row>
    <row r="4775" spans="14:19">
      <c r="N4775" s="171" t="str">
        <f t="shared" si="228"/>
        <v>-</v>
      </c>
      <c r="O4775" s="172" t="str">
        <f>IF(B4775="NET","",IF(B4775="","",IFERROR(VLOOKUP(N4775,EAN!$A:$B,2,FALSE),"MANGLER - MÅ OPPDATERE EAN-FANEN")))</f>
        <v/>
      </c>
      <c r="P4775" s="171">
        <f t="shared" si="229"/>
        <v>0</v>
      </c>
      <c r="Q4775" s="171">
        <f t="shared" si="230"/>
        <v>0</v>
      </c>
      <c r="S4775" s="102" t="str">
        <f>IF(B4775="NET","",IFERROR(VLOOKUP(O4775,'2) Order Form'!$V$9:$V$905,1,FALSE),"Ikke med I order form"))</f>
        <v>Ikke med I order form</v>
      </c>
    </row>
    <row r="4776" spans="14:19">
      <c r="N4776" s="171" t="str">
        <f t="shared" si="228"/>
        <v>-</v>
      </c>
      <c r="O4776" s="172" t="str">
        <f>IF(B4776="NET","",IF(B4776="","",IFERROR(VLOOKUP(N4776,EAN!$A:$B,2,FALSE),"MANGLER - MÅ OPPDATERE EAN-FANEN")))</f>
        <v/>
      </c>
      <c r="P4776" s="171">
        <f t="shared" si="229"/>
        <v>0</v>
      </c>
      <c r="Q4776" s="171">
        <f t="shared" si="230"/>
        <v>0</v>
      </c>
      <c r="S4776" s="102" t="str">
        <f>IF(B4776="NET","",IFERROR(VLOOKUP(O4776,'2) Order Form'!$V$9:$V$905,1,FALSE),"Ikke med I order form"))</f>
        <v>Ikke med I order form</v>
      </c>
    </row>
    <row r="4777" spans="14:19">
      <c r="N4777" s="171" t="str">
        <f t="shared" si="228"/>
        <v>-</v>
      </c>
      <c r="O4777" s="172" t="str">
        <f>IF(B4777="NET","",IF(B4777="","",IFERROR(VLOOKUP(N4777,EAN!$A:$B,2,FALSE),"MANGLER - MÅ OPPDATERE EAN-FANEN")))</f>
        <v/>
      </c>
      <c r="P4777" s="171">
        <f t="shared" si="229"/>
        <v>0</v>
      </c>
      <c r="Q4777" s="171">
        <f t="shared" si="230"/>
        <v>0</v>
      </c>
      <c r="S4777" s="102" t="str">
        <f>IF(B4777="NET","",IFERROR(VLOOKUP(O4777,'2) Order Form'!$V$9:$V$905,1,FALSE),"Ikke med I order form"))</f>
        <v>Ikke med I order form</v>
      </c>
    </row>
    <row r="4778" spans="14:19">
      <c r="N4778" s="171" t="str">
        <f t="shared" si="228"/>
        <v>-</v>
      </c>
      <c r="O4778" s="172" t="str">
        <f>IF(B4778="NET","",IF(B4778="","",IFERROR(VLOOKUP(N4778,EAN!$A:$B,2,FALSE),"MANGLER - MÅ OPPDATERE EAN-FANEN")))</f>
        <v/>
      </c>
      <c r="P4778" s="171">
        <f t="shared" si="229"/>
        <v>0</v>
      </c>
      <c r="Q4778" s="171">
        <f t="shared" si="230"/>
        <v>0</v>
      </c>
      <c r="S4778" s="102" t="str">
        <f>IF(B4778="NET","",IFERROR(VLOOKUP(O4778,'2) Order Form'!$V$9:$V$905,1,FALSE),"Ikke med I order form"))</f>
        <v>Ikke med I order form</v>
      </c>
    </row>
    <row r="4779" spans="14:19">
      <c r="N4779" s="171" t="str">
        <f t="shared" si="228"/>
        <v>-</v>
      </c>
      <c r="O4779" s="172" t="str">
        <f>IF(B4779="NET","",IF(B4779="","",IFERROR(VLOOKUP(N4779,EAN!$A:$B,2,FALSE),"MANGLER - MÅ OPPDATERE EAN-FANEN")))</f>
        <v/>
      </c>
      <c r="P4779" s="171">
        <f t="shared" si="229"/>
        <v>0</v>
      </c>
      <c r="Q4779" s="171">
        <f t="shared" si="230"/>
        <v>0</v>
      </c>
      <c r="S4779" s="102" t="str">
        <f>IF(B4779="NET","",IFERROR(VLOOKUP(O4779,'2) Order Form'!$V$9:$V$905,1,FALSE),"Ikke med I order form"))</f>
        <v>Ikke med I order form</v>
      </c>
    </row>
    <row r="4780" spans="14:19">
      <c r="N4780" s="171" t="str">
        <f t="shared" si="228"/>
        <v>-</v>
      </c>
      <c r="O4780" s="172" t="str">
        <f>IF(B4780="NET","",IF(B4780="","",IFERROR(VLOOKUP(N4780,EAN!$A:$B,2,FALSE),"MANGLER - MÅ OPPDATERE EAN-FANEN")))</f>
        <v/>
      </c>
      <c r="P4780" s="171">
        <f t="shared" si="229"/>
        <v>0</v>
      </c>
      <c r="Q4780" s="171">
        <f t="shared" si="230"/>
        <v>0</v>
      </c>
      <c r="S4780" s="102" t="str">
        <f>IF(B4780="NET","",IFERROR(VLOOKUP(O4780,'2) Order Form'!$V$9:$V$905,1,FALSE),"Ikke med I order form"))</f>
        <v>Ikke med I order form</v>
      </c>
    </row>
    <row r="4781" spans="14:19">
      <c r="N4781" s="171" t="str">
        <f t="shared" si="228"/>
        <v>-</v>
      </c>
      <c r="O4781" s="172" t="str">
        <f>IF(B4781="NET","",IF(B4781="","",IFERROR(VLOOKUP(N4781,EAN!$A:$B,2,FALSE),"MANGLER - MÅ OPPDATERE EAN-FANEN")))</f>
        <v/>
      </c>
      <c r="P4781" s="171">
        <f t="shared" si="229"/>
        <v>0</v>
      </c>
      <c r="Q4781" s="171">
        <f t="shared" si="230"/>
        <v>0</v>
      </c>
      <c r="S4781" s="102" t="str">
        <f>IF(B4781="NET","",IFERROR(VLOOKUP(O4781,'2) Order Form'!$V$9:$V$905,1,FALSE),"Ikke med I order form"))</f>
        <v>Ikke med I order form</v>
      </c>
    </row>
    <row r="4782" spans="14:19">
      <c r="N4782" s="171" t="str">
        <f t="shared" si="228"/>
        <v>-</v>
      </c>
      <c r="O4782" s="172" t="str">
        <f>IF(B4782="NET","",IF(B4782="","",IFERROR(VLOOKUP(N4782,EAN!$A:$B,2,FALSE),"MANGLER - MÅ OPPDATERE EAN-FANEN")))</f>
        <v/>
      </c>
      <c r="P4782" s="171">
        <f t="shared" si="229"/>
        <v>0</v>
      </c>
      <c r="Q4782" s="171">
        <f t="shared" si="230"/>
        <v>0</v>
      </c>
      <c r="S4782" s="102" t="str">
        <f>IF(B4782="NET","",IFERROR(VLOOKUP(O4782,'2) Order Form'!$V$9:$V$905,1,FALSE),"Ikke med I order form"))</f>
        <v>Ikke med I order form</v>
      </c>
    </row>
    <row r="4783" spans="14:19">
      <c r="N4783" s="171" t="str">
        <f t="shared" si="228"/>
        <v>-</v>
      </c>
      <c r="O4783" s="172" t="str">
        <f>IF(B4783="NET","",IF(B4783="","",IFERROR(VLOOKUP(N4783,EAN!$A:$B,2,FALSE),"MANGLER - MÅ OPPDATERE EAN-FANEN")))</f>
        <v/>
      </c>
      <c r="P4783" s="171">
        <f t="shared" si="229"/>
        <v>0</v>
      </c>
      <c r="Q4783" s="171">
        <f t="shared" si="230"/>
        <v>0</v>
      </c>
      <c r="S4783" s="102" t="str">
        <f>IF(B4783="NET","",IFERROR(VLOOKUP(O4783,'2) Order Form'!$V$9:$V$905,1,FALSE),"Ikke med I order form"))</f>
        <v>Ikke med I order form</v>
      </c>
    </row>
    <row r="4784" spans="14:19">
      <c r="N4784" s="171" t="str">
        <f t="shared" si="228"/>
        <v>-</v>
      </c>
      <c r="O4784" s="172" t="str">
        <f>IF(B4784="NET","",IF(B4784="","",IFERROR(VLOOKUP(N4784,EAN!$A:$B,2,FALSE),"MANGLER - MÅ OPPDATERE EAN-FANEN")))</f>
        <v/>
      </c>
      <c r="P4784" s="171">
        <f t="shared" si="229"/>
        <v>0</v>
      </c>
      <c r="Q4784" s="171">
        <f t="shared" si="230"/>
        <v>0</v>
      </c>
      <c r="S4784" s="102" t="str">
        <f>IF(B4784="NET","",IFERROR(VLOOKUP(O4784,'2) Order Form'!$V$9:$V$905,1,FALSE),"Ikke med I order form"))</f>
        <v>Ikke med I order form</v>
      </c>
    </row>
    <row r="4785" spans="14:19">
      <c r="N4785" s="171" t="str">
        <f t="shared" si="228"/>
        <v>-</v>
      </c>
      <c r="O4785" s="172" t="str">
        <f>IF(B4785="NET","",IF(B4785="","",IFERROR(VLOOKUP(N4785,EAN!$A:$B,2,FALSE),"MANGLER - MÅ OPPDATERE EAN-FANEN")))</f>
        <v/>
      </c>
      <c r="P4785" s="171">
        <f t="shared" si="229"/>
        <v>0</v>
      </c>
      <c r="Q4785" s="171">
        <f t="shared" si="230"/>
        <v>0</v>
      </c>
      <c r="S4785" s="102" t="str">
        <f>IF(B4785="NET","",IFERROR(VLOOKUP(O4785,'2) Order Form'!$V$9:$V$905,1,FALSE),"Ikke med I order form"))</f>
        <v>Ikke med I order form</v>
      </c>
    </row>
    <row r="4786" spans="14:19">
      <c r="N4786" s="171" t="str">
        <f t="shared" si="228"/>
        <v>-</v>
      </c>
      <c r="O4786" s="172" t="str">
        <f>IF(B4786="NET","",IF(B4786="","",IFERROR(VLOOKUP(N4786,EAN!$A:$B,2,FALSE),"MANGLER - MÅ OPPDATERE EAN-FANEN")))</f>
        <v/>
      </c>
      <c r="P4786" s="171">
        <f t="shared" si="229"/>
        <v>0</v>
      </c>
      <c r="Q4786" s="171">
        <f t="shared" si="230"/>
        <v>0</v>
      </c>
      <c r="S4786" s="102" t="str">
        <f>IF(B4786="NET","",IFERROR(VLOOKUP(O4786,'2) Order Form'!$V$9:$V$905,1,FALSE),"Ikke med I order form"))</f>
        <v>Ikke med I order form</v>
      </c>
    </row>
    <row r="4787" spans="14:19">
      <c r="N4787" s="171" t="str">
        <f t="shared" si="228"/>
        <v>-</v>
      </c>
      <c r="O4787" s="172" t="str">
        <f>IF(B4787="NET","",IF(B4787="","",IFERROR(VLOOKUP(N4787,EAN!$A:$B,2,FALSE),"MANGLER - MÅ OPPDATERE EAN-FANEN")))</f>
        <v/>
      </c>
      <c r="P4787" s="171">
        <f t="shared" si="229"/>
        <v>0</v>
      </c>
      <c r="Q4787" s="171">
        <f t="shared" si="230"/>
        <v>0</v>
      </c>
      <c r="S4787" s="102" t="str">
        <f>IF(B4787="NET","",IFERROR(VLOOKUP(O4787,'2) Order Form'!$V$9:$V$905,1,FALSE),"Ikke med I order form"))</f>
        <v>Ikke med I order form</v>
      </c>
    </row>
    <row r="4788" spans="14:19">
      <c r="N4788" s="171" t="str">
        <f t="shared" si="228"/>
        <v>-</v>
      </c>
      <c r="O4788" s="172" t="str">
        <f>IF(B4788="NET","",IF(B4788="","",IFERROR(VLOOKUP(N4788,EAN!$A:$B,2,FALSE),"MANGLER - MÅ OPPDATERE EAN-FANEN")))</f>
        <v/>
      </c>
      <c r="P4788" s="171">
        <f t="shared" si="229"/>
        <v>0</v>
      </c>
      <c r="Q4788" s="171">
        <f t="shared" si="230"/>
        <v>0</v>
      </c>
      <c r="S4788" s="102" t="str">
        <f>IF(B4788="NET","",IFERROR(VLOOKUP(O4788,'2) Order Form'!$V$9:$V$905,1,FALSE),"Ikke med I order form"))</f>
        <v>Ikke med I order form</v>
      </c>
    </row>
    <row r="4789" spans="14:19">
      <c r="N4789" s="171" t="str">
        <f t="shared" si="228"/>
        <v>-</v>
      </c>
      <c r="O4789" s="172" t="str">
        <f>IF(B4789="NET","",IF(B4789="","",IFERROR(VLOOKUP(N4789,EAN!$A:$B,2,FALSE),"MANGLER - MÅ OPPDATERE EAN-FANEN")))</f>
        <v/>
      </c>
      <c r="P4789" s="171">
        <f t="shared" si="229"/>
        <v>0</v>
      </c>
      <c r="Q4789" s="171">
        <f t="shared" si="230"/>
        <v>0</v>
      </c>
      <c r="S4789" s="102" t="str">
        <f>IF(B4789="NET","",IFERROR(VLOOKUP(O4789,'2) Order Form'!$V$9:$V$905,1,FALSE),"Ikke med I order form"))</f>
        <v>Ikke med I order form</v>
      </c>
    </row>
    <row r="4790" spans="14:19">
      <c r="N4790" s="171" t="str">
        <f t="shared" si="228"/>
        <v>-</v>
      </c>
      <c r="O4790" s="172" t="str">
        <f>IF(B4790="NET","",IF(B4790="","",IFERROR(VLOOKUP(N4790,EAN!$A:$B,2,FALSE),"MANGLER - MÅ OPPDATERE EAN-FANEN")))</f>
        <v/>
      </c>
      <c r="P4790" s="171">
        <f t="shared" si="229"/>
        <v>0</v>
      </c>
      <c r="Q4790" s="171">
        <f t="shared" si="230"/>
        <v>0</v>
      </c>
      <c r="S4790" s="102" t="str">
        <f>IF(B4790="NET","",IFERROR(VLOOKUP(O4790,'2) Order Form'!$V$9:$V$905,1,FALSE),"Ikke med I order form"))</f>
        <v>Ikke med I order form</v>
      </c>
    </row>
    <row r="4791" spans="14:19">
      <c r="N4791" s="171" t="str">
        <f t="shared" si="228"/>
        <v>-</v>
      </c>
      <c r="O4791" s="172" t="str">
        <f>IF(B4791="NET","",IF(B4791="","",IFERROR(VLOOKUP(N4791,EAN!$A:$B,2,FALSE),"MANGLER - MÅ OPPDATERE EAN-FANEN")))</f>
        <v/>
      </c>
      <c r="P4791" s="171">
        <f t="shared" si="229"/>
        <v>0</v>
      </c>
      <c r="Q4791" s="171">
        <f t="shared" si="230"/>
        <v>0</v>
      </c>
      <c r="S4791" s="102" t="str">
        <f>IF(B4791="NET","",IFERROR(VLOOKUP(O4791,'2) Order Form'!$V$9:$V$905,1,FALSE),"Ikke med I order form"))</f>
        <v>Ikke med I order form</v>
      </c>
    </row>
    <row r="4792" spans="14:19">
      <c r="N4792" s="171" t="str">
        <f t="shared" si="228"/>
        <v>-</v>
      </c>
      <c r="O4792" s="172" t="str">
        <f>IF(B4792="NET","",IF(B4792="","",IFERROR(VLOOKUP(N4792,EAN!$A:$B,2,FALSE),"MANGLER - MÅ OPPDATERE EAN-FANEN")))</f>
        <v/>
      </c>
      <c r="P4792" s="171">
        <f t="shared" si="229"/>
        <v>0</v>
      </c>
      <c r="Q4792" s="171">
        <f t="shared" si="230"/>
        <v>0</v>
      </c>
      <c r="S4792" s="102" t="str">
        <f>IF(B4792="NET","",IFERROR(VLOOKUP(O4792,'2) Order Form'!$V$9:$V$905,1,FALSE),"Ikke med I order form"))</f>
        <v>Ikke med I order form</v>
      </c>
    </row>
    <row r="4793" spans="14:19">
      <c r="N4793" s="171" t="str">
        <f t="shared" si="228"/>
        <v>-</v>
      </c>
      <c r="O4793" s="172" t="str">
        <f>IF(B4793="NET","",IF(B4793="","",IFERROR(VLOOKUP(N4793,EAN!$A:$B,2,FALSE),"MANGLER - MÅ OPPDATERE EAN-FANEN")))</f>
        <v/>
      </c>
      <c r="P4793" s="171">
        <f t="shared" si="229"/>
        <v>0</v>
      </c>
      <c r="Q4793" s="171">
        <f t="shared" si="230"/>
        <v>0</v>
      </c>
      <c r="S4793" s="102" t="str">
        <f>IF(B4793="NET","",IFERROR(VLOOKUP(O4793,'2) Order Form'!$V$9:$V$905,1,FALSE),"Ikke med I order form"))</f>
        <v>Ikke med I order form</v>
      </c>
    </row>
    <row r="4794" spans="14:19">
      <c r="N4794" s="171" t="str">
        <f t="shared" si="228"/>
        <v>-</v>
      </c>
      <c r="O4794" s="172" t="str">
        <f>IF(B4794="NET","",IF(B4794="","",IFERROR(VLOOKUP(N4794,EAN!$A:$B,2,FALSE),"MANGLER - MÅ OPPDATERE EAN-FANEN")))</f>
        <v/>
      </c>
      <c r="P4794" s="171">
        <f t="shared" si="229"/>
        <v>0</v>
      </c>
      <c r="Q4794" s="171">
        <f t="shared" si="230"/>
        <v>0</v>
      </c>
      <c r="S4794" s="102" t="str">
        <f>IF(B4794="NET","",IFERROR(VLOOKUP(O4794,'2) Order Form'!$V$9:$V$905,1,FALSE),"Ikke med I order form"))</f>
        <v>Ikke med I order form</v>
      </c>
    </row>
    <row r="4795" spans="14:19">
      <c r="N4795" s="171" t="str">
        <f t="shared" si="228"/>
        <v>-</v>
      </c>
      <c r="O4795" s="172" t="str">
        <f>IF(B4795="NET","",IF(B4795="","",IFERROR(VLOOKUP(N4795,EAN!$A:$B,2,FALSE),"MANGLER - MÅ OPPDATERE EAN-FANEN")))</f>
        <v/>
      </c>
      <c r="P4795" s="171">
        <f t="shared" si="229"/>
        <v>0</v>
      </c>
      <c r="Q4795" s="171">
        <f t="shared" si="230"/>
        <v>0</v>
      </c>
      <c r="S4795" s="102" t="str">
        <f>IF(B4795="NET","",IFERROR(VLOOKUP(O4795,'2) Order Form'!$V$9:$V$905,1,FALSE),"Ikke med I order form"))</f>
        <v>Ikke med I order form</v>
      </c>
    </row>
    <row r="4796" spans="14:19">
      <c r="N4796" s="171" t="str">
        <f t="shared" si="228"/>
        <v>-</v>
      </c>
      <c r="O4796" s="172" t="str">
        <f>IF(B4796="NET","",IF(B4796="","",IFERROR(VLOOKUP(N4796,EAN!$A:$B,2,FALSE),"MANGLER - MÅ OPPDATERE EAN-FANEN")))</f>
        <v/>
      </c>
      <c r="P4796" s="171">
        <f t="shared" si="229"/>
        <v>0</v>
      </c>
      <c r="Q4796" s="171">
        <f t="shared" si="230"/>
        <v>0</v>
      </c>
      <c r="S4796" s="102" t="str">
        <f>IF(B4796="NET","",IFERROR(VLOOKUP(O4796,'2) Order Form'!$V$9:$V$905,1,FALSE),"Ikke med I order form"))</f>
        <v>Ikke med I order form</v>
      </c>
    </row>
    <row r="4797" spans="14:19">
      <c r="N4797" s="171" t="str">
        <f t="shared" si="228"/>
        <v>-</v>
      </c>
      <c r="O4797" s="172" t="str">
        <f>IF(B4797="NET","",IF(B4797="","",IFERROR(VLOOKUP(N4797,EAN!$A:$B,2,FALSE),"MANGLER - MÅ OPPDATERE EAN-FANEN")))</f>
        <v/>
      </c>
      <c r="P4797" s="171">
        <f t="shared" si="229"/>
        <v>0</v>
      </c>
      <c r="Q4797" s="171">
        <f t="shared" si="230"/>
        <v>0</v>
      </c>
      <c r="S4797" s="102" t="str">
        <f>IF(B4797="NET","",IFERROR(VLOOKUP(O4797,'2) Order Form'!$V$9:$V$905,1,FALSE),"Ikke med I order form"))</f>
        <v>Ikke med I order form</v>
      </c>
    </row>
    <row r="4798" spans="14:19">
      <c r="N4798" s="171" t="str">
        <f t="shared" si="228"/>
        <v>-</v>
      </c>
      <c r="O4798" s="172" t="str">
        <f>IF(B4798="NET","",IF(B4798="","",IFERROR(VLOOKUP(N4798,EAN!$A:$B,2,FALSE),"MANGLER - MÅ OPPDATERE EAN-FANEN")))</f>
        <v/>
      </c>
      <c r="P4798" s="171">
        <f t="shared" si="229"/>
        <v>0</v>
      </c>
      <c r="Q4798" s="171">
        <f t="shared" si="230"/>
        <v>0</v>
      </c>
      <c r="S4798" s="102" t="str">
        <f>IF(B4798="NET","",IFERROR(VLOOKUP(O4798,'2) Order Form'!$V$9:$V$905,1,FALSE),"Ikke med I order form"))</f>
        <v>Ikke med I order form</v>
      </c>
    </row>
    <row r="4799" spans="14:19">
      <c r="N4799" s="171" t="str">
        <f t="shared" si="228"/>
        <v>-</v>
      </c>
      <c r="O4799" s="172" t="str">
        <f>IF(B4799="NET","",IF(B4799="","",IFERROR(VLOOKUP(N4799,EAN!$A:$B,2,FALSE),"MANGLER - MÅ OPPDATERE EAN-FANEN")))</f>
        <v/>
      </c>
      <c r="P4799" s="171">
        <f t="shared" si="229"/>
        <v>0</v>
      </c>
      <c r="Q4799" s="171">
        <f t="shared" si="230"/>
        <v>0</v>
      </c>
      <c r="S4799" s="102" t="str">
        <f>IF(B4799="NET","",IFERROR(VLOOKUP(O4799,'2) Order Form'!$V$9:$V$905,1,FALSE),"Ikke med I order form"))</f>
        <v>Ikke med I order form</v>
      </c>
    </row>
    <row r="4800" spans="14:19">
      <c r="N4800" s="171" t="str">
        <f t="shared" si="228"/>
        <v>-</v>
      </c>
      <c r="O4800" s="172" t="str">
        <f>IF(B4800="NET","",IF(B4800="","",IFERROR(VLOOKUP(N4800,EAN!$A:$B,2,FALSE),"MANGLER - MÅ OPPDATERE EAN-FANEN")))</f>
        <v/>
      </c>
      <c r="P4800" s="171">
        <f t="shared" si="229"/>
        <v>0</v>
      </c>
      <c r="Q4800" s="171">
        <f t="shared" si="230"/>
        <v>0</v>
      </c>
      <c r="S4800" s="102" t="str">
        <f>IF(B4800="NET","",IFERROR(VLOOKUP(O4800,'2) Order Form'!$V$9:$V$905,1,FALSE),"Ikke med I order form"))</f>
        <v>Ikke med I order form</v>
      </c>
    </row>
    <row r="4801" spans="14:19">
      <c r="N4801" s="171" t="str">
        <f t="shared" si="228"/>
        <v>-</v>
      </c>
      <c r="O4801" s="172" t="str">
        <f>IF(B4801="NET","",IF(B4801="","",IFERROR(VLOOKUP(N4801,EAN!$A:$B,2,FALSE),"MANGLER - MÅ OPPDATERE EAN-FANEN")))</f>
        <v/>
      </c>
      <c r="P4801" s="171">
        <f t="shared" si="229"/>
        <v>0</v>
      </c>
      <c r="Q4801" s="171">
        <f t="shared" si="230"/>
        <v>0</v>
      </c>
      <c r="S4801" s="102" t="str">
        <f>IF(B4801="NET","",IFERROR(VLOOKUP(O4801,'2) Order Form'!$V$9:$V$905,1,FALSE),"Ikke med I order form"))</f>
        <v>Ikke med I order form</v>
      </c>
    </row>
    <row r="4802" spans="14:19">
      <c r="N4802" s="171" t="str">
        <f t="shared" si="228"/>
        <v>-</v>
      </c>
      <c r="O4802" s="172" t="str">
        <f>IF(B4802="NET","",IF(B4802="","",IFERROR(VLOOKUP(N4802,EAN!$A:$B,2,FALSE),"MANGLER - MÅ OPPDATERE EAN-FANEN")))</f>
        <v/>
      </c>
      <c r="P4802" s="171">
        <f t="shared" si="229"/>
        <v>0</v>
      </c>
      <c r="Q4802" s="171">
        <f t="shared" si="230"/>
        <v>0</v>
      </c>
      <c r="S4802" s="102" t="str">
        <f>IF(B4802="NET","",IFERROR(VLOOKUP(O4802,'2) Order Form'!$V$9:$V$905,1,FALSE),"Ikke med I order form"))</f>
        <v>Ikke med I order form</v>
      </c>
    </row>
    <row r="4803" spans="14:19">
      <c r="N4803" s="171" t="str">
        <f t="shared" si="228"/>
        <v>-</v>
      </c>
      <c r="O4803" s="172" t="str">
        <f>IF(B4803="NET","",IF(B4803="","",IFERROR(VLOOKUP(N4803,EAN!$A:$B,2,FALSE),"MANGLER - MÅ OPPDATERE EAN-FANEN")))</f>
        <v/>
      </c>
      <c r="P4803" s="171">
        <f t="shared" si="229"/>
        <v>0</v>
      </c>
      <c r="Q4803" s="171">
        <f t="shared" si="230"/>
        <v>0</v>
      </c>
      <c r="S4803" s="102" t="str">
        <f>IF(B4803="NET","",IFERROR(VLOOKUP(O4803,'2) Order Form'!$V$9:$V$905,1,FALSE),"Ikke med I order form"))</f>
        <v>Ikke med I order form</v>
      </c>
    </row>
    <row r="4804" spans="14:19">
      <c r="N4804" s="171" t="str">
        <f t="shared" si="228"/>
        <v>-</v>
      </c>
      <c r="O4804" s="172" t="str">
        <f>IF(B4804="NET","",IF(B4804="","",IFERROR(VLOOKUP(N4804,EAN!$A:$B,2,FALSE),"MANGLER - MÅ OPPDATERE EAN-FANEN")))</f>
        <v/>
      </c>
      <c r="P4804" s="171">
        <f t="shared" si="229"/>
        <v>0</v>
      </c>
      <c r="Q4804" s="171">
        <f t="shared" si="230"/>
        <v>0</v>
      </c>
      <c r="S4804" s="102" t="str">
        <f>IF(B4804="NET","",IFERROR(VLOOKUP(O4804,'2) Order Form'!$V$9:$V$905,1,FALSE),"Ikke med I order form"))</f>
        <v>Ikke med I order form</v>
      </c>
    </row>
    <row r="4805" spans="14:19">
      <c r="N4805" s="171" t="str">
        <f t="shared" si="228"/>
        <v>-</v>
      </c>
      <c r="O4805" s="172" t="str">
        <f>IF(B4805="NET","",IF(B4805="","",IFERROR(VLOOKUP(N4805,EAN!$A:$B,2,FALSE),"MANGLER - MÅ OPPDATERE EAN-FANEN")))</f>
        <v/>
      </c>
      <c r="P4805" s="171">
        <f t="shared" si="229"/>
        <v>0</v>
      </c>
      <c r="Q4805" s="171">
        <f t="shared" si="230"/>
        <v>0</v>
      </c>
      <c r="S4805" s="102" t="str">
        <f>IF(B4805="NET","",IFERROR(VLOOKUP(O4805,'2) Order Form'!$V$9:$V$905,1,FALSE),"Ikke med I order form"))</f>
        <v>Ikke med I order form</v>
      </c>
    </row>
    <row r="4806" spans="14:19">
      <c r="N4806" s="171" t="str">
        <f t="shared" si="228"/>
        <v>-</v>
      </c>
      <c r="O4806" s="172" t="str">
        <f>IF(B4806="NET","",IF(B4806="","",IFERROR(VLOOKUP(N4806,EAN!$A:$B,2,FALSE),"MANGLER - MÅ OPPDATERE EAN-FANEN")))</f>
        <v/>
      </c>
      <c r="P4806" s="171">
        <f t="shared" si="229"/>
        <v>0</v>
      </c>
      <c r="Q4806" s="171">
        <f t="shared" si="230"/>
        <v>0</v>
      </c>
      <c r="S4806" s="102" t="str">
        <f>IF(B4806="NET","",IFERROR(VLOOKUP(O4806,'2) Order Form'!$V$9:$V$905,1,FALSE),"Ikke med I order form"))</f>
        <v>Ikke med I order form</v>
      </c>
    </row>
    <row r="4807" spans="14:19">
      <c r="N4807" s="171" t="str">
        <f t="shared" si="228"/>
        <v>-</v>
      </c>
      <c r="O4807" s="172" t="str">
        <f>IF(B4807="NET","",IF(B4807="","",IFERROR(VLOOKUP(N4807,EAN!$A:$B,2,FALSE),"MANGLER - MÅ OPPDATERE EAN-FANEN")))</f>
        <v/>
      </c>
      <c r="P4807" s="171">
        <f t="shared" si="229"/>
        <v>0</v>
      </c>
      <c r="Q4807" s="171">
        <f t="shared" si="230"/>
        <v>0</v>
      </c>
      <c r="S4807" s="102" t="str">
        <f>IF(B4807="NET","",IFERROR(VLOOKUP(O4807,'2) Order Form'!$V$9:$V$905,1,FALSE),"Ikke med I order form"))</f>
        <v>Ikke med I order form</v>
      </c>
    </row>
    <row r="4808" spans="14:19">
      <c r="N4808" s="171" t="str">
        <f t="shared" si="228"/>
        <v>-</v>
      </c>
      <c r="O4808" s="172" t="str">
        <f>IF(B4808="NET","",IF(B4808="","",IFERROR(VLOOKUP(N4808,EAN!$A:$B,2,FALSE),"MANGLER - MÅ OPPDATERE EAN-FANEN")))</f>
        <v/>
      </c>
      <c r="P4808" s="171">
        <f t="shared" si="229"/>
        <v>0</v>
      </c>
      <c r="Q4808" s="171">
        <f t="shared" si="230"/>
        <v>0</v>
      </c>
      <c r="S4808" s="102" t="str">
        <f>IF(B4808="NET","",IFERROR(VLOOKUP(O4808,'2) Order Form'!$V$9:$V$905,1,FALSE),"Ikke med I order form"))</f>
        <v>Ikke med I order form</v>
      </c>
    </row>
    <row r="4809" spans="14:19">
      <c r="N4809" s="171" t="str">
        <f t="shared" si="228"/>
        <v>-</v>
      </c>
      <c r="O4809" s="172" t="str">
        <f>IF(B4809="NET","",IF(B4809="","",IFERROR(VLOOKUP(N4809,EAN!$A:$B,2,FALSE),"MANGLER - MÅ OPPDATERE EAN-FANEN")))</f>
        <v/>
      </c>
      <c r="P4809" s="171">
        <f t="shared" si="229"/>
        <v>0</v>
      </c>
      <c r="Q4809" s="171">
        <f t="shared" si="230"/>
        <v>0</v>
      </c>
      <c r="S4809" s="102" t="str">
        <f>IF(B4809="NET","",IFERROR(VLOOKUP(O4809,'2) Order Form'!$V$9:$V$905,1,FALSE),"Ikke med I order form"))</f>
        <v>Ikke med I order form</v>
      </c>
    </row>
    <row r="4810" spans="14:19">
      <c r="N4810" s="171" t="str">
        <f t="shared" si="228"/>
        <v>-</v>
      </c>
      <c r="O4810" s="172" t="str">
        <f>IF(B4810="NET","",IF(B4810="","",IFERROR(VLOOKUP(N4810,EAN!$A:$B,2,FALSE),"MANGLER - MÅ OPPDATERE EAN-FANEN")))</f>
        <v/>
      </c>
      <c r="P4810" s="171">
        <f t="shared" si="229"/>
        <v>0</v>
      </c>
      <c r="Q4810" s="171">
        <f t="shared" si="230"/>
        <v>0</v>
      </c>
      <c r="S4810" s="102" t="str">
        <f>IF(B4810="NET","",IFERROR(VLOOKUP(O4810,'2) Order Form'!$V$9:$V$905,1,FALSE),"Ikke med I order form"))</f>
        <v>Ikke med I order form</v>
      </c>
    </row>
    <row r="4811" spans="14:19">
      <c r="N4811" s="171" t="str">
        <f t="shared" ref="N4811:N4874" si="231">CONCATENATE(A4811,"-",D4811)</f>
        <v>-</v>
      </c>
      <c r="O4811" s="172" t="str">
        <f>IF(B4811="NET","",IF(B4811="","",IFERROR(VLOOKUP(N4811,EAN!$A:$B,2,FALSE),"MANGLER - MÅ OPPDATERE EAN-FANEN")))</f>
        <v/>
      </c>
      <c r="P4811" s="171">
        <f t="shared" ref="P4811:P4874" si="232">H4811</f>
        <v>0</v>
      </c>
      <c r="Q4811" s="171">
        <f t="shared" ref="Q4811:Q4874" si="233">L4811</f>
        <v>0</v>
      </c>
      <c r="S4811" s="102" t="str">
        <f>IF(B4811="NET","",IFERROR(VLOOKUP(O4811,'2) Order Form'!$V$9:$V$905,1,FALSE),"Ikke med I order form"))</f>
        <v>Ikke med I order form</v>
      </c>
    </row>
    <row r="4812" spans="14:19">
      <c r="N4812" s="171" t="str">
        <f t="shared" si="231"/>
        <v>-</v>
      </c>
      <c r="O4812" s="172" t="str">
        <f>IF(B4812="NET","",IF(B4812="","",IFERROR(VLOOKUP(N4812,EAN!$A:$B,2,FALSE),"MANGLER - MÅ OPPDATERE EAN-FANEN")))</f>
        <v/>
      </c>
      <c r="P4812" s="171">
        <f t="shared" si="232"/>
        <v>0</v>
      </c>
      <c r="Q4812" s="171">
        <f t="shared" si="233"/>
        <v>0</v>
      </c>
      <c r="S4812" s="102" t="str">
        <f>IF(B4812="NET","",IFERROR(VLOOKUP(O4812,'2) Order Form'!$V$9:$V$905,1,FALSE),"Ikke med I order form"))</f>
        <v>Ikke med I order form</v>
      </c>
    </row>
    <row r="4813" spans="14:19">
      <c r="N4813" s="171" t="str">
        <f t="shared" si="231"/>
        <v>-</v>
      </c>
      <c r="O4813" s="172" t="str">
        <f>IF(B4813="NET","",IF(B4813="","",IFERROR(VLOOKUP(N4813,EAN!$A:$B,2,FALSE),"MANGLER - MÅ OPPDATERE EAN-FANEN")))</f>
        <v/>
      </c>
      <c r="P4813" s="171">
        <f t="shared" si="232"/>
        <v>0</v>
      </c>
      <c r="Q4813" s="171">
        <f t="shared" si="233"/>
        <v>0</v>
      </c>
      <c r="S4813" s="102" t="str">
        <f>IF(B4813="NET","",IFERROR(VLOOKUP(O4813,'2) Order Form'!$V$9:$V$905,1,FALSE),"Ikke med I order form"))</f>
        <v>Ikke med I order form</v>
      </c>
    </row>
    <row r="4814" spans="14:19">
      <c r="N4814" s="171" t="str">
        <f t="shared" si="231"/>
        <v>-</v>
      </c>
      <c r="O4814" s="172" t="str">
        <f>IF(B4814="NET","",IF(B4814="","",IFERROR(VLOOKUP(N4814,EAN!$A:$B,2,FALSE),"MANGLER - MÅ OPPDATERE EAN-FANEN")))</f>
        <v/>
      </c>
      <c r="P4814" s="171">
        <f t="shared" si="232"/>
        <v>0</v>
      </c>
      <c r="Q4814" s="171">
        <f t="shared" si="233"/>
        <v>0</v>
      </c>
      <c r="S4814" s="102" t="str">
        <f>IF(B4814="NET","",IFERROR(VLOOKUP(O4814,'2) Order Form'!$V$9:$V$905,1,FALSE),"Ikke med I order form"))</f>
        <v>Ikke med I order form</v>
      </c>
    </row>
    <row r="4815" spans="14:19">
      <c r="N4815" s="171" t="str">
        <f t="shared" si="231"/>
        <v>-</v>
      </c>
      <c r="O4815" s="172" t="str">
        <f>IF(B4815="NET","",IF(B4815="","",IFERROR(VLOOKUP(N4815,EAN!$A:$B,2,FALSE),"MANGLER - MÅ OPPDATERE EAN-FANEN")))</f>
        <v/>
      </c>
      <c r="P4815" s="171">
        <f t="shared" si="232"/>
        <v>0</v>
      </c>
      <c r="Q4815" s="171">
        <f t="shared" si="233"/>
        <v>0</v>
      </c>
      <c r="S4815" s="102" t="str">
        <f>IF(B4815="NET","",IFERROR(VLOOKUP(O4815,'2) Order Form'!$V$9:$V$905,1,FALSE),"Ikke med I order form"))</f>
        <v>Ikke med I order form</v>
      </c>
    </row>
    <row r="4816" spans="14:19">
      <c r="N4816" s="171" t="str">
        <f t="shared" si="231"/>
        <v>-</v>
      </c>
      <c r="O4816" s="172" t="str">
        <f>IF(B4816="NET","",IF(B4816="","",IFERROR(VLOOKUP(N4816,EAN!$A:$B,2,FALSE),"MANGLER - MÅ OPPDATERE EAN-FANEN")))</f>
        <v/>
      </c>
      <c r="P4816" s="171">
        <f t="shared" si="232"/>
        <v>0</v>
      </c>
      <c r="Q4816" s="171">
        <f t="shared" si="233"/>
        <v>0</v>
      </c>
      <c r="S4816" s="102" t="str">
        <f>IF(B4816="NET","",IFERROR(VLOOKUP(O4816,'2) Order Form'!$V$9:$V$905,1,FALSE),"Ikke med I order form"))</f>
        <v>Ikke med I order form</v>
      </c>
    </row>
    <row r="4817" spans="14:19">
      <c r="N4817" s="171" t="str">
        <f t="shared" si="231"/>
        <v>-</v>
      </c>
      <c r="O4817" s="172" t="str">
        <f>IF(B4817="NET","",IF(B4817="","",IFERROR(VLOOKUP(N4817,EAN!$A:$B,2,FALSE),"MANGLER - MÅ OPPDATERE EAN-FANEN")))</f>
        <v/>
      </c>
      <c r="P4817" s="171">
        <f t="shared" si="232"/>
        <v>0</v>
      </c>
      <c r="Q4817" s="171">
        <f t="shared" si="233"/>
        <v>0</v>
      </c>
      <c r="S4817" s="102" t="str">
        <f>IF(B4817="NET","",IFERROR(VLOOKUP(O4817,'2) Order Form'!$V$9:$V$905,1,FALSE),"Ikke med I order form"))</f>
        <v>Ikke med I order form</v>
      </c>
    </row>
    <row r="4818" spans="14:19">
      <c r="N4818" s="171" t="str">
        <f t="shared" si="231"/>
        <v>-</v>
      </c>
      <c r="O4818" s="172" t="str">
        <f>IF(B4818="NET","",IF(B4818="","",IFERROR(VLOOKUP(N4818,EAN!$A:$B,2,FALSE),"MANGLER - MÅ OPPDATERE EAN-FANEN")))</f>
        <v/>
      </c>
      <c r="P4818" s="171">
        <f t="shared" si="232"/>
        <v>0</v>
      </c>
      <c r="Q4818" s="171">
        <f t="shared" si="233"/>
        <v>0</v>
      </c>
      <c r="S4818" s="102" t="str">
        <f>IF(B4818="NET","",IFERROR(VLOOKUP(O4818,'2) Order Form'!$V$9:$V$905,1,FALSE),"Ikke med I order form"))</f>
        <v>Ikke med I order form</v>
      </c>
    </row>
    <row r="4819" spans="14:19">
      <c r="N4819" s="171" t="str">
        <f t="shared" si="231"/>
        <v>-</v>
      </c>
      <c r="O4819" s="172" t="str">
        <f>IF(B4819="NET","",IF(B4819="","",IFERROR(VLOOKUP(N4819,EAN!$A:$B,2,FALSE),"MANGLER - MÅ OPPDATERE EAN-FANEN")))</f>
        <v/>
      </c>
      <c r="P4819" s="171">
        <f t="shared" si="232"/>
        <v>0</v>
      </c>
      <c r="Q4819" s="171">
        <f t="shared" si="233"/>
        <v>0</v>
      </c>
      <c r="S4819" s="102" t="str">
        <f>IF(B4819="NET","",IFERROR(VLOOKUP(O4819,'2) Order Form'!$V$9:$V$905,1,FALSE),"Ikke med I order form"))</f>
        <v>Ikke med I order form</v>
      </c>
    </row>
    <row r="4820" spans="14:19">
      <c r="N4820" s="171" t="str">
        <f t="shared" si="231"/>
        <v>-</v>
      </c>
      <c r="O4820" s="172" t="str">
        <f>IF(B4820="NET","",IF(B4820="","",IFERROR(VLOOKUP(N4820,EAN!$A:$B,2,FALSE),"MANGLER - MÅ OPPDATERE EAN-FANEN")))</f>
        <v/>
      </c>
      <c r="P4820" s="171">
        <f t="shared" si="232"/>
        <v>0</v>
      </c>
      <c r="Q4820" s="171">
        <f t="shared" si="233"/>
        <v>0</v>
      </c>
      <c r="S4820" s="102" t="str">
        <f>IF(B4820="NET","",IFERROR(VLOOKUP(O4820,'2) Order Form'!$V$9:$V$905,1,FALSE),"Ikke med I order form"))</f>
        <v>Ikke med I order form</v>
      </c>
    </row>
    <row r="4821" spans="14:19">
      <c r="N4821" s="171" t="str">
        <f t="shared" si="231"/>
        <v>-</v>
      </c>
      <c r="O4821" s="172" t="str">
        <f>IF(B4821="NET","",IF(B4821="","",IFERROR(VLOOKUP(N4821,EAN!$A:$B,2,FALSE),"MANGLER - MÅ OPPDATERE EAN-FANEN")))</f>
        <v/>
      </c>
      <c r="P4821" s="171">
        <f t="shared" si="232"/>
        <v>0</v>
      </c>
      <c r="Q4821" s="171">
        <f t="shared" si="233"/>
        <v>0</v>
      </c>
      <c r="S4821" s="102" t="str">
        <f>IF(B4821="NET","",IFERROR(VLOOKUP(O4821,'2) Order Form'!$V$9:$V$905,1,FALSE),"Ikke med I order form"))</f>
        <v>Ikke med I order form</v>
      </c>
    </row>
    <row r="4822" spans="14:19">
      <c r="N4822" s="171" t="str">
        <f t="shared" si="231"/>
        <v>-</v>
      </c>
      <c r="O4822" s="172" t="str">
        <f>IF(B4822="NET","",IF(B4822="","",IFERROR(VLOOKUP(N4822,EAN!$A:$B,2,FALSE),"MANGLER - MÅ OPPDATERE EAN-FANEN")))</f>
        <v/>
      </c>
      <c r="P4822" s="171">
        <f t="shared" si="232"/>
        <v>0</v>
      </c>
      <c r="Q4822" s="171">
        <f t="shared" si="233"/>
        <v>0</v>
      </c>
      <c r="S4822" s="102" t="str">
        <f>IF(B4822="NET","",IFERROR(VLOOKUP(O4822,'2) Order Form'!$V$9:$V$905,1,FALSE),"Ikke med I order form"))</f>
        <v>Ikke med I order form</v>
      </c>
    </row>
    <row r="4823" spans="14:19">
      <c r="N4823" s="171" t="str">
        <f t="shared" si="231"/>
        <v>-</v>
      </c>
      <c r="O4823" s="172" t="str">
        <f>IF(B4823="NET","",IF(B4823="","",IFERROR(VLOOKUP(N4823,EAN!$A:$B,2,FALSE),"MANGLER - MÅ OPPDATERE EAN-FANEN")))</f>
        <v/>
      </c>
      <c r="P4823" s="171">
        <f t="shared" si="232"/>
        <v>0</v>
      </c>
      <c r="Q4823" s="171">
        <f t="shared" si="233"/>
        <v>0</v>
      </c>
      <c r="S4823" s="102" t="str">
        <f>IF(B4823="NET","",IFERROR(VLOOKUP(O4823,'2) Order Form'!$V$9:$V$905,1,FALSE),"Ikke med I order form"))</f>
        <v>Ikke med I order form</v>
      </c>
    </row>
    <row r="4824" spans="14:19">
      <c r="N4824" s="171" t="str">
        <f t="shared" si="231"/>
        <v>-</v>
      </c>
      <c r="O4824" s="172" t="str">
        <f>IF(B4824="NET","",IF(B4824="","",IFERROR(VLOOKUP(N4824,EAN!$A:$B,2,FALSE),"MANGLER - MÅ OPPDATERE EAN-FANEN")))</f>
        <v/>
      </c>
      <c r="P4824" s="171">
        <f t="shared" si="232"/>
        <v>0</v>
      </c>
      <c r="Q4824" s="171">
        <f t="shared" si="233"/>
        <v>0</v>
      </c>
      <c r="S4824" s="102" t="str">
        <f>IF(B4824="NET","",IFERROR(VLOOKUP(O4824,'2) Order Form'!$V$9:$V$905,1,FALSE),"Ikke med I order form"))</f>
        <v>Ikke med I order form</v>
      </c>
    </row>
    <row r="4825" spans="14:19">
      <c r="N4825" s="171" t="str">
        <f t="shared" si="231"/>
        <v>-</v>
      </c>
      <c r="O4825" s="172" t="str">
        <f>IF(B4825="NET","",IF(B4825="","",IFERROR(VLOOKUP(N4825,EAN!$A:$B,2,FALSE),"MANGLER - MÅ OPPDATERE EAN-FANEN")))</f>
        <v/>
      </c>
      <c r="P4825" s="171">
        <f t="shared" si="232"/>
        <v>0</v>
      </c>
      <c r="Q4825" s="171">
        <f t="shared" si="233"/>
        <v>0</v>
      </c>
      <c r="S4825" s="102" t="str">
        <f>IF(B4825="NET","",IFERROR(VLOOKUP(O4825,'2) Order Form'!$V$9:$V$905,1,FALSE),"Ikke med I order form"))</f>
        <v>Ikke med I order form</v>
      </c>
    </row>
    <row r="4826" spans="14:19">
      <c r="N4826" s="171" t="str">
        <f t="shared" si="231"/>
        <v>-</v>
      </c>
      <c r="O4826" s="172" t="str">
        <f>IF(B4826="NET","",IF(B4826="","",IFERROR(VLOOKUP(N4826,EAN!$A:$B,2,FALSE),"MANGLER - MÅ OPPDATERE EAN-FANEN")))</f>
        <v/>
      </c>
      <c r="P4826" s="171">
        <f t="shared" si="232"/>
        <v>0</v>
      </c>
      <c r="Q4826" s="171">
        <f t="shared" si="233"/>
        <v>0</v>
      </c>
      <c r="S4826" s="102" t="str">
        <f>IF(B4826="NET","",IFERROR(VLOOKUP(O4826,'2) Order Form'!$V$9:$V$905,1,FALSE),"Ikke med I order form"))</f>
        <v>Ikke med I order form</v>
      </c>
    </row>
    <row r="4827" spans="14:19">
      <c r="N4827" s="171" t="str">
        <f t="shared" si="231"/>
        <v>-</v>
      </c>
      <c r="O4827" s="172" t="str">
        <f>IF(B4827="NET","",IF(B4827="","",IFERROR(VLOOKUP(N4827,EAN!$A:$B,2,FALSE),"MANGLER - MÅ OPPDATERE EAN-FANEN")))</f>
        <v/>
      </c>
      <c r="P4827" s="171">
        <f t="shared" si="232"/>
        <v>0</v>
      </c>
      <c r="Q4827" s="171">
        <f t="shared" si="233"/>
        <v>0</v>
      </c>
      <c r="S4827" s="102" t="str">
        <f>IF(B4827="NET","",IFERROR(VLOOKUP(O4827,'2) Order Form'!$V$9:$V$905,1,FALSE),"Ikke med I order form"))</f>
        <v>Ikke med I order form</v>
      </c>
    </row>
    <row r="4828" spans="14:19">
      <c r="N4828" s="171" t="str">
        <f t="shared" si="231"/>
        <v>-</v>
      </c>
      <c r="O4828" s="172" t="str">
        <f>IF(B4828="NET","",IF(B4828="","",IFERROR(VLOOKUP(N4828,EAN!$A:$B,2,FALSE),"MANGLER - MÅ OPPDATERE EAN-FANEN")))</f>
        <v/>
      </c>
      <c r="P4828" s="171">
        <f t="shared" si="232"/>
        <v>0</v>
      </c>
      <c r="Q4828" s="171">
        <f t="shared" si="233"/>
        <v>0</v>
      </c>
      <c r="S4828" s="102" t="str">
        <f>IF(B4828="NET","",IFERROR(VLOOKUP(O4828,'2) Order Form'!$V$9:$V$905,1,FALSE),"Ikke med I order form"))</f>
        <v>Ikke med I order form</v>
      </c>
    </row>
    <row r="4829" spans="14:19">
      <c r="N4829" s="171" t="str">
        <f t="shared" si="231"/>
        <v>-</v>
      </c>
      <c r="O4829" s="172" t="str">
        <f>IF(B4829="NET","",IF(B4829="","",IFERROR(VLOOKUP(N4829,EAN!$A:$B,2,FALSE),"MANGLER - MÅ OPPDATERE EAN-FANEN")))</f>
        <v/>
      </c>
      <c r="P4829" s="171">
        <f t="shared" si="232"/>
        <v>0</v>
      </c>
      <c r="Q4829" s="171">
        <f t="shared" si="233"/>
        <v>0</v>
      </c>
      <c r="S4829" s="102" t="str">
        <f>IF(B4829="NET","",IFERROR(VLOOKUP(O4829,'2) Order Form'!$V$9:$V$905,1,FALSE),"Ikke med I order form"))</f>
        <v>Ikke med I order form</v>
      </c>
    </row>
    <row r="4830" spans="14:19">
      <c r="N4830" s="171" t="str">
        <f t="shared" si="231"/>
        <v>-</v>
      </c>
      <c r="O4830" s="172" t="str">
        <f>IF(B4830="NET","",IF(B4830="","",IFERROR(VLOOKUP(N4830,EAN!$A:$B,2,FALSE),"MANGLER - MÅ OPPDATERE EAN-FANEN")))</f>
        <v/>
      </c>
      <c r="P4830" s="171">
        <f t="shared" si="232"/>
        <v>0</v>
      </c>
      <c r="Q4830" s="171">
        <f t="shared" si="233"/>
        <v>0</v>
      </c>
      <c r="S4830" s="102" t="str">
        <f>IF(B4830="NET","",IFERROR(VLOOKUP(O4830,'2) Order Form'!$V$9:$V$905,1,FALSE),"Ikke med I order form"))</f>
        <v>Ikke med I order form</v>
      </c>
    </row>
    <row r="4831" spans="14:19">
      <c r="N4831" s="171" t="str">
        <f t="shared" si="231"/>
        <v>-</v>
      </c>
      <c r="O4831" s="172" t="str">
        <f>IF(B4831="NET","",IF(B4831="","",IFERROR(VLOOKUP(N4831,EAN!$A:$B,2,FALSE),"MANGLER - MÅ OPPDATERE EAN-FANEN")))</f>
        <v/>
      </c>
      <c r="P4831" s="171">
        <f t="shared" si="232"/>
        <v>0</v>
      </c>
      <c r="Q4831" s="171">
        <f t="shared" si="233"/>
        <v>0</v>
      </c>
      <c r="S4831" s="102" t="str">
        <f>IF(B4831="NET","",IFERROR(VLOOKUP(O4831,'2) Order Form'!$V$9:$V$905,1,FALSE),"Ikke med I order form"))</f>
        <v>Ikke med I order form</v>
      </c>
    </row>
    <row r="4832" spans="14:19">
      <c r="N4832" s="171" t="str">
        <f t="shared" si="231"/>
        <v>-</v>
      </c>
      <c r="O4832" s="172" t="str">
        <f>IF(B4832="NET","",IF(B4832="","",IFERROR(VLOOKUP(N4832,EAN!$A:$B,2,FALSE),"MANGLER - MÅ OPPDATERE EAN-FANEN")))</f>
        <v/>
      </c>
      <c r="P4832" s="171">
        <f t="shared" si="232"/>
        <v>0</v>
      </c>
      <c r="Q4832" s="171">
        <f t="shared" si="233"/>
        <v>0</v>
      </c>
      <c r="S4832" s="102" t="str">
        <f>IF(B4832="NET","",IFERROR(VLOOKUP(O4832,'2) Order Form'!$V$9:$V$905,1,FALSE),"Ikke med I order form"))</f>
        <v>Ikke med I order form</v>
      </c>
    </row>
    <row r="4833" spans="14:19">
      <c r="N4833" s="171" t="str">
        <f t="shared" si="231"/>
        <v>-</v>
      </c>
      <c r="O4833" s="172" t="str">
        <f>IF(B4833="NET","",IF(B4833="","",IFERROR(VLOOKUP(N4833,EAN!$A:$B,2,FALSE),"MANGLER - MÅ OPPDATERE EAN-FANEN")))</f>
        <v/>
      </c>
      <c r="P4833" s="171">
        <f t="shared" si="232"/>
        <v>0</v>
      </c>
      <c r="Q4833" s="171">
        <f t="shared" si="233"/>
        <v>0</v>
      </c>
      <c r="S4833" s="102" t="str">
        <f>IF(B4833="NET","",IFERROR(VLOOKUP(O4833,'2) Order Form'!$V$9:$V$905,1,FALSE),"Ikke med I order form"))</f>
        <v>Ikke med I order form</v>
      </c>
    </row>
    <row r="4834" spans="14:19">
      <c r="N4834" s="171" t="str">
        <f t="shared" si="231"/>
        <v>-</v>
      </c>
      <c r="O4834" s="172" t="str">
        <f>IF(B4834="NET","",IF(B4834="","",IFERROR(VLOOKUP(N4834,EAN!$A:$B,2,FALSE),"MANGLER - MÅ OPPDATERE EAN-FANEN")))</f>
        <v/>
      </c>
      <c r="P4834" s="171">
        <f t="shared" si="232"/>
        <v>0</v>
      </c>
      <c r="Q4834" s="171">
        <f t="shared" si="233"/>
        <v>0</v>
      </c>
      <c r="S4834" s="102" t="str">
        <f>IF(B4834="NET","",IFERROR(VLOOKUP(O4834,'2) Order Form'!$V$9:$V$905,1,FALSE),"Ikke med I order form"))</f>
        <v>Ikke med I order form</v>
      </c>
    </row>
    <row r="4835" spans="14:19">
      <c r="N4835" s="171" t="str">
        <f t="shared" si="231"/>
        <v>-</v>
      </c>
      <c r="O4835" s="172" t="str">
        <f>IF(B4835="NET","",IF(B4835="","",IFERROR(VLOOKUP(N4835,EAN!$A:$B,2,FALSE),"MANGLER - MÅ OPPDATERE EAN-FANEN")))</f>
        <v/>
      </c>
      <c r="P4835" s="171">
        <f t="shared" si="232"/>
        <v>0</v>
      </c>
      <c r="Q4835" s="171">
        <f t="shared" si="233"/>
        <v>0</v>
      </c>
      <c r="S4835" s="102" t="str">
        <f>IF(B4835="NET","",IFERROR(VLOOKUP(O4835,'2) Order Form'!$V$9:$V$905,1,FALSE),"Ikke med I order form"))</f>
        <v>Ikke med I order form</v>
      </c>
    </row>
    <row r="4836" spans="14:19">
      <c r="N4836" s="171" t="str">
        <f t="shared" si="231"/>
        <v>-</v>
      </c>
      <c r="O4836" s="172" t="str">
        <f>IF(B4836="NET","",IF(B4836="","",IFERROR(VLOOKUP(N4836,EAN!$A:$B,2,FALSE),"MANGLER - MÅ OPPDATERE EAN-FANEN")))</f>
        <v/>
      </c>
      <c r="P4836" s="171">
        <f t="shared" si="232"/>
        <v>0</v>
      </c>
      <c r="Q4836" s="171">
        <f t="shared" si="233"/>
        <v>0</v>
      </c>
      <c r="S4836" s="102" t="str">
        <f>IF(B4836="NET","",IFERROR(VLOOKUP(O4836,'2) Order Form'!$V$9:$V$905,1,FALSE),"Ikke med I order form"))</f>
        <v>Ikke med I order form</v>
      </c>
    </row>
    <row r="4837" spans="14:19">
      <c r="N4837" s="171" t="str">
        <f t="shared" si="231"/>
        <v>-</v>
      </c>
      <c r="O4837" s="172" t="str">
        <f>IF(B4837="NET","",IF(B4837="","",IFERROR(VLOOKUP(N4837,EAN!$A:$B,2,FALSE),"MANGLER - MÅ OPPDATERE EAN-FANEN")))</f>
        <v/>
      </c>
      <c r="P4837" s="171">
        <f t="shared" si="232"/>
        <v>0</v>
      </c>
      <c r="Q4837" s="171">
        <f t="shared" si="233"/>
        <v>0</v>
      </c>
      <c r="S4837" s="102" t="str">
        <f>IF(B4837="NET","",IFERROR(VLOOKUP(O4837,'2) Order Form'!$V$9:$V$905,1,FALSE),"Ikke med I order form"))</f>
        <v>Ikke med I order form</v>
      </c>
    </row>
    <row r="4838" spans="14:19">
      <c r="N4838" s="171" t="str">
        <f t="shared" si="231"/>
        <v>-</v>
      </c>
      <c r="O4838" s="172" t="str">
        <f>IF(B4838="NET","",IF(B4838="","",IFERROR(VLOOKUP(N4838,EAN!$A:$B,2,FALSE),"MANGLER - MÅ OPPDATERE EAN-FANEN")))</f>
        <v/>
      </c>
      <c r="P4838" s="171">
        <f t="shared" si="232"/>
        <v>0</v>
      </c>
      <c r="Q4838" s="171">
        <f t="shared" si="233"/>
        <v>0</v>
      </c>
      <c r="S4838" s="102" t="str">
        <f>IF(B4838="NET","",IFERROR(VLOOKUP(O4838,'2) Order Form'!$V$9:$V$905,1,FALSE),"Ikke med I order form"))</f>
        <v>Ikke med I order form</v>
      </c>
    </row>
    <row r="4839" spans="14:19">
      <c r="N4839" s="171" t="str">
        <f t="shared" si="231"/>
        <v>-</v>
      </c>
      <c r="O4839" s="172" t="str">
        <f>IF(B4839="NET","",IF(B4839="","",IFERROR(VLOOKUP(N4839,EAN!$A:$B,2,FALSE),"MANGLER - MÅ OPPDATERE EAN-FANEN")))</f>
        <v/>
      </c>
      <c r="P4839" s="171">
        <f t="shared" si="232"/>
        <v>0</v>
      </c>
      <c r="Q4839" s="171">
        <f t="shared" si="233"/>
        <v>0</v>
      </c>
      <c r="S4839" s="102" t="str">
        <f>IF(B4839="NET","",IFERROR(VLOOKUP(O4839,'2) Order Form'!$V$9:$V$905,1,FALSE),"Ikke med I order form"))</f>
        <v>Ikke med I order form</v>
      </c>
    </row>
    <row r="4840" spans="14:19">
      <c r="N4840" s="171" t="str">
        <f t="shared" si="231"/>
        <v>-</v>
      </c>
      <c r="O4840" s="172" t="str">
        <f>IF(B4840="NET","",IF(B4840="","",IFERROR(VLOOKUP(N4840,EAN!$A:$B,2,FALSE),"MANGLER - MÅ OPPDATERE EAN-FANEN")))</f>
        <v/>
      </c>
      <c r="P4840" s="171">
        <f t="shared" si="232"/>
        <v>0</v>
      </c>
      <c r="Q4840" s="171">
        <f t="shared" si="233"/>
        <v>0</v>
      </c>
      <c r="S4840" s="102" t="str">
        <f>IF(B4840="NET","",IFERROR(VLOOKUP(O4840,'2) Order Form'!$V$9:$V$905,1,FALSE),"Ikke med I order form"))</f>
        <v>Ikke med I order form</v>
      </c>
    </row>
    <row r="4841" spans="14:19">
      <c r="N4841" s="171" t="str">
        <f t="shared" si="231"/>
        <v>-</v>
      </c>
      <c r="O4841" s="172" t="str">
        <f>IF(B4841="NET","",IF(B4841="","",IFERROR(VLOOKUP(N4841,EAN!$A:$B,2,FALSE),"MANGLER - MÅ OPPDATERE EAN-FANEN")))</f>
        <v/>
      </c>
      <c r="P4841" s="171">
        <f t="shared" si="232"/>
        <v>0</v>
      </c>
      <c r="Q4841" s="171">
        <f t="shared" si="233"/>
        <v>0</v>
      </c>
      <c r="S4841" s="102" t="str">
        <f>IF(B4841="NET","",IFERROR(VLOOKUP(O4841,'2) Order Form'!$V$9:$V$905,1,FALSE),"Ikke med I order form"))</f>
        <v>Ikke med I order form</v>
      </c>
    </row>
    <row r="4842" spans="14:19">
      <c r="N4842" s="171" t="str">
        <f t="shared" si="231"/>
        <v>-</v>
      </c>
      <c r="O4842" s="172" t="str">
        <f>IF(B4842="NET","",IF(B4842="","",IFERROR(VLOOKUP(N4842,EAN!$A:$B,2,FALSE),"MANGLER - MÅ OPPDATERE EAN-FANEN")))</f>
        <v/>
      </c>
      <c r="P4842" s="171">
        <f t="shared" si="232"/>
        <v>0</v>
      </c>
      <c r="Q4842" s="171">
        <f t="shared" si="233"/>
        <v>0</v>
      </c>
      <c r="S4842" s="102" t="str">
        <f>IF(B4842="NET","",IFERROR(VLOOKUP(O4842,'2) Order Form'!$V$9:$V$905,1,FALSE),"Ikke med I order form"))</f>
        <v>Ikke med I order form</v>
      </c>
    </row>
    <row r="4843" spans="14:19">
      <c r="N4843" s="171" t="str">
        <f t="shared" si="231"/>
        <v>-</v>
      </c>
      <c r="O4843" s="172" t="str">
        <f>IF(B4843="NET","",IF(B4843="","",IFERROR(VLOOKUP(N4843,EAN!$A:$B,2,FALSE),"MANGLER - MÅ OPPDATERE EAN-FANEN")))</f>
        <v/>
      </c>
      <c r="P4843" s="171">
        <f t="shared" si="232"/>
        <v>0</v>
      </c>
      <c r="Q4843" s="171">
        <f t="shared" si="233"/>
        <v>0</v>
      </c>
      <c r="S4843" s="102" t="str">
        <f>IF(B4843="NET","",IFERROR(VLOOKUP(O4843,'2) Order Form'!$V$9:$V$905,1,FALSE),"Ikke med I order form"))</f>
        <v>Ikke med I order form</v>
      </c>
    </row>
    <row r="4844" spans="14:19">
      <c r="N4844" s="171" t="str">
        <f t="shared" si="231"/>
        <v>-</v>
      </c>
      <c r="O4844" s="172" t="str">
        <f>IF(B4844="NET","",IF(B4844="","",IFERROR(VLOOKUP(N4844,EAN!$A:$B,2,FALSE),"MANGLER - MÅ OPPDATERE EAN-FANEN")))</f>
        <v/>
      </c>
      <c r="P4844" s="171">
        <f t="shared" si="232"/>
        <v>0</v>
      </c>
      <c r="Q4844" s="171">
        <f t="shared" si="233"/>
        <v>0</v>
      </c>
      <c r="S4844" s="102" t="str">
        <f>IF(B4844="NET","",IFERROR(VLOOKUP(O4844,'2) Order Form'!$V$9:$V$905,1,FALSE),"Ikke med I order form"))</f>
        <v>Ikke med I order form</v>
      </c>
    </row>
    <row r="4845" spans="14:19">
      <c r="N4845" s="171" t="str">
        <f t="shared" si="231"/>
        <v>-</v>
      </c>
      <c r="O4845" s="172" t="str">
        <f>IF(B4845="NET","",IF(B4845="","",IFERROR(VLOOKUP(N4845,EAN!$A:$B,2,FALSE),"MANGLER - MÅ OPPDATERE EAN-FANEN")))</f>
        <v/>
      </c>
      <c r="P4845" s="171">
        <f t="shared" si="232"/>
        <v>0</v>
      </c>
      <c r="Q4845" s="171">
        <f t="shared" si="233"/>
        <v>0</v>
      </c>
      <c r="S4845" s="102" t="str">
        <f>IF(B4845="NET","",IFERROR(VLOOKUP(O4845,'2) Order Form'!$V$9:$V$905,1,FALSE),"Ikke med I order form"))</f>
        <v>Ikke med I order form</v>
      </c>
    </row>
    <row r="4846" spans="14:19">
      <c r="N4846" s="171" t="str">
        <f t="shared" si="231"/>
        <v>-</v>
      </c>
      <c r="O4846" s="172" t="str">
        <f>IF(B4846="NET","",IF(B4846="","",IFERROR(VLOOKUP(N4846,EAN!$A:$B,2,FALSE),"MANGLER - MÅ OPPDATERE EAN-FANEN")))</f>
        <v/>
      </c>
      <c r="P4846" s="171">
        <f t="shared" si="232"/>
        <v>0</v>
      </c>
      <c r="Q4846" s="171">
        <f t="shared" si="233"/>
        <v>0</v>
      </c>
      <c r="S4846" s="102" t="str">
        <f>IF(B4846="NET","",IFERROR(VLOOKUP(O4846,'2) Order Form'!$V$9:$V$905,1,FALSE),"Ikke med I order form"))</f>
        <v>Ikke med I order form</v>
      </c>
    </row>
    <row r="4847" spans="14:19">
      <c r="N4847" s="171" t="str">
        <f t="shared" si="231"/>
        <v>-</v>
      </c>
      <c r="O4847" s="172" t="str">
        <f>IF(B4847="NET","",IF(B4847="","",IFERROR(VLOOKUP(N4847,EAN!$A:$B,2,FALSE),"MANGLER - MÅ OPPDATERE EAN-FANEN")))</f>
        <v/>
      </c>
      <c r="P4847" s="171">
        <f t="shared" si="232"/>
        <v>0</v>
      </c>
      <c r="Q4847" s="171">
        <f t="shared" si="233"/>
        <v>0</v>
      </c>
      <c r="S4847" s="102" t="str">
        <f>IF(B4847="NET","",IFERROR(VLOOKUP(O4847,'2) Order Form'!$V$9:$V$905,1,FALSE),"Ikke med I order form"))</f>
        <v>Ikke med I order form</v>
      </c>
    </row>
    <row r="4848" spans="14:19">
      <c r="N4848" s="171" t="str">
        <f t="shared" si="231"/>
        <v>-</v>
      </c>
      <c r="O4848" s="172" t="str">
        <f>IF(B4848="NET","",IF(B4848="","",IFERROR(VLOOKUP(N4848,EAN!$A:$B,2,FALSE),"MANGLER - MÅ OPPDATERE EAN-FANEN")))</f>
        <v/>
      </c>
      <c r="P4848" s="171">
        <f t="shared" si="232"/>
        <v>0</v>
      </c>
      <c r="Q4848" s="171">
        <f t="shared" si="233"/>
        <v>0</v>
      </c>
      <c r="S4848" s="102" t="str">
        <f>IF(B4848="NET","",IFERROR(VLOOKUP(O4848,'2) Order Form'!$V$9:$V$905,1,FALSE),"Ikke med I order form"))</f>
        <v>Ikke med I order form</v>
      </c>
    </row>
    <row r="4849" spans="14:19">
      <c r="N4849" s="171" t="str">
        <f t="shared" si="231"/>
        <v>-</v>
      </c>
      <c r="O4849" s="172" t="str">
        <f>IF(B4849="NET","",IF(B4849="","",IFERROR(VLOOKUP(N4849,EAN!$A:$B,2,FALSE),"MANGLER - MÅ OPPDATERE EAN-FANEN")))</f>
        <v/>
      </c>
      <c r="P4849" s="171">
        <f t="shared" si="232"/>
        <v>0</v>
      </c>
      <c r="Q4849" s="171">
        <f t="shared" si="233"/>
        <v>0</v>
      </c>
      <c r="S4849" s="102" t="str">
        <f>IF(B4849="NET","",IFERROR(VLOOKUP(O4849,'2) Order Form'!$V$9:$V$905,1,FALSE),"Ikke med I order form"))</f>
        <v>Ikke med I order form</v>
      </c>
    </row>
    <row r="4850" spans="14:19">
      <c r="N4850" s="171" t="str">
        <f t="shared" si="231"/>
        <v>-</v>
      </c>
      <c r="O4850" s="172" t="str">
        <f>IF(B4850="NET","",IF(B4850="","",IFERROR(VLOOKUP(N4850,EAN!$A:$B,2,FALSE),"MANGLER - MÅ OPPDATERE EAN-FANEN")))</f>
        <v/>
      </c>
      <c r="P4850" s="171">
        <f t="shared" si="232"/>
        <v>0</v>
      </c>
      <c r="Q4850" s="171">
        <f t="shared" si="233"/>
        <v>0</v>
      </c>
      <c r="S4850" s="102" t="str">
        <f>IF(B4850="NET","",IFERROR(VLOOKUP(O4850,'2) Order Form'!$V$9:$V$905,1,FALSE),"Ikke med I order form"))</f>
        <v>Ikke med I order form</v>
      </c>
    </row>
    <row r="4851" spans="14:19">
      <c r="N4851" s="171" t="str">
        <f t="shared" si="231"/>
        <v>-</v>
      </c>
      <c r="O4851" s="172" t="str">
        <f>IF(B4851="NET","",IF(B4851="","",IFERROR(VLOOKUP(N4851,EAN!$A:$B,2,FALSE),"MANGLER - MÅ OPPDATERE EAN-FANEN")))</f>
        <v/>
      </c>
      <c r="P4851" s="171">
        <f t="shared" si="232"/>
        <v>0</v>
      </c>
      <c r="Q4851" s="171">
        <f t="shared" si="233"/>
        <v>0</v>
      </c>
      <c r="S4851" s="102" t="str">
        <f>IF(B4851="NET","",IFERROR(VLOOKUP(O4851,'2) Order Form'!$V$9:$V$905,1,FALSE),"Ikke med I order form"))</f>
        <v>Ikke med I order form</v>
      </c>
    </row>
    <row r="4852" spans="14:19">
      <c r="N4852" s="171" t="str">
        <f t="shared" si="231"/>
        <v>-</v>
      </c>
      <c r="O4852" s="172" t="str">
        <f>IF(B4852="NET","",IF(B4852="","",IFERROR(VLOOKUP(N4852,EAN!$A:$B,2,FALSE),"MANGLER - MÅ OPPDATERE EAN-FANEN")))</f>
        <v/>
      </c>
      <c r="P4852" s="171">
        <f t="shared" si="232"/>
        <v>0</v>
      </c>
      <c r="Q4852" s="171">
        <f t="shared" si="233"/>
        <v>0</v>
      </c>
      <c r="S4852" s="102" t="str">
        <f>IF(B4852="NET","",IFERROR(VLOOKUP(O4852,'2) Order Form'!$V$9:$V$905,1,FALSE),"Ikke med I order form"))</f>
        <v>Ikke med I order form</v>
      </c>
    </row>
    <row r="4853" spans="14:19">
      <c r="N4853" s="171" t="str">
        <f t="shared" si="231"/>
        <v>-</v>
      </c>
      <c r="O4853" s="172" t="str">
        <f>IF(B4853="NET","",IF(B4853="","",IFERROR(VLOOKUP(N4853,EAN!$A:$B,2,FALSE),"MANGLER - MÅ OPPDATERE EAN-FANEN")))</f>
        <v/>
      </c>
      <c r="P4853" s="171">
        <f t="shared" si="232"/>
        <v>0</v>
      </c>
      <c r="Q4853" s="171">
        <f t="shared" si="233"/>
        <v>0</v>
      </c>
      <c r="S4853" s="102" t="str">
        <f>IF(B4853="NET","",IFERROR(VLOOKUP(O4853,'2) Order Form'!$V$9:$V$905,1,FALSE),"Ikke med I order form"))</f>
        <v>Ikke med I order form</v>
      </c>
    </row>
    <row r="4854" spans="14:19">
      <c r="N4854" s="171" t="str">
        <f t="shared" si="231"/>
        <v>-</v>
      </c>
      <c r="O4854" s="172" t="str">
        <f>IF(B4854="NET","",IF(B4854="","",IFERROR(VLOOKUP(N4854,EAN!$A:$B,2,FALSE),"MANGLER - MÅ OPPDATERE EAN-FANEN")))</f>
        <v/>
      </c>
      <c r="P4854" s="171">
        <f t="shared" si="232"/>
        <v>0</v>
      </c>
      <c r="Q4854" s="171">
        <f t="shared" si="233"/>
        <v>0</v>
      </c>
      <c r="S4854" s="102" t="str">
        <f>IF(B4854="NET","",IFERROR(VLOOKUP(O4854,'2) Order Form'!$V$9:$V$905,1,FALSE),"Ikke med I order form"))</f>
        <v>Ikke med I order form</v>
      </c>
    </row>
    <row r="4855" spans="14:19">
      <c r="N4855" s="171" t="str">
        <f t="shared" si="231"/>
        <v>-</v>
      </c>
      <c r="O4855" s="172" t="str">
        <f>IF(B4855="NET","",IF(B4855="","",IFERROR(VLOOKUP(N4855,EAN!$A:$B,2,FALSE),"MANGLER - MÅ OPPDATERE EAN-FANEN")))</f>
        <v/>
      </c>
      <c r="P4855" s="171">
        <f t="shared" si="232"/>
        <v>0</v>
      </c>
      <c r="Q4855" s="171">
        <f t="shared" si="233"/>
        <v>0</v>
      </c>
      <c r="S4855" s="102" t="str">
        <f>IF(B4855="NET","",IFERROR(VLOOKUP(O4855,'2) Order Form'!$V$9:$V$905,1,FALSE),"Ikke med I order form"))</f>
        <v>Ikke med I order form</v>
      </c>
    </row>
    <row r="4856" spans="14:19">
      <c r="N4856" s="171" t="str">
        <f t="shared" si="231"/>
        <v>-</v>
      </c>
      <c r="O4856" s="172" t="str">
        <f>IF(B4856="NET","",IF(B4856="","",IFERROR(VLOOKUP(N4856,EAN!$A:$B,2,FALSE),"MANGLER - MÅ OPPDATERE EAN-FANEN")))</f>
        <v/>
      </c>
      <c r="P4856" s="171">
        <f t="shared" si="232"/>
        <v>0</v>
      </c>
      <c r="Q4856" s="171">
        <f t="shared" si="233"/>
        <v>0</v>
      </c>
      <c r="S4856" s="102" t="str">
        <f>IF(B4856="NET","",IFERROR(VLOOKUP(O4856,'2) Order Form'!$V$9:$V$905,1,FALSE),"Ikke med I order form"))</f>
        <v>Ikke med I order form</v>
      </c>
    </row>
    <row r="4857" spans="14:19">
      <c r="N4857" s="171" t="str">
        <f t="shared" si="231"/>
        <v>-</v>
      </c>
      <c r="O4857" s="172" t="str">
        <f>IF(B4857="NET","",IF(B4857="","",IFERROR(VLOOKUP(N4857,EAN!$A:$B,2,FALSE),"MANGLER - MÅ OPPDATERE EAN-FANEN")))</f>
        <v/>
      </c>
      <c r="P4857" s="171">
        <f t="shared" si="232"/>
        <v>0</v>
      </c>
      <c r="Q4857" s="171">
        <f t="shared" si="233"/>
        <v>0</v>
      </c>
      <c r="S4857" s="102" t="str">
        <f>IF(B4857="NET","",IFERROR(VLOOKUP(O4857,'2) Order Form'!$V$9:$V$905,1,FALSE),"Ikke med I order form"))</f>
        <v>Ikke med I order form</v>
      </c>
    </row>
    <row r="4858" spans="14:19">
      <c r="N4858" s="171" t="str">
        <f t="shared" si="231"/>
        <v>-</v>
      </c>
      <c r="O4858" s="172" t="str">
        <f>IF(B4858="NET","",IF(B4858="","",IFERROR(VLOOKUP(N4858,EAN!$A:$B,2,FALSE),"MANGLER - MÅ OPPDATERE EAN-FANEN")))</f>
        <v/>
      </c>
      <c r="P4858" s="171">
        <f t="shared" si="232"/>
        <v>0</v>
      </c>
      <c r="Q4858" s="171">
        <f t="shared" si="233"/>
        <v>0</v>
      </c>
      <c r="S4858" s="102" t="str">
        <f>IF(B4858="NET","",IFERROR(VLOOKUP(O4858,'2) Order Form'!$V$9:$V$905,1,FALSE),"Ikke med I order form"))</f>
        <v>Ikke med I order form</v>
      </c>
    </row>
    <row r="4859" spans="14:19">
      <c r="N4859" s="171" t="str">
        <f t="shared" si="231"/>
        <v>-</v>
      </c>
      <c r="O4859" s="172" t="str">
        <f>IF(B4859="NET","",IF(B4859="","",IFERROR(VLOOKUP(N4859,EAN!$A:$B,2,FALSE),"MANGLER - MÅ OPPDATERE EAN-FANEN")))</f>
        <v/>
      </c>
      <c r="P4859" s="171">
        <f t="shared" si="232"/>
        <v>0</v>
      </c>
      <c r="Q4859" s="171">
        <f t="shared" si="233"/>
        <v>0</v>
      </c>
      <c r="S4859" s="102" t="str">
        <f>IF(B4859="NET","",IFERROR(VLOOKUP(O4859,'2) Order Form'!$V$9:$V$905,1,FALSE),"Ikke med I order form"))</f>
        <v>Ikke med I order form</v>
      </c>
    </row>
    <row r="4860" spans="14:19">
      <c r="N4860" s="171" t="str">
        <f t="shared" si="231"/>
        <v>-</v>
      </c>
      <c r="O4860" s="172" t="str">
        <f>IF(B4860="NET","",IF(B4860="","",IFERROR(VLOOKUP(N4860,EAN!$A:$B,2,FALSE),"MANGLER - MÅ OPPDATERE EAN-FANEN")))</f>
        <v/>
      </c>
      <c r="P4860" s="171">
        <f t="shared" si="232"/>
        <v>0</v>
      </c>
      <c r="Q4860" s="171">
        <f t="shared" si="233"/>
        <v>0</v>
      </c>
      <c r="S4860" s="102" t="str">
        <f>IF(B4860="NET","",IFERROR(VLOOKUP(O4860,'2) Order Form'!$V$9:$V$905,1,FALSE),"Ikke med I order form"))</f>
        <v>Ikke med I order form</v>
      </c>
    </row>
    <row r="4861" spans="14:19">
      <c r="N4861" s="171" t="str">
        <f t="shared" si="231"/>
        <v>-</v>
      </c>
      <c r="O4861" s="172" t="str">
        <f>IF(B4861="NET","",IF(B4861="","",IFERROR(VLOOKUP(N4861,EAN!$A:$B,2,FALSE),"MANGLER - MÅ OPPDATERE EAN-FANEN")))</f>
        <v/>
      </c>
      <c r="P4861" s="171">
        <f t="shared" si="232"/>
        <v>0</v>
      </c>
      <c r="Q4861" s="171">
        <f t="shared" si="233"/>
        <v>0</v>
      </c>
      <c r="S4861" s="102" t="str">
        <f>IF(B4861="NET","",IFERROR(VLOOKUP(O4861,'2) Order Form'!$V$9:$V$905,1,FALSE),"Ikke med I order form"))</f>
        <v>Ikke med I order form</v>
      </c>
    </row>
    <row r="4862" spans="14:19">
      <c r="N4862" s="171" t="str">
        <f t="shared" si="231"/>
        <v>-</v>
      </c>
      <c r="O4862" s="172" t="str">
        <f>IF(B4862="NET","",IF(B4862="","",IFERROR(VLOOKUP(N4862,EAN!$A:$B,2,FALSE),"MANGLER - MÅ OPPDATERE EAN-FANEN")))</f>
        <v/>
      </c>
      <c r="P4862" s="171">
        <f t="shared" si="232"/>
        <v>0</v>
      </c>
      <c r="Q4862" s="171">
        <f t="shared" si="233"/>
        <v>0</v>
      </c>
      <c r="S4862" s="102" t="str">
        <f>IF(B4862="NET","",IFERROR(VLOOKUP(O4862,'2) Order Form'!$V$9:$V$905,1,FALSE),"Ikke med I order form"))</f>
        <v>Ikke med I order form</v>
      </c>
    </row>
    <row r="4863" spans="14:19">
      <c r="N4863" s="171" t="str">
        <f t="shared" si="231"/>
        <v>-</v>
      </c>
      <c r="O4863" s="172" t="str">
        <f>IF(B4863="NET","",IF(B4863="","",IFERROR(VLOOKUP(N4863,EAN!$A:$B,2,FALSE),"MANGLER - MÅ OPPDATERE EAN-FANEN")))</f>
        <v/>
      </c>
      <c r="P4863" s="171">
        <f t="shared" si="232"/>
        <v>0</v>
      </c>
      <c r="Q4863" s="171">
        <f t="shared" si="233"/>
        <v>0</v>
      </c>
      <c r="S4863" s="102" t="str">
        <f>IF(B4863="NET","",IFERROR(VLOOKUP(O4863,'2) Order Form'!$V$9:$V$905,1,FALSE),"Ikke med I order form"))</f>
        <v>Ikke med I order form</v>
      </c>
    </row>
    <row r="4864" spans="14:19">
      <c r="N4864" s="171" t="str">
        <f t="shared" si="231"/>
        <v>-</v>
      </c>
      <c r="O4864" s="172" t="str">
        <f>IF(B4864="NET","",IF(B4864="","",IFERROR(VLOOKUP(N4864,EAN!$A:$B,2,FALSE),"MANGLER - MÅ OPPDATERE EAN-FANEN")))</f>
        <v/>
      </c>
      <c r="P4864" s="171">
        <f t="shared" si="232"/>
        <v>0</v>
      </c>
      <c r="Q4864" s="171">
        <f t="shared" si="233"/>
        <v>0</v>
      </c>
      <c r="S4864" s="102" t="str">
        <f>IF(B4864="NET","",IFERROR(VLOOKUP(O4864,'2) Order Form'!$V$9:$V$905,1,FALSE),"Ikke med I order form"))</f>
        <v>Ikke med I order form</v>
      </c>
    </row>
    <row r="4865" spans="14:19">
      <c r="N4865" s="171" t="str">
        <f t="shared" si="231"/>
        <v>-</v>
      </c>
      <c r="O4865" s="172" t="str">
        <f>IF(B4865="NET","",IF(B4865="","",IFERROR(VLOOKUP(N4865,EAN!$A:$B,2,FALSE),"MANGLER - MÅ OPPDATERE EAN-FANEN")))</f>
        <v/>
      </c>
      <c r="P4865" s="171">
        <f t="shared" si="232"/>
        <v>0</v>
      </c>
      <c r="Q4865" s="171">
        <f t="shared" si="233"/>
        <v>0</v>
      </c>
      <c r="S4865" s="102" t="str">
        <f>IF(B4865="NET","",IFERROR(VLOOKUP(O4865,'2) Order Form'!$V$9:$V$905,1,FALSE),"Ikke med I order form"))</f>
        <v>Ikke med I order form</v>
      </c>
    </row>
    <row r="4866" spans="14:19">
      <c r="N4866" s="171" t="str">
        <f t="shared" si="231"/>
        <v>-</v>
      </c>
      <c r="O4866" s="172" t="str">
        <f>IF(B4866="NET","",IF(B4866="","",IFERROR(VLOOKUP(N4866,EAN!$A:$B,2,FALSE),"MANGLER - MÅ OPPDATERE EAN-FANEN")))</f>
        <v/>
      </c>
      <c r="P4866" s="171">
        <f t="shared" si="232"/>
        <v>0</v>
      </c>
      <c r="Q4866" s="171">
        <f t="shared" si="233"/>
        <v>0</v>
      </c>
      <c r="S4866" s="102" t="str">
        <f>IF(B4866="NET","",IFERROR(VLOOKUP(O4866,'2) Order Form'!$V$9:$V$905,1,FALSE),"Ikke med I order form"))</f>
        <v>Ikke med I order form</v>
      </c>
    </row>
    <row r="4867" spans="14:19">
      <c r="N4867" s="171" t="str">
        <f t="shared" si="231"/>
        <v>-</v>
      </c>
      <c r="O4867" s="172" t="str">
        <f>IF(B4867="NET","",IF(B4867="","",IFERROR(VLOOKUP(N4867,EAN!$A:$B,2,FALSE),"MANGLER - MÅ OPPDATERE EAN-FANEN")))</f>
        <v/>
      </c>
      <c r="P4867" s="171">
        <f t="shared" si="232"/>
        <v>0</v>
      </c>
      <c r="Q4867" s="171">
        <f t="shared" si="233"/>
        <v>0</v>
      </c>
      <c r="S4867" s="102" t="str">
        <f>IF(B4867="NET","",IFERROR(VLOOKUP(O4867,'2) Order Form'!$V$9:$V$905,1,FALSE),"Ikke med I order form"))</f>
        <v>Ikke med I order form</v>
      </c>
    </row>
    <row r="4868" spans="14:19">
      <c r="N4868" s="171" t="str">
        <f t="shared" si="231"/>
        <v>-</v>
      </c>
      <c r="O4868" s="172" t="str">
        <f>IF(B4868="NET","",IF(B4868="","",IFERROR(VLOOKUP(N4868,EAN!$A:$B,2,FALSE),"MANGLER - MÅ OPPDATERE EAN-FANEN")))</f>
        <v/>
      </c>
      <c r="P4868" s="171">
        <f t="shared" si="232"/>
        <v>0</v>
      </c>
      <c r="Q4868" s="171">
        <f t="shared" si="233"/>
        <v>0</v>
      </c>
      <c r="S4868" s="102" t="str">
        <f>IF(B4868="NET","",IFERROR(VLOOKUP(O4868,'2) Order Form'!$V$9:$V$905,1,FALSE),"Ikke med I order form"))</f>
        <v>Ikke med I order form</v>
      </c>
    </row>
    <row r="4869" spans="14:19">
      <c r="N4869" s="171" t="str">
        <f t="shared" si="231"/>
        <v>-</v>
      </c>
      <c r="O4869" s="172" t="str">
        <f>IF(B4869="NET","",IF(B4869="","",IFERROR(VLOOKUP(N4869,EAN!$A:$B,2,FALSE),"MANGLER - MÅ OPPDATERE EAN-FANEN")))</f>
        <v/>
      </c>
      <c r="P4869" s="171">
        <f t="shared" si="232"/>
        <v>0</v>
      </c>
      <c r="Q4869" s="171">
        <f t="shared" si="233"/>
        <v>0</v>
      </c>
      <c r="S4869" s="102" t="str">
        <f>IF(B4869="NET","",IFERROR(VLOOKUP(O4869,'2) Order Form'!$V$9:$V$905,1,FALSE),"Ikke med I order form"))</f>
        <v>Ikke med I order form</v>
      </c>
    </row>
    <row r="4870" spans="14:19">
      <c r="N4870" s="171" t="str">
        <f t="shared" si="231"/>
        <v>-</v>
      </c>
      <c r="O4870" s="172" t="str">
        <f>IF(B4870="NET","",IF(B4870="","",IFERROR(VLOOKUP(N4870,EAN!$A:$B,2,FALSE),"MANGLER - MÅ OPPDATERE EAN-FANEN")))</f>
        <v/>
      </c>
      <c r="P4870" s="171">
        <f t="shared" si="232"/>
        <v>0</v>
      </c>
      <c r="Q4870" s="171">
        <f t="shared" si="233"/>
        <v>0</v>
      </c>
      <c r="S4870" s="102" t="str">
        <f>IF(B4870="NET","",IFERROR(VLOOKUP(O4870,'2) Order Form'!$V$9:$V$905,1,FALSE),"Ikke med I order form"))</f>
        <v>Ikke med I order form</v>
      </c>
    </row>
    <row r="4871" spans="14:19">
      <c r="N4871" s="171" t="str">
        <f t="shared" si="231"/>
        <v>-</v>
      </c>
      <c r="O4871" s="172" t="str">
        <f>IF(B4871="NET","",IF(B4871="","",IFERROR(VLOOKUP(N4871,EAN!$A:$B,2,FALSE),"MANGLER - MÅ OPPDATERE EAN-FANEN")))</f>
        <v/>
      </c>
      <c r="P4871" s="171">
        <f t="shared" si="232"/>
        <v>0</v>
      </c>
      <c r="Q4871" s="171">
        <f t="shared" si="233"/>
        <v>0</v>
      </c>
      <c r="S4871" s="102" t="str">
        <f>IF(B4871="NET","",IFERROR(VLOOKUP(O4871,'2) Order Form'!$V$9:$V$905,1,FALSE),"Ikke med I order form"))</f>
        <v>Ikke med I order form</v>
      </c>
    </row>
    <row r="4872" spans="14:19">
      <c r="N4872" s="171" t="str">
        <f t="shared" si="231"/>
        <v>-</v>
      </c>
      <c r="O4872" s="172" t="str">
        <f>IF(B4872="NET","",IF(B4872="","",IFERROR(VLOOKUP(N4872,EAN!$A:$B,2,FALSE),"MANGLER - MÅ OPPDATERE EAN-FANEN")))</f>
        <v/>
      </c>
      <c r="P4872" s="171">
        <f t="shared" si="232"/>
        <v>0</v>
      </c>
      <c r="Q4872" s="171">
        <f t="shared" si="233"/>
        <v>0</v>
      </c>
      <c r="S4872" s="102" t="str">
        <f>IF(B4872="NET","",IFERROR(VLOOKUP(O4872,'2) Order Form'!$V$9:$V$905,1,FALSE),"Ikke med I order form"))</f>
        <v>Ikke med I order form</v>
      </c>
    </row>
    <row r="4873" spans="14:19">
      <c r="N4873" s="171" t="str">
        <f t="shared" si="231"/>
        <v>-</v>
      </c>
      <c r="O4873" s="172" t="str">
        <f>IF(B4873="NET","",IF(B4873="","",IFERROR(VLOOKUP(N4873,EAN!$A:$B,2,FALSE),"MANGLER - MÅ OPPDATERE EAN-FANEN")))</f>
        <v/>
      </c>
      <c r="P4873" s="171">
        <f t="shared" si="232"/>
        <v>0</v>
      </c>
      <c r="Q4873" s="171">
        <f t="shared" si="233"/>
        <v>0</v>
      </c>
      <c r="S4873" s="102" t="str">
        <f>IF(B4873="NET","",IFERROR(VLOOKUP(O4873,'2) Order Form'!$V$9:$V$905,1,FALSE),"Ikke med I order form"))</f>
        <v>Ikke med I order form</v>
      </c>
    </row>
    <row r="4874" spans="14:19">
      <c r="N4874" s="171" t="str">
        <f t="shared" si="231"/>
        <v>-</v>
      </c>
      <c r="O4874" s="172" t="str">
        <f>IF(B4874="NET","",IF(B4874="","",IFERROR(VLOOKUP(N4874,EAN!$A:$B,2,FALSE),"MANGLER - MÅ OPPDATERE EAN-FANEN")))</f>
        <v/>
      </c>
      <c r="P4874" s="171">
        <f t="shared" si="232"/>
        <v>0</v>
      </c>
      <c r="Q4874" s="171">
        <f t="shared" si="233"/>
        <v>0</v>
      </c>
      <c r="S4874" s="102" t="str">
        <f>IF(B4874="NET","",IFERROR(VLOOKUP(O4874,'2) Order Form'!$V$9:$V$905,1,FALSE),"Ikke med I order form"))</f>
        <v>Ikke med I order form</v>
      </c>
    </row>
    <row r="4875" spans="14:19">
      <c r="N4875" s="171" t="str">
        <f t="shared" ref="N4875:N4938" si="234">CONCATENATE(A4875,"-",D4875)</f>
        <v>-</v>
      </c>
      <c r="O4875" s="172" t="str">
        <f>IF(B4875="NET","",IF(B4875="","",IFERROR(VLOOKUP(N4875,EAN!$A:$B,2,FALSE),"MANGLER - MÅ OPPDATERE EAN-FANEN")))</f>
        <v/>
      </c>
      <c r="P4875" s="171">
        <f t="shared" ref="P4875:P4938" si="235">H4875</f>
        <v>0</v>
      </c>
      <c r="Q4875" s="171">
        <f t="shared" ref="Q4875:Q4938" si="236">L4875</f>
        <v>0</v>
      </c>
      <c r="S4875" s="102" t="str">
        <f>IF(B4875="NET","",IFERROR(VLOOKUP(O4875,'2) Order Form'!$V$9:$V$905,1,FALSE),"Ikke med I order form"))</f>
        <v>Ikke med I order form</v>
      </c>
    </row>
    <row r="4876" spans="14:19">
      <c r="N4876" s="171" t="str">
        <f t="shared" si="234"/>
        <v>-</v>
      </c>
      <c r="O4876" s="172" t="str">
        <f>IF(B4876="NET","",IF(B4876="","",IFERROR(VLOOKUP(N4876,EAN!$A:$B,2,FALSE),"MANGLER - MÅ OPPDATERE EAN-FANEN")))</f>
        <v/>
      </c>
      <c r="P4876" s="171">
        <f t="shared" si="235"/>
        <v>0</v>
      </c>
      <c r="Q4876" s="171">
        <f t="shared" si="236"/>
        <v>0</v>
      </c>
      <c r="S4876" s="102" t="str">
        <f>IF(B4876="NET","",IFERROR(VLOOKUP(O4876,'2) Order Form'!$V$9:$V$905,1,FALSE),"Ikke med I order form"))</f>
        <v>Ikke med I order form</v>
      </c>
    </row>
    <row r="4877" spans="14:19">
      <c r="N4877" s="171" t="str">
        <f t="shared" si="234"/>
        <v>-</v>
      </c>
      <c r="O4877" s="172" t="str">
        <f>IF(B4877="NET","",IF(B4877="","",IFERROR(VLOOKUP(N4877,EAN!$A:$B,2,FALSE),"MANGLER - MÅ OPPDATERE EAN-FANEN")))</f>
        <v/>
      </c>
      <c r="P4877" s="171">
        <f t="shared" si="235"/>
        <v>0</v>
      </c>
      <c r="Q4877" s="171">
        <f t="shared" si="236"/>
        <v>0</v>
      </c>
      <c r="S4877" s="102" t="str">
        <f>IF(B4877="NET","",IFERROR(VLOOKUP(O4877,'2) Order Form'!$V$9:$V$905,1,FALSE),"Ikke med I order form"))</f>
        <v>Ikke med I order form</v>
      </c>
    </row>
    <row r="4878" spans="14:19">
      <c r="N4878" s="171" t="str">
        <f t="shared" si="234"/>
        <v>-</v>
      </c>
      <c r="O4878" s="172" t="str">
        <f>IF(B4878="NET","",IF(B4878="","",IFERROR(VLOOKUP(N4878,EAN!$A:$B,2,FALSE),"MANGLER - MÅ OPPDATERE EAN-FANEN")))</f>
        <v/>
      </c>
      <c r="P4878" s="171">
        <f t="shared" si="235"/>
        <v>0</v>
      </c>
      <c r="Q4878" s="171">
        <f t="shared" si="236"/>
        <v>0</v>
      </c>
      <c r="S4878" s="102" t="str">
        <f>IF(B4878="NET","",IFERROR(VLOOKUP(O4878,'2) Order Form'!$V$9:$V$905,1,FALSE),"Ikke med I order form"))</f>
        <v>Ikke med I order form</v>
      </c>
    </row>
    <row r="4879" spans="14:19">
      <c r="N4879" s="171" t="str">
        <f t="shared" si="234"/>
        <v>-</v>
      </c>
      <c r="O4879" s="172" t="str">
        <f>IF(B4879="NET","",IF(B4879="","",IFERROR(VLOOKUP(N4879,EAN!$A:$B,2,FALSE),"MANGLER - MÅ OPPDATERE EAN-FANEN")))</f>
        <v/>
      </c>
      <c r="P4879" s="171">
        <f t="shared" si="235"/>
        <v>0</v>
      </c>
      <c r="Q4879" s="171">
        <f t="shared" si="236"/>
        <v>0</v>
      </c>
      <c r="S4879" s="102" t="str">
        <f>IF(B4879="NET","",IFERROR(VLOOKUP(O4879,'2) Order Form'!$V$9:$V$905,1,FALSE),"Ikke med I order form"))</f>
        <v>Ikke med I order form</v>
      </c>
    </row>
    <row r="4880" spans="14:19">
      <c r="N4880" s="171" t="str">
        <f t="shared" si="234"/>
        <v>-</v>
      </c>
      <c r="O4880" s="172" t="str">
        <f>IF(B4880="NET","",IF(B4880="","",IFERROR(VLOOKUP(N4880,EAN!$A:$B,2,FALSE),"MANGLER - MÅ OPPDATERE EAN-FANEN")))</f>
        <v/>
      </c>
      <c r="P4880" s="171">
        <f t="shared" si="235"/>
        <v>0</v>
      </c>
      <c r="Q4880" s="171">
        <f t="shared" si="236"/>
        <v>0</v>
      </c>
      <c r="S4880" s="102" t="str">
        <f>IF(B4880="NET","",IFERROR(VLOOKUP(O4880,'2) Order Form'!$V$9:$V$905,1,FALSE),"Ikke med I order form"))</f>
        <v>Ikke med I order form</v>
      </c>
    </row>
    <row r="4881" spans="14:19">
      <c r="N4881" s="171" t="str">
        <f t="shared" si="234"/>
        <v>-</v>
      </c>
      <c r="O4881" s="172" t="str">
        <f>IF(B4881="NET","",IF(B4881="","",IFERROR(VLOOKUP(N4881,EAN!$A:$B,2,FALSE),"MANGLER - MÅ OPPDATERE EAN-FANEN")))</f>
        <v/>
      </c>
      <c r="P4881" s="171">
        <f t="shared" si="235"/>
        <v>0</v>
      </c>
      <c r="Q4881" s="171">
        <f t="shared" si="236"/>
        <v>0</v>
      </c>
      <c r="S4881" s="102" t="str">
        <f>IF(B4881="NET","",IFERROR(VLOOKUP(O4881,'2) Order Form'!$V$9:$V$905,1,FALSE),"Ikke med I order form"))</f>
        <v>Ikke med I order form</v>
      </c>
    </row>
    <row r="4882" spans="14:19">
      <c r="N4882" s="171" t="str">
        <f t="shared" si="234"/>
        <v>-</v>
      </c>
      <c r="O4882" s="172" t="str">
        <f>IF(B4882="NET","",IF(B4882="","",IFERROR(VLOOKUP(N4882,EAN!$A:$B,2,FALSE),"MANGLER - MÅ OPPDATERE EAN-FANEN")))</f>
        <v/>
      </c>
      <c r="P4882" s="171">
        <f t="shared" si="235"/>
        <v>0</v>
      </c>
      <c r="Q4882" s="171">
        <f t="shared" si="236"/>
        <v>0</v>
      </c>
      <c r="S4882" s="102" t="str">
        <f>IF(B4882="NET","",IFERROR(VLOOKUP(O4882,'2) Order Form'!$V$9:$V$905,1,FALSE),"Ikke med I order form"))</f>
        <v>Ikke med I order form</v>
      </c>
    </row>
    <row r="4883" spans="14:19">
      <c r="N4883" s="171" t="str">
        <f t="shared" si="234"/>
        <v>-</v>
      </c>
      <c r="O4883" s="172" t="str">
        <f>IF(B4883="NET","",IF(B4883="","",IFERROR(VLOOKUP(N4883,EAN!$A:$B,2,FALSE),"MANGLER - MÅ OPPDATERE EAN-FANEN")))</f>
        <v/>
      </c>
      <c r="P4883" s="171">
        <f t="shared" si="235"/>
        <v>0</v>
      </c>
      <c r="Q4883" s="171">
        <f t="shared" si="236"/>
        <v>0</v>
      </c>
      <c r="S4883" s="102" t="str">
        <f>IF(B4883="NET","",IFERROR(VLOOKUP(O4883,'2) Order Form'!$V$9:$V$905,1,FALSE),"Ikke med I order form"))</f>
        <v>Ikke med I order form</v>
      </c>
    </row>
    <row r="4884" spans="14:19">
      <c r="N4884" s="171" t="str">
        <f t="shared" si="234"/>
        <v>-</v>
      </c>
      <c r="O4884" s="172" t="str">
        <f>IF(B4884="NET","",IF(B4884="","",IFERROR(VLOOKUP(N4884,EAN!$A:$B,2,FALSE),"MANGLER - MÅ OPPDATERE EAN-FANEN")))</f>
        <v/>
      </c>
      <c r="P4884" s="171">
        <f t="shared" si="235"/>
        <v>0</v>
      </c>
      <c r="Q4884" s="171">
        <f t="shared" si="236"/>
        <v>0</v>
      </c>
      <c r="S4884" s="102" t="str">
        <f>IF(B4884="NET","",IFERROR(VLOOKUP(O4884,'2) Order Form'!$V$9:$V$905,1,FALSE),"Ikke med I order form"))</f>
        <v>Ikke med I order form</v>
      </c>
    </row>
    <row r="4885" spans="14:19">
      <c r="N4885" s="171" t="str">
        <f t="shared" si="234"/>
        <v>-</v>
      </c>
      <c r="O4885" s="172" t="str">
        <f>IF(B4885="NET","",IF(B4885="","",IFERROR(VLOOKUP(N4885,EAN!$A:$B,2,FALSE),"MANGLER - MÅ OPPDATERE EAN-FANEN")))</f>
        <v/>
      </c>
      <c r="P4885" s="171">
        <f t="shared" si="235"/>
        <v>0</v>
      </c>
      <c r="Q4885" s="171">
        <f t="shared" si="236"/>
        <v>0</v>
      </c>
      <c r="S4885" s="102" t="str">
        <f>IF(B4885="NET","",IFERROR(VLOOKUP(O4885,'2) Order Form'!$V$9:$V$905,1,FALSE),"Ikke med I order form"))</f>
        <v>Ikke med I order form</v>
      </c>
    </row>
    <row r="4886" spans="14:19">
      <c r="N4886" s="171" t="str">
        <f t="shared" si="234"/>
        <v>-</v>
      </c>
      <c r="O4886" s="172" t="str">
        <f>IF(B4886="NET","",IF(B4886="","",IFERROR(VLOOKUP(N4886,EAN!$A:$B,2,FALSE),"MANGLER - MÅ OPPDATERE EAN-FANEN")))</f>
        <v/>
      </c>
      <c r="P4886" s="171">
        <f t="shared" si="235"/>
        <v>0</v>
      </c>
      <c r="Q4886" s="171">
        <f t="shared" si="236"/>
        <v>0</v>
      </c>
      <c r="S4886" s="102" t="str">
        <f>IF(B4886="NET","",IFERROR(VLOOKUP(O4886,'2) Order Form'!$V$9:$V$905,1,FALSE),"Ikke med I order form"))</f>
        <v>Ikke med I order form</v>
      </c>
    </row>
    <row r="4887" spans="14:19">
      <c r="N4887" s="171" t="str">
        <f t="shared" si="234"/>
        <v>-</v>
      </c>
      <c r="O4887" s="172" t="str">
        <f>IF(B4887="NET","",IF(B4887="","",IFERROR(VLOOKUP(N4887,EAN!$A:$B,2,FALSE),"MANGLER - MÅ OPPDATERE EAN-FANEN")))</f>
        <v/>
      </c>
      <c r="P4887" s="171">
        <f t="shared" si="235"/>
        <v>0</v>
      </c>
      <c r="Q4887" s="171">
        <f t="shared" si="236"/>
        <v>0</v>
      </c>
      <c r="S4887" s="102" t="str">
        <f>IF(B4887="NET","",IFERROR(VLOOKUP(O4887,'2) Order Form'!$V$9:$V$905,1,FALSE),"Ikke med I order form"))</f>
        <v>Ikke med I order form</v>
      </c>
    </row>
    <row r="4888" spans="14:19">
      <c r="N4888" s="171" t="str">
        <f t="shared" si="234"/>
        <v>-</v>
      </c>
      <c r="O4888" s="172" t="str">
        <f>IF(B4888="NET","",IF(B4888="","",IFERROR(VLOOKUP(N4888,EAN!$A:$B,2,FALSE),"MANGLER - MÅ OPPDATERE EAN-FANEN")))</f>
        <v/>
      </c>
      <c r="P4888" s="171">
        <f t="shared" si="235"/>
        <v>0</v>
      </c>
      <c r="Q4888" s="171">
        <f t="shared" si="236"/>
        <v>0</v>
      </c>
      <c r="S4888" s="102" t="str">
        <f>IF(B4888="NET","",IFERROR(VLOOKUP(O4888,'2) Order Form'!$V$9:$V$905,1,FALSE),"Ikke med I order form"))</f>
        <v>Ikke med I order form</v>
      </c>
    </row>
    <row r="4889" spans="14:19">
      <c r="N4889" s="171" t="str">
        <f t="shared" si="234"/>
        <v>-</v>
      </c>
      <c r="O4889" s="172" t="str">
        <f>IF(B4889="NET","",IF(B4889="","",IFERROR(VLOOKUP(N4889,EAN!$A:$B,2,FALSE),"MANGLER - MÅ OPPDATERE EAN-FANEN")))</f>
        <v/>
      </c>
      <c r="P4889" s="171">
        <f t="shared" si="235"/>
        <v>0</v>
      </c>
      <c r="Q4889" s="171">
        <f t="shared" si="236"/>
        <v>0</v>
      </c>
      <c r="S4889" s="102" t="str">
        <f>IF(B4889="NET","",IFERROR(VLOOKUP(O4889,'2) Order Form'!$V$9:$V$905,1,FALSE),"Ikke med I order form"))</f>
        <v>Ikke med I order form</v>
      </c>
    </row>
    <row r="4890" spans="14:19">
      <c r="N4890" s="171" t="str">
        <f t="shared" si="234"/>
        <v>-</v>
      </c>
      <c r="O4890" s="172" t="str">
        <f>IF(B4890="NET","",IF(B4890="","",IFERROR(VLOOKUP(N4890,EAN!$A:$B,2,FALSE),"MANGLER - MÅ OPPDATERE EAN-FANEN")))</f>
        <v/>
      </c>
      <c r="P4890" s="171">
        <f t="shared" si="235"/>
        <v>0</v>
      </c>
      <c r="Q4890" s="171">
        <f t="shared" si="236"/>
        <v>0</v>
      </c>
      <c r="S4890" s="102" t="str">
        <f>IF(B4890="NET","",IFERROR(VLOOKUP(O4890,'2) Order Form'!$V$9:$V$905,1,FALSE),"Ikke med I order form"))</f>
        <v>Ikke med I order form</v>
      </c>
    </row>
    <row r="4891" spans="14:19">
      <c r="N4891" s="171" t="str">
        <f t="shared" si="234"/>
        <v>-</v>
      </c>
      <c r="O4891" s="172" t="str">
        <f>IF(B4891="NET","",IF(B4891="","",IFERROR(VLOOKUP(N4891,EAN!$A:$B,2,FALSE),"MANGLER - MÅ OPPDATERE EAN-FANEN")))</f>
        <v/>
      </c>
      <c r="P4891" s="171">
        <f t="shared" si="235"/>
        <v>0</v>
      </c>
      <c r="Q4891" s="171">
        <f t="shared" si="236"/>
        <v>0</v>
      </c>
      <c r="S4891" s="102" t="str">
        <f>IF(B4891="NET","",IFERROR(VLOOKUP(O4891,'2) Order Form'!$V$9:$V$905,1,FALSE),"Ikke med I order form"))</f>
        <v>Ikke med I order form</v>
      </c>
    </row>
    <row r="4892" spans="14:19">
      <c r="N4892" s="171" t="str">
        <f t="shared" si="234"/>
        <v>-</v>
      </c>
      <c r="O4892" s="172" t="str">
        <f>IF(B4892="NET","",IF(B4892="","",IFERROR(VLOOKUP(N4892,EAN!$A:$B,2,FALSE),"MANGLER - MÅ OPPDATERE EAN-FANEN")))</f>
        <v/>
      </c>
      <c r="P4892" s="171">
        <f t="shared" si="235"/>
        <v>0</v>
      </c>
      <c r="Q4892" s="171">
        <f t="shared" si="236"/>
        <v>0</v>
      </c>
      <c r="S4892" s="102" t="str">
        <f>IF(B4892="NET","",IFERROR(VLOOKUP(O4892,'2) Order Form'!$V$9:$V$905,1,FALSE),"Ikke med I order form"))</f>
        <v>Ikke med I order form</v>
      </c>
    </row>
    <row r="4893" spans="14:19">
      <c r="N4893" s="171" t="str">
        <f t="shared" si="234"/>
        <v>-</v>
      </c>
      <c r="O4893" s="172" t="str">
        <f>IF(B4893="NET","",IF(B4893="","",IFERROR(VLOOKUP(N4893,EAN!$A:$B,2,FALSE),"MANGLER - MÅ OPPDATERE EAN-FANEN")))</f>
        <v/>
      </c>
      <c r="P4893" s="171">
        <f t="shared" si="235"/>
        <v>0</v>
      </c>
      <c r="Q4893" s="171">
        <f t="shared" si="236"/>
        <v>0</v>
      </c>
      <c r="S4893" s="102" t="str">
        <f>IF(B4893="NET","",IFERROR(VLOOKUP(O4893,'2) Order Form'!$V$9:$V$905,1,FALSE),"Ikke med I order form"))</f>
        <v>Ikke med I order form</v>
      </c>
    </row>
    <row r="4894" spans="14:19">
      <c r="N4894" s="171" t="str">
        <f t="shared" si="234"/>
        <v>-</v>
      </c>
      <c r="O4894" s="172" t="str">
        <f>IF(B4894="NET","",IF(B4894="","",IFERROR(VLOOKUP(N4894,EAN!$A:$B,2,FALSE),"MANGLER - MÅ OPPDATERE EAN-FANEN")))</f>
        <v/>
      </c>
      <c r="P4894" s="171">
        <f t="shared" si="235"/>
        <v>0</v>
      </c>
      <c r="Q4894" s="171">
        <f t="shared" si="236"/>
        <v>0</v>
      </c>
      <c r="S4894" s="102" t="str">
        <f>IF(B4894="NET","",IFERROR(VLOOKUP(O4894,'2) Order Form'!$V$9:$V$905,1,FALSE),"Ikke med I order form"))</f>
        <v>Ikke med I order form</v>
      </c>
    </row>
    <row r="4895" spans="14:19">
      <c r="N4895" s="171" t="str">
        <f t="shared" si="234"/>
        <v>-</v>
      </c>
      <c r="O4895" s="172" t="str">
        <f>IF(B4895="NET","",IF(B4895="","",IFERROR(VLOOKUP(N4895,EAN!$A:$B,2,FALSE),"MANGLER - MÅ OPPDATERE EAN-FANEN")))</f>
        <v/>
      </c>
      <c r="P4895" s="171">
        <f t="shared" si="235"/>
        <v>0</v>
      </c>
      <c r="Q4895" s="171">
        <f t="shared" si="236"/>
        <v>0</v>
      </c>
      <c r="S4895" s="102" t="str">
        <f>IF(B4895="NET","",IFERROR(VLOOKUP(O4895,'2) Order Form'!$V$9:$V$905,1,FALSE),"Ikke med I order form"))</f>
        <v>Ikke med I order form</v>
      </c>
    </row>
    <row r="4896" spans="14:19">
      <c r="N4896" s="171" t="str">
        <f t="shared" si="234"/>
        <v>-</v>
      </c>
      <c r="O4896" s="172" t="str">
        <f>IF(B4896="NET","",IF(B4896="","",IFERROR(VLOOKUP(N4896,EAN!$A:$B,2,FALSE),"MANGLER - MÅ OPPDATERE EAN-FANEN")))</f>
        <v/>
      </c>
      <c r="P4896" s="171">
        <f t="shared" si="235"/>
        <v>0</v>
      </c>
      <c r="Q4896" s="171">
        <f t="shared" si="236"/>
        <v>0</v>
      </c>
      <c r="S4896" s="102" t="str">
        <f>IF(B4896="NET","",IFERROR(VLOOKUP(O4896,'2) Order Form'!$V$9:$V$905,1,FALSE),"Ikke med I order form"))</f>
        <v>Ikke med I order form</v>
      </c>
    </row>
    <row r="4897" spans="14:19">
      <c r="N4897" s="171" t="str">
        <f t="shared" si="234"/>
        <v>-</v>
      </c>
      <c r="O4897" s="172" t="str">
        <f>IF(B4897="NET","",IF(B4897="","",IFERROR(VLOOKUP(N4897,EAN!$A:$B,2,FALSE),"MANGLER - MÅ OPPDATERE EAN-FANEN")))</f>
        <v/>
      </c>
      <c r="P4897" s="171">
        <f t="shared" si="235"/>
        <v>0</v>
      </c>
      <c r="Q4897" s="171">
        <f t="shared" si="236"/>
        <v>0</v>
      </c>
      <c r="S4897" s="102" t="str">
        <f>IF(B4897="NET","",IFERROR(VLOOKUP(O4897,'2) Order Form'!$V$9:$V$905,1,FALSE),"Ikke med I order form"))</f>
        <v>Ikke med I order form</v>
      </c>
    </row>
    <row r="4898" spans="14:19">
      <c r="N4898" s="171" t="str">
        <f t="shared" si="234"/>
        <v>-</v>
      </c>
      <c r="O4898" s="172" t="str">
        <f>IF(B4898="NET","",IF(B4898="","",IFERROR(VLOOKUP(N4898,EAN!$A:$B,2,FALSE),"MANGLER - MÅ OPPDATERE EAN-FANEN")))</f>
        <v/>
      </c>
      <c r="P4898" s="171">
        <f t="shared" si="235"/>
        <v>0</v>
      </c>
      <c r="Q4898" s="171">
        <f t="shared" si="236"/>
        <v>0</v>
      </c>
      <c r="S4898" s="102" t="str">
        <f>IF(B4898="NET","",IFERROR(VLOOKUP(O4898,'2) Order Form'!$V$9:$V$905,1,FALSE),"Ikke med I order form"))</f>
        <v>Ikke med I order form</v>
      </c>
    </row>
    <row r="4899" spans="14:19">
      <c r="N4899" s="171" t="str">
        <f t="shared" si="234"/>
        <v>-</v>
      </c>
      <c r="O4899" s="172" t="str">
        <f>IF(B4899="NET","",IF(B4899="","",IFERROR(VLOOKUP(N4899,EAN!$A:$B,2,FALSE),"MANGLER - MÅ OPPDATERE EAN-FANEN")))</f>
        <v/>
      </c>
      <c r="P4899" s="171">
        <f t="shared" si="235"/>
        <v>0</v>
      </c>
      <c r="Q4899" s="171">
        <f t="shared" si="236"/>
        <v>0</v>
      </c>
      <c r="S4899" s="102" t="str">
        <f>IF(B4899="NET","",IFERROR(VLOOKUP(O4899,'2) Order Form'!$V$9:$V$905,1,FALSE),"Ikke med I order form"))</f>
        <v>Ikke med I order form</v>
      </c>
    </row>
    <row r="4900" spans="14:19">
      <c r="N4900" s="171" t="str">
        <f t="shared" si="234"/>
        <v>-</v>
      </c>
      <c r="O4900" s="172" t="str">
        <f>IF(B4900="NET","",IF(B4900="","",IFERROR(VLOOKUP(N4900,EAN!$A:$B,2,FALSE),"MANGLER - MÅ OPPDATERE EAN-FANEN")))</f>
        <v/>
      </c>
      <c r="P4900" s="171">
        <f t="shared" si="235"/>
        <v>0</v>
      </c>
      <c r="Q4900" s="171">
        <f t="shared" si="236"/>
        <v>0</v>
      </c>
      <c r="S4900" s="102" t="str">
        <f>IF(B4900="NET","",IFERROR(VLOOKUP(O4900,'2) Order Form'!$V$9:$V$905,1,FALSE),"Ikke med I order form"))</f>
        <v>Ikke med I order form</v>
      </c>
    </row>
    <row r="4901" spans="14:19">
      <c r="N4901" s="171" t="str">
        <f t="shared" si="234"/>
        <v>-</v>
      </c>
      <c r="O4901" s="172" t="str">
        <f>IF(B4901="NET","",IF(B4901="","",IFERROR(VLOOKUP(N4901,EAN!$A:$B,2,FALSE),"MANGLER - MÅ OPPDATERE EAN-FANEN")))</f>
        <v/>
      </c>
      <c r="P4901" s="171">
        <f t="shared" si="235"/>
        <v>0</v>
      </c>
      <c r="Q4901" s="171">
        <f t="shared" si="236"/>
        <v>0</v>
      </c>
      <c r="S4901" s="102" t="str">
        <f>IF(B4901="NET","",IFERROR(VLOOKUP(O4901,'2) Order Form'!$V$9:$V$905,1,FALSE),"Ikke med I order form"))</f>
        <v>Ikke med I order form</v>
      </c>
    </row>
    <row r="4902" spans="14:19">
      <c r="N4902" s="171" t="str">
        <f t="shared" si="234"/>
        <v>-</v>
      </c>
      <c r="O4902" s="172" t="str">
        <f>IF(B4902="NET","",IF(B4902="","",IFERROR(VLOOKUP(N4902,EAN!$A:$B,2,FALSE),"MANGLER - MÅ OPPDATERE EAN-FANEN")))</f>
        <v/>
      </c>
      <c r="P4902" s="171">
        <f t="shared" si="235"/>
        <v>0</v>
      </c>
      <c r="Q4902" s="171">
        <f t="shared" si="236"/>
        <v>0</v>
      </c>
      <c r="S4902" s="102" t="str">
        <f>IF(B4902="NET","",IFERROR(VLOOKUP(O4902,'2) Order Form'!$V$9:$V$905,1,FALSE),"Ikke med I order form"))</f>
        <v>Ikke med I order form</v>
      </c>
    </row>
    <row r="4903" spans="14:19">
      <c r="N4903" s="171" t="str">
        <f t="shared" si="234"/>
        <v>-</v>
      </c>
      <c r="O4903" s="172" t="str">
        <f>IF(B4903="NET","",IF(B4903="","",IFERROR(VLOOKUP(N4903,EAN!$A:$B,2,FALSE),"MANGLER - MÅ OPPDATERE EAN-FANEN")))</f>
        <v/>
      </c>
      <c r="P4903" s="171">
        <f t="shared" si="235"/>
        <v>0</v>
      </c>
      <c r="Q4903" s="171">
        <f t="shared" si="236"/>
        <v>0</v>
      </c>
      <c r="S4903" s="102" t="str">
        <f>IF(B4903="NET","",IFERROR(VLOOKUP(O4903,'2) Order Form'!$V$9:$V$905,1,FALSE),"Ikke med I order form"))</f>
        <v>Ikke med I order form</v>
      </c>
    </row>
    <row r="4904" spans="14:19">
      <c r="N4904" s="171" t="str">
        <f t="shared" si="234"/>
        <v>-</v>
      </c>
      <c r="O4904" s="172" t="str">
        <f>IF(B4904="NET","",IF(B4904="","",IFERROR(VLOOKUP(N4904,EAN!$A:$B,2,FALSE),"MANGLER - MÅ OPPDATERE EAN-FANEN")))</f>
        <v/>
      </c>
      <c r="P4904" s="171">
        <f t="shared" si="235"/>
        <v>0</v>
      </c>
      <c r="Q4904" s="171">
        <f t="shared" si="236"/>
        <v>0</v>
      </c>
      <c r="S4904" s="102" t="str">
        <f>IF(B4904="NET","",IFERROR(VLOOKUP(O4904,'2) Order Form'!$V$9:$V$905,1,FALSE),"Ikke med I order form"))</f>
        <v>Ikke med I order form</v>
      </c>
    </row>
    <row r="4905" spans="14:19">
      <c r="N4905" s="171" t="str">
        <f t="shared" si="234"/>
        <v>-</v>
      </c>
      <c r="O4905" s="172" t="str">
        <f>IF(B4905="NET","",IF(B4905="","",IFERROR(VLOOKUP(N4905,EAN!$A:$B,2,FALSE),"MANGLER - MÅ OPPDATERE EAN-FANEN")))</f>
        <v/>
      </c>
      <c r="P4905" s="171">
        <f t="shared" si="235"/>
        <v>0</v>
      </c>
      <c r="Q4905" s="171">
        <f t="shared" si="236"/>
        <v>0</v>
      </c>
      <c r="S4905" s="102" t="str">
        <f>IF(B4905="NET","",IFERROR(VLOOKUP(O4905,'2) Order Form'!$V$9:$V$905,1,FALSE),"Ikke med I order form"))</f>
        <v>Ikke med I order form</v>
      </c>
    </row>
    <row r="4906" spans="14:19">
      <c r="N4906" s="171" t="str">
        <f t="shared" si="234"/>
        <v>-</v>
      </c>
      <c r="O4906" s="172" t="str">
        <f>IF(B4906="NET","",IF(B4906="","",IFERROR(VLOOKUP(N4906,EAN!$A:$B,2,FALSE),"MANGLER - MÅ OPPDATERE EAN-FANEN")))</f>
        <v/>
      </c>
      <c r="P4906" s="171">
        <f t="shared" si="235"/>
        <v>0</v>
      </c>
      <c r="Q4906" s="171">
        <f t="shared" si="236"/>
        <v>0</v>
      </c>
      <c r="S4906" s="102" t="str">
        <f>IF(B4906="NET","",IFERROR(VLOOKUP(O4906,'2) Order Form'!$V$9:$V$905,1,FALSE),"Ikke med I order form"))</f>
        <v>Ikke med I order form</v>
      </c>
    </row>
    <row r="4907" spans="14:19">
      <c r="N4907" s="171" t="str">
        <f t="shared" si="234"/>
        <v>-</v>
      </c>
      <c r="O4907" s="172" t="str">
        <f>IF(B4907="NET","",IF(B4907="","",IFERROR(VLOOKUP(N4907,EAN!$A:$B,2,FALSE),"MANGLER - MÅ OPPDATERE EAN-FANEN")))</f>
        <v/>
      </c>
      <c r="P4907" s="171">
        <f t="shared" si="235"/>
        <v>0</v>
      </c>
      <c r="Q4907" s="171">
        <f t="shared" si="236"/>
        <v>0</v>
      </c>
      <c r="S4907" s="102" t="str">
        <f>IF(B4907="NET","",IFERROR(VLOOKUP(O4907,'2) Order Form'!$V$9:$V$905,1,FALSE),"Ikke med I order form"))</f>
        <v>Ikke med I order form</v>
      </c>
    </row>
    <row r="4908" spans="14:19">
      <c r="N4908" s="171" t="str">
        <f t="shared" si="234"/>
        <v>-</v>
      </c>
      <c r="O4908" s="172" t="str">
        <f>IF(B4908="NET","",IF(B4908="","",IFERROR(VLOOKUP(N4908,EAN!$A:$B,2,FALSE),"MANGLER - MÅ OPPDATERE EAN-FANEN")))</f>
        <v/>
      </c>
      <c r="P4908" s="171">
        <f t="shared" si="235"/>
        <v>0</v>
      </c>
      <c r="Q4908" s="171">
        <f t="shared" si="236"/>
        <v>0</v>
      </c>
      <c r="S4908" s="102" t="str">
        <f>IF(B4908="NET","",IFERROR(VLOOKUP(O4908,'2) Order Form'!$V$9:$V$905,1,FALSE),"Ikke med I order form"))</f>
        <v>Ikke med I order form</v>
      </c>
    </row>
    <row r="4909" spans="14:19">
      <c r="N4909" s="171" t="str">
        <f t="shared" si="234"/>
        <v>-</v>
      </c>
      <c r="O4909" s="172" t="str">
        <f>IF(B4909="NET","",IF(B4909="","",IFERROR(VLOOKUP(N4909,EAN!$A:$B,2,FALSE),"MANGLER - MÅ OPPDATERE EAN-FANEN")))</f>
        <v/>
      </c>
      <c r="P4909" s="171">
        <f t="shared" si="235"/>
        <v>0</v>
      </c>
      <c r="Q4909" s="171">
        <f t="shared" si="236"/>
        <v>0</v>
      </c>
      <c r="S4909" s="102" t="str">
        <f>IF(B4909="NET","",IFERROR(VLOOKUP(O4909,'2) Order Form'!$V$9:$V$905,1,FALSE),"Ikke med I order form"))</f>
        <v>Ikke med I order form</v>
      </c>
    </row>
    <row r="4910" spans="14:19">
      <c r="N4910" s="171" t="str">
        <f t="shared" si="234"/>
        <v>-</v>
      </c>
      <c r="O4910" s="172" t="str">
        <f>IF(B4910="NET","",IF(B4910="","",IFERROR(VLOOKUP(N4910,EAN!$A:$B,2,FALSE),"MANGLER - MÅ OPPDATERE EAN-FANEN")))</f>
        <v/>
      </c>
      <c r="P4910" s="171">
        <f t="shared" si="235"/>
        <v>0</v>
      </c>
      <c r="Q4910" s="171">
        <f t="shared" si="236"/>
        <v>0</v>
      </c>
      <c r="S4910" s="102" t="str">
        <f>IF(B4910="NET","",IFERROR(VLOOKUP(O4910,'2) Order Form'!$V$9:$V$905,1,FALSE),"Ikke med I order form"))</f>
        <v>Ikke med I order form</v>
      </c>
    </row>
    <row r="4911" spans="14:19">
      <c r="N4911" s="171" t="str">
        <f t="shared" si="234"/>
        <v>-</v>
      </c>
      <c r="O4911" s="172" t="str">
        <f>IF(B4911="NET","",IF(B4911="","",IFERROR(VLOOKUP(N4911,EAN!$A:$B,2,FALSE),"MANGLER - MÅ OPPDATERE EAN-FANEN")))</f>
        <v/>
      </c>
      <c r="P4911" s="171">
        <f t="shared" si="235"/>
        <v>0</v>
      </c>
      <c r="Q4911" s="171">
        <f t="shared" si="236"/>
        <v>0</v>
      </c>
      <c r="S4911" s="102" t="str">
        <f>IF(B4911="NET","",IFERROR(VLOOKUP(O4911,'2) Order Form'!$V$9:$V$905,1,FALSE),"Ikke med I order form"))</f>
        <v>Ikke med I order form</v>
      </c>
    </row>
    <row r="4912" spans="14:19">
      <c r="N4912" s="171" t="str">
        <f t="shared" si="234"/>
        <v>-</v>
      </c>
      <c r="O4912" s="172" t="str">
        <f>IF(B4912="NET","",IF(B4912="","",IFERROR(VLOOKUP(N4912,EAN!$A:$B,2,FALSE),"MANGLER - MÅ OPPDATERE EAN-FANEN")))</f>
        <v/>
      </c>
      <c r="P4912" s="171">
        <f t="shared" si="235"/>
        <v>0</v>
      </c>
      <c r="Q4912" s="171">
        <f t="shared" si="236"/>
        <v>0</v>
      </c>
      <c r="S4912" s="102" t="str">
        <f>IF(B4912="NET","",IFERROR(VLOOKUP(O4912,'2) Order Form'!$V$9:$V$905,1,FALSE),"Ikke med I order form"))</f>
        <v>Ikke med I order form</v>
      </c>
    </row>
    <row r="4913" spans="14:19">
      <c r="N4913" s="171" t="str">
        <f t="shared" si="234"/>
        <v>-</v>
      </c>
      <c r="O4913" s="172" t="str">
        <f>IF(B4913="NET","",IF(B4913="","",IFERROR(VLOOKUP(N4913,EAN!$A:$B,2,FALSE),"MANGLER - MÅ OPPDATERE EAN-FANEN")))</f>
        <v/>
      </c>
      <c r="P4913" s="171">
        <f t="shared" si="235"/>
        <v>0</v>
      </c>
      <c r="Q4913" s="171">
        <f t="shared" si="236"/>
        <v>0</v>
      </c>
      <c r="S4913" s="102" t="str">
        <f>IF(B4913="NET","",IFERROR(VLOOKUP(O4913,'2) Order Form'!$V$9:$V$905,1,FALSE),"Ikke med I order form"))</f>
        <v>Ikke med I order form</v>
      </c>
    </row>
    <row r="4914" spans="14:19">
      <c r="N4914" s="171" t="str">
        <f t="shared" si="234"/>
        <v>-</v>
      </c>
      <c r="O4914" s="172" t="str">
        <f>IF(B4914="NET","",IF(B4914="","",IFERROR(VLOOKUP(N4914,EAN!$A:$B,2,FALSE),"MANGLER - MÅ OPPDATERE EAN-FANEN")))</f>
        <v/>
      </c>
      <c r="P4914" s="171">
        <f t="shared" si="235"/>
        <v>0</v>
      </c>
      <c r="Q4914" s="171">
        <f t="shared" si="236"/>
        <v>0</v>
      </c>
      <c r="S4914" s="102" t="str">
        <f>IF(B4914="NET","",IFERROR(VLOOKUP(O4914,'2) Order Form'!$V$9:$V$905,1,FALSE),"Ikke med I order form"))</f>
        <v>Ikke med I order form</v>
      </c>
    </row>
    <row r="4915" spans="14:19">
      <c r="N4915" s="171" t="str">
        <f t="shared" si="234"/>
        <v>-</v>
      </c>
      <c r="O4915" s="172" t="str">
        <f>IF(B4915="NET","",IF(B4915="","",IFERROR(VLOOKUP(N4915,EAN!$A:$B,2,FALSE),"MANGLER - MÅ OPPDATERE EAN-FANEN")))</f>
        <v/>
      </c>
      <c r="P4915" s="171">
        <f t="shared" si="235"/>
        <v>0</v>
      </c>
      <c r="Q4915" s="171">
        <f t="shared" si="236"/>
        <v>0</v>
      </c>
      <c r="S4915" s="102" t="str">
        <f>IF(B4915="NET","",IFERROR(VLOOKUP(O4915,'2) Order Form'!$V$9:$V$905,1,FALSE),"Ikke med I order form"))</f>
        <v>Ikke med I order form</v>
      </c>
    </row>
    <row r="4916" spans="14:19">
      <c r="N4916" s="171" t="str">
        <f t="shared" si="234"/>
        <v>-</v>
      </c>
      <c r="O4916" s="172" t="str">
        <f>IF(B4916="NET","",IF(B4916="","",IFERROR(VLOOKUP(N4916,EAN!$A:$B,2,FALSE),"MANGLER - MÅ OPPDATERE EAN-FANEN")))</f>
        <v/>
      </c>
      <c r="P4916" s="171">
        <f t="shared" si="235"/>
        <v>0</v>
      </c>
      <c r="Q4916" s="171">
        <f t="shared" si="236"/>
        <v>0</v>
      </c>
      <c r="S4916" s="102" t="str">
        <f>IF(B4916="NET","",IFERROR(VLOOKUP(O4916,'2) Order Form'!$V$9:$V$905,1,FALSE),"Ikke med I order form"))</f>
        <v>Ikke med I order form</v>
      </c>
    </row>
    <row r="4917" spans="14:19">
      <c r="N4917" s="171" t="str">
        <f t="shared" si="234"/>
        <v>-</v>
      </c>
      <c r="O4917" s="172" t="str">
        <f>IF(B4917="NET","",IF(B4917="","",IFERROR(VLOOKUP(N4917,EAN!$A:$B,2,FALSE),"MANGLER - MÅ OPPDATERE EAN-FANEN")))</f>
        <v/>
      </c>
      <c r="P4917" s="171">
        <f t="shared" si="235"/>
        <v>0</v>
      </c>
      <c r="Q4917" s="171">
        <f t="shared" si="236"/>
        <v>0</v>
      </c>
      <c r="S4917" s="102" t="str">
        <f>IF(B4917="NET","",IFERROR(VLOOKUP(O4917,'2) Order Form'!$V$9:$V$905,1,FALSE),"Ikke med I order form"))</f>
        <v>Ikke med I order form</v>
      </c>
    </row>
    <row r="4918" spans="14:19">
      <c r="N4918" s="171" t="str">
        <f t="shared" si="234"/>
        <v>-</v>
      </c>
      <c r="O4918" s="172" t="str">
        <f>IF(B4918="NET","",IF(B4918="","",IFERROR(VLOOKUP(N4918,EAN!$A:$B,2,FALSE),"MANGLER - MÅ OPPDATERE EAN-FANEN")))</f>
        <v/>
      </c>
      <c r="P4918" s="171">
        <f t="shared" si="235"/>
        <v>0</v>
      </c>
      <c r="Q4918" s="171">
        <f t="shared" si="236"/>
        <v>0</v>
      </c>
      <c r="S4918" s="102" t="str">
        <f>IF(B4918="NET","",IFERROR(VLOOKUP(O4918,'2) Order Form'!$V$9:$V$905,1,FALSE),"Ikke med I order form"))</f>
        <v>Ikke med I order form</v>
      </c>
    </row>
    <row r="4919" spans="14:19">
      <c r="N4919" s="171" t="str">
        <f t="shared" si="234"/>
        <v>-</v>
      </c>
      <c r="O4919" s="172" t="str">
        <f>IF(B4919="NET","",IF(B4919="","",IFERROR(VLOOKUP(N4919,EAN!$A:$B,2,FALSE),"MANGLER - MÅ OPPDATERE EAN-FANEN")))</f>
        <v/>
      </c>
      <c r="P4919" s="171">
        <f t="shared" si="235"/>
        <v>0</v>
      </c>
      <c r="Q4919" s="171">
        <f t="shared" si="236"/>
        <v>0</v>
      </c>
      <c r="S4919" s="102" t="str">
        <f>IF(B4919="NET","",IFERROR(VLOOKUP(O4919,'2) Order Form'!$V$9:$V$905,1,FALSE),"Ikke med I order form"))</f>
        <v>Ikke med I order form</v>
      </c>
    </row>
    <row r="4920" spans="14:19">
      <c r="N4920" s="171" t="str">
        <f t="shared" si="234"/>
        <v>-</v>
      </c>
      <c r="O4920" s="172" t="str">
        <f>IF(B4920="NET","",IF(B4920="","",IFERROR(VLOOKUP(N4920,EAN!$A:$B,2,FALSE),"MANGLER - MÅ OPPDATERE EAN-FANEN")))</f>
        <v/>
      </c>
      <c r="P4920" s="171">
        <f t="shared" si="235"/>
        <v>0</v>
      </c>
      <c r="Q4920" s="171">
        <f t="shared" si="236"/>
        <v>0</v>
      </c>
      <c r="S4920" s="102" t="str">
        <f>IF(B4920="NET","",IFERROR(VLOOKUP(O4920,'2) Order Form'!$V$9:$V$905,1,FALSE),"Ikke med I order form"))</f>
        <v>Ikke med I order form</v>
      </c>
    </row>
    <row r="4921" spans="14:19">
      <c r="N4921" s="171" t="str">
        <f t="shared" si="234"/>
        <v>-</v>
      </c>
      <c r="O4921" s="172" t="str">
        <f>IF(B4921="NET","",IF(B4921="","",IFERROR(VLOOKUP(N4921,EAN!$A:$B,2,FALSE),"MANGLER - MÅ OPPDATERE EAN-FANEN")))</f>
        <v/>
      </c>
      <c r="P4921" s="171">
        <f t="shared" si="235"/>
        <v>0</v>
      </c>
      <c r="Q4921" s="171">
        <f t="shared" si="236"/>
        <v>0</v>
      </c>
      <c r="S4921" s="102" t="str">
        <f>IF(B4921="NET","",IFERROR(VLOOKUP(O4921,'2) Order Form'!$V$9:$V$905,1,FALSE),"Ikke med I order form"))</f>
        <v>Ikke med I order form</v>
      </c>
    </row>
    <row r="4922" spans="14:19">
      <c r="N4922" s="171" t="str">
        <f t="shared" si="234"/>
        <v>-</v>
      </c>
      <c r="O4922" s="172" t="str">
        <f>IF(B4922="NET","",IF(B4922="","",IFERROR(VLOOKUP(N4922,EAN!$A:$B,2,FALSE),"MANGLER - MÅ OPPDATERE EAN-FANEN")))</f>
        <v/>
      </c>
      <c r="P4922" s="171">
        <f t="shared" si="235"/>
        <v>0</v>
      </c>
      <c r="Q4922" s="171">
        <f t="shared" si="236"/>
        <v>0</v>
      </c>
      <c r="S4922" s="102" t="str">
        <f>IF(B4922="NET","",IFERROR(VLOOKUP(O4922,'2) Order Form'!$V$9:$V$905,1,FALSE),"Ikke med I order form"))</f>
        <v>Ikke med I order form</v>
      </c>
    </row>
    <row r="4923" spans="14:19">
      <c r="N4923" s="171" t="str">
        <f t="shared" si="234"/>
        <v>-</v>
      </c>
      <c r="O4923" s="172" t="str">
        <f>IF(B4923="NET","",IF(B4923="","",IFERROR(VLOOKUP(N4923,EAN!$A:$B,2,FALSE),"MANGLER - MÅ OPPDATERE EAN-FANEN")))</f>
        <v/>
      </c>
      <c r="P4923" s="171">
        <f t="shared" si="235"/>
        <v>0</v>
      </c>
      <c r="Q4923" s="171">
        <f t="shared" si="236"/>
        <v>0</v>
      </c>
      <c r="S4923" s="102" t="str">
        <f>IF(B4923="NET","",IFERROR(VLOOKUP(O4923,'2) Order Form'!$V$9:$V$905,1,FALSE),"Ikke med I order form"))</f>
        <v>Ikke med I order form</v>
      </c>
    </row>
    <row r="4924" spans="14:19">
      <c r="N4924" s="171" t="str">
        <f t="shared" si="234"/>
        <v>-</v>
      </c>
      <c r="O4924" s="172" t="str">
        <f>IF(B4924="NET","",IF(B4924="","",IFERROR(VLOOKUP(N4924,EAN!$A:$B,2,FALSE),"MANGLER - MÅ OPPDATERE EAN-FANEN")))</f>
        <v/>
      </c>
      <c r="P4924" s="171">
        <f t="shared" si="235"/>
        <v>0</v>
      </c>
      <c r="Q4924" s="171">
        <f t="shared" si="236"/>
        <v>0</v>
      </c>
      <c r="S4924" s="102" t="str">
        <f>IF(B4924="NET","",IFERROR(VLOOKUP(O4924,'2) Order Form'!$V$9:$V$905,1,FALSE),"Ikke med I order form"))</f>
        <v>Ikke med I order form</v>
      </c>
    </row>
    <row r="4925" spans="14:19">
      <c r="N4925" s="171" t="str">
        <f t="shared" si="234"/>
        <v>-</v>
      </c>
      <c r="O4925" s="172" t="str">
        <f>IF(B4925="NET","",IF(B4925="","",IFERROR(VLOOKUP(N4925,EAN!$A:$B,2,FALSE),"MANGLER - MÅ OPPDATERE EAN-FANEN")))</f>
        <v/>
      </c>
      <c r="P4925" s="171">
        <f t="shared" si="235"/>
        <v>0</v>
      </c>
      <c r="Q4925" s="171">
        <f t="shared" si="236"/>
        <v>0</v>
      </c>
      <c r="S4925" s="102" t="str">
        <f>IF(B4925="NET","",IFERROR(VLOOKUP(O4925,'2) Order Form'!$V$9:$V$905,1,FALSE),"Ikke med I order form"))</f>
        <v>Ikke med I order form</v>
      </c>
    </row>
    <row r="4926" spans="14:19">
      <c r="N4926" s="171" t="str">
        <f t="shared" si="234"/>
        <v>-</v>
      </c>
      <c r="O4926" s="172" t="str">
        <f>IF(B4926="NET","",IF(B4926="","",IFERROR(VLOOKUP(N4926,EAN!$A:$B,2,FALSE),"MANGLER - MÅ OPPDATERE EAN-FANEN")))</f>
        <v/>
      </c>
      <c r="P4926" s="171">
        <f t="shared" si="235"/>
        <v>0</v>
      </c>
      <c r="Q4926" s="171">
        <f t="shared" si="236"/>
        <v>0</v>
      </c>
      <c r="S4926" s="102" t="str">
        <f>IF(B4926="NET","",IFERROR(VLOOKUP(O4926,'2) Order Form'!$V$9:$V$905,1,FALSE),"Ikke med I order form"))</f>
        <v>Ikke med I order form</v>
      </c>
    </row>
    <row r="4927" spans="14:19">
      <c r="N4927" s="171" t="str">
        <f t="shared" si="234"/>
        <v>-</v>
      </c>
      <c r="O4927" s="172" t="str">
        <f>IF(B4927="NET","",IF(B4927="","",IFERROR(VLOOKUP(N4927,EAN!$A:$B,2,FALSE),"MANGLER - MÅ OPPDATERE EAN-FANEN")))</f>
        <v/>
      </c>
      <c r="P4927" s="171">
        <f t="shared" si="235"/>
        <v>0</v>
      </c>
      <c r="Q4927" s="171">
        <f t="shared" si="236"/>
        <v>0</v>
      </c>
      <c r="S4927" s="102" t="str">
        <f>IF(B4927="NET","",IFERROR(VLOOKUP(O4927,'2) Order Form'!$V$9:$V$905,1,FALSE),"Ikke med I order form"))</f>
        <v>Ikke med I order form</v>
      </c>
    </row>
    <row r="4928" spans="14:19">
      <c r="N4928" s="171" t="str">
        <f t="shared" si="234"/>
        <v>-</v>
      </c>
      <c r="O4928" s="172" t="str">
        <f>IF(B4928="NET","",IF(B4928="","",IFERROR(VLOOKUP(N4928,EAN!$A:$B,2,FALSE),"MANGLER - MÅ OPPDATERE EAN-FANEN")))</f>
        <v/>
      </c>
      <c r="P4928" s="171">
        <f t="shared" si="235"/>
        <v>0</v>
      </c>
      <c r="Q4928" s="171">
        <f t="shared" si="236"/>
        <v>0</v>
      </c>
      <c r="S4928" s="102" t="str">
        <f>IF(B4928="NET","",IFERROR(VLOOKUP(O4928,'2) Order Form'!$V$9:$V$905,1,FALSE),"Ikke med I order form"))</f>
        <v>Ikke med I order form</v>
      </c>
    </row>
    <row r="4929" spans="14:19">
      <c r="N4929" s="171" t="str">
        <f t="shared" si="234"/>
        <v>-</v>
      </c>
      <c r="O4929" s="172" t="str">
        <f>IF(B4929="NET","",IF(B4929="","",IFERROR(VLOOKUP(N4929,EAN!$A:$B,2,FALSE),"MANGLER - MÅ OPPDATERE EAN-FANEN")))</f>
        <v/>
      </c>
      <c r="P4929" s="171">
        <f t="shared" si="235"/>
        <v>0</v>
      </c>
      <c r="Q4929" s="171">
        <f t="shared" si="236"/>
        <v>0</v>
      </c>
      <c r="S4929" s="102" t="str">
        <f>IF(B4929="NET","",IFERROR(VLOOKUP(O4929,'2) Order Form'!$V$9:$V$905,1,FALSE),"Ikke med I order form"))</f>
        <v>Ikke med I order form</v>
      </c>
    </row>
    <row r="4930" spans="14:19">
      <c r="N4930" s="171" t="str">
        <f t="shared" si="234"/>
        <v>-</v>
      </c>
      <c r="O4930" s="172" t="str">
        <f>IF(B4930="NET","",IF(B4930="","",IFERROR(VLOOKUP(N4930,EAN!$A:$B,2,FALSE),"MANGLER - MÅ OPPDATERE EAN-FANEN")))</f>
        <v/>
      </c>
      <c r="P4930" s="171">
        <f t="shared" si="235"/>
        <v>0</v>
      </c>
      <c r="Q4930" s="171">
        <f t="shared" si="236"/>
        <v>0</v>
      </c>
      <c r="S4930" s="102" t="str">
        <f>IF(B4930="NET","",IFERROR(VLOOKUP(O4930,'2) Order Form'!$V$9:$V$905,1,FALSE),"Ikke med I order form"))</f>
        <v>Ikke med I order form</v>
      </c>
    </row>
    <row r="4931" spans="14:19">
      <c r="N4931" s="171" t="str">
        <f t="shared" si="234"/>
        <v>-</v>
      </c>
      <c r="O4931" s="172" t="str">
        <f>IF(B4931="NET","",IF(B4931="","",IFERROR(VLOOKUP(N4931,EAN!$A:$B,2,FALSE),"MANGLER - MÅ OPPDATERE EAN-FANEN")))</f>
        <v/>
      </c>
      <c r="P4931" s="171">
        <f t="shared" si="235"/>
        <v>0</v>
      </c>
      <c r="Q4931" s="171">
        <f t="shared" si="236"/>
        <v>0</v>
      </c>
      <c r="S4931" s="102" t="str">
        <f>IF(B4931="NET","",IFERROR(VLOOKUP(O4931,'2) Order Form'!$V$9:$V$905,1,FALSE),"Ikke med I order form"))</f>
        <v>Ikke med I order form</v>
      </c>
    </row>
    <row r="4932" spans="14:19">
      <c r="N4932" s="171" t="str">
        <f t="shared" si="234"/>
        <v>-</v>
      </c>
      <c r="O4932" s="172" t="str">
        <f>IF(B4932="NET","",IF(B4932="","",IFERROR(VLOOKUP(N4932,EAN!$A:$B,2,FALSE),"MANGLER - MÅ OPPDATERE EAN-FANEN")))</f>
        <v/>
      </c>
      <c r="P4932" s="171">
        <f t="shared" si="235"/>
        <v>0</v>
      </c>
      <c r="Q4932" s="171">
        <f t="shared" si="236"/>
        <v>0</v>
      </c>
      <c r="S4932" s="102" t="str">
        <f>IF(B4932="NET","",IFERROR(VLOOKUP(O4932,'2) Order Form'!$V$9:$V$905,1,FALSE),"Ikke med I order form"))</f>
        <v>Ikke med I order form</v>
      </c>
    </row>
    <row r="4933" spans="14:19">
      <c r="N4933" s="171" t="str">
        <f t="shared" si="234"/>
        <v>-</v>
      </c>
      <c r="O4933" s="172" t="str">
        <f>IF(B4933="NET","",IF(B4933="","",IFERROR(VLOOKUP(N4933,EAN!$A:$B,2,FALSE),"MANGLER - MÅ OPPDATERE EAN-FANEN")))</f>
        <v/>
      </c>
      <c r="P4933" s="171">
        <f t="shared" si="235"/>
        <v>0</v>
      </c>
      <c r="Q4933" s="171">
        <f t="shared" si="236"/>
        <v>0</v>
      </c>
      <c r="S4933" s="102" t="str">
        <f>IF(B4933="NET","",IFERROR(VLOOKUP(O4933,'2) Order Form'!$V$9:$V$905,1,FALSE),"Ikke med I order form"))</f>
        <v>Ikke med I order form</v>
      </c>
    </row>
    <row r="4934" spans="14:19">
      <c r="N4934" s="171" t="str">
        <f t="shared" si="234"/>
        <v>-</v>
      </c>
      <c r="O4934" s="172" t="str">
        <f>IF(B4934="NET","",IF(B4934="","",IFERROR(VLOOKUP(N4934,EAN!$A:$B,2,FALSE),"MANGLER - MÅ OPPDATERE EAN-FANEN")))</f>
        <v/>
      </c>
      <c r="P4934" s="171">
        <f t="shared" si="235"/>
        <v>0</v>
      </c>
      <c r="Q4934" s="171">
        <f t="shared" si="236"/>
        <v>0</v>
      </c>
      <c r="S4934" s="102" t="str">
        <f>IF(B4934="NET","",IFERROR(VLOOKUP(O4934,'2) Order Form'!$V$9:$V$905,1,FALSE),"Ikke med I order form"))</f>
        <v>Ikke med I order form</v>
      </c>
    </row>
    <row r="4935" spans="14:19">
      <c r="N4935" s="171" t="str">
        <f t="shared" si="234"/>
        <v>-</v>
      </c>
      <c r="O4935" s="172" t="str">
        <f>IF(B4935="NET","",IF(B4935="","",IFERROR(VLOOKUP(N4935,EAN!$A:$B,2,FALSE),"MANGLER - MÅ OPPDATERE EAN-FANEN")))</f>
        <v/>
      </c>
      <c r="P4935" s="171">
        <f t="shared" si="235"/>
        <v>0</v>
      </c>
      <c r="Q4935" s="171">
        <f t="shared" si="236"/>
        <v>0</v>
      </c>
      <c r="S4935" s="102" t="str">
        <f>IF(B4935="NET","",IFERROR(VLOOKUP(O4935,'2) Order Form'!$V$9:$V$905,1,FALSE),"Ikke med I order form"))</f>
        <v>Ikke med I order form</v>
      </c>
    </row>
    <row r="4936" spans="14:19">
      <c r="N4936" s="171" t="str">
        <f t="shared" si="234"/>
        <v>-</v>
      </c>
      <c r="O4936" s="172" t="str">
        <f>IF(B4936="NET","",IF(B4936="","",IFERROR(VLOOKUP(N4936,EAN!$A:$B,2,FALSE),"MANGLER - MÅ OPPDATERE EAN-FANEN")))</f>
        <v/>
      </c>
      <c r="P4936" s="171">
        <f t="shared" si="235"/>
        <v>0</v>
      </c>
      <c r="Q4936" s="171">
        <f t="shared" si="236"/>
        <v>0</v>
      </c>
      <c r="S4936" s="102" t="str">
        <f>IF(B4936="NET","",IFERROR(VLOOKUP(O4936,'2) Order Form'!$V$9:$V$905,1,FALSE),"Ikke med I order form"))</f>
        <v>Ikke med I order form</v>
      </c>
    </row>
    <row r="4937" spans="14:19">
      <c r="N4937" s="171" t="str">
        <f t="shared" si="234"/>
        <v>-</v>
      </c>
      <c r="O4937" s="172" t="str">
        <f>IF(B4937="NET","",IF(B4937="","",IFERROR(VLOOKUP(N4937,EAN!$A:$B,2,FALSE),"MANGLER - MÅ OPPDATERE EAN-FANEN")))</f>
        <v/>
      </c>
      <c r="P4937" s="171">
        <f t="shared" si="235"/>
        <v>0</v>
      </c>
      <c r="Q4937" s="171">
        <f t="shared" si="236"/>
        <v>0</v>
      </c>
      <c r="S4937" s="102" t="str">
        <f>IF(B4937="NET","",IFERROR(VLOOKUP(O4937,'2) Order Form'!$V$9:$V$905,1,FALSE),"Ikke med I order form"))</f>
        <v>Ikke med I order form</v>
      </c>
    </row>
    <row r="4938" spans="14:19">
      <c r="N4938" s="171" t="str">
        <f t="shared" si="234"/>
        <v>-</v>
      </c>
      <c r="O4938" s="172" t="str">
        <f>IF(B4938="NET","",IF(B4938="","",IFERROR(VLOOKUP(N4938,EAN!$A:$B,2,FALSE),"MANGLER - MÅ OPPDATERE EAN-FANEN")))</f>
        <v/>
      </c>
      <c r="P4938" s="171">
        <f t="shared" si="235"/>
        <v>0</v>
      </c>
      <c r="Q4938" s="171">
        <f t="shared" si="236"/>
        <v>0</v>
      </c>
      <c r="S4938" s="102" t="str">
        <f>IF(B4938="NET","",IFERROR(VLOOKUP(O4938,'2) Order Form'!$V$9:$V$905,1,FALSE),"Ikke med I order form"))</f>
        <v>Ikke med I order form</v>
      </c>
    </row>
    <row r="4939" spans="14:19">
      <c r="N4939" s="171" t="str">
        <f t="shared" ref="N4939:N5002" si="237">CONCATENATE(A4939,"-",D4939)</f>
        <v>-</v>
      </c>
      <c r="O4939" s="172" t="str">
        <f>IF(B4939="NET","",IF(B4939="","",IFERROR(VLOOKUP(N4939,EAN!$A:$B,2,FALSE),"MANGLER - MÅ OPPDATERE EAN-FANEN")))</f>
        <v/>
      </c>
      <c r="P4939" s="171">
        <f t="shared" ref="P4939:P5002" si="238">H4939</f>
        <v>0</v>
      </c>
      <c r="Q4939" s="171">
        <f t="shared" ref="Q4939:Q5002" si="239">L4939</f>
        <v>0</v>
      </c>
      <c r="S4939" s="102" t="str">
        <f>IF(B4939="NET","",IFERROR(VLOOKUP(O4939,'2) Order Form'!$V$9:$V$905,1,FALSE),"Ikke med I order form"))</f>
        <v>Ikke med I order form</v>
      </c>
    </row>
    <row r="4940" spans="14:19">
      <c r="N4940" s="171" t="str">
        <f t="shared" si="237"/>
        <v>-</v>
      </c>
      <c r="O4940" s="172" t="str">
        <f>IF(B4940="NET","",IF(B4940="","",IFERROR(VLOOKUP(N4940,EAN!$A:$B,2,FALSE),"MANGLER - MÅ OPPDATERE EAN-FANEN")))</f>
        <v/>
      </c>
      <c r="P4940" s="171">
        <f t="shared" si="238"/>
        <v>0</v>
      </c>
      <c r="Q4940" s="171">
        <f t="shared" si="239"/>
        <v>0</v>
      </c>
      <c r="S4940" s="102" t="str">
        <f>IF(B4940="NET","",IFERROR(VLOOKUP(O4940,'2) Order Form'!$V$9:$V$905,1,FALSE),"Ikke med I order form"))</f>
        <v>Ikke med I order form</v>
      </c>
    </row>
    <row r="4941" spans="14:19">
      <c r="N4941" s="171" t="str">
        <f t="shared" si="237"/>
        <v>-</v>
      </c>
      <c r="O4941" s="172" t="str">
        <f>IF(B4941="NET","",IF(B4941="","",IFERROR(VLOOKUP(N4941,EAN!$A:$B,2,FALSE),"MANGLER - MÅ OPPDATERE EAN-FANEN")))</f>
        <v/>
      </c>
      <c r="P4941" s="171">
        <f t="shared" si="238"/>
        <v>0</v>
      </c>
      <c r="Q4941" s="171">
        <f t="shared" si="239"/>
        <v>0</v>
      </c>
      <c r="S4941" s="102" t="str">
        <f>IF(B4941="NET","",IFERROR(VLOOKUP(O4941,'2) Order Form'!$V$9:$V$905,1,FALSE),"Ikke med I order form"))</f>
        <v>Ikke med I order form</v>
      </c>
    </row>
    <row r="4942" spans="14:19">
      <c r="N4942" s="171" t="str">
        <f t="shared" si="237"/>
        <v>-</v>
      </c>
      <c r="O4942" s="172" t="str">
        <f>IF(B4942="NET","",IF(B4942="","",IFERROR(VLOOKUP(N4942,EAN!$A:$B,2,FALSE),"MANGLER - MÅ OPPDATERE EAN-FANEN")))</f>
        <v/>
      </c>
      <c r="P4942" s="171">
        <f t="shared" si="238"/>
        <v>0</v>
      </c>
      <c r="Q4942" s="171">
        <f t="shared" si="239"/>
        <v>0</v>
      </c>
      <c r="S4942" s="102" t="str">
        <f>IF(B4942="NET","",IFERROR(VLOOKUP(O4942,'2) Order Form'!$V$9:$V$905,1,FALSE),"Ikke med I order form"))</f>
        <v>Ikke med I order form</v>
      </c>
    </row>
    <row r="4943" spans="14:19">
      <c r="N4943" s="171" t="str">
        <f t="shared" si="237"/>
        <v>-</v>
      </c>
      <c r="O4943" s="172" t="str">
        <f>IF(B4943="NET","",IF(B4943="","",IFERROR(VLOOKUP(N4943,EAN!$A:$B,2,FALSE),"MANGLER - MÅ OPPDATERE EAN-FANEN")))</f>
        <v/>
      </c>
      <c r="P4943" s="171">
        <f t="shared" si="238"/>
        <v>0</v>
      </c>
      <c r="Q4943" s="171">
        <f t="shared" si="239"/>
        <v>0</v>
      </c>
      <c r="S4943" s="102" t="str">
        <f>IF(B4943="NET","",IFERROR(VLOOKUP(O4943,'2) Order Form'!$V$9:$V$905,1,FALSE),"Ikke med I order form"))</f>
        <v>Ikke med I order form</v>
      </c>
    </row>
    <row r="4944" spans="14:19">
      <c r="N4944" s="171" t="str">
        <f t="shared" si="237"/>
        <v>-</v>
      </c>
      <c r="O4944" s="172" t="str">
        <f>IF(B4944="NET","",IF(B4944="","",IFERROR(VLOOKUP(N4944,EAN!$A:$B,2,FALSE),"MANGLER - MÅ OPPDATERE EAN-FANEN")))</f>
        <v/>
      </c>
      <c r="P4944" s="171">
        <f t="shared" si="238"/>
        <v>0</v>
      </c>
      <c r="Q4944" s="171">
        <f t="shared" si="239"/>
        <v>0</v>
      </c>
      <c r="S4944" s="102" t="str">
        <f>IF(B4944="NET","",IFERROR(VLOOKUP(O4944,'2) Order Form'!$V$9:$V$905,1,FALSE),"Ikke med I order form"))</f>
        <v>Ikke med I order form</v>
      </c>
    </row>
    <row r="4945" spans="14:19">
      <c r="N4945" s="171" t="str">
        <f t="shared" si="237"/>
        <v>-</v>
      </c>
      <c r="O4945" s="172" t="str">
        <f>IF(B4945="NET","",IF(B4945="","",IFERROR(VLOOKUP(N4945,EAN!$A:$B,2,FALSE),"MANGLER - MÅ OPPDATERE EAN-FANEN")))</f>
        <v/>
      </c>
      <c r="P4945" s="171">
        <f t="shared" si="238"/>
        <v>0</v>
      </c>
      <c r="Q4945" s="171">
        <f t="shared" si="239"/>
        <v>0</v>
      </c>
      <c r="S4945" s="102" t="str">
        <f>IF(B4945="NET","",IFERROR(VLOOKUP(O4945,'2) Order Form'!$V$9:$V$905,1,FALSE),"Ikke med I order form"))</f>
        <v>Ikke med I order form</v>
      </c>
    </row>
    <row r="4946" spans="14:19">
      <c r="N4946" s="171" t="str">
        <f t="shared" si="237"/>
        <v>-</v>
      </c>
      <c r="O4946" s="172" t="str">
        <f>IF(B4946="NET","",IF(B4946="","",IFERROR(VLOOKUP(N4946,EAN!$A:$B,2,FALSE),"MANGLER - MÅ OPPDATERE EAN-FANEN")))</f>
        <v/>
      </c>
      <c r="P4946" s="171">
        <f t="shared" si="238"/>
        <v>0</v>
      </c>
      <c r="Q4946" s="171">
        <f t="shared" si="239"/>
        <v>0</v>
      </c>
      <c r="S4946" s="102" t="str">
        <f>IF(B4946="NET","",IFERROR(VLOOKUP(O4946,'2) Order Form'!$V$9:$V$905,1,FALSE),"Ikke med I order form"))</f>
        <v>Ikke med I order form</v>
      </c>
    </row>
    <row r="4947" spans="14:19">
      <c r="N4947" s="171" t="str">
        <f t="shared" si="237"/>
        <v>-</v>
      </c>
      <c r="O4947" s="172" t="str">
        <f>IF(B4947="NET","",IF(B4947="","",IFERROR(VLOOKUP(N4947,EAN!$A:$B,2,FALSE),"MANGLER - MÅ OPPDATERE EAN-FANEN")))</f>
        <v/>
      </c>
      <c r="P4947" s="171">
        <f t="shared" si="238"/>
        <v>0</v>
      </c>
      <c r="Q4947" s="171">
        <f t="shared" si="239"/>
        <v>0</v>
      </c>
      <c r="S4947" s="102" t="str">
        <f>IF(B4947="NET","",IFERROR(VLOOKUP(O4947,'2) Order Form'!$V$9:$V$905,1,FALSE),"Ikke med I order form"))</f>
        <v>Ikke med I order form</v>
      </c>
    </row>
    <row r="4948" spans="14:19">
      <c r="N4948" s="171" t="str">
        <f t="shared" si="237"/>
        <v>-</v>
      </c>
      <c r="O4948" s="172" t="str">
        <f>IF(B4948="NET","",IF(B4948="","",IFERROR(VLOOKUP(N4948,EAN!$A:$B,2,FALSE),"MANGLER - MÅ OPPDATERE EAN-FANEN")))</f>
        <v/>
      </c>
      <c r="P4948" s="171">
        <f t="shared" si="238"/>
        <v>0</v>
      </c>
      <c r="Q4948" s="171">
        <f t="shared" si="239"/>
        <v>0</v>
      </c>
      <c r="S4948" s="102" t="str">
        <f>IF(B4948="NET","",IFERROR(VLOOKUP(O4948,'2) Order Form'!$V$9:$V$905,1,FALSE),"Ikke med I order form"))</f>
        <v>Ikke med I order form</v>
      </c>
    </row>
    <row r="4949" spans="14:19">
      <c r="N4949" s="171" t="str">
        <f t="shared" si="237"/>
        <v>-</v>
      </c>
      <c r="O4949" s="172" t="str">
        <f>IF(B4949="NET","",IF(B4949="","",IFERROR(VLOOKUP(N4949,EAN!$A:$B,2,FALSE),"MANGLER - MÅ OPPDATERE EAN-FANEN")))</f>
        <v/>
      </c>
      <c r="P4949" s="171">
        <f t="shared" si="238"/>
        <v>0</v>
      </c>
      <c r="Q4949" s="171">
        <f t="shared" si="239"/>
        <v>0</v>
      </c>
      <c r="S4949" s="102" t="str">
        <f>IF(B4949="NET","",IFERROR(VLOOKUP(O4949,'2) Order Form'!$V$9:$V$905,1,FALSE),"Ikke med I order form"))</f>
        <v>Ikke med I order form</v>
      </c>
    </row>
    <row r="4950" spans="14:19">
      <c r="N4950" s="171" t="str">
        <f t="shared" si="237"/>
        <v>-</v>
      </c>
      <c r="O4950" s="172" t="str">
        <f>IF(B4950="NET","",IF(B4950="","",IFERROR(VLOOKUP(N4950,EAN!$A:$B,2,FALSE),"MANGLER - MÅ OPPDATERE EAN-FANEN")))</f>
        <v/>
      </c>
      <c r="P4950" s="171">
        <f t="shared" si="238"/>
        <v>0</v>
      </c>
      <c r="Q4950" s="171">
        <f t="shared" si="239"/>
        <v>0</v>
      </c>
      <c r="S4950" s="102" t="str">
        <f>IF(B4950="NET","",IFERROR(VLOOKUP(O4950,'2) Order Form'!$V$9:$V$905,1,FALSE),"Ikke med I order form"))</f>
        <v>Ikke med I order form</v>
      </c>
    </row>
    <row r="4951" spans="14:19">
      <c r="N4951" s="171" t="str">
        <f t="shared" si="237"/>
        <v>-</v>
      </c>
      <c r="O4951" s="172" t="str">
        <f>IF(B4951="NET","",IF(B4951="","",IFERROR(VLOOKUP(N4951,EAN!$A:$B,2,FALSE),"MANGLER - MÅ OPPDATERE EAN-FANEN")))</f>
        <v/>
      </c>
      <c r="P4951" s="171">
        <f t="shared" si="238"/>
        <v>0</v>
      </c>
      <c r="Q4951" s="171">
        <f t="shared" si="239"/>
        <v>0</v>
      </c>
      <c r="S4951" s="102" t="str">
        <f>IF(B4951="NET","",IFERROR(VLOOKUP(O4951,'2) Order Form'!$V$9:$V$905,1,FALSE),"Ikke med I order form"))</f>
        <v>Ikke med I order form</v>
      </c>
    </row>
    <row r="4952" spans="14:19">
      <c r="N4952" s="171" t="str">
        <f t="shared" si="237"/>
        <v>-</v>
      </c>
      <c r="O4952" s="172" t="str">
        <f>IF(B4952="NET","",IF(B4952="","",IFERROR(VLOOKUP(N4952,EAN!$A:$B,2,FALSE),"MANGLER - MÅ OPPDATERE EAN-FANEN")))</f>
        <v/>
      </c>
      <c r="P4952" s="171">
        <f t="shared" si="238"/>
        <v>0</v>
      </c>
      <c r="Q4952" s="171">
        <f t="shared" si="239"/>
        <v>0</v>
      </c>
      <c r="S4952" s="102" t="str">
        <f>IF(B4952="NET","",IFERROR(VLOOKUP(O4952,'2) Order Form'!$V$9:$V$905,1,FALSE),"Ikke med I order form"))</f>
        <v>Ikke med I order form</v>
      </c>
    </row>
    <row r="4953" spans="14:19">
      <c r="N4953" s="171" t="str">
        <f t="shared" si="237"/>
        <v>-</v>
      </c>
      <c r="O4953" s="172" t="str">
        <f>IF(B4953="NET","",IF(B4953="","",IFERROR(VLOOKUP(N4953,EAN!$A:$B,2,FALSE),"MANGLER - MÅ OPPDATERE EAN-FANEN")))</f>
        <v/>
      </c>
      <c r="P4953" s="171">
        <f t="shared" si="238"/>
        <v>0</v>
      </c>
      <c r="Q4953" s="171">
        <f t="shared" si="239"/>
        <v>0</v>
      </c>
      <c r="S4953" s="102" t="str">
        <f>IF(B4953="NET","",IFERROR(VLOOKUP(O4953,'2) Order Form'!$V$9:$V$905,1,FALSE),"Ikke med I order form"))</f>
        <v>Ikke med I order form</v>
      </c>
    </row>
    <row r="4954" spans="14:19">
      <c r="N4954" s="171" t="str">
        <f t="shared" si="237"/>
        <v>-</v>
      </c>
      <c r="O4954" s="172" t="str">
        <f>IF(B4954="NET","",IF(B4954="","",IFERROR(VLOOKUP(N4954,EAN!$A:$B,2,FALSE),"MANGLER - MÅ OPPDATERE EAN-FANEN")))</f>
        <v/>
      </c>
      <c r="P4954" s="171">
        <f t="shared" si="238"/>
        <v>0</v>
      </c>
      <c r="Q4954" s="171">
        <f t="shared" si="239"/>
        <v>0</v>
      </c>
      <c r="S4954" s="102" t="str">
        <f>IF(B4954="NET","",IFERROR(VLOOKUP(O4954,'2) Order Form'!$V$9:$V$905,1,FALSE),"Ikke med I order form"))</f>
        <v>Ikke med I order form</v>
      </c>
    </row>
    <row r="4955" spans="14:19">
      <c r="N4955" s="171" t="str">
        <f t="shared" si="237"/>
        <v>-</v>
      </c>
      <c r="O4955" s="172" t="str">
        <f>IF(B4955="NET","",IF(B4955="","",IFERROR(VLOOKUP(N4955,EAN!$A:$B,2,FALSE),"MANGLER - MÅ OPPDATERE EAN-FANEN")))</f>
        <v/>
      </c>
      <c r="P4955" s="171">
        <f t="shared" si="238"/>
        <v>0</v>
      </c>
      <c r="Q4955" s="171">
        <f t="shared" si="239"/>
        <v>0</v>
      </c>
      <c r="S4955" s="102" t="str">
        <f>IF(B4955="NET","",IFERROR(VLOOKUP(O4955,'2) Order Form'!$V$9:$V$905,1,FALSE),"Ikke med I order form"))</f>
        <v>Ikke med I order form</v>
      </c>
    </row>
    <row r="4956" spans="14:19">
      <c r="N4956" s="171" t="str">
        <f t="shared" si="237"/>
        <v>-</v>
      </c>
      <c r="O4956" s="172" t="str">
        <f>IF(B4956="NET","",IF(B4956="","",IFERROR(VLOOKUP(N4956,EAN!$A:$B,2,FALSE),"MANGLER - MÅ OPPDATERE EAN-FANEN")))</f>
        <v/>
      </c>
      <c r="P4956" s="171">
        <f t="shared" si="238"/>
        <v>0</v>
      </c>
      <c r="Q4956" s="171">
        <f t="shared" si="239"/>
        <v>0</v>
      </c>
      <c r="S4956" s="102" t="str">
        <f>IF(B4956="NET","",IFERROR(VLOOKUP(O4956,'2) Order Form'!$V$9:$V$905,1,FALSE),"Ikke med I order form"))</f>
        <v>Ikke med I order form</v>
      </c>
    </row>
    <row r="4957" spans="14:19">
      <c r="N4957" s="171" t="str">
        <f t="shared" si="237"/>
        <v>-</v>
      </c>
      <c r="O4957" s="172" t="str">
        <f>IF(B4957="NET","",IF(B4957="","",IFERROR(VLOOKUP(N4957,EAN!$A:$B,2,FALSE),"MANGLER - MÅ OPPDATERE EAN-FANEN")))</f>
        <v/>
      </c>
      <c r="P4957" s="171">
        <f t="shared" si="238"/>
        <v>0</v>
      </c>
      <c r="Q4957" s="171">
        <f t="shared" si="239"/>
        <v>0</v>
      </c>
      <c r="S4957" s="102" t="str">
        <f>IF(B4957="NET","",IFERROR(VLOOKUP(O4957,'2) Order Form'!$V$9:$V$905,1,FALSE),"Ikke med I order form"))</f>
        <v>Ikke med I order form</v>
      </c>
    </row>
    <row r="4958" spans="14:19">
      <c r="N4958" s="171" t="str">
        <f t="shared" si="237"/>
        <v>-</v>
      </c>
      <c r="O4958" s="172" t="str">
        <f>IF(B4958="NET","",IF(B4958="","",IFERROR(VLOOKUP(N4958,EAN!$A:$B,2,FALSE),"MANGLER - MÅ OPPDATERE EAN-FANEN")))</f>
        <v/>
      </c>
      <c r="P4958" s="171">
        <f t="shared" si="238"/>
        <v>0</v>
      </c>
      <c r="Q4958" s="171">
        <f t="shared" si="239"/>
        <v>0</v>
      </c>
      <c r="S4958" s="102" t="str">
        <f>IF(B4958="NET","",IFERROR(VLOOKUP(O4958,'2) Order Form'!$V$9:$V$905,1,FALSE),"Ikke med I order form"))</f>
        <v>Ikke med I order form</v>
      </c>
    </row>
    <row r="4959" spans="14:19">
      <c r="N4959" s="171" t="str">
        <f t="shared" si="237"/>
        <v>-</v>
      </c>
      <c r="O4959" s="172" t="str">
        <f>IF(B4959="NET","",IF(B4959="","",IFERROR(VLOOKUP(N4959,EAN!$A:$B,2,FALSE),"MANGLER - MÅ OPPDATERE EAN-FANEN")))</f>
        <v/>
      </c>
      <c r="P4959" s="171">
        <f t="shared" si="238"/>
        <v>0</v>
      </c>
      <c r="Q4959" s="171">
        <f t="shared" si="239"/>
        <v>0</v>
      </c>
      <c r="S4959" s="102" t="str">
        <f>IF(B4959="NET","",IFERROR(VLOOKUP(O4959,'2) Order Form'!$V$9:$V$905,1,FALSE),"Ikke med I order form"))</f>
        <v>Ikke med I order form</v>
      </c>
    </row>
    <row r="4960" spans="14:19">
      <c r="N4960" s="171" t="str">
        <f t="shared" si="237"/>
        <v>-</v>
      </c>
      <c r="O4960" s="172" t="str">
        <f>IF(B4960="NET","",IF(B4960="","",IFERROR(VLOOKUP(N4960,EAN!$A:$B,2,FALSE),"MANGLER - MÅ OPPDATERE EAN-FANEN")))</f>
        <v/>
      </c>
      <c r="P4960" s="171">
        <f t="shared" si="238"/>
        <v>0</v>
      </c>
      <c r="Q4960" s="171">
        <f t="shared" si="239"/>
        <v>0</v>
      </c>
      <c r="S4960" s="102" t="str">
        <f>IF(B4960="NET","",IFERROR(VLOOKUP(O4960,'2) Order Form'!$V$9:$V$905,1,FALSE),"Ikke med I order form"))</f>
        <v>Ikke med I order form</v>
      </c>
    </row>
    <row r="4961" spans="14:19">
      <c r="N4961" s="171" t="str">
        <f t="shared" si="237"/>
        <v>-</v>
      </c>
      <c r="O4961" s="172" t="str">
        <f>IF(B4961="NET","",IF(B4961="","",IFERROR(VLOOKUP(N4961,EAN!$A:$B,2,FALSE),"MANGLER - MÅ OPPDATERE EAN-FANEN")))</f>
        <v/>
      </c>
      <c r="P4961" s="171">
        <f t="shared" si="238"/>
        <v>0</v>
      </c>
      <c r="Q4961" s="171">
        <f t="shared" si="239"/>
        <v>0</v>
      </c>
      <c r="S4961" s="102" t="str">
        <f>IF(B4961="NET","",IFERROR(VLOOKUP(O4961,'2) Order Form'!$V$9:$V$905,1,FALSE),"Ikke med I order form"))</f>
        <v>Ikke med I order form</v>
      </c>
    </row>
    <row r="4962" spans="14:19">
      <c r="N4962" s="171" t="str">
        <f t="shared" si="237"/>
        <v>-</v>
      </c>
      <c r="O4962" s="172" t="str">
        <f>IF(B4962="NET","",IF(B4962="","",IFERROR(VLOOKUP(N4962,EAN!$A:$B,2,FALSE),"MANGLER - MÅ OPPDATERE EAN-FANEN")))</f>
        <v/>
      </c>
      <c r="P4962" s="171">
        <f t="shared" si="238"/>
        <v>0</v>
      </c>
      <c r="Q4962" s="171">
        <f t="shared" si="239"/>
        <v>0</v>
      </c>
      <c r="S4962" s="102" t="str">
        <f>IF(B4962="NET","",IFERROR(VLOOKUP(O4962,'2) Order Form'!$V$9:$V$905,1,FALSE),"Ikke med I order form"))</f>
        <v>Ikke med I order form</v>
      </c>
    </row>
    <row r="4963" spans="14:19">
      <c r="N4963" s="171" t="str">
        <f t="shared" si="237"/>
        <v>-</v>
      </c>
      <c r="O4963" s="172" t="str">
        <f>IF(B4963="NET","",IF(B4963="","",IFERROR(VLOOKUP(N4963,EAN!$A:$B,2,FALSE),"MANGLER - MÅ OPPDATERE EAN-FANEN")))</f>
        <v/>
      </c>
      <c r="P4963" s="171">
        <f t="shared" si="238"/>
        <v>0</v>
      </c>
      <c r="Q4963" s="171">
        <f t="shared" si="239"/>
        <v>0</v>
      </c>
      <c r="S4963" s="102" t="str">
        <f>IF(B4963="NET","",IFERROR(VLOOKUP(O4963,'2) Order Form'!$V$9:$V$905,1,FALSE),"Ikke med I order form"))</f>
        <v>Ikke med I order form</v>
      </c>
    </row>
    <row r="4964" spans="14:19">
      <c r="N4964" s="171" t="str">
        <f t="shared" si="237"/>
        <v>-</v>
      </c>
      <c r="O4964" s="172" t="str">
        <f>IF(B4964="NET","",IF(B4964="","",IFERROR(VLOOKUP(N4964,EAN!$A:$B,2,FALSE),"MANGLER - MÅ OPPDATERE EAN-FANEN")))</f>
        <v/>
      </c>
      <c r="P4964" s="171">
        <f t="shared" si="238"/>
        <v>0</v>
      </c>
      <c r="Q4964" s="171">
        <f t="shared" si="239"/>
        <v>0</v>
      </c>
      <c r="S4964" s="102" t="str">
        <f>IF(B4964="NET","",IFERROR(VLOOKUP(O4964,'2) Order Form'!$V$9:$V$905,1,FALSE),"Ikke med I order form"))</f>
        <v>Ikke med I order form</v>
      </c>
    </row>
    <row r="4965" spans="14:19">
      <c r="N4965" s="171" t="str">
        <f t="shared" si="237"/>
        <v>-</v>
      </c>
      <c r="O4965" s="172" t="str">
        <f>IF(B4965="NET","",IF(B4965="","",IFERROR(VLOOKUP(N4965,EAN!$A:$B,2,FALSE),"MANGLER - MÅ OPPDATERE EAN-FANEN")))</f>
        <v/>
      </c>
      <c r="P4965" s="171">
        <f t="shared" si="238"/>
        <v>0</v>
      </c>
      <c r="Q4965" s="171">
        <f t="shared" si="239"/>
        <v>0</v>
      </c>
      <c r="S4965" s="102" t="str">
        <f>IF(B4965="NET","",IFERROR(VLOOKUP(O4965,'2) Order Form'!$V$9:$V$905,1,FALSE),"Ikke med I order form"))</f>
        <v>Ikke med I order form</v>
      </c>
    </row>
    <row r="4966" spans="14:19">
      <c r="N4966" s="171" t="str">
        <f t="shared" si="237"/>
        <v>-</v>
      </c>
      <c r="O4966" s="172" t="str">
        <f>IF(B4966="NET","",IF(B4966="","",IFERROR(VLOOKUP(N4966,EAN!$A:$B,2,FALSE),"MANGLER - MÅ OPPDATERE EAN-FANEN")))</f>
        <v/>
      </c>
      <c r="P4966" s="171">
        <f t="shared" si="238"/>
        <v>0</v>
      </c>
      <c r="Q4966" s="171">
        <f t="shared" si="239"/>
        <v>0</v>
      </c>
      <c r="S4966" s="102" t="str">
        <f>IF(B4966="NET","",IFERROR(VLOOKUP(O4966,'2) Order Form'!$V$9:$V$905,1,FALSE),"Ikke med I order form"))</f>
        <v>Ikke med I order form</v>
      </c>
    </row>
    <row r="4967" spans="14:19">
      <c r="N4967" s="171" t="str">
        <f t="shared" si="237"/>
        <v>-</v>
      </c>
      <c r="O4967" s="172" t="str">
        <f>IF(B4967="NET","",IF(B4967="","",IFERROR(VLOOKUP(N4967,EAN!$A:$B,2,FALSE),"MANGLER - MÅ OPPDATERE EAN-FANEN")))</f>
        <v/>
      </c>
      <c r="P4967" s="171">
        <f t="shared" si="238"/>
        <v>0</v>
      </c>
      <c r="Q4967" s="171">
        <f t="shared" si="239"/>
        <v>0</v>
      </c>
      <c r="S4967" s="102" t="str">
        <f>IF(B4967="NET","",IFERROR(VLOOKUP(O4967,'2) Order Form'!$V$9:$V$905,1,FALSE),"Ikke med I order form"))</f>
        <v>Ikke med I order form</v>
      </c>
    </row>
    <row r="4968" spans="14:19">
      <c r="N4968" s="171" t="str">
        <f t="shared" si="237"/>
        <v>-</v>
      </c>
      <c r="O4968" s="172" t="str">
        <f>IF(B4968="NET","",IF(B4968="","",IFERROR(VLOOKUP(N4968,EAN!$A:$B,2,FALSE),"MANGLER - MÅ OPPDATERE EAN-FANEN")))</f>
        <v/>
      </c>
      <c r="P4968" s="171">
        <f t="shared" si="238"/>
        <v>0</v>
      </c>
      <c r="Q4968" s="171">
        <f t="shared" si="239"/>
        <v>0</v>
      </c>
      <c r="S4968" s="102" t="str">
        <f>IF(B4968="NET","",IFERROR(VLOOKUP(O4968,'2) Order Form'!$V$9:$V$905,1,FALSE),"Ikke med I order form"))</f>
        <v>Ikke med I order form</v>
      </c>
    </row>
    <row r="4969" spans="14:19">
      <c r="N4969" s="171" t="str">
        <f t="shared" si="237"/>
        <v>-</v>
      </c>
      <c r="O4969" s="172" t="str">
        <f>IF(B4969="NET","",IF(B4969="","",IFERROR(VLOOKUP(N4969,EAN!$A:$B,2,FALSE),"MANGLER - MÅ OPPDATERE EAN-FANEN")))</f>
        <v/>
      </c>
      <c r="P4969" s="171">
        <f t="shared" si="238"/>
        <v>0</v>
      </c>
      <c r="Q4969" s="171">
        <f t="shared" si="239"/>
        <v>0</v>
      </c>
      <c r="S4969" s="102" t="str">
        <f>IF(B4969="NET","",IFERROR(VLOOKUP(O4969,'2) Order Form'!$V$9:$V$905,1,FALSE),"Ikke med I order form"))</f>
        <v>Ikke med I order form</v>
      </c>
    </row>
    <row r="4970" spans="14:19">
      <c r="N4970" s="171" t="str">
        <f t="shared" si="237"/>
        <v>-</v>
      </c>
      <c r="O4970" s="172" t="str">
        <f>IF(B4970="NET","",IF(B4970="","",IFERROR(VLOOKUP(N4970,EAN!$A:$B,2,FALSE),"MANGLER - MÅ OPPDATERE EAN-FANEN")))</f>
        <v/>
      </c>
      <c r="P4970" s="171">
        <f t="shared" si="238"/>
        <v>0</v>
      </c>
      <c r="Q4970" s="171">
        <f t="shared" si="239"/>
        <v>0</v>
      </c>
      <c r="S4970" s="102" t="str">
        <f>IF(B4970="NET","",IFERROR(VLOOKUP(O4970,'2) Order Form'!$V$9:$V$905,1,FALSE),"Ikke med I order form"))</f>
        <v>Ikke med I order form</v>
      </c>
    </row>
    <row r="4971" spans="14:19">
      <c r="N4971" s="171" t="str">
        <f t="shared" si="237"/>
        <v>-</v>
      </c>
      <c r="O4971" s="172" t="str">
        <f>IF(B4971="NET","",IF(B4971="","",IFERROR(VLOOKUP(N4971,EAN!$A:$B,2,FALSE),"MANGLER - MÅ OPPDATERE EAN-FANEN")))</f>
        <v/>
      </c>
      <c r="P4971" s="171">
        <f t="shared" si="238"/>
        <v>0</v>
      </c>
      <c r="Q4971" s="171">
        <f t="shared" si="239"/>
        <v>0</v>
      </c>
      <c r="S4971" s="102" t="str">
        <f>IF(B4971="NET","",IFERROR(VLOOKUP(O4971,'2) Order Form'!$V$9:$V$905,1,FALSE),"Ikke med I order form"))</f>
        <v>Ikke med I order form</v>
      </c>
    </row>
    <row r="4972" spans="14:19">
      <c r="N4972" s="171" t="str">
        <f t="shared" si="237"/>
        <v>-</v>
      </c>
      <c r="O4972" s="172" t="str">
        <f>IF(B4972="NET","",IF(B4972="","",IFERROR(VLOOKUP(N4972,EAN!$A:$B,2,FALSE),"MANGLER - MÅ OPPDATERE EAN-FANEN")))</f>
        <v/>
      </c>
      <c r="P4972" s="171">
        <f t="shared" si="238"/>
        <v>0</v>
      </c>
      <c r="Q4972" s="171">
        <f t="shared" si="239"/>
        <v>0</v>
      </c>
      <c r="S4972" s="102" t="str">
        <f>IF(B4972="NET","",IFERROR(VLOOKUP(O4972,'2) Order Form'!$V$9:$V$905,1,FALSE),"Ikke med I order form"))</f>
        <v>Ikke med I order form</v>
      </c>
    </row>
    <row r="4973" spans="14:19">
      <c r="N4973" s="171" t="str">
        <f t="shared" si="237"/>
        <v>-</v>
      </c>
      <c r="O4973" s="172" t="str">
        <f>IF(B4973="NET","",IF(B4973="","",IFERROR(VLOOKUP(N4973,EAN!$A:$B,2,FALSE),"MANGLER - MÅ OPPDATERE EAN-FANEN")))</f>
        <v/>
      </c>
      <c r="P4973" s="171">
        <f t="shared" si="238"/>
        <v>0</v>
      </c>
      <c r="Q4973" s="171">
        <f t="shared" si="239"/>
        <v>0</v>
      </c>
      <c r="S4973" s="102" t="str">
        <f>IF(B4973="NET","",IFERROR(VLOOKUP(O4973,'2) Order Form'!$V$9:$V$905,1,FALSE),"Ikke med I order form"))</f>
        <v>Ikke med I order form</v>
      </c>
    </row>
    <row r="4974" spans="14:19">
      <c r="N4974" s="171" t="str">
        <f t="shared" si="237"/>
        <v>-</v>
      </c>
      <c r="O4974" s="172" t="str">
        <f>IF(B4974="NET","",IF(B4974="","",IFERROR(VLOOKUP(N4974,EAN!$A:$B,2,FALSE),"MANGLER - MÅ OPPDATERE EAN-FANEN")))</f>
        <v/>
      </c>
      <c r="P4974" s="171">
        <f t="shared" si="238"/>
        <v>0</v>
      </c>
      <c r="Q4974" s="171">
        <f t="shared" si="239"/>
        <v>0</v>
      </c>
      <c r="S4974" s="102" t="str">
        <f>IF(B4974="NET","",IFERROR(VLOOKUP(O4974,'2) Order Form'!$V$9:$V$905,1,FALSE),"Ikke med I order form"))</f>
        <v>Ikke med I order form</v>
      </c>
    </row>
    <row r="4975" spans="14:19">
      <c r="N4975" s="171" t="str">
        <f t="shared" si="237"/>
        <v>-</v>
      </c>
      <c r="O4975" s="172" t="str">
        <f>IF(B4975="NET","",IF(B4975="","",IFERROR(VLOOKUP(N4975,EAN!$A:$B,2,FALSE),"MANGLER - MÅ OPPDATERE EAN-FANEN")))</f>
        <v/>
      </c>
      <c r="P4975" s="171">
        <f t="shared" si="238"/>
        <v>0</v>
      </c>
      <c r="Q4975" s="171">
        <f t="shared" si="239"/>
        <v>0</v>
      </c>
      <c r="S4975" s="102" t="str">
        <f>IF(B4975="NET","",IFERROR(VLOOKUP(O4975,'2) Order Form'!$V$9:$V$905,1,FALSE),"Ikke med I order form"))</f>
        <v>Ikke med I order form</v>
      </c>
    </row>
    <row r="4976" spans="14:19">
      <c r="N4976" s="171" t="str">
        <f t="shared" si="237"/>
        <v>-</v>
      </c>
      <c r="O4976" s="172" t="str">
        <f>IF(B4976="NET","",IF(B4976="","",IFERROR(VLOOKUP(N4976,EAN!$A:$B,2,FALSE),"MANGLER - MÅ OPPDATERE EAN-FANEN")))</f>
        <v/>
      </c>
      <c r="P4976" s="171">
        <f t="shared" si="238"/>
        <v>0</v>
      </c>
      <c r="Q4976" s="171">
        <f t="shared" si="239"/>
        <v>0</v>
      </c>
      <c r="S4976" s="102" t="str">
        <f>IF(B4976="NET","",IFERROR(VLOOKUP(O4976,'2) Order Form'!$V$9:$V$905,1,FALSE),"Ikke med I order form"))</f>
        <v>Ikke med I order form</v>
      </c>
    </row>
    <row r="4977" spans="14:19">
      <c r="N4977" s="171" t="str">
        <f t="shared" si="237"/>
        <v>-</v>
      </c>
      <c r="O4977" s="172" t="str">
        <f>IF(B4977="NET","",IF(B4977="","",IFERROR(VLOOKUP(N4977,EAN!$A:$B,2,FALSE),"MANGLER - MÅ OPPDATERE EAN-FANEN")))</f>
        <v/>
      </c>
      <c r="P4977" s="171">
        <f t="shared" si="238"/>
        <v>0</v>
      </c>
      <c r="Q4977" s="171">
        <f t="shared" si="239"/>
        <v>0</v>
      </c>
      <c r="S4977" s="102" t="str">
        <f>IF(B4977="NET","",IFERROR(VLOOKUP(O4977,'2) Order Form'!$V$9:$V$905,1,FALSE),"Ikke med I order form"))</f>
        <v>Ikke med I order form</v>
      </c>
    </row>
    <row r="4978" spans="14:19">
      <c r="N4978" s="171" t="str">
        <f t="shared" si="237"/>
        <v>-</v>
      </c>
      <c r="O4978" s="172" t="str">
        <f>IF(B4978="NET","",IF(B4978="","",IFERROR(VLOOKUP(N4978,EAN!$A:$B,2,FALSE),"MANGLER - MÅ OPPDATERE EAN-FANEN")))</f>
        <v/>
      </c>
      <c r="P4978" s="171">
        <f t="shared" si="238"/>
        <v>0</v>
      </c>
      <c r="Q4978" s="171">
        <f t="shared" si="239"/>
        <v>0</v>
      </c>
      <c r="S4978" s="102" t="str">
        <f>IF(B4978="NET","",IFERROR(VLOOKUP(O4978,'2) Order Form'!$V$9:$V$905,1,FALSE),"Ikke med I order form"))</f>
        <v>Ikke med I order form</v>
      </c>
    </row>
    <row r="4979" spans="14:19">
      <c r="N4979" s="171" t="str">
        <f t="shared" si="237"/>
        <v>-</v>
      </c>
      <c r="O4979" s="172" t="str">
        <f>IF(B4979="NET","",IF(B4979="","",IFERROR(VLOOKUP(N4979,EAN!$A:$B,2,FALSE),"MANGLER - MÅ OPPDATERE EAN-FANEN")))</f>
        <v/>
      </c>
      <c r="P4979" s="171">
        <f t="shared" si="238"/>
        <v>0</v>
      </c>
      <c r="Q4979" s="171">
        <f t="shared" si="239"/>
        <v>0</v>
      </c>
      <c r="S4979" s="102" t="str">
        <f>IF(B4979="NET","",IFERROR(VLOOKUP(O4979,'2) Order Form'!$V$9:$V$905,1,FALSE),"Ikke med I order form"))</f>
        <v>Ikke med I order form</v>
      </c>
    </row>
    <row r="4980" spans="14:19">
      <c r="N4980" s="171" t="str">
        <f t="shared" si="237"/>
        <v>-</v>
      </c>
      <c r="O4980" s="172" t="str">
        <f>IF(B4980="NET","",IF(B4980="","",IFERROR(VLOOKUP(N4980,EAN!$A:$B,2,FALSE),"MANGLER - MÅ OPPDATERE EAN-FANEN")))</f>
        <v/>
      </c>
      <c r="P4980" s="171">
        <f t="shared" si="238"/>
        <v>0</v>
      </c>
      <c r="Q4980" s="171">
        <f t="shared" si="239"/>
        <v>0</v>
      </c>
      <c r="S4980" s="102" t="str">
        <f>IF(B4980="NET","",IFERROR(VLOOKUP(O4980,'2) Order Form'!$V$9:$V$905,1,FALSE),"Ikke med I order form"))</f>
        <v>Ikke med I order form</v>
      </c>
    </row>
    <row r="4981" spans="14:19">
      <c r="N4981" s="171" t="str">
        <f t="shared" si="237"/>
        <v>-</v>
      </c>
      <c r="O4981" s="172" t="str">
        <f>IF(B4981="NET","",IF(B4981="","",IFERROR(VLOOKUP(N4981,EAN!$A:$B,2,FALSE),"MANGLER - MÅ OPPDATERE EAN-FANEN")))</f>
        <v/>
      </c>
      <c r="P4981" s="171">
        <f t="shared" si="238"/>
        <v>0</v>
      </c>
      <c r="Q4981" s="171">
        <f t="shared" si="239"/>
        <v>0</v>
      </c>
      <c r="S4981" s="102" t="str">
        <f>IF(B4981="NET","",IFERROR(VLOOKUP(O4981,'2) Order Form'!$V$9:$V$905,1,FALSE),"Ikke med I order form"))</f>
        <v>Ikke med I order form</v>
      </c>
    </row>
    <row r="4982" spans="14:19">
      <c r="N4982" s="171" t="str">
        <f t="shared" si="237"/>
        <v>-</v>
      </c>
      <c r="O4982" s="172" t="str">
        <f>IF(B4982="NET","",IF(B4982="","",IFERROR(VLOOKUP(N4982,EAN!$A:$B,2,FALSE),"MANGLER - MÅ OPPDATERE EAN-FANEN")))</f>
        <v/>
      </c>
      <c r="P4982" s="171">
        <f t="shared" si="238"/>
        <v>0</v>
      </c>
      <c r="Q4982" s="171">
        <f t="shared" si="239"/>
        <v>0</v>
      </c>
      <c r="S4982" s="102" t="str">
        <f>IF(B4982="NET","",IFERROR(VLOOKUP(O4982,'2) Order Form'!$V$9:$V$905,1,FALSE),"Ikke med I order form"))</f>
        <v>Ikke med I order form</v>
      </c>
    </row>
    <row r="4983" spans="14:19">
      <c r="N4983" s="171" t="str">
        <f t="shared" si="237"/>
        <v>-</v>
      </c>
      <c r="O4983" s="172" t="str">
        <f>IF(B4983="NET","",IF(B4983="","",IFERROR(VLOOKUP(N4983,EAN!$A:$B,2,FALSE),"MANGLER - MÅ OPPDATERE EAN-FANEN")))</f>
        <v/>
      </c>
      <c r="P4983" s="171">
        <f t="shared" si="238"/>
        <v>0</v>
      </c>
      <c r="Q4983" s="171">
        <f t="shared" si="239"/>
        <v>0</v>
      </c>
      <c r="S4983" s="102" t="str">
        <f>IF(B4983="NET","",IFERROR(VLOOKUP(O4983,'2) Order Form'!$V$9:$V$905,1,FALSE),"Ikke med I order form"))</f>
        <v>Ikke med I order form</v>
      </c>
    </row>
    <row r="4984" spans="14:19">
      <c r="N4984" s="171" t="str">
        <f t="shared" si="237"/>
        <v>-</v>
      </c>
      <c r="O4984" s="172" t="str">
        <f>IF(B4984="NET","",IF(B4984="","",IFERROR(VLOOKUP(N4984,EAN!$A:$B,2,FALSE),"MANGLER - MÅ OPPDATERE EAN-FANEN")))</f>
        <v/>
      </c>
      <c r="P4984" s="171">
        <f t="shared" si="238"/>
        <v>0</v>
      </c>
      <c r="Q4984" s="171">
        <f t="shared" si="239"/>
        <v>0</v>
      </c>
      <c r="S4984" s="102" t="str">
        <f>IF(B4984="NET","",IFERROR(VLOOKUP(O4984,'2) Order Form'!$V$9:$V$905,1,FALSE),"Ikke med I order form"))</f>
        <v>Ikke med I order form</v>
      </c>
    </row>
    <row r="4985" spans="14:19">
      <c r="N4985" s="171" t="str">
        <f t="shared" si="237"/>
        <v>-</v>
      </c>
      <c r="O4985" s="172" t="str">
        <f>IF(B4985="NET","",IF(B4985="","",IFERROR(VLOOKUP(N4985,EAN!$A:$B,2,FALSE),"MANGLER - MÅ OPPDATERE EAN-FANEN")))</f>
        <v/>
      </c>
      <c r="P4985" s="171">
        <f t="shared" si="238"/>
        <v>0</v>
      </c>
      <c r="Q4985" s="171">
        <f t="shared" si="239"/>
        <v>0</v>
      </c>
      <c r="S4985" s="102" t="str">
        <f>IF(B4985="NET","",IFERROR(VLOOKUP(O4985,'2) Order Form'!$V$9:$V$905,1,FALSE),"Ikke med I order form"))</f>
        <v>Ikke med I order form</v>
      </c>
    </row>
    <row r="4986" spans="14:19">
      <c r="N4986" s="171" t="str">
        <f t="shared" si="237"/>
        <v>-</v>
      </c>
      <c r="O4986" s="172" t="str">
        <f>IF(B4986="NET","",IF(B4986="","",IFERROR(VLOOKUP(N4986,EAN!$A:$B,2,FALSE),"MANGLER - MÅ OPPDATERE EAN-FANEN")))</f>
        <v/>
      </c>
      <c r="P4986" s="171">
        <f t="shared" si="238"/>
        <v>0</v>
      </c>
      <c r="Q4986" s="171">
        <f t="shared" si="239"/>
        <v>0</v>
      </c>
      <c r="S4986" s="102" t="str">
        <f>IF(B4986="NET","",IFERROR(VLOOKUP(O4986,'2) Order Form'!$V$9:$V$905,1,FALSE),"Ikke med I order form"))</f>
        <v>Ikke med I order form</v>
      </c>
    </row>
    <row r="4987" spans="14:19">
      <c r="N4987" s="171" t="str">
        <f t="shared" si="237"/>
        <v>-</v>
      </c>
      <c r="O4987" s="172" t="str">
        <f>IF(B4987="NET","",IF(B4987="","",IFERROR(VLOOKUP(N4987,EAN!$A:$B,2,FALSE),"MANGLER - MÅ OPPDATERE EAN-FANEN")))</f>
        <v/>
      </c>
      <c r="P4987" s="171">
        <f t="shared" si="238"/>
        <v>0</v>
      </c>
      <c r="Q4987" s="171">
        <f t="shared" si="239"/>
        <v>0</v>
      </c>
      <c r="S4987" s="102" t="str">
        <f>IF(B4987="NET","",IFERROR(VLOOKUP(O4987,'2) Order Form'!$V$9:$V$905,1,FALSE),"Ikke med I order form"))</f>
        <v>Ikke med I order form</v>
      </c>
    </row>
    <row r="4988" spans="14:19">
      <c r="N4988" s="171" t="str">
        <f t="shared" si="237"/>
        <v>-</v>
      </c>
      <c r="O4988" s="172" t="str">
        <f>IF(B4988="NET","",IF(B4988="","",IFERROR(VLOOKUP(N4988,EAN!$A:$B,2,FALSE),"MANGLER - MÅ OPPDATERE EAN-FANEN")))</f>
        <v/>
      </c>
      <c r="P4988" s="171">
        <f t="shared" si="238"/>
        <v>0</v>
      </c>
      <c r="Q4988" s="171">
        <f t="shared" si="239"/>
        <v>0</v>
      </c>
      <c r="S4988" s="102" t="str">
        <f>IF(B4988="NET","",IFERROR(VLOOKUP(O4988,'2) Order Form'!$V$9:$V$905,1,FALSE),"Ikke med I order form"))</f>
        <v>Ikke med I order form</v>
      </c>
    </row>
    <row r="4989" spans="14:19">
      <c r="N4989" s="171" t="str">
        <f t="shared" si="237"/>
        <v>-</v>
      </c>
      <c r="O4989" s="172" t="str">
        <f>IF(B4989="NET","",IF(B4989="","",IFERROR(VLOOKUP(N4989,EAN!$A:$B,2,FALSE),"MANGLER - MÅ OPPDATERE EAN-FANEN")))</f>
        <v/>
      </c>
      <c r="P4989" s="171">
        <f t="shared" si="238"/>
        <v>0</v>
      </c>
      <c r="Q4989" s="171">
        <f t="shared" si="239"/>
        <v>0</v>
      </c>
      <c r="S4989" s="102" t="str">
        <f>IF(B4989="NET","",IFERROR(VLOOKUP(O4989,'2) Order Form'!$V$9:$V$905,1,FALSE),"Ikke med I order form"))</f>
        <v>Ikke med I order form</v>
      </c>
    </row>
    <row r="4990" spans="14:19">
      <c r="N4990" s="171" t="str">
        <f t="shared" si="237"/>
        <v>-</v>
      </c>
      <c r="O4990" s="172" t="str">
        <f>IF(B4990="NET","",IF(B4990="","",IFERROR(VLOOKUP(N4990,EAN!$A:$B,2,FALSE),"MANGLER - MÅ OPPDATERE EAN-FANEN")))</f>
        <v/>
      </c>
      <c r="P4990" s="171">
        <f t="shared" si="238"/>
        <v>0</v>
      </c>
      <c r="Q4990" s="171">
        <f t="shared" si="239"/>
        <v>0</v>
      </c>
      <c r="S4990" s="102" t="str">
        <f>IF(B4990="NET","",IFERROR(VLOOKUP(O4990,'2) Order Form'!$V$9:$V$905,1,FALSE),"Ikke med I order form"))</f>
        <v>Ikke med I order form</v>
      </c>
    </row>
    <row r="4991" spans="14:19">
      <c r="N4991" s="171" t="str">
        <f t="shared" si="237"/>
        <v>-</v>
      </c>
      <c r="O4991" s="172" t="str">
        <f>IF(B4991="NET","",IF(B4991="","",IFERROR(VLOOKUP(N4991,EAN!$A:$B,2,FALSE),"MANGLER - MÅ OPPDATERE EAN-FANEN")))</f>
        <v/>
      </c>
      <c r="P4991" s="171">
        <f t="shared" si="238"/>
        <v>0</v>
      </c>
      <c r="Q4991" s="171">
        <f t="shared" si="239"/>
        <v>0</v>
      </c>
      <c r="S4991" s="102" t="str">
        <f>IF(B4991="NET","",IFERROR(VLOOKUP(O4991,'2) Order Form'!$V$9:$V$905,1,FALSE),"Ikke med I order form"))</f>
        <v>Ikke med I order form</v>
      </c>
    </row>
    <row r="4992" spans="14:19">
      <c r="N4992" s="171" t="str">
        <f t="shared" si="237"/>
        <v>-</v>
      </c>
      <c r="O4992" s="172" t="str">
        <f>IF(B4992="NET","",IF(B4992="","",IFERROR(VLOOKUP(N4992,EAN!$A:$B,2,FALSE),"MANGLER - MÅ OPPDATERE EAN-FANEN")))</f>
        <v/>
      </c>
      <c r="P4992" s="171">
        <f t="shared" si="238"/>
        <v>0</v>
      </c>
      <c r="Q4992" s="171">
        <f t="shared" si="239"/>
        <v>0</v>
      </c>
      <c r="S4992" s="102" t="str">
        <f>IF(B4992="NET","",IFERROR(VLOOKUP(O4992,'2) Order Form'!$V$9:$V$905,1,FALSE),"Ikke med I order form"))</f>
        <v>Ikke med I order form</v>
      </c>
    </row>
    <row r="4993" spans="14:19">
      <c r="N4993" s="171" t="str">
        <f t="shared" si="237"/>
        <v>-</v>
      </c>
      <c r="O4993" s="172" t="str">
        <f>IF(B4993="NET","",IF(B4993="","",IFERROR(VLOOKUP(N4993,EAN!$A:$B,2,FALSE),"MANGLER - MÅ OPPDATERE EAN-FANEN")))</f>
        <v/>
      </c>
      <c r="P4993" s="171">
        <f t="shared" si="238"/>
        <v>0</v>
      </c>
      <c r="Q4993" s="171">
        <f t="shared" si="239"/>
        <v>0</v>
      </c>
      <c r="S4993" s="102" t="str">
        <f>IF(B4993="NET","",IFERROR(VLOOKUP(O4993,'2) Order Form'!$V$9:$V$905,1,FALSE),"Ikke med I order form"))</f>
        <v>Ikke med I order form</v>
      </c>
    </row>
    <row r="4994" spans="14:19">
      <c r="N4994" s="171" t="str">
        <f t="shared" si="237"/>
        <v>-</v>
      </c>
      <c r="O4994" s="172" t="str">
        <f>IF(B4994="NET","",IF(B4994="","",IFERROR(VLOOKUP(N4994,EAN!$A:$B,2,FALSE),"MANGLER - MÅ OPPDATERE EAN-FANEN")))</f>
        <v/>
      </c>
      <c r="P4994" s="171">
        <f t="shared" si="238"/>
        <v>0</v>
      </c>
      <c r="Q4994" s="171">
        <f t="shared" si="239"/>
        <v>0</v>
      </c>
      <c r="S4994" s="102" t="str">
        <f>IF(B4994="NET","",IFERROR(VLOOKUP(O4994,'2) Order Form'!$V$9:$V$905,1,FALSE),"Ikke med I order form"))</f>
        <v>Ikke med I order form</v>
      </c>
    </row>
    <row r="4995" spans="14:19">
      <c r="N4995" s="171" t="str">
        <f t="shared" si="237"/>
        <v>-</v>
      </c>
      <c r="O4995" s="172" t="str">
        <f>IF(B4995="NET","",IF(B4995="","",IFERROR(VLOOKUP(N4995,EAN!$A:$B,2,FALSE),"MANGLER - MÅ OPPDATERE EAN-FANEN")))</f>
        <v/>
      </c>
      <c r="P4995" s="171">
        <f t="shared" si="238"/>
        <v>0</v>
      </c>
      <c r="Q4995" s="171">
        <f t="shared" si="239"/>
        <v>0</v>
      </c>
      <c r="S4995" s="102" t="str">
        <f>IF(B4995="NET","",IFERROR(VLOOKUP(O4995,'2) Order Form'!$V$9:$V$905,1,FALSE),"Ikke med I order form"))</f>
        <v>Ikke med I order form</v>
      </c>
    </row>
    <row r="4996" spans="14:19">
      <c r="N4996" s="171" t="str">
        <f t="shared" si="237"/>
        <v>-</v>
      </c>
      <c r="O4996" s="172" t="str">
        <f>IF(B4996="NET","",IF(B4996="","",IFERROR(VLOOKUP(N4996,EAN!$A:$B,2,FALSE),"MANGLER - MÅ OPPDATERE EAN-FANEN")))</f>
        <v/>
      </c>
      <c r="P4996" s="171">
        <f t="shared" si="238"/>
        <v>0</v>
      </c>
      <c r="Q4996" s="171">
        <f t="shared" si="239"/>
        <v>0</v>
      </c>
      <c r="S4996" s="102" t="str">
        <f>IF(B4996="NET","",IFERROR(VLOOKUP(O4996,'2) Order Form'!$V$9:$V$905,1,FALSE),"Ikke med I order form"))</f>
        <v>Ikke med I order form</v>
      </c>
    </row>
    <row r="4997" spans="14:19">
      <c r="N4997" s="171" t="str">
        <f t="shared" si="237"/>
        <v>-</v>
      </c>
      <c r="O4997" s="172" t="str">
        <f>IF(B4997="NET","",IF(B4997="","",IFERROR(VLOOKUP(N4997,EAN!$A:$B,2,FALSE),"MANGLER - MÅ OPPDATERE EAN-FANEN")))</f>
        <v/>
      </c>
      <c r="P4997" s="171">
        <f t="shared" si="238"/>
        <v>0</v>
      </c>
      <c r="Q4997" s="171">
        <f t="shared" si="239"/>
        <v>0</v>
      </c>
      <c r="S4997" s="102" t="str">
        <f>IF(B4997="NET","",IFERROR(VLOOKUP(O4997,'2) Order Form'!$V$9:$V$905,1,FALSE),"Ikke med I order form"))</f>
        <v>Ikke med I order form</v>
      </c>
    </row>
    <row r="4998" spans="14:19">
      <c r="N4998" s="171" t="str">
        <f t="shared" si="237"/>
        <v>-</v>
      </c>
      <c r="O4998" s="172" t="str">
        <f>IF(B4998="NET","",IF(B4998="","",IFERROR(VLOOKUP(N4998,EAN!$A:$B,2,FALSE),"MANGLER - MÅ OPPDATERE EAN-FANEN")))</f>
        <v/>
      </c>
      <c r="P4998" s="171">
        <f t="shared" si="238"/>
        <v>0</v>
      </c>
      <c r="Q4998" s="171">
        <f t="shared" si="239"/>
        <v>0</v>
      </c>
      <c r="S4998" s="102" t="str">
        <f>IF(B4998="NET","",IFERROR(VLOOKUP(O4998,'2) Order Form'!$V$9:$V$905,1,FALSE),"Ikke med I order form"))</f>
        <v>Ikke med I order form</v>
      </c>
    </row>
    <row r="4999" spans="14:19">
      <c r="N4999" s="171" t="str">
        <f t="shared" si="237"/>
        <v>-</v>
      </c>
      <c r="O4999" s="172" t="str">
        <f>IF(B4999="NET","",IF(B4999="","",IFERROR(VLOOKUP(N4999,EAN!$A:$B,2,FALSE),"MANGLER - MÅ OPPDATERE EAN-FANEN")))</f>
        <v/>
      </c>
      <c r="P4999" s="171">
        <f t="shared" si="238"/>
        <v>0</v>
      </c>
      <c r="Q4999" s="171">
        <f t="shared" si="239"/>
        <v>0</v>
      </c>
      <c r="S4999" s="102" t="str">
        <f>IF(B4999="NET","",IFERROR(VLOOKUP(O4999,'2) Order Form'!$V$9:$V$905,1,FALSE),"Ikke med I order form"))</f>
        <v>Ikke med I order form</v>
      </c>
    </row>
    <row r="5000" spans="14:19">
      <c r="N5000" s="171" t="str">
        <f t="shared" si="237"/>
        <v>-</v>
      </c>
      <c r="O5000" s="172" t="str">
        <f>IF(B5000="NET","",IF(B5000="","",IFERROR(VLOOKUP(N5000,EAN!$A:$B,2,FALSE),"MANGLER - MÅ OPPDATERE EAN-FANEN")))</f>
        <v/>
      </c>
      <c r="P5000" s="171">
        <f t="shared" si="238"/>
        <v>0</v>
      </c>
      <c r="Q5000" s="171">
        <f t="shared" si="239"/>
        <v>0</v>
      </c>
      <c r="S5000" s="102" t="str">
        <f>IF(B5000="NET","",IFERROR(VLOOKUP(O5000,'2) Order Form'!$V$9:$V$905,1,FALSE),"Ikke med I order form"))</f>
        <v>Ikke med I order form</v>
      </c>
    </row>
    <row r="5001" spans="14:19">
      <c r="N5001" s="171" t="str">
        <f t="shared" si="237"/>
        <v>-</v>
      </c>
      <c r="O5001" s="172" t="str">
        <f>IF(B5001="NET","",IF(B5001="","",IFERROR(VLOOKUP(N5001,EAN!$A:$B,2,FALSE),"MANGLER - MÅ OPPDATERE EAN-FANEN")))</f>
        <v/>
      </c>
      <c r="P5001" s="171">
        <f t="shared" si="238"/>
        <v>0</v>
      </c>
      <c r="Q5001" s="171">
        <f t="shared" si="239"/>
        <v>0</v>
      </c>
      <c r="S5001" s="102" t="str">
        <f>IF(B5001="NET","",IFERROR(VLOOKUP(O5001,'2) Order Form'!$V$9:$V$905,1,FALSE),"Ikke med I order form"))</f>
        <v>Ikke med I order form</v>
      </c>
    </row>
    <row r="5002" spans="14:19">
      <c r="N5002" s="171" t="str">
        <f t="shared" si="237"/>
        <v>-</v>
      </c>
      <c r="O5002" s="172" t="str">
        <f>IF(B5002="NET","",IF(B5002="","",IFERROR(VLOOKUP(N5002,EAN!$A:$B,2,FALSE),"MANGLER - MÅ OPPDATERE EAN-FANEN")))</f>
        <v/>
      </c>
      <c r="P5002" s="171">
        <f t="shared" si="238"/>
        <v>0</v>
      </c>
      <c r="Q5002" s="171">
        <f t="shared" si="239"/>
        <v>0</v>
      </c>
      <c r="S5002" s="102" t="str">
        <f>IF(B5002="NET","",IFERROR(VLOOKUP(O5002,'2) Order Form'!$V$9:$V$905,1,FALSE),"Ikke med I order form"))</f>
        <v>Ikke med I order form</v>
      </c>
    </row>
    <row r="5003" spans="14:19">
      <c r="N5003" s="171" t="str">
        <f t="shared" ref="N5003:N5066" si="240">CONCATENATE(A5003,"-",D5003)</f>
        <v>-</v>
      </c>
      <c r="O5003" s="172" t="str">
        <f>IF(B5003="NET","",IF(B5003="","",IFERROR(VLOOKUP(N5003,EAN!$A:$B,2,FALSE),"MANGLER - MÅ OPPDATERE EAN-FANEN")))</f>
        <v/>
      </c>
      <c r="P5003" s="171">
        <f t="shared" ref="P5003:P5066" si="241">H5003</f>
        <v>0</v>
      </c>
      <c r="Q5003" s="171">
        <f t="shared" ref="Q5003:Q5066" si="242">L5003</f>
        <v>0</v>
      </c>
      <c r="S5003" s="102" t="str">
        <f>IF(B5003="NET","",IFERROR(VLOOKUP(O5003,'2) Order Form'!$V$9:$V$905,1,FALSE),"Ikke med I order form"))</f>
        <v>Ikke med I order form</v>
      </c>
    </row>
    <row r="5004" spans="14:19">
      <c r="N5004" s="171" t="str">
        <f t="shared" si="240"/>
        <v>-</v>
      </c>
      <c r="O5004" s="172" t="str">
        <f>IF(B5004="NET","",IF(B5004="","",IFERROR(VLOOKUP(N5004,EAN!$A:$B,2,FALSE),"MANGLER - MÅ OPPDATERE EAN-FANEN")))</f>
        <v/>
      </c>
      <c r="P5004" s="171">
        <f t="shared" si="241"/>
        <v>0</v>
      </c>
      <c r="Q5004" s="171">
        <f t="shared" si="242"/>
        <v>0</v>
      </c>
      <c r="S5004" s="102" t="str">
        <f>IF(B5004="NET","",IFERROR(VLOOKUP(O5004,'2) Order Form'!$V$9:$V$905,1,FALSE),"Ikke med I order form"))</f>
        <v>Ikke med I order form</v>
      </c>
    </row>
    <row r="5005" spans="14:19">
      <c r="N5005" s="171" t="str">
        <f t="shared" si="240"/>
        <v>-</v>
      </c>
      <c r="O5005" s="172" t="str">
        <f>IF(B5005="NET","",IF(B5005="","",IFERROR(VLOOKUP(N5005,EAN!$A:$B,2,FALSE),"MANGLER - MÅ OPPDATERE EAN-FANEN")))</f>
        <v/>
      </c>
      <c r="P5005" s="171">
        <f t="shared" si="241"/>
        <v>0</v>
      </c>
      <c r="Q5005" s="171">
        <f t="shared" si="242"/>
        <v>0</v>
      </c>
      <c r="S5005" s="102" t="str">
        <f>IF(B5005="NET","",IFERROR(VLOOKUP(O5005,'2) Order Form'!$V$9:$V$905,1,FALSE),"Ikke med I order form"))</f>
        <v>Ikke med I order form</v>
      </c>
    </row>
    <row r="5006" spans="14:19">
      <c r="N5006" s="171" t="str">
        <f t="shared" si="240"/>
        <v>-</v>
      </c>
      <c r="O5006" s="172" t="str">
        <f>IF(B5006="NET","",IF(B5006="","",IFERROR(VLOOKUP(N5006,EAN!$A:$B,2,FALSE),"MANGLER - MÅ OPPDATERE EAN-FANEN")))</f>
        <v/>
      </c>
      <c r="P5006" s="171">
        <f t="shared" si="241"/>
        <v>0</v>
      </c>
      <c r="Q5006" s="171">
        <f t="shared" si="242"/>
        <v>0</v>
      </c>
      <c r="S5006" s="102" t="str">
        <f>IF(B5006="NET","",IFERROR(VLOOKUP(O5006,'2) Order Form'!$V$9:$V$905,1,FALSE),"Ikke med I order form"))</f>
        <v>Ikke med I order form</v>
      </c>
    </row>
    <row r="5007" spans="14:19">
      <c r="N5007" s="171" t="str">
        <f t="shared" si="240"/>
        <v>-</v>
      </c>
      <c r="O5007" s="172" t="str">
        <f>IF(B5007="NET","",IF(B5007="","",IFERROR(VLOOKUP(N5007,EAN!$A:$B,2,FALSE),"MANGLER - MÅ OPPDATERE EAN-FANEN")))</f>
        <v/>
      </c>
      <c r="P5007" s="171">
        <f t="shared" si="241"/>
        <v>0</v>
      </c>
      <c r="Q5007" s="171">
        <f t="shared" si="242"/>
        <v>0</v>
      </c>
      <c r="S5007" s="102" t="str">
        <f>IF(B5007="NET","",IFERROR(VLOOKUP(O5007,'2) Order Form'!$V$9:$V$905,1,FALSE),"Ikke med I order form"))</f>
        <v>Ikke med I order form</v>
      </c>
    </row>
    <row r="5008" spans="14:19">
      <c r="N5008" s="171" t="str">
        <f t="shared" si="240"/>
        <v>-</v>
      </c>
      <c r="O5008" s="172" t="str">
        <f>IF(B5008="NET","",IF(B5008="","",IFERROR(VLOOKUP(N5008,EAN!$A:$B,2,FALSE),"MANGLER - MÅ OPPDATERE EAN-FANEN")))</f>
        <v/>
      </c>
      <c r="P5008" s="171">
        <f t="shared" si="241"/>
        <v>0</v>
      </c>
      <c r="Q5008" s="171">
        <f t="shared" si="242"/>
        <v>0</v>
      </c>
      <c r="S5008" s="102" t="str">
        <f>IF(B5008="NET","",IFERROR(VLOOKUP(O5008,'2) Order Form'!$V$9:$V$905,1,FALSE),"Ikke med I order form"))</f>
        <v>Ikke med I order form</v>
      </c>
    </row>
    <row r="5009" spans="14:19">
      <c r="N5009" s="171" t="str">
        <f t="shared" si="240"/>
        <v>-</v>
      </c>
      <c r="O5009" s="172" t="str">
        <f>IF(B5009="NET","",IF(B5009="","",IFERROR(VLOOKUP(N5009,EAN!$A:$B,2,FALSE),"MANGLER - MÅ OPPDATERE EAN-FANEN")))</f>
        <v/>
      </c>
      <c r="P5009" s="171">
        <f t="shared" si="241"/>
        <v>0</v>
      </c>
      <c r="Q5009" s="171">
        <f t="shared" si="242"/>
        <v>0</v>
      </c>
      <c r="S5009" s="102" t="str">
        <f>IF(B5009="NET","",IFERROR(VLOOKUP(O5009,'2) Order Form'!$V$9:$V$905,1,FALSE),"Ikke med I order form"))</f>
        <v>Ikke med I order form</v>
      </c>
    </row>
    <row r="5010" spans="14:19">
      <c r="N5010" s="171" t="str">
        <f t="shared" si="240"/>
        <v>-</v>
      </c>
      <c r="O5010" s="172" t="str">
        <f>IF(B5010="NET","",IF(B5010="","",IFERROR(VLOOKUP(N5010,EAN!$A:$B,2,FALSE),"MANGLER - MÅ OPPDATERE EAN-FANEN")))</f>
        <v/>
      </c>
      <c r="P5010" s="171">
        <f t="shared" si="241"/>
        <v>0</v>
      </c>
      <c r="Q5010" s="171">
        <f t="shared" si="242"/>
        <v>0</v>
      </c>
      <c r="S5010" s="102" t="str">
        <f>IF(B5010="NET","",IFERROR(VLOOKUP(O5010,'2) Order Form'!$V$9:$V$905,1,FALSE),"Ikke med I order form"))</f>
        <v>Ikke med I order form</v>
      </c>
    </row>
    <row r="5011" spans="14:19">
      <c r="N5011" s="171" t="str">
        <f t="shared" si="240"/>
        <v>-</v>
      </c>
      <c r="O5011" s="172" t="str">
        <f>IF(B5011="NET","",IF(B5011="","",IFERROR(VLOOKUP(N5011,EAN!$A:$B,2,FALSE),"MANGLER - MÅ OPPDATERE EAN-FANEN")))</f>
        <v/>
      </c>
      <c r="P5011" s="171">
        <f t="shared" si="241"/>
        <v>0</v>
      </c>
      <c r="Q5011" s="171">
        <f t="shared" si="242"/>
        <v>0</v>
      </c>
      <c r="S5011" s="102" t="str">
        <f>IF(B5011="NET","",IFERROR(VLOOKUP(O5011,'2) Order Form'!$V$9:$V$905,1,FALSE),"Ikke med I order form"))</f>
        <v>Ikke med I order form</v>
      </c>
    </row>
    <row r="5012" spans="14:19">
      <c r="N5012" s="171" t="str">
        <f t="shared" si="240"/>
        <v>-</v>
      </c>
      <c r="O5012" s="172" t="str">
        <f>IF(B5012="NET","",IF(B5012="","",IFERROR(VLOOKUP(N5012,EAN!$A:$B,2,FALSE),"MANGLER - MÅ OPPDATERE EAN-FANEN")))</f>
        <v/>
      </c>
      <c r="P5012" s="171">
        <f t="shared" si="241"/>
        <v>0</v>
      </c>
      <c r="Q5012" s="171">
        <f t="shared" si="242"/>
        <v>0</v>
      </c>
      <c r="S5012" s="102" t="str">
        <f>IF(B5012="NET","",IFERROR(VLOOKUP(O5012,'2) Order Form'!$V$9:$V$905,1,FALSE),"Ikke med I order form"))</f>
        <v>Ikke med I order form</v>
      </c>
    </row>
    <row r="5013" spans="14:19">
      <c r="N5013" s="171" t="str">
        <f t="shared" si="240"/>
        <v>-</v>
      </c>
      <c r="O5013" s="172" t="str">
        <f>IF(B5013="NET","",IF(B5013="","",IFERROR(VLOOKUP(N5013,EAN!$A:$B,2,FALSE),"MANGLER - MÅ OPPDATERE EAN-FANEN")))</f>
        <v/>
      </c>
      <c r="P5013" s="171">
        <f t="shared" si="241"/>
        <v>0</v>
      </c>
      <c r="Q5013" s="171">
        <f t="shared" si="242"/>
        <v>0</v>
      </c>
      <c r="S5013" s="102" t="str">
        <f>IF(B5013="NET","",IFERROR(VLOOKUP(O5013,'2) Order Form'!$V$9:$V$905,1,FALSE),"Ikke med I order form"))</f>
        <v>Ikke med I order form</v>
      </c>
    </row>
    <row r="5014" spans="14:19">
      <c r="N5014" s="171" t="str">
        <f t="shared" si="240"/>
        <v>-</v>
      </c>
      <c r="O5014" s="172" t="str">
        <f>IF(B5014="NET","",IF(B5014="","",IFERROR(VLOOKUP(N5014,EAN!$A:$B,2,FALSE),"MANGLER - MÅ OPPDATERE EAN-FANEN")))</f>
        <v/>
      </c>
      <c r="P5014" s="171">
        <f t="shared" si="241"/>
        <v>0</v>
      </c>
      <c r="Q5014" s="171">
        <f t="shared" si="242"/>
        <v>0</v>
      </c>
      <c r="S5014" s="102" t="str">
        <f>IF(B5014="NET","",IFERROR(VLOOKUP(O5014,'2) Order Form'!$V$9:$V$905,1,FALSE),"Ikke med I order form"))</f>
        <v>Ikke med I order form</v>
      </c>
    </row>
    <row r="5015" spans="14:19">
      <c r="N5015" s="171" t="str">
        <f t="shared" si="240"/>
        <v>-</v>
      </c>
      <c r="O5015" s="172" t="str">
        <f>IF(B5015="NET","",IF(B5015="","",IFERROR(VLOOKUP(N5015,EAN!$A:$B,2,FALSE),"MANGLER - MÅ OPPDATERE EAN-FANEN")))</f>
        <v/>
      </c>
      <c r="P5015" s="171">
        <f t="shared" si="241"/>
        <v>0</v>
      </c>
      <c r="Q5015" s="171">
        <f t="shared" si="242"/>
        <v>0</v>
      </c>
      <c r="S5015" s="102" t="str">
        <f>IF(B5015="NET","",IFERROR(VLOOKUP(O5015,'2) Order Form'!$V$9:$V$905,1,FALSE),"Ikke med I order form"))</f>
        <v>Ikke med I order form</v>
      </c>
    </row>
    <row r="5016" spans="14:19">
      <c r="N5016" s="171" t="str">
        <f t="shared" si="240"/>
        <v>-</v>
      </c>
      <c r="O5016" s="172" t="str">
        <f>IF(B5016="NET","",IF(B5016="","",IFERROR(VLOOKUP(N5016,EAN!$A:$B,2,FALSE),"MANGLER - MÅ OPPDATERE EAN-FANEN")))</f>
        <v/>
      </c>
      <c r="P5016" s="171">
        <f t="shared" si="241"/>
        <v>0</v>
      </c>
      <c r="Q5016" s="171">
        <f t="shared" si="242"/>
        <v>0</v>
      </c>
      <c r="S5016" s="102" t="str">
        <f>IF(B5016="NET","",IFERROR(VLOOKUP(O5016,'2) Order Form'!$V$9:$V$905,1,FALSE),"Ikke med I order form"))</f>
        <v>Ikke med I order form</v>
      </c>
    </row>
    <row r="5017" spans="14:19">
      <c r="N5017" s="171" t="str">
        <f t="shared" si="240"/>
        <v>-</v>
      </c>
      <c r="O5017" s="172" t="str">
        <f>IF(B5017="NET","",IF(B5017="","",IFERROR(VLOOKUP(N5017,EAN!$A:$B,2,FALSE),"MANGLER - MÅ OPPDATERE EAN-FANEN")))</f>
        <v/>
      </c>
      <c r="P5017" s="171">
        <f t="shared" si="241"/>
        <v>0</v>
      </c>
      <c r="Q5017" s="171">
        <f t="shared" si="242"/>
        <v>0</v>
      </c>
      <c r="S5017" s="102" t="str">
        <f>IF(B5017="NET","",IFERROR(VLOOKUP(O5017,'2) Order Form'!$V$9:$V$905,1,FALSE),"Ikke med I order form"))</f>
        <v>Ikke med I order form</v>
      </c>
    </row>
    <row r="5018" spans="14:19">
      <c r="N5018" s="171" t="str">
        <f t="shared" si="240"/>
        <v>-</v>
      </c>
      <c r="O5018" s="172" t="str">
        <f>IF(B5018="NET","",IF(B5018="","",IFERROR(VLOOKUP(N5018,EAN!$A:$B,2,FALSE),"MANGLER - MÅ OPPDATERE EAN-FANEN")))</f>
        <v/>
      </c>
      <c r="P5018" s="171">
        <f t="shared" si="241"/>
        <v>0</v>
      </c>
      <c r="Q5018" s="171">
        <f t="shared" si="242"/>
        <v>0</v>
      </c>
      <c r="S5018" s="102" t="str">
        <f>IF(B5018="NET","",IFERROR(VLOOKUP(O5018,'2) Order Form'!$V$9:$V$905,1,FALSE),"Ikke med I order form"))</f>
        <v>Ikke med I order form</v>
      </c>
    </row>
    <row r="5019" spans="14:19">
      <c r="N5019" s="171" t="str">
        <f t="shared" si="240"/>
        <v>-</v>
      </c>
      <c r="O5019" s="172" t="str">
        <f>IF(B5019="NET","",IF(B5019="","",IFERROR(VLOOKUP(N5019,EAN!$A:$B,2,FALSE),"MANGLER - MÅ OPPDATERE EAN-FANEN")))</f>
        <v/>
      </c>
      <c r="P5019" s="171">
        <f t="shared" si="241"/>
        <v>0</v>
      </c>
      <c r="Q5019" s="171">
        <f t="shared" si="242"/>
        <v>0</v>
      </c>
      <c r="S5019" s="102" t="str">
        <f>IF(B5019="NET","",IFERROR(VLOOKUP(O5019,'2) Order Form'!$V$9:$V$905,1,FALSE),"Ikke med I order form"))</f>
        <v>Ikke med I order form</v>
      </c>
    </row>
    <row r="5020" spans="14:19">
      <c r="N5020" s="171" t="str">
        <f t="shared" si="240"/>
        <v>-</v>
      </c>
      <c r="O5020" s="172" t="str">
        <f>IF(B5020="NET","",IF(B5020="","",IFERROR(VLOOKUP(N5020,EAN!$A:$B,2,FALSE),"MANGLER - MÅ OPPDATERE EAN-FANEN")))</f>
        <v/>
      </c>
      <c r="P5020" s="171">
        <f t="shared" si="241"/>
        <v>0</v>
      </c>
      <c r="Q5020" s="171">
        <f t="shared" si="242"/>
        <v>0</v>
      </c>
      <c r="S5020" s="102" t="str">
        <f>IF(B5020="NET","",IFERROR(VLOOKUP(O5020,'2) Order Form'!$V$9:$V$905,1,FALSE),"Ikke med I order form"))</f>
        <v>Ikke med I order form</v>
      </c>
    </row>
    <row r="5021" spans="14:19">
      <c r="N5021" s="171" t="str">
        <f t="shared" si="240"/>
        <v>-</v>
      </c>
      <c r="O5021" s="172" t="str">
        <f>IF(B5021="NET","",IF(B5021="","",IFERROR(VLOOKUP(N5021,EAN!$A:$B,2,FALSE),"MANGLER - MÅ OPPDATERE EAN-FANEN")))</f>
        <v/>
      </c>
      <c r="P5021" s="171">
        <f t="shared" si="241"/>
        <v>0</v>
      </c>
      <c r="Q5021" s="171">
        <f t="shared" si="242"/>
        <v>0</v>
      </c>
      <c r="S5021" s="102" t="str">
        <f>IF(B5021="NET","",IFERROR(VLOOKUP(O5021,'2) Order Form'!$V$9:$V$905,1,FALSE),"Ikke med I order form"))</f>
        <v>Ikke med I order form</v>
      </c>
    </row>
    <row r="5022" spans="14:19">
      <c r="N5022" s="171" t="str">
        <f t="shared" si="240"/>
        <v>-</v>
      </c>
      <c r="O5022" s="172" t="str">
        <f>IF(B5022="NET","",IF(B5022="","",IFERROR(VLOOKUP(N5022,EAN!$A:$B,2,FALSE),"MANGLER - MÅ OPPDATERE EAN-FANEN")))</f>
        <v/>
      </c>
      <c r="P5022" s="171">
        <f t="shared" si="241"/>
        <v>0</v>
      </c>
      <c r="Q5022" s="171">
        <f t="shared" si="242"/>
        <v>0</v>
      </c>
      <c r="S5022" s="102" t="str">
        <f>IF(B5022="NET","",IFERROR(VLOOKUP(O5022,'2) Order Form'!$V$9:$V$905,1,FALSE),"Ikke med I order form"))</f>
        <v>Ikke med I order form</v>
      </c>
    </row>
    <row r="5023" spans="14:19">
      <c r="N5023" s="171" t="str">
        <f t="shared" si="240"/>
        <v>-</v>
      </c>
      <c r="O5023" s="172" t="str">
        <f>IF(B5023="NET","",IF(B5023="","",IFERROR(VLOOKUP(N5023,EAN!$A:$B,2,FALSE),"MANGLER - MÅ OPPDATERE EAN-FANEN")))</f>
        <v/>
      </c>
      <c r="P5023" s="171">
        <f t="shared" si="241"/>
        <v>0</v>
      </c>
      <c r="Q5023" s="171">
        <f t="shared" si="242"/>
        <v>0</v>
      </c>
      <c r="S5023" s="102" t="str">
        <f>IF(B5023="NET","",IFERROR(VLOOKUP(O5023,'2) Order Form'!$V$9:$V$905,1,FALSE),"Ikke med I order form"))</f>
        <v>Ikke med I order form</v>
      </c>
    </row>
    <row r="5024" spans="14:19">
      <c r="N5024" s="171" t="str">
        <f t="shared" si="240"/>
        <v>-</v>
      </c>
      <c r="O5024" s="172" t="str">
        <f>IF(B5024="NET","",IF(B5024="","",IFERROR(VLOOKUP(N5024,EAN!$A:$B,2,FALSE),"MANGLER - MÅ OPPDATERE EAN-FANEN")))</f>
        <v/>
      </c>
      <c r="P5024" s="171">
        <f t="shared" si="241"/>
        <v>0</v>
      </c>
      <c r="Q5024" s="171">
        <f t="shared" si="242"/>
        <v>0</v>
      </c>
      <c r="S5024" s="102" t="str">
        <f>IF(B5024="NET","",IFERROR(VLOOKUP(O5024,'2) Order Form'!$V$9:$V$905,1,FALSE),"Ikke med I order form"))</f>
        <v>Ikke med I order form</v>
      </c>
    </row>
    <row r="5025" spans="14:19">
      <c r="N5025" s="171" t="str">
        <f t="shared" si="240"/>
        <v>-</v>
      </c>
      <c r="O5025" s="172" t="str">
        <f>IF(B5025="NET","",IF(B5025="","",IFERROR(VLOOKUP(N5025,EAN!$A:$B,2,FALSE),"MANGLER - MÅ OPPDATERE EAN-FANEN")))</f>
        <v/>
      </c>
      <c r="P5025" s="171">
        <f t="shared" si="241"/>
        <v>0</v>
      </c>
      <c r="Q5025" s="171">
        <f t="shared" si="242"/>
        <v>0</v>
      </c>
      <c r="S5025" s="102" t="str">
        <f>IF(B5025="NET","",IFERROR(VLOOKUP(O5025,'2) Order Form'!$V$9:$V$905,1,FALSE),"Ikke med I order form"))</f>
        <v>Ikke med I order form</v>
      </c>
    </row>
    <row r="5026" spans="14:19">
      <c r="N5026" s="171" t="str">
        <f t="shared" si="240"/>
        <v>-</v>
      </c>
      <c r="O5026" s="172" t="str">
        <f>IF(B5026="NET","",IF(B5026="","",IFERROR(VLOOKUP(N5026,EAN!$A:$B,2,FALSE),"MANGLER - MÅ OPPDATERE EAN-FANEN")))</f>
        <v/>
      </c>
      <c r="P5026" s="171">
        <f t="shared" si="241"/>
        <v>0</v>
      </c>
      <c r="Q5026" s="171">
        <f t="shared" si="242"/>
        <v>0</v>
      </c>
      <c r="S5026" s="102" t="str">
        <f>IF(B5026="NET","",IFERROR(VLOOKUP(O5026,'2) Order Form'!$V$9:$V$905,1,FALSE),"Ikke med I order form"))</f>
        <v>Ikke med I order form</v>
      </c>
    </row>
    <row r="5027" spans="14:19">
      <c r="N5027" s="171" t="str">
        <f t="shared" si="240"/>
        <v>-</v>
      </c>
      <c r="O5027" s="172" t="str">
        <f>IF(B5027="NET","",IF(B5027="","",IFERROR(VLOOKUP(N5027,EAN!$A:$B,2,FALSE),"MANGLER - MÅ OPPDATERE EAN-FANEN")))</f>
        <v/>
      </c>
      <c r="P5027" s="171">
        <f t="shared" si="241"/>
        <v>0</v>
      </c>
      <c r="Q5027" s="171">
        <f t="shared" si="242"/>
        <v>0</v>
      </c>
      <c r="S5027" s="102" t="str">
        <f>IF(B5027="NET","",IFERROR(VLOOKUP(O5027,'2) Order Form'!$V$9:$V$905,1,FALSE),"Ikke med I order form"))</f>
        <v>Ikke med I order form</v>
      </c>
    </row>
    <row r="5028" spans="14:19">
      <c r="N5028" s="171" t="str">
        <f t="shared" si="240"/>
        <v>-</v>
      </c>
      <c r="O5028" s="172" t="str">
        <f>IF(B5028="NET","",IF(B5028="","",IFERROR(VLOOKUP(N5028,EAN!$A:$B,2,FALSE),"MANGLER - MÅ OPPDATERE EAN-FANEN")))</f>
        <v/>
      </c>
      <c r="P5028" s="171">
        <f t="shared" si="241"/>
        <v>0</v>
      </c>
      <c r="Q5028" s="171">
        <f t="shared" si="242"/>
        <v>0</v>
      </c>
      <c r="S5028" s="102" t="str">
        <f>IF(B5028="NET","",IFERROR(VLOOKUP(O5028,'2) Order Form'!$V$9:$V$905,1,FALSE),"Ikke med I order form"))</f>
        <v>Ikke med I order form</v>
      </c>
    </row>
    <row r="5029" spans="14:19">
      <c r="N5029" s="171" t="str">
        <f t="shared" si="240"/>
        <v>-</v>
      </c>
      <c r="O5029" s="172" t="str">
        <f>IF(B5029="NET","",IF(B5029="","",IFERROR(VLOOKUP(N5029,EAN!$A:$B,2,FALSE),"MANGLER - MÅ OPPDATERE EAN-FANEN")))</f>
        <v/>
      </c>
      <c r="P5029" s="171">
        <f t="shared" si="241"/>
        <v>0</v>
      </c>
      <c r="Q5029" s="171">
        <f t="shared" si="242"/>
        <v>0</v>
      </c>
      <c r="S5029" s="102" t="str">
        <f>IF(B5029="NET","",IFERROR(VLOOKUP(O5029,'2) Order Form'!$V$9:$V$905,1,FALSE),"Ikke med I order form"))</f>
        <v>Ikke med I order form</v>
      </c>
    </row>
    <row r="5030" spans="14:19">
      <c r="N5030" s="171" t="str">
        <f t="shared" si="240"/>
        <v>-</v>
      </c>
      <c r="O5030" s="172" t="str">
        <f>IF(B5030="NET","",IF(B5030="","",IFERROR(VLOOKUP(N5030,EAN!$A:$B,2,FALSE),"MANGLER - MÅ OPPDATERE EAN-FANEN")))</f>
        <v/>
      </c>
      <c r="P5030" s="171">
        <f t="shared" si="241"/>
        <v>0</v>
      </c>
      <c r="Q5030" s="171">
        <f t="shared" si="242"/>
        <v>0</v>
      </c>
      <c r="S5030" s="102" t="str">
        <f>IF(B5030="NET","",IFERROR(VLOOKUP(O5030,'2) Order Form'!$V$9:$V$905,1,FALSE),"Ikke med I order form"))</f>
        <v>Ikke med I order form</v>
      </c>
    </row>
    <row r="5031" spans="14:19">
      <c r="N5031" s="171" t="str">
        <f t="shared" si="240"/>
        <v>-</v>
      </c>
      <c r="O5031" s="172" t="str">
        <f>IF(B5031="NET","",IF(B5031="","",IFERROR(VLOOKUP(N5031,EAN!$A:$B,2,FALSE),"MANGLER - MÅ OPPDATERE EAN-FANEN")))</f>
        <v/>
      </c>
      <c r="P5031" s="171">
        <f t="shared" si="241"/>
        <v>0</v>
      </c>
      <c r="Q5031" s="171">
        <f t="shared" si="242"/>
        <v>0</v>
      </c>
      <c r="S5031" s="102" t="str">
        <f>IF(B5031="NET","",IFERROR(VLOOKUP(O5031,'2) Order Form'!$V$9:$V$905,1,FALSE),"Ikke med I order form"))</f>
        <v>Ikke med I order form</v>
      </c>
    </row>
    <row r="5032" spans="14:19">
      <c r="N5032" s="171" t="str">
        <f t="shared" si="240"/>
        <v>-</v>
      </c>
      <c r="O5032" s="172" t="str">
        <f>IF(B5032="NET","",IF(B5032="","",IFERROR(VLOOKUP(N5032,EAN!$A:$B,2,FALSE),"MANGLER - MÅ OPPDATERE EAN-FANEN")))</f>
        <v/>
      </c>
      <c r="P5032" s="171">
        <f t="shared" si="241"/>
        <v>0</v>
      </c>
      <c r="Q5032" s="171">
        <f t="shared" si="242"/>
        <v>0</v>
      </c>
      <c r="S5032" s="102" t="str">
        <f>IF(B5032="NET","",IFERROR(VLOOKUP(O5032,'2) Order Form'!$V$9:$V$905,1,FALSE),"Ikke med I order form"))</f>
        <v>Ikke med I order form</v>
      </c>
    </row>
    <row r="5033" spans="14:19">
      <c r="N5033" s="171" t="str">
        <f t="shared" si="240"/>
        <v>-</v>
      </c>
      <c r="O5033" s="172" t="str">
        <f>IF(B5033="NET","",IF(B5033="","",IFERROR(VLOOKUP(N5033,EAN!$A:$B,2,FALSE),"MANGLER - MÅ OPPDATERE EAN-FANEN")))</f>
        <v/>
      </c>
      <c r="P5033" s="171">
        <f t="shared" si="241"/>
        <v>0</v>
      </c>
      <c r="Q5033" s="171">
        <f t="shared" si="242"/>
        <v>0</v>
      </c>
      <c r="S5033" s="102" t="str">
        <f>IF(B5033="NET","",IFERROR(VLOOKUP(O5033,'2) Order Form'!$V$9:$V$905,1,FALSE),"Ikke med I order form"))</f>
        <v>Ikke med I order form</v>
      </c>
    </row>
    <row r="5034" spans="14:19">
      <c r="N5034" s="171" t="str">
        <f t="shared" si="240"/>
        <v>-</v>
      </c>
      <c r="O5034" s="172" t="str">
        <f>IF(B5034="NET","",IF(B5034="","",IFERROR(VLOOKUP(N5034,EAN!$A:$B,2,FALSE),"MANGLER - MÅ OPPDATERE EAN-FANEN")))</f>
        <v/>
      </c>
      <c r="P5034" s="171">
        <f t="shared" si="241"/>
        <v>0</v>
      </c>
      <c r="Q5034" s="171">
        <f t="shared" si="242"/>
        <v>0</v>
      </c>
      <c r="S5034" s="102" t="str">
        <f>IF(B5034="NET","",IFERROR(VLOOKUP(O5034,'2) Order Form'!$V$9:$V$905,1,FALSE),"Ikke med I order form"))</f>
        <v>Ikke med I order form</v>
      </c>
    </row>
    <row r="5035" spans="14:19">
      <c r="N5035" s="171" t="str">
        <f t="shared" si="240"/>
        <v>-</v>
      </c>
      <c r="O5035" s="172" t="str">
        <f>IF(B5035="NET","",IF(B5035="","",IFERROR(VLOOKUP(N5035,EAN!$A:$B,2,FALSE),"MANGLER - MÅ OPPDATERE EAN-FANEN")))</f>
        <v/>
      </c>
      <c r="P5035" s="171">
        <f t="shared" si="241"/>
        <v>0</v>
      </c>
      <c r="Q5035" s="171">
        <f t="shared" si="242"/>
        <v>0</v>
      </c>
      <c r="S5035" s="102" t="str">
        <f>IF(B5035="NET","",IFERROR(VLOOKUP(O5035,'2) Order Form'!$V$9:$V$905,1,FALSE),"Ikke med I order form"))</f>
        <v>Ikke med I order form</v>
      </c>
    </row>
    <row r="5036" spans="14:19">
      <c r="N5036" s="171" t="str">
        <f t="shared" si="240"/>
        <v>-</v>
      </c>
      <c r="O5036" s="172" t="str">
        <f>IF(B5036="NET","",IF(B5036="","",IFERROR(VLOOKUP(N5036,EAN!$A:$B,2,FALSE),"MANGLER - MÅ OPPDATERE EAN-FANEN")))</f>
        <v/>
      </c>
      <c r="P5036" s="171">
        <f t="shared" si="241"/>
        <v>0</v>
      </c>
      <c r="Q5036" s="171">
        <f t="shared" si="242"/>
        <v>0</v>
      </c>
      <c r="S5036" s="102" t="str">
        <f>IF(B5036="NET","",IFERROR(VLOOKUP(O5036,'2) Order Form'!$V$9:$V$905,1,FALSE),"Ikke med I order form"))</f>
        <v>Ikke med I order form</v>
      </c>
    </row>
    <row r="5037" spans="14:19">
      <c r="N5037" s="171" t="str">
        <f t="shared" si="240"/>
        <v>-</v>
      </c>
      <c r="O5037" s="172" t="str">
        <f>IF(B5037="NET","",IF(B5037="","",IFERROR(VLOOKUP(N5037,EAN!$A:$B,2,FALSE),"MANGLER - MÅ OPPDATERE EAN-FANEN")))</f>
        <v/>
      </c>
      <c r="P5037" s="171">
        <f t="shared" si="241"/>
        <v>0</v>
      </c>
      <c r="Q5037" s="171">
        <f t="shared" si="242"/>
        <v>0</v>
      </c>
      <c r="S5037" s="102" t="str">
        <f>IF(B5037="NET","",IFERROR(VLOOKUP(O5037,'2) Order Form'!$V$9:$V$905,1,FALSE),"Ikke med I order form"))</f>
        <v>Ikke med I order form</v>
      </c>
    </row>
    <row r="5038" spans="14:19">
      <c r="N5038" s="171" t="str">
        <f t="shared" si="240"/>
        <v>-</v>
      </c>
      <c r="O5038" s="172" t="str">
        <f>IF(B5038="NET","",IF(B5038="","",IFERROR(VLOOKUP(N5038,EAN!$A:$B,2,FALSE),"MANGLER - MÅ OPPDATERE EAN-FANEN")))</f>
        <v/>
      </c>
      <c r="P5038" s="171">
        <f t="shared" si="241"/>
        <v>0</v>
      </c>
      <c r="Q5038" s="171">
        <f t="shared" si="242"/>
        <v>0</v>
      </c>
      <c r="S5038" s="102" t="str">
        <f>IF(B5038="NET","",IFERROR(VLOOKUP(O5038,'2) Order Form'!$V$9:$V$905,1,FALSE),"Ikke med I order form"))</f>
        <v>Ikke med I order form</v>
      </c>
    </row>
    <row r="5039" spans="14:19">
      <c r="N5039" s="171" t="str">
        <f t="shared" si="240"/>
        <v>-</v>
      </c>
      <c r="O5039" s="172" t="str">
        <f>IF(B5039="NET","",IF(B5039="","",IFERROR(VLOOKUP(N5039,EAN!$A:$B,2,FALSE),"MANGLER - MÅ OPPDATERE EAN-FANEN")))</f>
        <v/>
      </c>
      <c r="P5039" s="171">
        <f t="shared" si="241"/>
        <v>0</v>
      </c>
      <c r="Q5039" s="171">
        <f t="shared" si="242"/>
        <v>0</v>
      </c>
      <c r="S5039" s="102" t="str">
        <f>IF(B5039="NET","",IFERROR(VLOOKUP(O5039,'2) Order Form'!$V$9:$V$905,1,FALSE),"Ikke med I order form"))</f>
        <v>Ikke med I order form</v>
      </c>
    </row>
    <row r="5040" spans="14:19">
      <c r="N5040" s="171" t="str">
        <f t="shared" si="240"/>
        <v>-</v>
      </c>
      <c r="O5040" s="172" t="str">
        <f>IF(B5040="NET","",IF(B5040="","",IFERROR(VLOOKUP(N5040,EAN!$A:$B,2,FALSE),"MANGLER - MÅ OPPDATERE EAN-FANEN")))</f>
        <v/>
      </c>
      <c r="P5040" s="171">
        <f t="shared" si="241"/>
        <v>0</v>
      </c>
      <c r="Q5040" s="171">
        <f t="shared" si="242"/>
        <v>0</v>
      </c>
      <c r="S5040" s="102" t="str">
        <f>IF(B5040="NET","",IFERROR(VLOOKUP(O5040,'2) Order Form'!$V$9:$V$905,1,FALSE),"Ikke med I order form"))</f>
        <v>Ikke med I order form</v>
      </c>
    </row>
    <row r="5041" spans="14:19">
      <c r="N5041" s="171" t="str">
        <f t="shared" si="240"/>
        <v>-</v>
      </c>
      <c r="O5041" s="172" t="str">
        <f>IF(B5041="NET","",IF(B5041="","",IFERROR(VLOOKUP(N5041,EAN!$A:$B,2,FALSE),"MANGLER - MÅ OPPDATERE EAN-FANEN")))</f>
        <v/>
      </c>
      <c r="P5041" s="171">
        <f t="shared" si="241"/>
        <v>0</v>
      </c>
      <c r="Q5041" s="171">
        <f t="shared" si="242"/>
        <v>0</v>
      </c>
      <c r="S5041" s="102" t="str">
        <f>IF(B5041="NET","",IFERROR(VLOOKUP(O5041,'2) Order Form'!$V$9:$V$905,1,FALSE),"Ikke med I order form"))</f>
        <v>Ikke med I order form</v>
      </c>
    </row>
    <row r="5042" spans="14:19">
      <c r="N5042" s="171" t="str">
        <f t="shared" si="240"/>
        <v>-</v>
      </c>
      <c r="O5042" s="172" t="str">
        <f>IF(B5042="NET","",IF(B5042="","",IFERROR(VLOOKUP(N5042,EAN!$A:$B,2,FALSE),"MANGLER - MÅ OPPDATERE EAN-FANEN")))</f>
        <v/>
      </c>
      <c r="P5042" s="171">
        <f t="shared" si="241"/>
        <v>0</v>
      </c>
      <c r="Q5042" s="171">
        <f t="shared" si="242"/>
        <v>0</v>
      </c>
      <c r="S5042" s="102" t="str">
        <f>IF(B5042="NET","",IFERROR(VLOOKUP(O5042,'2) Order Form'!$V$9:$V$905,1,FALSE),"Ikke med I order form"))</f>
        <v>Ikke med I order form</v>
      </c>
    </row>
    <row r="5043" spans="14:19">
      <c r="N5043" s="171" t="str">
        <f t="shared" si="240"/>
        <v>-</v>
      </c>
      <c r="O5043" s="172" t="str">
        <f>IF(B5043="NET","",IF(B5043="","",IFERROR(VLOOKUP(N5043,EAN!$A:$B,2,FALSE),"MANGLER - MÅ OPPDATERE EAN-FANEN")))</f>
        <v/>
      </c>
      <c r="P5043" s="171">
        <f t="shared" si="241"/>
        <v>0</v>
      </c>
      <c r="Q5043" s="171">
        <f t="shared" si="242"/>
        <v>0</v>
      </c>
      <c r="S5043" s="102" t="str">
        <f>IF(B5043="NET","",IFERROR(VLOOKUP(O5043,'2) Order Form'!$V$9:$V$905,1,FALSE),"Ikke med I order form"))</f>
        <v>Ikke med I order form</v>
      </c>
    </row>
    <row r="5044" spans="14:19">
      <c r="N5044" s="171" t="str">
        <f t="shared" si="240"/>
        <v>-</v>
      </c>
      <c r="O5044" s="172" t="str">
        <f>IF(B5044="NET","",IF(B5044="","",IFERROR(VLOOKUP(N5044,EAN!$A:$B,2,FALSE),"MANGLER - MÅ OPPDATERE EAN-FANEN")))</f>
        <v/>
      </c>
      <c r="P5044" s="171">
        <f t="shared" si="241"/>
        <v>0</v>
      </c>
      <c r="Q5044" s="171">
        <f t="shared" si="242"/>
        <v>0</v>
      </c>
      <c r="S5044" s="102" t="str">
        <f>IF(B5044="NET","",IFERROR(VLOOKUP(O5044,'2) Order Form'!$V$9:$V$905,1,FALSE),"Ikke med I order form"))</f>
        <v>Ikke med I order form</v>
      </c>
    </row>
    <row r="5045" spans="14:19">
      <c r="N5045" s="171" t="str">
        <f t="shared" si="240"/>
        <v>-</v>
      </c>
      <c r="O5045" s="172" t="str">
        <f>IF(B5045="NET","",IF(B5045="","",IFERROR(VLOOKUP(N5045,EAN!$A:$B,2,FALSE),"MANGLER - MÅ OPPDATERE EAN-FANEN")))</f>
        <v/>
      </c>
      <c r="P5045" s="171">
        <f t="shared" si="241"/>
        <v>0</v>
      </c>
      <c r="Q5045" s="171">
        <f t="shared" si="242"/>
        <v>0</v>
      </c>
      <c r="S5045" s="102" t="str">
        <f>IF(B5045="NET","",IFERROR(VLOOKUP(O5045,'2) Order Form'!$V$9:$V$905,1,FALSE),"Ikke med I order form"))</f>
        <v>Ikke med I order form</v>
      </c>
    </row>
    <row r="5046" spans="14:19">
      <c r="N5046" s="171" t="str">
        <f t="shared" si="240"/>
        <v>-</v>
      </c>
      <c r="O5046" s="172" t="str">
        <f>IF(B5046="NET","",IF(B5046="","",IFERROR(VLOOKUP(N5046,EAN!$A:$B,2,FALSE),"MANGLER - MÅ OPPDATERE EAN-FANEN")))</f>
        <v/>
      </c>
      <c r="P5046" s="171">
        <f t="shared" si="241"/>
        <v>0</v>
      </c>
      <c r="Q5046" s="171">
        <f t="shared" si="242"/>
        <v>0</v>
      </c>
      <c r="S5046" s="102" t="str">
        <f>IF(B5046="NET","",IFERROR(VLOOKUP(O5046,'2) Order Form'!$V$9:$V$905,1,FALSE),"Ikke med I order form"))</f>
        <v>Ikke med I order form</v>
      </c>
    </row>
    <row r="5047" spans="14:19">
      <c r="N5047" s="171" t="str">
        <f t="shared" si="240"/>
        <v>-</v>
      </c>
      <c r="O5047" s="172" t="str">
        <f>IF(B5047="NET","",IF(B5047="","",IFERROR(VLOOKUP(N5047,EAN!$A:$B,2,FALSE),"MANGLER - MÅ OPPDATERE EAN-FANEN")))</f>
        <v/>
      </c>
      <c r="P5047" s="171">
        <f t="shared" si="241"/>
        <v>0</v>
      </c>
      <c r="Q5047" s="171">
        <f t="shared" si="242"/>
        <v>0</v>
      </c>
      <c r="S5047" s="102" t="str">
        <f>IF(B5047="NET","",IFERROR(VLOOKUP(O5047,'2) Order Form'!$V$9:$V$905,1,FALSE),"Ikke med I order form"))</f>
        <v>Ikke med I order form</v>
      </c>
    </row>
    <row r="5048" spans="14:19">
      <c r="N5048" s="171" t="str">
        <f t="shared" si="240"/>
        <v>-</v>
      </c>
      <c r="O5048" s="172" t="str">
        <f>IF(B5048="NET","",IF(B5048="","",IFERROR(VLOOKUP(N5048,EAN!$A:$B,2,FALSE),"MANGLER - MÅ OPPDATERE EAN-FANEN")))</f>
        <v/>
      </c>
      <c r="P5048" s="171">
        <f t="shared" si="241"/>
        <v>0</v>
      </c>
      <c r="Q5048" s="171">
        <f t="shared" si="242"/>
        <v>0</v>
      </c>
      <c r="S5048" s="102" t="str">
        <f>IF(B5048="NET","",IFERROR(VLOOKUP(O5048,'2) Order Form'!$V$9:$V$905,1,FALSE),"Ikke med I order form"))</f>
        <v>Ikke med I order form</v>
      </c>
    </row>
    <row r="5049" spans="14:19">
      <c r="N5049" s="171" t="str">
        <f t="shared" si="240"/>
        <v>-</v>
      </c>
      <c r="O5049" s="172" t="str">
        <f>IF(B5049="NET","",IF(B5049="","",IFERROR(VLOOKUP(N5049,EAN!$A:$B,2,FALSE),"MANGLER - MÅ OPPDATERE EAN-FANEN")))</f>
        <v/>
      </c>
      <c r="P5049" s="171">
        <f t="shared" si="241"/>
        <v>0</v>
      </c>
      <c r="Q5049" s="171">
        <f t="shared" si="242"/>
        <v>0</v>
      </c>
      <c r="S5049" s="102" t="str">
        <f>IF(B5049="NET","",IFERROR(VLOOKUP(O5049,'2) Order Form'!$V$9:$V$905,1,FALSE),"Ikke med I order form"))</f>
        <v>Ikke med I order form</v>
      </c>
    </row>
    <row r="5050" spans="14:19">
      <c r="N5050" s="171" t="str">
        <f t="shared" si="240"/>
        <v>-</v>
      </c>
      <c r="O5050" s="172" t="str">
        <f>IF(B5050="NET","",IF(B5050="","",IFERROR(VLOOKUP(N5050,EAN!$A:$B,2,FALSE),"MANGLER - MÅ OPPDATERE EAN-FANEN")))</f>
        <v/>
      </c>
      <c r="P5050" s="171">
        <f t="shared" si="241"/>
        <v>0</v>
      </c>
      <c r="Q5050" s="171">
        <f t="shared" si="242"/>
        <v>0</v>
      </c>
      <c r="S5050" s="102" t="str">
        <f>IF(B5050="NET","",IFERROR(VLOOKUP(O5050,'2) Order Form'!$V$9:$V$905,1,FALSE),"Ikke med I order form"))</f>
        <v>Ikke med I order form</v>
      </c>
    </row>
    <row r="5051" spans="14:19">
      <c r="N5051" s="171" t="str">
        <f t="shared" si="240"/>
        <v>-</v>
      </c>
      <c r="O5051" s="172" t="str">
        <f>IF(B5051="NET","",IF(B5051="","",IFERROR(VLOOKUP(N5051,EAN!$A:$B,2,FALSE),"MANGLER - MÅ OPPDATERE EAN-FANEN")))</f>
        <v/>
      </c>
      <c r="P5051" s="171">
        <f t="shared" si="241"/>
        <v>0</v>
      </c>
      <c r="Q5051" s="171">
        <f t="shared" si="242"/>
        <v>0</v>
      </c>
      <c r="S5051" s="102" t="str">
        <f>IF(B5051="NET","",IFERROR(VLOOKUP(O5051,'2) Order Form'!$V$9:$V$905,1,FALSE),"Ikke med I order form"))</f>
        <v>Ikke med I order form</v>
      </c>
    </row>
    <row r="5052" spans="14:19">
      <c r="N5052" s="171" t="str">
        <f t="shared" si="240"/>
        <v>-</v>
      </c>
      <c r="O5052" s="172" t="str">
        <f>IF(B5052="NET","",IF(B5052="","",IFERROR(VLOOKUP(N5052,EAN!$A:$B,2,FALSE),"MANGLER - MÅ OPPDATERE EAN-FANEN")))</f>
        <v/>
      </c>
      <c r="P5052" s="171">
        <f t="shared" si="241"/>
        <v>0</v>
      </c>
      <c r="Q5052" s="171">
        <f t="shared" si="242"/>
        <v>0</v>
      </c>
      <c r="S5052" s="102" t="str">
        <f>IF(B5052="NET","",IFERROR(VLOOKUP(O5052,'2) Order Form'!$V$9:$V$905,1,FALSE),"Ikke med I order form"))</f>
        <v>Ikke med I order form</v>
      </c>
    </row>
    <row r="5053" spans="14:19">
      <c r="N5053" s="171" t="str">
        <f t="shared" si="240"/>
        <v>-</v>
      </c>
      <c r="O5053" s="172" t="str">
        <f>IF(B5053="NET","",IF(B5053="","",IFERROR(VLOOKUP(N5053,EAN!$A:$B,2,FALSE),"MANGLER - MÅ OPPDATERE EAN-FANEN")))</f>
        <v/>
      </c>
      <c r="P5053" s="171">
        <f t="shared" si="241"/>
        <v>0</v>
      </c>
      <c r="Q5053" s="171">
        <f t="shared" si="242"/>
        <v>0</v>
      </c>
      <c r="S5053" s="102" t="str">
        <f>IF(B5053="NET","",IFERROR(VLOOKUP(O5053,'2) Order Form'!$V$9:$V$905,1,FALSE),"Ikke med I order form"))</f>
        <v>Ikke med I order form</v>
      </c>
    </row>
    <row r="5054" spans="14:19">
      <c r="N5054" s="171" t="str">
        <f t="shared" si="240"/>
        <v>-</v>
      </c>
      <c r="O5054" s="172" t="str">
        <f>IF(B5054="NET","",IF(B5054="","",IFERROR(VLOOKUP(N5054,EAN!$A:$B,2,FALSE),"MANGLER - MÅ OPPDATERE EAN-FANEN")))</f>
        <v/>
      </c>
      <c r="P5054" s="171">
        <f t="shared" si="241"/>
        <v>0</v>
      </c>
      <c r="Q5054" s="171">
        <f t="shared" si="242"/>
        <v>0</v>
      </c>
      <c r="S5054" s="102" t="str">
        <f>IF(B5054="NET","",IFERROR(VLOOKUP(O5054,'2) Order Form'!$V$9:$V$905,1,FALSE),"Ikke med I order form"))</f>
        <v>Ikke med I order form</v>
      </c>
    </row>
    <row r="5055" spans="14:19">
      <c r="N5055" s="171" t="str">
        <f t="shared" si="240"/>
        <v>-</v>
      </c>
      <c r="O5055" s="172" t="str">
        <f>IF(B5055="NET","",IF(B5055="","",IFERROR(VLOOKUP(N5055,EAN!$A:$B,2,FALSE),"MANGLER - MÅ OPPDATERE EAN-FANEN")))</f>
        <v/>
      </c>
      <c r="P5055" s="171">
        <f t="shared" si="241"/>
        <v>0</v>
      </c>
      <c r="Q5055" s="171">
        <f t="shared" si="242"/>
        <v>0</v>
      </c>
      <c r="S5055" s="102" t="str">
        <f>IF(B5055="NET","",IFERROR(VLOOKUP(O5055,'2) Order Form'!$V$9:$V$905,1,FALSE),"Ikke med I order form"))</f>
        <v>Ikke med I order form</v>
      </c>
    </row>
    <row r="5056" spans="14:19">
      <c r="N5056" s="171" t="str">
        <f t="shared" si="240"/>
        <v>-</v>
      </c>
      <c r="O5056" s="172" t="str">
        <f>IF(B5056="NET","",IF(B5056="","",IFERROR(VLOOKUP(N5056,EAN!$A:$B,2,FALSE),"MANGLER - MÅ OPPDATERE EAN-FANEN")))</f>
        <v/>
      </c>
      <c r="P5056" s="171">
        <f t="shared" si="241"/>
        <v>0</v>
      </c>
      <c r="Q5056" s="171">
        <f t="shared" si="242"/>
        <v>0</v>
      </c>
      <c r="S5056" s="102" t="str">
        <f>IF(B5056="NET","",IFERROR(VLOOKUP(O5056,'2) Order Form'!$V$9:$V$905,1,FALSE),"Ikke med I order form"))</f>
        <v>Ikke med I order form</v>
      </c>
    </row>
    <row r="5057" spans="14:19">
      <c r="N5057" s="171" t="str">
        <f t="shared" si="240"/>
        <v>-</v>
      </c>
      <c r="O5057" s="172" t="str">
        <f>IF(B5057="NET","",IF(B5057="","",IFERROR(VLOOKUP(N5057,EAN!$A:$B,2,FALSE),"MANGLER - MÅ OPPDATERE EAN-FANEN")))</f>
        <v/>
      </c>
      <c r="P5057" s="171">
        <f t="shared" si="241"/>
        <v>0</v>
      </c>
      <c r="Q5057" s="171">
        <f t="shared" si="242"/>
        <v>0</v>
      </c>
      <c r="S5057" s="102" t="str">
        <f>IF(B5057="NET","",IFERROR(VLOOKUP(O5057,'2) Order Form'!$V$9:$V$905,1,FALSE),"Ikke med I order form"))</f>
        <v>Ikke med I order form</v>
      </c>
    </row>
    <row r="5058" spans="14:19">
      <c r="N5058" s="171" t="str">
        <f t="shared" si="240"/>
        <v>-</v>
      </c>
      <c r="O5058" s="172" t="str">
        <f>IF(B5058="NET","",IF(B5058="","",IFERROR(VLOOKUP(N5058,EAN!$A:$B,2,FALSE),"MANGLER - MÅ OPPDATERE EAN-FANEN")))</f>
        <v/>
      </c>
      <c r="P5058" s="171">
        <f t="shared" si="241"/>
        <v>0</v>
      </c>
      <c r="Q5058" s="171">
        <f t="shared" si="242"/>
        <v>0</v>
      </c>
      <c r="S5058" s="102" t="str">
        <f>IF(B5058="NET","",IFERROR(VLOOKUP(O5058,'2) Order Form'!$V$9:$V$905,1,FALSE),"Ikke med I order form"))</f>
        <v>Ikke med I order form</v>
      </c>
    </row>
    <row r="5059" spans="14:19">
      <c r="N5059" s="171" t="str">
        <f t="shared" si="240"/>
        <v>-</v>
      </c>
      <c r="O5059" s="172" t="str">
        <f>IF(B5059="NET","",IF(B5059="","",IFERROR(VLOOKUP(N5059,EAN!$A:$B,2,FALSE),"MANGLER - MÅ OPPDATERE EAN-FANEN")))</f>
        <v/>
      </c>
      <c r="P5059" s="171">
        <f t="shared" si="241"/>
        <v>0</v>
      </c>
      <c r="Q5059" s="171">
        <f t="shared" si="242"/>
        <v>0</v>
      </c>
      <c r="S5059" s="102" t="str">
        <f>IF(B5059="NET","",IFERROR(VLOOKUP(O5059,'2) Order Form'!$V$9:$V$905,1,FALSE),"Ikke med I order form"))</f>
        <v>Ikke med I order form</v>
      </c>
    </row>
    <row r="5060" spans="14:19">
      <c r="N5060" s="171" t="str">
        <f t="shared" si="240"/>
        <v>-</v>
      </c>
      <c r="O5060" s="172" t="str">
        <f>IF(B5060="NET","",IF(B5060="","",IFERROR(VLOOKUP(N5060,EAN!$A:$B,2,FALSE),"MANGLER - MÅ OPPDATERE EAN-FANEN")))</f>
        <v/>
      </c>
      <c r="P5060" s="171">
        <f t="shared" si="241"/>
        <v>0</v>
      </c>
      <c r="Q5060" s="171">
        <f t="shared" si="242"/>
        <v>0</v>
      </c>
      <c r="S5060" s="102" t="str">
        <f>IF(B5060="NET","",IFERROR(VLOOKUP(O5060,'2) Order Form'!$V$9:$V$905,1,FALSE),"Ikke med I order form"))</f>
        <v>Ikke med I order form</v>
      </c>
    </row>
    <row r="5061" spans="14:19">
      <c r="N5061" s="171" t="str">
        <f t="shared" si="240"/>
        <v>-</v>
      </c>
      <c r="O5061" s="172" t="str">
        <f>IF(B5061="NET","",IF(B5061="","",IFERROR(VLOOKUP(N5061,EAN!$A:$B,2,FALSE),"MANGLER - MÅ OPPDATERE EAN-FANEN")))</f>
        <v/>
      </c>
      <c r="P5061" s="171">
        <f t="shared" si="241"/>
        <v>0</v>
      </c>
      <c r="Q5061" s="171">
        <f t="shared" si="242"/>
        <v>0</v>
      </c>
      <c r="S5061" s="102" t="str">
        <f>IF(B5061="NET","",IFERROR(VLOOKUP(O5061,'2) Order Form'!$V$9:$V$905,1,FALSE),"Ikke med I order form"))</f>
        <v>Ikke med I order form</v>
      </c>
    </row>
    <row r="5062" spans="14:19">
      <c r="N5062" s="171" t="str">
        <f t="shared" si="240"/>
        <v>-</v>
      </c>
      <c r="O5062" s="172" t="str">
        <f>IF(B5062="NET","",IF(B5062="","",IFERROR(VLOOKUP(N5062,EAN!$A:$B,2,FALSE),"MANGLER - MÅ OPPDATERE EAN-FANEN")))</f>
        <v/>
      </c>
      <c r="P5062" s="171">
        <f t="shared" si="241"/>
        <v>0</v>
      </c>
      <c r="Q5062" s="171">
        <f t="shared" si="242"/>
        <v>0</v>
      </c>
      <c r="S5062" s="102" t="str">
        <f>IF(B5062="NET","",IFERROR(VLOOKUP(O5062,'2) Order Form'!$V$9:$V$905,1,FALSE),"Ikke med I order form"))</f>
        <v>Ikke med I order form</v>
      </c>
    </row>
    <row r="5063" spans="14:19">
      <c r="N5063" s="171" t="str">
        <f t="shared" si="240"/>
        <v>-</v>
      </c>
      <c r="O5063" s="172" t="str">
        <f>IF(B5063="NET","",IF(B5063="","",IFERROR(VLOOKUP(N5063,EAN!$A:$B,2,FALSE),"MANGLER - MÅ OPPDATERE EAN-FANEN")))</f>
        <v/>
      </c>
      <c r="P5063" s="171">
        <f t="shared" si="241"/>
        <v>0</v>
      </c>
      <c r="Q5063" s="171">
        <f t="shared" si="242"/>
        <v>0</v>
      </c>
      <c r="S5063" s="102" t="str">
        <f>IF(B5063="NET","",IFERROR(VLOOKUP(O5063,'2) Order Form'!$V$9:$V$905,1,FALSE),"Ikke med I order form"))</f>
        <v>Ikke med I order form</v>
      </c>
    </row>
    <row r="5064" spans="14:19">
      <c r="N5064" s="171" t="str">
        <f t="shared" si="240"/>
        <v>-</v>
      </c>
      <c r="O5064" s="172" t="str">
        <f>IF(B5064="NET","",IF(B5064="","",IFERROR(VLOOKUP(N5064,EAN!$A:$B,2,FALSE),"MANGLER - MÅ OPPDATERE EAN-FANEN")))</f>
        <v/>
      </c>
      <c r="P5064" s="171">
        <f t="shared" si="241"/>
        <v>0</v>
      </c>
      <c r="Q5064" s="171">
        <f t="shared" si="242"/>
        <v>0</v>
      </c>
      <c r="S5064" s="102" t="str">
        <f>IF(B5064="NET","",IFERROR(VLOOKUP(O5064,'2) Order Form'!$V$9:$V$905,1,FALSE),"Ikke med I order form"))</f>
        <v>Ikke med I order form</v>
      </c>
    </row>
    <row r="5065" spans="14:19">
      <c r="N5065" s="171" t="str">
        <f t="shared" si="240"/>
        <v>-</v>
      </c>
      <c r="O5065" s="172" t="str">
        <f>IF(B5065="NET","",IF(B5065="","",IFERROR(VLOOKUP(N5065,EAN!$A:$B,2,FALSE),"MANGLER - MÅ OPPDATERE EAN-FANEN")))</f>
        <v/>
      </c>
      <c r="P5065" s="171">
        <f t="shared" si="241"/>
        <v>0</v>
      </c>
      <c r="Q5065" s="171">
        <f t="shared" si="242"/>
        <v>0</v>
      </c>
      <c r="S5065" s="102" t="str">
        <f>IF(B5065="NET","",IFERROR(VLOOKUP(O5065,'2) Order Form'!$V$9:$V$905,1,FALSE),"Ikke med I order form"))</f>
        <v>Ikke med I order form</v>
      </c>
    </row>
    <row r="5066" spans="14:19">
      <c r="N5066" s="171" t="str">
        <f t="shared" si="240"/>
        <v>-</v>
      </c>
      <c r="O5066" s="172" t="str">
        <f>IF(B5066="NET","",IF(B5066="","",IFERROR(VLOOKUP(N5066,EAN!$A:$B,2,FALSE),"MANGLER - MÅ OPPDATERE EAN-FANEN")))</f>
        <v/>
      </c>
      <c r="P5066" s="171">
        <f t="shared" si="241"/>
        <v>0</v>
      </c>
      <c r="Q5066" s="171">
        <f t="shared" si="242"/>
        <v>0</v>
      </c>
      <c r="S5066" s="102" t="str">
        <f>IF(B5066="NET","",IFERROR(VLOOKUP(O5066,'2) Order Form'!$V$9:$V$905,1,FALSE),"Ikke med I order form"))</f>
        <v>Ikke med I order form</v>
      </c>
    </row>
    <row r="5067" spans="14:19">
      <c r="N5067" s="171" t="str">
        <f t="shared" ref="N5067:N5130" si="243">CONCATENATE(A5067,"-",D5067)</f>
        <v>-</v>
      </c>
      <c r="O5067" s="172" t="str">
        <f>IF(B5067="NET","",IF(B5067="","",IFERROR(VLOOKUP(N5067,EAN!$A:$B,2,FALSE),"MANGLER - MÅ OPPDATERE EAN-FANEN")))</f>
        <v/>
      </c>
      <c r="P5067" s="171">
        <f t="shared" ref="P5067:P5130" si="244">H5067</f>
        <v>0</v>
      </c>
      <c r="Q5067" s="171">
        <f t="shared" ref="Q5067:Q5130" si="245">L5067</f>
        <v>0</v>
      </c>
      <c r="S5067" s="102" t="str">
        <f>IF(B5067="NET","",IFERROR(VLOOKUP(O5067,'2) Order Form'!$V$9:$V$905,1,FALSE),"Ikke med I order form"))</f>
        <v>Ikke med I order form</v>
      </c>
    </row>
    <row r="5068" spans="14:19">
      <c r="N5068" s="171" t="str">
        <f t="shared" si="243"/>
        <v>-</v>
      </c>
      <c r="O5068" s="172" t="str">
        <f>IF(B5068="NET","",IF(B5068="","",IFERROR(VLOOKUP(N5068,EAN!$A:$B,2,FALSE),"MANGLER - MÅ OPPDATERE EAN-FANEN")))</f>
        <v/>
      </c>
      <c r="P5068" s="171">
        <f t="shared" si="244"/>
        <v>0</v>
      </c>
      <c r="Q5068" s="171">
        <f t="shared" si="245"/>
        <v>0</v>
      </c>
      <c r="S5068" s="102" t="str">
        <f>IF(B5068="NET","",IFERROR(VLOOKUP(O5068,'2) Order Form'!$V$9:$V$905,1,FALSE),"Ikke med I order form"))</f>
        <v>Ikke med I order form</v>
      </c>
    </row>
    <row r="5069" spans="14:19">
      <c r="N5069" s="171" t="str">
        <f t="shared" si="243"/>
        <v>-</v>
      </c>
      <c r="O5069" s="172" t="str">
        <f>IF(B5069="NET","",IF(B5069="","",IFERROR(VLOOKUP(N5069,EAN!$A:$B,2,FALSE),"MANGLER - MÅ OPPDATERE EAN-FANEN")))</f>
        <v/>
      </c>
      <c r="P5069" s="171">
        <f t="shared" si="244"/>
        <v>0</v>
      </c>
      <c r="Q5069" s="171">
        <f t="shared" si="245"/>
        <v>0</v>
      </c>
      <c r="S5069" s="102" t="str">
        <f>IF(B5069="NET","",IFERROR(VLOOKUP(O5069,'2) Order Form'!$V$9:$V$905,1,FALSE),"Ikke med I order form"))</f>
        <v>Ikke med I order form</v>
      </c>
    </row>
    <row r="5070" spans="14:19">
      <c r="N5070" s="171" t="str">
        <f t="shared" si="243"/>
        <v>-</v>
      </c>
      <c r="O5070" s="172" t="str">
        <f>IF(B5070="NET","",IF(B5070="","",IFERROR(VLOOKUP(N5070,EAN!$A:$B,2,FALSE),"MANGLER - MÅ OPPDATERE EAN-FANEN")))</f>
        <v/>
      </c>
      <c r="P5070" s="171">
        <f t="shared" si="244"/>
        <v>0</v>
      </c>
      <c r="Q5070" s="171">
        <f t="shared" si="245"/>
        <v>0</v>
      </c>
      <c r="S5070" s="102" t="str">
        <f>IF(B5070="NET","",IFERROR(VLOOKUP(O5070,'2) Order Form'!$V$9:$V$905,1,FALSE),"Ikke med I order form"))</f>
        <v>Ikke med I order form</v>
      </c>
    </row>
    <row r="5071" spans="14:19">
      <c r="N5071" s="171" t="str">
        <f t="shared" si="243"/>
        <v>-</v>
      </c>
      <c r="O5071" s="172" t="str">
        <f>IF(B5071="NET","",IF(B5071="","",IFERROR(VLOOKUP(N5071,EAN!$A:$B,2,FALSE),"MANGLER - MÅ OPPDATERE EAN-FANEN")))</f>
        <v/>
      </c>
      <c r="P5071" s="171">
        <f t="shared" si="244"/>
        <v>0</v>
      </c>
      <c r="Q5071" s="171">
        <f t="shared" si="245"/>
        <v>0</v>
      </c>
      <c r="S5071" s="102" t="str">
        <f>IF(B5071="NET","",IFERROR(VLOOKUP(O5071,'2) Order Form'!$V$9:$V$905,1,FALSE),"Ikke med I order form"))</f>
        <v>Ikke med I order form</v>
      </c>
    </row>
    <row r="5072" spans="14:19">
      <c r="N5072" s="171" t="str">
        <f t="shared" si="243"/>
        <v>-</v>
      </c>
      <c r="O5072" s="172" t="str">
        <f>IF(B5072="NET","",IF(B5072="","",IFERROR(VLOOKUP(N5072,EAN!$A:$B,2,FALSE),"MANGLER - MÅ OPPDATERE EAN-FANEN")))</f>
        <v/>
      </c>
      <c r="P5072" s="171">
        <f t="shared" si="244"/>
        <v>0</v>
      </c>
      <c r="Q5072" s="171">
        <f t="shared" si="245"/>
        <v>0</v>
      </c>
      <c r="S5072" s="102" t="str">
        <f>IF(B5072="NET","",IFERROR(VLOOKUP(O5072,'2) Order Form'!$V$9:$V$905,1,FALSE),"Ikke med I order form"))</f>
        <v>Ikke med I order form</v>
      </c>
    </row>
    <row r="5073" spans="14:19">
      <c r="N5073" s="171" t="str">
        <f t="shared" si="243"/>
        <v>-</v>
      </c>
      <c r="O5073" s="172" t="str">
        <f>IF(B5073="NET","",IF(B5073="","",IFERROR(VLOOKUP(N5073,EAN!$A:$B,2,FALSE),"MANGLER - MÅ OPPDATERE EAN-FANEN")))</f>
        <v/>
      </c>
      <c r="P5073" s="171">
        <f t="shared" si="244"/>
        <v>0</v>
      </c>
      <c r="Q5073" s="171">
        <f t="shared" si="245"/>
        <v>0</v>
      </c>
      <c r="S5073" s="102" t="str">
        <f>IF(B5073="NET","",IFERROR(VLOOKUP(O5073,'2) Order Form'!$V$9:$V$905,1,FALSE),"Ikke med I order form"))</f>
        <v>Ikke med I order form</v>
      </c>
    </row>
    <row r="5074" spans="14:19">
      <c r="N5074" s="171" t="str">
        <f t="shared" si="243"/>
        <v>-</v>
      </c>
      <c r="O5074" s="172" t="str">
        <f>IF(B5074="NET","",IF(B5074="","",IFERROR(VLOOKUP(N5074,EAN!$A:$B,2,FALSE),"MANGLER - MÅ OPPDATERE EAN-FANEN")))</f>
        <v/>
      </c>
      <c r="P5074" s="171">
        <f t="shared" si="244"/>
        <v>0</v>
      </c>
      <c r="Q5074" s="171">
        <f t="shared" si="245"/>
        <v>0</v>
      </c>
      <c r="S5074" s="102" t="str">
        <f>IF(B5074="NET","",IFERROR(VLOOKUP(O5074,'2) Order Form'!$V$9:$V$905,1,FALSE),"Ikke med I order form"))</f>
        <v>Ikke med I order form</v>
      </c>
    </row>
    <row r="5075" spans="14:19">
      <c r="N5075" s="171" t="str">
        <f t="shared" si="243"/>
        <v>-</v>
      </c>
      <c r="O5075" s="172" t="str">
        <f>IF(B5075="NET","",IF(B5075="","",IFERROR(VLOOKUP(N5075,EAN!$A:$B,2,FALSE),"MANGLER - MÅ OPPDATERE EAN-FANEN")))</f>
        <v/>
      </c>
      <c r="P5075" s="171">
        <f t="shared" si="244"/>
        <v>0</v>
      </c>
      <c r="Q5075" s="171">
        <f t="shared" si="245"/>
        <v>0</v>
      </c>
      <c r="S5075" s="102" t="str">
        <f>IF(B5075="NET","",IFERROR(VLOOKUP(O5075,'2) Order Form'!$V$9:$V$905,1,FALSE),"Ikke med I order form"))</f>
        <v>Ikke med I order form</v>
      </c>
    </row>
    <row r="5076" spans="14:19">
      <c r="N5076" s="171" t="str">
        <f t="shared" si="243"/>
        <v>-</v>
      </c>
      <c r="O5076" s="172" t="str">
        <f>IF(B5076="NET","",IF(B5076="","",IFERROR(VLOOKUP(N5076,EAN!$A:$B,2,FALSE),"MANGLER - MÅ OPPDATERE EAN-FANEN")))</f>
        <v/>
      </c>
      <c r="P5076" s="171">
        <f t="shared" si="244"/>
        <v>0</v>
      </c>
      <c r="Q5076" s="171">
        <f t="shared" si="245"/>
        <v>0</v>
      </c>
      <c r="S5076" s="102" t="str">
        <f>IF(B5076="NET","",IFERROR(VLOOKUP(O5076,'2) Order Form'!$V$9:$V$905,1,FALSE),"Ikke med I order form"))</f>
        <v>Ikke med I order form</v>
      </c>
    </row>
    <row r="5077" spans="14:19">
      <c r="N5077" s="171" t="str">
        <f t="shared" si="243"/>
        <v>-</v>
      </c>
      <c r="O5077" s="172" t="str">
        <f>IF(B5077="NET","",IF(B5077="","",IFERROR(VLOOKUP(N5077,EAN!$A:$B,2,FALSE),"MANGLER - MÅ OPPDATERE EAN-FANEN")))</f>
        <v/>
      </c>
      <c r="P5077" s="171">
        <f t="shared" si="244"/>
        <v>0</v>
      </c>
      <c r="Q5077" s="171">
        <f t="shared" si="245"/>
        <v>0</v>
      </c>
      <c r="S5077" s="102" t="str">
        <f>IF(B5077="NET","",IFERROR(VLOOKUP(O5077,'2) Order Form'!$V$9:$V$905,1,FALSE),"Ikke med I order form"))</f>
        <v>Ikke med I order form</v>
      </c>
    </row>
    <row r="5078" spans="14:19">
      <c r="N5078" s="171" t="str">
        <f t="shared" si="243"/>
        <v>-</v>
      </c>
      <c r="O5078" s="172" t="str">
        <f>IF(B5078="NET","",IF(B5078="","",IFERROR(VLOOKUP(N5078,EAN!$A:$B,2,FALSE),"MANGLER - MÅ OPPDATERE EAN-FANEN")))</f>
        <v/>
      </c>
      <c r="P5078" s="171">
        <f t="shared" si="244"/>
        <v>0</v>
      </c>
      <c r="Q5078" s="171">
        <f t="shared" si="245"/>
        <v>0</v>
      </c>
      <c r="S5078" s="102" t="str">
        <f>IF(B5078="NET","",IFERROR(VLOOKUP(O5078,'2) Order Form'!$V$9:$V$905,1,FALSE),"Ikke med I order form"))</f>
        <v>Ikke med I order form</v>
      </c>
    </row>
    <row r="5079" spans="14:19">
      <c r="N5079" s="171" t="str">
        <f t="shared" si="243"/>
        <v>-</v>
      </c>
      <c r="O5079" s="172" t="str">
        <f>IF(B5079="NET","",IF(B5079="","",IFERROR(VLOOKUP(N5079,EAN!$A:$B,2,FALSE),"MANGLER - MÅ OPPDATERE EAN-FANEN")))</f>
        <v/>
      </c>
      <c r="P5079" s="171">
        <f t="shared" si="244"/>
        <v>0</v>
      </c>
      <c r="Q5079" s="171">
        <f t="shared" si="245"/>
        <v>0</v>
      </c>
      <c r="S5079" s="102" t="str">
        <f>IF(B5079="NET","",IFERROR(VLOOKUP(O5079,'2) Order Form'!$V$9:$V$905,1,FALSE),"Ikke med I order form"))</f>
        <v>Ikke med I order form</v>
      </c>
    </row>
    <row r="5080" spans="14:19">
      <c r="N5080" s="171" t="str">
        <f t="shared" si="243"/>
        <v>-</v>
      </c>
      <c r="O5080" s="172" t="str">
        <f>IF(B5080="NET","",IF(B5080="","",IFERROR(VLOOKUP(N5080,EAN!$A:$B,2,FALSE),"MANGLER - MÅ OPPDATERE EAN-FANEN")))</f>
        <v/>
      </c>
      <c r="P5080" s="171">
        <f t="shared" si="244"/>
        <v>0</v>
      </c>
      <c r="Q5080" s="171">
        <f t="shared" si="245"/>
        <v>0</v>
      </c>
      <c r="S5080" s="102" t="str">
        <f>IF(B5080="NET","",IFERROR(VLOOKUP(O5080,'2) Order Form'!$V$9:$V$905,1,FALSE),"Ikke med I order form"))</f>
        <v>Ikke med I order form</v>
      </c>
    </row>
    <row r="5081" spans="14:19">
      <c r="N5081" s="171" t="str">
        <f t="shared" si="243"/>
        <v>-</v>
      </c>
      <c r="O5081" s="172" t="str">
        <f>IF(B5081="NET","",IF(B5081="","",IFERROR(VLOOKUP(N5081,EAN!$A:$B,2,FALSE),"MANGLER - MÅ OPPDATERE EAN-FANEN")))</f>
        <v/>
      </c>
      <c r="P5081" s="171">
        <f t="shared" si="244"/>
        <v>0</v>
      </c>
      <c r="Q5081" s="171">
        <f t="shared" si="245"/>
        <v>0</v>
      </c>
      <c r="S5081" s="102" t="str">
        <f>IF(B5081="NET","",IFERROR(VLOOKUP(O5081,'2) Order Form'!$V$9:$V$905,1,FALSE),"Ikke med I order form"))</f>
        <v>Ikke med I order form</v>
      </c>
    </row>
    <row r="5082" spans="14:19">
      <c r="N5082" s="171" t="str">
        <f t="shared" si="243"/>
        <v>-</v>
      </c>
      <c r="O5082" s="172" t="str">
        <f>IF(B5082="NET","",IF(B5082="","",IFERROR(VLOOKUP(N5082,EAN!$A:$B,2,FALSE),"MANGLER - MÅ OPPDATERE EAN-FANEN")))</f>
        <v/>
      </c>
      <c r="P5082" s="171">
        <f t="shared" si="244"/>
        <v>0</v>
      </c>
      <c r="Q5082" s="171">
        <f t="shared" si="245"/>
        <v>0</v>
      </c>
      <c r="S5082" s="102" t="str">
        <f>IF(B5082="NET","",IFERROR(VLOOKUP(O5082,'2) Order Form'!$V$9:$V$905,1,FALSE),"Ikke med I order form"))</f>
        <v>Ikke med I order form</v>
      </c>
    </row>
    <row r="5083" spans="14:19">
      <c r="N5083" s="171" t="str">
        <f t="shared" si="243"/>
        <v>-</v>
      </c>
      <c r="O5083" s="172" t="str">
        <f>IF(B5083="NET","",IF(B5083="","",IFERROR(VLOOKUP(N5083,EAN!$A:$B,2,FALSE),"MANGLER - MÅ OPPDATERE EAN-FANEN")))</f>
        <v/>
      </c>
      <c r="P5083" s="171">
        <f t="shared" si="244"/>
        <v>0</v>
      </c>
      <c r="Q5083" s="171">
        <f t="shared" si="245"/>
        <v>0</v>
      </c>
      <c r="S5083" s="102" t="str">
        <f>IF(B5083="NET","",IFERROR(VLOOKUP(O5083,'2) Order Form'!$V$9:$V$905,1,FALSE),"Ikke med I order form"))</f>
        <v>Ikke med I order form</v>
      </c>
    </row>
    <row r="5084" spans="14:19">
      <c r="N5084" s="171" t="str">
        <f t="shared" si="243"/>
        <v>-</v>
      </c>
      <c r="O5084" s="172" t="str">
        <f>IF(B5084="NET","",IF(B5084="","",IFERROR(VLOOKUP(N5084,EAN!$A:$B,2,FALSE),"MANGLER - MÅ OPPDATERE EAN-FANEN")))</f>
        <v/>
      </c>
      <c r="P5084" s="171">
        <f t="shared" si="244"/>
        <v>0</v>
      </c>
      <c r="Q5084" s="171">
        <f t="shared" si="245"/>
        <v>0</v>
      </c>
      <c r="S5084" s="102" t="str">
        <f>IF(B5084="NET","",IFERROR(VLOOKUP(O5084,'2) Order Form'!$V$9:$V$905,1,FALSE),"Ikke med I order form"))</f>
        <v>Ikke med I order form</v>
      </c>
    </row>
    <row r="5085" spans="14:19">
      <c r="N5085" s="171" t="str">
        <f t="shared" si="243"/>
        <v>-</v>
      </c>
      <c r="O5085" s="172" t="str">
        <f>IF(B5085="NET","",IF(B5085="","",IFERROR(VLOOKUP(N5085,EAN!$A:$B,2,FALSE),"MANGLER - MÅ OPPDATERE EAN-FANEN")))</f>
        <v/>
      </c>
      <c r="P5085" s="171">
        <f t="shared" si="244"/>
        <v>0</v>
      </c>
      <c r="Q5085" s="171">
        <f t="shared" si="245"/>
        <v>0</v>
      </c>
      <c r="S5085" s="102" t="str">
        <f>IF(B5085="NET","",IFERROR(VLOOKUP(O5085,'2) Order Form'!$V$9:$V$905,1,FALSE),"Ikke med I order form"))</f>
        <v>Ikke med I order form</v>
      </c>
    </row>
    <row r="5086" spans="14:19">
      <c r="N5086" s="171" t="str">
        <f t="shared" si="243"/>
        <v>-</v>
      </c>
      <c r="O5086" s="172" t="str">
        <f>IF(B5086="NET","",IF(B5086="","",IFERROR(VLOOKUP(N5086,EAN!$A:$B,2,FALSE),"MANGLER - MÅ OPPDATERE EAN-FANEN")))</f>
        <v/>
      </c>
      <c r="P5086" s="171">
        <f t="shared" si="244"/>
        <v>0</v>
      </c>
      <c r="Q5086" s="171">
        <f t="shared" si="245"/>
        <v>0</v>
      </c>
      <c r="S5086" s="102" t="str">
        <f>IF(B5086="NET","",IFERROR(VLOOKUP(O5086,'2) Order Form'!$V$9:$V$905,1,FALSE),"Ikke med I order form"))</f>
        <v>Ikke med I order form</v>
      </c>
    </row>
    <row r="5087" spans="14:19">
      <c r="N5087" s="171" t="str">
        <f t="shared" si="243"/>
        <v>-</v>
      </c>
      <c r="O5087" s="172" t="str">
        <f>IF(B5087="NET","",IF(B5087="","",IFERROR(VLOOKUP(N5087,EAN!$A:$B,2,FALSE),"MANGLER - MÅ OPPDATERE EAN-FANEN")))</f>
        <v/>
      </c>
      <c r="P5087" s="171">
        <f t="shared" si="244"/>
        <v>0</v>
      </c>
      <c r="Q5087" s="171">
        <f t="shared" si="245"/>
        <v>0</v>
      </c>
      <c r="S5087" s="102" t="str">
        <f>IF(B5087="NET","",IFERROR(VLOOKUP(O5087,'2) Order Form'!$V$9:$V$905,1,FALSE),"Ikke med I order form"))</f>
        <v>Ikke med I order form</v>
      </c>
    </row>
    <row r="5088" spans="14:19">
      <c r="N5088" s="171" t="str">
        <f t="shared" si="243"/>
        <v>-</v>
      </c>
      <c r="O5088" s="172" t="str">
        <f>IF(B5088="NET","",IF(B5088="","",IFERROR(VLOOKUP(N5088,EAN!$A:$B,2,FALSE),"MANGLER - MÅ OPPDATERE EAN-FANEN")))</f>
        <v/>
      </c>
      <c r="P5088" s="171">
        <f t="shared" si="244"/>
        <v>0</v>
      </c>
      <c r="Q5088" s="171">
        <f t="shared" si="245"/>
        <v>0</v>
      </c>
      <c r="S5088" s="102" t="str">
        <f>IF(B5088="NET","",IFERROR(VLOOKUP(O5088,'2) Order Form'!$V$9:$V$905,1,FALSE),"Ikke med I order form"))</f>
        <v>Ikke med I order form</v>
      </c>
    </row>
    <row r="5089" spans="14:19">
      <c r="N5089" s="171" t="str">
        <f t="shared" si="243"/>
        <v>-</v>
      </c>
      <c r="O5089" s="172" t="str">
        <f>IF(B5089="NET","",IF(B5089="","",IFERROR(VLOOKUP(N5089,EAN!$A:$B,2,FALSE),"MANGLER - MÅ OPPDATERE EAN-FANEN")))</f>
        <v/>
      </c>
      <c r="P5089" s="171">
        <f t="shared" si="244"/>
        <v>0</v>
      </c>
      <c r="Q5089" s="171">
        <f t="shared" si="245"/>
        <v>0</v>
      </c>
      <c r="S5089" s="102" t="str">
        <f>IF(B5089="NET","",IFERROR(VLOOKUP(O5089,'2) Order Form'!$V$9:$V$905,1,FALSE),"Ikke med I order form"))</f>
        <v>Ikke med I order form</v>
      </c>
    </row>
    <row r="5090" spans="14:19">
      <c r="N5090" s="171" t="str">
        <f t="shared" si="243"/>
        <v>-</v>
      </c>
      <c r="O5090" s="172" t="str">
        <f>IF(B5090="NET","",IF(B5090="","",IFERROR(VLOOKUP(N5090,EAN!$A:$B,2,FALSE),"MANGLER - MÅ OPPDATERE EAN-FANEN")))</f>
        <v/>
      </c>
      <c r="P5090" s="171">
        <f t="shared" si="244"/>
        <v>0</v>
      </c>
      <c r="Q5090" s="171">
        <f t="shared" si="245"/>
        <v>0</v>
      </c>
      <c r="S5090" s="102" t="str">
        <f>IF(B5090="NET","",IFERROR(VLOOKUP(O5090,'2) Order Form'!$V$9:$V$905,1,FALSE),"Ikke med I order form"))</f>
        <v>Ikke med I order form</v>
      </c>
    </row>
    <row r="5091" spans="14:19">
      <c r="N5091" s="171" t="str">
        <f t="shared" si="243"/>
        <v>-</v>
      </c>
      <c r="O5091" s="172" t="str">
        <f>IF(B5091="NET","",IF(B5091="","",IFERROR(VLOOKUP(N5091,EAN!$A:$B,2,FALSE),"MANGLER - MÅ OPPDATERE EAN-FANEN")))</f>
        <v/>
      </c>
      <c r="P5091" s="171">
        <f t="shared" si="244"/>
        <v>0</v>
      </c>
      <c r="Q5091" s="171">
        <f t="shared" si="245"/>
        <v>0</v>
      </c>
      <c r="S5091" s="102" t="str">
        <f>IF(B5091="NET","",IFERROR(VLOOKUP(O5091,'2) Order Form'!$V$9:$V$905,1,FALSE),"Ikke med I order form"))</f>
        <v>Ikke med I order form</v>
      </c>
    </row>
    <row r="5092" spans="14:19">
      <c r="N5092" s="171" t="str">
        <f t="shared" si="243"/>
        <v>-</v>
      </c>
      <c r="O5092" s="172" t="str">
        <f>IF(B5092="NET","",IF(B5092="","",IFERROR(VLOOKUP(N5092,EAN!$A:$B,2,FALSE),"MANGLER - MÅ OPPDATERE EAN-FANEN")))</f>
        <v/>
      </c>
      <c r="P5092" s="171">
        <f t="shared" si="244"/>
        <v>0</v>
      </c>
      <c r="Q5092" s="171">
        <f t="shared" si="245"/>
        <v>0</v>
      </c>
      <c r="S5092" s="102" t="str">
        <f>IF(B5092="NET","",IFERROR(VLOOKUP(O5092,'2) Order Form'!$V$9:$V$905,1,FALSE),"Ikke med I order form"))</f>
        <v>Ikke med I order form</v>
      </c>
    </row>
    <row r="5093" spans="14:19">
      <c r="N5093" s="171" t="str">
        <f t="shared" si="243"/>
        <v>-</v>
      </c>
      <c r="O5093" s="172" t="str">
        <f>IF(B5093="NET","",IF(B5093="","",IFERROR(VLOOKUP(N5093,EAN!$A:$B,2,FALSE),"MANGLER - MÅ OPPDATERE EAN-FANEN")))</f>
        <v/>
      </c>
      <c r="P5093" s="171">
        <f t="shared" si="244"/>
        <v>0</v>
      </c>
      <c r="Q5093" s="171">
        <f t="shared" si="245"/>
        <v>0</v>
      </c>
      <c r="S5093" s="102" t="str">
        <f>IF(B5093="NET","",IFERROR(VLOOKUP(O5093,'2) Order Form'!$V$9:$V$905,1,FALSE),"Ikke med I order form"))</f>
        <v>Ikke med I order form</v>
      </c>
    </row>
    <row r="5094" spans="14:19">
      <c r="N5094" s="171" t="str">
        <f t="shared" si="243"/>
        <v>-</v>
      </c>
      <c r="O5094" s="172" t="str">
        <f>IF(B5094="NET","",IF(B5094="","",IFERROR(VLOOKUP(N5094,EAN!$A:$B,2,FALSE),"MANGLER - MÅ OPPDATERE EAN-FANEN")))</f>
        <v/>
      </c>
      <c r="P5094" s="171">
        <f t="shared" si="244"/>
        <v>0</v>
      </c>
      <c r="Q5094" s="171">
        <f t="shared" si="245"/>
        <v>0</v>
      </c>
      <c r="S5094" s="102" t="str">
        <f>IF(B5094="NET","",IFERROR(VLOOKUP(O5094,'2) Order Form'!$V$9:$V$905,1,FALSE),"Ikke med I order form"))</f>
        <v>Ikke med I order form</v>
      </c>
    </row>
    <row r="5095" spans="14:19">
      <c r="N5095" s="171" t="str">
        <f t="shared" si="243"/>
        <v>-</v>
      </c>
      <c r="O5095" s="172" t="str">
        <f>IF(B5095="NET","",IF(B5095="","",IFERROR(VLOOKUP(N5095,EAN!$A:$B,2,FALSE),"MANGLER - MÅ OPPDATERE EAN-FANEN")))</f>
        <v/>
      </c>
      <c r="P5095" s="171">
        <f t="shared" si="244"/>
        <v>0</v>
      </c>
      <c r="Q5095" s="171">
        <f t="shared" si="245"/>
        <v>0</v>
      </c>
      <c r="S5095" s="102" t="str">
        <f>IF(B5095="NET","",IFERROR(VLOOKUP(O5095,'2) Order Form'!$V$9:$V$905,1,FALSE),"Ikke med I order form"))</f>
        <v>Ikke med I order form</v>
      </c>
    </row>
    <row r="5096" spans="14:19">
      <c r="N5096" s="171" t="str">
        <f t="shared" si="243"/>
        <v>-</v>
      </c>
      <c r="O5096" s="172" t="str">
        <f>IF(B5096="NET","",IF(B5096="","",IFERROR(VLOOKUP(N5096,EAN!$A:$B,2,FALSE),"MANGLER - MÅ OPPDATERE EAN-FANEN")))</f>
        <v/>
      </c>
      <c r="P5096" s="171">
        <f t="shared" si="244"/>
        <v>0</v>
      </c>
      <c r="Q5096" s="171">
        <f t="shared" si="245"/>
        <v>0</v>
      </c>
      <c r="S5096" s="102" t="str">
        <f>IF(B5096="NET","",IFERROR(VLOOKUP(O5096,'2) Order Form'!$V$9:$V$905,1,FALSE),"Ikke med I order form"))</f>
        <v>Ikke med I order form</v>
      </c>
    </row>
    <row r="5097" spans="14:19">
      <c r="N5097" s="171" t="str">
        <f t="shared" si="243"/>
        <v>-</v>
      </c>
      <c r="O5097" s="172" t="str">
        <f>IF(B5097="NET","",IF(B5097="","",IFERROR(VLOOKUP(N5097,EAN!$A:$B,2,FALSE),"MANGLER - MÅ OPPDATERE EAN-FANEN")))</f>
        <v/>
      </c>
      <c r="P5097" s="171">
        <f t="shared" si="244"/>
        <v>0</v>
      </c>
      <c r="Q5097" s="171">
        <f t="shared" si="245"/>
        <v>0</v>
      </c>
      <c r="S5097" s="102" t="str">
        <f>IF(B5097="NET","",IFERROR(VLOOKUP(O5097,'2) Order Form'!$V$9:$V$905,1,FALSE),"Ikke med I order form"))</f>
        <v>Ikke med I order form</v>
      </c>
    </row>
    <row r="5098" spans="14:19">
      <c r="N5098" s="171" t="str">
        <f t="shared" si="243"/>
        <v>-</v>
      </c>
      <c r="O5098" s="172" t="str">
        <f>IF(B5098="NET","",IF(B5098="","",IFERROR(VLOOKUP(N5098,EAN!$A:$B,2,FALSE),"MANGLER - MÅ OPPDATERE EAN-FANEN")))</f>
        <v/>
      </c>
      <c r="P5098" s="171">
        <f t="shared" si="244"/>
        <v>0</v>
      </c>
      <c r="Q5098" s="171">
        <f t="shared" si="245"/>
        <v>0</v>
      </c>
      <c r="S5098" s="102" t="str">
        <f>IF(B5098="NET","",IFERROR(VLOOKUP(O5098,'2) Order Form'!$V$9:$V$905,1,FALSE),"Ikke med I order form"))</f>
        <v>Ikke med I order form</v>
      </c>
    </row>
    <row r="5099" spans="14:19">
      <c r="N5099" s="171" t="str">
        <f t="shared" si="243"/>
        <v>-</v>
      </c>
      <c r="O5099" s="172" t="str">
        <f>IF(B5099="NET","",IF(B5099="","",IFERROR(VLOOKUP(N5099,EAN!$A:$B,2,FALSE),"MANGLER - MÅ OPPDATERE EAN-FANEN")))</f>
        <v/>
      </c>
      <c r="P5099" s="171">
        <f t="shared" si="244"/>
        <v>0</v>
      </c>
      <c r="Q5099" s="171">
        <f t="shared" si="245"/>
        <v>0</v>
      </c>
      <c r="S5099" s="102" t="str">
        <f>IF(B5099="NET","",IFERROR(VLOOKUP(O5099,'2) Order Form'!$V$9:$V$905,1,FALSE),"Ikke med I order form"))</f>
        <v>Ikke med I order form</v>
      </c>
    </row>
    <row r="5100" spans="14:19">
      <c r="N5100" s="171" t="str">
        <f t="shared" si="243"/>
        <v>-</v>
      </c>
      <c r="O5100" s="172" t="str">
        <f>IF(B5100="NET","",IF(B5100="","",IFERROR(VLOOKUP(N5100,EAN!$A:$B,2,FALSE),"MANGLER - MÅ OPPDATERE EAN-FANEN")))</f>
        <v/>
      </c>
      <c r="P5100" s="171">
        <f t="shared" si="244"/>
        <v>0</v>
      </c>
      <c r="Q5100" s="171">
        <f t="shared" si="245"/>
        <v>0</v>
      </c>
      <c r="S5100" s="102" t="str">
        <f>IF(B5100="NET","",IFERROR(VLOOKUP(O5100,'2) Order Form'!$V$9:$V$905,1,FALSE),"Ikke med I order form"))</f>
        <v>Ikke med I order form</v>
      </c>
    </row>
    <row r="5101" spans="14:19">
      <c r="N5101" s="171" t="str">
        <f t="shared" si="243"/>
        <v>-</v>
      </c>
      <c r="O5101" s="172" t="str">
        <f>IF(B5101="NET","",IF(B5101="","",IFERROR(VLOOKUP(N5101,EAN!$A:$B,2,FALSE),"MANGLER - MÅ OPPDATERE EAN-FANEN")))</f>
        <v/>
      </c>
      <c r="P5101" s="171">
        <f t="shared" si="244"/>
        <v>0</v>
      </c>
      <c r="Q5101" s="171">
        <f t="shared" si="245"/>
        <v>0</v>
      </c>
      <c r="S5101" s="102" t="str">
        <f>IF(B5101="NET","",IFERROR(VLOOKUP(O5101,'2) Order Form'!$V$9:$V$905,1,FALSE),"Ikke med I order form"))</f>
        <v>Ikke med I order form</v>
      </c>
    </row>
    <row r="5102" spans="14:19">
      <c r="N5102" s="171" t="str">
        <f t="shared" si="243"/>
        <v>-</v>
      </c>
      <c r="O5102" s="172" t="str">
        <f>IF(B5102="NET","",IF(B5102="","",IFERROR(VLOOKUP(N5102,EAN!$A:$B,2,FALSE),"MANGLER - MÅ OPPDATERE EAN-FANEN")))</f>
        <v/>
      </c>
      <c r="P5102" s="171">
        <f t="shared" si="244"/>
        <v>0</v>
      </c>
      <c r="Q5102" s="171">
        <f t="shared" si="245"/>
        <v>0</v>
      </c>
      <c r="S5102" s="102" t="str">
        <f>IF(B5102="NET","",IFERROR(VLOOKUP(O5102,'2) Order Form'!$V$9:$V$905,1,FALSE),"Ikke med I order form"))</f>
        <v>Ikke med I order form</v>
      </c>
    </row>
    <row r="5103" spans="14:19">
      <c r="N5103" s="171" t="str">
        <f t="shared" si="243"/>
        <v>-</v>
      </c>
      <c r="O5103" s="172" t="str">
        <f>IF(B5103="NET","",IF(B5103="","",IFERROR(VLOOKUP(N5103,EAN!$A:$B,2,FALSE),"MANGLER - MÅ OPPDATERE EAN-FANEN")))</f>
        <v/>
      </c>
      <c r="P5103" s="171">
        <f t="shared" si="244"/>
        <v>0</v>
      </c>
      <c r="Q5103" s="171">
        <f t="shared" si="245"/>
        <v>0</v>
      </c>
      <c r="S5103" s="102" t="str">
        <f>IF(B5103="NET","",IFERROR(VLOOKUP(O5103,'2) Order Form'!$V$9:$V$905,1,FALSE),"Ikke med I order form"))</f>
        <v>Ikke med I order form</v>
      </c>
    </row>
    <row r="5104" spans="14:19">
      <c r="N5104" s="171" t="str">
        <f t="shared" si="243"/>
        <v>-</v>
      </c>
      <c r="O5104" s="172" t="str">
        <f>IF(B5104="NET","",IF(B5104="","",IFERROR(VLOOKUP(N5104,EAN!$A:$B,2,FALSE),"MANGLER - MÅ OPPDATERE EAN-FANEN")))</f>
        <v/>
      </c>
      <c r="P5104" s="171">
        <f t="shared" si="244"/>
        <v>0</v>
      </c>
      <c r="Q5104" s="171">
        <f t="shared" si="245"/>
        <v>0</v>
      </c>
      <c r="S5104" s="102" t="str">
        <f>IF(B5104="NET","",IFERROR(VLOOKUP(O5104,'2) Order Form'!$V$9:$V$905,1,FALSE),"Ikke med I order form"))</f>
        <v>Ikke med I order form</v>
      </c>
    </row>
    <row r="5105" spans="14:19">
      <c r="N5105" s="171" t="str">
        <f t="shared" si="243"/>
        <v>-</v>
      </c>
      <c r="O5105" s="172" t="str">
        <f>IF(B5105="NET","",IF(B5105="","",IFERROR(VLOOKUP(N5105,EAN!$A:$B,2,FALSE),"MANGLER - MÅ OPPDATERE EAN-FANEN")))</f>
        <v/>
      </c>
      <c r="P5105" s="171">
        <f t="shared" si="244"/>
        <v>0</v>
      </c>
      <c r="Q5105" s="171">
        <f t="shared" si="245"/>
        <v>0</v>
      </c>
      <c r="S5105" s="102" t="str">
        <f>IF(B5105="NET","",IFERROR(VLOOKUP(O5105,'2) Order Form'!$V$9:$V$905,1,FALSE),"Ikke med I order form"))</f>
        <v>Ikke med I order form</v>
      </c>
    </row>
    <row r="5106" spans="14:19">
      <c r="N5106" s="171" t="str">
        <f t="shared" si="243"/>
        <v>-</v>
      </c>
      <c r="O5106" s="172" t="str">
        <f>IF(B5106="NET","",IF(B5106="","",IFERROR(VLOOKUP(N5106,EAN!$A:$B,2,FALSE),"MANGLER - MÅ OPPDATERE EAN-FANEN")))</f>
        <v/>
      </c>
      <c r="P5106" s="171">
        <f t="shared" si="244"/>
        <v>0</v>
      </c>
      <c r="Q5106" s="171">
        <f t="shared" si="245"/>
        <v>0</v>
      </c>
      <c r="S5106" s="102" t="str">
        <f>IF(B5106="NET","",IFERROR(VLOOKUP(O5106,'2) Order Form'!$V$9:$V$905,1,FALSE),"Ikke med I order form"))</f>
        <v>Ikke med I order form</v>
      </c>
    </row>
    <row r="5107" spans="14:19">
      <c r="N5107" s="171" t="str">
        <f t="shared" si="243"/>
        <v>-</v>
      </c>
      <c r="O5107" s="172" t="str">
        <f>IF(B5107="NET","",IF(B5107="","",IFERROR(VLOOKUP(N5107,EAN!$A:$B,2,FALSE),"MANGLER - MÅ OPPDATERE EAN-FANEN")))</f>
        <v/>
      </c>
      <c r="P5107" s="171">
        <f t="shared" si="244"/>
        <v>0</v>
      </c>
      <c r="Q5107" s="171">
        <f t="shared" si="245"/>
        <v>0</v>
      </c>
      <c r="S5107" s="102" t="str">
        <f>IF(B5107="NET","",IFERROR(VLOOKUP(O5107,'2) Order Form'!$V$9:$V$905,1,FALSE),"Ikke med I order form"))</f>
        <v>Ikke med I order form</v>
      </c>
    </row>
    <row r="5108" spans="14:19">
      <c r="N5108" s="171" t="str">
        <f t="shared" si="243"/>
        <v>-</v>
      </c>
      <c r="O5108" s="172" t="str">
        <f>IF(B5108="NET","",IF(B5108="","",IFERROR(VLOOKUP(N5108,EAN!$A:$B,2,FALSE),"MANGLER - MÅ OPPDATERE EAN-FANEN")))</f>
        <v/>
      </c>
      <c r="P5108" s="171">
        <f t="shared" si="244"/>
        <v>0</v>
      </c>
      <c r="Q5108" s="171">
        <f t="shared" si="245"/>
        <v>0</v>
      </c>
      <c r="S5108" s="102" t="str">
        <f>IF(B5108="NET","",IFERROR(VLOOKUP(O5108,'2) Order Form'!$V$9:$V$905,1,FALSE),"Ikke med I order form"))</f>
        <v>Ikke med I order form</v>
      </c>
    </row>
    <row r="5109" spans="14:19">
      <c r="N5109" s="171" t="str">
        <f t="shared" si="243"/>
        <v>-</v>
      </c>
      <c r="O5109" s="172" t="str">
        <f>IF(B5109="NET","",IF(B5109="","",IFERROR(VLOOKUP(N5109,EAN!$A:$B,2,FALSE),"MANGLER - MÅ OPPDATERE EAN-FANEN")))</f>
        <v/>
      </c>
      <c r="P5109" s="171">
        <f t="shared" si="244"/>
        <v>0</v>
      </c>
      <c r="Q5109" s="171">
        <f t="shared" si="245"/>
        <v>0</v>
      </c>
      <c r="S5109" s="102" t="str">
        <f>IF(B5109="NET","",IFERROR(VLOOKUP(O5109,'2) Order Form'!$V$9:$V$905,1,FALSE),"Ikke med I order form"))</f>
        <v>Ikke med I order form</v>
      </c>
    </row>
    <row r="5110" spans="14:19">
      <c r="N5110" s="171" t="str">
        <f t="shared" si="243"/>
        <v>-</v>
      </c>
      <c r="O5110" s="172" t="str">
        <f>IF(B5110="NET","",IF(B5110="","",IFERROR(VLOOKUP(N5110,EAN!$A:$B,2,FALSE),"MANGLER - MÅ OPPDATERE EAN-FANEN")))</f>
        <v/>
      </c>
      <c r="P5110" s="171">
        <f t="shared" si="244"/>
        <v>0</v>
      </c>
      <c r="Q5110" s="171">
        <f t="shared" si="245"/>
        <v>0</v>
      </c>
      <c r="S5110" s="102" t="str">
        <f>IF(B5110="NET","",IFERROR(VLOOKUP(O5110,'2) Order Form'!$V$9:$V$905,1,FALSE),"Ikke med I order form"))</f>
        <v>Ikke med I order form</v>
      </c>
    </row>
    <row r="5111" spans="14:19">
      <c r="N5111" s="171" t="str">
        <f t="shared" si="243"/>
        <v>-</v>
      </c>
      <c r="O5111" s="172" t="str">
        <f>IF(B5111="NET","",IF(B5111="","",IFERROR(VLOOKUP(N5111,EAN!$A:$B,2,FALSE),"MANGLER - MÅ OPPDATERE EAN-FANEN")))</f>
        <v/>
      </c>
      <c r="P5111" s="171">
        <f t="shared" si="244"/>
        <v>0</v>
      </c>
      <c r="Q5111" s="171">
        <f t="shared" si="245"/>
        <v>0</v>
      </c>
      <c r="S5111" s="102" t="str">
        <f>IF(B5111="NET","",IFERROR(VLOOKUP(O5111,'2) Order Form'!$V$9:$V$905,1,FALSE),"Ikke med I order form"))</f>
        <v>Ikke med I order form</v>
      </c>
    </row>
    <row r="5112" spans="14:19">
      <c r="N5112" s="171" t="str">
        <f t="shared" si="243"/>
        <v>-</v>
      </c>
      <c r="O5112" s="172" t="str">
        <f>IF(B5112="NET","",IF(B5112="","",IFERROR(VLOOKUP(N5112,EAN!$A:$B,2,FALSE),"MANGLER - MÅ OPPDATERE EAN-FANEN")))</f>
        <v/>
      </c>
      <c r="P5112" s="171">
        <f t="shared" si="244"/>
        <v>0</v>
      </c>
      <c r="Q5112" s="171">
        <f t="shared" si="245"/>
        <v>0</v>
      </c>
      <c r="S5112" s="102" t="str">
        <f>IF(B5112="NET","",IFERROR(VLOOKUP(O5112,'2) Order Form'!$V$9:$V$905,1,FALSE),"Ikke med I order form"))</f>
        <v>Ikke med I order form</v>
      </c>
    </row>
    <row r="5113" spans="14:19">
      <c r="N5113" s="171" t="str">
        <f t="shared" si="243"/>
        <v>-</v>
      </c>
      <c r="O5113" s="172" t="str">
        <f>IF(B5113="NET","",IF(B5113="","",IFERROR(VLOOKUP(N5113,EAN!$A:$B,2,FALSE),"MANGLER - MÅ OPPDATERE EAN-FANEN")))</f>
        <v/>
      </c>
      <c r="P5113" s="171">
        <f t="shared" si="244"/>
        <v>0</v>
      </c>
      <c r="Q5113" s="171">
        <f t="shared" si="245"/>
        <v>0</v>
      </c>
      <c r="S5113" s="102" t="str">
        <f>IF(B5113="NET","",IFERROR(VLOOKUP(O5113,'2) Order Form'!$V$9:$V$905,1,FALSE),"Ikke med I order form"))</f>
        <v>Ikke med I order form</v>
      </c>
    </row>
    <row r="5114" spans="14:19">
      <c r="N5114" s="171" t="str">
        <f t="shared" si="243"/>
        <v>-</v>
      </c>
      <c r="O5114" s="172" t="str">
        <f>IF(B5114="NET","",IF(B5114="","",IFERROR(VLOOKUP(N5114,EAN!$A:$B,2,FALSE),"MANGLER - MÅ OPPDATERE EAN-FANEN")))</f>
        <v/>
      </c>
      <c r="P5114" s="171">
        <f t="shared" si="244"/>
        <v>0</v>
      </c>
      <c r="Q5114" s="171">
        <f t="shared" si="245"/>
        <v>0</v>
      </c>
      <c r="S5114" s="102" t="str">
        <f>IF(B5114="NET","",IFERROR(VLOOKUP(O5114,'2) Order Form'!$V$9:$V$905,1,FALSE),"Ikke med I order form"))</f>
        <v>Ikke med I order form</v>
      </c>
    </row>
    <row r="5115" spans="14:19">
      <c r="N5115" s="171" t="str">
        <f t="shared" si="243"/>
        <v>-</v>
      </c>
      <c r="O5115" s="172" t="str">
        <f>IF(B5115="NET","",IF(B5115="","",IFERROR(VLOOKUP(N5115,EAN!$A:$B,2,FALSE),"MANGLER - MÅ OPPDATERE EAN-FANEN")))</f>
        <v/>
      </c>
      <c r="P5115" s="171">
        <f t="shared" si="244"/>
        <v>0</v>
      </c>
      <c r="Q5115" s="171">
        <f t="shared" si="245"/>
        <v>0</v>
      </c>
      <c r="S5115" s="102" t="str">
        <f>IF(B5115="NET","",IFERROR(VLOOKUP(O5115,'2) Order Form'!$V$9:$V$905,1,FALSE),"Ikke med I order form"))</f>
        <v>Ikke med I order form</v>
      </c>
    </row>
    <row r="5116" spans="14:19">
      <c r="N5116" s="171" t="str">
        <f t="shared" si="243"/>
        <v>-</v>
      </c>
      <c r="O5116" s="172" t="str">
        <f>IF(B5116="NET","",IF(B5116="","",IFERROR(VLOOKUP(N5116,EAN!$A:$B,2,FALSE),"MANGLER - MÅ OPPDATERE EAN-FANEN")))</f>
        <v/>
      </c>
      <c r="P5116" s="171">
        <f t="shared" si="244"/>
        <v>0</v>
      </c>
      <c r="Q5116" s="171">
        <f t="shared" si="245"/>
        <v>0</v>
      </c>
      <c r="S5116" s="102" t="str">
        <f>IF(B5116="NET","",IFERROR(VLOOKUP(O5116,'2) Order Form'!$V$9:$V$905,1,FALSE),"Ikke med I order form"))</f>
        <v>Ikke med I order form</v>
      </c>
    </row>
    <row r="5117" spans="14:19">
      <c r="N5117" s="171" t="str">
        <f t="shared" si="243"/>
        <v>-</v>
      </c>
      <c r="O5117" s="172" t="str">
        <f>IF(B5117="NET","",IF(B5117="","",IFERROR(VLOOKUP(N5117,EAN!$A:$B,2,FALSE),"MANGLER - MÅ OPPDATERE EAN-FANEN")))</f>
        <v/>
      </c>
      <c r="P5117" s="171">
        <f t="shared" si="244"/>
        <v>0</v>
      </c>
      <c r="Q5117" s="171">
        <f t="shared" si="245"/>
        <v>0</v>
      </c>
      <c r="S5117" s="102" t="str">
        <f>IF(B5117="NET","",IFERROR(VLOOKUP(O5117,'2) Order Form'!$V$9:$V$905,1,FALSE),"Ikke med I order form"))</f>
        <v>Ikke med I order form</v>
      </c>
    </row>
    <row r="5118" spans="14:19">
      <c r="N5118" s="171" t="str">
        <f t="shared" si="243"/>
        <v>-</v>
      </c>
      <c r="O5118" s="172" t="str">
        <f>IF(B5118="NET","",IF(B5118="","",IFERROR(VLOOKUP(N5118,EAN!$A:$B,2,FALSE),"MANGLER - MÅ OPPDATERE EAN-FANEN")))</f>
        <v/>
      </c>
      <c r="P5118" s="171">
        <f t="shared" si="244"/>
        <v>0</v>
      </c>
      <c r="Q5118" s="171">
        <f t="shared" si="245"/>
        <v>0</v>
      </c>
      <c r="S5118" s="102" t="str">
        <f>IF(B5118="NET","",IFERROR(VLOOKUP(O5118,'2) Order Form'!$V$9:$V$905,1,FALSE),"Ikke med I order form"))</f>
        <v>Ikke med I order form</v>
      </c>
    </row>
    <row r="5119" spans="14:19">
      <c r="N5119" s="171" t="str">
        <f t="shared" si="243"/>
        <v>-</v>
      </c>
      <c r="O5119" s="172" t="str">
        <f>IF(B5119="NET","",IF(B5119="","",IFERROR(VLOOKUP(N5119,EAN!$A:$B,2,FALSE),"MANGLER - MÅ OPPDATERE EAN-FANEN")))</f>
        <v/>
      </c>
      <c r="P5119" s="171">
        <f t="shared" si="244"/>
        <v>0</v>
      </c>
      <c r="Q5119" s="171">
        <f t="shared" si="245"/>
        <v>0</v>
      </c>
      <c r="S5119" s="102" t="str">
        <f>IF(B5119="NET","",IFERROR(VLOOKUP(O5119,'2) Order Form'!$V$9:$V$905,1,FALSE),"Ikke med I order form"))</f>
        <v>Ikke med I order form</v>
      </c>
    </row>
    <row r="5120" spans="14:19">
      <c r="N5120" s="171" t="str">
        <f t="shared" si="243"/>
        <v>-</v>
      </c>
      <c r="O5120" s="172" t="str">
        <f>IF(B5120="NET","",IF(B5120="","",IFERROR(VLOOKUP(N5120,EAN!$A:$B,2,FALSE),"MANGLER - MÅ OPPDATERE EAN-FANEN")))</f>
        <v/>
      </c>
      <c r="P5120" s="171">
        <f t="shared" si="244"/>
        <v>0</v>
      </c>
      <c r="Q5120" s="171">
        <f t="shared" si="245"/>
        <v>0</v>
      </c>
      <c r="S5120" s="102" t="str">
        <f>IF(B5120="NET","",IFERROR(VLOOKUP(O5120,'2) Order Form'!$V$9:$V$905,1,FALSE),"Ikke med I order form"))</f>
        <v>Ikke med I order form</v>
      </c>
    </row>
    <row r="5121" spans="14:19">
      <c r="N5121" s="171" t="str">
        <f t="shared" si="243"/>
        <v>-</v>
      </c>
      <c r="O5121" s="172" t="str">
        <f>IF(B5121="NET","",IF(B5121="","",IFERROR(VLOOKUP(N5121,EAN!$A:$B,2,FALSE),"MANGLER - MÅ OPPDATERE EAN-FANEN")))</f>
        <v/>
      </c>
      <c r="P5121" s="171">
        <f t="shared" si="244"/>
        <v>0</v>
      </c>
      <c r="Q5121" s="171">
        <f t="shared" si="245"/>
        <v>0</v>
      </c>
      <c r="S5121" s="102" t="str">
        <f>IF(B5121="NET","",IFERROR(VLOOKUP(O5121,'2) Order Form'!$V$9:$V$905,1,FALSE),"Ikke med I order form"))</f>
        <v>Ikke med I order form</v>
      </c>
    </row>
    <row r="5122" spans="14:19">
      <c r="N5122" s="171" t="str">
        <f t="shared" si="243"/>
        <v>-</v>
      </c>
      <c r="O5122" s="172" t="str">
        <f>IF(B5122="NET","",IF(B5122="","",IFERROR(VLOOKUP(N5122,EAN!$A:$B,2,FALSE),"MANGLER - MÅ OPPDATERE EAN-FANEN")))</f>
        <v/>
      </c>
      <c r="P5122" s="171">
        <f t="shared" si="244"/>
        <v>0</v>
      </c>
      <c r="Q5122" s="171">
        <f t="shared" si="245"/>
        <v>0</v>
      </c>
      <c r="S5122" s="102" t="str">
        <f>IF(B5122="NET","",IFERROR(VLOOKUP(O5122,'2) Order Form'!$V$9:$V$905,1,FALSE),"Ikke med I order form"))</f>
        <v>Ikke med I order form</v>
      </c>
    </row>
    <row r="5123" spans="14:19">
      <c r="N5123" s="171" t="str">
        <f t="shared" si="243"/>
        <v>-</v>
      </c>
      <c r="O5123" s="172" t="str">
        <f>IF(B5123="NET","",IF(B5123="","",IFERROR(VLOOKUP(N5123,EAN!$A:$B,2,FALSE),"MANGLER - MÅ OPPDATERE EAN-FANEN")))</f>
        <v/>
      </c>
      <c r="P5123" s="171">
        <f t="shared" si="244"/>
        <v>0</v>
      </c>
      <c r="Q5123" s="171">
        <f t="shared" si="245"/>
        <v>0</v>
      </c>
      <c r="S5123" s="102" t="str">
        <f>IF(B5123="NET","",IFERROR(VLOOKUP(O5123,'2) Order Form'!$V$9:$V$905,1,FALSE),"Ikke med I order form"))</f>
        <v>Ikke med I order form</v>
      </c>
    </row>
    <row r="5124" spans="14:19">
      <c r="N5124" s="171" t="str">
        <f t="shared" si="243"/>
        <v>-</v>
      </c>
      <c r="O5124" s="172" t="str">
        <f>IF(B5124="NET","",IF(B5124="","",IFERROR(VLOOKUP(N5124,EAN!$A:$B,2,FALSE),"MANGLER - MÅ OPPDATERE EAN-FANEN")))</f>
        <v/>
      </c>
      <c r="P5124" s="171">
        <f t="shared" si="244"/>
        <v>0</v>
      </c>
      <c r="Q5124" s="171">
        <f t="shared" si="245"/>
        <v>0</v>
      </c>
      <c r="S5124" s="102" t="str">
        <f>IF(B5124="NET","",IFERROR(VLOOKUP(O5124,'2) Order Form'!$V$9:$V$905,1,FALSE),"Ikke med I order form"))</f>
        <v>Ikke med I order form</v>
      </c>
    </row>
    <row r="5125" spans="14:19">
      <c r="N5125" s="171" t="str">
        <f t="shared" si="243"/>
        <v>-</v>
      </c>
      <c r="O5125" s="172" t="str">
        <f>IF(B5125="NET","",IF(B5125="","",IFERROR(VLOOKUP(N5125,EAN!$A:$B,2,FALSE),"MANGLER - MÅ OPPDATERE EAN-FANEN")))</f>
        <v/>
      </c>
      <c r="P5125" s="171">
        <f t="shared" si="244"/>
        <v>0</v>
      </c>
      <c r="Q5125" s="171">
        <f t="shared" si="245"/>
        <v>0</v>
      </c>
      <c r="S5125" s="102" t="str">
        <f>IF(B5125="NET","",IFERROR(VLOOKUP(O5125,'2) Order Form'!$V$9:$V$905,1,FALSE),"Ikke med I order form"))</f>
        <v>Ikke med I order form</v>
      </c>
    </row>
    <row r="5126" spans="14:19">
      <c r="N5126" s="171" t="str">
        <f t="shared" si="243"/>
        <v>-</v>
      </c>
      <c r="O5126" s="172" t="str">
        <f>IF(B5126="NET","",IF(B5126="","",IFERROR(VLOOKUP(N5126,EAN!$A:$B,2,FALSE),"MANGLER - MÅ OPPDATERE EAN-FANEN")))</f>
        <v/>
      </c>
      <c r="P5126" s="171">
        <f t="shared" si="244"/>
        <v>0</v>
      </c>
      <c r="Q5126" s="171">
        <f t="shared" si="245"/>
        <v>0</v>
      </c>
      <c r="S5126" s="102" t="str">
        <f>IF(B5126="NET","",IFERROR(VLOOKUP(O5126,'2) Order Form'!$V$9:$V$905,1,FALSE),"Ikke med I order form"))</f>
        <v>Ikke med I order form</v>
      </c>
    </row>
    <row r="5127" spans="14:19">
      <c r="N5127" s="171" t="str">
        <f t="shared" si="243"/>
        <v>-</v>
      </c>
      <c r="O5127" s="172" t="str">
        <f>IF(B5127="NET","",IF(B5127="","",IFERROR(VLOOKUP(N5127,EAN!$A:$B,2,FALSE),"MANGLER - MÅ OPPDATERE EAN-FANEN")))</f>
        <v/>
      </c>
      <c r="P5127" s="171">
        <f t="shared" si="244"/>
        <v>0</v>
      </c>
      <c r="Q5127" s="171">
        <f t="shared" si="245"/>
        <v>0</v>
      </c>
      <c r="S5127" s="102" t="str">
        <f>IF(B5127="NET","",IFERROR(VLOOKUP(O5127,'2) Order Form'!$V$9:$V$905,1,FALSE),"Ikke med I order form"))</f>
        <v>Ikke med I order form</v>
      </c>
    </row>
    <row r="5128" spans="14:19">
      <c r="N5128" s="171" t="str">
        <f t="shared" si="243"/>
        <v>-</v>
      </c>
      <c r="O5128" s="172" t="str">
        <f>IF(B5128="NET","",IF(B5128="","",IFERROR(VLOOKUP(N5128,EAN!$A:$B,2,FALSE),"MANGLER - MÅ OPPDATERE EAN-FANEN")))</f>
        <v/>
      </c>
      <c r="P5128" s="171">
        <f t="shared" si="244"/>
        <v>0</v>
      </c>
      <c r="Q5128" s="171">
        <f t="shared" si="245"/>
        <v>0</v>
      </c>
      <c r="S5128" s="102" t="str">
        <f>IF(B5128="NET","",IFERROR(VLOOKUP(O5128,'2) Order Form'!$V$9:$V$905,1,FALSE),"Ikke med I order form"))</f>
        <v>Ikke med I order form</v>
      </c>
    </row>
    <row r="5129" spans="14:19">
      <c r="N5129" s="171" t="str">
        <f t="shared" si="243"/>
        <v>-</v>
      </c>
      <c r="O5129" s="172" t="str">
        <f>IF(B5129="NET","",IF(B5129="","",IFERROR(VLOOKUP(N5129,EAN!$A:$B,2,FALSE),"MANGLER - MÅ OPPDATERE EAN-FANEN")))</f>
        <v/>
      </c>
      <c r="P5129" s="171">
        <f t="shared" si="244"/>
        <v>0</v>
      </c>
      <c r="Q5129" s="171">
        <f t="shared" si="245"/>
        <v>0</v>
      </c>
      <c r="S5129" s="102" t="str">
        <f>IF(B5129="NET","",IFERROR(VLOOKUP(O5129,'2) Order Form'!$V$9:$V$905,1,FALSE),"Ikke med I order form"))</f>
        <v>Ikke med I order form</v>
      </c>
    </row>
    <row r="5130" spans="14:19">
      <c r="N5130" s="171" t="str">
        <f t="shared" si="243"/>
        <v>-</v>
      </c>
      <c r="O5130" s="172" t="str">
        <f>IF(B5130="NET","",IF(B5130="","",IFERROR(VLOOKUP(N5130,EAN!$A:$B,2,FALSE),"MANGLER - MÅ OPPDATERE EAN-FANEN")))</f>
        <v/>
      </c>
      <c r="P5130" s="171">
        <f t="shared" si="244"/>
        <v>0</v>
      </c>
      <c r="Q5130" s="171">
        <f t="shared" si="245"/>
        <v>0</v>
      </c>
      <c r="S5130" s="102" t="str">
        <f>IF(B5130="NET","",IFERROR(VLOOKUP(O5130,'2) Order Form'!$V$9:$V$905,1,FALSE),"Ikke med I order form"))</f>
        <v>Ikke med I order form</v>
      </c>
    </row>
    <row r="5131" spans="14:19">
      <c r="N5131" s="171" t="str">
        <f t="shared" ref="N5131:N5194" si="246">CONCATENATE(A5131,"-",D5131)</f>
        <v>-</v>
      </c>
      <c r="O5131" s="172" t="str">
        <f>IF(B5131="NET","",IF(B5131="","",IFERROR(VLOOKUP(N5131,EAN!$A:$B,2,FALSE),"MANGLER - MÅ OPPDATERE EAN-FANEN")))</f>
        <v/>
      </c>
      <c r="P5131" s="171">
        <f t="shared" ref="P5131:P5194" si="247">H5131</f>
        <v>0</v>
      </c>
      <c r="Q5131" s="171">
        <f t="shared" ref="Q5131:Q5194" si="248">L5131</f>
        <v>0</v>
      </c>
      <c r="S5131" s="102" t="str">
        <f>IF(B5131="NET","",IFERROR(VLOOKUP(O5131,'2) Order Form'!$V$9:$V$905,1,FALSE),"Ikke med I order form"))</f>
        <v>Ikke med I order form</v>
      </c>
    </row>
    <row r="5132" spans="14:19">
      <c r="N5132" s="171" t="str">
        <f t="shared" si="246"/>
        <v>-</v>
      </c>
      <c r="O5132" s="172" t="str">
        <f>IF(B5132="NET","",IF(B5132="","",IFERROR(VLOOKUP(N5132,EAN!$A:$B,2,FALSE),"MANGLER - MÅ OPPDATERE EAN-FANEN")))</f>
        <v/>
      </c>
      <c r="P5132" s="171">
        <f t="shared" si="247"/>
        <v>0</v>
      </c>
      <c r="Q5132" s="171">
        <f t="shared" si="248"/>
        <v>0</v>
      </c>
      <c r="S5132" s="102" t="str">
        <f>IF(B5132="NET","",IFERROR(VLOOKUP(O5132,'2) Order Form'!$V$9:$V$905,1,FALSE),"Ikke med I order form"))</f>
        <v>Ikke med I order form</v>
      </c>
    </row>
    <row r="5133" spans="14:19">
      <c r="N5133" s="171" t="str">
        <f t="shared" si="246"/>
        <v>-</v>
      </c>
      <c r="O5133" s="172" t="str">
        <f>IF(B5133="NET","",IF(B5133="","",IFERROR(VLOOKUP(N5133,EAN!$A:$B,2,FALSE),"MANGLER - MÅ OPPDATERE EAN-FANEN")))</f>
        <v/>
      </c>
      <c r="P5133" s="171">
        <f t="shared" si="247"/>
        <v>0</v>
      </c>
      <c r="Q5133" s="171">
        <f t="shared" si="248"/>
        <v>0</v>
      </c>
      <c r="S5133" s="102" t="str">
        <f>IF(B5133="NET","",IFERROR(VLOOKUP(O5133,'2) Order Form'!$V$9:$V$905,1,FALSE),"Ikke med I order form"))</f>
        <v>Ikke med I order form</v>
      </c>
    </row>
    <row r="5134" spans="14:19">
      <c r="N5134" s="171" t="str">
        <f t="shared" si="246"/>
        <v>-</v>
      </c>
      <c r="O5134" s="172" t="str">
        <f>IF(B5134="NET","",IF(B5134="","",IFERROR(VLOOKUP(N5134,EAN!$A:$B,2,FALSE),"MANGLER - MÅ OPPDATERE EAN-FANEN")))</f>
        <v/>
      </c>
      <c r="P5134" s="171">
        <f t="shared" si="247"/>
        <v>0</v>
      </c>
      <c r="Q5134" s="171">
        <f t="shared" si="248"/>
        <v>0</v>
      </c>
      <c r="S5134" s="102" t="str">
        <f>IF(B5134="NET","",IFERROR(VLOOKUP(O5134,'2) Order Form'!$V$9:$V$905,1,FALSE),"Ikke med I order form"))</f>
        <v>Ikke med I order form</v>
      </c>
    </row>
    <row r="5135" spans="14:19">
      <c r="N5135" s="171" t="str">
        <f t="shared" si="246"/>
        <v>-</v>
      </c>
      <c r="O5135" s="172" t="str">
        <f>IF(B5135="NET","",IF(B5135="","",IFERROR(VLOOKUP(N5135,EAN!$A:$B,2,FALSE),"MANGLER - MÅ OPPDATERE EAN-FANEN")))</f>
        <v/>
      </c>
      <c r="P5135" s="171">
        <f t="shared" si="247"/>
        <v>0</v>
      </c>
      <c r="Q5135" s="171">
        <f t="shared" si="248"/>
        <v>0</v>
      </c>
      <c r="S5135" s="102" t="str">
        <f>IF(B5135="NET","",IFERROR(VLOOKUP(O5135,'2) Order Form'!$V$9:$V$905,1,FALSE),"Ikke med I order form"))</f>
        <v>Ikke med I order form</v>
      </c>
    </row>
    <row r="5136" spans="14:19">
      <c r="N5136" s="171" t="str">
        <f t="shared" si="246"/>
        <v>-</v>
      </c>
      <c r="O5136" s="172" t="str">
        <f>IF(B5136="NET","",IF(B5136="","",IFERROR(VLOOKUP(N5136,EAN!$A:$B,2,FALSE),"MANGLER - MÅ OPPDATERE EAN-FANEN")))</f>
        <v/>
      </c>
      <c r="P5136" s="171">
        <f t="shared" si="247"/>
        <v>0</v>
      </c>
      <c r="Q5136" s="171">
        <f t="shared" si="248"/>
        <v>0</v>
      </c>
      <c r="S5136" s="102" t="str">
        <f>IF(B5136="NET","",IFERROR(VLOOKUP(O5136,'2) Order Form'!$V$9:$V$905,1,FALSE),"Ikke med I order form"))</f>
        <v>Ikke med I order form</v>
      </c>
    </row>
    <row r="5137" spans="14:19">
      <c r="N5137" s="171" t="str">
        <f t="shared" si="246"/>
        <v>-</v>
      </c>
      <c r="O5137" s="172" t="str">
        <f>IF(B5137="NET","",IF(B5137="","",IFERROR(VLOOKUP(N5137,EAN!$A:$B,2,FALSE),"MANGLER - MÅ OPPDATERE EAN-FANEN")))</f>
        <v/>
      </c>
      <c r="P5137" s="171">
        <f t="shared" si="247"/>
        <v>0</v>
      </c>
      <c r="Q5137" s="171">
        <f t="shared" si="248"/>
        <v>0</v>
      </c>
      <c r="S5137" s="102" t="str">
        <f>IF(B5137="NET","",IFERROR(VLOOKUP(O5137,'2) Order Form'!$V$9:$V$905,1,FALSE),"Ikke med I order form"))</f>
        <v>Ikke med I order form</v>
      </c>
    </row>
    <row r="5138" spans="14:19">
      <c r="N5138" s="171" t="str">
        <f t="shared" si="246"/>
        <v>-</v>
      </c>
      <c r="O5138" s="172" t="str">
        <f>IF(B5138="NET","",IF(B5138="","",IFERROR(VLOOKUP(N5138,EAN!$A:$B,2,FALSE),"MANGLER - MÅ OPPDATERE EAN-FANEN")))</f>
        <v/>
      </c>
      <c r="P5138" s="171">
        <f t="shared" si="247"/>
        <v>0</v>
      </c>
      <c r="Q5138" s="171">
        <f t="shared" si="248"/>
        <v>0</v>
      </c>
      <c r="S5138" s="102" t="str">
        <f>IF(B5138="NET","",IFERROR(VLOOKUP(O5138,'2) Order Form'!$V$9:$V$905,1,FALSE),"Ikke med I order form"))</f>
        <v>Ikke med I order form</v>
      </c>
    </row>
    <row r="5139" spans="14:19">
      <c r="N5139" s="171" t="str">
        <f t="shared" si="246"/>
        <v>-</v>
      </c>
      <c r="O5139" s="172" t="str">
        <f>IF(B5139="NET","",IF(B5139="","",IFERROR(VLOOKUP(N5139,EAN!$A:$B,2,FALSE),"MANGLER - MÅ OPPDATERE EAN-FANEN")))</f>
        <v/>
      </c>
      <c r="P5139" s="171">
        <f t="shared" si="247"/>
        <v>0</v>
      </c>
      <c r="Q5139" s="171">
        <f t="shared" si="248"/>
        <v>0</v>
      </c>
      <c r="S5139" s="102" t="str">
        <f>IF(B5139="NET","",IFERROR(VLOOKUP(O5139,'2) Order Form'!$V$9:$V$905,1,FALSE),"Ikke med I order form"))</f>
        <v>Ikke med I order form</v>
      </c>
    </row>
    <row r="5140" spans="14:19">
      <c r="N5140" s="171" t="str">
        <f t="shared" si="246"/>
        <v>-</v>
      </c>
      <c r="O5140" s="172" t="str">
        <f>IF(B5140="NET","",IF(B5140="","",IFERROR(VLOOKUP(N5140,EAN!$A:$B,2,FALSE),"MANGLER - MÅ OPPDATERE EAN-FANEN")))</f>
        <v/>
      </c>
      <c r="P5140" s="171">
        <f t="shared" si="247"/>
        <v>0</v>
      </c>
      <c r="Q5140" s="171">
        <f t="shared" si="248"/>
        <v>0</v>
      </c>
      <c r="S5140" s="102" t="str">
        <f>IF(B5140="NET","",IFERROR(VLOOKUP(O5140,'2) Order Form'!$V$9:$V$905,1,FALSE),"Ikke med I order form"))</f>
        <v>Ikke med I order form</v>
      </c>
    </row>
    <row r="5141" spans="14:19">
      <c r="N5141" s="171" t="str">
        <f t="shared" si="246"/>
        <v>-</v>
      </c>
      <c r="O5141" s="172" t="str">
        <f>IF(B5141="NET","",IF(B5141="","",IFERROR(VLOOKUP(N5141,EAN!$A:$B,2,FALSE),"MANGLER - MÅ OPPDATERE EAN-FANEN")))</f>
        <v/>
      </c>
      <c r="P5141" s="171">
        <f t="shared" si="247"/>
        <v>0</v>
      </c>
      <c r="Q5141" s="171">
        <f t="shared" si="248"/>
        <v>0</v>
      </c>
      <c r="S5141" s="102" t="str">
        <f>IF(B5141="NET","",IFERROR(VLOOKUP(O5141,'2) Order Form'!$V$9:$V$905,1,FALSE),"Ikke med I order form"))</f>
        <v>Ikke med I order form</v>
      </c>
    </row>
    <row r="5142" spans="14:19">
      <c r="N5142" s="171" t="str">
        <f t="shared" si="246"/>
        <v>-</v>
      </c>
      <c r="O5142" s="172" t="str">
        <f>IF(B5142="NET","",IF(B5142="","",IFERROR(VLOOKUP(N5142,EAN!$A:$B,2,FALSE),"MANGLER - MÅ OPPDATERE EAN-FANEN")))</f>
        <v/>
      </c>
      <c r="P5142" s="171">
        <f t="shared" si="247"/>
        <v>0</v>
      </c>
      <c r="Q5142" s="171">
        <f t="shared" si="248"/>
        <v>0</v>
      </c>
      <c r="S5142" s="102" t="str">
        <f>IF(B5142="NET","",IFERROR(VLOOKUP(O5142,'2) Order Form'!$V$9:$V$905,1,FALSE),"Ikke med I order form"))</f>
        <v>Ikke med I order form</v>
      </c>
    </row>
    <row r="5143" spans="14:19">
      <c r="N5143" s="171" t="str">
        <f t="shared" si="246"/>
        <v>-</v>
      </c>
      <c r="O5143" s="172" t="str">
        <f>IF(B5143="NET","",IF(B5143="","",IFERROR(VLOOKUP(N5143,EAN!$A:$B,2,FALSE),"MANGLER - MÅ OPPDATERE EAN-FANEN")))</f>
        <v/>
      </c>
      <c r="P5143" s="171">
        <f t="shared" si="247"/>
        <v>0</v>
      </c>
      <c r="Q5143" s="171">
        <f t="shared" si="248"/>
        <v>0</v>
      </c>
      <c r="S5143" s="102" t="str">
        <f>IF(B5143="NET","",IFERROR(VLOOKUP(O5143,'2) Order Form'!$V$9:$V$905,1,FALSE),"Ikke med I order form"))</f>
        <v>Ikke med I order form</v>
      </c>
    </row>
    <row r="5144" spans="14:19">
      <c r="N5144" s="171" t="str">
        <f t="shared" si="246"/>
        <v>-</v>
      </c>
      <c r="O5144" s="172" t="str">
        <f>IF(B5144="NET","",IF(B5144="","",IFERROR(VLOOKUP(N5144,EAN!$A:$B,2,FALSE),"MANGLER - MÅ OPPDATERE EAN-FANEN")))</f>
        <v/>
      </c>
      <c r="P5144" s="171">
        <f t="shared" si="247"/>
        <v>0</v>
      </c>
      <c r="Q5144" s="171">
        <f t="shared" si="248"/>
        <v>0</v>
      </c>
      <c r="S5144" s="102" t="str">
        <f>IF(B5144="NET","",IFERROR(VLOOKUP(O5144,'2) Order Form'!$V$9:$V$905,1,FALSE),"Ikke med I order form"))</f>
        <v>Ikke med I order form</v>
      </c>
    </row>
    <row r="5145" spans="14:19">
      <c r="N5145" s="171" t="str">
        <f t="shared" si="246"/>
        <v>-</v>
      </c>
      <c r="O5145" s="172" t="str">
        <f>IF(B5145="NET","",IF(B5145="","",IFERROR(VLOOKUP(N5145,EAN!$A:$B,2,FALSE),"MANGLER - MÅ OPPDATERE EAN-FANEN")))</f>
        <v/>
      </c>
      <c r="P5145" s="171">
        <f t="shared" si="247"/>
        <v>0</v>
      </c>
      <c r="Q5145" s="171">
        <f t="shared" si="248"/>
        <v>0</v>
      </c>
      <c r="S5145" s="102" t="str">
        <f>IF(B5145="NET","",IFERROR(VLOOKUP(O5145,'2) Order Form'!$V$9:$V$905,1,FALSE),"Ikke med I order form"))</f>
        <v>Ikke med I order form</v>
      </c>
    </row>
    <row r="5146" spans="14:19">
      <c r="N5146" s="171" t="str">
        <f t="shared" si="246"/>
        <v>-</v>
      </c>
      <c r="O5146" s="172" t="str">
        <f>IF(B5146="NET","",IF(B5146="","",IFERROR(VLOOKUP(N5146,EAN!$A:$B,2,FALSE),"MANGLER - MÅ OPPDATERE EAN-FANEN")))</f>
        <v/>
      </c>
      <c r="P5146" s="171">
        <f t="shared" si="247"/>
        <v>0</v>
      </c>
      <c r="Q5146" s="171">
        <f t="shared" si="248"/>
        <v>0</v>
      </c>
      <c r="S5146" s="102" t="str">
        <f>IF(B5146="NET","",IFERROR(VLOOKUP(O5146,'2) Order Form'!$V$9:$V$905,1,FALSE),"Ikke med I order form"))</f>
        <v>Ikke med I order form</v>
      </c>
    </row>
    <row r="5147" spans="14:19">
      <c r="N5147" s="171" t="str">
        <f t="shared" si="246"/>
        <v>-</v>
      </c>
      <c r="O5147" s="172" t="str">
        <f>IF(B5147="NET","",IF(B5147="","",IFERROR(VLOOKUP(N5147,EAN!$A:$B,2,FALSE),"MANGLER - MÅ OPPDATERE EAN-FANEN")))</f>
        <v/>
      </c>
      <c r="P5147" s="171">
        <f t="shared" si="247"/>
        <v>0</v>
      </c>
      <c r="Q5147" s="171">
        <f t="shared" si="248"/>
        <v>0</v>
      </c>
      <c r="S5147" s="102" t="str">
        <f>IF(B5147="NET","",IFERROR(VLOOKUP(O5147,'2) Order Form'!$V$9:$V$905,1,FALSE),"Ikke med I order form"))</f>
        <v>Ikke med I order form</v>
      </c>
    </row>
    <row r="5148" spans="14:19">
      <c r="N5148" s="171" t="str">
        <f t="shared" si="246"/>
        <v>-</v>
      </c>
      <c r="O5148" s="172" t="str">
        <f>IF(B5148="NET","",IF(B5148="","",IFERROR(VLOOKUP(N5148,EAN!$A:$B,2,FALSE),"MANGLER - MÅ OPPDATERE EAN-FANEN")))</f>
        <v/>
      </c>
      <c r="P5148" s="171">
        <f t="shared" si="247"/>
        <v>0</v>
      </c>
      <c r="Q5148" s="171">
        <f t="shared" si="248"/>
        <v>0</v>
      </c>
      <c r="S5148" s="102" t="str">
        <f>IF(B5148="NET","",IFERROR(VLOOKUP(O5148,'2) Order Form'!$V$9:$V$905,1,FALSE),"Ikke med I order form"))</f>
        <v>Ikke med I order form</v>
      </c>
    </row>
    <row r="5149" spans="14:19">
      <c r="N5149" s="171" t="str">
        <f t="shared" si="246"/>
        <v>-</v>
      </c>
      <c r="O5149" s="172" t="str">
        <f>IF(B5149="NET","",IF(B5149="","",IFERROR(VLOOKUP(N5149,EAN!$A:$B,2,FALSE),"MANGLER - MÅ OPPDATERE EAN-FANEN")))</f>
        <v/>
      </c>
      <c r="P5149" s="171">
        <f t="shared" si="247"/>
        <v>0</v>
      </c>
      <c r="Q5149" s="171">
        <f t="shared" si="248"/>
        <v>0</v>
      </c>
      <c r="S5149" s="102" t="str">
        <f>IF(B5149="NET","",IFERROR(VLOOKUP(O5149,'2) Order Form'!$V$9:$V$905,1,FALSE),"Ikke med I order form"))</f>
        <v>Ikke med I order form</v>
      </c>
    </row>
    <row r="5150" spans="14:19">
      <c r="N5150" s="171" t="str">
        <f t="shared" si="246"/>
        <v>-</v>
      </c>
      <c r="O5150" s="172" t="str">
        <f>IF(B5150="NET","",IF(B5150="","",IFERROR(VLOOKUP(N5150,EAN!$A:$B,2,FALSE),"MANGLER - MÅ OPPDATERE EAN-FANEN")))</f>
        <v/>
      </c>
      <c r="P5150" s="171">
        <f t="shared" si="247"/>
        <v>0</v>
      </c>
      <c r="Q5150" s="171">
        <f t="shared" si="248"/>
        <v>0</v>
      </c>
      <c r="S5150" s="102" t="str">
        <f>IF(B5150="NET","",IFERROR(VLOOKUP(O5150,'2) Order Form'!$V$9:$V$905,1,FALSE),"Ikke med I order form"))</f>
        <v>Ikke med I order form</v>
      </c>
    </row>
    <row r="5151" spans="14:19">
      <c r="N5151" s="171" t="str">
        <f t="shared" si="246"/>
        <v>-</v>
      </c>
      <c r="O5151" s="172" t="str">
        <f>IF(B5151="NET","",IF(B5151="","",IFERROR(VLOOKUP(N5151,EAN!$A:$B,2,FALSE),"MANGLER - MÅ OPPDATERE EAN-FANEN")))</f>
        <v/>
      </c>
      <c r="P5151" s="171">
        <f t="shared" si="247"/>
        <v>0</v>
      </c>
      <c r="Q5151" s="171">
        <f t="shared" si="248"/>
        <v>0</v>
      </c>
      <c r="S5151" s="102" t="str">
        <f>IF(B5151="NET","",IFERROR(VLOOKUP(O5151,'2) Order Form'!$V$9:$V$905,1,FALSE),"Ikke med I order form"))</f>
        <v>Ikke med I order form</v>
      </c>
    </row>
    <row r="5152" spans="14:19">
      <c r="N5152" s="171" t="str">
        <f t="shared" si="246"/>
        <v>-</v>
      </c>
      <c r="O5152" s="172" t="str">
        <f>IF(B5152="NET","",IF(B5152="","",IFERROR(VLOOKUP(N5152,EAN!$A:$B,2,FALSE),"MANGLER - MÅ OPPDATERE EAN-FANEN")))</f>
        <v/>
      </c>
      <c r="P5152" s="171">
        <f t="shared" si="247"/>
        <v>0</v>
      </c>
      <c r="Q5152" s="171">
        <f t="shared" si="248"/>
        <v>0</v>
      </c>
      <c r="S5152" s="102" t="str">
        <f>IF(B5152="NET","",IFERROR(VLOOKUP(O5152,'2) Order Form'!$V$9:$V$905,1,FALSE),"Ikke med I order form"))</f>
        <v>Ikke med I order form</v>
      </c>
    </row>
    <row r="5153" spans="14:19">
      <c r="N5153" s="171" t="str">
        <f t="shared" si="246"/>
        <v>-</v>
      </c>
      <c r="O5153" s="172" t="str">
        <f>IF(B5153="NET","",IF(B5153="","",IFERROR(VLOOKUP(N5153,EAN!$A:$B,2,FALSE),"MANGLER - MÅ OPPDATERE EAN-FANEN")))</f>
        <v/>
      </c>
      <c r="P5153" s="171">
        <f t="shared" si="247"/>
        <v>0</v>
      </c>
      <c r="Q5153" s="171">
        <f t="shared" si="248"/>
        <v>0</v>
      </c>
      <c r="S5153" s="102" t="str">
        <f>IF(B5153="NET","",IFERROR(VLOOKUP(O5153,'2) Order Form'!$V$9:$V$905,1,FALSE),"Ikke med I order form"))</f>
        <v>Ikke med I order form</v>
      </c>
    </row>
    <row r="5154" spans="14:19">
      <c r="N5154" s="171" t="str">
        <f t="shared" si="246"/>
        <v>-</v>
      </c>
      <c r="O5154" s="172" t="str">
        <f>IF(B5154="NET","",IF(B5154="","",IFERROR(VLOOKUP(N5154,EAN!$A:$B,2,FALSE),"MANGLER - MÅ OPPDATERE EAN-FANEN")))</f>
        <v/>
      </c>
      <c r="P5154" s="171">
        <f t="shared" si="247"/>
        <v>0</v>
      </c>
      <c r="Q5154" s="171">
        <f t="shared" si="248"/>
        <v>0</v>
      </c>
      <c r="S5154" s="102" t="str">
        <f>IF(B5154="NET","",IFERROR(VLOOKUP(O5154,'2) Order Form'!$V$9:$V$905,1,FALSE),"Ikke med I order form"))</f>
        <v>Ikke med I order form</v>
      </c>
    </row>
    <row r="5155" spans="14:19">
      <c r="N5155" s="171" t="str">
        <f t="shared" si="246"/>
        <v>-</v>
      </c>
      <c r="O5155" s="172" t="str">
        <f>IF(B5155="NET","",IF(B5155="","",IFERROR(VLOOKUP(N5155,EAN!$A:$B,2,FALSE),"MANGLER - MÅ OPPDATERE EAN-FANEN")))</f>
        <v/>
      </c>
      <c r="P5155" s="171">
        <f t="shared" si="247"/>
        <v>0</v>
      </c>
      <c r="Q5155" s="171">
        <f t="shared" si="248"/>
        <v>0</v>
      </c>
      <c r="S5155" s="102" t="str">
        <f>IF(B5155="NET","",IFERROR(VLOOKUP(O5155,'2) Order Form'!$V$9:$V$905,1,FALSE),"Ikke med I order form"))</f>
        <v>Ikke med I order form</v>
      </c>
    </row>
    <row r="5156" spans="14:19">
      <c r="N5156" s="171" t="str">
        <f t="shared" si="246"/>
        <v>-</v>
      </c>
      <c r="O5156" s="172" t="str">
        <f>IF(B5156="NET","",IF(B5156="","",IFERROR(VLOOKUP(N5156,EAN!$A:$B,2,FALSE),"MANGLER - MÅ OPPDATERE EAN-FANEN")))</f>
        <v/>
      </c>
      <c r="P5156" s="171">
        <f t="shared" si="247"/>
        <v>0</v>
      </c>
      <c r="Q5156" s="171">
        <f t="shared" si="248"/>
        <v>0</v>
      </c>
      <c r="S5156" s="102" t="str">
        <f>IF(B5156="NET","",IFERROR(VLOOKUP(O5156,'2) Order Form'!$V$9:$V$905,1,FALSE),"Ikke med I order form"))</f>
        <v>Ikke med I order form</v>
      </c>
    </row>
    <row r="5157" spans="14:19">
      <c r="N5157" s="171" t="str">
        <f t="shared" si="246"/>
        <v>-</v>
      </c>
      <c r="O5157" s="172" t="str">
        <f>IF(B5157="NET","",IF(B5157="","",IFERROR(VLOOKUP(N5157,EAN!$A:$B,2,FALSE),"MANGLER - MÅ OPPDATERE EAN-FANEN")))</f>
        <v/>
      </c>
      <c r="P5157" s="171">
        <f t="shared" si="247"/>
        <v>0</v>
      </c>
      <c r="Q5157" s="171">
        <f t="shared" si="248"/>
        <v>0</v>
      </c>
      <c r="S5157" s="102" t="str">
        <f>IF(B5157="NET","",IFERROR(VLOOKUP(O5157,'2) Order Form'!$V$9:$V$905,1,FALSE),"Ikke med I order form"))</f>
        <v>Ikke med I order form</v>
      </c>
    </row>
    <row r="5158" spans="14:19">
      <c r="N5158" s="171" t="str">
        <f t="shared" si="246"/>
        <v>-</v>
      </c>
      <c r="O5158" s="172" t="str">
        <f>IF(B5158="NET","",IF(B5158="","",IFERROR(VLOOKUP(N5158,EAN!$A:$B,2,FALSE),"MANGLER - MÅ OPPDATERE EAN-FANEN")))</f>
        <v/>
      </c>
      <c r="P5158" s="171">
        <f t="shared" si="247"/>
        <v>0</v>
      </c>
      <c r="Q5158" s="171">
        <f t="shared" si="248"/>
        <v>0</v>
      </c>
      <c r="S5158" s="102" t="str">
        <f>IF(B5158="NET","",IFERROR(VLOOKUP(O5158,'2) Order Form'!$V$9:$V$905,1,FALSE),"Ikke med I order form"))</f>
        <v>Ikke med I order form</v>
      </c>
    </row>
    <row r="5159" spans="14:19">
      <c r="N5159" s="171" t="str">
        <f t="shared" si="246"/>
        <v>-</v>
      </c>
      <c r="O5159" s="172" t="str">
        <f>IF(B5159="NET","",IF(B5159="","",IFERROR(VLOOKUP(N5159,EAN!$A:$B,2,FALSE),"MANGLER - MÅ OPPDATERE EAN-FANEN")))</f>
        <v/>
      </c>
      <c r="P5159" s="171">
        <f t="shared" si="247"/>
        <v>0</v>
      </c>
      <c r="Q5159" s="171">
        <f t="shared" si="248"/>
        <v>0</v>
      </c>
      <c r="S5159" s="102" t="str">
        <f>IF(B5159="NET","",IFERROR(VLOOKUP(O5159,'2) Order Form'!$V$9:$V$905,1,FALSE),"Ikke med I order form"))</f>
        <v>Ikke med I order form</v>
      </c>
    </row>
    <row r="5160" spans="14:19">
      <c r="N5160" s="171" t="str">
        <f t="shared" si="246"/>
        <v>-</v>
      </c>
      <c r="O5160" s="172" t="str">
        <f>IF(B5160="NET","",IF(B5160="","",IFERROR(VLOOKUP(N5160,EAN!$A:$B,2,FALSE),"MANGLER - MÅ OPPDATERE EAN-FANEN")))</f>
        <v/>
      </c>
      <c r="P5160" s="171">
        <f t="shared" si="247"/>
        <v>0</v>
      </c>
      <c r="Q5160" s="171">
        <f t="shared" si="248"/>
        <v>0</v>
      </c>
      <c r="S5160" s="102" t="str">
        <f>IF(B5160="NET","",IFERROR(VLOOKUP(O5160,'2) Order Form'!$V$9:$V$905,1,FALSE),"Ikke med I order form"))</f>
        <v>Ikke med I order form</v>
      </c>
    </row>
    <row r="5161" spans="14:19">
      <c r="N5161" s="171" t="str">
        <f t="shared" si="246"/>
        <v>-</v>
      </c>
      <c r="O5161" s="172" t="str">
        <f>IF(B5161="NET","",IF(B5161="","",IFERROR(VLOOKUP(N5161,EAN!$A:$B,2,FALSE),"MANGLER - MÅ OPPDATERE EAN-FANEN")))</f>
        <v/>
      </c>
      <c r="P5161" s="171">
        <f t="shared" si="247"/>
        <v>0</v>
      </c>
      <c r="Q5161" s="171">
        <f t="shared" si="248"/>
        <v>0</v>
      </c>
      <c r="S5161" s="102" t="str">
        <f>IF(B5161="NET","",IFERROR(VLOOKUP(O5161,'2) Order Form'!$V$9:$V$905,1,FALSE),"Ikke med I order form"))</f>
        <v>Ikke med I order form</v>
      </c>
    </row>
    <row r="5162" spans="14:19">
      <c r="N5162" s="171" t="str">
        <f t="shared" si="246"/>
        <v>-</v>
      </c>
      <c r="O5162" s="172" t="str">
        <f>IF(B5162="NET","",IF(B5162="","",IFERROR(VLOOKUP(N5162,EAN!$A:$B,2,FALSE),"MANGLER - MÅ OPPDATERE EAN-FANEN")))</f>
        <v/>
      </c>
      <c r="P5162" s="171">
        <f t="shared" si="247"/>
        <v>0</v>
      </c>
      <c r="Q5162" s="171">
        <f t="shared" si="248"/>
        <v>0</v>
      </c>
      <c r="S5162" s="102" t="str">
        <f>IF(B5162="NET","",IFERROR(VLOOKUP(O5162,'2) Order Form'!$V$9:$V$905,1,FALSE),"Ikke med I order form"))</f>
        <v>Ikke med I order form</v>
      </c>
    </row>
    <row r="5163" spans="14:19">
      <c r="N5163" s="171" t="str">
        <f t="shared" si="246"/>
        <v>-</v>
      </c>
      <c r="O5163" s="172" t="str">
        <f>IF(B5163="NET","",IF(B5163="","",IFERROR(VLOOKUP(N5163,EAN!$A:$B,2,FALSE),"MANGLER - MÅ OPPDATERE EAN-FANEN")))</f>
        <v/>
      </c>
      <c r="P5163" s="171">
        <f t="shared" si="247"/>
        <v>0</v>
      </c>
      <c r="Q5163" s="171">
        <f t="shared" si="248"/>
        <v>0</v>
      </c>
      <c r="S5163" s="102" t="str">
        <f>IF(B5163="NET","",IFERROR(VLOOKUP(O5163,'2) Order Form'!$V$9:$V$905,1,FALSE),"Ikke med I order form"))</f>
        <v>Ikke med I order form</v>
      </c>
    </row>
    <row r="5164" spans="14:19">
      <c r="N5164" s="171" t="str">
        <f t="shared" si="246"/>
        <v>-</v>
      </c>
      <c r="O5164" s="172" t="str">
        <f>IF(B5164="NET","",IF(B5164="","",IFERROR(VLOOKUP(N5164,EAN!$A:$B,2,FALSE),"MANGLER - MÅ OPPDATERE EAN-FANEN")))</f>
        <v/>
      </c>
      <c r="P5164" s="171">
        <f t="shared" si="247"/>
        <v>0</v>
      </c>
      <c r="Q5164" s="171">
        <f t="shared" si="248"/>
        <v>0</v>
      </c>
      <c r="S5164" s="102" t="str">
        <f>IF(B5164="NET","",IFERROR(VLOOKUP(O5164,'2) Order Form'!$V$9:$V$905,1,FALSE),"Ikke med I order form"))</f>
        <v>Ikke med I order form</v>
      </c>
    </row>
    <row r="5165" spans="14:19">
      <c r="N5165" s="171" t="str">
        <f t="shared" si="246"/>
        <v>-</v>
      </c>
      <c r="O5165" s="172" t="str">
        <f>IF(B5165="NET","",IF(B5165="","",IFERROR(VLOOKUP(N5165,EAN!$A:$B,2,FALSE),"MANGLER - MÅ OPPDATERE EAN-FANEN")))</f>
        <v/>
      </c>
      <c r="P5165" s="171">
        <f t="shared" si="247"/>
        <v>0</v>
      </c>
      <c r="Q5165" s="171">
        <f t="shared" si="248"/>
        <v>0</v>
      </c>
      <c r="S5165" s="102" t="str">
        <f>IF(B5165="NET","",IFERROR(VLOOKUP(O5165,'2) Order Form'!$V$9:$V$905,1,FALSE),"Ikke med I order form"))</f>
        <v>Ikke med I order form</v>
      </c>
    </row>
    <row r="5166" spans="14:19">
      <c r="N5166" s="171" t="str">
        <f t="shared" si="246"/>
        <v>-</v>
      </c>
      <c r="O5166" s="172" t="str">
        <f>IF(B5166="NET","",IF(B5166="","",IFERROR(VLOOKUP(N5166,EAN!$A:$B,2,FALSE),"MANGLER - MÅ OPPDATERE EAN-FANEN")))</f>
        <v/>
      </c>
      <c r="P5166" s="171">
        <f t="shared" si="247"/>
        <v>0</v>
      </c>
      <c r="Q5166" s="171">
        <f t="shared" si="248"/>
        <v>0</v>
      </c>
      <c r="S5166" s="102" t="str">
        <f>IF(B5166="NET","",IFERROR(VLOOKUP(O5166,'2) Order Form'!$V$9:$V$905,1,FALSE),"Ikke med I order form"))</f>
        <v>Ikke med I order form</v>
      </c>
    </row>
    <row r="5167" spans="14:19">
      <c r="N5167" s="171" t="str">
        <f t="shared" si="246"/>
        <v>-</v>
      </c>
      <c r="O5167" s="172" t="str">
        <f>IF(B5167="NET","",IF(B5167="","",IFERROR(VLOOKUP(N5167,EAN!$A:$B,2,FALSE),"MANGLER - MÅ OPPDATERE EAN-FANEN")))</f>
        <v/>
      </c>
      <c r="P5167" s="171">
        <f t="shared" si="247"/>
        <v>0</v>
      </c>
      <c r="Q5167" s="171">
        <f t="shared" si="248"/>
        <v>0</v>
      </c>
      <c r="S5167" s="102" t="str">
        <f>IF(B5167="NET","",IFERROR(VLOOKUP(O5167,'2) Order Form'!$V$9:$V$905,1,FALSE),"Ikke med I order form"))</f>
        <v>Ikke med I order form</v>
      </c>
    </row>
    <row r="5168" spans="14:19">
      <c r="N5168" s="171" t="str">
        <f t="shared" si="246"/>
        <v>-</v>
      </c>
      <c r="O5168" s="172" t="str">
        <f>IF(B5168="NET","",IF(B5168="","",IFERROR(VLOOKUP(N5168,EAN!$A:$B,2,FALSE),"MANGLER - MÅ OPPDATERE EAN-FANEN")))</f>
        <v/>
      </c>
      <c r="P5168" s="171">
        <f t="shared" si="247"/>
        <v>0</v>
      </c>
      <c r="Q5168" s="171">
        <f t="shared" si="248"/>
        <v>0</v>
      </c>
      <c r="S5168" s="102" t="str">
        <f>IF(B5168="NET","",IFERROR(VLOOKUP(O5168,'2) Order Form'!$V$9:$V$905,1,FALSE),"Ikke med I order form"))</f>
        <v>Ikke med I order form</v>
      </c>
    </row>
    <row r="5169" spans="14:19">
      <c r="N5169" s="171" t="str">
        <f t="shared" si="246"/>
        <v>-</v>
      </c>
      <c r="O5169" s="172" t="str">
        <f>IF(B5169="NET","",IF(B5169="","",IFERROR(VLOOKUP(N5169,EAN!$A:$B,2,FALSE),"MANGLER - MÅ OPPDATERE EAN-FANEN")))</f>
        <v/>
      </c>
      <c r="P5169" s="171">
        <f t="shared" si="247"/>
        <v>0</v>
      </c>
      <c r="Q5169" s="171">
        <f t="shared" si="248"/>
        <v>0</v>
      </c>
      <c r="S5169" s="102" t="str">
        <f>IF(B5169="NET","",IFERROR(VLOOKUP(O5169,'2) Order Form'!$V$9:$V$905,1,FALSE),"Ikke med I order form"))</f>
        <v>Ikke med I order form</v>
      </c>
    </row>
    <row r="5170" spans="14:19">
      <c r="N5170" s="171" t="str">
        <f t="shared" si="246"/>
        <v>-</v>
      </c>
      <c r="O5170" s="172" t="str">
        <f>IF(B5170="NET","",IF(B5170="","",IFERROR(VLOOKUP(N5170,EAN!$A:$B,2,FALSE),"MANGLER - MÅ OPPDATERE EAN-FANEN")))</f>
        <v/>
      </c>
      <c r="P5170" s="171">
        <f t="shared" si="247"/>
        <v>0</v>
      </c>
      <c r="Q5170" s="171">
        <f t="shared" si="248"/>
        <v>0</v>
      </c>
      <c r="S5170" s="102" t="str">
        <f>IF(B5170="NET","",IFERROR(VLOOKUP(O5170,'2) Order Form'!$V$9:$V$905,1,FALSE),"Ikke med I order form"))</f>
        <v>Ikke med I order form</v>
      </c>
    </row>
    <row r="5171" spans="14:19">
      <c r="N5171" s="171" t="str">
        <f t="shared" si="246"/>
        <v>-</v>
      </c>
      <c r="O5171" s="172" t="str">
        <f>IF(B5171="NET","",IF(B5171="","",IFERROR(VLOOKUP(N5171,EAN!$A:$B,2,FALSE),"MANGLER - MÅ OPPDATERE EAN-FANEN")))</f>
        <v/>
      </c>
      <c r="P5171" s="171">
        <f t="shared" si="247"/>
        <v>0</v>
      </c>
      <c r="Q5171" s="171">
        <f t="shared" si="248"/>
        <v>0</v>
      </c>
      <c r="S5171" s="102" t="str">
        <f>IF(B5171="NET","",IFERROR(VLOOKUP(O5171,'2) Order Form'!$V$9:$V$905,1,FALSE),"Ikke med I order form"))</f>
        <v>Ikke med I order form</v>
      </c>
    </row>
    <row r="5172" spans="14:19">
      <c r="N5172" s="171" t="str">
        <f t="shared" si="246"/>
        <v>-</v>
      </c>
      <c r="O5172" s="172" t="str">
        <f>IF(B5172="NET","",IF(B5172="","",IFERROR(VLOOKUP(N5172,EAN!$A:$B,2,FALSE),"MANGLER - MÅ OPPDATERE EAN-FANEN")))</f>
        <v/>
      </c>
      <c r="P5172" s="171">
        <f t="shared" si="247"/>
        <v>0</v>
      </c>
      <c r="Q5172" s="171">
        <f t="shared" si="248"/>
        <v>0</v>
      </c>
      <c r="S5172" s="102" t="str">
        <f>IF(B5172="NET","",IFERROR(VLOOKUP(O5172,'2) Order Form'!$V$9:$V$905,1,FALSE),"Ikke med I order form"))</f>
        <v>Ikke med I order form</v>
      </c>
    </row>
    <row r="5173" spans="14:19">
      <c r="N5173" s="171" t="str">
        <f t="shared" si="246"/>
        <v>-</v>
      </c>
      <c r="O5173" s="172" t="str">
        <f>IF(B5173="NET","",IF(B5173="","",IFERROR(VLOOKUP(N5173,EAN!$A:$B,2,FALSE),"MANGLER - MÅ OPPDATERE EAN-FANEN")))</f>
        <v/>
      </c>
      <c r="P5173" s="171">
        <f t="shared" si="247"/>
        <v>0</v>
      </c>
      <c r="Q5173" s="171">
        <f t="shared" si="248"/>
        <v>0</v>
      </c>
      <c r="S5173" s="102" t="str">
        <f>IF(B5173="NET","",IFERROR(VLOOKUP(O5173,'2) Order Form'!$V$9:$V$905,1,FALSE),"Ikke med I order form"))</f>
        <v>Ikke med I order form</v>
      </c>
    </row>
    <row r="5174" spans="14:19">
      <c r="N5174" s="171" t="str">
        <f t="shared" si="246"/>
        <v>-</v>
      </c>
      <c r="O5174" s="172" t="str">
        <f>IF(B5174="NET","",IF(B5174="","",IFERROR(VLOOKUP(N5174,EAN!$A:$B,2,FALSE),"MANGLER - MÅ OPPDATERE EAN-FANEN")))</f>
        <v/>
      </c>
      <c r="P5174" s="171">
        <f t="shared" si="247"/>
        <v>0</v>
      </c>
      <c r="Q5174" s="171">
        <f t="shared" si="248"/>
        <v>0</v>
      </c>
      <c r="S5174" s="102" t="str">
        <f>IF(B5174="NET","",IFERROR(VLOOKUP(O5174,'2) Order Form'!$V$9:$V$905,1,FALSE),"Ikke med I order form"))</f>
        <v>Ikke med I order form</v>
      </c>
    </row>
    <row r="5175" spans="14:19">
      <c r="N5175" s="171" t="str">
        <f t="shared" si="246"/>
        <v>-</v>
      </c>
      <c r="O5175" s="172" t="str">
        <f>IF(B5175="NET","",IF(B5175="","",IFERROR(VLOOKUP(N5175,EAN!$A:$B,2,FALSE),"MANGLER - MÅ OPPDATERE EAN-FANEN")))</f>
        <v/>
      </c>
      <c r="P5175" s="171">
        <f t="shared" si="247"/>
        <v>0</v>
      </c>
      <c r="Q5175" s="171">
        <f t="shared" si="248"/>
        <v>0</v>
      </c>
      <c r="S5175" s="102" t="str">
        <f>IF(B5175="NET","",IFERROR(VLOOKUP(O5175,'2) Order Form'!$V$9:$V$905,1,FALSE),"Ikke med I order form"))</f>
        <v>Ikke med I order form</v>
      </c>
    </row>
    <row r="5176" spans="14:19">
      <c r="N5176" s="171" t="str">
        <f t="shared" si="246"/>
        <v>-</v>
      </c>
      <c r="O5176" s="172" t="str">
        <f>IF(B5176="NET","",IF(B5176="","",IFERROR(VLOOKUP(N5176,EAN!$A:$B,2,FALSE),"MANGLER - MÅ OPPDATERE EAN-FANEN")))</f>
        <v/>
      </c>
      <c r="P5176" s="171">
        <f t="shared" si="247"/>
        <v>0</v>
      </c>
      <c r="Q5176" s="171">
        <f t="shared" si="248"/>
        <v>0</v>
      </c>
      <c r="S5176" s="102" t="str">
        <f>IF(B5176="NET","",IFERROR(VLOOKUP(O5176,'2) Order Form'!$V$9:$V$905,1,FALSE),"Ikke med I order form"))</f>
        <v>Ikke med I order form</v>
      </c>
    </row>
    <row r="5177" spans="14:19">
      <c r="N5177" s="171" t="str">
        <f t="shared" si="246"/>
        <v>-</v>
      </c>
      <c r="O5177" s="172" t="str">
        <f>IF(B5177="NET","",IF(B5177="","",IFERROR(VLOOKUP(N5177,EAN!$A:$B,2,FALSE),"MANGLER - MÅ OPPDATERE EAN-FANEN")))</f>
        <v/>
      </c>
      <c r="P5177" s="171">
        <f t="shared" si="247"/>
        <v>0</v>
      </c>
      <c r="Q5177" s="171">
        <f t="shared" si="248"/>
        <v>0</v>
      </c>
      <c r="S5177" s="102" t="str">
        <f>IF(B5177="NET","",IFERROR(VLOOKUP(O5177,'2) Order Form'!$V$9:$V$905,1,FALSE),"Ikke med I order form"))</f>
        <v>Ikke med I order form</v>
      </c>
    </row>
    <row r="5178" spans="14:19">
      <c r="N5178" s="171" t="str">
        <f t="shared" si="246"/>
        <v>-</v>
      </c>
      <c r="O5178" s="172" t="str">
        <f>IF(B5178="NET","",IF(B5178="","",IFERROR(VLOOKUP(N5178,EAN!$A:$B,2,FALSE),"MANGLER - MÅ OPPDATERE EAN-FANEN")))</f>
        <v/>
      </c>
      <c r="P5178" s="171">
        <f t="shared" si="247"/>
        <v>0</v>
      </c>
      <c r="Q5178" s="171">
        <f t="shared" si="248"/>
        <v>0</v>
      </c>
      <c r="S5178" s="102" t="str">
        <f>IF(B5178="NET","",IFERROR(VLOOKUP(O5178,'2) Order Form'!$V$9:$V$905,1,FALSE),"Ikke med I order form"))</f>
        <v>Ikke med I order form</v>
      </c>
    </row>
    <row r="5179" spans="14:19">
      <c r="N5179" s="171" t="str">
        <f t="shared" si="246"/>
        <v>-</v>
      </c>
      <c r="O5179" s="172" t="str">
        <f>IF(B5179="NET","",IF(B5179="","",IFERROR(VLOOKUP(N5179,EAN!$A:$B,2,FALSE),"MANGLER - MÅ OPPDATERE EAN-FANEN")))</f>
        <v/>
      </c>
      <c r="P5179" s="171">
        <f t="shared" si="247"/>
        <v>0</v>
      </c>
      <c r="Q5179" s="171">
        <f t="shared" si="248"/>
        <v>0</v>
      </c>
      <c r="S5179" s="102" t="str">
        <f>IF(B5179="NET","",IFERROR(VLOOKUP(O5179,'2) Order Form'!$V$9:$V$905,1,FALSE),"Ikke med I order form"))</f>
        <v>Ikke med I order form</v>
      </c>
    </row>
    <row r="5180" spans="14:19">
      <c r="N5180" s="171" t="str">
        <f t="shared" si="246"/>
        <v>-</v>
      </c>
      <c r="O5180" s="172" t="str">
        <f>IF(B5180="NET","",IF(B5180="","",IFERROR(VLOOKUP(N5180,EAN!$A:$B,2,FALSE),"MANGLER - MÅ OPPDATERE EAN-FANEN")))</f>
        <v/>
      </c>
      <c r="P5180" s="171">
        <f t="shared" si="247"/>
        <v>0</v>
      </c>
      <c r="Q5180" s="171">
        <f t="shared" si="248"/>
        <v>0</v>
      </c>
      <c r="S5180" s="102" t="str">
        <f>IF(B5180="NET","",IFERROR(VLOOKUP(O5180,'2) Order Form'!$V$9:$V$905,1,FALSE),"Ikke med I order form"))</f>
        <v>Ikke med I order form</v>
      </c>
    </row>
    <row r="5181" spans="14:19">
      <c r="N5181" s="171" t="str">
        <f t="shared" si="246"/>
        <v>-</v>
      </c>
      <c r="O5181" s="172" t="str">
        <f>IF(B5181="NET","",IF(B5181="","",IFERROR(VLOOKUP(N5181,EAN!$A:$B,2,FALSE),"MANGLER - MÅ OPPDATERE EAN-FANEN")))</f>
        <v/>
      </c>
      <c r="P5181" s="171">
        <f t="shared" si="247"/>
        <v>0</v>
      </c>
      <c r="Q5181" s="171">
        <f t="shared" si="248"/>
        <v>0</v>
      </c>
      <c r="S5181" s="102" t="str">
        <f>IF(B5181="NET","",IFERROR(VLOOKUP(O5181,'2) Order Form'!$V$9:$V$905,1,FALSE),"Ikke med I order form"))</f>
        <v>Ikke med I order form</v>
      </c>
    </row>
    <row r="5182" spans="14:19">
      <c r="N5182" s="171" t="str">
        <f t="shared" si="246"/>
        <v>-</v>
      </c>
      <c r="O5182" s="172" t="str">
        <f>IF(B5182="NET","",IF(B5182="","",IFERROR(VLOOKUP(N5182,EAN!$A:$B,2,FALSE),"MANGLER - MÅ OPPDATERE EAN-FANEN")))</f>
        <v/>
      </c>
      <c r="P5182" s="171">
        <f t="shared" si="247"/>
        <v>0</v>
      </c>
      <c r="Q5182" s="171">
        <f t="shared" si="248"/>
        <v>0</v>
      </c>
      <c r="S5182" s="102" t="str">
        <f>IF(B5182="NET","",IFERROR(VLOOKUP(O5182,'2) Order Form'!$V$9:$V$905,1,FALSE),"Ikke med I order form"))</f>
        <v>Ikke med I order form</v>
      </c>
    </row>
    <row r="5183" spans="14:19">
      <c r="N5183" s="171" t="str">
        <f t="shared" si="246"/>
        <v>-</v>
      </c>
      <c r="O5183" s="172" t="str">
        <f>IF(B5183="NET","",IF(B5183="","",IFERROR(VLOOKUP(N5183,EAN!$A:$B,2,FALSE),"MANGLER - MÅ OPPDATERE EAN-FANEN")))</f>
        <v/>
      </c>
      <c r="P5183" s="171">
        <f t="shared" si="247"/>
        <v>0</v>
      </c>
      <c r="Q5183" s="171">
        <f t="shared" si="248"/>
        <v>0</v>
      </c>
      <c r="S5183" s="102" t="str">
        <f>IF(B5183="NET","",IFERROR(VLOOKUP(O5183,'2) Order Form'!$V$9:$V$905,1,FALSE),"Ikke med I order form"))</f>
        <v>Ikke med I order form</v>
      </c>
    </row>
    <row r="5184" spans="14:19">
      <c r="N5184" s="171" t="str">
        <f t="shared" si="246"/>
        <v>-</v>
      </c>
      <c r="O5184" s="172" t="str">
        <f>IF(B5184="NET","",IF(B5184="","",IFERROR(VLOOKUP(N5184,EAN!$A:$B,2,FALSE),"MANGLER - MÅ OPPDATERE EAN-FANEN")))</f>
        <v/>
      </c>
      <c r="P5184" s="171">
        <f t="shared" si="247"/>
        <v>0</v>
      </c>
      <c r="Q5184" s="171">
        <f t="shared" si="248"/>
        <v>0</v>
      </c>
      <c r="S5184" s="102" t="str">
        <f>IF(B5184="NET","",IFERROR(VLOOKUP(O5184,'2) Order Form'!$V$9:$V$905,1,FALSE),"Ikke med I order form"))</f>
        <v>Ikke med I order form</v>
      </c>
    </row>
    <row r="5185" spans="14:19">
      <c r="N5185" s="171" t="str">
        <f t="shared" si="246"/>
        <v>-</v>
      </c>
      <c r="O5185" s="172" t="str">
        <f>IF(B5185="NET","",IF(B5185="","",IFERROR(VLOOKUP(N5185,EAN!$A:$B,2,FALSE),"MANGLER - MÅ OPPDATERE EAN-FANEN")))</f>
        <v/>
      </c>
      <c r="P5185" s="171">
        <f t="shared" si="247"/>
        <v>0</v>
      </c>
      <c r="Q5185" s="171">
        <f t="shared" si="248"/>
        <v>0</v>
      </c>
      <c r="S5185" s="102" t="str">
        <f>IF(B5185="NET","",IFERROR(VLOOKUP(O5185,'2) Order Form'!$V$9:$V$905,1,FALSE),"Ikke med I order form"))</f>
        <v>Ikke med I order form</v>
      </c>
    </row>
    <row r="5186" spans="14:19">
      <c r="N5186" s="171" t="str">
        <f t="shared" si="246"/>
        <v>-</v>
      </c>
      <c r="O5186" s="172" t="str">
        <f>IF(B5186="NET","",IF(B5186="","",IFERROR(VLOOKUP(N5186,EAN!$A:$B,2,FALSE),"MANGLER - MÅ OPPDATERE EAN-FANEN")))</f>
        <v/>
      </c>
      <c r="P5186" s="171">
        <f t="shared" si="247"/>
        <v>0</v>
      </c>
      <c r="Q5186" s="171">
        <f t="shared" si="248"/>
        <v>0</v>
      </c>
      <c r="S5186" s="102" t="str">
        <f>IF(B5186="NET","",IFERROR(VLOOKUP(O5186,'2) Order Form'!$V$9:$V$905,1,FALSE),"Ikke med I order form"))</f>
        <v>Ikke med I order form</v>
      </c>
    </row>
    <row r="5187" spans="14:19">
      <c r="N5187" s="171" t="str">
        <f t="shared" si="246"/>
        <v>-</v>
      </c>
      <c r="O5187" s="172" t="str">
        <f>IF(B5187="NET","",IF(B5187="","",IFERROR(VLOOKUP(N5187,EAN!$A:$B,2,FALSE),"MANGLER - MÅ OPPDATERE EAN-FANEN")))</f>
        <v/>
      </c>
      <c r="P5187" s="171">
        <f t="shared" si="247"/>
        <v>0</v>
      </c>
      <c r="Q5187" s="171">
        <f t="shared" si="248"/>
        <v>0</v>
      </c>
      <c r="S5187" s="102" t="str">
        <f>IF(B5187="NET","",IFERROR(VLOOKUP(O5187,'2) Order Form'!$V$9:$V$905,1,FALSE),"Ikke med I order form"))</f>
        <v>Ikke med I order form</v>
      </c>
    </row>
    <row r="5188" spans="14:19">
      <c r="N5188" s="171" t="str">
        <f t="shared" si="246"/>
        <v>-</v>
      </c>
      <c r="O5188" s="172" t="str">
        <f>IF(B5188="NET","",IF(B5188="","",IFERROR(VLOOKUP(N5188,EAN!$A:$B,2,FALSE),"MANGLER - MÅ OPPDATERE EAN-FANEN")))</f>
        <v/>
      </c>
      <c r="P5188" s="171">
        <f t="shared" si="247"/>
        <v>0</v>
      </c>
      <c r="Q5188" s="171">
        <f t="shared" si="248"/>
        <v>0</v>
      </c>
      <c r="S5188" s="102" t="str">
        <f>IF(B5188="NET","",IFERROR(VLOOKUP(O5188,'2) Order Form'!$V$9:$V$905,1,FALSE),"Ikke med I order form"))</f>
        <v>Ikke med I order form</v>
      </c>
    </row>
    <row r="5189" spans="14:19">
      <c r="N5189" s="171" t="str">
        <f t="shared" si="246"/>
        <v>-</v>
      </c>
      <c r="O5189" s="172" t="str">
        <f>IF(B5189="NET","",IF(B5189="","",IFERROR(VLOOKUP(N5189,EAN!$A:$B,2,FALSE),"MANGLER - MÅ OPPDATERE EAN-FANEN")))</f>
        <v/>
      </c>
      <c r="P5189" s="171">
        <f t="shared" si="247"/>
        <v>0</v>
      </c>
      <c r="Q5189" s="171">
        <f t="shared" si="248"/>
        <v>0</v>
      </c>
      <c r="S5189" s="102" t="str">
        <f>IF(B5189="NET","",IFERROR(VLOOKUP(O5189,'2) Order Form'!$V$9:$V$905,1,FALSE),"Ikke med I order form"))</f>
        <v>Ikke med I order form</v>
      </c>
    </row>
    <row r="5190" spans="14:19">
      <c r="N5190" s="171" t="str">
        <f t="shared" si="246"/>
        <v>-</v>
      </c>
      <c r="O5190" s="172" t="str">
        <f>IF(B5190="NET","",IF(B5190="","",IFERROR(VLOOKUP(N5190,EAN!$A:$B,2,FALSE),"MANGLER - MÅ OPPDATERE EAN-FANEN")))</f>
        <v/>
      </c>
      <c r="P5190" s="171">
        <f t="shared" si="247"/>
        <v>0</v>
      </c>
      <c r="Q5190" s="171">
        <f t="shared" si="248"/>
        <v>0</v>
      </c>
      <c r="S5190" s="102" t="str">
        <f>IF(B5190="NET","",IFERROR(VLOOKUP(O5190,'2) Order Form'!$V$9:$V$905,1,FALSE),"Ikke med I order form"))</f>
        <v>Ikke med I order form</v>
      </c>
    </row>
    <row r="5191" spans="14:19">
      <c r="N5191" s="171" t="str">
        <f t="shared" si="246"/>
        <v>-</v>
      </c>
      <c r="O5191" s="172" t="str">
        <f>IF(B5191="NET","",IF(B5191="","",IFERROR(VLOOKUP(N5191,EAN!$A:$B,2,FALSE),"MANGLER - MÅ OPPDATERE EAN-FANEN")))</f>
        <v/>
      </c>
      <c r="P5191" s="171">
        <f t="shared" si="247"/>
        <v>0</v>
      </c>
      <c r="Q5191" s="171">
        <f t="shared" si="248"/>
        <v>0</v>
      </c>
      <c r="S5191" s="102" t="str">
        <f>IF(B5191="NET","",IFERROR(VLOOKUP(O5191,'2) Order Form'!$V$9:$V$905,1,FALSE),"Ikke med I order form"))</f>
        <v>Ikke med I order form</v>
      </c>
    </row>
    <row r="5192" spans="14:19">
      <c r="N5192" s="171" t="str">
        <f t="shared" si="246"/>
        <v>-</v>
      </c>
      <c r="O5192" s="172" t="str">
        <f>IF(B5192="NET","",IF(B5192="","",IFERROR(VLOOKUP(N5192,EAN!$A:$B,2,FALSE),"MANGLER - MÅ OPPDATERE EAN-FANEN")))</f>
        <v/>
      </c>
      <c r="P5192" s="171">
        <f t="shared" si="247"/>
        <v>0</v>
      </c>
      <c r="Q5192" s="171">
        <f t="shared" si="248"/>
        <v>0</v>
      </c>
      <c r="S5192" s="102" t="str">
        <f>IF(B5192="NET","",IFERROR(VLOOKUP(O5192,'2) Order Form'!$V$9:$V$905,1,FALSE),"Ikke med I order form"))</f>
        <v>Ikke med I order form</v>
      </c>
    </row>
    <row r="5193" spans="14:19">
      <c r="N5193" s="171" t="str">
        <f t="shared" si="246"/>
        <v>-</v>
      </c>
      <c r="O5193" s="172" t="str">
        <f>IF(B5193="NET","",IF(B5193="","",IFERROR(VLOOKUP(N5193,EAN!$A:$B,2,FALSE),"MANGLER - MÅ OPPDATERE EAN-FANEN")))</f>
        <v/>
      </c>
      <c r="P5193" s="171">
        <f t="shared" si="247"/>
        <v>0</v>
      </c>
      <c r="Q5193" s="171">
        <f t="shared" si="248"/>
        <v>0</v>
      </c>
      <c r="S5193" s="102" t="str">
        <f>IF(B5193="NET","",IFERROR(VLOOKUP(O5193,'2) Order Form'!$V$9:$V$905,1,FALSE),"Ikke med I order form"))</f>
        <v>Ikke med I order form</v>
      </c>
    </row>
    <row r="5194" spans="14:19">
      <c r="N5194" s="171" t="str">
        <f t="shared" si="246"/>
        <v>-</v>
      </c>
      <c r="O5194" s="172" t="str">
        <f>IF(B5194="NET","",IF(B5194="","",IFERROR(VLOOKUP(N5194,EAN!$A:$B,2,FALSE),"MANGLER - MÅ OPPDATERE EAN-FANEN")))</f>
        <v/>
      </c>
      <c r="P5194" s="171">
        <f t="shared" si="247"/>
        <v>0</v>
      </c>
      <c r="Q5194" s="171">
        <f t="shared" si="248"/>
        <v>0</v>
      </c>
      <c r="S5194" s="102" t="str">
        <f>IF(B5194="NET","",IFERROR(VLOOKUP(O5194,'2) Order Form'!$V$9:$V$905,1,FALSE),"Ikke med I order form"))</f>
        <v>Ikke med I order form</v>
      </c>
    </row>
    <row r="5195" spans="14:19">
      <c r="N5195" s="171" t="str">
        <f t="shared" ref="N5195:N5258" si="249">CONCATENATE(A5195,"-",D5195)</f>
        <v>-</v>
      </c>
      <c r="O5195" s="172" t="str">
        <f>IF(B5195="NET","",IF(B5195="","",IFERROR(VLOOKUP(N5195,EAN!$A:$B,2,FALSE),"MANGLER - MÅ OPPDATERE EAN-FANEN")))</f>
        <v/>
      </c>
      <c r="P5195" s="171">
        <f t="shared" ref="P5195:P5258" si="250">H5195</f>
        <v>0</v>
      </c>
      <c r="Q5195" s="171">
        <f t="shared" ref="Q5195:Q5258" si="251">L5195</f>
        <v>0</v>
      </c>
      <c r="S5195" s="102" t="str">
        <f>IF(B5195="NET","",IFERROR(VLOOKUP(O5195,'2) Order Form'!$V$9:$V$905,1,FALSE),"Ikke med I order form"))</f>
        <v>Ikke med I order form</v>
      </c>
    </row>
    <row r="5196" spans="14:19">
      <c r="N5196" s="171" t="str">
        <f t="shared" si="249"/>
        <v>-</v>
      </c>
      <c r="O5196" s="172" t="str">
        <f>IF(B5196="NET","",IF(B5196="","",IFERROR(VLOOKUP(N5196,EAN!$A:$B,2,FALSE),"MANGLER - MÅ OPPDATERE EAN-FANEN")))</f>
        <v/>
      </c>
      <c r="P5196" s="171">
        <f t="shared" si="250"/>
        <v>0</v>
      </c>
      <c r="Q5196" s="171">
        <f t="shared" si="251"/>
        <v>0</v>
      </c>
      <c r="S5196" s="102" t="str">
        <f>IF(B5196="NET","",IFERROR(VLOOKUP(O5196,'2) Order Form'!$V$9:$V$905,1,FALSE),"Ikke med I order form"))</f>
        <v>Ikke med I order form</v>
      </c>
    </row>
    <row r="5197" spans="14:19">
      <c r="N5197" s="171" t="str">
        <f t="shared" si="249"/>
        <v>-</v>
      </c>
      <c r="O5197" s="172" t="str">
        <f>IF(B5197="NET","",IF(B5197="","",IFERROR(VLOOKUP(N5197,EAN!$A:$B,2,FALSE),"MANGLER - MÅ OPPDATERE EAN-FANEN")))</f>
        <v/>
      </c>
      <c r="P5197" s="171">
        <f t="shared" si="250"/>
        <v>0</v>
      </c>
      <c r="Q5197" s="171">
        <f t="shared" si="251"/>
        <v>0</v>
      </c>
      <c r="S5197" s="102" t="str">
        <f>IF(B5197="NET","",IFERROR(VLOOKUP(O5197,'2) Order Form'!$V$9:$V$905,1,FALSE),"Ikke med I order form"))</f>
        <v>Ikke med I order form</v>
      </c>
    </row>
    <row r="5198" spans="14:19">
      <c r="N5198" s="171" t="str">
        <f t="shared" si="249"/>
        <v>-</v>
      </c>
      <c r="O5198" s="172" t="str">
        <f>IF(B5198="NET","",IF(B5198="","",IFERROR(VLOOKUP(N5198,EAN!$A:$B,2,FALSE),"MANGLER - MÅ OPPDATERE EAN-FANEN")))</f>
        <v/>
      </c>
      <c r="P5198" s="171">
        <f t="shared" si="250"/>
        <v>0</v>
      </c>
      <c r="Q5198" s="171">
        <f t="shared" si="251"/>
        <v>0</v>
      </c>
      <c r="S5198" s="102" t="str">
        <f>IF(B5198="NET","",IFERROR(VLOOKUP(O5198,'2) Order Form'!$V$9:$V$905,1,FALSE),"Ikke med I order form"))</f>
        <v>Ikke med I order form</v>
      </c>
    </row>
    <row r="5199" spans="14:19">
      <c r="N5199" s="171" t="str">
        <f t="shared" si="249"/>
        <v>-</v>
      </c>
      <c r="O5199" s="172" t="str">
        <f>IF(B5199="NET","",IF(B5199="","",IFERROR(VLOOKUP(N5199,EAN!$A:$B,2,FALSE),"MANGLER - MÅ OPPDATERE EAN-FANEN")))</f>
        <v/>
      </c>
      <c r="P5199" s="171">
        <f t="shared" si="250"/>
        <v>0</v>
      </c>
      <c r="Q5199" s="171">
        <f t="shared" si="251"/>
        <v>0</v>
      </c>
      <c r="S5199" s="102" t="str">
        <f>IF(B5199="NET","",IFERROR(VLOOKUP(O5199,'2) Order Form'!$V$9:$V$905,1,FALSE),"Ikke med I order form"))</f>
        <v>Ikke med I order form</v>
      </c>
    </row>
    <row r="5200" spans="14:19">
      <c r="N5200" s="171" t="str">
        <f t="shared" si="249"/>
        <v>-</v>
      </c>
      <c r="O5200" s="172" t="str">
        <f>IF(B5200="NET","",IF(B5200="","",IFERROR(VLOOKUP(N5200,EAN!$A:$B,2,FALSE),"MANGLER - MÅ OPPDATERE EAN-FANEN")))</f>
        <v/>
      </c>
      <c r="P5200" s="171">
        <f t="shared" si="250"/>
        <v>0</v>
      </c>
      <c r="Q5200" s="171">
        <f t="shared" si="251"/>
        <v>0</v>
      </c>
      <c r="S5200" s="102" t="str">
        <f>IF(B5200="NET","",IFERROR(VLOOKUP(O5200,'2) Order Form'!$V$9:$V$905,1,FALSE),"Ikke med I order form"))</f>
        <v>Ikke med I order form</v>
      </c>
    </row>
    <row r="5201" spans="14:19">
      <c r="N5201" s="171" t="str">
        <f t="shared" si="249"/>
        <v>-</v>
      </c>
      <c r="O5201" s="172" t="str">
        <f>IF(B5201="NET","",IF(B5201="","",IFERROR(VLOOKUP(N5201,EAN!$A:$B,2,FALSE),"MANGLER - MÅ OPPDATERE EAN-FANEN")))</f>
        <v/>
      </c>
      <c r="P5201" s="171">
        <f t="shared" si="250"/>
        <v>0</v>
      </c>
      <c r="Q5201" s="171">
        <f t="shared" si="251"/>
        <v>0</v>
      </c>
      <c r="S5201" s="102" t="str">
        <f>IF(B5201="NET","",IFERROR(VLOOKUP(O5201,'2) Order Form'!$V$9:$V$905,1,FALSE),"Ikke med I order form"))</f>
        <v>Ikke med I order form</v>
      </c>
    </row>
    <row r="5202" spans="14:19">
      <c r="N5202" s="171" t="str">
        <f t="shared" si="249"/>
        <v>-</v>
      </c>
      <c r="O5202" s="172" t="str">
        <f>IF(B5202="NET","",IF(B5202="","",IFERROR(VLOOKUP(N5202,EAN!$A:$B,2,FALSE),"MANGLER - MÅ OPPDATERE EAN-FANEN")))</f>
        <v/>
      </c>
      <c r="P5202" s="171">
        <f t="shared" si="250"/>
        <v>0</v>
      </c>
      <c r="Q5202" s="171">
        <f t="shared" si="251"/>
        <v>0</v>
      </c>
      <c r="S5202" s="102" t="str">
        <f>IF(B5202="NET","",IFERROR(VLOOKUP(O5202,'2) Order Form'!$V$9:$V$905,1,FALSE),"Ikke med I order form"))</f>
        <v>Ikke med I order form</v>
      </c>
    </row>
    <row r="5203" spans="14:19">
      <c r="N5203" s="171" t="str">
        <f t="shared" si="249"/>
        <v>-</v>
      </c>
      <c r="O5203" s="172" t="str">
        <f>IF(B5203="NET","",IF(B5203="","",IFERROR(VLOOKUP(N5203,EAN!$A:$B,2,FALSE),"MANGLER - MÅ OPPDATERE EAN-FANEN")))</f>
        <v/>
      </c>
      <c r="P5203" s="171">
        <f t="shared" si="250"/>
        <v>0</v>
      </c>
      <c r="Q5203" s="171">
        <f t="shared" si="251"/>
        <v>0</v>
      </c>
      <c r="S5203" s="102" t="str">
        <f>IF(B5203="NET","",IFERROR(VLOOKUP(O5203,'2) Order Form'!$V$9:$V$905,1,FALSE),"Ikke med I order form"))</f>
        <v>Ikke med I order form</v>
      </c>
    </row>
    <row r="5204" spans="14:19">
      <c r="N5204" s="171" t="str">
        <f t="shared" si="249"/>
        <v>-</v>
      </c>
      <c r="O5204" s="172" t="str">
        <f>IF(B5204="NET","",IF(B5204="","",IFERROR(VLOOKUP(N5204,EAN!$A:$B,2,FALSE),"MANGLER - MÅ OPPDATERE EAN-FANEN")))</f>
        <v/>
      </c>
      <c r="P5204" s="171">
        <f t="shared" si="250"/>
        <v>0</v>
      </c>
      <c r="Q5204" s="171">
        <f t="shared" si="251"/>
        <v>0</v>
      </c>
      <c r="S5204" s="102" t="str">
        <f>IF(B5204="NET","",IFERROR(VLOOKUP(O5204,'2) Order Form'!$V$9:$V$905,1,FALSE),"Ikke med I order form"))</f>
        <v>Ikke med I order form</v>
      </c>
    </row>
    <row r="5205" spans="14:19">
      <c r="N5205" s="171" t="str">
        <f t="shared" si="249"/>
        <v>-</v>
      </c>
      <c r="O5205" s="172" t="str">
        <f>IF(B5205="NET","",IF(B5205="","",IFERROR(VLOOKUP(N5205,EAN!$A:$B,2,FALSE),"MANGLER - MÅ OPPDATERE EAN-FANEN")))</f>
        <v/>
      </c>
      <c r="P5205" s="171">
        <f t="shared" si="250"/>
        <v>0</v>
      </c>
      <c r="Q5205" s="171">
        <f t="shared" si="251"/>
        <v>0</v>
      </c>
      <c r="S5205" s="102" t="str">
        <f>IF(B5205="NET","",IFERROR(VLOOKUP(O5205,'2) Order Form'!$V$9:$V$905,1,FALSE),"Ikke med I order form"))</f>
        <v>Ikke med I order form</v>
      </c>
    </row>
    <row r="5206" spans="14:19">
      <c r="N5206" s="171" t="str">
        <f t="shared" si="249"/>
        <v>-</v>
      </c>
      <c r="O5206" s="172" t="str">
        <f>IF(B5206="NET","",IF(B5206="","",IFERROR(VLOOKUP(N5206,EAN!$A:$B,2,FALSE),"MANGLER - MÅ OPPDATERE EAN-FANEN")))</f>
        <v/>
      </c>
      <c r="P5206" s="171">
        <f t="shared" si="250"/>
        <v>0</v>
      </c>
      <c r="Q5206" s="171">
        <f t="shared" si="251"/>
        <v>0</v>
      </c>
      <c r="S5206" s="102" t="str">
        <f>IF(B5206="NET","",IFERROR(VLOOKUP(O5206,'2) Order Form'!$V$9:$V$905,1,FALSE),"Ikke med I order form"))</f>
        <v>Ikke med I order form</v>
      </c>
    </row>
    <row r="5207" spans="14:19">
      <c r="N5207" s="171" t="str">
        <f t="shared" si="249"/>
        <v>-</v>
      </c>
      <c r="O5207" s="172" t="str">
        <f>IF(B5207="NET","",IF(B5207="","",IFERROR(VLOOKUP(N5207,EAN!$A:$B,2,FALSE),"MANGLER - MÅ OPPDATERE EAN-FANEN")))</f>
        <v/>
      </c>
      <c r="P5207" s="171">
        <f t="shared" si="250"/>
        <v>0</v>
      </c>
      <c r="Q5207" s="171">
        <f t="shared" si="251"/>
        <v>0</v>
      </c>
      <c r="S5207" s="102" t="str">
        <f>IF(B5207="NET","",IFERROR(VLOOKUP(O5207,'2) Order Form'!$V$9:$V$905,1,FALSE),"Ikke med I order form"))</f>
        <v>Ikke med I order form</v>
      </c>
    </row>
    <row r="5208" spans="14:19">
      <c r="N5208" s="171" t="str">
        <f t="shared" si="249"/>
        <v>-</v>
      </c>
      <c r="O5208" s="172" t="str">
        <f>IF(B5208="NET","",IF(B5208="","",IFERROR(VLOOKUP(N5208,EAN!$A:$B,2,FALSE),"MANGLER - MÅ OPPDATERE EAN-FANEN")))</f>
        <v/>
      </c>
      <c r="P5208" s="171">
        <f t="shared" si="250"/>
        <v>0</v>
      </c>
      <c r="Q5208" s="171">
        <f t="shared" si="251"/>
        <v>0</v>
      </c>
      <c r="S5208" s="102" t="str">
        <f>IF(B5208="NET","",IFERROR(VLOOKUP(O5208,'2) Order Form'!$V$9:$V$905,1,FALSE),"Ikke med I order form"))</f>
        <v>Ikke med I order form</v>
      </c>
    </row>
    <row r="5209" spans="14:19">
      <c r="N5209" s="171" t="str">
        <f t="shared" si="249"/>
        <v>-</v>
      </c>
      <c r="O5209" s="172" t="str">
        <f>IF(B5209="NET","",IF(B5209="","",IFERROR(VLOOKUP(N5209,EAN!$A:$B,2,FALSE),"MANGLER - MÅ OPPDATERE EAN-FANEN")))</f>
        <v/>
      </c>
      <c r="P5209" s="171">
        <f t="shared" si="250"/>
        <v>0</v>
      </c>
      <c r="Q5209" s="171">
        <f t="shared" si="251"/>
        <v>0</v>
      </c>
      <c r="S5209" s="102" t="str">
        <f>IF(B5209="NET","",IFERROR(VLOOKUP(O5209,'2) Order Form'!$V$9:$V$905,1,FALSE),"Ikke med I order form"))</f>
        <v>Ikke med I order form</v>
      </c>
    </row>
    <row r="5210" spans="14:19">
      <c r="N5210" s="171" t="str">
        <f t="shared" si="249"/>
        <v>-</v>
      </c>
      <c r="O5210" s="172" t="str">
        <f>IF(B5210="NET","",IF(B5210="","",IFERROR(VLOOKUP(N5210,EAN!$A:$B,2,FALSE),"MANGLER - MÅ OPPDATERE EAN-FANEN")))</f>
        <v/>
      </c>
      <c r="P5210" s="171">
        <f t="shared" si="250"/>
        <v>0</v>
      </c>
      <c r="Q5210" s="171">
        <f t="shared" si="251"/>
        <v>0</v>
      </c>
      <c r="S5210" s="102" t="str">
        <f>IF(B5210="NET","",IFERROR(VLOOKUP(O5210,'2) Order Form'!$V$9:$V$905,1,FALSE),"Ikke med I order form"))</f>
        <v>Ikke med I order form</v>
      </c>
    </row>
    <row r="5211" spans="14:19">
      <c r="N5211" s="171" t="str">
        <f t="shared" si="249"/>
        <v>-</v>
      </c>
      <c r="O5211" s="172" t="str">
        <f>IF(B5211="NET","",IF(B5211="","",IFERROR(VLOOKUP(N5211,EAN!$A:$B,2,FALSE),"MANGLER - MÅ OPPDATERE EAN-FANEN")))</f>
        <v/>
      </c>
      <c r="P5211" s="171">
        <f t="shared" si="250"/>
        <v>0</v>
      </c>
      <c r="Q5211" s="171">
        <f t="shared" si="251"/>
        <v>0</v>
      </c>
      <c r="S5211" s="102" t="str">
        <f>IF(B5211="NET","",IFERROR(VLOOKUP(O5211,'2) Order Form'!$V$9:$V$905,1,FALSE),"Ikke med I order form"))</f>
        <v>Ikke med I order form</v>
      </c>
    </row>
    <row r="5212" spans="14:19">
      <c r="N5212" s="171" t="str">
        <f t="shared" si="249"/>
        <v>-</v>
      </c>
      <c r="O5212" s="172" t="str">
        <f>IF(B5212="NET","",IF(B5212="","",IFERROR(VLOOKUP(N5212,EAN!$A:$B,2,FALSE),"MANGLER - MÅ OPPDATERE EAN-FANEN")))</f>
        <v/>
      </c>
      <c r="P5212" s="171">
        <f t="shared" si="250"/>
        <v>0</v>
      </c>
      <c r="Q5212" s="171">
        <f t="shared" si="251"/>
        <v>0</v>
      </c>
      <c r="S5212" s="102" t="str">
        <f>IF(B5212="NET","",IFERROR(VLOOKUP(O5212,'2) Order Form'!$V$9:$V$905,1,FALSE),"Ikke med I order form"))</f>
        <v>Ikke med I order form</v>
      </c>
    </row>
    <row r="5213" spans="14:19">
      <c r="N5213" s="171" t="str">
        <f t="shared" si="249"/>
        <v>-</v>
      </c>
      <c r="O5213" s="172" t="str">
        <f>IF(B5213="NET","",IF(B5213="","",IFERROR(VLOOKUP(N5213,EAN!$A:$B,2,FALSE),"MANGLER - MÅ OPPDATERE EAN-FANEN")))</f>
        <v/>
      </c>
      <c r="P5213" s="171">
        <f t="shared" si="250"/>
        <v>0</v>
      </c>
      <c r="Q5213" s="171">
        <f t="shared" si="251"/>
        <v>0</v>
      </c>
      <c r="S5213" s="102" t="str">
        <f>IF(B5213="NET","",IFERROR(VLOOKUP(O5213,'2) Order Form'!$V$9:$V$905,1,FALSE),"Ikke med I order form"))</f>
        <v>Ikke med I order form</v>
      </c>
    </row>
    <row r="5214" spans="14:19">
      <c r="N5214" s="171" t="str">
        <f t="shared" si="249"/>
        <v>-</v>
      </c>
      <c r="O5214" s="172" t="str">
        <f>IF(B5214="NET","",IF(B5214="","",IFERROR(VLOOKUP(N5214,EAN!$A:$B,2,FALSE),"MANGLER - MÅ OPPDATERE EAN-FANEN")))</f>
        <v/>
      </c>
      <c r="P5214" s="171">
        <f t="shared" si="250"/>
        <v>0</v>
      </c>
      <c r="Q5214" s="171">
        <f t="shared" si="251"/>
        <v>0</v>
      </c>
      <c r="S5214" s="102" t="str">
        <f>IF(B5214="NET","",IFERROR(VLOOKUP(O5214,'2) Order Form'!$V$9:$V$905,1,FALSE),"Ikke med I order form"))</f>
        <v>Ikke med I order form</v>
      </c>
    </row>
    <row r="5215" spans="14:19">
      <c r="N5215" s="171" t="str">
        <f t="shared" si="249"/>
        <v>-</v>
      </c>
      <c r="O5215" s="172" t="str">
        <f>IF(B5215="NET","",IF(B5215="","",IFERROR(VLOOKUP(N5215,EAN!$A:$B,2,FALSE),"MANGLER - MÅ OPPDATERE EAN-FANEN")))</f>
        <v/>
      </c>
      <c r="P5215" s="171">
        <f t="shared" si="250"/>
        <v>0</v>
      </c>
      <c r="Q5215" s="171">
        <f t="shared" si="251"/>
        <v>0</v>
      </c>
      <c r="S5215" s="102" t="str">
        <f>IF(B5215="NET","",IFERROR(VLOOKUP(O5215,'2) Order Form'!$V$9:$V$905,1,FALSE),"Ikke med I order form"))</f>
        <v>Ikke med I order form</v>
      </c>
    </row>
    <row r="5216" spans="14:19">
      <c r="N5216" s="171" t="str">
        <f t="shared" si="249"/>
        <v>-</v>
      </c>
      <c r="O5216" s="172" t="str">
        <f>IF(B5216="NET","",IF(B5216="","",IFERROR(VLOOKUP(N5216,EAN!$A:$B,2,FALSE),"MANGLER - MÅ OPPDATERE EAN-FANEN")))</f>
        <v/>
      </c>
      <c r="P5216" s="171">
        <f t="shared" si="250"/>
        <v>0</v>
      </c>
      <c r="Q5216" s="171">
        <f t="shared" si="251"/>
        <v>0</v>
      </c>
      <c r="S5216" s="102" t="str">
        <f>IF(B5216="NET","",IFERROR(VLOOKUP(O5216,'2) Order Form'!$V$9:$V$905,1,FALSE),"Ikke med I order form"))</f>
        <v>Ikke med I order form</v>
      </c>
    </row>
    <row r="5217" spans="14:19">
      <c r="N5217" s="171" t="str">
        <f t="shared" si="249"/>
        <v>-</v>
      </c>
      <c r="O5217" s="172" t="str">
        <f>IF(B5217="NET","",IF(B5217="","",IFERROR(VLOOKUP(N5217,EAN!$A:$B,2,FALSE),"MANGLER - MÅ OPPDATERE EAN-FANEN")))</f>
        <v/>
      </c>
      <c r="P5217" s="171">
        <f t="shared" si="250"/>
        <v>0</v>
      </c>
      <c r="Q5217" s="171">
        <f t="shared" si="251"/>
        <v>0</v>
      </c>
      <c r="S5217" s="102" t="str">
        <f>IF(B5217="NET","",IFERROR(VLOOKUP(O5217,'2) Order Form'!$V$9:$V$905,1,FALSE),"Ikke med I order form"))</f>
        <v>Ikke med I order form</v>
      </c>
    </row>
    <row r="5218" spans="14:19">
      <c r="N5218" s="171" t="str">
        <f t="shared" si="249"/>
        <v>-</v>
      </c>
      <c r="O5218" s="172" t="str">
        <f>IF(B5218="NET","",IF(B5218="","",IFERROR(VLOOKUP(N5218,EAN!$A:$B,2,FALSE),"MANGLER - MÅ OPPDATERE EAN-FANEN")))</f>
        <v/>
      </c>
      <c r="P5218" s="171">
        <f t="shared" si="250"/>
        <v>0</v>
      </c>
      <c r="Q5218" s="171">
        <f t="shared" si="251"/>
        <v>0</v>
      </c>
      <c r="S5218" s="102" t="str">
        <f>IF(B5218="NET","",IFERROR(VLOOKUP(O5218,'2) Order Form'!$V$9:$V$905,1,FALSE),"Ikke med I order form"))</f>
        <v>Ikke med I order form</v>
      </c>
    </row>
    <row r="5219" spans="14:19">
      <c r="N5219" s="171" t="str">
        <f t="shared" si="249"/>
        <v>-</v>
      </c>
      <c r="O5219" s="172" t="str">
        <f>IF(B5219="NET","",IF(B5219="","",IFERROR(VLOOKUP(N5219,EAN!$A:$B,2,FALSE),"MANGLER - MÅ OPPDATERE EAN-FANEN")))</f>
        <v/>
      </c>
      <c r="P5219" s="171">
        <f t="shared" si="250"/>
        <v>0</v>
      </c>
      <c r="Q5219" s="171">
        <f t="shared" si="251"/>
        <v>0</v>
      </c>
      <c r="S5219" s="102" t="str">
        <f>IF(B5219="NET","",IFERROR(VLOOKUP(O5219,'2) Order Form'!$V$9:$V$905,1,FALSE),"Ikke med I order form"))</f>
        <v>Ikke med I order form</v>
      </c>
    </row>
    <row r="5220" spans="14:19">
      <c r="N5220" s="171" t="str">
        <f t="shared" si="249"/>
        <v>-</v>
      </c>
      <c r="O5220" s="172" t="str">
        <f>IF(B5220="NET","",IF(B5220="","",IFERROR(VLOOKUP(N5220,EAN!$A:$B,2,FALSE),"MANGLER - MÅ OPPDATERE EAN-FANEN")))</f>
        <v/>
      </c>
      <c r="P5220" s="171">
        <f t="shared" si="250"/>
        <v>0</v>
      </c>
      <c r="Q5220" s="171">
        <f t="shared" si="251"/>
        <v>0</v>
      </c>
      <c r="S5220" s="102" t="str">
        <f>IF(B5220="NET","",IFERROR(VLOOKUP(O5220,'2) Order Form'!$V$9:$V$905,1,FALSE),"Ikke med I order form"))</f>
        <v>Ikke med I order form</v>
      </c>
    </row>
    <row r="5221" spans="14:19">
      <c r="N5221" s="171" t="str">
        <f t="shared" si="249"/>
        <v>-</v>
      </c>
      <c r="O5221" s="172" t="str">
        <f>IF(B5221="NET","",IF(B5221="","",IFERROR(VLOOKUP(N5221,EAN!$A:$B,2,FALSE),"MANGLER - MÅ OPPDATERE EAN-FANEN")))</f>
        <v/>
      </c>
      <c r="P5221" s="171">
        <f t="shared" si="250"/>
        <v>0</v>
      </c>
      <c r="Q5221" s="171">
        <f t="shared" si="251"/>
        <v>0</v>
      </c>
      <c r="S5221" s="102" t="str">
        <f>IF(B5221="NET","",IFERROR(VLOOKUP(O5221,'2) Order Form'!$V$9:$V$905,1,FALSE),"Ikke med I order form"))</f>
        <v>Ikke med I order form</v>
      </c>
    </row>
    <row r="5222" spans="14:19">
      <c r="N5222" s="171" t="str">
        <f t="shared" si="249"/>
        <v>-</v>
      </c>
      <c r="O5222" s="172" t="str">
        <f>IF(B5222="NET","",IF(B5222="","",IFERROR(VLOOKUP(N5222,EAN!$A:$B,2,FALSE),"MANGLER - MÅ OPPDATERE EAN-FANEN")))</f>
        <v/>
      </c>
      <c r="P5222" s="171">
        <f t="shared" si="250"/>
        <v>0</v>
      </c>
      <c r="Q5222" s="171">
        <f t="shared" si="251"/>
        <v>0</v>
      </c>
      <c r="S5222" s="102" t="str">
        <f>IF(B5222="NET","",IFERROR(VLOOKUP(O5222,'2) Order Form'!$V$9:$V$905,1,FALSE),"Ikke med I order form"))</f>
        <v>Ikke med I order form</v>
      </c>
    </row>
    <row r="5223" spans="14:19">
      <c r="N5223" s="171" t="str">
        <f t="shared" si="249"/>
        <v>-</v>
      </c>
      <c r="O5223" s="172" t="str">
        <f>IF(B5223="NET","",IF(B5223="","",IFERROR(VLOOKUP(N5223,EAN!$A:$B,2,FALSE),"MANGLER - MÅ OPPDATERE EAN-FANEN")))</f>
        <v/>
      </c>
      <c r="P5223" s="171">
        <f t="shared" si="250"/>
        <v>0</v>
      </c>
      <c r="Q5223" s="171">
        <f t="shared" si="251"/>
        <v>0</v>
      </c>
      <c r="S5223" s="102" t="str">
        <f>IF(B5223="NET","",IFERROR(VLOOKUP(O5223,'2) Order Form'!$V$9:$V$905,1,FALSE),"Ikke med I order form"))</f>
        <v>Ikke med I order form</v>
      </c>
    </row>
    <row r="5224" spans="14:19">
      <c r="N5224" s="171" t="str">
        <f t="shared" si="249"/>
        <v>-</v>
      </c>
      <c r="O5224" s="172" t="str">
        <f>IF(B5224="NET","",IF(B5224="","",IFERROR(VLOOKUP(N5224,EAN!$A:$B,2,FALSE),"MANGLER - MÅ OPPDATERE EAN-FANEN")))</f>
        <v/>
      </c>
      <c r="P5224" s="171">
        <f t="shared" si="250"/>
        <v>0</v>
      </c>
      <c r="Q5224" s="171">
        <f t="shared" si="251"/>
        <v>0</v>
      </c>
      <c r="S5224" s="102" t="str">
        <f>IF(B5224="NET","",IFERROR(VLOOKUP(O5224,'2) Order Form'!$V$9:$V$905,1,FALSE),"Ikke med I order form"))</f>
        <v>Ikke med I order form</v>
      </c>
    </row>
    <row r="5225" spans="14:19">
      <c r="N5225" s="171" t="str">
        <f t="shared" si="249"/>
        <v>-</v>
      </c>
      <c r="O5225" s="172" t="str">
        <f>IF(B5225="NET","",IF(B5225="","",IFERROR(VLOOKUP(N5225,EAN!$A:$B,2,FALSE),"MANGLER - MÅ OPPDATERE EAN-FANEN")))</f>
        <v/>
      </c>
      <c r="P5225" s="171">
        <f t="shared" si="250"/>
        <v>0</v>
      </c>
      <c r="Q5225" s="171">
        <f t="shared" si="251"/>
        <v>0</v>
      </c>
      <c r="S5225" s="102" t="str">
        <f>IF(B5225="NET","",IFERROR(VLOOKUP(O5225,'2) Order Form'!$V$9:$V$905,1,FALSE),"Ikke med I order form"))</f>
        <v>Ikke med I order form</v>
      </c>
    </row>
    <row r="5226" spans="14:19">
      <c r="N5226" s="171" t="str">
        <f t="shared" si="249"/>
        <v>-</v>
      </c>
      <c r="O5226" s="172" t="str">
        <f>IF(B5226="NET","",IF(B5226="","",IFERROR(VLOOKUP(N5226,EAN!$A:$B,2,FALSE),"MANGLER - MÅ OPPDATERE EAN-FANEN")))</f>
        <v/>
      </c>
      <c r="P5226" s="171">
        <f t="shared" si="250"/>
        <v>0</v>
      </c>
      <c r="Q5226" s="171">
        <f t="shared" si="251"/>
        <v>0</v>
      </c>
      <c r="S5226" s="102" t="str">
        <f>IF(B5226="NET","",IFERROR(VLOOKUP(O5226,'2) Order Form'!$V$9:$V$905,1,FALSE),"Ikke med I order form"))</f>
        <v>Ikke med I order form</v>
      </c>
    </row>
    <row r="5227" spans="14:19">
      <c r="N5227" s="171" t="str">
        <f t="shared" si="249"/>
        <v>-</v>
      </c>
      <c r="O5227" s="172" t="str">
        <f>IF(B5227="NET","",IF(B5227="","",IFERROR(VLOOKUP(N5227,EAN!$A:$B,2,FALSE),"MANGLER - MÅ OPPDATERE EAN-FANEN")))</f>
        <v/>
      </c>
      <c r="P5227" s="171">
        <f t="shared" si="250"/>
        <v>0</v>
      </c>
      <c r="Q5227" s="171">
        <f t="shared" si="251"/>
        <v>0</v>
      </c>
      <c r="S5227" s="102" t="str">
        <f>IF(B5227="NET","",IFERROR(VLOOKUP(O5227,'2) Order Form'!$V$9:$V$905,1,FALSE),"Ikke med I order form"))</f>
        <v>Ikke med I order form</v>
      </c>
    </row>
    <row r="5228" spans="14:19">
      <c r="N5228" s="171" t="str">
        <f t="shared" si="249"/>
        <v>-</v>
      </c>
      <c r="O5228" s="172" t="str">
        <f>IF(B5228="NET","",IF(B5228="","",IFERROR(VLOOKUP(N5228,EAN!$A:$B,2,FALSE),"MANGLER - MÅ OPPDATERE EAN-FANEN")))</f>
        <v/>
      </c>
      <c r="P5228" s="171">
        <f t="shared" si="250"/>
        <v>0</v>
      </c>
      <c r="Q5228" s="171">
        <f t="shared" si="251"/>
        <v>0</v>
      </c>
      <c r="S5228" s="102" t="str">
        <f>IF(B5228="NET","",IFERROR(VLOOKUP(O5228,'2) Order Form'!$V$9:$V$905,1,FALSE),"Ikke med I order form"))</f>
        <v>Ikke med I order form</v>
      </c>
    </row>
    <row r="5229" spans="14:19">
      <c r="N5229" s="171" t="str">
        <f t="shared" si="249"/>
        <v>-</v>
      </c>
      <c r="O5229" s="172" t="str">
        <f>IF(B5229="NET","",IF(B5229="","",IFERROR(VLOOKUP(N5229,EAN!$A:$B,2,FALSE),"MANGLER - MÅ OPPDATERE EAN-FANEN")))</f>
        <v/>
      </c>
      <c r="P5229" s="171">
        <f t="shared" si="250"/>
        <v>0</v>
      </c>
      <c r="Q5229" s="171">
        <f t="shared" si="251"/>
        <v>0</v>
      </c>
      <c r="S5229" s="102" t="str">
        <f>IF(B5229="NET","",IFERROR(VLOOKUP(O5229,'2) Order Form'!$V$9:$V$905,1,FALSE),"Ikke med I order form"))</f>
        <v>Ikke med I order form</v>
      </c>
    </row>
    <row r="5230" spans="14:19">
      <c r="N5230" s="171" t="str">
        <f t="shared" si="249"/>
        <v>-</v>
      </c>
      <c r="O5230" s="172" t="str">
        <f>IF(B5230="NET","",IF(B5230="","",IFERROR(VLOOKUP(N5230,EAN!$A:$B,2,FALSE),"MANGLER - MÅ OPPDATERE EAN-FANEN")))</f>
        <v/>
      </c>
      <c r="P5230" s="171">
        <f t="shared" si="250"/>
        <v>0</v>
      </c>
      <c r="Q5230" s="171">
        <f t="shared" si="251"/>
        <v>0</v>
      </c>
      <c r="S5230" s="102" t="str">
        <f>IF(B5230="NET","",IFERROR(VLOOKUP(O5230,'2) Order Form'!$V$9:$V$905,1,FALSE),"Ikke med I order form"))</f>
        <v>Ikke med I order form</v>
      </c>
    </row>
    <row r="5231" spans="14:19">
      <c r="N5231" s="171" t="str">
        <f t="shared" si="249"/>
        <v>-</v>
      </c>
      <c r="O5231" s="172" t="str">
        <f>IF(B5231="NET","",IF(B5231="","",IFERROR(VLOOKUP(N5231,EAN!$A:$B,2,FALSE),"MANGLER - MÅ OPPDATERE EAN-FANEN")))</f>
        <v/>
      </c>
      <c r="P5231" s="171">
        <f t="shared" si="250"/>
        <v>0</v>
      </c>
      <c r="Q5231" s="171">
        <f t="shared" si="251"/>
        <v>0</v>
      </c>
      <c r="S5231" s="102" t="str">
        <f>IF(B5231="NET","",IFERROR(VLOOKUP(O5231,'2) Order Form'!$V$9:$V$905,1,FALSE),"Ikke med I order form"))</f>
        <v>Ikke med I order form</v>
      </c>
    </row>
    <row r="5232" spans="14:19">
      <c r="N5232" s="171" t="str">
        <f t="shared" si="249"/>
        <v>-</v>
      </c>
      <c r="O5232" s="172" t="str">
        <f>IF(B5232="NET","",IF(B5232="","",IFERROR(VLOOKUP(N5232,EAN!$A:$B,2,FALSE),"MANGLER - MÅ OPPDATERE EAN-FANEN")))</f>
        <v/>
      </c>
      <c r="P5232" s="171">
        <f t="shared" si="250"/>
        <v>0</v>
      </c>
      <c r="Q5232" s="171">
        <f t="shared" si="251"/>
        <v>0</v>
      </c>
      <c r="S5232" s="102" t="str">
        <f>IF(B5232="NET","",IFERROR(VLOOKUP(O5232,'2) Order Form'!$V$9:$V$905,1,FALSE),"Ikke med I order form"))</f>
        <v>Ikke med I order form</v>
      </c>
    </row>
    <row r="5233" spans="14:19">
      <c r="N5233" s="171" t="str">
        <f t="shared" si="249"/>
        <v>-</v>
      </c>
      <c r="O5233" s="172" t="str">
        <f>IF(B5233="NET","",IF(B5233="","",IFERROR(VLOOKUP(N5233,EAN!$A:$B,2,FALSE),"MANGLER - MÅ OPPDATERE EAN-FANEN")))</f>
        <v/>
      </c>
      <c r="P5233" s="171">
        <f t="shared" si="250"/>
        <v>0</v>
      </c>
      <c r="Q5233" s="171">
        <f t="shared" si="251"/>
        <v>0</v>
      </c>
      <c r="S5233" s="102" t="str">
        <f>IF(B5233="NET","",IFERROR(VLOOKUP(O5233,'2) Order Form'!$V$9:$V$905,1,FALSE),"Ikke med I order form"))</f>
        <v>Ikke med I order form</v>
      </c>
    </row>
    <row r="5234" spans="14:19">
      <c r="N5234" s="171" t="str">
        <f t="shared" si="249"/>
        <v>-</v>
      </c>
      <c r="O5234" s="172" t="str">
        <f>IF(B5234="NET","",IF(B5234="","",IFERROR(VLOOKUP(N5234,EAN!$A:$B,2,FALSE),"MANGLER - MÅ OPPDATERE EAN-FANEN")))</f>
        <v/>
      </c>
      <c r="P5234" s="171">
        <f t="shared" si="250"/>
        <v>0</v>
      </c>
      <c r="Q5234" s="171">
        <f t="shared" si="251"/>
        <v>0</v>
      </c>
      <c r="S5234" s="102" t="str">
        <f>IF(B5234="NET","",IFERROR(VLOOKUP(O5234,'2) Order Form'!$V$9:$V$905,1,FALSE),"Ikke med I order form"))</f>
        <v>Ikke med I order form</v>
      </c>
    </row>
    <row r="5235" spans="14:19">
      <c r="N5235" s="171" t="str">
        <f t="shared" si="249"/>
        <v>-</v>
      </c>
      <c r="O5235" s="172" t="str">
        <f>IF(B5235="NET","",IF(B5235="","",IFERROR(VLOOKUP(N5235,EAN!$A:$B,2,FALSE),"MANGLER - MÅ OPPDATERE EAN-FANEN")))</f>
        <v/>
      </c>
      <c r="P5235" s="171">
        <f t="shared" si="250"/>
        <v>0</v>
      </c>
      <c r="Q5235" s="171">
        <f t="shared" si="251"/>
        <v>0</v>
      </c>
      <c r="S5235" s="102" t="str">
        <f>IF(B5235="NET","",IFERROR(VLOOKUP(O5235,'2) Order Form'!$V$9:$V$905,1,FALSE),"Ikke med I order form"))</f>
        <v>Ikke med I order form</v>
      </c>
    </row>
    <row r="5236" spans="14:19">
      <c r="N5236" s="171" t="str">
        <f t="shared" si="249"/>
        <v>-</v>
      </c>
      <c r="O5236" s="172" t="str">
        <f>IF(B5236="NET","",IF(B5236="","",IFERROR(VLOOKUP(N5236,EAN!$A:$B,2,FALSE),"MANGLER - MÅ OPPDATERE EAN-FANEN")))</f>
        <v/>
      </c>
      <c r="P5236" s="171">
        <f t="shared" si="250"/>
        <v>0</v>
      </c>
      <c r="Q5236" s="171">
        <f t="shared" si="251"/>
        <v>0</v>
      </c>
      <c r="S5236" s="102" t="str">
        <f>IF(B5236="NET","",IFERROR(VLOOKUP(O5236,'2) Order Form'!$V$9:$V$905,1,FALSE),"Ikke med I order form"))</f>
        <v>Ikke med I order form</v>
      </c>
    </row>
    <row r="5237" spans="14:19">
      <c r="N5237" s="171" t="str">
        <f t="shared" si="249"/>
        <v>-</v>
      </c>
      <c r="O5237" s="172" t="str">
        <f>IF(B5237="NET","",IF(B5237="","",IFERROR(VLOOKUP(N5237,EAN!$A:$B,2,FALSE),"MANGLER - MÅ OPPDATERE EAN-FANEN")))</f>
        <v/>
      </c>
      <c r="P5237" s="171">
        <f t="shared" si="250"/>
        <v>0</v>
      </c>
      <c r="Q5237" s="171">
        <f t="shared" si="251"/>
        <v>0</v>
      </c>
      <c r="S5237" s="102" t="str">
        <f>IF(B5237="NET","",IFERROR(VLOOKUP(O5237,'2) Order Form'!$V$9:$V$905,1,FALSE),"Ikke med I order form"))</f>
        <v>Ikke med I order form</v>
      </c>
    </row>
    <row r="5238" spans="14:19">
      <c r="N5238" s="171" t="str">
        <f t="shared" si="249"/>
        <v>-</v>
      </c>
      <c r="O5238" s="172" t="str">
        <f>IF(B5238="NET","",IF(B5238="","",IFERROR(VLOOKUP(N5238,EAN!$A:$B,2,FALSE),"MANGLER - MÅ OPPDATERE EAN-FANEN")))</f>
        <v/>
      </c>
      <c r="P5238" s="171">
        <f t="shared" si="250"/>
        <v>0</v>
      </c>
      <c r="Q5238" s="171">
        <f t="shared" si="251"/>
        <v>0</v>
      </c>
      <c r="S5238" s="102" t="str">
        <f>IF(B5238="NET","",IFERROR(VLOOKUP(O5238,'2) Order Form'!$V$9:$V$905,1,FALSE),"Ikke med I order form"))</f>
        <v>Ikke med I order form</v>
      </c>
    </row>
    <row r="5239" spans="14:19">
      <c r="N5239" s="171" t="str">
        <f t="shared" si="249"/>
        <v>-</v>
      </c>
      <c r="O5239" s="172" t="str">
        <f>IF(B5239="NET","",IF(B5239="","",IFERROR(VLOOKUP(N5239,EAN!$A:$B,2,FALSE),"MANGLER - MÅ OPPDATERE EAN-FANEN")))</f>
        <v/>
      </c>
      <c r="P5239" s="171">
        <f t="shared" si="250"/>
        <v>0</v>
      </c>
      <c r="Q5239" s="171">
        <f t="shared" si="251"/>
        <v>0</v>
      </c>
      <c r="S5239" s="102" t="str">
        <f>IF(B5239="NET","",IFERROR(VLOOKUP(O5239,'2) Order Form'!$V$9:$V$905,1,FALSE),"Ikke med I order form"))</f>
        <v>Ikke med I order form</v>
      </c>
    </row>
    <row r="5240" spans="14:19">
      <c r="N5240" s="171" t="str">
        <f t="shared" si="249"/>
        <v>-</v>
      </c>
      <c r="O5240" s="172" t="str">
        <f>IF(B5240="NET","",IF(B5240="","",IFERROR(VLOOKUP(N5240,EAN!$A:$B,2,FALSE),"MANGLER - MÅ OPPDATERE EAN-FANEN")))</f>
        <v/>
      </c>
      <c r="P5240" s="171">
        <f t="shared" si="250"/>
        <v>0</v>
      </c>
      <c r="Q5240" s="171">
        <f t="shared" si="251"/>
        <v>0</v>
      </c>
      <c r="S5240" s="102" t="str">
        <f>IF(B5240="NET","",IFERROR(VLOOKUP(O5240,'2) Order Form'!$V$9:$V$905,1,FALSE),"Ikke med I order form"))</f>
        <v>Ikke med I order form</v>
      </c>
    </row>
    <row r="5241" spans="14:19">
      <c r="N5241" s="171" t="str">
        <f t="shared" si="249"/>
        <v>-</v>
      </c>
      <c r="O5241" s="172" t="str">
        <f>IF(B5241="NET","",IF(B5241="","",IFERROR(VLOOKUP(N5241,EAN!$A:$B,2,FALSE),"MANGLER - MÅ OPPDATERE EAN-FANEN")))</f>
        <v/>
      </c>
      <c r="P5241" s="171">
        <f t="shared" si="250"/>
        <v>0</v>
      </c>
      <c r="Q5241" s="171">
        <f t="shared" si="251"/>
        <v>0</v>
      </c>
      <c r="S5241" s="102" t="str">
        <f>IF(B5241="NET","",IFERROR(VLOOKUP(O5241,'2) Order Form'!$V$9:$V$905,1,FALSE),"Ikke med I order form"))</f>
        <v>Ikke med I order form</v>
      </c>
    </row>
    <row r="5242" spans="14:19">
      <c r="N5242" s="171" t="str">
        <f t="shared" si="249"/>
        <v>-</v>
      </c>
      <c r="O5242" s="172" t="str">
        <f>IF(B5242="NET","",IF(B5242="","",IFERROR(VLOOKUP(N5242,EAN!$A:$B,2,FALSE),"MANGLER - MÅ OPPDATERE EAN-FANEN")))</f>
        <v/>
      </c>
      <c r="P5242" s="171">
        <f t="shared" si="250"/>
        <v>0</v>
      </c>
      <c r="Q5242" s="171">
        <f t="shared" si="251"/>
        <v>0</v>
      </c>
      <c r="S5242" s="102" t="str">
        <f>IF(B5242="NET","",IFERROR(VLOOKUP(O5242,'2) Order Form'!$V$9:$V$905,1,FALSE),"Ikke med I order form"))</f>
        <v>Ikke med I order form</v>
      </c>
    </row>
    <row r="5243" spans="14:19">
      <c r="N5243" s="171" t="str">
        <f t="shared" si="249"/>
        <v>-</v>
      </c>
      <c r="O5243" s="172" t="str">
        <f>IF(B5243="NET","",IF(B5243="","",IFERROR(VLOOKUP(N5243,EAN!$A:$B,2,FALSE),"MANGLER - MÅ OPPDATERE EAN-FANEN")))</f>
        <v/>
      </c>
      <c r="P5243" s="171">
        <f t="shared" si="250"/>
        <v>0</v>
      </c>
      <c r="Q5243" s="171">
        <f t="shared" si="251"/>
        <v>0</v>
      </c>
      <c r="S5243" s="102" t="str">
        <f>IF(B5243="NET","",IFERROR(VLOOKUP(O5243,'2) Order Form'!$V$9:$V$905,1,FALSE),"Ikke med I order form"))</f>
        <v>Ikke med I order form</v>
      </c>
    </row>
    <row r="5244" spans="14:19">
      <c r="N5244" s="171" t="str">
        <f t="shared" si="249"/>
        <v>-</v>
      </c>
      <c r="O5244" s="172" t="str">
        <f>IF(B5244="NET","",IF(B5244="","",IFERROR(VLOOKUP(N5244,EAN!$A:$B,2,FALSE),"MANGLER - MÅ OPPDATERE EAN-FANEN")))</f>
        <v/>
      </c>
      <c r="P5244" s="171">
        <f t="shared" si="250"/>
        <v>0</v>
      </c>
      <c r="Q5244" s="171">
        <f t="shared" si="251"/>
        <v>0</v>
      </c>
      <c r="S5244" s="102" t="str">
        <f>IF(B5244="NET","",IFERROR(VLOOKUP(O5244,'2) Order Form'!$V$9:$V$905,1,FALSE),"Ikke med I order form"))</f>
        <v>Ikke med I order form</v>
      </c>
    </row>
    <row r="5245" spans="14:19">
      <c r="N5245" s="171" t="str">
        <f t="shared" si="249"/>
        <v>-</v>
      </c>
      <c r="O5245" s="172" t="str">
        <f>IF(B5245="NET","",IF(B5245="","",IFERROR(VLOOKUP(N5245,EAN!$A:$B,2,FALSE),"MANGLER - MÅ OPPDATERE EAN-FANEN")))</f>
        <v/>
      </c>
      <c r="P5245" s="171">
        <f t="shared" si="250"/>
        <v>0</v>
      </c>
      <c r="Q5245" s="171">
        <f t="shared" si="251"/>
        <v>0</v>
      </c>
      <c r="S5245" s="102" t="str">
        <f>IF(B5245="NET","",IFERROR(VLOOKUP(O5245,'2) Order Form'!$V$9:$V$905,1,FALSE),"Ikke med I order form"))</f>
        <v>Ikke med I order form</v>
      </c>
    </row>
    <row r="5246" spans="14:19">
      <c r="N5246" s="171" t="str">
        <f t="shared" si="249"/>
        <v>-</v>
      </c>
      <c r="O5246" s="172" t="str">
        <f>IF(B5246="NET","",IF(B5246="","",IFERROR(VLOOKUP(N5246,EAN!$A:$B,2,FALSE),"MANGLER - MÅ OPPDATERE EAN-FANEN")))</f>
        <v/>
      </c>
      <c r="P5246" s="171">
        <f t="shared" si="250"/>
        <v>0</v>
      </c>
      <c r="Q5246" s="171">
        <f t="shared" si="251"/>
        <v>0</v>
      </c>
      <c r="S5246" s="102" t="str">
        <f>IF(B5246="NET","",IFERROR(VLOOKUP(O5246,'2) Order Form'!$V$9:$V$905,1,FALSE),"Ikke med I order form"))</f>
        <v>Ikke med I order form</v>
      </c>
    </row>
    <row r="5247" spans="14:19">
      <c r="N5247" s="171" t="str">
        <f t="shared" si="249"/>
        <v>-</v>
      </c>
      <c r="O5247" s="172" t="str">
        <f>IF(B5247="NET","",IF(B5247="","",IFERROR(VLOOKUP(N5247,EAN!$A:$B,2,FALSE),"MANGLER - MÅ OPPDATERE EAN-FANEN")))</f>
        <v/>
      </c>
      <c r="P5247" s="171">
        <f t="shared" si="250"/>
        <v>0</v>
      </c>
      <c r="Q5247" s="171">
        <f t="shared" si="251"/>
        <v>0</v>
      </c>
      <c r="S5247" s="102" t="str">
        <f>IF(B5247="NET","",IFERROR(VLOOKUP(O5247,'2) Order Form'!$V$9:$V$905,1,FALSE),"Ikke med I order form"))</f>
        <v>Ikke med I order form</v>
      </c>
    </row>
    <row r="5248" spans="14:19">
      <c r="N5248" s="171" t="str">
        <f t="shared" si="249"/>
        <v>-</v>
      </c>
      <c r="O5248" s="172" t="str">
        <f>IF(B5248="NET","",IF(B5248="","",IFERROR(VLOOKUP(N5248,EAN!$A:$B,2,FALSE),"MANGLER - MÅ OPPDATERE EAN-FANEN")))</f>
        <v/>
      </c>
      <c r="P5248" s="171">
        <f t="shared" si="250"/>
        <v>0</v>
      </c>
      <c r="Q5248" s="171">
        <f t="shared" si="251"/>
        <v>0</v>
      </c>
      <c r="S5248" s="102" t="str">
        <f>IF(B5248="NET","",IFERROR(VLOOKUP(O5248,'2) Order Form'!$V$9:$V$905,1,FALSE),"Ikke med I order form"))</f>
        <v>Ikke med I order form</v>
      </c>
    </row>
    <row r="5249" spans="14:19">
      <c r="N5249" s="171" t="str">
        <f t="shared" si="249"/>
        <v>-</v>
      </c>
      <c r="O5249" s="172" t="str">
        <f>IF(B5249="NET","",IF(B5249="","",IFERROR(VLOOKUP(N5249,EAN!$A:$B,2,FALSE),"MANGLER - MÅ OPPDATERE EAN-FANEN")))</f>
        <v/>
      </c>
      <c r="P5249" s="171">
        <f t="shared" si="250"/>
        <v>0</v>
      </c>
      <c r="Q5249" s="171">
        <f t="shared" si="251"/>
        <v>0</v>
      </c>
      <c r="S5249" s="102" t="str">
        <f>IF(B5249="NET","",IFERROR(VLOOKUP(O5249,'2) Order Form'!$V$9:$V$905,1,FALSE),"Ikke med I order form"))</f>
        <v>Ikke med I order form</v>
      </c>
    </row>
    <row r="5250" spans="14:19">
      <c r="N5250" s="171" t="str">
        <f t="shared" si="249"/>
        <v>-</v>
      </c>
      <c r="O5250" s="172" t="str">
        <f>IF(B5250="NET","",IF(B5250="","",IFERROR(VLOOKUP(N5250,EAN!$A:$B,2,FALSE),"MANGLER - MÅ OPPDATERE EAN-FANEN")))</f>
        <v/>
      </c>
      <c r="P5250" s="171">
        <f t="shared" si="250"/>
        <v>0</v>
      </c>
      <c r="Q5250" s="171">
        <f t="shared" si="251"/>
        <v>0</v>
      </c>
      <c r="S5250" s="102" t="str">
        <f>IF(B5250="NET","",IFERROR(VLOOKUP(O5250,'2) Order Form'!$V$9:$V$905,1,FALSE),"Ikke med I order form"))</f>
        <v>Ikke med I order form</v>
      </c>
    </row>
    <row r="5251" spans="14:19">
      <c r="N5251" s="171" t="str">
        <f t="shared" si="249"/>
        <v>-</v>
      </c>
      <c r="O5251" s="172" t="str">
        <f>IF(B5251="NET","",IF(B5251="","",IFERROR(VLOOKUP(N5251,EAN!$A:$B,2,FALSE),"MANGLER - MÅ OPPDATERE EAN-FANEN")))</f>
        <v/>
      </c>
      <c r="P5251" s="171">
        <f t="shared" si="250"/>
        <v>0</v>
      </c>
      <c r="Q5251" s="171">
        <f t="shared" si="251"/>
        <v>0</v>
      </c>
      <c r="S5251" s="102" t="str">
        <f>IF(B5251="NET","",IFERROR(VLOOKUP(O5251,'2) Order Form'!$V$9:$V$905,1,FALSE),"Ikke med I order form"))</f>
        <v>Ikke med I order form</v>
      </c>
    </row>
    <row r="5252" spans="14:19">
      <c r="N5252" s="171" t="str">
        <f t="shared" si="249"/>
        <v>-</v>
      </c>
      <c r="O5252" s="172" t="str">
        <f>IF(B5252="NET","",IF(B5252="","",IFERROR(VLOOKUP(N5252,EAN!$A:$B,2,FALSE),"MANGLER - MÅ OPPDATERE EAN-FANEN")))</f>
        <v/>
      </c>
      <c r="P5252" s="171">
        <f t="shared" si="250"/>
        <v>0</v>
      </c>
      <c r="Q5252" s="171">
        <f t="shared" si="251"/>
        <v>0</v>
      </c>
      <c r="S5252" s="102" t="str">
        <f>IF(B5252="NET","",IFERROR(VLOOKUP(O5252,'2) Order Form'!$V$9:$V$905,1,FALSE),"Ikke med I order form"))</f>
        <v>Ikke med I order form</v>
      </c>
    </row>
    <row r="5253" spans="14:19">
      <c r="N5253" s="171" t="str">
        <f t="shared" si="249"/>
        <v>-</v>
      </c>
      <c r="O5253" s="172" t="str">
        <f>IF(B5253="NET","",IF(B5253="","",IFERROR(VLOOKUP(N5253,EAN!$A:$B,2,FALSE),"MANGLER - MÅ OPPDATERE EAN-FANEN")))</f>
        <v/>
      </c>
      <c r="P5253" s="171">
        <f t="shared" si="250"/>
        <v>0</v>
      </c>
      <c r="Q5253" s="171">
        <f t="shared" si="251"/>
        <v>0</v>
      </c>
      <c r="S5253" s="102" t="str">
        <f>IF(B5253="NET","",IFERROR(VLOOKUP(O5253,'2) Order Form'!$V$9:$V$905,1,FALSE),"Ikke med I order form"))</f>
        <v>Ikke med I order form</v>
      </c>
    </row>
    <row r="5254" spans="14:19">
      <c r="N5254" s="171" t="str">
        <f t="shared" si="249"/>
        <v>-</v>
      </c>
      <c r="O5254" s="172" t="str">
        <f>IF(B5254="NET","",IF(B5254="","",IFERROR(VLOOKUP(N5254,EAN!$A:$B,2,FALSE),"MANGLER - MÅ OPPDATERE EAN-FANEN")))</f>
        <v/>
      </c>
      <c r="P5254" s="171">
        <f t="shared" si="250"/>
        <v>0</v>
      </c>
      <c r="Q5254" s="171">
        <f t="shared" si="251"/>
        <v>0</v>
      </c>
      <c r="S5254" s="102" t="str">
        <f>IF(B5254="NET","",IFERROR(VLOOKUP(O5254,'2) Order Form'!$V$9:$V$905,1,FALSE),"Ikke med I order form"))</f>
        <v>Ikke med I order form</v>
      </c>
    </row>
    <row r="5255" spans="14:19">
      <c r="N5255" s="171" t="str">
        <f t="shared" si="249"/>
        <v>-</v>
      </c>
      <c r="O5255" s="172" t="str">
        <f>IF(B5255="NET","",IF(B5255="","",IFERROR(VLOOKUP(N5255,EAN!$A:$B,2,FALSE),"MANGLER - MÅ OPPDATERE EAN-FANEN")))</f>
        <v/>
      </c>
      <c r="P5255" s="171">
        <f t="shared" si="250"/>
        <v>0</v>
      </c>
      <c r="Q5255" s="171">
        <f t="shared" si="251"/>
        <v>0</v>
      </c>
      <c r="S5255" s="102" t="str">
        <f>IF(B5255="NET","",IFERROR(VLOOKUP(O5255,'2) Order Form'!$V$9:$V$905,1,FALSE),"Ikke med I order form"))</f>
        <v>Ikke med I order form</v>
      </c>
    </row>
    <row r="5256" spans="14:19">
      <c r="N5256" s="171" t="str">
        <f t="shared" si="249"/>
        <v>-</v>
      </c>
      <c r="O5256" s="172" t="str">
        <f>IF(B5256="NET","",IF(B5256="","",IFERROR(VLOOKUP(N5256,EAN!$A:$B,2,FALSE),"MANGLER - MÅ OPPDATERE EAN-FANEN")))</f>
        <v/>
      </c>
      <c r="P5256" s="171">
        <f t="shared" si="250"/>
        <v>0</v>
      </c>
      <c r="Q5256" s="171">
        <f t="shared" si="251"/>
        <v>0</v>
      </c>
      <c r="S5256" s="102" t="str">
        <f>IF(B5256="NET","",IFERROR(VLOOKUP(O5256,'2) Order Form'!$V$9:$V$905,1,FALSE),"Ikke med I order form"))</f>
        <v>Ikke med I order form</v>
      </c>
    </row>
    <row r="5257" spans="14:19">
      <c r="N5257" s="171" t="str">
        <f t="shared" si="249"/>
        <v>-</v>
      </c>
      <c r="O5257" s="172" t="str">
        <f>IF(B5257="NET","",IF(B5257="","",IFERROR(VLOOKUP(N5257,EAN!$A:$B,2,FALSE),"MANGLER - MÅ OPPDATERE EAN-FANEN")))</f>
        <v/>
      </c>
      <c r="P5257" s="171">
        <f t="shared" si="250"/>
        <v>0</v>
      </c>
      <c r="Q5257" s="171">
        <f t="shared" si="251"/>
        <v>0</v>
      </c>
      <c r="S5257" s="102" t="str">
        <f>IF(B5257="NET","",IFERROR(VLOOKUP(O5257,'2) Order Form'!$V$9:$V$905,1,FALSE),"Ikke med I order form"))</f>
        <v>Ikke med I order form</v>
      </c>
    </row>
    <row r="5258" spans="14:19">
      <c r="N5258" s="171" t="str">
        <f t="shared" si="249"/>
        <v>-</v>
      </c>
      <c r="O5258" s="172" t="str">
        <f>IF(B5258="NET","",IF(B5258="","",IFERROR(VLOOKUP(N5258,EAN!$A:$B,2,FALSE),"MANGLER - MÅ OPPDATERE EAN-FANEN")))</f>
        <v/>
      </c>
      <c r="P5258" s="171">
        <f t="shared" si="250"/>
        <v>0</v>
      </c>
      <c r="Q5258" s="171">
        <f t="shared" si="251"/>
        <v>0</v>
      </c>
      <c r="S5258" s="102" t="str">
        <f>IF(B5258="NET","",IFERROR(VLOOKUP(O5258,'2) Order Form'!$V$9:$V$905,1,FALSE),"Ikke med I order form"))</f>
        <v>Ikke med I order form</v>
      </c>
    </row>
    <row r="5259" spans="14:19">
      <c r="N5259" s="171" t="str">
        <f t="shared" ref="N5259:N5322" si="252">CONCATENATE(A5259,"-",D5259)</f>
        <v>-</v>
      </c>
      <c r="O5259" s="172" t="str">
        <f>IF(B5259="NET","",IF(B5259="","",IFERROR(VLOOKUP(N5259,EAN!$A:$B,2,FALSE),"MANGLER - MÅ OPPDATERE EAN-FANEN")))</f>
        <v/>
      </c>
      <c r="P5259" s="171">
        <f t="shared" ref="P5259:P5322" si="253">H5259</f>
        <v>0</v>
      </c>
      <c r="Q5259" s="171">
        <f t="shared" ref="Q5259:Q5322" si="254">L5259</f>
        <v>0</v>
      </c>
      <c r="S5259" s="102" t="str">
        <f>IF(B5259="NET","",IFERROR(VLOOKUP(O5259,'2) Order Form'!$V$9:$V$905,1,FALSE),"Ikke med I order form"))</f>
        <v>Ikke med I order form</v>
      </c>
    </row>
    <row r="5260" spans="14:19">
      <c r="N5260" s="171" t="str">
        <f t="shared" si="252"/>
        <v>-</v>
      </c>
      <c r="O5260" s="172" t="str">
        <f>IF(B5260="NET","",IF(B5260="","",IFERROR(VLOOKUP(N5260,EAN!$A:$B,2,FALSE),"MANGLER - MÅ OPPDATERE EAN-FANEN")))</f>
        <v/>
      </c>
      <c r="P5260" s="171">
        <f t="shared" si="253"/>
        <v>0</v>
      </c>
      <c r="Q5260" s="171">
        <f t="shared" si="254"/>
        <v>0</v>
      </c>
      <c r="S5260" s="102" t="str">
        <f>IF(B5260="NET","",IFERROR(VLOOKUP(O5260,'2) Order Form'!$V$9:$V$905,1,FALSE),"Ikke med I order form"))</f>
        <v>Ikke med I order form</v>
      </c>
    </row>
    <row r="5261" spans="14:19">
      <c r="N5261" s="171" t="str">
        <f t="shared" si="252"/>
        <v>-</v>
      </c>
      <c r="O5261" s="172" t="str">
        <f>IF(B5261="NET","",IF(B5261="","",IFERROR(VLOOKUP(N5261,EAN!$A:$B,2,FALSE),"MANGLER - MÅ OPPDATERE EAN-FANEN")))</f>
        <v/>
      </c>
      <c r="P5261" s="171">
        <f t="shared" si="253"/>
        <v>0</v>
      </c>
      <c r="Q5261" s="171">
        <f t="shared" si="254"/>
        <v>0</v>
      </c>
      <c r="S5261" s="102" t="str">
        <f>IF(B5261="NET","",IFERROR(VLOOKUP(O5261,'2) Order Form'!$V$9:$V$905,1,FALSE),"Ikke med I order form"))</f>
        <v>Ikke med I order form</v>
      </c>
    </row>
    <row r="5262" spans="14:19">
      <c r="N5262" s="171" t="str">
        <f t="shared" si="252"/>
        <v>-</v>
      </c>
      <c r="O5262" s="172" t="str">
        <f>IF(B5262="NET","",IF(B5262="","",IFERROR(VLOOKUP(N5262,EAN!$A:$B,2,FALSE),"MANGLER - MÅ OPPDATERE EAN-FANEN")))</f>
        <v/>
      </c>
      <c r="P5262" s="171">
        <f t="shared" si="253"/>
        <v>0</v>
      </c>
      <c r="Q5262" s="171">
        <f t="shared" si="254"/>
        <v>0</v>
      </c>
      <c r="S5262" s="102" t="str">
        <f>IF(B5262="NET","",IFERROR(VLOOKUP(O5262,'2) Order Form'!$V$9:$V$905,1,FALSE),"Ikke med I order form"))</f>
        <v>Ikke med I order form</v>
      </c>
    </row>
    <row r="5263" spans="14:19">
      <c r="N5263" s="171" t="str">
        <f t="shared" si="252"/>
        <v>-</v>
      </c>
      <c r="O5263" s="172" t="str">
        <f>IF(B5263="NET","",IF(B5263="","",IFERROR(VLOOKUP(N5263,EAN!$A:$B,2,FALSE),"MANGLER - MÅ OPPDATERE EAN-FANEN")))</f>
        <v/>
      </c>
      <c r="P5263" s="171">
        <f t="shared" si="253"/>
        <v>0</v>
      </c>
      <c r="Q5263" s="171">
        <f t="shared" si="254"/>
        <v>0</v>
      </c>
      <c r="S5263" s="102" t="str">
        <f>IF(B5263="NET","",IFERROR(VLOOKUP(O5263,'2) Order Form'!$V$9:$V$905,1,FALSE),"Ikke med I order form"))</f>
        <v>Ikke med I order form</v>
      </c>
    </row>
    <row r="5264" spans="14:19">
      <c r="N5264" s="171" t="str">
        <f t="shared" si="252"/>
        <v>-</v>
      </c>
      <c r="O5264" s="172" t="str">
        <f>IF(B5264="NET","",IF(B5264="","",IFERROR(VLOOKUP(N5264,EAN!$A:$B,2,FALSE),"MANGLER - MÅ OPPDATERE EAN-FANEN")))</f>
        <v/>
      </c>
      <c r="P5264" s="171">
        <f t="shared" si="253"/>
        <v>0</v>
      </c>
      <c r="Q5264" s="171">
        <f t="shared" si="254"/>
        <v>0</v>
      </c>
      <c r="S5264" s="102" t="str">
        <f>IF(B5264="NET","",IFERROR(VLOOKUP(O5264,'2) Order Form'!$V$9:$V$905,1,FALSE),"Ikke med I order form"))</f>
        <v>Ikke med I order form</v>
      </c>
    </row>
    <row r="5265" spans="14:19">
      <c r="N5265" s="171" t="str">
        <f t="shared" si="252"/>
        <v>-</v>
      </c>
      <c r="O5265" s="172" t="str">
        <f>IF(B5265="NET","",IF(B5265="","",IFERROR(VLOOKUP(N5265,EAN!$A:$B,2,FALSE),"MANGLER - MÅ OPPDATERE EAN-FANEN")))</f>
        <v/>
      </c>
      <c r="P5265" s="171">
        <f t="shared" si="253"/>
        <v>0</v>
      </c>
      <c r="Q5265" s="171">
        <f t="shared" si="254"/>
        <v>0</v>
      </c>
      <c r="S5265" s="102" t="str">
        <f>IF(B5265="NET","",IFERROR(VLOOKUP(O5265,'2) Order Form'!$V$9:$V$905,1,FALSE),"Ikke med I order form"))</f>
        <v>Ikke med I order form</v>
      </c>
    </row>
    <row r="5266" spans="14:19">
      <c r="N5266" s="171" t="str">
        <f t="shared" si="252"/>
        <v>-</v>
      </c>
      <c r="O5266" s="172" t="str">
        <f>IF(B5266="NET","",IF(B5266="","",IFERROR(VLOOKUP(N5266,EAN!$A:$B,2,FALSE),"MANGLER - MÅ OPPDATERE EAN-FANEN")))</f>
        <v/>
      </c>
      <c r="P5266" s="171">
        <f t="shared" si="253"/>
        <v>0</v>
      </c>
      <c r="Q5266" s="171">
        <f t="shared" si="254"/>
        <v>0</v>
      </c>
      <c r="S5266" s="102" t="str">
        <f>IF(B5266="NET","",IFERROR(VLOOKUP(O5266,'2) Order Form'!$V$9:$V$905,1,FALSE),"Ikke med I order form"))</f>
        <v>Ikke med I order form</v>
      </c>
    </row>
    <row r="5267" spans="14:19">
      <c r="N5267" s="171" t="str">
        <f t="shared" si="252"/>
        <v>-</v>
      </c>
      <c r="O5267" s="172" t="str">
        <f>IF(B5267="NET","",IF(B5267="","",IFERROR(VLOOKUP(N5267,EAN!$A:$B,2,FALSE),"MANGLER - MÅ OPPDATERE EAN-FANEN")))</f>
        <v/>
      </c>
      <c r="P5267" s="171">
        <f t="shared" si="253"/>
        <v>0</v>
      </c>
      <c r="Q5267" s="171">
        <f t="shared" si="254"/>
        <v>0</v>
      </c>
      <c r="S5267" s="102" t="str">
        <f>IF(B5267="NET","",IFERROR(VLOOKUP(O5267,'2) Order Form'!$V$9:$V$905,1,FALSE),"Ikke med I order form"))</f>
        <v>Ikke med I order form</v>
      </c>
    </row>
    <row r="5268" spans="14:19">
      <c r="N5268" s="171" t="str">
        <f t="shared" si="252"/>
        <v>-</v>
      </c>
      <c r="O5268" s="172" t="str">
        <f>IF(B5268="NET","",IF(B5268="","",IFERROR(VLOOKUP(N5268,EAN!$A:$B,2,FALSE),"MANGLER - MÅ OPPDATERE EAN-FANEN")))</f>
        <v/>
      </c>
      <c r="P5268" s="171">
        <f t="shared" si="253"/>
        <v>0</v>
      </c>
      <c r="Q5268" s="171">
        <f t="shared" si="254"/>
        <v>0</v>
      </c>
      <c r="S5268" s="102" t="str">
        <f>IF(B5268="NET","",IFERROR(VLOOKUP(O5268,'2) Order Form'!$V$9:$V$905,1,FALSE),"Ikke med I order form"))</f>
        <v>Ikke med I order form</v>
      </c>
    </row>
    <row r="5269" spans="14:19">
      <c r="N5269" s="171" t="str">
        <f t="shared" si="252"/>
        <v>-</v>
      </c>
      <c r="O5269" s="172" t="str">
        <f>IF(B5269="NET","",IF(B5269="","",IFERROR(VLOOKUP(N5269,EAN!$A:$B,2,FALSE),"MANGLER - MÅ OPPDATERE EAN-FANEN")))</f>
        <v/>
      </c>
      <c r="P5269" s="171">
        <f t="shared" si="253"/>
        <v>0</v>
      </c>
      <c r="Q5269" s="171">
        <f t="shared" si="254"/>
        <v>0</v>
      </c>
      <c r="S5269" s="102" t="str">
        <f>IF(B5269="NET","",IFERROR(VLOOKUP(O5269,'2) Order Form'!$V$9:$V$905,1,FALSE),"Ikke med I order form"))</f>
        <v>Ikke med I order form</v>
      </c>
    </row>
    <row r="5270" spans="14:19">
      <c r="N5270" s="171" t="str">
        <f t="shared" si="252"/>
        <v>-</v>
      </c>
      <c r="O5270" s="172" t="str">
        <f>IF(B5270="NET","",IF(B5270="","",IFERROR(VLOOKUP(N5270,EAN!$A:$B,2,FALSE),"MANGLER - MÅ OPPDATERE EAN-FANEN")))</f>
        <v/>
      </c>
      <c r="P5270" s="171">
        <f t="shared" si="253"/>
        <v>0</v>
      </c>
      <c r="Q5270" s="171">
        <f t="shared" si="254"/>
        <v>0</v>
      </c>
      <c r="S5270" s="102" t="str">
        <f>IF(B5270="NET","",IFERROR(VLOOKUP(O5270,'2) Order Form'!$V$9:$V$905,1,FALSE),"Ikke med I order form"))</f>
        <v>Ikke med I order form</v>
      </c>
    </row>
    <row r="5271" spans="14:19">
      <c r="N5271" s="171" t="str">
        <f t="shared" si="252"/>
        <v>-</v>
      </c>
      <c r="O5271" s="172" t="str">
        <f>IF(B5271="NET","",IF(B5271="","",IFERROR(VLOOKUP(N5271,EAN!$A:$B,2,FALSE),"MANGLER - MÅ OPPDATERE EAN-FANEN")))</f>
        <v/>
      </c>
      <c r="P5271" s="171">
        <f t="shared" si="253"/>
        <v>0</v>
      </c>
      <c r="Q5271" s="171">
        <f t="shared" si="254"/>
        <v>0</v>
      </c>
      <c r="S5271" s="102" t="str">
        <f>IF(B5271="NET","",IFERROR(VLOOKUP(O5271,'2) Order Form'!$V$9:$V$905,1,FALSE),"Ikke med I order form"))</f>
        <v>Ikke med I order form</v>
      </c>
    </row>
    <row r="5272" spans="14:19">
      <c r="N5272" s="171" t="str">
        <f t="shared" si="252"/>
        <v>-</v>
      </c>
      <c r="O5272" s="172" t="str">
        <f>IF(B5272="NET","",IF(B5272="","",IFERROR(VLOOKUP(N5272,EAN!$A:$B,2,FALSE),"MANGLER - MÅ OPPDATERE EAN-FANEN")))</f>
        <v/>
      </c>
      <c r="P5272" s="171">
        <f t="shared" si="253"/>
        <v>0</v>
      </c>
      <c r="Q5272" s="171">
        <f t="shared" si="254"/>
        <v>0</v>
      </c>
      <c r="S5272" s="102" t="str">
        <f>IF(B5272="NET","",IFERROR(VLOOKUP(O5272,'2) Order Form'!$V$9:$V$905,1,FALSE),"Ikke med I order form"))</f>
        <v>Ikke med I order form</v>
      </c>
    </row>
    <row r="5273" spans="14:19">
      <c r="N5273" s="171" t="str">
        <f t="shared" si="252"/>
        <v>-</v>
      </c>
      <c r="O5273" s="172" t="str">
        <f>IF(B5273="NET","",IF(B5273="","",IFERROR(VLOOKUP(N5273,EAN!$A:$B,2,FALSE),"MANGLER - MÅ OPPDATERE EAN-FANEN")))</f>
        <v/>
      </c>
      <c r="P5273" s="171">
        <f t="shared" si="253"/>
        <v>0</v>
      </c>
      <c r="Q5273" s="171">
        <f t="shared" si="254"/>
        <v>0</v>
      </c>
      <c r="S5273" s="102" t="str">
        <f>IF(B5273="NET","",IFERROR(VLOOKUP(O5273,'2) Order Form'!$V$9:$V$905,1,FALSE),"Ikke med I order form"))</f>
        <v>Ikke med I order form</v>
      </c>
    </row>
    <row r="5274" spans="14:19">
      <c r="N5274" s="171" t="str">
        <f t="shared" si="252"/>
        <v>-</v>
      </c>
      <c r="O5274" s="172" t="str">
        <f>IF(B5274="NET","",IF(B5274="","",IFERROR(VLOOKUP(N5274,EAN!$A:$B,2,FALSE),"MANGLER - MÅ OPPDATERE EAN-FANEN")))</f>
        <v/>
      </c>
      <c r="P5274" s="171">
        <f t="shared" si="253"/>
        <v>0</v>
      </c>
      <c r="Q5274" s="171">
        <f t="shared" si="254"/>
        <v>0</v>
      </c>
      <c r="S5274" s="102" t="str">
        <f>IF(B5274="NET","",IFERROR(VLOOKUP(O5274,'2) Order Form'!$V$9:$V$905,1,FALSE),"Ikke med I order form"))</f>
        <v>Ikke med I order form</v>
      </c>
    </row>
    <row r="5275" spans="14:19">
      <c r="N5275" s="171" t="str">
        <f t="shared" si="252"/>
        <v>-</v>
      </c>
      <c r="O5275" s="172" t="str">
        <f>IF(B5275="NET","",IF(B5275="","",IFERROR(VLOOKUP(N5275,EAN!$A:$B,2,FALSE),"MANGLER - MÅ OPPDATERE EAN-FANEN")))</f>
        <v/>
      </c>
      <c r="P5275" s="171">
        <f t="shared" si="253"/>
        <v>0</v>
      </c>
      <c r="Q5275" s="171">
        <f t="shared" si="254"/>
        <v>0</v>
      </c>
      <c r="S5275" s="102" t="str">
        <f>IF(B5275="NET","",IFERROR(VLOOKUP(O5275,'2) Order Form'!$V$9:$V$905,1,FALSE),"Ikke med I order form"))</f>
        <v>Ikke med I order form</v>
      </c>
    </row>
    <row r="5276" spans="14:19">
      <c r="N5276" s="171" t="str">
        <f t="shared" si="252"/>
        <v>-</v>
      </c>
      <c r="O5276" s="172" t="str">
        <f>IF(B5276="NET","",IF(B5276="","",IFERROR(VLOOKUP(N5276,EAN!$A:$B,2,FALSE),"MANGLER - MÅ OPPDATERE EAN-FANEN")))</f>
        <v/>
      </c>
      <c r="P5276" s="171">
        <f t="shared" si="253"/>
        <v>0</v>
      </c>
      <c r="Q5276" s="171">
        <f t="shared" si="254"/>
        <v>0</v>
      </c>
      <c r="S5276" s="102" t="str">
        <f>IF(B5276="NET","",IFERROR(VLOOKUP(O5276,'2) Order Form'!$V$9:$V$905,1,FALSE),"Ikke med I order form"))</f>
        <v>Ikke med I order form</v>
      </c>
    </row>
    <row r="5277" spans="14:19">
      <c r="N5277" s="171" t="str">
        <f t="shared" si="252"/>
        <v>-</v>
      </c>
      <c r="O5277" s="172" t="str">
        <f>IF(B5277="NET","",IF(B5277="","",IFERROR(VLOOKUP(N5277,EAN!$A:$B,2,FALSE),"MANGLER - MÅ OPPDATERE EAN-FANEN")))</f>
        <v/>
      </c>
      <c r="P5277" s="171">
        <f t="shared" si="253"/>
        <v>0</v>
      </c>
      <c r="Q5277" s="171">
        <f t="shared" si="254"/>
        <v>0</v>
      </c>
      <c r="S5277" s="102" t="str">
        <f>IF(B5277="NET","",IFERROR(VLOOKUP(O5277,'2) Order Form'!$V$9:$V$905,1,FALSE),"Ikke med I order form"))</f>
        <v>Ikke med I order form</v>
      </c>
    </row>
    <row r="5278" spans="14:19">
      <c r="N5278" s="171" t="str">
        <f t="shared" si="252"/>
        <v>-</v>
      </c>
      <c r="O5278" s="172" t="str">
        <f>IF(B5278="NET","",IF(B5278="","",IFERROR(VLOOKUP(N5278,EAN!$A:$B,2,FALSE),"MANGLER - MÅ OPPDATERE EAN-FANEN")))</f>
        <v/>
      </c>
      <c r="P5278" s="171">
        <f t="shared" si="253"/>
        <v>0</v>
      </c>
      <c r="Q5278" s="171">
        <f t="shared" si="254"/>
        <v>0</v>
      </c>
      <c r="S5278" s="102" t="str">
        <f>IF(B5278="NET","",IFERROR(VLOOKUP(O5278,'2) Order Form'!$V$9:$V$905,1,FALSE),"Ikke med I order form"))</f>
        <v>Ikke med I order form</v>
      </c>
    </row>
    <row r="5279" spans="14:19">
      <c r="N5279" s="171" t="str">
        <f t="shared" si="252"/>
        <v>-</v>
      </c>
      <c r="O5279" s="172" t="str">
        <f>IF(B5279="NET","",IF(B5279="","",IFERROR(VLOOKUP(N5279,EAN!$A:$B,2,FALSE),"MANGLER - MÅ OPPDATERE EAN-FANEN")))</f>
        <v/>
      </c>
      <c r="P5279" s="171">
        <f t="shared" si="253"/>
        <v>0</v>
      </c>
      <c r="Q5279" s="171">
        <f t="shared" si="254"/>
        <v>0</v>
      </c>
      <c r="S5279" s="102" t="str">
        <f>IF(B5279="NET","",IFERROR(VLOOKUP(O5279,'2) Order Form'!$V$9:$V$905,1,FALSE),"Ikke med I order form"))</f>
        <v>Ikke med I order form</v>
      </c>
    </row>
    <row r="5280" spans="14:19">
      <c r="N5280" s="171" t="str">
        <f t="shared" si="252"/>
        <v>-</v>
      </c>
      <c r="O5280" s="172" t="str">
        <f>IF(B5280="NET","",IF(B5280="","",IFERROR(VLOOKUP(N5280,EAN!$A:$B,2,FALSE),"MANGLER - MÅ OPPDATERE EAN-FANEN")))</f>
        <v/>
      </c>
      <c r="P5280" s="171">
        <f t="shared" si="253"/>
        <v>0</v>
      </c>
      <c r="Q5280" s="171">
        <f t="shared" si="254"/>
        <v>0</v>
      </c>
      <c r="S5280" s="102" t="str">
        <f>IF(B5280="NET","",IFERROR(VLOOKUP(O5280,'2) Order Form'!$V$9:$V$905,1,FALSE),"Ikke med I order form"))</f>
        <v>Ikke med I order form</v>
      </c>
    </row>
    <row r="5281" spans="14:19">
      <c r="N5281" s="171" t="str">
        <f t="shared" si="252"/>
        <v>-</v>
      </c>
      <c r="O5281" s="172" t="str">
        <f>IF(B5281="NET","",IF(B5281="","",IFERROR(VLOOKUP(N5281,EAN!$A:$B,2,FALSE),"MANGLER - MÅ OPPDATERE EAN-FANEN")))</f>
        <v/>
      </c>
      <c r="P5281" s="171">
        <f t="shared" si="253"/>
        <v>0</v>
      </c>
      <c r="Q5281" s="171">
        <f t="shared" si="254"/>
        <v>0</v>
      </c>
      <c r="S5281" s="102" t="str">
        <f>IF(B5281="NET","",IFERROR(VLOOKUP(O5281,'2) Order Form'!$V$9:$V$905,1,FALSE),"Ikke med I order form"))</f>
        <v>Ikke med I order form</v>
      </c>
    </row>
    <row r="5282" spans="14:19">
      <c r="N5282" s="171" t="str">
        <f t="shared" si="252"/>
        <v>-</v>
      </c>
      <c r="O5282" s="172" t="str">
        <f>IF(B5282="NET","",IF(B5282="","",IFERROR(VLOOKUP(N5282,EAN!$A:$B,2,FALSE),"MANGLER - MÅ OPPDATERE EAN-FANEN")))</f>
        <v/>
      </c>
      <c r="P5282" s="171">
        <f t="shared" si="253"/>
        <v>0</v>
      </c>
      <c r="Q5282" s="171">
        <f t="shared" si="254"/>
        <v>0</v>
      </c>
      <c r="S5282" s="102" t="str">
        <f>IF(B5282="NET","",IFERROR(VLOOKUP(O5282,'2) Order Form'!$V$9:$V$905,1,FALSE),"Ikke med I order form"))</f>
        <v>Ikke med I order form</v>
      </c>
    </row>
    <row r="5283" spans="14:19">
      <c r="N5283" s="171" t="str">
        <f t="shared" si="252"/>
        <v>-</v>
      </c>
      <c r="O5283" s="172" t="str">
        <f>IF(B5283="NET","",IF(B5283="","",IFERROR(VLOOKUP(N5283,EAN!$A:$B,2,FALSE),"MANGLER - MÅ OPPDATERE EAN-FANEN")))</f>
        <v/>
      </c>
      <c r="P5283" s="171">
        <f t="shared" si="253"/>
        <v>0</v>
      </c>
      <c r="Q5283" s="171">
        <f t="shared" si="254"/>
        <v>0</v>
      </c>
      <c r="S5283" s="102" t="str">
        <f>IF(B5283="NET","",IFERROR(VLOOKUP(O5283,'2) Order Form'!$V$9:$V$905,1,FALSE),"Ikke med I order form"))</f>
        <v>Ikke med I order form</v>
      </c>
    </row>
    <row r="5284" spans="14:19">
      <c r="N5284" s="171" t="str">
        <f t="shared" si="252"/>
        <v>-</v>
      </c>
      <c r="O5284" s="172" t="str">
        <f>IF(B5284="NET","",IF(B5284="","",IFERROR(VLOOKUP(N5284,EAN!$A:$B,2,FALSE),"MANGLER - MÅ OPPDATERE EAN-FANEN")))</f>
        <v/>
      </c>
      <c r="P5284" s="171">
        <f t="shared" si="253"/>
        <v>0</v>
      </c>
      <c r="Q5284" s="171">
        <f t="shared" si="254"/>
        <v>0</v>
      </c>
      <c r="S5284" s="102" t="str">
        <f>IF(B5284="NET","",IFERROR(VLOOKUP(O5284,'2) Order Form'!$V$9:$V$905,1,FALSE),"Ikke med I order form"))</f>
        <v>Ikke med I order form</v>
      </c>
    </row>
    <row r="5285" spans="14:19">
      <c r="N5285" s="171" t="str">
        <f t="shared" si="252"/>
        <v>-</v>
      </c>
      <c r="O5285" s="172" t="str">
        <f>IF(B5285="NET","",IF(B5285="","",IFERROR(VLOOKUP(N5285,EAN!$A:$B,2,FALSE),"MANGLER - MÅ OPPDATERE EAN-FANEN")))</f>
        <v/>
      </c>
      <c r="P5285" s="171">
        <f t="shared" si="253"/>
        <v>0</v>
      </c>
      <c r="Q5285" s="171">
        <f t="shared" si="254"/>
        <v>0</v>
      </c>
      <c r="S5285" s="102" t="str">
        <f>IF(B5285="NET","",IFERROR(VLOOKUP(O5285,'2) Order Form'!$V$9:$V$905,1,FALSE),"Ikke med I order form"))</f>
        <v>Ikke med I order form</v>
      </c>
    </row>
    <row r="5286" spans="14:19">
      <c r="N5286" s="171" t="str">
        <f t="shared" si="252"/>
        <v>-</v>
      </c>
      <c r="O5286" s="172" t="str">
        <f>IF(B5286="NET","",IF(B5286="","",IFERROR(VLOOKUP(N5286,EAN!$A:$B,2,FALSE),"MANGLER - MÅ OPPDATERE EAN-FANEN")))</f>
        <v/>
      </c>
      <c r="P5286" s="171">
        <f t="shared" si="253"/>
        <v>0</v>
      </c>
      <c r="Q5286" s="171">
        <f t="shared" si="254"/>
        <v>0</v>
      </c>
      <c r="S5286" s="102" t="str">
        <f>IF(B5286="NET","",IFERROR(VLOOKUP(O5286,'2) Order Form'!$V$9:$V$905,1,FALSE),"Ikke med I order form"))</f>
        <v>Ikke med I order form</v>
      </c>
    </row>
    <row r="5287" spans="14:19">
      <c r="N5287" s="171" t="str">
        <f t="shared" si="252"/>
        <v>-</v>
      </c>
      <c r="O5287" s="172" t="str">
        <f>IF(B5287="NET","",IF(B5287="","",IFERROR(VLOOKUP(N5287,EAN!$A:$B,2,FALSE),"MANGLER - MÅ OPPDATERE EAN-FANEN")))</f>
        <v/>
      </c>
      <c r="P5287" s="171">
        <f t="shared" si="253"/>
        <v>0</v>
      </c>
      <c r="Q5287" s="171">
        <f t="shared" si="254"/>
        <v>0</v>
      </c>
      <c r="S5287" s="102" t="str">
        <f>IF(B5287="NET","",IFERROR(VLOOKUP(O5287,'2) Order Form'!$V$9:$V$905,1,FALSE),"Ikke med I order form"))</f>
        <v>Ikke med I order form</v>
      </c>
    </row>
    <row r="5288" spans="14:19">
      <c r="N5288" s="171" t="str">
        <f t="shared" si="252"/>
        <v>-</v>
      </c>
      <c r="O5288" s="172" t="str">
        <f>IF(B5288="NET","",IF(B5288="","",IFERROR(VLOOKUP(N5288,EAN!$A:$B,2,FALSE),"MANGLER - MÅ OPPDATERE EAN-FANEN")))</f>
        <v/>
      </c>
      <c r="P5288" s="171">
        <f t="shared" si="253"/>
        <v>0</v>
      </c>
      <c r="Q5288" s="171">
        <f t="shared" si="254"/>
        <v>0</v>
      </c>
      <c r="S5288" s="102" t="str">
        <f>IF(B5288="NET","",IFERROR(VLOOKUP(O5288,'2) Order Form'!$V$9:$V$905,1,FALSE),"Ikke med I order form"))</f>
        <v>Ikke med I order form</v>
      </c>
    </row>
    <row r="5289" spans="14:19">
      <c r="N5289" s="171" t="str">
        <f t="shared" si="252"/>
        <v>-</v>
      </c>
      <c r="O5289" s="172" t="str">
        <f>IF(B5289="NET","",IF(B5289="","",IFERROR(VLOOKUP(N5289,EAN!$A:$B,2,FALSE),"MANGLER - MÅ OPPDATERE EAN-FANEN")))</f>
        <v/>
      </c>
      <c r="P5289" s="171">
        <f t="shared" si="253"/>
        <v>0</v>
      </c>
      <c r="Q5289" s="171">
        <f t="shared" si="254"/>
        <v>0</v>
      </c>
      <c r="S5289" s="102" t="str">
        <f>IF(B5289="NET","",IFERROR(VLOOKUP(O5289,'2) Order Form'!$V$9:$V$905,1,FALSE),"Ikke med I order form"))</f>
        <v>Ikke med I order form</v>
      </c>
    </row>
    <row r="5290" spans="14:19">
      <c r="N5290" s="171" t="str">
        <f t="shared" si="252"/>
        <v>-</v>
      </c>
      <c r="O5290" s="172" t="str">
        <f>IF(B5290="NET","",IF(B5290="","",IFERROR(VLOOKUP(N5290,EAN!$A:$B,2,FALSE),"MANGLER - MÅ OPPDATERE EAN-FANEN")))</f>
        <v/>
      </c>
      <c r="P5290" s="171">
        <f t="shared" si="253"/>
        <v>0</v>
      </c>
      <c r="Q5290" s="171">
        <f t="shared" si="254"/>
        <v>0</v>
      </c>
      <c r="S5290" s="102" t="str">
        <f>IF(B5290="NET","",IFERROR(VLOOKUP(O5290,'2) Order Form'!$V$9:$V$905,1,FALSE),"Ikke med I order form"))</f>
        <v>Ikke med I order form</v>
      </c>
    </row>
    <row r="5291" spans="14:19">
      <c r="N5291" s="171" t="str">
        <f t="shared" si="252"/>
        <v>-</v>
      </c>
      <c r="O5291" s="172" t="str">
        <f>IF(B5291="NET","",IF(B5291="","",IFERROR(VLOOKUP(N5291,EAN!$A:$B,2,FALSE),"MANGLER - MÅ OPPDATERE EAN-FANEN")))</f>
        <v/>
      </c>
      <c r="P5291" s="171">
        <f t="shared" si="253"/>
        <v>0</v>
      </c>
      <c r="Q5291" s="171">
        <f t="shared" si="254"/>
        <v>0</v>
      </c>
      <c r="S5291" s="102" t="str">
        <f>IF(B5291="NET","",IFERROR(VLOOKUP(O5291,'2) Order Form'!$V$9:$V$905,1,FALSE),"Ikke med I order form"))</f>
        <v>Ikke med I order form</v>
      </c>
    </row>
    <row r="5292" spans="14:19">
      <c r="N5292" s="171" t="str">
        <f t="shared" si="252"/>
        <v>-</v>
      </c>
      <c r="O5292" s="172" t="str">
        <f>IF(B5292="NET","",IF(B5292="","",IFERROR(VLOOKUP(N5292,EAN!$A:$B,2,FALSE),"MANGLER - MÅ OPPDATERE EAN-FANEN")))</f>
        <v/>
      </c>
      <c r="P5292" s="171">
        <f t="shared" si="253"/>
        <v>0</v>
      </c>
      <c r="Q5292" s="171">
        <f t="shared" si="254"/>
        <v>0</v>
      </c>
      <c r="S5292" s="102" t="str">
        <f>IF(B5292="NET","",IFERROR(VLOOKUP(O5292,'2) Order Form'!$V$9:$V$905,1,FALSE),"Ikke med I order form"))</f>
        <v>Ikke med I order form</v>
      </c>
    </row>
    <row r="5293" spans="14:19">
      <c r="N5293" s="171" t="str">
        <f t="shared" si="252"/>
        <v>-</v>
      </c>
      <c r="O5293" s="172" t="str">
        <f>IF(B5293="NET","",IF(B5293="","",IFERROR(VLOOKUP(N5293,EAN!$A:$B,2,FALSE),"MANGLER - MÅ OPPDATERE EAN-FANEN")))</f>
        <v/>
      </c>
      <c r="P5293" s="171">
        <f t="shared" si="253"/>
        <v>0</v>
      </c>
      <c r="Q5293" s="171">
        <f t="shared" si="254"/>
        <v>0</v>
      </c>
      <c r="S5293" s="102" t="str">
        <f>IF(B5293="NET","",IFERROR(VLOOKUP(O5293,'2) Order Form'!$V$9:$V$905,1,FALSE),"Ikke med I order form"))</f>
        <v>Ikke med I order form</v>
      </c>
    </row>
    <row r="5294" spans="14:19">
      <c r="N5294" s="171" t="str">
        <f t="shared" si="252"/>
        <v>-</v>
      </c>
      <c r="O5294" s="172" t="str">
        <f>IF(B5294="NET","",IF(B5294="","",IFERROR(VLOOKUP(N5294,EAN!$A:$B,2,FALSE),"MANGLER - MÅ OPPDATERE EAN-FANEN")))</f>
        <v/>
      </c>
      <c r="P5294" s="171">
        <f t="shared" si="253"/>
        <v>0</v>
      </c>
      <c r="Q5294" s="171">
        <f t="shared" si="254"/>
        <v>0</v>
      </c>
      <c r="S5294" s="102" t="str">
        <f>IF(B5294="NET","",IFERROR(VLOOKUP(O5294,'2) Order Form'!$V$9:$V$905,1,FALSE),"Ikke med I order form"))</f>
        <v>Ikke med I order form</v>
      </c>
    </row>
    <row r="5295" spans="14:19">
      <c r="N5295" s="171" t="str">
        <f t="shared" si="252"/>
        <v>-</v>
      </c>
      <c r="O5295" s="172" t="str">
        <f>IF(B5295="NET","",IF(B5295="","",IFERROR(VLOOKUP(N5295,EAN!$A:$B,2,FALSE),"MANGLER - MÅ OPPDATERE EAN-FANEN")))</f>
        <v/>
      </c>
      <c r="P5295" s="171">
        <f t="shared" si="253"/>
        <v>0</v>
      </c>
      <c r="Q5295" s="171">
        <f t="shared" si="254"/>
        <v>0</v>
      </c>
      <c r="S5295" s="102" t="str">
        <f>IF(B5295="NET","",IFERROR(VLOOKUP(O5295,'2) Order Form'!$V$9:$V$905,1,FALSE),"Ikke med I order form"))</f>
        <v>Ikke med I order form</v>
      </c>
    </row>
    <row r="5296" spans="14:19">
      <c r="N5296" s="171" t="str">
        <f t="shared" si="252"/>
        <v>-</v>
      </c>
      <c r="O5296" s="172" t="str">
        <f>IF(B5296="NET","",IF(B5296="","",IFERROR(VLOOKUP(N5296,EAN!$A:$B,2,FALSE),"MANGLER - MÅ OPPDATERE EAN-FANEN")))</f>
        <v/>
      </c>
      <c r="P5296" s="171">
        <f t="shared" si="253"/>
        <v>0</v>
      </c>
      <c r="Q5296" s="171">
        <f t="shared" si="254"/>
        <v>0</v>
      </c>
      <c r="S5296" s="102" t="str">
        <f>IF(B5296="NET","",IFERROR(VLOOKUP(O5296,'2) Order Form'!$V$9:$V$905,1,FALSE),"Ikke med I order form"))</f>
        <v>Ikke med I order form</v>
      </c>
    </row>
    <row r="5297" spans="14:19">
      <c r="N5297" s="171" t="str">
        <f t="shared" si="252"/>
        <v>-</v>
      </c>
      <c r="O5297" s="172" t="str">
        <f>IF(B5297="NET","",IF(B5297="","",IFERROR(VLOOKUP(N5297,EAN!$A:$B,2,FALSE),"MANGLER - MÅ OPPDATERE EAN-FANEN")))</f>
        <v/>
      </c>
      <c r="P5297" s="171">
        <f t="shared" si="253"/>
        <v>0</v>
      </c>
      <c r="Q5297" s="171">
        <f t="shared" si="254"/>
        <v>0</v>
      </c>
      <c r="S5297" s="102" t="str">
        <f>IF(B5297="NET","",IFERROR(VLOOKUP(O5297,'2) Order Form'!$V$9:$V$905,1,FALSE),"Ikke med I order form"))</f>
        <v>Ikke med I order form</v>
      </c>
    </row>
    <row r="5298" spans="14:19">
      <c r="N5298" s="171" t="str">
        <f t="shared" si="252"/>
        <v>-</v>
      </c>
      <c r="O5298" s="172" t="str">
        <f>IF(B5298="NET","",IF(B5298="","",IFERROR(VLOOKUP(N5298,EAN!$A:$B,2,FALSE),"MANGLER - MÅ OPPDATERE EAN-FANEN")))</f>
        <v/>
      </c>
      <c r="P5298" s="171">
        <f t="shared" si="253"/>
        <v>0</v>
      </c>
      <c r="Q5298" s="171">
        <f t="shared" si="254"/>
        <v>0</v>
      </c>
      <c r="S5298" s="102" t="str">
        <f>IF(B5298="NET","",IFERROR(VLOOKUP(O5298,'2) Order Form'!$V$9:$V$905,1,FALSE),"Ikke med I order form"))</f>
        <v>Ikke med I order form</v>
      </c>
    </row>
    <row r="5299" spans="14:19">
      <c r="N5299" s="171" t="str">
        <f t="shared" si="252"/>
        <v>-</v>
      </c>
      <c r="O5299" s="172" t="str">
        <f>IF(B5299="NET","",IF(B5299="","",IFERROR(VLOOKUP(N5299,EAN!$A:$B,2,FALSE),"MANGLER - MÅ OPPDATERE EAN-FANEN")))</f>
        <v/>
      </c>
      <c r="P5299" s="171">
        <f t="shared" si="253"/>
        <v>0</v>
      </c>
      <c r="Q5299" s="171">
        <f t="shared" si="254"/>
        <v>0</v>
      </c>
      <c r="S5299" s="102" t="str">
        <f>IF(B5299="NET","",IFERROR(VLOOKUP(O5299,'2) Order Form'!$V$9:$V$905,1,FALSE),"Ikke med I order form"))</f>
        <v>Ikke med I order form</v>
      </c>
    </row>
    <row r="5300" spans="14:19">
      <c r="N5300" s="171" t="str">
        <f t="shared" si="252"/>
        <v>-</v>
      </c>
      <c r="O5300" s="172" t="str">
        <f>IF(B5300="NET","",IF(B5300="","",IFERROR(VLOOKUP(N5300,EAN!$A:$B,2,FALSE),"MANGLER - MÅ OPPDATERE EAN-FANEN")))</f>
        <v/>
      </c>
      <c r="P5300" s="171">
        <f t="shared" si="253"/>
        <v>0</v>
      </c>
      <c r="Q5300" s="171">
        <f t="shared" si="254"/>
        <v>0</v>
      </c>
      <c r="S5300" s="102" t="str">
        <f>IF(B5300="NET","",IFERROR(VLOOKUP(O5300,'2) Order Form'!$V$9:$V$905,1,FALSE),"Ikke med I order form"))</f>
        <v>Ikke med I order form</v>
      </c>
    </row>
    <row r="5301" spans="14:19">
      <c r="N5301" s="171" t="str">
        <f t="shared" si="252"/>
        <v>-</v>
      </c>
      <c r="O5301" s="172" t="str">
        <f>IF(B5301="NET","",IF(B5301="","",IFERROR(VLOOKUP(N5301,EAN!$A:$B,2,FALSE),"MANGLER - MÅ OPPDATERE EAN-FANEN")))</f>
        <v/>
      </c>
      <c r="P5301" s="171">
        <f t="shared" si="253"/>
        <v>0</v>
      </c>
      <c r="Q5301" s="171">
        <f t="shared" si="254"/>
        <v>0</v>
      </c>
      <c r="S5301" s="102" t="str">
        <f>IF(B5301="NET","",IFERROR(VLOOKUP(O5301,'2) Order Form'!$V$9:$V$905,1,FALSE),"Ikke med I order form"))</f>
        <v>Ikke med I order form</v>
      </c>
    </row>
    <row r="5302" spans="14:19">
      <c r="N5302" s="171" t="str">
        <f t="shared" si="252"/>
        <v>-</v>
      </c>
      <c r="O5302" s="172" t="str">
        <f>IF(B5302="NET","",IF(B5302="","",IFERROR(VLOOKUP(N5302,EAN!$A:$B,2,FALSE),"MANGLER - MÅ OPPDATERE EAN-FANEN")))</f>
        <v/>
      </c>
      <c r="P5302" s="171">
        <f t="shared" si="253"/>
        <v>0</v>
      </c>
      <c r="Q5302" s="171">
        <f t="shared" si="254"/>
        <v>0</v>
      </c>
      <c r="S5302" s="102" t="str">
        <f>IF(B5302="NET","",IFERROR(VLOOKUP(O5302,'2) Order Form'!$V$9:$V$905,1,FALSE),"Ikke med I order form"))</f>
        <v>Ikke med I order form</v>
      </c>
    </row>
    <row r="5303" spans="14:19">
      <c r="N5303" s="171" t="str">
        <f t="shared" si="252"/>
        <v>-</v>
      </c>
      <c r="O5303" s="172" t="str">
        <f>IF(B5303="NET","",IF(B5303="","",IFERROR(VLOOKUP(N5303,EAN!$A:$B,2,FALSE),"MANGLER - MÅ OPPDATERE EAN-FANEN")))</f>
        <v/>
      </c>
      <c r="P5303" s="171">
        <f t="shared" si="253"/>
        <v>0</v>
      </c>
      <c r="Q5303" s="171">
        <f t="shared" si="254"/>
        <v>0</v>
      </c>
      <c r="S5303" s="102" t="str">
        <f>IF(B5303="NET","",IFERROR(VLOOKUP(O5303,'2) Order Form'!$V$9:$V$905,1,FALSE),"Ikke med I order form"))</f>
        <v>Ikke med I order form</v>
      </c>
    </row>
    <row r="5304" spans="14:19">
      <c r="N5304" s="171" t="str">
        <f t="shared" si="252"/>
        <v>-</v>
      </c>
      <c r="O5304" s="172" t="str">
        <f>IF(B5304="NET","",IF(B5304="","",IFERROR(VLOOKUP(N5304,EAN!$A:$B,2,FALSE),"MANGLER - MÅ OPPDATERE EAN-FANEN")))</f>
        <v/>
      </c>
      <c r="P5304" s="171">
        <f t="shared" si="253"/>
        <v>0</v>
      </c>
      <c r="Q5304" s="171">
        <f t="shared" si="254"/>
        <v>0</v>
      </c>
      <c r="S5304" s="102" t="str">
        <f>IF(B5304="NET","",IFERROR(VLOOKUP(O5304,'2) Order Form'!$V$9:$V$905,1,FALSE),"Ikke med I order form"))</f>
        <v>Ikke med I order form</v>
      </c>
    </row>
    <row r="5305" spans="14:19">
      <c r="N5305" s="171" t="str">
        <f t="shared" si="252"/>
        <v>-</v>
      </c>
      <c r="O5305" s="172" t="str">
        <f>IF(B5305="NET","",IF(B5305="","",IFERROR(VLOOKUP(N5305,EAN!$A:$B,2,FALSE),"MANGLER - MÅ OPPDATERE EAN-FANEN")))</f>
        <v/>
      </c>
      <c r="P5305" s="171">
        <f t="shared" si="253"/>
        <v>0</v>
      </c>
      <c r="Q5305" s="171">
        <f t="shared" si="254"/>
        <v>0</v>
      </c>
      <c r="S5305" s="102" t="str">
        <f>IF(B5305="NET","",IFERROR(VLOOKUP(O5305,'2) Order Form'!$V$9:$V$905,1,FALSE),"Ikke med I order form"))</f>
        <v>Ikke med I order form</v>
      </c>
    </row>
    <row r="5306" spans="14:19">
      <c r="N5306" s="171" t="str">
        <f t="shared" si="252"/>
        <v>-</v>
      </c>
      <c r="O5306" s="172" t="str">
        <f>IF(B5306="NET","",IF(B5306="","",IFERROR(VLOOKUP(N5306,EAN!$A:$B,2,FALSE),"MANGLER - MÅ OPPDATERE EAN-FANEN")))</f>
        <v/>
      </c>
      <c r="P5306" s="171">
        <f t="shared" si="253"/>
        <v>0</v>
      </c>
      <c r="Q5306" s="171">
        <f t="shared" si="254"/>
        <v>0</v>
      </c>
      <c r="S5306" s="102" t="str">
        <f>IF(B5306="NET","",IFERROR(VLOOKUP(O5306,'2) Order Form'!$V$9:$V$905,1,FALSE),"Ikke med I order form"))</f>
        <v>Ikke med I order form</v>
      </c>
    </row>
    <row r="5307" spans="14:19">
      <c r="N5307" s="171" t="str">
        <f t="shared" si="252"/>
        <v>-</v>
      </c>
      <c r="O5307" s="172" t="str">
        <f>IF(B5307="NET","",IF(B5307="","",IFERROR(VLOOKUP(N5307,EAN!$A:$B,2,FALSE),"MANGLER - MÅ OPPDATERE EAN-FANEN")))</f>
        <v/>
      </c>
      <c r="P5307" s="171">
        <f t="shared" si="253"/>
        <v>0</v>
      </c>
      <c r="Q5307" s="171">
        <f t="shared" si="254"/>
        <v>0</v>
      </c>
      <c r="S5307" s="102" t="str">
        <f>IF(B5307="NET","",IFERROR(VLOOKUP(O5307,'2) Order Form'!$V$9:$V$905,1,FALSE),"Ikke med I order form"))</f>
        <v>Ikke med I order form</v>
      </c>
    </row>
    <row r="5308" spans="14:19">
      <c r="N5308" s="171" t="str">
        <f t="shared" si="252"/>
        <v>-</v>
      </c>
      <c r="O5308" s="172" t="str">
        <f>IF(B5308="NET","",IF(B5308="","",IFERROR(VLOOKUP(N5308,EAN!$A:$B,2,FALSE),"MANGLER - MÅ OPPDATERE EAN-FANEN")))</f>
        <v/>
      </c>
      <c r="P5308" s="171">
        <f t="shared" si="253"/>
        <v>0</v>
      </c>
      <c r="Q5308" s="171">
        <f t="shared" si="254"/>
        <v>0</v>
      </c>
      <c r="S5308" s="102" t="str">
        <f>IF(B5308="NET","",IFERROR(VLOOKUP(O5308,'2) Order Form'!$V$9:$V$905,1,FALSE),"Ikke med I order form"))</f>
        <v>Ikke med I order form</v>
      </c>
    </row>
    <row r="5309" spans="14:19">
      <c r="N5309" s="171" t="str">
        <f t="shared" si="252"/>
        <v>-</v>
      </c>
      <c r="O5309" s="172" t="str">
        <f>IF(B5309="NET","",IF(B5309="","",IFERROR(VLOOKUP(N5309,EAN!$A:$B,2,FALSE),"MANGLER - MÅ OPPDATERE EAN-FANEN")))</f>
        <v/>
      </c>
      <c r="P5309" s="171">
        <f t="shared" si="253"/>
        <v>0</v>
      </c>
      <c r="Q5309" s="171">
        <f t="shared" si="254"/>
        <v>0</v>
      </c>
      <c r="S5309" s="102" t="str">
        <f>IF(B5309="NET","",IFERROR(VLOOKUP(O5309,'2) Order Form'!$V$9:$V$905,1,FALSE),"Ikke med I order form"))</f>
        <v>Ikke med I order form</v>
      </c>
    </row>
    <row r="5310" spans="14:19">
      <c r="N5310" s="171" t="str">
        <f t="shared" si="252"/>
        <v>-</v>
      </c>
      <c r="O5310" s="172" t="str">
        <f>IF(B5310="NET","",IF(B5310="","",IFERROR(VLOOKUP(N5310,EAN!$A:$B,2,FALSE),"MANGLER - MÅ OPPDATERE EAN-FANEN")))</f>
        <v/>
      </c>
      <c r="P5310" s="171">
        <f t="shared" si="253"/>
        <v>0</v>
      </c>
      <c r="Q5310" s="171">
        <f t="shared" si="254"/>
        <v>0</v>
      </c>
      <c r="S5310" s="102" t="str">
        <f>IF(B5310="NET","",IFERROR(VLOOKUP(O5310,'2) Order Form'!$V$9:$V$905,1,FALSE),"Ikke med I order form"))</f>
        <v>Ikke med I order form</v>
      </c>
    </row>
    <row r="5311" spans="14:19">
      <c r="N5311" s="171" t="str">
        <f t="shared" si="252"/>
        <v>-</v>
      </c>
      <c r="O5311" s="172" t="str">
        <f>IF(B5311="NET","",IF(B5311="","",IFERROR(VLOOKUP(N5311,EAN!$A:$B,2,FALSE),"MANGLER - MÅ OPPDATERE EAN-FANEN")))</f>
        <v/>
      </c>
      <c r="P5311" s="171">
        <f t="shared" si="253"/>
        <v>0</v>
      </c>
      <c r="Q5311" s="171">
        <f t="shared" si="254"/>
        <v>0</v>
      </c>
      <c r="S5311" s="102" t="str">
        <f>IF(B5311="NET","",IFERROR(VLOOKUP(O5311,'2) Order Form'!$V$9:$V$905,1,FALSE),"Ikke med I order form"))</f>
        <v>Ikke med I order form</v>
      </c>
    </row>
    <row r="5312" spans="14:19">
      <c r="N5312" s="171" t="str">
        <f t="shared" si="252"/>
        <v>-</v>
      </c>
      <c r="O5312" s="172" t="str">
        <f>IF(B5312="NET","",IF(B5312="","",IFERROR(VLOOKUP(N5312,EAN!$A:$B,2,FALSE),"MANGLER - MÅ OPPDATERE EAN-FANEN")))</f>
        <v/>
      </c>
      <c r="P5312" s="171">
        <f t="shared" si="253"/>
        <v>0</v>
      </c>
      <c r="Q5312" s="171">
        <f t="shared" si="254"/>
        <v>0</v>
      </c>
      <c r="S5312" s="102" t="str">
        <f>IF(B5312="NET","",IFERROR(VLOOKUP(O5312,'2) Order Form'!$V$9:$V$905,1,FALSE),"Ikke med I order form"))</f>
        <v>Ikke med I order form</v>
      </c>
    </row>
    <row r="5313" spans="14:19">
      <c r="N5313" s="171" t="str">
        <f t="shared" si="252"/>
        <v>-</v>
      </c>
      <c r="O5313" s="172" t="str">
        <f>IF(B5313="NET","",IF(B5313="","",IFERROR(VLOOKUP(N5313,EAN!$A:$B,2,FALSE),"MANGLER - MÅ OPPDATERE EAN-FANEN")))</f>
        <v/>
      </c>
      <c r="P5313" s="171">
        <f t="shared" si="253"/>
        <v>0</v>
      </c>
      <c r="Q5313" s="171">
        <f t="shared" si="254"/>
        <v>0</v>
      </c>
      <c r="S5313" s="102" t="str">
        <f>IF(B5313="NET","",IFERROR(VLOOKUP(O5313,'2) Order Form'!$V$9:$V$905,1,FALSE),"Ikke med I order form"))</f>
        <v>Ikke med I order form</v>
      </c>
    </row>
    <row r="5314" spans="14:19">
      <c r="N5314" s="171" t="str">
        <f t="shared" si="252"/>
        <v>-</v>
      </c>
      <c r="O5314" s="172" t="str">
        <f>IF(B5314="NET","",IF(B5314="","",IFERROR(VLOOKUP(N5314,EAN!$A:$B,2,FALSE),"MANGLER - MÅ OPPDATERE EAN-FANEN")))</f>
        <v/>
      </c>
      <c r="P5314" s="171">
        <f t="shared" si="253"/>
        <v>0</v>
      </c>
      <c r="Q5314" s="171">
        <f t="shared" si="254"/>
        <v>0</v>
      </c>
      <c r="S5314" s="102" t="str">
        <f>IF(B5314="NET","",IFERROR(VLOOKUP(O5314,'2) Order Form'!$V$9:$V$905,1,FALSE),"Ikke med I order form"))</f>
        <v>Ikke med I order form</v>
      </c>
    </row>
    <row r="5315" spans="14:19">
      <c r="N5315" s="171" t="str">
        <f t="shared" si="252"/>
        <v>-</v>
      </c>
      <c r="O5315" s="172" t="str">
        <f>IF(B5315="NET","",IF(B5315="","",IFERROR(VLOOKUP(N5315,EAN!$A:$B,2,FALSE),"MANGLER - MÅ OPPDATERE EAN-FANEN")))</f>
        <v/>
      </c>
      <c r="P5315" s="171">
        <f t="shared" si="253"/>
        <v>0</v>
      </c>
      <c r="Q5315" s="171">
        <f t="shared" si="254"/>
        <v>0</v>
      </c>
      <c r="S5315" s="102" t="str">
        <f>IF(B5315="NET","",IFERROR(VLOOKUP(O5315,'2) Order Form'!$V$9:$V$905,1,FALSE),"Ikke med I order form"))</f>
        <v>Ikke med I order form</v>
      </c>
    </row>
    <row r="5316" spans="14:19">
      <c r="N5316" s="171" t="str">
        <f t="shared" si="252"/>
        <v>-</v>
      </c>
      <c r="O5316" s="172" t="str">
        <f>IF(B5316="NET","",IF(B5316="","",IFERROR(VLOOKUP(N5316,EAN!$A:$B,2,FALSE),"MANGLER - MÅ OPPDATERE EAN-FANEN")))</f>
        <v/>
      </c>
      <c r="P5316" s="171">
        <f t="shared" si="253"/>
        <v>0</v>
      </c>
      <c r="Q5316" s="171">
        <f t="shared" si="254"/>
        <v>0</v>
      </c>
      <c r="S5316" s="102" t="str">
        <f>IF(B5316="NET","",IFERROR(VLOOKUP(O5316,'2) Order Form'!$V$9:$V$905,1,FALSE),"Ikke med I order form"))</f>
        <v>Ikke med I order form</v>
      </c>
    </row>
    <row r="5317" spans="14:19">
      <c r="N5317" s="171" t="str">
        <f t="shared" si="252"/>
        <v>-</v>
      </c>
      <c r="O5317" s="172" t="str">
        <f>IF(B5317="NET","",IF(B5317="","",IFERROR(VLOOKUP(N5317,EAN!$A:$B,2,FALSE),"MANGLER - MÅ OPPDATERE EAN-FANEN")))</f>
        <v/>
      </c>
      <c r="P5317" s="171">
        <f t="shared" si="253"/>
        <v>0</v>
      </c>
      <c r="Q5317" s="171">
        <f t="shared" si="254"/>
        <v>0</v>
      </c>
      <c r="S5317" s="102" t="str">
        <f>IF(B5317="NET","",IFERROR(VLOOKUP(O5317,'2) Order Form'!$V$9:$V$905,1,FALSE),"Ikke med I order form"))</f>
        <v>Ikke med I order form</v>
      </c>
    </row>
    <row r="5318" spans="14:19">
      <c r="N5318" s="171" t="str">
        <f t="shared" si="252"/>
        <v>-</v>
      </c>
      <c r="O5318" s="172" t="str">
        <f>IF(B5318="NET","",IF(B5318="","",IFERROR(VLOOKUP(N5318,EAN!$A:$B,2,FALSE),"MANGLER - MÅ OPPDATERE EAN-FANEN")))</f>
        <v/>
      </c>
      <c r="P5318" s="171">
        <f t="shared" si="253"/>
        <v>0</v>
      </c>
      <c r="Q5318" s="171">
        <f t="shared" si="254"/>
        <v>0</v>
      </c>
      <c r="S5318" s="102" t="str">
        <f>IF(B5318="NET","",IFERROR(VLOOKUP(O5318,'2) Order Form'!$V$9:$V$905,1,FALSE),"Ikke med I order form"))</f>
        <v>Ikke med I order form</v>
      </c>
    </row>
    <row r="5319" spans="14:19">
      <c r="N5319" s="171" t="str">
        <f t="shared" si="252"/>
        <v>-</v>
      </c>
      <c r="O5319" s="172" t="str">
        <f>IF(B5319="NET","",IF(B5319="","",IFERROR(VLOOKUP(N5319,EAN!$A:$B,2,FALSE),"MANGLER - MÅ OPPDATERE EAN-FANEN")))</f>
        <v/>
      </c>
      <c r="P5319" s="171">
        <f t="shared" si="253"/>
        <v>0</v>
      </c>
      <c r="Q5319" s="171">
        <f t="shared" si="254"/>
        <v>0</v>
      </c>
      <c r="S5319" s="102" t="str">
        <f>IF(B5319="NET","",IFERROR(VLOOKUP(O5319,'2) Order Form'!$V$9:$V$905,1,FALSE),"Ikke med I order form"))</f>
        <v>Ikke med I order form</v>
      </c>
    </row>
    <row r="5320" spans="14:19">
      <c r="N5320" s="171" t="str">
        <f t="shared" si="252"/>
        <v>-</v>
      </c>
      <c r="O5320" s="172" t="str">
        <f>IF(B5320="NET","",IF(B5320="","",IFERROR(VLOOKUP(N5320,EAN!$A:$B,2,FALSE),"MANGLER - MÅ OPPDATERE EAN-FANEN")))</f>
        <v/>
      </c>
      <c r="P5320" s="171">
        <f t="shared" si="253"/>
        <v>0</v>
      </c>
      <c r="Q5320" s="171">
        <f t="shared" si="254"/>
        <v>0</v>
      </c>
      <c r="S5320" s="102" t="str">
        <f>IF(B5320="NET","",IFERROR(VLOOKUP(O5320,'2) Order Form'!$V$9:$V$905,1,FALSE),"Ikke med I order form"))</f>
        <v>Ikke med I order form</v>
      </c>
    </row>
    <row r="5321" spans="14:19">
      <c r="N5321" s="171" t="str">
        <f t="shared" si="252"/>
        <v>-</v>
      </c>
      <c r="O5321" s="172" t="str">
        <f>IF(B5321="NET","",IF(B5321="","",IFERROR(VLOOKUP(N5321,EAN!$A:$B,2,FALSE),"MANGLER - MÅ OPPDATERE EAN-FANEN")))</f>
        <v/>
      </c>
      <c r="P5321" s="171">
        <f t="shared" si="253"/>
        <v>0</v>
      </c>
      <c r="Q5321" s="171">
        <f t="shared" si="254"/>
        <v>0</v>
      </c>
      <c r="S5321" s="102" t="str">
        <f>IF(B5321="NET","",IFERROR(VLOOKUP(O5321,'2) Order Form'!$V$9:$V$905,1,FALSE),"Ikke med I order form"))</f>
        <v>Ikke med I order form</v>
      </c>
    </row>
    <row r="5322" spans="14:19">
      <c r="N5322" s="171" t="str">
        <f t="shared" si="252"/>
        <v>-</v>
      </c>
      <c r="O5322" s="172" t="str">
        <f>IF(B5322="NET","",IF(B5322="","",IFERROR(VLOOKUP(N5322,EAN!$A:$B,2,FALSE),"MANGLER - MÅ OPPDATERE EAN-FANEN")))</f>
        <v/>
      </c>
      <c r="P5322" s="171">
        <f t="shared" si="253"/>
        <v>0</v>
      </c>
      <c r="Q5322" s="171">
        <f t="shared" si="254"/>
        <v>0</v>
      </c>
      <c r="S5322" s="102" t="str">
        <f>IF(B5322="NET","",IFERROR(VLOOKUP(O5322,'2) Order Form'!$V$9:$V$905,1,FALSE),"Ikke med I order form"))</f>
        <v>Ikke med I order form</v>
      </c>
    </row>
    <row r="5323" spans="14:19">
      <c r="N5323" s="171" t="str">
        <f t="shared" ref="N5323:N5386" si="255">CONCATENATE(A5323,"-",D5323)</f>
        <v>-</v>
      </c>
      <c r="O5323" s="172" t="str">
        <f>IF(B5323="NET","",IF(B5323="","",IFERROR(VLOOKUP(N5323,EAN!$A:$B,2,FALSE),"MANGLER - MÅ OPPDATERE EAN-FANEN")))</f>
        <v/>
      </c>
      <c r="P5323" s="171">
        <f t="shared" ref="P5323:P5386" si="256">H5323</f>
        <v>0</v>
      </c>
      <c r="Q5323" s="171">
        <f t="shared" ref="Q5323:Q5386" si="257">L5323</f>
        <v>0</v>
      </c>
      <c r="S5323" s="102" t="str">
        <f>IF(B5323="NET","",IFERROR(VLOOKUP(O5323,'2) Order Form'!$V$9:$V$905,1,FALSE),"Ikke med I order form"))</f>
        <v>Ikke med I order form</v>
      </c>
    </row>
    <row r="5324" spans="14:19">
      <c r="N5324" s="171" t="str">
        <f t="shared" si="255"/>
        <v>-</v>
      </c>
      <c r="O5324" s="172" t="str">
        <f>IF(B5324="NET","",IF(B5324="","",IFERROR(VLOOKUP(N5324,EAN!$A:$B,2,FALSE),"MANGLER - MÅ OPPDATERE EAN-FANEN")))</f>
        <v/>
      </c>
      <c r="P5324" s="171">
        <f t="shared" si="256"/>
        <v>0</v>
      </c>
      <c r="Q5324" s="171">
        <f t="shared" si="257"/>
        <v>0</v>
      </c>
      <c r="S5324" s="102" t="str">
        <f>IF(B5324="NET","",IFERROR(VLOOKUP(O5324,'2) Order Form'!$V$9:$V$905,1,FALSE),"Ikke med I order form"))</f>
        <v>Ikke med I order form</v>
      </c>
    </row>
    <row r="5325" spans="14:19">
      <c r="N5325" s="171" t="str">
        <f t="shared" si="255"/>
        <v>-</v>
      </c>
      <c r="O5325" s="172" t="str">
        <f>IF(B5325="NET","",IF(B5325="","",IFERROR(VLOOKUP(N5325,EAN!$A:$B,2,FALSE),"MANGLER - MÅ OPPDATERE EAN-FANEN")))</f>
        <v/>
      </c>
      <c r="P5325" s="171">
        <f t="shared" si="256"/>
        <v>0</v>
      </c>
      <c r="Q5325" s="171">
        <f t="shared" si="257"/>
        <v>0</v>
      </c>
      <c r="S5325" s="102" t="str">
        <f>IF(B5325="NET","",IFERROR(VLOOKUP(O5325,'2) Order Form'!$V$9:$V$905,1,FALSE),"Ikke med I order form"))</f>
        <v>Ikke med I order form</v>
      </c>
    </row>
    <row r="5326" spans="14:19">
      <c r="N5326" s="171" t="str">
        <f t="shared" si="255"/>
        <v>-</v>
      </c>
      <c r="O5326" s="172" t="str">
        <f>IF(B5326="NET","",IF(B5326="","",IFERROR(VLOOKUP(N5326,EAN!$A:$B,2,FALSE),"MANGLER - MÅ OPPDATERE EAN-FANEN")))</f>
        <v/>
      </c>
      <c r="P5326" s="171">
        <f t="shared" si="256"/>
        <v>0</v>
      </c>
      <c r="Q5326" s="171">
        <f t="shared" si="257"/>
        <v>0</v>
      </c>
      <c r="S5326" s="102" t="str">
        <f>IF(B5326="NET","",IFERROR(VLOOKUP(O5326,'2) Order Form'!$V$9:$V$905,1,FALSE),"Ikke med I order form"))</f>
        <v>Ikke med I order form</v>
      </c>
    </row>
    <row r="5327" spans="14:19">
      <c r="N5327" s="171" t="str">
        <f t="shared" si="255"/>
        <v>-</v>
      </c>
      <c r="O5327" s="172" t="str">
        <f>IF(B5327="NET","",IF(B5327="","",IFERROR(VLOOKUP(N5327,EAN!$A:$B,2,FALSE),"MANGLER - MÅ OPPDATERE EAN-FANEN")))</f>
        <v/>
      </c>
      <c r="P5327" s="171">
        <f t="shared" si="256"/>
        <v>0</v>
      </c>
      <c r="Q5327" s="171">
        <f t="shared" si="257"/>
        <v>0</v>
      </c>
      <c r="S5327" s="102" t="str">
        <f>IF(B5327="NET","",IFERROR(VLOOKUP(O5327,'2) Order Form'!$V$9:$V$905,1,FALSE),"Ikke med I order form"))</f>
        <v>Ikke med I order form</v>
      </c>
    </row>
    <row r="5328" spans="14:19">
      <c r="N5328" s="171" t="str">
        <f t="shared" si="255"/>
        <v>-</v>
      </c>
      <c r="O5328" s="172" t="str">
        <f>IF(B5328="NET","",IF(B5328="","",IFERROR(VLOOKUP(N5328,EAN!$A:$B,2,FALSE),"MANGLER - MÅ OPPDATERE EAN-FANEN")))</f>
        <v/>
      </c>
      <c r="P5328" s="171">
        <f t="shared" si="256"/>
        <v>0</v>
      </c>
      <c r="Q5328" s="171">
        <f t="shared" si="257"/>
        <v>0</v>
      </c>
      <c r="S5328" s="102" t="str">
        <f>IF(B5328="NET","",IFERROR(VLOOKUP(O5328,'2) Order Form'!$V$9:$V$905,1,FALSE),"Ikke med I order form"))</f>
        <v>Ikke med I order form</v>
      </c>
    </row>
    <row r="5329" spans="14:19">
      <c r="N5329" s="171" t="str">
        <f t="shared" si="255"/>
        <v>-</v>
      </c>
      <c r="O5329" s="172" t="str">
        <f>IF(B5329="NET","",IF(B5329="","",IFERROR(VLOOKUP(N5329,EAN!$A:$B,2,FALSE),"MANGLER - MÅ OPPDATERE EAN-FANEN")))</f>
        <v/>
      </c>
      <c r="P5329" s="171">
        <f t="shared" si="256"/>
        <v>0</v>
      </c>
      <c r="Q5329" s="171">
        <f t="shared" si="257"/>
        <v>0</v>
      </c>
      <c r="S5329" s="102" t="str">
        <f>IF(B5329="NET","",IFERROR(VLOOKUP(O5329,'2) Order Form'!$V$9:$V$905,1,FALSE),"Ikke med I order form"))</f>
        <v>Ikke med I order form</v>
      </c>
    </row>
    <row r="5330" spans="14:19">
      <c r="N5330" s="171" t="str">
        <f t="shared" si="255"/>
        <v>-</v>
      </c>
      <c r="O5330" s="172" t="str">
        <f>IF(B5330="NET","",IF(B5330="","",IFERROR(VLOOKUP(N5330,EAN!$A:$B,2,FALSE),"MANGLER - MÅ OPPDATERE EAN-FANEN")))</f>
        <v/>
      </c>
      <c r="P5330" s="171">
        <f t="shared" si="256"/>
        <v>0</v>
      </c>
      <c r="Q5330" s="171">
        <f t="shared" si="257"/>
        <v>0</v>
      </c>
      <c r="S5330" s="102" t="str">
        <f>IF(B5330="NET","",IFERROR(VLOOKUP(O5330,'2) Order Form'!$V$9:$V$905,1,FALSE),"Ikke med I order form"))</f>
        <v>Ikke med I order form</v>
      </c>
    </row>
    <row r="5331" spans="14:19">
      <c r="N5331" s="171" t="str">
        <f t="shared" si="255"/>
        <v>-</v>
      </c>
      <c r="O5331" s="172" t="str">
        <f>IF(B5331="NET","",IF(B5331="","",IFERROR(VLOOKUP(N5331,EAN!$A:$B,2,FALSE),"MANGLER - MÅ OPPDATERE EAN-FANEN")))</f>
        <v/>
      </c>
      <c r="P5331" s="171">
        <f t="shared" si="256"/>
        <v>0</v>
      </c>
      <c r="Q5331" s="171">
        <f t="shared" si="257"/>
        <v>0</v>
      </c>
      <c r="S5331" s="102" t="str">
        <f>IF(B5331="NET","",IFERROR(VLOOKUP(O5331,'2) Order Form'!$V$9:$V$905,1,FALSE),"Ikke med I order form"))</f>
        <v>Ikke med I order form</v>
      </c>
    </row>
    <row r="5332" spans="14:19">
      <c r="N5332" s="171" t="str">
        <f t="shared" si="255"/>
        <v>-</v>
      </c>
      <c r="O5332" s="172" t="str">
        <f>IF(B5332="NET","",IF(B5332="","",IFERROR(VLOOKUP(N5332,EAN!$A:$B,2,FALSE),"MANGLER - MÅ OPPDATERE EAN-FANEN")))</f>
        <v/>
      </c>
      <c r="P5332" s="171">
        <f t="shared" si="256"/>
        <v>0</v>
      </c>
      <c r="Q5332" s="171">
        <f t="shared" si="257"/>
        <v>0</v>
      </c>
      <c r="S5332" s="102" t="str">
        <f>IF(B5332="NET","",IFERROR(VLOOKUP(O5332,'2) Order Form'!$V$9:$V$905,1,FALSE),"Ikke med I order form"))</f>
        <v>Ikke med I order form</v>
      </c>
    </row>
    <row r="5333" spans="14:19">
      <c r="N5333" s="171" t="str">
        <f t="shared" si="255"/>
        <v>-</v>
      </c>
      <c r="O5333" s="172" t="str">
        <f>IF(B5333="NET","",IF(B5333="","",IFERROR(VLOOKUP(N5333,EAN!$A:$B,2,FALSE),"MANGLER - MÅ OPPDATERE EAN-FANEN")))</f>
        <v/>
      </c>
      <c r="P5333" s="171">
        <f t="shared" si="256"/>
        <v>0</v>
      </c>
      <c r="Q5333" s="171">
        <f t="shared" si="257"/>
        <v>0</v>
      </c>
      <c r="S5333" s="102" t="str">
        <f>IF(B5333="NET","",IFERROR(VLOOKUP(O5333,'2) Order Form'!$V$9:$V$905,1,FALSE),"Ikke med I order form"))</f>
        <v>Ikke med I order form</v>
      </c>
    </row>
    <row r="5334" spans="14:19">
      <c r="N5334" s="171" t="str">
        <f t="shared" si="255"/>
        <v>-</v>
      </c>
      <c r="O5334" s="172" t="str">
        <f>IF(B5334="NET","",IF(B5334="","",IFERROR(VLOOKUP(N5334,EAN!$A:$B,2,FALSE),"MANGLER - MÅ OPPDATERE EAN-FANEN")))</f>
        <v/>
      </c>
      <c r="P5334" s="171">
        <f t="shared" si="256"/>
        <v>0</v>
      </c>
      <c r="Q5334" s="171">
        <f t="shared" si="257"/>
        <v>0</v>
      </c>
      <c r="S5334" s="102" t="str">
        <f>IF(B5334="NET","",IFERROR(VLOOKUP(O5334,'2) Order Form'!$V$9:$V$905,1,FALSE),"Ikke med I order form"))</f>
        <v>Ikke med I order form</v>
      </c>
    </row>
    <row r="5335" spans="14:19">
      <c r="N5335" s="171" t="str">
        <f t="shared" si="255"/>
        <v>-</v>
      </c>
      <c r="O5335" s="172" t="str">
        <f>IF(B5335="NET","",IF(B5335="","",IFERROR(VLOOKUP(N5335,EAN!$A:$B,2,FALSE),"MANGLER - MÅ OPPDATERE EAN-FANEN")))</f>
        <v/>
      </c>
      <c r="P5335" s="171">
        <f t="shared" si="256"/>
        <v>0</v>
      </c>
      <c r="Q5335" s="171">
        <f t="shared" si="257"/>
        <v>0</v>
      </c>
      <c r="S5335" s="102" t="str">
        <f>IF(B5335="NET","",IFERROR(VLOOKUP(O5335,'2) Order Form'!$V$9:$V$905,1,FALSE),"Ikke med I order form"))</f>
        <v>Ikke med I order form</v>
      </c>
    </row>
    <row r="5336" spans="14:19">
      <c r="N5336" s="171" t="str">
        <f t="shared" si="255"/>
        <v>-</v>
      </c>
      <c r="O5336" s="172" t="str">
        <f>IF(B5336="NET","",IF(B5336="","",IFERROR(VLOOKUP(N5336,EAN!$A:$B,2,FALSE),"MANGLER - MÅ OPPDATERE EAN-FANEN")))</f>
        <v/>
      </c>
      <c r="P5336" s="171">
        <f t="shared" si="256"/>
        <v>0</v>
      </c>
      <c r="Q5336" s="171">
        <f t="shared" si="257"/>
        <v>0</v>
      </c>
      <c r="S5336" s="102" t="str">
        <f>IF(B5336="NET","",IFERROR(VLOOKUP(O5336,'2) Order Form'!$V$9:$V$905,1,FALSE),"Ikke med I order form"))</f>
        <v>Ikke med I order form</v>
      </c>
    </row>
    <row r="5337" spans="14:19">
      <c r="N5337" s="171" t="str">
        <f t="shared" si="255"/>
        <v>-</v>
      </c>
      <c r="O5337" s="172" t="str">
        <f>IF(B5337="NET","",IF(B5337="","",IFERROR(VLOOKUP(N5337,EAN!$A:$B,2,FALSE),"MANGLER - MÅ OPPDATERE EAN-FANEN")))</f>
        <v/>
      </c>
      <c r="P5337" s="171">
        <f t="shared" si="256"/>
        <v>0</v>
      </c>
      <c r="Q5337" s="171">
        <f t="shared" si="257"/>
        <v>0</v>
      </c>
      <c r="S5337" s="102" t="str">
        <f>IF(B5337="NET","",IFERROR(VLOOKUP(O5337,'2) Order Form'!$V$9:$V$905,1,FALSE),"Ikke med I order form"))</f>
        <v>Ikke med I order form</v>
      </c>
    </row>
    <row r="5338" spans="14:19">
      <c r="N5338" s="171" t="str">
        <f t="shared" si="255"/>
        <v>-</v>
      </c>
      <c r="O5338" s="172" t="str">
        <f>IF(B5338="NET","",IF(B5338="","",IFERROR(VLOOKUP(N5338,EAN!$A:$B,2,FALSE),"MANGLER - MÅ OPPDATERE EAN-FANEN")))</f>
        <v/>
      </c>
      <c r="P5338" s="171">
        <f t="shared" si="256"/>
        <v>0</v>
      </c>
      <c r="Q5338" s="171">
        <f t="shared" si="257"/>
        <v>0</v>
      </c>
      <c r="S5338" s="102" t="str">
        <f>IF(B5338="NET","",IFERROR(VLOOKUP(O5338,'2) Order Form'!$V$9:$V$905,1,FALSE),"Ikke med I order form"))</f>
        <v>Ikke med I order form</v>
      </c>
    </row>
    <row r="5339" spans="14:19">
      <c r="N5339" s="171" t="str">
        <f t="shared" si="255"/>
        <v>-</v>
      </c>
      <c r="O5339" s="172" t="str">
        <f>IF(B5339="NET","",IF(B5339="","",IFERROR(VLOOKUP(N5339,EAN!$A:$B,2,FALSE),"MANGLER - MÅ OPPDATERE EAN-FANEN")))</f>
        <v/>
      </c>
      <c r="P5339" s="171">
        <f t="shared" si="256"/>
        <v>0</v>
      </c>
      <c r="Q5339" s="171">
        <f t="shared" si="257"/>
        <v>0</v>
      </c>
      <c r="S5339" s="102" t="str">
        <f>IF(B5339="NET","",IFERROR(VLOOKUP(O5339,'2) Order Form'!$V$9:$V$905,1,FALSE),"Ikke med I order form"))</f>
        <v>Ikke med I order form</v>
      </c>
    </row>
    <row r="5340" spans="14:19">
      <c r="N5340" s="171" t="str">
        <f t="shared" si="255"/>
        <v>-</v>
      </c>
      <c r="O5340" s="172" t="str">
        <f>IF(B5340="NET","",IF(B5340="","",IFERROR(VLOOKUP(N5340,EAN!$A:$B,2,FALSE),"MANGLER - MÅ OPPDATERE EAN-FANEN")))</f>
        <v/>
      </c>
      <c r="P5340" s="171">
        <f t="shared" si="256"/>
        <v>0</v>
      </c>
      <c r="Q5340" s="171">
        <f t="shared" si="257"/>
        <v>0</v>
      </c>
      <c r="S5340" s="102" t="str">
        <f>IF(B5340="NET","",IFERROR(VLOOKUP(O5340,'2) Order Form'!$V$9:$V$905,1,FALSE),"Ikke med I order form"))</f>
        <v>Ikke med I order form</v>
      </c>
    </row>
    <row r="5341" spans="14:19">
      <c r="N5341" s="171" t="str">
        <f t="shared" si="255"/>
        <v>-</v>
      </c>
      <c r="O5341" s="172" t="str">
        <f>IF(B5341="NET","",IF(B5341="","",IFERROR(VLOOKUP(N5341,EAN!$A:$B,2,FALSE),"MANGLER - MÅ OPPDATERE EAN-FANEN")))</f>
        <v/>
      </c>
      <c r="P5341" s="171">
        <f t="shared" si="256"/>
        <v>0</v>
      </c>
      <c r="Q5341" s="171">
        <f t="shared" si="257"/>
        <v>0</v>
      </c>
      <c r="S5341" s="102" t="str">
        <f>IF(B5341="NET","",IFERROR(VLOOKUP(O5341,'2) Order Form'!$V$9:$V$905,1,FALSE),"Ikke med I order form"))</f>
        <v>Ikke med I order form</v>
      </c>
    </row>
    <row r="5342" spans="14:19">
      <c r="N5342" s="171" t="str">
        <f t="shared" si="255"/>
        <v>-</v>
      </c>
      <c r="O5342" s="172" t="str">
        <f>IF(B5342="NET","",IF(B5342="","",IFERROR(VLOOKUP(N5342,EAN!$A:$B,2,FALSE),"MANGLER - MÅ OPPDATERE EAN-FANEN")))</f>
        <v/>
      </c>
      <c r="P5342" s="171">
        <f t="shared" si="256"/>
        <v>0</v>
      </c>
      <c r="Q5342" s="171">
        <f t="shared" si="257"/>
        <v>0</v>
      </c>
      <c r="S5342" s="102" t="str">
        <f>IF(B5342="NET","",IFERROR(VLOOKUP(O5342,'2) Order Form'!$V$9:$V$905,1,FALSE),"Ikke med I order form"))</f>
        <v>Ikke med I order form</v>
      </c>
    </row>
    <row r="5343" spans="14:19">
      <c r="N5343" s="171" t="str">
        <f t="shared" si="255"/>
        <v>-</v>
      </c>
      <c r="O5343" s="172" t="str">
        <f>IF(B5343="NET","",IF(B5343="","",IFERROR(VLOOKUP(N5343,EAN!$A:$B,2,FALSE),"MANGLER - MÅ OPPDATERE EAN-FANEN")))</f>
        <v/>
      </c>
      <c r="P5343" s="171">
        <f t="shared" si="256"/>
        <v>0</v>
      </c>
      <c r="Q5343" s="171">
        <f t="shared" si="257"/>
        <v>0</v>
      </c>
      <c r="S5343" s="102" t="str">
        <f>IF(B5343="NET","",IFERROR(VLOOKUP(O5343,'2) Order Form'!$V$9:$V$905,1,FALSE),"Ikke med I order form"))</f>
        <v>Ikke med I order form</v>
      </c>
    </row>
    <row r="5344" spans="14:19">
      <c r="N5344" s="171" t="str">
        <f t="shared" si="255"/>
        <v>-</v>
      </c>
      <c r="O5344" s="172" t="str">
        <f>IF(B5344="NET","",IF(B5344="","",IFERROR(VLOOKUP(N5344,EAN!$A:$B,2,FALSE),"MANGLER - MÅ OPPDATERE EAN-FANEN")))</f>
        <v/>
      </c>
      <c r="P5344" s="171">
        <f t="shared" si="256"/>
        <v>0</v>
      </c>
      <c r="Q5344" s="171">
        <f t="shared" si="257"/>
        <v>0</v>
      </c>
      <c r="S5344" s="102" t="str">
        <f>IF(B5344="NET","",IFERROR(VLOOKUP(O5344,'2) Order Form'!$V$9:$V$905,1,FALSE),"Ikke med I order form"))</f>
        <v>Ikke med I order form</v>
      </c>
    </row>
    <row r="5345" spans="14:19">
      <c r="N5345" s="171" t="str">
        <f t="shared" si="255"/>
        <v>-</v>
      </c>
      <c r="O5345" s="172" t="str">
        <f>IF(B5345="NET","",IF(B5345="","",IFERROR(VLOOKUP(N5345,EAN!$A:$B,2,FALSE),"MANGLER - MÅ OPPDATERE EAN-FANEN")))</f>
        <v/>
      </c>
      <c r="P5345" s="171">
        <f t="shared" si="256"/>
        <v>0</v>
      </c>
      <c r="Q5345" s="171">
        <f t="shared" si="257"/>
        <v>0</v>
      </c>
      <c r="S5345" s="102" t="str">
        <f>IF(B5345="NET","",IFERROR(VLOOKUP(O5345,'2) Order Form'!$V$9:$V$905,1,FALSE),"Ikke med I order form"))</f>
        <v>Ikke med I order form</v>
      </c>
    </row>
    <row r="5346" spans="14:19">
      <c r="N5346" s="171" t="str">
        <f t="shared" si="255"/>
        <v>-</v>
      </c>
      <c r="O5346" s="172" t="str">
        <f>IF(B5346="NET","",IF(B5346="","",IFERROR(VLOOKUP(N5346,EAN!$A:$B,2,FALSE),"MANGLER - MÅ OPPDATERE EAN-FANEN")))</f>
        <v/>
      </c>
      <c r="P5346" s="171">
        <f t="shared" si="256"/>
        <v>0</v>
      </c>
      <c r="Q5346" s="171">
        <f t="shared" si="257"/>
        <v>0</v>
      </c>
      <c r="S5346" s="102" t="str">
        <f>IF(B5346="NET","",IFERROR(VLOOKUP(O5346,'2) Order Form'!$V$9:$V$905,1,FALSE),"Ikke med I order form"))</f>
        <v>Ikke med I order form</v>
      </c>
    </row>
    <row r="5347" spans="14:19">
      <c r="N5347" s="171" t="str">
        <f t="shared" si="255"/>
        <v>-</v>
      </c>
      <c r="O5347" s="172" t="str">
        <f>IF(B5347="NET","",IF(B5347="","",IFERROR(VLOOKUP(N5347,EAN!$A:$B,2,FALSE),"MANGLER - MÅ OPPDATERE EAN-FANEN")))</f>
        <v/>
      </c>
      <c r="P5347" s="171">
        <f t="shared" si="256"/>
        <v>0</v>
      </c>
      <c r="Q5347" s="171">
        <f t="shared" si="257"/>
        <v>0</v>
      </c>
      <c r="S5347" s="102" t="str">
        <f>IF(B5347="NET","",IFERROR(VLOOKUP(O5347,'2) Order Form'!$V$9:$V$905,1,FALSE),"Ikke med I order form"))</f>
        <v>Ikke med I order form</v>
      </c>
    </row>
    <row r="5348" spans="14:19">
      <c r="N5348" s="171" t="str">
        <f t="shared" si="255"/>
        <v>-</v>
      </c>
      <c r="O5348" s="172" t="str">
        <f>IF(B5348="NET","",IF(B5348="","",IFERROR(VLOOKUP(N5348,EAN!$A:$B,2,FALSE),"MANGLER - MÅ OPPDATERE EAN-FANEN")))</f>
        <v/>
      </c>
      <c r="P5348" s="171">
        <f t="shared" si="256"/>
        <v>0</v>
      </c>
      <c r="Q5348" s="171">
        <f t="shared" si="257"/>
        <v>0</v>
      </c>
      <c r="S5348" s="102" t="str">
        <f>IF(B5348="NET","",IFERROR(VLOOKUP(O5348,'2) Order Form'!$V$9:$V$905,1,FALSE),"Ikke med I order form"))</f>
        <v>Ikke med I order form</v>
      </c>
    </row>
    <row r="5349" spans="14:19">
      <c r="N5349" s="171" t="str">
        <f t="shared" si="255"/>
        <v>-</v>
      </c>
      <c r="O5349" s="172" t="str">
        <f>IF(B5349="NET","",IF(B5349="","",IFERROR(VLOOKUP(N5349,EAN!$A:$B,2,FALSE),"MANGLER - MÅ OPPDATERE EAN-FANEN")))</f>
        <v/>
      </c>
      <c r="P5349" s="171">
        <f t="shared" si="256"/>
        <v>0</v>
      </c>
      <c r="Q5349" s="171">
        <f t="shared" si="257"/>
        <v>0</v>
      </c>
      <c r="S5349" s="102" t="str">
        <f>IF(B5349="NET","",IFERROR(VLOOKUP(O5349,'2) Order Form'!$V$9:$V$905,1,FALSE),"Ikke med I order form"))</f>
        <v>Ikke med I order form</v>
      </c>
    </row>
    <row r="5350" spans="14:19">
      <c r="N5350" s="171" t="str">
        <f t="shared" si="255"/>
        <v>-</v>
      </c>
      <c r="O5350" s="172" t="str">
        <f>IF(B5350="NET","",IF(B5350="","",IFERROR(VLOOKUP(N5350,EAN!$A:$B,2,FALSE),"MANGLER - MÅ OPPDATERE EAN-FANEN")))</f>
        <v/>
      </c>
      <c r="P5350" s="171">
        <f t="shared" si="256"/>
        <v>0</v>
      </c>
      <c r="Q5350" s="171">
        <f t="shared" si="257"/>
        <v>0</v>
      </c>
      <c r="S5350" s="102" t="str">
        <f>IF(B5350="NET","",IFERROR(VLOOKUP(O5350,'2) Order Form'!$V$9:$V$905,1,FALSE),"Ikke med I order form"))</f>
        <v>Ikke med I order form</v>
      </c>
    </row>
    <row r="5351" spans="14:19">
      <c r="N5351" s="171" t="str">
        <f t="shared" si="255"/>
        <v>-</v>
      </c>
      <c r="O5351" s="172" t="str">
        <f>IF(B5351="NET","",IF(B5351="","",IFERROR(VLOOKUP(N5351,EAN!$A:$B,2,FALSE),"MANGLER - MÅ OPPDATERE EAN-FANEN")))</f>
        <v/>
      </c>
      <c r="P5351" s="171">
        <f t="shared" si="256"/>
        <v>0</v>
      </c>
      <c r="Q5351" s="171">
        <f t="shared" si="257"/>
        <v>0</v>
      </c>
      <c r="S5351" s="102" t="str">
        <f>IF(B5351="NET","",IFERROR(VLOOKUP(O5351,'2) Order Form'!$V$9:$V$905,1,FALSE),"Ikke med I order form"))</f>
        <v>Ikke med I order form</v>
      </c>
    </row>
    <row r="5352" spans="14:19">
      <c r="N5352" s="171" t="str">
        <f t="shared" si="255"/>
        <v>-</v>
      </c>
      <c r="O5352" s="172" t="str">
        <f>IF(B5352="NET","",IF(B5352="","",IFERROR(VLOOKUP(N5352,EAN!$A:$B,2,FALSE),"MANGLER - MÅ OPPDATERE EAN-FANEN")))</f>
        <v/>
      </c>
      <c r="P5352" s="171">
        <f t="shared" si="256"/>
        <v>0</v>
      </c>
      <c r="Q5352" s="171">
        <f t="shared" si="257"/>
        <v>0</v>
      </c>
      <c r="S5352" s="102" t="str">
        <f>IF(B5352="NET","",IFERROR(VLOOKUP(O5352,'2) Order Form'!$V$9:$V$905,1,FALSE),"Ikke med I order form"))</f>
        <v>Ikke med I order form</v>
      </c>
    </row>
    <row r="5353" spans="14:19">
      <c r="N5353" s="171" t="str">
        <f t="shared" si="255"/>
        <v>-</v>
      </c>
      <c r="O5353" s="172" t="str">
        <f>IF(B5353="NET","",IF(B5353="","",IFERROR(VLOOKUP(N5353,EAN!$A:$B,2,FALSE),"MANGLER - MÅ OPPDATERE EAN-FANEN")))</f>
        <v/>
      </c>
      <c r="P5353" s="171">
        <f t="shared" si="256"/>
        <v>0</v>
      </c>
      <c r="Q5353" s="171">
        <f t="shared" si="257"/>
        <v>0</v>
      </c>
      <c r="S5353" s="102" t="str">
        <f>IF(B5353="NET","",IFERROR(VLOOKUP(O5353,'2) Order Form'!$V$9:$V$905,1,FALSE),"Ikke med I order form"))</f>
        <v>Ikke med I order form</v>
      </c>
    </row>
    <row r="5354" spans="14:19">
      <c r="N5354" s="171" t="str">
        <f t="shared" si="255"/>
        <v>-</v>
      </c>
      <c r="O5354" s="172" t="str">
        <f>IF(B5354="NET","",IF(B5354="","",IFERROR(VLOOKUP(N5354,EAN!$A:$B,2,FALSE),"MANGLER - MÅ OPPDATERE EAN-FANEN")))</f>
        <v/>
      </c>
      <c r="P5354" s="171">
        <f t="shared" si="256"/>
        <v>0</v>
      </c>
      <c r="Q5354" s="171">
        <f t="shared" si="257"/>
        <v>0</v>
      </c>
      <c r="S5354" s="102" t="str">
        <f>IF(B5354="NET","",IFERROR(VLOOKUP(O5354,'2) Order Form'!$V$9:$V$905,1,FALSE),"Ikke med I order form"))</f>
        <v>Ikke med I order form</v>
      </c>
    </row>
    <row r="5355" spans="14:19">
      <c r="N5355" s="171" t="str">
        <f t="shared" si="255"/>
        <v>-</v>
      </c>
      <c r="O5355" s="172" t="str">
        <f>IF(B5355="NET","",IF(B5355="","",IFERROR(VLOOKUP(N5355,EAN!$A:$B,2,FALSE),"MANGLER - MÅ OPPDATERE EAN-FANEN")))</f>
        <v/>
      </c>
      <c r="P5355" s="171">
        <f t="shared" si="256"/>
        <v>0</v>
      </c>
      <c r="Q5355" s="171">
        <f t="shared" si="257"/>
        <v>0</v>
      </c>
      <c r="S5355" s="102" t="str">
        <f>IF(B5355="NET","",IFERROR(VLOOKUP(O5355,'2) Order Form'!$V$9:$V$905,1,FALSE),"Ikke med I order form"))</f>
        <v>Ikke med I order form</v>
      </c>
    </row>
    <row r="5356" spans="14:19">
      <c r="N5356" s="171" t="str">
        <f t="shared" si="255"/>
        <v>-</v>
      </c>
      <c r="O5356" s="172" t="str">
        <f>IF(B5356="NET","",IF(B5356="","",IFERROR(VLOOKUP(N5356,EAN!$A:$B,2,FALSE),"MANGLER - MÅ OPPDATERE EAN-FANEN")))</f>
        <v/>
      </c>
      <c r="P5356" s="171">
        <f t="shared" si="256"/>
        <v>0</v>
      </c>
      <c r="Q5356" s="171">
        <f t="shared" si="257"/>
        <v>0</v>
      </c>
      <c r="S5356" s="102" t="str">
        <f>IF(B5356="NET","",IFERROR(VLOOKUP(O5356,'2) Order Form'!$V$9:$V$905,1,FALSE),"Ikke med I order form"))</f>
        <v>Ikke med I order form</v>
      </c>
    </row>
    <row r="5357" spans="14:19">
      <c r="N5357" s="171" t="str">
        <f t="shared" si="255"/>
        <v>-</v>
      </c>
      <c r="O5357" s="172" t="str">
        <f>IF(B5357="NET","",IF(B5357="","",IFERROR(VLOOKUP(N5357,EAN!$A:$B,2,FALSE),"MANGLER - MÅ OPPDATERE EAN-FANEN")))</f>
        <v/>
      </c>
      <c r="P5357" s="171">
        <f t="shared" si="256"/>
        <v>0</v>
      </c>
      <c r="Q5357" s="171">
        <f t="shared" si="257"/>
        <v>0</v>
      </c>
      <c r="S5357" s="102" t="str">
        <f>IF(B5357="NET","",IFERROR(VLOOKUP(O5357,'2) Order Form'!$V$9:$V$905,1,FALSE),"Ikke med I order form"))</f>
        <v>Ikke med I order form</v>
      </c>
    </row>
    <row r="5358" spans="14:19">
      <c r="N5358" s="171" t="str">
        <f t="shared" si="255"/>
        <v>-</v>
      </c>
      <c r="O5358" s="172" t="str">
        <f>IF(B5358="NET","",IF(B5358="","",IFERROR(VLOOKUP(N5358,EAN!$A:$B,2,FALSE),"MANGLER - MÅ OPPDATERE EAN-FANEN")))</f>
        <v/>
      </c>
      <c r="P5358" s="171">
        <f t="shared" si="256"/>
        <v>0</v>
      </c>
      <c r="Q5358" s="171">
        <f t="shared" si="257"/>
        <v>0</v>
      </c>
      <c r="S5358" s="102" t="str">
        <f>IF(B5358="NET","",IFERROR(VLOOKUP(O5358,'2) Order Form'!$V$9:$V$905,1,FALSE),"Ikke med I order form"))</f>
        <v>Ikke med I order form</v>
      </c>
    </row>
    <row r="5359" spans="14:19">
      <c r="N5359" s="171" t="str">
        <f t="shared" si="255"/>
        <v>-</v>
      </c>
      <c r="O5359" s="172" t="str">
        <f>IF(B5359="NET","",IF(B5359="","",IFERROR(VLOOKUP(N5359,EAN!$A:$B,2,FALSE),"MANGLER - MÅ OPPDATERE EAN-FANEN")))</f>
        <v/>
      </c>
      <c r="P5359" s="171">
        <f t="shared" si="256"/>
        <v>0</v>
      </c>
      <c r="Q5359" s="171">
        <f t="shared" si="257"/>
        <v>0</v>
      </c>
      <c r="S5359" s="102" t="str">
        <f>IF(B5359="NET","",IFERROR(VLOOKUP(O5359,'2) Order Form'!$V$9:$V$905,1,FALSE),"Ikke med I order form"))</f>
        <v>Ikke med I order form</v>
      </c>
    </row>
    <row r="5360" spans="14:19">
      <c r="N5360" s="171" t="str">
        <f t="shared" si="255"/>
        <v>-</v>
      </c>
      <c r="O5360" s="172" t="str">
        <f>IF(B5360="NET","",IF(B5360="","",IFERROR(VLOOKUP(N5360,EAN!$A:$B,2,FALSE),"MANGLER - MÅ OPPDATERE EAN-FANEN")))</f>
        <v/>
      </c>
      <c r="P5360" s="171">
        <f t="shared" si="256"/>
        <v>0</v>
      </c>
      <c r="Q5360" s="171">
        <f t="shared" si="257"/>
        <v>0</v>
      </c>
      <c r="S5360" s="102" t="str">
        <f>IF(B5360="NET","",IFERROR(VLOOKUP(O5360,'2) Order Form'!$V$9:$V$905,1,FALSE),"Ikke med I order form"))</f>
        <v>Ikke med I order form</v>
      </c>
    </row>
    <row r="5361" spans="14:19">
      <c r="N5361" s="171" t="str">
        <f t="shared" si="255"/>
        <v>-</v>
      </c>
      <c r="O5361" s="172" t="str">
        <f>IF(B5361="NET","",IF(B5361="","",IFERROR(VLOOKUP(N5361,EAN!$A:$B,2,FALSE),"MANGLER - MÅ OPPDATERE EAN-FANEN")))</f>
        <v/>
      </c>
      <c r="P5361" s="171">
        <f t="shared" si="256"/>
        <v>0</v>
      </c>
      <c r="Q5361" s="171">
        <f t="shared" si="257"/>
        <v>0</v>
      </c>
      <c r="S5361" s="102" t="str">
        <f>IF(B5361="NET","",IFERROR(VLOOKUP(O5361,'2) Order Form'!$V$9:$V$905,1,FALSE),"Ikke med I order form"))</f>
        <v>Ikke med I order form</v>
      </c>
    </row>
    <row r="5362" spans="14:19">
      <c r="N5362" s="171" t="str">
        <f t="shared" si="255"/>
        <v>-</v>
      </c>
      <c r="O5362" s="172" t="str">
        <f>IF(B5362="NET","",IF(B5362="","",IFERROR(VLOOKUP(N5362,EAN!$A:$B,2,FALSE),"MANGLER - MÅ OPPDATERE EAN-FANEN")))</f>
        <v/>
      </c>
      <c r="P5362" s="171">
        <f t="shared" si="256"/>
        <v>0</v>
      </c>
      <c r="Q5362" s="171">
        <f t="shared" si="257"/>
        <v>0</v>
      </c>
      <c r="S5362" s="102" t="str">
        <f>IF(B5362="NET","",IFERROR(VLOOKUP(O5362,'2) Order Form'!$V$9:$V$905,1,FALSE),"Ikke med I order form"))</f>
        <v>Ikke med I order form</v>
      </c>
    </row>
    <row r="5363" spans="14:19">
      <c r="N5363" s="171" t="str">
        <f t="shared" si="255"/>
        <v>-</v>
      </c>
      <c r="O5363" s="172" t="str">
        <f>IF(B5363="NET","",IF(B5363="","",IFERROR(VLOOKUP(N5363,EAN!$A:$B,2,FALSE),"MANGLER - MÅ OPPDATERE EAN-FANEN")))</f>
        <v/>
      </c>
      <c r="P5363" s="171">
        <f t="shared" si="256"/>
        <v>0</v>
      </c>
      <c r="Q5363" s="171">
        <f t="shared" si="257"/>
        <v>0</v>
      </c>
      <c r="S5363" s="102" t="str">
        <f>IF(B5363="NET","",IFERROR(VLOOKUP(O5363,'2) Order Form'!$V$9:$V$905,1,FALSE),"Ikke med I order form"))</f>
        <v>Ikke med I order form</v>
      </c>
    </row>
    <row r="5364" spans="14:19">
      <c r="N5364" s="171" t="str">
        <f t="shared" si="255"/>
        <v>-</v>
      </c>
      <c r="O5364" s="172" t="str">
        <f>IF(B5364="NET","",IF(B5364="","",IFERROR(VLOOKUP(N5364,EAN!$A:$B,2,FALSE),"MANGLER - MÅ OPPDATERE EAN-FANEN")))</f>
        <v/>
      </c>
      <c r="P5364" s="171">
        <f t="shared" si="256"/>
        <v>0</v>
      </c>
      <c r="Q5364" s="171">
        <f t="shared" si="257"/>
        <v>0</v>
      </c>
      <c r="S5364" s="102" t="str">
        <f>IF(B5364="NET","",IFERROR(VLOOKUP(O5364,'2) Order Form'!$V$9:$V$905,1,FALSE),"Ikke med I order form"))</f>
        <v>Ikke med I order form</v>
      </c>
    </row>
    <row r="5365" spans="14:19">
      <c r="N5365" s="171" t="str">
        <f t="shared" si="255"/>
        <v>-</v>
      </c>
      <c r="O5365" s="172" t="str">
        <f>IF(B5365="NET","",IF(B5365="","",IFERROR(VLOOKUP(N5365,EAN!$A:$B,2,FALSE),"MANGLER - MÅ OPPDATERE EAN-FANEN")))</f>
        <v/>
      </c>
      <c r="P5365" s="171">
        <f t="shared" si="256"/>
        <v>0</v>
      </c>
      <c r="Q5365" s="171">
        <f t="shared" si="257"/>
        <v>0</v>
      </c>
      <c r="S5365" s="102" t="str">
        <f>IF(B5365="NET","",IFERROR(VLOOKUP(O5365,'2) Order Form'!$V$9:$V$905,1,FALSE),"Ikke med I order form"))</f>
        <v>Ikke med I order form</v>
      </c>
    </row>
    <row r="5366" spans="14:19">
      <c r="N5366" s="171" t="str">
        <f t="shared" si="255"/>
        <v>-</v>
      </c>
      <c r="O5366" s="172" t="str">
        <f>IF(B5366="NET","",IF(B5366="","",IFERROR(VLOOKUP(N5366,EAN!$A:$B,2,FALSE),"MANGLER - MÅ OPPDATERE EAN-FANEN")))</f>
        <v/>
      </c>
      <c r="P5366" s="171">
        <f t="shared" si="256"/>
        <v>0</v>
      </c>
      <c r="Q5366" s="171">
        <f t="shared" si="257"/>
        <v>0</v>
      </c>
      <c r="S5366" s="102" t="str">
        <f>IF(B5366="NET","",IFERROR(VLOOKUP(O5366,'2) Order Form'!$V$9:$V$905,1,FALSE),"Ikke med I order form"))</f>
        <v>Ikke med I order form</v>
      </c>
    </row>
    <row r="5367" spans="14:19">
      <c r="N5367" s="171" t="str">
        <f t="shared" si="255"/>
        <v>-</v>
      </c>
      <c r="O5367" s="172" t="str">
        <f>IF(B5367="NET","",IF(B5367="","",IFERROR(VLOOKUP(N5367,EAN!$A:$B,2,FALSE),"MANGLER - MÅ OPPDATERE EAN-FANEN")))</f>
        <v/>
      </c>
      <c r="P5367" s="171">
        <f t="shared" si="256"/>
        <v>0</v>
      </c>
      <c r="Q5367" s="171">
        <f t="shared" si="257"/>
        <v>0</v>
      </c>
      <c r="S5367" s="102" t="str">
        <f>IF(B5367="NET","",IFERROR(VLOOKUP(O5367,'2) Order Form'!$V$9:$V$905,1,FALSE),"Ikke med I order form"))</f>
        <v>Ikke med I order form</v>
      </c>
    </row>
    <row r="5368" spans="14:19">
      <c r="N5368" s="171" t="str">
        <f t="shared" si="255"/>
        <v>-</v>
      </c>
      <c r="O5368" s="172" t="str">
        <f>IF(B5368="NET","",IF(B5368="","",IFERROR(VLOOKUP(N5368,EAN!$A:$B,2,FALSE),"MANGLER - MÅ OPPDATERE EAN-FANEN")))</f>
        <v/>
      </c>
      <c r="P5368" s="171">
        <f t="shared" si="256"/>
        <v>0</v>
      </c>
      <c r="Q5368" s="171">
        <f t="shared" si="257"/>
        <v>0</v>
      </c>
      <c r="S5368" s="102" t="str">
        <f>IF(B5368="NET","",IFERROR(VLOOKUP(O5368,'2) Order Form'!$V$9:$V$905,1,FALSE),"Ikke med I order form"))</f>
        <v>Ikke med I order form</v>
      </c>
    </row>
    <row r="5369" spans="14:19">
      <c r="N5369" s="171" t="str">
        <f t="shared" si="255"/>
        <v>-</v>
      </c>
      <c r="O5369" s="172" t="str">
        <f>IF(B5369="NET","",IF(B5369="","",IFERROR(VLOOKUP(N5369,EAN!$A:$B,2,FALSE),"MANGLER - MÅ OPPDATERE EAN-FANEN")))</f>
        <v/>
      </c>
      <c r="P5369" s="171">
        <f t="shared" si="256"/>
        <v>0</v>
      </c>
      <c r="Q5369" s="171">
        <f t="shared" si="257"/>
        <v>0</v>
      </c>
      <c r="S5369" s="102" t="str">
        <f>IF(B5369="NET","",IFERROR(VLOOKUP(O5369,'2) Order Form'!$V$9:$V$905,1,FALSE),"Ikke med I order form"))</f>
        <v>Ikke med I order form</v>
      </c>
    </row>
    <row r="5370" spans="14:19">
      <c r="N5370" s="171" t="str">
        <f t="shared" si="255"/>
        <v>-</v>
      </c>
      <c r="O5370" s="172" t="str">
        <f>IF(B5370="NET","",IF(B5370="","",IFERROR(VLOOKUP(N5370,EAN!$A:$B,2,FALSE),"MANGLER - MÅ OPPDATERE EAN-FANEN")))</f>
        <v/>
      </c>
      <c r="P5370" s="171">
        <f t="shared" si="256"/>
        <v>0</v>
      </c>
      <c r="Q5370" s="171">
        <f t="shared" si="257"/>
        <v>0</v>
      </c>
      <c r="S5370" s="102" t="str">
        <f>IF(B5370="NET","",IFERROR(VLOOKUP(O5370,'2) Order Form'!$V$9:$V$905,1,FALSE),"Ikke med I order form"))</f>
        <v>Ikke med I order form</v>
      </c>
    </row>
    <row r="5371" spans="14:19">
      <c r="N5371" s="171" t="str">
        <f t="shared" si="255"/>
        <v>-</v>
      </c>
      <c r="O5371" s="172" t="str">
        <f>IF(B5371="NET","",IF(B5371="","",IFERROR(VLOOKUP(N5371,EAN!$A:$B,2,FALSE),"MANGLER - MÅ OPPDATERE EAN-FANEN")))</f>
        <v/>
      </c>
      <c r="P5371" s="171">
        <f t="shared" si="256"/>
        <v>0</v>
      </c>
      <c r="Q5371" s="171">
        <f t="shared" si="257"/>
        <v>0</v>
      </c>
      <c r="S5371" s="102" t="str">
        <f>IF(B5371="NET","",IFERROR(VLOOKUP(O5371,'2) Order Form'!$V$9:$V$905,1,FALSE),"Ikke med I order form"))</f>
        <v>Ikke med I order form</v>
      </c>
    </row>
    <row r="5372" spans="14:19">
      <c r="N5372" s="171" t="str">
        <f t="shared" si="255"/>
        <v>-</v>
      </c>
      <c r="O5372" s="172" t="str">
        <f>IF(B5372="NET","",IF(B5372="","",IFERROR(VLOOKUP(N5372,EAN!$A:$B,2,FALSE),"MANGLER - MÅ OPPDATERE EAN-FANEN")))</f>
        <v/>
      </c>
      <c r="P5372" s="171">
        <f t="shared" si="256"/>
        <v>0</v>
      </c>
      <c r="Q5372" s="171">
        <f t="shared" si="257"/>
        <v>0</v>
      </c>
      <c r="S5372" s="102" t="str">
        <f>IF(B5372="NET","",IFERROR(VLOOKUP(O5372,'2) Order Form'!$V$9:$V$905,1,FALSE),"Ikke med I order form"))</f>
        <v>Ikke med I order form</v>
      </c>
    </row>
    <row r="5373" spans="14:19">
      <c r="N5373" s="171" t="str">
        <f t="shared" si="255"/>
        <v>-</v>
      </c>
      <c r="O5373" s="172" t="str">
        <f>IF(B5373="NET","",IF(B5373="","",IFERROR(VLOOKUP(N5373,EAN!$A:$B,2,FALSE),"MANGLER - MÅ OPPDATERE EAN-FANEN")))</f>
        <v/>
      </c>
      <c r="P5373" s="171">
        <f t="shared" si="256"/>
        <v>0</v>
      </c>
      <c r="Q5373" s="171">
        <f t="shared" si="257"/>
        <v>0</v>
      </c>
      <c r="S5373" s="102" t="str">
        <f>IF(B5373="NET","",IFERROR(VLOOKUP(O5373,'2) Order Form'!$V$9:$V$905,1,FALSE),"Ikke med I order form"))</f>
        <v>Ikke med I order form</v>
      </c>
    </row>
    <row r="5374" spans="14:19">
      <c r="N5374" s="171" t="str">
        <f t="shared" si="255"/>
        <v>-</v>
      </c>
      <c r="O5374" s="172" t="str">
        <f>IF(B5374="NET","",IF(B5374="","",IFERROR(VLOOKUP(N5374,EAN!$A:$B,2,FALSE),"MANGLER - MÅ OPPDATERE EAN-FANEN")))</f>
        <v/>
      </c>
      <c r="P5374" s="171">
        <f t="shared" si="256"/>
        <v>0</v>
      </c>
      <c r="Q5374" s="171">
        <f t="shared" si="257"/>
        <v>0</v>
      </c>
      <c r="S5374" s="102" t="str">
        <f>IF(B5374="NET","",IFERROR(VLOOKUP(O5374,'2) Order Form'!$V$9:$V$905,1,FALSE),"Ikke med I order form"))</f>
        <v>Ikke med I order form</v>
      </c>
    </row>
    <row r="5375" spans="14:19">
      <c r="N5375" s="171" t="str">
        <f t="shared" si="255"/>
        <v>-</v>
      </c>
      <c r="O5375" s="172" t="str">
        <f>IF(B5375="NET","",IF(B5375="","",IFERROR(VLOOKUP(N5375,EAN!$A:$B,2,FALSE),"MANGLER - MÅ OPPDATERE EAN-FANEN")))</f>
        <v/>
      </c>
      <c r="P5375" s="171">
        <f t="shared" si="256"/>
        <v>0</v>
      </c>
      <c r="Q5375" s="171">
        <f t="shared" si="257"/>
        <v>0</v>
      </c>
      <c r="S5375" s="102" t="str">
        <f>IF(B5375="NET","",IFERROR(VLOOKUP(O5375,'2) Order Form'!$V$9:$V$905,1,FALSE),"Ikke med I order form"))</f>
        <v>Ikke med I order form</v>
      </c>
    </row>
    <row r="5376" spans="14:19">
      <c r="N5376" s="171" t="str">
        <f t="shared" si="255"/>
        <v>-</v>
      </c>
      <c r="O5376" s="172" t="str">
        <f>IF(B5376="NET","",IF(B5376="","",IFERROR(VLOOKUP(N5376,EAN!$A:$B,2,FALSE),"MANGLER - MÅ OPPDATERE EAN-FANEN")))</f>
        <v/>
      </c>
      <c r="P5376" s="171">
        <f t="shared" si="256"/>
        <v>0</v>
      </c>
      <c r="Q5376" s="171">
        <f t="shared" si="257"/>
        <v>0</v>
      </c>
      <c r="S5376" s="102" t="str">
        <f>IF(B5376="NET","",IFERROR(VLOOKUP(O5376,'2) Order Form'!$V$9:$V$905,1,FALSE),"Ikke med I order form"))</f>
        <v>Ikke med I order form</v>
      </c>
    </row>
    <row r="5377" spans="14:19">
      <c r="N5377" s="171" t="str">
        <f t="shared" si="255"/>
        <v>-</v>
      </c>
      <c r="O5377" s="172" t="str">
        <f>IF(B5377="NET","",IF(B5377="","",IFERROR(VLOOKUP(N5377,EAN!$A:$B,2,FALSE),"MANGLER - MÅ OPPDATERE EAN-FANEN")))</f>
        <v/>
      </c>
      <c r="P5377" s="171">
        <f t="shared" si="256"/>
        <v>0</v>
      </c>
      <c r="Q5377" s="171">
        <f t="shared" si="257"/>
        <v>0</v>
      </c>
      <c r="S5377" s="102" t="str">
        <f>IF(B5377="NET","",IFERROR(VLOOKUP(O5377,'2) Order Form'!$V$9:$V$905,1,FALSE),"Ikke med I order form"))</f>
        <v>Ikke med I order form</v>
      </c>
    </row>
    <row r="5378" spans="14:19">
      <c r="N5378" s="171" t="str">
        <f t="shared" si="255"/>
        <v>-</v>
      </c>
      <c r="O5378" s="172" t="str">
        <f>IF(B5378="NET","",IF(B5378="","",IFERROR(VLOOKUP(N5378,EAN!$A:$B,2,FALSE),"MANGLER - MÅ OPPDATERE EAN-FANEN")))</f>
        <v/>
      </c>
      <c r="P5378" s="171">
        <f t="shared" si="256"/>
        <v>0</v>
      </c>
      <c r="Q5378" s="171">
        <f t="shared" si="257"/>
        <v>0</v>
      </c>
      <c r="S5378" s="102" t="str">
        <f>IF(B5378="NET","",IFERROR(VLOOKUP(O5378,'2) Order Form'!$V$9:$V$905,1,FALSE),"Ikke med I order form"))</f>
        <v>Ikke med I order form</v>
      </c>
    </row>
    <row r="5379" spans="14:19">
      <c r="N5379" s="171" t="str">
        <f t="shared" si="255"/>
        <v>-</v>
      </c>
      <c r="O5379" s="172" t="str">
        <f>IF(B5379="NET","",IF(B5379="","",IFERROR(VLOOKUP(N5379,EAN!$A:$B,2,FALSE),"MANGLER - MÅ OPPDATERE EAN-FANEN")))</f>
        <v/>
      </c>
      <c r="P5379" s="171">
        <f t="shared" si="256"/>
        <v>0</v>
      </c>
      <c r="Q5379" s="171">
        <f t="shared" si="257"/>
        <v>0</v>
      </c>
      <c r="S5379" s="102" t="str">
        <f>IF(B5379="NET","",IFERROR(VLOOKUP(O5379,'2) Order Form'!$V$9:$V$905,1,FALSE),"Ikke med I order form"))</f>
        <v>Ikke med I order form</v>
      </c>
    </row>
    <row r="5380" spans="14:19">
      <c r="N5380" s="171" t="str">
        <f t="shared" si="255"/>
        <v>-</v>
      </c>
      <c r="O5380" s="172" t="str">
        <f>IF(B5380="NET","",IF(B5380="","",IFERROR(VLOOKUP(N5380,EAN!$A:$B,2,FALSE),"MANGLER - MÅ OPPDATERE EAN-FANEN")))</f>
        <v/>
      </c>
      <c r="P5380" s="171">
        <f t="shared" si="256"/>
        <v>0</v>
      </c>
      <c r="Q5380" s="171">
        <f t="shared" si="257"/>
        <v>0</v>
      </c>
      <c r="S5380" s="102" t="str">
        <f>IF(B5380="NET","",IFERROR(VLOOKUP(O5380,'2) Order Form'!$V$9:$V$905,1,FALSE),"Ikke med I order form"))</f>
        <v>Ikke med I order form</v>
      </c>
    </row>
    <row r="5381" spans="14:19">
      <c r="N5381" s="171" t="str">
        <f t="shared" si="255"/>
        <v>-</v>
      </c>
      <c r="O5381" s="172" t="str">
        <f>IF(B5381="NET","",IF(B5381="","",IFERROR(VLOOKUP(N5381,EAN!$A:$B,2,FALSE),"MANGLER - MÅ OPPDATERE EAN-FANEN")))</f>
        <v/>
      </c>
      <c r="P5381" s="171">
        <f t="shared" si="256"/>
        <v>0</v>
      </c>
      <c r="Q5381" s="171">
        <f t="shared" si="257"/>
        <v>0</v>
      </c>
      <c r="S5381" s="102" t="str">
        <f>IF(B5381="NET","",IFERROR(VLOOKUP(O5381,'2) Order Form'!$V$9:$V$905,1,FALSE),"Ikke med I order form"))</f>
        <v>Ikke med I order form</v>
      </c>
    </row>
    <row r="5382" spans="14:19">
      <c r="N5382" s="171" t="str">
        <f t="shared" si="255"/>
        <v>-</v>
      </c>
      <c r="O5382" s="172" t="str">
        <f>IF(B5382="NET","",IF(B5382="","",IFERROR(VLOOKUP(N5382,EAN!$A:$B,2,FALSE),"MANGLER - MÅ OPPDATERE EAN-FANEN")))</f>
        <v/>
      </c>
      <c r="P5382" s="171">
        <f t="shared" si="256"/>
        <v>0</v>
      </c>
      <c r="Q5382" s="171">
        <f t="shared" si="257"/>
        <v>0</v>
      </c>
      <c r="S5382" s="102" t="str">
        <f>IF(B5382="NET","",IFERROR(VLOOKUP(O5382,'2) Order Form'!$V$9:$V$905,1,FALSE),"Ikke med I order form"))</f>
        <v>Ikke med I order form</v>
      </c>
    </row>
    <row r="5383" spans="14:19">
      <c r="N5383" s="171" t="str">
        <f t="shared" si="255"/>
        <v>-</v>
      </c>
      <c r="O5383" s="172" t="str">
        <f>IF(B5383="NET","",IF(B5383="","",IFERROR(VLOOKUP(N5383,EAN!$A:$B,2,FALSE),"MANGLER - MÅ OPPDATERE EAN-FANEN")))</f>
        <v/>
      </c>
      <c r="P5383" s="171">
        <f t="shared" si="256"/>
        <v>0</v>
      </c>
      <c r="Q5383" s="171">
        <f t="shared" si="257"/>
        <v>0</v>
      </c>
      <c r="S5383" s="102" t="str">
        <f>IF(B5383="NET","",IFERROR(VLOOKUP(O5383,'2) Order Form'!$V$9:$V$905,1,FALSE),"Ikke med I order form"))</f>
        <v>Ikke med I order form</v>
      </c>
    </row>
    <row r="5384" spans="14:19">
      <c r="N5384" s="171" t="str">
        <f t="shared" si="255"/>
        <v>-</v>
      </c>
      <c r="O5384" s="172" t="str">
        <f>IF(B5384="NET","",IF(B5384="","",IFERROR(VLOOKUP(N5384,EAN!$A:$B,2,FALSE),"MANGLER - MÅ OPPDATERE EAN-FANEN")))</f>
        <v/>
      </c>
      <c r="P5384" s="171">
        <f t="shared" si="256"/>
        <v>0</v>
      </c>
      <c r="Q5384" s="171">
        <f t="shared" si="257"/>
        <v>0</v>
      </c>
      <c r="S5384" s="102" t="str">
        <f>IF(B5384="NET","",IFERROR(VLOOKUP(O5384,'2) Order Form'!$V$9:$V$905,1,FALSE),"Ikke med I order form"))</f>
        <v>Ikke med I order form</v>
      </c>
    </row>
    <row r="5385" spans="14:19">
      <c r="N5385" s="171" t="str">
        <f t="shared" si="255"/>
        <v>-</v>
      </c>
      <c r="O5385" s="172" t="str">
        <f>IF(B5385="NET","",IF(B5385="","",IFERROR(VLOOKUP(N5385,EAN!$A:$B,2,FALSE),"MANGLER - MÅ OPPDATERE EAN-FANEN")))</f>
        <v/>
      </c>
      <c r="P5385" s="171">
        <f t="shared" si="256"/>
        <v>0</v>
      </c>
      <c r="Q5385" s="171">
        <f t="shared" si="257"/>
        <v>0</v>
      </c>
      <c r="S5385" s="102" t="str">
        <f>IF(B5385="NET","",IFERROR(VLOOKUP(O5385,'2) Order Form'!$V$9:$V$905,1,FALSE),"Ikke med I order form"))</f>
        <v>Ikke med I order form</v>
      </c>
    </row>
    <row r="5386" spans="14:19">
      <c r="N5386" s="171" t="str">
        <f t="shared" si="255"/>
        <v>-</v>
      </c>
      <c r="O5386" s="172" t="str">
        <f>IF(B5386="NET","",IF(B5386="","",IFERROR(VLOOKUP(N5386,EAN!$A:$B,2,FALSE),"MANGLER - MÅ OPPDATERE EAN-FANEN")))</f>
        <v/>
      </c>
      <c r="P5386" s="171">
        <f t="shared" si="256"/>
        <v>0</v>
      </c>
      <c r="Q5386" s="171">
        <f t="shared" si="257"/>
        <v>0</v>
      </c>
      <c r="S5386" s="102" t="str">
        <f>IF(B5386="NET","",IFERROR(VLOOKUP(O5386,'2) Order Form'!$V$9:$V$905,1,FALSE),"Ikke med I order form"))</f>
        <v>Ikke med I order form</v>
      </c>
    </row>
    <row r="5387" spans="14:19">
      <c r="N5387" s="171" t="str">
        <f t="shared" ref="N5387:N5392" si="258">CONCATENATE(A5387,"-",D5387)</f>
        <v>-</v>
      </c>
      <c r="O5387" s="172" t="str">
        <f>IF(B5387="NET","",IF(B5387="","",IFERROR(VLOOKUP(N5387,EAN!$A:$B,2,FALSE),"MANGLER - MÅ OPPDATERE EAN-FANEN")))</f>
        <v/>
      </c>
      <c r="P5387" s="171">
        <f t="shared" ref="P5387:P5392" si="259">H5387</f>
        <v>0</v>
      </c>
      <c r="Q5387" s="171">
        <f t="shared" ref="Q5387:Q5392" si="260">L5387</f>
        <v>0</v>
      </c>
      <c r="S5387" s="102" t="str">
        <f>IF(B5387="NET","",IFERROR(VLOOKUP(O5387,'2) Order Form'!$V$9:$V$905,1,FALSE),"Ikke med I order form"))</f>
        <v>Ikke med I order form</v>
      </c>
    </row>
    <row r="5388" spans="14:19">
      <c r="N5388" s="171" t="str">
        <f t="shared" si="258"/>
        <v>-</v>
      </c>
      <c r="O5388" s="172" t="str">
        <f>IF(B5388="NET","",IF(B5388="","",IFERROR(VLOOKUP(N5388,EAN!$A:$B,2,FALSE),"MANGLER - MÅ OPPDATERE EAN-FANEN")))</f>
        <v/>
      </c>
      <c r="P5388" s="171">
        <f t="shared" si="259"/>
        <v>0</v>
      </c>
      <c r="Q5388" s="171">
        <f t="shared" si="260"/>
        <v>0</v>
      </c>
      <c r="S5388" s="102" t="str">
        <f>IF(B5388="NET","",IFERROR(VLOOKUP(O5388,'2) Order Form'!$V$9:$V$905,1,FALSE),"Ikke med I order form"))</f>
        <v>Ikke med I order form</v>
      </c>
    </row>
    <row r="5389" spans="14:19">
      <c r="N5389" s="171" t="str">
        <f t="shared" si="258"/>
        <v>-</v>
      </c>
      <c r="O5389" s="172" t="str">
        <f>IF(B5389="NET","",IF(B5389="","",IFERROR(VLOOKUP(N5389,EAN!$A:$B,2,FALSE),"MANGLER - MÅ OPPDATERE EAN-FANEN")))</f>
        <v/>
      </c>
      <c r="P5389" s="171">
        <f t="shared" si="259"/>
        <v>0</v>
      </c>
      <c r="Q5389" s="171">
        <f t="shared" si="260"/>
        <v>0</v>
      </c>
      <c r="S5389" s="102" t="str">
        <f>IF(B5389="NET","",IFERROR(VLOOKUP(O5389,'2) Order Form'!$V$9:$V$905,1,FALSE),"Ikke med I order form"))</f>
        <v>Ikke med I order form</v>
      </c>
    </row>
    <row r="5390" spans="14:19">
      <c r="N5390" s="171" t="str">
        <f t="shared" si="258"/>
        <v>-</v>
      </c>
      <c r="O5390" s="172" t="str">
        <f>IF(B5390="NET","",IF(B5390="","",IFERROR(VLOOKUP(N5390,EAN!$A:$B,2,FALSE),"MANGLER - MÅ OPPDATERE EAN-FANEN")))</f>
        <v/>
      </c>
      <c r="P5390" s="171">
        <f t="shared" si="259"/>
        <v>0</v>
      </c>
      <c r="Q5390" s="171">
        <f t="shared" si="260"/>
        <v>0</v>
      </c>
      <c r="S5390" s="102" t="str">
        <f>IF(B5390="NET","",IFERROR(VLOOKUP(O5390,'2) Order Form'!$V$9:$V$905,1,FALSE),"Ikke med I order form"))</f>
        <v>Ikke med I order form</v>
      </c>
    </row>
    <row r="5391" spans="14:19">
      <c r="N5391" s="171" t="str">
        <f t="shared" si="258"/>
        <v>-</v>
      </c>
      <c r="O5391" s="172" t="str">
        <f>IF(B5391="NET","",IF(B5391="","",IFERROR(VLOOKUP(N5391,EAN!$A:$B,2,FALSE),"MANGLER - MÅ OPPDATERE EAN-FANEN")))</f>
        <v/>
      </c>
      <c r="P5391" s="171">
        <f t="shared" si="259"/>
        <v>0</v>
      </c>
      <c r="Q5391" s="171">
        <f t="shared" si="260"/>
        <v>0</v>
      </c>
      <c r="S5391" s="102" t="str">
        <f>IF(B5391="NET","",IFERROR(VLOOKUP(O5391,'2) Order Form'!$V$9:$V$905,1,FALSE),"Ikke med I order form"))</f>
        <v>Ikke med I order form</v>
      </c>
    </row>
    <row r="5392" spans="14:19">
      <c r="N5392" s="171" t="str">
        <f t="shared" si="258"/>
        <v>-</v>
      </c>
      <c r="O5392" s="172" t="str">
        <f>IF(B5392="NET","",IF(B5392="","",IFERROR(VLOOKUP(N5392,EAN!$A:$B,2,FALSE),"MANGLER - MÅ OPPDATERE EAN-FANEN")))</f>
        <v/>
      </c>
      <c r="P5392" s="171">
        <f t="shared" si="259"/>
        <v>0</v>
      </c>
      <c r="Q5392" s="171">
        <f t="shared" si="260"/>
        <v>0</v>
      </c>
      <c r="S5392" s="102" t="str">
        <f>IF(B5392="NET","",IFERROR(VLOOKUP(O5392,'2) Order Form'!$V$9:$V$905,1,FALSE),"Ikke med I order form"))</f>
        <v>Ikke med I order form</v>
      </c>
    </row>
  </sheetData>
  <autoFilter ref="A3:AC4682" xr:uid="{8DF872E4-D767-4048-974C-6962B8FE16C8}"/>
  <mergeCells count="1">
    <mergeCell ref="N1:P1"/>
  </mergeCells>
  <conditionalFormatting sqref="O1:O5392">
    <cfRule type="containsText" dxfId="20" priority="22" operator="containsText" text="MANGLER - MÅ OPPDATERE EAN-FANEN">
      <formula>NOT(ISERROR(SEARCH("MANGLER - MÅ OPPDATERE EAN-FANEN",O1)))</formula>
    </cfRule>
  </conditionalFormatting>
  <conditionalFormatting sqref="S1:S5392">
    <cfRule type="containsText" dxfId="19" priority="21" operator="containsText" text="Ikke med I order form">
      <formula>NOT(ISERROR(SEARCH("Ikke med I order form",S1)))</formula>
    </cfRule>
  </conditionalFormatting>
  <conditionalFormatting sqref="V3:Y3">
    <cfRule type="containsText" dxfId="18" priority="20" operator="containsText" text="Ikke med I order form">
      <formula>NOT(ISERROR(SEARCH("Ikke med I order form",V3)))</formula>
    </cfRule>
  </conditionalFormatting>
  <conditionalFormatting sqref="V4:Y1823">
    <cfRule type="containsText" dxfId="17" priority="19" operator="containsText" text="Ikke med I order form">
      <formula>NOT(ISERROR(SEARCH("Ikke med I order form",V4)))</formula>
    </cfRule>
  </conditionalFormatting>
  <conditionalFormatting sqref="U4:U732">
    <cfRule type="containsText" dxfId="16" priority="10" operator="containsText" text="Ikke med I order form">
      <formula>NOT(ISERROR(SEARCH("Ikke med I order form",U4)))</formula>
    </cfRule>
  </conditionalFormatting>
  <conditionalFormatting sqref="AA1011:AA2000 AB1011:AB1076 AA4:AB1010">
    <cfRule type="containsText" dxfId="15" priority="8" operator="containsText" text="Ikke med i Elastic">
      <formula>NOT(ISERROR(SEARCH("Ikke med i Elastic",AA4)))</formula>
    </cfRule>
  </conditionalFormatting>
  <conditionalFormatting sqref="AA3">
    <cfRule type="containsText" dxfId="14" priority="6" operator="containsText" text="Ikke med I order form">
      <formula>NOT(ISERROR(SEARCH("Ikke med I order form",AA3)))</formula>
    </cfRule>
  </conditionalFormatting>
  <conditionalFormatting sqref="AC4:AC1075">
    <cfRule type="containsText" dxfId="13" priority="5" operator="containsText" text="Ikke med I order form">
      <formula>NOT(ISERROR(SEARCH("Ikke med I order form",AC4)))</formula>
    </cfRule>
  </conditionalFormatting>
  <conditionalFormatting sqref="AD4:AD1075">
    <cfRule type="containsText" dxfId="12" priority="2" operator="containsText" text="Ikke med I order form">
      <formula>NOT(ISERROR(SEARCH("Ikke med I order form",AD4)))</formula>
    </cfRule>
  </conditionalFormatting>
  <conditionalFormatting sqref="AE4:AE1075">
    <cfRule type="containsText" dxfId="11" priority="1" operator="containsText" text="Ikke med I order form">
      <formula>NOT(ISERROR(SEARCH("Ikke med I order form",AE4)))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73457-26AE-4FA6-9A1B-8A55DDB33F5F}">
  <dimension ref="A1"/>
  <sheetViews>
    <sheetView workbookViewId="0"/>
  </sheetViews>
  <sheetFormatPr defaultRowHeight="15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>
    <tabColor rgb="FFFFFF00"/>
  </sheetPr>
  <dimension ref="A1:N3936"/>
  <sheetViews>
    <sheetView zoomScale="110" zoomScaleNormal="110" workbookViewId="0">
      <selection sqref="A1:XFD1048576"/>
    </sheetView>
  </sheetViews>
  <sheetFormatPr defaultColWidth="8.875" defaultRowHeight="15"/>
  <cols>
    <col min="1" max="2" width="18" style="102" bestFit="1" customWidth="1"/>
    <col min="3" max="3" width="8.875" style="118"/>
    <col min="4" max="4" width="11.875" style="118" bestFit="1" customWidth="1"/>
    <col min="5" max="10" width="8.875" style="118"/>
    <col min="11" max="13" width="14.875" style="102" customWidth="1"/>
    <col min="14" max="14" width="14.875" style="179" customWidth="1"/>
    <col min="15" max="16384" width="8.875" style="118"/>
  </cols>
  <sheetData>
    <row r="1" spans="1:14">
      <c r="A1" s="101" t="s">
        <v>137</v>
      </c>
      <c r="B1" s="101" t="s">
        <v>138</v>
      </c>
      <c r="D1" s="131">
        <v>44735</v>
      </c>
      <c r="K1" s="123"/>
      <c r="L1" s="123"/>
      <c r="M1" s="122"/>
      <c r="N1" s="178"/>
    </row>
    <row r="2" spans="1:14" ht="15.75">
      <c r="A2" s="161" t="s">
        <v>3016</v>
      </c>
      <c r="B2" s="113"/>
      <c r="K2" s="140">
        <v>18100</v>
      </c>
      <c r="L2" t="s">
        <v>122</v>
      </c>
      <c r="M2" s="102" t="str">
        <f>CONCATENATE(K2,"-",L2)</f>
        <v>18100-BLACK-S</v>
      </c>
      <c r="N2" s="180"/>
    </row>
    <row r="3" spans="1:14" ht="15.75">
      <c r="A3" s="161" t="s">
        <v>3017</v>
      </c>
      <c r="B3" s="113"/>
      <c r="K3" s="140">
        <v>18100</v>
      </c>
      <c r="L3" t="s">
        <v>123</v>
      </c>
      <c r="M3" s="102" t="str">
        <f t="shared" ref="M3:M66" si="0">CONCATENATE(K3,"-",L3)</f>
        <v>18100-BLACK-M</v>
      </c>
      <c r="N3" s="180"/>
    </row>
    <row r="4" spans="1:14" ht="15.75">
      <c r="A4" s="161" t="s">
        <v>552</v>
      </c>
      <c r="B4" s="113">
        <v>7048652327482</v>
      </c>
      <c r="K4" s="140">
        <v>810050</v>
      </c>
      <c r="L4" t="s">
        <v>401</v>
      </c>
      <c r="M4" s="102" t="str">
        <f t="shared" si="0"/>
        <v>810050-CLGRY-OS</v>
      </c>
      <c r="N4" s="180">
        <v>7048652327482</v>
      </c>
    </row>
    <row r="5" spans="1:14" ht="15.75">
      <c r="A5" s="161" t="s">
        <v>1108</v>
      </c>
      <c r="B5" s="113">
        <v>7048652766120</v>
      </c>
      <c r="K5" s="140">
        <v>810050</v>
      </c>
      <c r="L5" t="s">
        <v>1003</v>
      </c>
      <c r="M5" s="102" t="str">
        <f t="shared" si="0"/>
        <v>810050-DPUMC-OS</v>
      </c>
      <c r="N5" s="180">
        <v>7048652766120</v>
      </c>
    </row>
    <row r="6" spans="1:14" ht="15.75">
      <c r="A6" s="161" t="s">
        <v>553</v>
      </c>
      <c r="B6" s="113">
        <v>7048652328304</v>
      </c>
      <c r="K6" s="140">
        <v>810050</v>
      </c>
      <c r="L6" t="s">
        <v>402</v>
      </c>
      <c r="M6" s="102" t="str">
        <f t="shared" si="0"/>
        <v>810050-DTBLK-OS</v>
      </c>
      <c r="N6" s="180">
        <v>7048652328304</v>
      </c>
    </row>
    <row r="7" spans="1:14" ht="15.75">
      <c r="A7" s="161" t="s">
        <v>554</v>
      </c>
      <c r="B7" s="113">
        <v>7048652327499</v>
      </c>
      <c r="K7" s="140">
        <v>810050</v>
      </c>
      <c r="L7" t="s">
        <v>312</v>
      </c>
      <c r="M7" s="102" t="str">
        <f t="shared" si="0"/>
        <v>810050-EHRED-OS</v>
      </c>
      <c r="N7" s="180">
        <v>7048652327499</v>
      </c>
    </row>
    <row r="8" spans="1:14" ht="15.75">
      <c r="A8" s="161" t="s">
        <v>555</v>
      </c>
      <c r="B8" s="113">
        <v>7048652327505</v>
      </c>
      <c r="K8" s="140">
        <v>810050</v>
      </c>
      <c r="L8" t="s">
        <v>403</v>
      </c>
      <c r="M8" s="102" t="str">
        <f t="shared" si="0"/>
        <v>810050-GSWHT-OS</v>
      </c>
      <c r="N8" s="180">
        <v>7048652327505</v>
      </c>
    </row>
    <row r="9" spans="1:14" ht="15.75">
      <c r="A9" s="161" t="s">
        <v>1109</v>
      </c>
      <c r="B9" s="113">
        <v>7048652766137</v>
      </c>
      <c r="K9" s="140">
        <v>810050</v>
      </c>
      <c r="L9" t="s">
        <v>1004</v>
      </c>
      <c r="M9" s="102" t="str">
        <f t="shared" si="0"/>
        <v>810050-MBUOE-OS</v>
      </c>
      <c r="N9" s="180">
        <v>7048652766137</v>
      </c>
    </row>
    <row r="10" spans="1:14" ht="15.75">
      <c r="A10" s="161" t="s">
        <v>556</v>
      </c>
      <c r="B10" s="113">
        <v>7048652661487</v>
      </c>
      <c r="K10" s="140">
        <v>810050</v>
      </c>
      <c r="L10" t="s">
        <v>404</v>
      </c>
      <c r="M10" s="102" t="str">
        <f t="shared" si="0"/>
        <v>810050-MEAME-OS</v>
      </c>
      <c r="N10" s="180">
        <v>7048652661487</v>
      </c>
    </row>
    <row r="11" spans="1:14" ht="15.75">
      <c r="A11" s="161" t="s">
        <v>1110</v>
      </c>
      <c r="B11" s="113">
        <v>7048652766144</v>
      </c>
      <c r="K11" s="140">
        <v>810050</v>
      </c>
      <c r="L11" t="s">
        <v>1005</v>
      </c>
      <c r="M11" s="102" t="str">
        <f t="shared" si="0"/>
        <v>810050-MFLUO-OS</v>
      </c>
      <c r="N11" s="180">
        <v>7048652766144</v>
      </c>
    </row>
    <row r="12" spans="1:14" ht="15.75">
      <c r="A12" s="161" t="s">
        <v>557</v>
      </c>
      <c r="B12" s="113">
        <v>7048652553843</v>
      </c>
      <c r="K12" s="140">
        <v>810050</v>
      </c>
      <c r="L12" t="s">
        <v>405</v>
      </c>
      <c r="M12" s="102" t="str">
        <f t="shared" si="0"/>
        <v>810050-MNBME-OS</v>
      </c>
      <c r="N12" s="180">
        <v>7048652553843</v>
      </c>
    </row>
    <row r="13" spans="1:14" ht="15.75">
      <c r="A13" s="161" t="s">
        <v>558</v>
      </c>
      <c r="B13" s="113">
        <v>7048652553850</v>
      </c>
      <c r="K13" s="140">
        <v>810050</v>
      </c>
      <c r="L13" t="s">
        <v>406</v>
      </c>
      <c r="M13" s="102" t="str">
        <f t="shared" si="0"/>
        <v>810050-MSGMC-OS</v>
      </c>
      <c r="N13" s="180">
        <v>7048652553850</v>
      </c>
    </row>
    <row r="14" spans="1:14" ht="15.75">
      <c r="A14" s="161" t="s">
        <v>3018</v>
      </c>
      <c r="B14" s="113">
        <v>7048652327512</v>
      </c>
      <c r="K14" s="140">
        <v>810050</v>
      </c>
      <c r="L14" t="s">
        <v>164</v>
      </c>
      <c r="M14" s="102" t="str">
        <f t="shared" si="0"/>
        <v>810050-RBLUE-OS</v>
      </c>
      <c r="N14" s="180">
        <v>7048652327512</v>
      </c>
    </row>
    <row r="15" spans="1:14" ht="15.75">
      <c r="A15" s="161" t="s">
        <v>559</v>
      </c>
      <c r="B15" s="113">
        <v>7048652327536</v>
      </c>
      <c r="K15" s="140">
        <v>810051</v>
      </c>
      <c r="L15" t="s">
        <v>402</v>
      </c>
      <c r="M15" s="102" t="str">
        <f t="shared" si="0"/>
        <v>810051-DTBLK-OS</v>
      </c>
      <c r="N15" s="180">
        <v>7048652327536</v>
      </c>
    </row>
    <row r="16" spans="1:14" ht="15.75">
      <c r="A16" s="161" t="s">
        <v>560</v>
      </c>
      <c r="B16" s="113">
        <v>7048652327543</v>
      </c>
      <c r="K16" s="140">
        <v>810052</v>
      </c>
      <c r="L16" t="s">
        <v>165</v>
      </c>
      <c r="M16" s="102" t="str">
        <f t="shared" si="0"/>
        <v>810052-TEBLK-OS</v>
      </c>
      <c r="N16" s="180">
        <v>7048652327543</v>
      </c>
    </row>
    <row r="17" spans="1:14" ht="15.75">
      <c r="A17" s="161" t="s">
        <v>1111</v>
      </c>
      <c r="B17" s="113">
        <v>7048652766175</v>
      </c>
      <c r="K17" s="140">
        <v>810057</v>
      </c>
      <c r="L17" t="s">
        <v>1006</v>
      </c>
      <c r="M17" s="102" t="str">
        <f t="shared" si="0"/>
        <v>810057-BRWHT-OS</v>
      </c>
      <c r="N17" s="180">
        <v>7048652766175</v>
      </c>
    </row>
    <row r="18" spans="1:14" ht="15.75">
      <c r="A18" s="161" t="s">
        <v>1731</v>
      </c>
      <c r="B18" s="113">
        <v>7048652890894</v>
      </c>
      <c r="K18" s="140">
        <v>810057</v>
      </c>
      <c r="L18" t="s">
        <v>1467</v>
      </c>
      <c r="M18" s="102" t="str">
        <f t="shared" si="0"/>
        <v>810057-DALIM-OS</v>
      </c>
      <c r="N18" s="180">
        <v>7048652890894</v>
      </c>
    </row>
    <row r="19" spans="1:14" ht="15.75">
      <c r="A19" s="161" t="s">
        <v>1732</v>
      </c>
      <c r="B19" s="113">
        <v>7048652890900</v>
      </c>
      <c r="K19" s="140">
        <v>810057</v>
      </c>
      <c r="L19" t="s">
        <v>1469</v>
      </c>
      <c r="M19" s="102" t="str">
        <f t="shared" si="0"/>
        <v>810057-DUSK-OS</v>
      </c>
      <c r="N19" s="180">
        <v>7048652890900</v>
      </c>
    </row>
    <row r="20" spans="1:14" ht="15.75">
      <c r="A20" s="161" t="s">
        <v>1112</v>
      </c>
      <c r="B20" s="113">
        <v>7048652766182</v>
      </c>
      <c r="K20" s="140">
        <v>810057</v>
      </c>
      <c r="L20" t="s">
        <v>1007</v>
      </c>
      <c r="M20" s="102" t="str">
        <f t="shared" si="0"/>
        <v>810057-GLBLM-OS</v>
      </c>
      <c r="N20" s="180">
        <v>7048652766182</v>
      </c>
    </row>
    <row r="21" spans="1:14" ht="15.75">
      <c r="A21" s="161" t="s">
        <v>561</v>
      </c>
      <c r="B21" s="113">
        <v>7048652327710</v>
      </c>
      <c r="K21" s="140">
        <v>810057</v>
      </c>
      <c r="L21" t="s">
        <v>407</v>
      </c>
      <c r="M21" s="102" t="str">
        <f t="shared" si="0"/>
        <v>810057-MBLCK-OS</v>
      </c>
      <c r="N21" s="180">
        <v>7048652327710</v>
      </c>
    </row>
    <row r="22" spans="1:14" ht="15.75">
      <c r="A22" s="161" t="s">
        <v>562</v>
      </c>
      <c r="B22" s="113">
        <v>7048652327727</v>
      </c>
      <c r="K22" s="140">
        <v>810057</v>
      </c>
      <c r="L22" t="s">
        <v>408</v>
      </c>
      <c r="M22" s="102" t="str">
        <f t="shared" si="0"/>
        <v>810057-MCDGY-OS</v>
      </c>
      <c r="N22" s="180">
        <v>7048652327727</v>
      </c>
    </row>
    <row r="23" spans="1:14" ht="15.75">
      <c r="A23" s="161" t="s">
        <v>563</v>
      </c>
      <c r="B23" s="113">
        <v>7048652661500</v>
      </c>
      <c r="K23" s="140">
        <v>810057</v>
      </c>
      <c r="L23" t="s">
        <v>404</v>
      </c>
      <c r="M23" s="102" t="str">
        <f t="shared" si="0"/>
        <v>810057-MEAME-OS</v>
      </c>
      <c r="N23" s="180">
        <v>7048652661500</v>
      </c>
    </row>
    <row r="24" spans="1:14" ht="15.75">
      <c r="A24" s="161" t="s">
        <v>564</v>
      </c>
      <c r="B24" s="113">
        <v>7048652327734</v>
      </c>
      <c r="K24" s="140">
        <v>810057</v>
      </c>
      <c r="L24" t="s">
        <v>409</v>
      </c>
      <c r="M24" s="102" t="str">
        <f t="shared" si="0"/>
        <v>810057-MEHRD-OS</v>
      </c>
      <c r="N24" s="180">
        <v>7048652327734</v>
      </c>
    </row>
    <row r="25" spans="1:14" ht="15.75">
      <c r="A25" s="161" t="s">
        <v>565</v>
      </c>
      <c r="B25" s="113">
        <v>7048652542571</v>
      </c>
      <c r="K25" s="140">
        <v>810057</v>
      </c>
      <c r="L25" t="s">
        <v>410</v>
      </c>
      <c r="M25" s="102" t="str">
        <f t="shared" si="0"/>
        <v>810057-MFGRN-OS</v>
      </c>
      <c r="N25" s="180">
        <v>7048652542571</v>
      </c>
    </row>
    <row r="26" spans="1:14" ht="15.75">
      <c r="A26" s="161" t="s">
        <v>1113</v>
      </c>
      <c r="B26" s="113">
        <v>7048652766199</v>
      </c>
      <c r="K26" s="140">
        <v>810057</v>
      </c>
      <c r="L26" t="s">
        <v>1005</v>
      </c>
      <c r="M26" s="102" t="str">
        <f t="shared" si="0"/>
        <v>810057-MFLUO-OS</v>
      </c>
      <c r="N26" s="180">
        <v>7048652766199</v>
      </c>
    </row>
    <row r="27" spans="1:14" ht="15.75">
      <c r="A27" s="161" t="s">
        <v>566</v>
      </c>
      <c r="B27" s="113">
        <v>7048652542588</v>
      </c>
      <c r="K27" s="140">
        <v>810057</v>
      </c>
      <c r="L27" t="s">
        <v>419</v>
      </c>
      <c r="M27" s="102" t="str">
        <f t="shared" si="0"/>
        <v>810057-MMBLU-OS</v>
      </c>
      <c r="N27" s="180">
        <v>7048652542588</v>
      </c>
    </row>
    <row r="28" spans="1:14" ht="15.75">
      <c r="A28" s="161" t="s">
        <v>567</v>
      </c>
      <c r="B28" s="113">
        <v>7048652327741</v>
      </c>
      <c r="K28" s="140">
        <v>810057</v>
      </c>
      <c r="L28" t="s">
        <v>411</v>
      </c>
      <c r="M28" s="102" t="str">
        <f t="shared" si="0"/>
        <v>810057-MNAVY-OS</v>
      </c>
      <c r="N28" s="180">
        <v>7048652327741</v>
      </c>
    </row>
    <row r="29" spans="1:14" ht="15.75">
      <c r="A29" s="161" t="s">
        <v>568</v>
      </c>
      <c r="B29" s="113">
        <v>7048652661517</v>
      </c>
      <c r="K29" s="140">
        <v>810057</v>
      </c>
      <c r="L29" t="s">
        <v>412</v>
      </c>
      <c r="M29" s="102" t="str">
        <f t="shared" si="0"/>
        <v>810057-MNGRY-OS</v>
      </c>
      <c r="N29" s="180">
        <v>7048652661517</v>
      </c>
    </row>
    <row r="30" spans="1:14" ht="15.75">
      <c r="A30" s="161" t="s">
        <v>569</v>
      </c>
      <c r="B30" s="113">
        <v>7048652327758</v>
      </c>
      <c r="K30" s="140">
        <v>810057</v>
      </c>
      <c r="L30" t="s">
        <v>413</v>
      </c>
      <c r="M30" s="102" t="str">
        <f t="shared" si="0"/>
        <v>810057-MOEDB-OS</v>
      </c>
      <c r="N30" s="180">
        <v>7048652327758</v>
      </c>
    </row>
    <row r="31" spans="1:14" ht="15.75">
      <c r="A31" s="161" t="s">
        <v>570</v>
      </c>
      <c r="B31" s="113">
        <v>7048652664143</v>
      </c>
      <c r="K31" s="140">
        <v>810057</v>
      </c>
      <c r="L31" t="s">
        <v>420</v>
      </c>
      <c r="M31" s="102" t="str">
        <f t="shared" si="0"/>
        <v>810057-MOPRE-OS</v>
      </c>
      <c r="N31" s="180">
        <v>7048652664143</v>
      </c>
    </row>
    <row r="32" spans="1:14" ht="15.75">
      <c r="A32" s="161" t="s">
        <v>571</v>
      </c>
      <c r="B32" s="113">
        <v>7048652664150</v>
      </c>
      <c r="K32" s="140">
        <v>810057</v>
      </c>
      <c r="L32" t="s">
        <v>421</v>
      </c>
      <c r="M32" s="102" t="str">
        <f t="shared" si="0"/>
        <v>810057-MRBE-OS</v>
      </c>
      <c r="N32" s="180">
        <v>7048652664150</v>
      </c>
    </row>
    <row r="33" spans="1:14" ht="15.75">
      <c r="A33" s="161" t="s">
        <v>1114</v>
      </c>
      <c r="B33" s="113">
        <v>7048652766205</v>
      </c>
      <c r="K33" s="140">
        <v>810057</v>
      </c>
      <c r="L33" t="s">
        <v>1008</v>
      </c>
      <c r="M33" s="102" t="str">
        <f t="shared" si="0"/>
        <v>810057-MROGD-OS</v>
      </c>
      <c r="N33" s="180">
        <v>7048652766205</v>
      </c>
    </row>
    <row r="34" spans="1:14" ht="15.75">
      <c r="A34" s="161" t="s">
        <v>572</v>
      </c>
      <c r="B34" s="113">
        <v>7048652542595</v>
      </c>
      <c r="K34" s="140">
        <v>810057</v>
      </c>
      <c r="L34" t="s">
        <v>422</v>
      </c>
      <c r="M34" s="102" t="str">
        <f t="shared" si="0"/>
        <v>810057-MSBMC-OS</v>
      </c>
      <c r="N34" s="180">
        <v>7048652542595</v>
      </c>
    </row>
    <row r="35" spans="1:14" ht="15.75">
      <c r="A35" s="161" t="s">
        <v>573</v>
      </c>
      <c r="B35" s="113">
        <v>7048652327765</v>
      </c>
      <c r="K35" s="140">
        <v>810057</v>
      </c>
      <c r="L35" t="s">
        <v>414</v>
      </c>
      <c r="M35" s="102" t="str">
        <f t="shared" si="0"/>
        <v>810057-MSEGY-OS</v>
      </c>
      <c r="N35" s="180">
        <v>7048652327765</v>
      </c>
    </row>
    <row r="36" spans="1:14" ht="15.75">
      <c r="A36" s="161" t="s">
        <v>574</v>
      </c>
      <c r="B36" s="113">
        <v>7048652542601</v>
      </c>
      <c r="K36" s="140">
        <v>810057</v>
      </c>
      <c r="L36" t="s">
        <v>406</v>
      </c>
      <c r="M36" s="102" t="str">
        <f t="shared" si="0"/>
        <v>810057-MSGMC-OS</v>
      </c>
      <c r="N36" s="180">
        <v>7048652542601</v>
      </c>
    </row>
    <row r="37" spans="1:14" ht="15.75">
      <c r="A37" s="161" t="s">
        <v>575</v>
      </c>
      <c r="B37" s="113">
        <v>7048652327772</v>
      </c>
      <c r="K37" s="140">
        <v>810057</v>
      </c>
      <c r="L37" t="s">
        <v>415</v>
      </c>
      <c r="M37" s="102" t="str">
        <f t="shared" si="0"/>
        <v>810057-MWHTE-OS</v>
      </c>
      <c r="N37" s="180">
        <v>7048652327772</v>
      </c>
    </row>
    <row r="38" spans="1:14" ht="15.75">
      <c r="A38" s="161" t="s">
        <v>1733</v>
      </c>
      <c r="B38" s="113">
        <v>7048652890917</v>
      </c>
      <c r="K38" s="140">
        <v>810057</v>
      </c>
      <c r="L38" t="s">
        <v>1471</v>
      </c>
      <c r="M38" s="102" t="str">
        <f t="shared" si="0"/>
        <v>810057-SEAME-OS</v>
      </c>
      <c r="N38" s="180">
        <v>7048652890917</v>
      </c>
    </row>
    <row r="39" spans="1:14" ht="15.75">
      <c r="A39" s="161" t="s">
        <v>1734</v>
      </c>
      <c r="B39" s="113">
        <v>7048652890924</v>
      </c>
      <c r="K39" s="140">
        <v>810057</v>
      </c>
      <c r="L39" t="s">
        <v>1473</v>
      </c>
      <c r="M39" s="102" t="str">
        <f t="shared" si="0"/>
        <v>810057-SKBLM-OS</v>
      </c>
      <c r="N39" s="180">
        <v>7048652890924</v>
      </c>
    </row>
    <row r="40" spans="1:14" ht="15.75">
      <c r="A40" s="161" t="s">
        <v>1735</v>
      </c>
      <c r="B40" s="113">
        <v>7048652890931</v>
      </c>
      <c r="K40" s="140">
        <v>810057</v>
      </c>
      <c r="L40" t="s">
        <v>1474</v>
      </c>
      <c r="M40" s="102" t="str">
        <f t="shared" si="0"/>
        <v>810057-WOLND-OS</v>
      </c>
      <c r="N40" s="180">
        <v>7048652890931</v>
      </c>
    </row>
    <row r="41" spans="1:14" ht="15.75">
      <c r="A41" s="161" t="s">
        <v>576</v>
      </c>
      <c r="B41" s="113">
        <v>7048652327802</v>
      </c>
      <c r="K41" s="140">
        <v>810058</v>
      </c>
      <c r="L41" t="s">
        <v>416</v>
      </c>
      <c r="M41" s="102" t="str">
        <f t="shared" si="0"/>
        <v>810058-TEBLK-SM</v>
      </c>
      <c r="N41" s="180">
        <v>7048652327802</v>
      </c>
    </row>
    <row r="42" spans="1:14" ht="15.75">
      <c r="A42" s="161" t="s">
        <v>577</v>
      </c>
      <c r="B42" s="113">
        <v>7048652327796</v>
      </c>
      <c r="K42" s="140">
        <v>810058</v>
      </c>
      <c r="L42" t="s">
        <v>417</v>
      </c>
      <c r="M42" s="102" t="str">
        <f t="shared" si="0"/>
        <v>810058-TEBLK-ML</v>
      </c>
      <c r="N42" s="180">
        <v>7048652327796</v>
      </c>
    </row>
    <row r="43" spans="1:14" ht="15.75">
      <c r="A43" s="161" t="s">
        <v>578</v>
      </c>
      <c r="B43" s="113">
        <v>7048652327789</v>
      </c>
      <c r="K43" s="140">
        <v>810058</v>
      </c>
      <c r="L43" t="s">
        <v>418</v>
      </c>
      <c r="M43" s="102" t="str">
        <f t="shared" si="0"/>
        <v>810058-TEBLK-LXL</v>
      </c>
      <c r="N43" s="180">
        <v>7048652327789</v>
      </c>
    </row>
    <row r="44" spans="1:14" ht="15.75">
      <c r="A44" s="161" t="s">
        <v>579</v>
      </c>
      <c r="B44" s="113">
        <v>7048652328090</v>
      </c>
      <c r="K44" s="140">
        <v>810062</v>
      </c>
      <c r="L44" t="s">
        <v>169</v>
      </c>
      <c r="M44" s="102" t="str">
        <f t="shared" si="0"/>
        <v>810062-TEBLK-S</v>
      </c>
      <c r="N44" s="180">
        <v>7048652328090</v>
      </c>
    </row>
    <row r="45" spans="1:14" ht="15.75">
      <c r="A45" s="161" t="s">
        <v>580</v>
      </c>
      <c r="B45" s="113">
        <v>7048652328083</v>
      </c>
      <c r="K45" s="140">
        <v>810062</v>
      </c>
      <c r="L45" t="s">
        <v>167</v>
      </c>
      <c r="M45" s="102" t="str">
        <f t="shared" si="0"/>
        <v>810062-TEBLK-M</v>
      </c>
      <c r="N45" s="180">
        <v>7048652328083</v>
      </c>
    </row>
    <row r="46" spans="1:14" ht="15.75">
      <c r="A46" s="161" t="s">
        <v>581</v>
      </c>
      <c r="B46" s="113">
        <v>7048652328076</v>
      </c>
      <c r="K46" s="140">
        <v>810062</v>
      </c>
      <c r="L46" t="s">
        <v>168</v>
      </c>
      <c r="M46" s="102" t="str">
        <f t="shared" si="0"/>
        <v>810062-TEBLK-L</v>
      </c>
      <c r="N46" s="180">
        <v>7048652328076</v>
      </c>
    </row>
    <row r="47" spans="1:14" ht="15.75">
      <c r="A47" s="161" t="s">
        <v>582</v>
      </c>
      <c r="B47" s="113">
        <v>7048652328120</v>
      </c>
      <c r="K47" s="140">
        <v>810063</v>
      </c>
      <c r="L47" t="s">
        <v>169</v>
      </c>
      <c r="M47" s="102" t="str">
        <f t="shared" si="0"/>
        <v>810063-TEBLK-S</v>
      </c>
      <c r="N47" s="180">
        <v>7048652328120</v>
      </c>
    </row>
    <row r="48" spans="1:14" ht="15.75">
      <c r="A48" s="161" t="s">
        <v>583</v>
      </c>
      <c r="B48" s="113">
        <v>7048652328113</v>
      </c>
      <c r="K48" s="140">
        <v>810063</v>
      </c>
      <c r="L48" t="s">
        <v>167</v>
      </c>
      <c r="M48" s="102" t="str">
        <f t="shared" si="0"/>
        <v>810063-TEBLK-M</v>
      </c>
      <c r="N48" s="180">
        <v>7048652328113</v>
      </c>
    </row>
    <row r="49" spans="1:14" ht="15.75">
      <c r="A49" s="161" t="s">
        <v>584</v>
      </c>
      <c r="B49" s="113">
        <v>7048652328106</v>
      </c>
      <c r="K49" s="140">
        <v>810063</v>
      </c>
      <c r="L49" t="s">
        <v>168</v>
      </c>
      <c r="M49" s="102" t="str">
        <f t="shared" si="0"/>
        <v>810063-TEBLK-L</v>
      </c>
      <c r="N49" s="180">
        <v>7048652328106</v>
      </c>
    </row>
    <row r="50" spans="1:14" ht="15.75">
      <c r="A50" s="161" t="s">
        <v>585</v>
      </c>
      <c r="B50" s="113">
        <v>7048652328151</v>
      </c>
      <c r="K50" s="140">
        <v>810064</v>
      </c>
      <c r="L50" t="s">
        <v>416</v>
      </c>
      <c r="M50" s="102" t="str">
        <f t="shared" si="0"/>
        <v>810064-TEBLK-SM</v>
      </c>
      <c r="N50" s="180">
        <v>7048652328151</v>
      </c>
    </row>
    <row r="51" spans="1:14" ht="15.75">
      <c r="A51" s="161" t="s">
        <v>586</v>
      </c>
      <c r="B51" s="113">
        <v>7048652328144</v>
      </c>
      <c r="K51" s="140">
        <v>810064</v>
      </c>
      <c r="L51" t="s">
        <v>417</v>
      </c>
      <c r="M51" s="102" t="str">
        <f t="shared" si="0"/>
        <v>810064-TEBLK-ML</v>
      </c>
      <c r="N51" s="180">
        <v>7048652328144</v>
      </c>
    </row>
    <row r="52" spans="1:14" ht="15.75">
      <c r="A52" s="161" t="s">
        <v>587</v>
      </c>
      <c r="B52" s="113">
        <v>7048652328137</v>
      </c>
      <c r="K52" s="140">
        <v>810064</v>
      </c>
      <c r="L52" t="s">
        <v>418</v>
      </c>
      <c r="M52" s="102" t="str">
        <f t="shared" si="0"/>
        <v>810064-TEBLK-LXL</v>
      </c>
      <c r="N52" s="180">
        <v>7048652328137</v>
      </c>
    </row>
    <row r="53" spans="1:14" ht="15.75">
      <c r="A53" s="161" t="s">
        <v>588</v>
      </c>
      <c r="B53" s="113">
        <v>7048652328182</v>
      </c>
      <c r="K53" s="140">
        <v>810065</v>
      </c>
      <c r="L53" t="s">
        <v>416</v>
      </c>
      <c r="M53" s="102" t="str">
        <f t="shared" si="0"/>
        <v>810065-TEBLK-SM</v>
      </c>
      <c r="N53" s="180">
        <v>7048652328182</v>
      </c>
    </row>
    <row r="54" spans="1:14" ht="15.75">
      <c r="A54" s="161" t="s">
        <v>589</v>
      </c>
      <c r="B54" s="113">
        <v>7048652328175</v>
      </c>
      <c r="K54" s="140">
        <v>810065</v>
      </c>
      <c r="L54" t="s">
        <v>417</v>
      </c>
      <c r="M54" s="102" t="str">
        <f t="shared" si="0"/>
        <v>810065-TEBLK-ML</v>
      </c>
      <c r="N54" s="180">
        <v>7048652328175</v>
      </c>
    </row>
    <row r="55" spans="1:14" ht="15.75">
      <c r="A55" s="161" t="s">
        <v>590</v>
      </c>
      <c r="B55" s="113">
        <v>7048652328168</v>
      </c>
      <c r="K55" s="140">
        <v>810065</v>
      </c>
      <c r="L55" t="s">
        <v>418</v>
      </c>
      <c r="M55" s="102" t="str">
        <f t="shared" si="0"/>
        <v>810065-TEBLK-LXL</v>
      </c>
      <c r="N55" s="180">
        <v>7048652328168</v>
      </c>
    </row>
    <row r="56" spans="1:14" ht="15.75">
      <c r="A56" s="161" t="s">
        <v>591</v>
      </c>
      <c r="B56" s="113">
        <v>7048652328205</v>
      </c>
      <c r="K56" s="140">
        <v>810066</v>
      </c>
      <c r="L56" t="s">
        <v>167</v>
      </c>
      <c r="M56" s="102" t="str">
        <f t="shared" si="0"/>
        <v>810066-TEBLK-M</v>
      </c>
      <c r="N56" s="180">
        <v>7048652328205</v>
      </c>
    </row>
    <row r="57" spans="1:14" ht="15.75">
      <c r="A57" s="161" t="s">
        <v>592</v>
      </c>
      <c r="B57" s="113">
        <v>7048652328199</v>
      </c>
      <c r="K57" s="140">
        <v>810066</v>
      </c>
      <c r="L57" t="s">
        <v>168</v>
      </c>
      <c r="M57" s="102" t="str">
        <f t="shared" si="0"/>
        <v>810066-TEBLK-L</v>
      </c>
      <c r="N57" s="180">
        <v>7048652328199</v>
      </c>
    </row>
    <row r="58" spans="1:14" ht="15.75">
      <c r="A58" s="161" t="s">
        <v>1115</v>
      </c>
      <c r="B58" s="113">
        <v>7048652328229</v>
      </c>
      <c r="K58" s="140">
        <v>810067</v>
      </c>
      <c r="L58" t="s">
        <v>1011</v>
      </c>
      <c r="M58" s="102" t="str">
        <f t="shared" si="0"/>
        <v>810067-CLEAR-M</v>
      </c>
      <c r="N58" s="180">
        <v>7048652328229</v>
      </c>
    </row>
    <row r="59" spans="1:14" ht="15.75">
      <c r="A59" s="161" t="s">
        <v>1116</v>
      </c>
      <c r="B59" s="113">
        <v>7048652328212</v>
      </c>
      <c r="K59" s="140">
        <v>810067</v>
      </c>
      <c r="L59" t="s">
        <v>1012</v>
      </c>
      <c r="M59" s="102" t="str">
        <f t="shared" si="0"/>
        <v>810067-CLEAR-L</v>
      </c>
      <c r="N59" s="180">
        <v>7048652328212</v>
      </c>
    </row>
    <row r="60" spans="1:14" ht="15.75">
      <c r="A60" s="161" t="s">
        <v>1117</v>
      </c>
      <c r="B60" s="113">
        <v>7048652328243</v>
      </c>
      <c r="K60" s="140">
        <v>810067</v>
      </c>
      <c r="L60" t="s">
        <v>1013</v>
      </c>
      <c r="M60" s="102" t="str">
        <f t="shared" si="0"/>
        <v>810067-SRMOR-M</v>
      </c>
      <c r="N60" s="180">
        <v>7048652328243</v>
      </c>
    </row>
    <row r="61" spans="1:14" ht="15.75">
      <c r="A61" s="161" t="s">
        <v>1118</v>
      </c>
      <c r="B61" s="113">
        <v>7048652328236</v>
      </c>
      <c r="K61" s="140">
        <v>810067</v>
      </c>
      <c r="L61" t="s">
        <v>1014</v>
      </c>
      <c r="M61" s="102" t="str">
        <f t="shared" si="0"/>
        <v>810067-SRMOR-L</v>
      </c>
      <c r="N61" s="180">
        <v>7048652328236</v>
      </c>
    </row>
    <row r="62" spans="1:14" ht="15.75">
      <c r="A62" s="161" t="s">
        <v>1119</v>
      </c>
      <c r="B62" s="113">
        <v>7048652766311</v>
      </c>
      <c r="K62" s="140">
        <v>810068</v>
      </c>
      <c r="L62" t="s">
        <v>1006</v>
      </c>
      <c r="M62" s="102" t="str">
        <f t="shared" si="0"/>
        <v>810068-BRWHT-OS</v>
      </c>
      <c r="N62" s="180">
        <v>7048652766311</v>
      </c>
    </row>
    <row r="63" spans="1:14" ht="15.75">
      <c r="A63" s="161" t="s">
        <v>593</v>
      </c>
      <c r="B63" s="113">
        <v>7048652661609</v>
      </c>
      <c r="K63" s="140">
        <v>810068</v>
      </c>
      <c r="L63" t="s">
        <v>433</v>
      </c>
      <c r="M63" s="102" t="str">
        <f t="shared" si="0"/>
        <v>810068-CHOR-OS</v>
      </c>
      <c r="N63" s="180">
        <v>7048652661609</v>
      </c>
    </row>
    <row r="64" spans="1:14" ht="15.75">
      <c r="A64" s="161" t="s">
        <v>1120</v>
      </c>
      <c r="B64" s="113">
        <v>7048652766328</v>
      </c>
      <c r="K64" s="140">
        <v>810068</v>
      </c>
      <c r="L64" t="s">
        <v>1015</v>
      </c>
      <c r="M64" s="102" t="str">
        <f t="shared" si="0"/>
        <v>810068-DEPUR-OS</v>
      </c>
      <c r="N64" s="180">
        <v>7048652766328</v>
      </c>
    </row>
    <row r="65" spans="1:14" ht="15.75">
      <c r="A65" s="161" t="s">
        <v>1736</v>
      </c>
      <c r="B65" s="113">
        <v>7048652891006</v>
      </c>
      <c r="K65" s="140">
        <v>810068</v>
      </c>
      <c r="L65" t="s">
        <v>1469</v>
      </c>
      <c r="M65" s="102" t="str">
        <f t="shared" si="0"/>
        <v>810068-DUSK-OS</v>
      </c>
      <c r="N65" s="180">
        <v>7048652891006</v>
      </c>
    </row>
    <row r="66" spans="1:14" ht="15.75">
      <c r="A66" s="161" t="s">
        <v>1737</v>
      </c>
      <c r="B66" s="113">
        <v>7048652891013</v>
      </c>
      <c r="K66" s="140">
        <v>810068</v>
      </c>
      <c r="L66" t="s">
        <v>1476</v>
      </c>
      <c r="M66" s="102" t="str">
        <f t="shared" si="0"/>
        <v>810068-LAVA-OS</v>
      </c>
      <c r="N66" s="180">
        <v>7048652891013</v>
      </c>
    </row>
    <row r="67" spans="1:14" ht="15.75">
      <c r="A67" s="161" t="s">
        <v>594</v>
      </c>
      <c r="B67" s="113">
        <v>7048652328250</v>
      </c>
      <c r="K67" s="140">
        <v>810068</v>
      </c>
      <c r="L67" t="s">
        <v>407</v>
      </c>
      <c r="M67" s="102" t="str">
        <f t="shared" ref="M67:M130" si="1">CONCATENATE(K67,"-",L67)</f>
        <v>810068-MBLCK-OS</v>
      </c>
      <c r="N67" s="180">
        <v>7048652328250</v>
      </c>
    </row>
    <row r="68" spans="1:14" ht="15.75">
      <c r="A68" s="161" t="s">
        <v>1121</v>
      </c>
      <c r="B68" s="113">
        <v>7048652766335</v>
      </c>
      <c r="K68" s="140">
        <v>810068</v>
      </c>
      <c r="L68" t="s">
        <v>1005</v>
      </c>
      <c r="M68" s="102" t="str">
        <f t="shared" si="1"/>
        <v>810068-MFLUO-OS</v>
      </c>
      <c r="N68" s="180">
        <v>7048652766335</v>
      </c>
    </row>
    <row r="69" spans="1:14" ht="15.75">
      <c r="A69" s="161" t="s">
        <v>595</v>
      </c>
      <c r="B69" s="113">
        <v>7048652661623</v>
      </c>
      <c r="K69" s="140">
        <v>810068</v>
      </c>
      <c r="L69" t="s">
        <v>318</v>
      </c>
      <c r="M69" s="102" t="str">
        <f t="shared" si="1"/>
        <v>810068-NAGR-OS</v>
      </c>
      <c r="N69" s="180">
        <v>7048652661623</v>
      </c>
    </row>
    <row r="70" spans="1:14" ht="15.75">
      <c r="A70" s="161" t="s">
        <v>3019</v>
      </c>
      <c r="B70" s="113">
        <v>7048652891020</v>
      </c>
      <c r="K70" s="140">
        <v>810068</v>
      </c>
      <c r="L70" t="s">
        <v>1478</v>
      </c>
      <c r="M70" s="102" t="str">
        <f t="shared" si="1"/>
        <v>810068-NOMAD-OS</v>
      </c>
      <c r="N70" s="180">
        <v>7048652891020</v>
      </c>
    </row>
    <row r="71" spans="1:14" ht="15.75">
      <c r="A71" s="161" t="s">
        <v>596</v>
      </c>
      <c r="B71" s="113">
        <v>7048652328267</v>
      </c>
      <c r="K71" s="140">
        <v>810068</v>
      </c>
      <c r="L71" t="s">
        <v>164</v>
      </c>
      <c r="M71" s="102" t="str">
        <f t="shared" si="1"/>
        <v>810068-RBLUE-OS</v>
      </c>
      <c r="N71" s="180">
        <v>7048652328267</v>
      </c>
    </row>
    <row r="72" spans="1:14" ht="15.75">
      <c r="A72" s="161" t="s">
        <v>597</v>
      </c>
      <c r="B72" s="113">
        <v>7048652542496</v>
      </c>
      <c r="K72" s="140">
        <v>810068</v>
      </c>
      <c r="L72" t="s">
        <v>434</v>
      </c>
      <c r="M72" s="102" t="str">
        <f t="shared" si="1"/>
        <v>810068-SGRME-OS</v>
      </c>
      <c r="N72" s="180">
        <v>7048652542496</v>
      </c>
    </row>
    <row r="73" spans="1:14" ht="15.75">
      <c r="A73" s="161" t="s">
        <v>1738</v>
      </c>
      <c r="B73" s="113">
        <v>7048652891037</v>
      </c>
      <c r="K73" s="140">
        <v>810068</v>
      </c>
      <c r="L73" t="s">
        <v>1474</v>
      </c>
      <c r="M73" s="102" t="str">
        <f t="shared" si="1"/>
        <v>810068-WOLND-OS</v>
      </c>
      <c r="N73" s="180">
        <v>7048652891037</v>
      </c>
    </row>
    <row r="74" spans="1:14" ht="15.75">
      <c r="A74" s="161" t="s">
        <v>598</v>
      </c>
      <c r="B74" s="113">
        <v>7048652328298</v>
      </c>
      <c r="K74" s="140">
        <v>810069</v>
      </c>
      <c r="L74" t="s">
        <v>416</v>
      </c>
      <c r="M74" s="102" t="str">
        <f t="shared" si="1"/>
        <v>810069-TEBLK-SM</v>
      </c>
      <c r="N74" s="180">
        <v>7048652328298</v>
      </c>
    </row>
    <row r="75" spans="1:14" ht="15.75">
      <c r="A75" s="161" t="s">
        <v>599</v>
      </c>
      <c r="B75" s="113">
        <v>7048652328281</v>
      </c>
      <c r="K75" s="140">
        <v>810069</v>
      </c>
      <c r="L75" t="s">
        <v>417</v>
      </c>
      <c r="M75" s="102" t="str">
        <f t="shared" si="1"/>
        <v>810069-TEBLK-ML</v>
      </c>
      <c r="N75" s="180">
        <v>7048652328281</v>
      </c>
    </row>
    <row r="76" spans="1:14" ht="15.75">
      <c r="A76" s="161" t="s">
        <v>600</v>
      </c>
      <c r="B76" s="113">
        <v>7048652476913</v>
      </c>
      <c r="K76" s="140">
        <v>810070</v>
      </c>
      <c r="L76" t="s">
        <v>435</v>
      </c>
      <c r="M76" s="102" t="str">
        <f t="shared" si="1"/>
        <v>810070-TEBLK-ML17</v>
      </c>
      <c r="N76" s="180">
        <v>7048652476913</v>
      </c>
    </row>
    <row r="77" spans="1:14" ht="15.75">
      <c r="A77" s="161" t="s">
        <v>601</v>
      </c>
      <c r="B77" s="113">
        <v>7048652476920</v>
      </c>
      <c r="K77" s="140">
        <v>810070</v>
      </c>
      <c r="L77" t="s">
        <v>436</v>
      </c>
      <c r="M77" s="102" t="str">
        <f t="shared" si="1"/>
        <v>810070-TEBLK-ML25</v>
      </c>
      <c r="N77" s="180">
        <v>7048652476920</v>
      </c>
    </row>
    <row r="78" spans="1:14" ht="15.75">
      <c r="A78" s="161" t="s">
        <v>602</v>
      </c>
      <c r="B78" s="113">
        <v>7048652476937</v>
      </c>
      <c r="K78" s="140">
        <v>810070</v>
      </c>
      <c r="L78" t="s">
        <v>437</v>
      </c>
      <c r="M78" s="102" t="str">
        <f t="shared" si="1"/>
        <v>810070-TEBLK-SM25</v>
      </c>
      <c r="N78" s="180">
        <v>7048652476937</v>
      </c>
    </row>
    <row r="79" spans="1:14" ht="15.75">
      <c r="A79" s="161" t="s">
        <v>603</v>
      </c>
      <c r="B79" s="113">
        <v>7048652476944</v>
      </c>
      <c r="K79" s="140">
        <v>810070</v>
      </c>
      <c r="L79" t="s">
        <v>438</v>
      </c>
      <c r="M79" s="102" t="str">
        <f t="shared" si="1"/>
        <v>810070-TEBLK-SM32</v>
      </c>
      <c r="N79" s="180">
        <v>7048652476944</v>
      </c>
    </row>
    <row r="80" spans="1:14" ht="15.75">
      <c r="A80" s="161" t="s">
        <v>1122</v>
      </c>
      <c r="B80" s="113">
        <v>7048652766342</v>
      </c>
      <c r="K80" s="140">
        <v>810089</v>
      </c>
      <c r="L80" t="s">
        <v>1006</v>
      </c>
      <c r="M80" s="102" t="str">
        <f t="shared" si="1"/>
        <v>810089-BRWHT-OS</v>
      </c>
      <c r="N80" s="180">
        <v>7048652766342</v>
      </c>
    </row>
    <row r="81" spans="1:14" ht="15.75">
      <c r="A81" s="161" t="s">
        <v>1123</v>
      </c>
      <c r="B81" s="113">
        <v>7048652766359</v>
      </c>
      <c r="K81" s="140">
        <v>810089</v>
      </c>
      <c r="L81" t="s">
        <v>1016</v>
      </c>
      <c r="M81" s="102" t="str">
        <f t="shared" si="1"/>
        <v>810089-BTGRY-OS</v>
      </c>
      <c r="N81" s="180">
        <v>7048652766359</v>
      </c>
    </row>
    <row r="82" spans="1:14" ht="15.75">
      <c r="A82" s="161" t="s">
        <v>1739</v>
      </c>
      <c r="B82" s="113">
        <v>7048652890948</v>
      </c>
      <c r="K82" s="140">
        <v>810089</v>
      </c>
      <c r="L82" t="s">
        <v>1469</v>
      </c>
      <c r="M82" s="102" t="str">
        <f t="shared" si="1"/>
        <v>810089-DUSK-OS</v>
      </c>
      <c r="N82" s="180">
        <v>7048652890948</v>
      </c>
    </row>
    <row r="83" spans="1:14" ht="15.75">
      <c r="A83" s="161" t="s">
        <v>604</v>
      </c>
      <c r="B83" s="113">
        <v>7048652542427</v>
      </c>
      <c r="K83" s="140">
        <v>810089</v>
      </c>
      <c r="L83" t="s">
        <v>439</v>
      </c>
      <c r="M83" s="102" t="str">
        <f t="shared" si="1"/>
        <v>810089-GFGRN-OS</v>
      </c>
      <c r="N83" s="180">
        <v>7048652542427</v>
      </c>
    </row>
    <row r="84" spans="1:14" ht="15.75">
      <c r="A84" s="161" t="s">
        <v>1740</v>
      </c>
      <c r="B84" s="113">
        <v>7048652890955</v>
      </c>
      <c r="K84" s="140">
        <v>810089</v>
      </c>
      <c r="L84" t="s">
        <v>1476</v>
      </c>
      <c r="M84" s="102" t="str">
        <f t="shared" si="1"/>
        <v>810089-LAVA-OS</v>
      </c>
      <c r="N84" s="180">
        <v>7048652890955</v>
      </c>
    </row>
    <row r="85" spans="1:14" ht="15.75">
      <c r="A85" s="161" t="s">
        <v>1741</v>
      </c>
      <c r="B85" s="113">
        <v>7048652890962</v>
      </c>
      <c r="K85" s="140">
        <v>810089</v>
      </c>
      <c r="L85" t="s">
        <v>1480</v>
      </c>
      <c r="M85" s="102" t="str">
        <f t="shared" si="1"/>
        <v>810089-LILAM-OS</v>
      </c>
      <c r="N85" s="180">
        <v>7048652890962</v>
      </c>
    </row>
    <row r="86" spans="1:14" ht="15.75">
      <c r="A86" s="161" t="s">
        <v>605</v>
      </c>
      <c r="B86" s="113">
        <v>7048652542434</v>
      </c>
      <c r="K86" s="140">
        <v>810089</v>
      </c>
      <c r="L86" t="s">
        <v>407</v>
      </c>
      <c r="M86" s="102" t="str">
        <f t="shared" si="1"/>
        <v>810089-MBLCK-OS</v>
      </c>
      <c r="N86" s="180">
        <v>7048652542434</v>
      </c>
    </row>
    <row r="87" spans="1:14" ht="15.75">
      <c r="A87" s="161" t="s">
        <v>606</v>
      </c>
      <c r="B87" s="113">
        <v>7048652661630</v>
      </c>
      <c r="K87" s="140">
        <v>810089</v>
      </c>
      <c r="L87" t="s">
        <v>404</v>
      </c>
      <c r="M87" s="102" t="str">
        <f t="shared" si="1"/>
        <v>810089-MEAME-OS</v>
      </c>
      <c r="N87" s="180">
        <v>7048652661630</v>
      </c>
    </row>
    <row r="88" spans="1:14" ht="15.75">
      <c r="A88" s="161" t="s">
        <v>1124</v>
      </c>
      <c r="B88" s="113">
        <v>7048652766366</v>
      </c>
      <c r="K88" s="140">
        <v>810089</v>
      </c>
      <c r="L88" t="s">
        <v>1005</v>
      </c>
      <c r="M88" s="102" t="str">
        <f t="shared" si="1"/>
        <v>810089-MFLUO-OS</v>
      </c>
      <c r="N88" s="180">
        <v>7048652766366</v>
      </c>
    </row>
    <row r="89" spans="1:14" ht="15.75">
      <c r="A89" s="161" t="s">
        <v>607</v>
      </c>
      <c r="B89" s="113">
        <v>7048652542441</v>
      </c>
      <c r="K89" s="140">
        <v>810089</v>
      </c>
      <c r="L89" t="s">
        <v>419</v>
      </c>
      <c r="M89" s="102" t="str">
        <f t="shared" si="1"/>
        <v>810089-MMBLU-OS</v>
      </c>
      <c r="N89" s="180">
        <v>7048652542441</v>
      </c>
    </row>
    <row r="90" spans="1:14" ht="15.75">
      <c r="A90" s="161" t="s">
        <v>608</v>
      </c>
      <c r="B90" s="113">
        <v>7048652661647</v>
      </c>
      <c r="K90" s="140">
        <v>810089</v>
      </c>
      <c r="L90" t="s">
        <v>412</v>
      </c>
      <c r="M90" s="102" t="str">
        <f t="shared" si="1"/>
        <v>810089-MNGRY-OS</v>
      </c>
      <c r="N90" s="180">
        <v>7048652661647</v>
      </c>
    </row>
    <row r="91" spans="1:14" ht="15.75">
      <c r="A91" s="161" t="s">
        <v>609</v>
      </c>
      <c r="B91" s="113">
        <v>7048652542458</v>
      </c>
      <c r="K91" s="140">
        <v>810089</v>
      </c>
      <c r="L91" t="s">
        <v>422</v>
      </c>
      <c r="M91" s="102" t="str">
        <f t="shared" si="1"/>
        <v>810089-MSBMC-OS</v>
      </c>
      <c r="N91" s="180">
        <v>7048652542458</v>
      </c>
    </row>
    <row r="92" spans="1:14" ht="15.75">
      <c r="A92" s="161" t="s">
        <v>610</v>
      </c>
      <c r="B92" s="113">
        <v>7048652542465</v>
      </c>
      <c r="K92" s="140">
        <v>810089</v>
      </c>
      <c r="L92" t="s">
        <v>406</v>
      </c>
      <c r="M92" s="102" t="str">
        <f t="shared" si="1"/>
        <v>810089-MSGMC-OS</v>
      </c>
      <c r="N92" s="180">
        <v>7048652542465</v>
      </c>
    </row>
    <row r="93" spans="1:14" ht="15.75">
      <c r="A93" s="161" t="s">
        <v>3020</v>
      </c>
      <c r="B93" s="113">
        <v>7048652661807</v>
      </c>
      <c r="K93" s="140">
        <v>810089</v>
      </c>
      <c r="L93" t="s">
        <v>2989</v>
      </c>
      <c r="M93" s="102" t="str">
        <f t="shared" si="1"/>
        <v>810089-MSIGM-OS</v>
      </c>
      <c r="N93" s="180">
        <v>7048652661807</v>
      </c>
    </row>
    <row r="94" spans="1:14" ht="15.75">
      <c r="A94" s="161" t="s">
        <v>611</v>
      </c>
      <c r="B94" s="113">
        <v>7048652542472</v>
      </c>
      <c r="K94" s="140">
        <v>810089</v>
      </c>
      <c r="L94" t="s">
        <v>415</v>
      </c>
      <c r="M94" s="102" t="str">
        <f t="shared" si="1"/>
        <v>810089-MWHTE-OS</v>
      </c>
      <c r="N94" s="180">
        <v>7048652542472</v>
      </c>
    </row>
    <row r="95" spans="1:14" ht="15.75">
      <c r="A95" s="161" t="s">
        <v>1742</v>
      </c>
      <c r="B95" s="113">
        <v>7048652890979</v>
      </c>
      <c r="K95" s="140">
        <v>810089</v>
      </c>
      <c r="L95" t="s">
        <v>1482</v>
      </c>
      <c r="M95" s="102" t="str">
        <f t="shared" si="1"/>
        <v>810089-NANI-OS</v>
      </c>
      <c r="N95" s="180">
        <v>7048652890979</v>
      </c>
    </row>
    <row r="96" spans="1:14" ht="15.75">
      <c r="A96" s="161" t="s">
        <v>1743</v>
      </c>
      <c r="B96" s="113">
        <v>7048652890986</v>
      </c>
      <c r="K96" s="140">
        <v>810089</v>
      </c>
      <c r="L96" t="s">
        <v>1478</v>
      </c>
      <c r="M96" s="102" t="str">
        <f t="shared" si="1"/>
        <v>810089-NOMAD-OS</v>
      </c>
      <c r="N96" s="180">
        <v>7048652890986</v>
      </c>
    </row>
    <row r="97" spans="1:14" ht="15.75">
      <c r="A97" s="161" t="s">
        <v>612</v>
      </c>
      <c r="B97" s="113">
        <v>7048652714985</v>
      </c>
      <c r="K97" s="140">
        <v>810089</v>
      </c>
      <c r="L97" t="s">
        <v>440</v>
      </c>
      <c r="M97" s="102" t="str">
        <f t="shared" si="1"/>
        <v>810089-SGRM-OS</v>
      </c>
      <c r="N97" s="180">
        <v>7048652714985</v>
      </c>
    </row>
    <row r="98" spans="1:14" ht="15.75">
      <c r="A98" s="161" t="s">
        <v>1125</v>
      </c>
      <c r="B98" s="113">
        <v>7048652766373</v>
      </c>
      <c r="K98" s="140">
        <v>810089</v>
      </c>
      <c r="L98" t="s">
        <v>1017</v>
      </c>
      <c r="M98" s="102" t="str">
        <f t="shared" si="1"/>
        <v>810089-SLGRY-OS</v>
      </c>
      <c r="N98" s="180">
        <v>7048652766373</v>
      </c>
    </row>
    <row r="99" spans="1:14" ht="15.75">
      <c r="A99" s="161" t="s">
        <v>1744</v>
      </c>
      <c r="B99" s="113">
        <v>7048652890993</v>
      </c>
      <c r="K99" s="140">
        <v>810089</v>
      </c>
      <c r="L99" t="s">
        <v>1474</v>
      </c>
      <c r="M99" s="102" t="str">
        <f t="shared" si="1"/>
        <v>810089-WOLND-OS</v>
      </c>
      <c r="N99" s="180">
        <v>7048652890993</v>
      </c>
    </row>
    <row r="100" spans="1:14" ht="15.75">
      <c r="A100" s="161" t="s">
        <v>613</v>
      </c>
      <c r="B100" s="113">
        <v>7048652544742</v>
      </c>
      <c r="K100" s="140">
        <v>810091</v>
      </c>
      <c r="L100" t="s">
        <v>416</v>
      </c>
      <c r="M100" s="102" t="str">
        <f t="shared" si="1"/>
        <v>810091-TEBLK-SM</v>
      </c>
      <c r="N100" s="180">
        <v>7048652544742</v>
      </c>
    </row>
    <row r="101" spans="1:14" ht="15.75">
      <c r="A101" s="161" t="s">
        <v>614</v>
      </c>
      <c r="B101" s="113">
        <v>7048652544735</v>
      </c>
      <c r="K101" s="140">
        <v>810091</v>
      </c>
      <c r="L101" t="s">
        <v>417</v>
      </c>
      <c r="M101" s="102" t="str">
        <f t="shared" si="1"/>
        <v>810091-TEBLK-ML</v>
      </c>
      <c r="N101" s="180">
        <v>7048652544735</v>
      </c>
    </row>
    <row r="102" spans="1:14" ht="15.75">
      <c r="A102" s="161" t="s">
        <v>615</v>
      </c>
      <c r="B102" s="113">
        <v>7048652544728</v>
      </c>
      <c r="K102" s="140">
        <v>810091</v>
      </c>
      <c r="L102" t="s">
        <v>418</v>
      </c>
      <c r="M102" s="102" t="str">
        <f t="shared" si="1"/>
        <v>810091-TEBLK-LXL</v>
      </c>
      <c r="N102" s="180">
        <v>7048652544728</v>
      </c>
    </row>
    <row r="103" spans="1:14" ht="15.75">
      <c r="A103" s="161" t="s">
        <v>616</v>
      </c>
      <c r="B103" s="113">
        <v>7048652556998</v>
      </c>
      <c r="K103" s="140">
        <v>810092</v>
      </c>
      <c r="L103" t="s">
        <v>165</v>
      </c>
      <c r="M103" s="102" t="str">
        <f t="shared" si="1"/>
        <v>810092-TEBLK-OS</v>
      </c>
      <c r="N103" s="180">
        <v>7048652556998</v>
      </c>
    </row>
    <row r="104" spans="1:14" ht="15.75">
      <c r="A104" s="161" t="s">
        <v>617</v>
      </c>
      <c r="B104" s="113">
        <v>7048652557001</v>
      </c>
      <c r="K104" s="140">
        <v>810093</v>
      </c>
      <c r="L104" t="s">
        <v>165</v>
      </c>
      <c r="M104" s="102" t="str">
        <f t="shared" si="1"/>
        <v>810093-TEBLK-OS</v>
      </c>
      <c r="N104" s="180">
        <v>7048652557001</v>
      </c>
    </row>
    <row r="105" spans="1:14" ht="15.75">
      <c r="A105" s="161" t="s">
        <v>618</v>
      </c>
      <c r="B105" s="113">
        <v>7048652542694</v>
      </c>
      <c r="K105" s="140">
        <v>810094</v>
      </c>
      <c r="L105" t="s">
        <v>416</v>
      </c>
      <c r="M105" s="102" t="str">
        <f t="shared" si="1"/>
        <v>810094-TEBLK-SM</v>
      </c>
      <c r="N105" s="180">
        <v>7048652542694</v>
      </c>
    </row>
    <row r="106" spans="1:14" ht="15.75">
      <c r="A106" s="161" t="s">
        <v>619</v>
      </c>
      <c r="B106" s="113">
        <v>7048652542687</v>
      </c>
      <c r="K106" s="140">
        <v>810094</v>
      </c>
      <c r="L106" t="s">
        <v>417</v>
      </c>
      <c r="M106" s="102" t="str">
        <f t="shared" si="1"/>
        <v>810094-TEBLK-ML</v>
      </c>
      <c r="N106" s="180">
        <v>7048652542687</v>
      </c>
    </row>
    <row r="107" spans="1:14" ht="15.75">
      <c r="A107" s="161" t="s">
        <v>620</v>
      </c>
      <c r="B107" s="113">
        <v>7048652542670</v>
      </c>
      <c r="K107" s="140">
        <v>810094</v>
      </c>
      <c r="L107" t="s">
        <v>418</v>
      </c>
      <c r="M107" s="102" t="str">
        <f t="shared" si="1"/>
        <v>810094-TEBLK-LXL</v>
      </c>
      <c r="N107" s="180">
        <v>7048652542670</v>
      </c>
    </row>
    <row r="108" spans="1:14" ht="15.75">
      <c r="A108" s="161" t="s">
        <v>621</v>
      </c>
      <c r="B108" s="113">
        <v>7048652557018</v>
      </c>
      <c r="K108" s="140">
        <v>810095</v>
      </c>
      <c r="L108" t="s">
        <v>165</v>
      </c>
      <c r="M108" s="102" t="str">
        <f t="shared" si="1"/>
        <v>810095-TEBLK-OS</v>
      </c>
      <c r="N108" s="180">
        <v>7048652557018</v>
      </c>
    </row>
    <row r="109" spans="1:14" ht="15.75">
      <c r="A109" s="161" t="s">
        <v>622</v>
      </c>
      <c r="B109" s="113">
        <v>7048652557025</v>
      </c>
      <c r="K109" s="140">
        <v>810096</v>
      </c>
      <c r="L109" t="s">
        <v>165</v>
      </c>
      <c r="M109" s="102" t="str">
        <f t="shared" si="1"/>
        <v>810096-TEBLK-OS</v>
      </c>
      <c r="N109" s="180">
        <v>7048652557025</v>
      </c>
    </row>
    <row r="110" spans="1:14" ht="15.75">
      <c r="A110" s="161" t="s">
        <v>623</v>
      </c>
      <c r="B110" s="113">
        <v>7048652544797</v>
      </c>
      <c r="K110" s="140">
        <v>810097</v>
      </c>
      <c r="L110" t="s">
        <v>416</v>
      </c>
      <c r="M110" s="102" t="str">
        <f t="shared" si="1"/>
        <v>810097-TEBLK-SM</v>
      </c>
      <c r="N110" s="180">
        <v>7048652544797</v>
      </c>
    </row>
    <row r="111" spans="1:14" ht="15.75">
      <c r="A111" s="161" t="s">
        <v>624</v>
      </c>
      <c r="B111" s="113">
        <v>7048652544780</v>
      </c>
      <c r="K111" s="140">
        <v>810097</v>
      </c>
      <c r="L111" t="s">
        <v>417</v>
      </c>
      <c r="M111" s="102" t="str">
        <f t="shared" si="1"/>
        <v>810097-TEBLK-ML</v>
      </c>
      <c r="N111" s="180">
        <v>7048652544780</v>
      </c>
    </row>
    <row r="112" spans="1:14" ht="15.75">
      <c r="A112" s="161" t="s">
        <v>625</v>
      </c>
      <c r="B112" s="113">
        <v>7048652544773</v>
      </c>
      <c r="K112" s="140">
        <v>810097</v>
      </c>
      <c r="L112" t="s">
        <v>418</v>
      </c>
      <c r="M112" s="102" t="str">
        <f t="shared" si="1"/>
        <v>810097-TEBLK-LXL</v>
      </c>
      <c r="N112" s="180">
        <v>7048652544773</v>
      </c>
    </row>
    <row r="113" spans="1:14" ht="15.75">
      <c r="A113" s="161" t="s">
        <v>375</v>
      </c>
      <c r="B113" s="113">
        <v>7048652662156</v>
      </c>
      <c r="K113" s="140">
        <v>810104</v>
      </c>
      <c r="L113" t="s">
        <v>320</v>
      </c>
      <c r="M113" s="102" t="str">
        <f t="shared" si="1"/>
        <v>810104-010000-OS</v>
      </c>
      <c r="N113" s="180">
        <v>7048652662156</v>
      </c>
    </row>
    <row r="114" spans="1:14" ht="15.75">
      <c r="A114" s="161" t="s">
        <v>376</v>
      </c>
      <c r="B114" s="113">
        <v>7048652662163</v>
      </c>
      <c r="K114" s="140">
        <v>810105</v>
      </c>
      <c r="L114" t="s">
        <v>320</v>
      </c>
      <c r="M114" s="102" t="str">
        <f t="shared" si="1"/>
        <v>810105-010000-OS</v>
      </c>
      <c r="N114" s="180">
        <v>7048652662163</v>
      </c>
    </row>
    <row r="115" spans="1:14" ht="15.75">
      <c r="A115" s="161" t="s">
        <v>1745</v>
      </c>
      <c r="B115" s="113">
        <v>7048652896032</v>
      </c>
      <c r="K115" s="140">
        <v>810105</v>
      </c>
      <c r="L115" t="s">
        <v>264</v>
      </c>
      <c r="M115" s="102" t="str">
        <f t="shared" si="1"/>
        <v>810105-220000-OS</v>
      </c>
      <c r="N115" s="180">
        <v>7048652896032</v>
      </c>
    </row>
    <row r="116" spans="1:14" ht="15.75">
      <c r="A116" s="161" t="s">
        <v>626</v>
      </c>
      <c r="B116" s="113">
        <v>7048652662194</v>
      </c>
      <c r="K116" s="140">
        <v>810108</v>
      </c>
      <c r="L116" t="s">
        <v>441</v>
      </c>
      <c r="M116" s="102" t="str">
        <f t="shared" si="1"/>
        <v>810108-100201-OS</v>
      </c>
      <c r="N116" s="180">
        <v>7048652662194</v>
      </c>
    </row>
    <row r="117" spans="1:14" ht="15.75">
      <c r="A117" s="161" t="s">
        <v>1126</v>
      </c>
      <c r="B117" s="113">
        <v>7048652762214</v>
      </c>
      <c r="K117" s="140">
        <v>810108</v>
      </c>
      <c r="L117" t="s">
        <v>1018</v>
      </c>
      <c r="M117" s="102" t="str">
        <f t="shared" si="1"/>
        <v>810108-100433-OS</v>
      </c>
      <c r="N117" s="180">
        <v>7048652762214</v>
      </c>
    </row>
    <row r="118" spans="1:14" ht="15.75">
      <c r="A118" s="161" t="s">
        <v>1127</v>
      </c>
      <c r="B118" s="113">
        <v>7048652762221</v>
      </c>
      <c r="K118" s="140">
        <v>810108</v>
      </c>
      <c r="L118" t="s">
        <v>1019</v>
      </c>
      <c r="M118" s="102" t="str">
        <f t="shared" si="1"/>
        <v>810108-101534-OS</v>
      </c>
      <c r="N118" s="180">
        <v>7048652762221</v>
      </c>
    </row>
    <row r="119" spans="1:14" ht="15.75">
      <c r="A119" s="161" t="s">
        <v>627</v>
      </c>
      <c r="B119" s="113">
        <v>7048652662200</v>
      </c>
      <c r="K119" s="140">
        <v>810108</v>
      </c>
      <c r="L119" t="s">
        <v>442</v>
      </c>
      <c r="M119" s="102" t="str">
        <f t="shared" si="1"/>
        <v>810108-105025-OS</v>
      </c>
      <c r="N119" s="180">
        <v>7048652662200</v>
      </c>
    </row>
    <row r="120" spans="1:14" ht="15.75">
      <c r="A120" s="161" t="s">
        <v>1128</v>
      </c>
      <c r="B120" s="113">
        <v>7048652762238</v>
      </c>
      <c r="K120" s="140">
        <v>810108</v>
      </c>
      <c r="L120" t="s">
        <v>1020</v>
      </c>
      <c r="M120" s="102" t="str">
        <f t="shared" si="1"/>
        <v>810108-108135-OS</v>
      </c>
      <c r="N120" s="180">
        <v>7048652762238</v>
      </c>
    </row>
    <row r="121" spans="1:14" ht="15.75">
      <c r="A121" s="161" t="s">
        <v>628</v>
      </c>
      <c r="B121" s="113">
        <v>7048652662118</v>
      </c>
      <c r="K121" s="140">
        <v>810109</v>
      </c>
      <c r="L121" t="s">
        <v>230</v>
      </c>
      <c r="M121" s="102" t="str">
        <f t="shared" si="1"/>
        <v>810109-060000-OS</v>
      </c>
      <c r="N121" s="180">
        <v>7048652662118</v>
      </c>
    </row>
    <row r="122" spans="1:14" ht="15.75">
      <c r="A122" s="161" t="s">
        <v>629</v>
      </c>
      <c r="B122" s="113">
        <v>7048652662217</v>
      </c>
      <c r="K122" s="140">
        <v>810110</v>
      </c>
      <c r="L122" t="s">
        <v>238</v>
      </c>
      <c r="M122" s="102" t="str">
        <f t="shared" si="1"/>
        <v>810110-180000-OS</v>
      </c>
      <c r="N122" s="180">
        <v>7048652662217</v>
      </c>
    </row>
    <row r="123" spans="1:14" ht="15.75">
      <c r="A123" s="161" t="s">
        <v>630</v>
      </c>
      <c r="B123" s="113">
        <v>7048652662101</v>
      </c>
      <c r="K123" s="140">
        <v>810111</v>
      </c>
      <c r="L123" t="s">
        <v>240</v>
      </c>
      <c r="M123" s="102" t="str">
        <f t="shared" si="1"/>
        <v>810111-100000-OS</v>
      </c>
      <c r="N123" s="180">
        <v>7048652662101</v>
      </c>
    </row>
    <row r="124" spans="1:14" ht="15.75">
      <c r="A124" s="161" t="s">
        <v>1406</v>
      </c>
      <c r="B124" s="113">
        <v>7048652776273</v>
      </c>
      <c r="K124" s="140">
        <v>810128</v>
      </c>
      <c r="L124" t="s">
        <v>165</v>
      </c>
      <c r="M124" s="102" t="str">
        <f t="shared" si="1"/>
        <v>810128-TEBLK-OS</v>
      </c>
      <c r="N124" s="180">
        <v>7048652776273</v>
      </c>
    </row>
    <row r="125" spans="1:14" ht="15.75">
      <c r="A125" s="161" t="s">
        <v>1405</v>
      </c>
      <c r="B125" s="113">
        <v>7048652775764</v>
      </c>
      <c r="K125" s="140">
        <v>810129</v>
      </c>
      <c r="L125" t="s">
        <v>165</v>
      </c>
      <c r="M125" s="102" t="str">
        <f t="shared" si="1"/>
        <v>810129-TEBLK-OS</v>
      </c>
      <c r="N125" s="180">
        <v>7048652775764</v>
      </c>
    </row>
    <row r="126" spans="1:14" ht="15.75">
      <c r="A126" s="161" t="s">
        <v>1746</v>
      </c>
      <c r="B126" s="113">
        <v>7048652891570</v>
      </c>
      <c r="K126" s="140">
        <v>810130</v>
      </c>
      <c r="L126" t="s">
        <v>1046</v>
      </c>
      <c r="M126" s="102" t="str">
        <f t="shared" si="1"/>
        <v>810130-BRWHT-SM</v>
      </c>
      <c r="N126" s="180">
        <v>7048652891570</v>
      </c>
    </row>
    <row r="127" spans="1:14" ht="15.75">
      <c r="A127" s="161" t="s">
        <v>1747</v>
      </c>
      <c r="B127" s="113">
        <v>7048652891563</v>
      </c>
      <c r="K127" s="140">
        <v>810130</v>
      </c>
      <c r="L127" t="s">
        <v>1047</v>
      </c>
      <c r="M127" s="102" t="str">
        <f t="shared" si="1"/>
        <v>810130-BRWHT-ML</v>
      </c>
      <c r="N127" s="180">
        <v>7048652891563</v>
      </c>
    </row>
    <row r="128" spans="1:14" ht="15.75">
      <c r="A128" s="161" t="s">
        <v>1748</v>
      </c>
      <c r="B128" s="113">
        <v>7048652891556</v>
      </c>
      <c r="K128" s="140">
        <v>810130</v>
      </c>
      <c r="L128" t="s">
        <v>1048</v>
      </c>
      <c r="M128" s="102" t="str">
        <f t="shared" si="1"/>
        <v>810130-BRWHT-LXL</v>
      </c>
      <c r="N128" s="180">
        <v>7048652891556</v>
      </c>
    </row>
    <row r="129" spans="1:14" ht="15.75">
      <c r="A129" s="161" t="s">
        <v>1749</v>
      </c>
      <c r="B129" s="113">
        <v>7048652891600</v>
      </c>
      <c r="K129" s="140">
        <v>810130</v>
      </c>
      <c r="L129" t="s">
        <v>1484</v>
      </c>
      <c r="M129" s="102" t="str">
        <f t="shared" si="1"/>
        <v>810130-DUSK-SM</v>
      </c>
      <c r="N129" s="180">
        <v>7048652891600</v>
      </c>
    </row>
    <row r="130" spans="1:14" ht="15.75">
      <c r="A130" s="161" t="s">
        <v>1750</v>
      </c>
      <c r="B130" s="113">
        <v>7048652891594</v>
      </c>
      <c r="K130" s="140">
        <v>810130</v>
      </c>
      <c r="L130" t="s">
        <v>1485</v>
      </c>
      <c r="M130" s="102" t="str">
        <f t="shared" si="1"/>
        <v>810130-DUSK-ML</v>
      </c>
      <c r="N130" s="180">
        <v>7048652891594</v>
      </c>
    </row>
    <row r="131" spans="1:14" ht="15.75">
      <c r="A131" s="161" t="s">
        <v>1751</v>
      </c>
      <c r="B131" s="113">
        <v>7048652891587</v>
      </c>
      <c r="K131" s="140">
        <v>810130</v>
      </c>
      <c r="L131" t="s">
        <v>1486</v>
      </c>
      <c r="M131" s="102" t="str">
        <f t="shared" ref="M131:M194" si="2">CONCATENATE(K131,"-",L131)</f>
        <v>810130-DUSK-LXL</v>
      </c>
      <c r="N131" s="180">
        <v>7048652891587</v>
      </c>
    </row>
    <row r="132" spans="1:14" ht="15.75">
      <c r="A132" s="161" t="s">
        <v>1752</v>
      </c>
      <c r="B132" s="113">
        <v>7048652891631</v>
      </c>
      <c r="K132" s="140">
        <v>810130</v>
      </c>
      <c r="L132" t="s">
        <v>1487</v>
      </c>
      <c r="M132" s="102" t="str">
        <f t="shared" si="2"/>
        <v>810130-LAVA-SM</v>
      </c>
      <c r="N132" s="180">
        <v>7048652891631</v>
      </c>
    </row>
    <row r="133" spans="1:14" ht="15.75">
      <c r="A133" s="161" t="s">
        <v>1753</v>
      </c>
      <c r="B133" s="113">
        <v>7048652891624</v>
      </c>
      <c r="K133" s="140">
        <v>810130</v>
      </c>
      <c r="L133" t="s">
        <v>1488</v>
      </c>
      <c r="M133" s="102" t="str">
        <f t="shared" si="2"/>
        <v>810130-LAVA-ML</v>
      </c>
      <c r="N133" s="180">
        <v>7048652891624</v>
      </c>
    </row>
    <row r="134" spans="1:14" ht="15.75">
      <c r="A134" s="161" t="s">
        <v>1754</v>
      </c>
      <c r="B134" s="113">
        <v>7048652891617</v>
      </c>
      <c r="K134" s="140">
        <v>810130</v>
      </c>
      <c r="L134" t="s">
        <v>1489</v>
      </c>
      <c r="M134" s="102" t="str">
        <f t="shared" si="2"/>
        <v>810130-LAVA-LXL</v>
      </c>
      <c r="N134" s="180">
        <v>7048652891617</v>
      </c>
    </row>
    <row r="135" spans="1:14" ht="15.75">
      <c r="A135" s="161" t="s">
        <v>1755</v>
      </c>
      <c r="B135" s="113">
        <v>7048652891662</v>
      </c>
      <c r="K135" s="140">
        <v>810130</v>
      </c>
      <c r="L135" t="s">
        <v>1490</v>
      </c>
      <c r="M135" s="102" t="str">
        <f t="shared" si="2"/>
        <v>810130-LUSH-SM</v>
      </c>
      <c r="N135" s="180">
        <v>7048652891662</v>
      </c>
    </row>
    <row r="136" spans="1:14" ht="15.75">
      <c r="A136" s="161" t="s">
        <v>1756</v>
      </c>
      <c r="B136" s="113">
        <v>7048652891655</v>
      </c>
      <c r="K136" s="140">
        <v>810130</v>
      </c>
      <c r="L136" t="s">
        <v>1492</v>
      </c>
      <c r="M136" s="102" t="str">
        <f t="shared" si="2"/>
        <v>810130-LUSH-ML</v>
      </c>
      <c r="N136" s="180">
        <v>7048652891655</v>
      </c>
    </row>
    <row r="137" spans="1:14" ht="15.75">
      <c r="A137" s="161" t="s">
        <v>1757</v>
      </c>
      <c r="B137" s="113">
        <v>7048652891648</v>
      </c>
      <c r="K137" s="140">
        <v>810130</v>
      </c>
      <c r="L137" t="s">
        <v>1493</v>
      </c>
      <c r="M137" s="102" t="str">
        <f t="shared" si="2"/>
        <v>810130-LUSH-LXL</v>
      </c>
      <c r="N137" s="180">
        <v>7048652891648</v>
      </c>
    </row>
    <row r="138" spans="1:14" ht="15.75">
      <c r="A138" s="161" t="s">
        <v>1758</v>
      </c>
      <c r="B138" s="113">
        <v>7048652891693</v>
      </c>
      <c r="K138" s="140">
        <v>810130</v>
      </c>
      <c r="L138" t="s">
        <v>445</v>
      </c>
      <c r="M138" s="102" t="str">
        <f t="shared" si="2"/>
        <v>810130-MBLCK-SM</v>
      </c>
      <c r="N138" s="180">
        <v>7048652891693</v>
      </c>
    </row>
    <row r="139" spans="1:14" ht="15.75">
      <c r="A139" s="161" t="s">
        <v>1759</v>
      </c>
      <c r="B139" s="113">
        <v>7048652891686</v>
      </c>
      <c r="K139" s="140">
        <v>810130</v>
      </c>
      <c r="L139" t="s">
        <v>446</v>
      </c>
      <c r="M139" s="102" t="str">
        <f t="shared" si="2"/>
        <v>810130-MBLCK-ML</v>
      </c>
      <c r="N139" s="180">
        <v>7048652891686</v>
      </c>
    </row>
    <row r="140" spans="1:14" ht="15.75">
      <c r="A140" s="161" t="s">
        <v>1760</v>
      </c>
      <c r="B140" s="113">
        <v>7048652891679</v>
      </c>
      <c r="K140" s="140">
        <v>810130</v>
      </c>
      <c r="L140" t="s">
        <v>447</v>
      </c>
      <c r="M140" s="102" t="str">
        <f t="shared" si="2"/>
        <v>810130-MBLCK-LXL</v>
      </c>
      <c r="N140" s="180">
        <v>7048652891679</v>
      </c>
    </row>
    <row r="141" spans="1:14" ht="15.75">
      <c r="A141" s="161" t="s">
        <v>1761</v>
      </c>
      <c r="B141" s="113">
        <v>7048652891723</v>
      </c>
      <c r="K141" s="140">
        <v>810130</v>
      </c>
      <c r="L141" t="s">
        <v>1494</v>
      </c>
      <c r="M141" s="102" t="str">
        <f t="shared" si="2"/>
        <v>810130-NANI-SM</v>
      </c>
      <c r="N141" s="180">
        <v>7048652891723</v>
      </c>
    </row>
    <row r="142" spans="1:14" ht="15.75">
      <c r="A142" s="161" t="s">
        <v>1762</v>
      </c>
      <c r="B142" s="113">
        <v>7048652891716</v>
      </c>
      <c r="K142" s="140">
        <v>810130</v>
      </c>
      <c r="L142" t="s">
        <v>1495</v>
      </c>
      <c r="M142" s="102" t="str">
        <f t="shared" si="2"/>
        <v>810130-NANI-ML</v>
      </c>
      <c r="N142" s="180">
        <v>7048652891716</v>
      </c>
    </row>
    <row r="143" spans="1:14" ht="15.75">
      <c r="A143" s="161" t="s">
        <v>1763</v>
      </c>
      <c r="B143" s="113">
        <v>7048652891709</v>
      </c>
      <c r="K143" s="140">
        <v>810130</v>
      </c>
      <c r="L143" t="s">
        <v>1496</v>
      </c>
      <c r="M143" s="102" t="str">
        <f t="shared" si="2"/>
        <v>810130-NANI-LXL</v>
      </c>
      <c r="N143" s="180">
        <v>7048652891709</v>
      </c>
    </row>
    <row r="144" spans="1:14" ht="15.75">
      <c r="A144" s="161" t="s">
        <v>1764</v>
      </c>
      <c r="B144" s="113">
        <v>7048652891754</v>
      </c>
      <c r="K144" s="140">
        <v>810130</v>
      </c>
      <c r="L144" t="s">
        <v>1497</v>
      </c>
      <c r="M144" s="102" t="str">
        <f t="shared" si="2"/>
        <v>810130-WOLND-SM</v>
      </c>
      <c r="N144" s="180">
        <v>7048652891754</v>
      </c>
    </row>
    <row r="145" spans="1:14" ht="15.75">
      <c r="A145" s="161" t="s">
        <v>1765</v>
      </c>
      <c r="B145" s="113">
        <v>7048652891747</v>
      </c>
      <c r="K145" s="140">
        <v>810130</v>
      </c>
      <c r="L145" t="s">
        <v>1498</v>
      </c>
      <c r="M145" s="102" t="str">
        <f t="shared" si="2"/>
        <v>810130-WOLND-ML</v>
      </c>
      <c r="N145" s="180">
        <v>7048652891747</v>
      </c>
    </row>
    <row r="146" spans="1:14" ht="15.75">
      <c r="A146" s="161" t="s">
        <v>1766</v>
      </c>
      <c r="B146" s="113">
        <v>7048652891730</v>
      </c>
      <c r="K146" s="140">
        <v>810130</v>
      </c>
      <c r="L146" t="s">
        <v>1499</v>
      </c>
      <c r="M146" s="102" t="str">
        <f t="shared" si="2"/>
        <v>810130-WOLND-LXL</v>
      </c>
      <c r="N146" s="180">
        <v>7048652891730</v>
      </c>
    </row>
    <row r="147" spans="1:14" ht="15.75">
      <c r="A147" s="161" t="s">
        <v>1767</v>
      </c>
      <c r="B147" s="113">
        <v>7048652891396</v>
      </c>
      <c r="K147" s="140">
        <v>810131</v>
      </c>
      <c r="L147" t="s">
        <v>1484</v>
      </c>
      <c r="M147" s="102" t="str">
        <f t="shared" si="2"/>
        <v>810131-DUSK-SM</v>
      </c>
      <c r="N147" s="180">
        <v>7048652891396</v>
      </c>
    </row>
    <row r="148" spans="1:14" ht="15.75">
      <c r="A148" s="161" t="s">
        <v>1768</v>
      </c>
      <c r="B148" s="113">
        <v>7048652891389</v>
      </c>
      <c r="K148" s="140">
        <v>810131</v>
      </c>
      <c r="L148" t="s">
        <v>1485</v>
      </c>
      <c r="M148" s="102" t="str">
        <f t="shared" si="2"/>
        <v>810131-DUSK-ML</v>
      </c>
      <c r="N148" s="180">
        <v>7048652891389</v>
      </c>
    </row>
    <row r="149" spans="1:14" ht="15.75">
      <c r="A149" s="161" t="s">
        <v>1769</v>
      </c>
      <c r="B149" s="113">
        <v>7048652891372</v>
      </c>
      <c r="K149" s="140">
        <v>810131</v>
      </c>
      <c r="L149" t="s">
        <v>1486</v>
      </c>
      <c r="M149" s="102" t="str">
        <f t="shared" si="2"/>
        <v>810131-DUSK-LXL</v>
      </c>
      <c r="N149" s="180">
        <v>7048652891372</v>
      </c>
    </row>
    <row r="150" spans="1:14" ht="15.75">
      <c r="A150" s="161" t="s">
        <v>1770</v>
      </c>
      <c r="B150" s="113">
        <v>7048652891488</v>
      </c>
      <c r="K150" s="140">
        <v>810131</v>
      </c>
      <c r="L150" t="s">
        <v>445</v>
      </c>
      <c r="M150" s="102" t="str">
        <f t="shared" si="2"/>
        <v>810131-MBLCK-SM</v>
      </c>
      <c r="N150" s="180">
        <v>7048652891488</v>
      </c>
    </row>
    <row r="151" spans="1:14" ht="15.75">
      <c r="A151" s="161" t="s">
        <v>1771</v>
      </c>
      <c r="B151" s="113">
        <v>7048652891471</v>
      </c>
      <c r="K151" s="140">
        <v>810131</v>
      </c>
      <c r="L151" t="s">
        <v>446</v>
      </c>
      <c r="M151" s="102" t="str">
        <f t="shared" si="2"/>
        <v>810131-MBLCK-ML</v>
      </c>
      <c r="N151" s="180">
        <v>7048652891471</v>
      </c>
    </row>
    <row r="152" spans="1:14" ht="15.75">
      <c r="A152" s="161" t="s">
        <v>1772</v>
      </c>
      <c r="B152" s="113">
        <v>7048652891464</v>
      </c>
      <c r="K152" s="140">
        <v>810131</v>
      </c>
      <c r="L152" t="s">
        <v>447</v>
      </c>
      <c r="M152" s="102" t="str">
        <f t="shared" si="2"/>
        <v>810131-MBLCK-LXL</v>
      </c>
      <c r="N152" s="180">
        <v>7048652891464</v>
      </c>
    </row>
    <row r="153" spans="1:14" ht="15.75">
      <c r="A153" s="161" t="s">
        <v>1773</v>
      </c>
      <c r="B153" s="113">
        <v>7048652891785</v>
      </c>
      <c r="K153" s="140">
        <v>810131</v>
      </c>
      <c r="L153" t="s">
        <v>131</v>
      </c>
      <c r="M153" s="102" t="str">
        <f t="shared" si="2"/>
        <v>810131-MWHTE-SM</v>
      </c>
      <c r="N153" s="180">
        <v>7048652891785</v>
      </c>
    </row>
    <row r="154" spans="1:14" ht="15.75">
      <c r="A154" s="161" t="s">
        <v>1774</v>
      </c>
      <c r="B154" s="113">
        <v>7048652891778</v>
      </c>
      <c r="K154" s="140">
        <v>810131</v>
      </c>
      <c r="L154" t="s">
        <v>132</v>
      </c>
      <c r="M154" s="102" t="str">
        <f t="shared" si="2"/>
        <v>810131-MWHTE-ML</v>
      </c>
      <c r="N154" s="180">
        <v>7048652891778</v>
      </c>
    </row>
    <row r="155" spans="1:14" ht="15.75">
      <c r="A155" s="161" t="s">
        <v>1775</v>
      </c>
      <c r="B155" s="113">
        <v>7048652891761</v>
      </c>
      <c r="K155" s="140">
        <v>810131</v>
      </c>
      <c r="L155" t="s">
        <v>133</v>
      </c>
      <c r="M155" s="102" t="str">
        <f t="shared" si="2"/>
        <v>810131-MWHTE-LXL</v>
      </c>
      <c r="N155" s="180">
        <v>7048652891761</v>
      </c>
    </row>
    <row r="156" spans="1:14" ht="15.75">
      <c r="A156" s="161" t="s">
        <v>1776</v>
      </c>
      <c r="B156" s="113">
        <v>7048652891518</v>
      </c>
      <c r="K156" s="140">
        <v>810131</v>
      </c>
      <c r="L156" t="s">
        <v>1494</v>
      </c>
      <c r="M156" s="102" t="str">
        <f t="shared" si="2"/>
        <v>810131-NANI-SM</v>
      </c>
      <c r="N156" s="180">
        <v>7048652891518</v>
      </c>
    </row>
    <row r="157" spans="1:14" ht="15.75">
      <c r="A157" s="161" t="s">
        <v>1777</v>
      </c>
      <c r="B157" s="113">
        <v>7048652891501</v>
      </c>
      <c r="K157" s="140">
        <v>810131</v>
      </c>
      <c r="L157" t="s">
        <v>1495</v>
      </c>
      <c r="M157" s="102" t="str">
        <f t="shared" si="2"/>
        <v>810131-NANI-ML</v>
      </c>
      <c r="N157" s="180">
        <v>7048652891501</v>
      </c>
    </row>
    <row r="158" spans="1:14" ht="15.75">
      <c r="A158" s="161" t="s">
        <v>1778</v>
      </c>
      <c r="B158" s="113">
        <v>7048652891495</v>
      </c>
      <c r="K158" s="140">
        <v>810131</v>
      </c>
      <c r="L158" t="s">
        <v>1496</v>
      </c>
      <c r="M158" s="102" t="str">
        <f t="shared" si="2"/>
        <v>810131-NANI-LXL</v>
      </c>
      <c r="N158" s="180">
        <v>7048652891495</v>
      </c>
    </row>
    <row r="159" spans="1:14" ht="15.75">
      <c r="A159" s="161" t="s">
        <v>1779</v>
      </c>
      <c r="B159" s="113">
        <v>7048652891815</v>
      </c>
      <c r="K159" s="140">
        <v>810131</v>
      </c>
      <c r="L159" t="s">
        <v>1500</v>
      </c>
      <c r="M159" s="102" t="str">
        <f t="shared" si="2"/>
        <v>810131-NOMAD-SM</v>
      </c>
      <c r="N159" s="180">
        <v>7048652891815</v>
      </c>
    </row>
    <row r="160" spans="1:14" ht="15.75">
      <c r="A160" s="161" t="s">
        <v>1780</v>
      </c>
      <c r="B160" s="113">
        <v>7048652891808</v>
      </c>
      <c r="K160" s="140">
        <v>810131</v>
      </c>
      <c r="L160" t="s">
        <v>1501</v>
      </c>
      <c r="M160" s="102" t="str">
        <f t="shared" si="2"/>
        <v>810131-NOMAD-ML</v>
      </c>
      <c r="N160" s="180">
        <v>7048652891808</v>
      </c>
    </row>
    <row r="161" spans="1:14" ht="15.75">
      <c r="A161" s="161" t="s">
        <v>1781</v>
      </c>
      <c r="B161" s="113">
        <v>7048652891792</v>
      </c>
      <c r="K161" s="140">
        <v>810131</v>
      </c>
      <c r="L161" t="s">
        <v>1502</v>
      </c>
      <c r="M161" s="102" t="str">
        <f t="shared" si="2"/>
        <v>810131-NOMAD-LXL</v>
      </c>
      <c r="N161" s="180">
        <v>7048652891792</v>
      </c>
    </row>
    <row r="162" spans="1:14" ht="15.75">
      <c r="A162" s="161" t="s">
        <v>1782</v>
      </c>
      <c r="B162" s="113">
        <v>7048652891549</v>
      </c>
      <c r="K162" s="140">
        <v>810131</v>
      </c>
      <c r="L162" t="s">
        <v>1497</v>
      </c>
      <c r="M162" s="102" t="str">
        <f t="shared" si="2"/>
        <v>810131-WOLND-SM</v>
      </c>
      <c r="N162" s="180">
        <v>7048652891549</v>
      </c>
    </row>
    <row r="163" spans="1:14" ht="15.75">
      <c r="A163" s="161" t="s">
        <v>1783</v>
      </c>
      <c r="B163" s="113">
        <v>7048652891532</v>
      </c>
      <c r="K163" s="140">
        <v>810131</v>
      </c>
      <c r="L163" t="s">
        <v>1498</v>
      </c>
      <c r="M163" s="102" t="str">
        <f t="shared" si="2"/>
        <v>810131-WOLND-ML</v>
      </c>
      <c r="N163" s="180">
        <v>7048652891532</v>
      </c>
    </row>
    <row r="164" spans="1:14" ht="15.75">
      <c r="A164" s="161" t="s">
        <v>1784</v>
      </c>
      <c r="B164" s="113">
        <v>7048652891525</v>
      </c>
      <c r="K164" s="140">
        <v>810131</v>
      </c>
      <c r="L164" t="s">
        <v>1499</v>
      </c>
      <c r="M164" s="102" t="str">
        <f t="shared" si="2"/>
        <v>810131-WOLND-LXL</v>
      </c>
      <c r="N164" s="180">
        <v>7048652891525</v>
      </c>
    </row>
    <row r="165" spans="1:14" ht="15.75">
      <c r="A165" s="161" t="s">
        <v>1785</v>
      </c>
      <c r="B165" s="113">
        <v>7048652894816</v>
      </c>
      <c r="K165" s="140">
        <v>810132</v>
      </c>
      <c r="L165" t="s">
        <v>416</v>
      </c>
      <c r="M165" s="102" t="str">
        <f t="shared" si="2"/>
        <v>810132-TEBLK-SM</v>
      </c>
      <c r="N165" s="180">
        <v>7048652894816</v>
      </c>
    </row>
    <row r="166" spans="1:14" ht="15.75">
      <c r="A166" s="161" t="s">
        <v>1786</v>
      </c>
      <c r="B166" s="113">
        <v>7048652894809</v>
      </c>
      <c r="K166" s="140">
        <v>810132</v>
      </c>
      <c r="L166" t="s">
        <v>417</v>
      </c>
      <c r="M166" s="102" t="str">
        <f t="shared" si="2"/>
        <v>810132-TEBLK-ML</v>
      </c>
      <c r="N166" s="180">
        <v>7048652894809</v>
      </c>
    </row>
    <row r="167" spans="1:14" ht="15.75">
      <c r="A167" s="161" t="s">
        <v>1787</v>
      </c>
      <c r="B167" s="113">
        <v>7048652894793</v>
      </c>
      <c r="K167" s="140">
        <v>810132</v>
      </c>
      <c r="L167" t="s">
        <v>418</v>
      </c>
      <c r="M167" s="102" t="str">
        <f t="shared" si="2"/>
        <v>810132-TEBLK-LXL</v>
      </c>
      <c r="N167" s="180">
        <v>7048652894793</v>
      </c>
    </row>
    <row r="168" spans="1:14" ht="15.75">
      <c r="A168" s="161" t="s">
        <v>1788</v>
      </c>
      <c r="B168" s="113">
        <v>7048652891150</v>
      </c>
      <c r="K168" s="140">
        <v>810133</v>
      </c>
      <c r="L168" t="s">
        <v>416</v>
      </c>
      <c r="M168" s="102" t="str">
        <f t="shared" si="2"/>
        <v>810133-TEBLK-SM</v>
      </c>
      <c r="N168" s="180">
        <v>7048652891150</v>
      </c>
    </row>
    <row r="169" spans="1:14" ht="15.75">
      <c r="A169" s="161" t="s">
        <v>1789</v>
      </c>
      <c r="B169" s="113">
        <v>7048652891143</v>
      </c>
      <c r="K169" s="140">
        <v>810133</v>
      </c>
      <c r="L169" t="s">
        <v>417</v>
      </c>
      <c r="M169" s="102" t="str">
        <f t="shared" si="2"/>
        <v>810133-TEBLK-ML</v>
      </c>
      <c r="N169" s="180">
        <v>7048652891143</v>
      </c>
    </row>
    <row r="170" spans="1:14" ht="15.75">
      <c r="A170" s="161" t="s">
        <v>1790</v>
      </c>
      <c r="B170" s="113">
        <v>7048652891136</v>
      </c>
      <c r="K170" s="140">
        <v>810133</v>
      </c>
      <c r="L170" t="s">
        <v>418</v>
      </c>
      <c r="M170" s="102" t="str">
        <f t="shared" si="2"/>
        <v>810133-TEBLK-LXL</v>
      </c>
      <c r="N170" s="180">
        <v>7048652891136</v>
      </c>
    </row>
    <row r="171" spans="1:14" ht="15.75">
      <c r="A171" s="161" t="s">
        <v>1791</v>
      </c>
      <c r="B171" s="113">
        <v>7048652891129</v>
      </c>
      <c r="K171" s="140">
        <v>810134</v>
      </c>
      <c r="L171" t="s">
        <v>416</v>
      </c>
      <c r="M171" s="102" t="str">
        <f t="shared" si="2"/>
        <v>810134-TEBLK-SM</v>
      </c>
      <c r="N171" s="180">
        <v>7048652891129</v>
      </c>
    </row>
    <row r="172" spans="1:14" ht="15.75">
      <c r="A172" s="161" t="s">
        <v>1792</v>
      </c>
      <c r="B172" s="113">
        <v>7048652891112</v>
      </c>
      <c r="K172" s="140">
        <v>810134</v>
      </c>
      <c r="L172" t="s">
        <v>417</v>
      </c>
      <c r="M172" s="102" t="str">
        <f t="shared" si="2"/>
        <v>810134-TEBLK-ML</v>
      </c>
      <c r="N172" s="180">
        <v>7048652891112</v>
      </c>
    </row>
    <row r="173" spans="1:14" ht="15.75">
      <c r="A173" s="161" t="s">
        <v>1793</v>
      </c>
      <c r="B173" s="113">
        <v>7048652891105</v>
      </c>
      <c r="K173" s="140">
        <v>810134</v>
      </c>
      <c r="L173" t="s">
        <v>418</v>
      </c>
      <c r="M173" s="102" t="str">
        <f t="shared" si="2"/>
        <v>810134-TEBLK-LXL</v>
      </c>
      <c r="N173" s="180">
        <v>7048652891105</v>
      </c>
    </row>
    <row r="174" spans="1:14" ht="15.75">
      <c r="A174" s="161" t="s">
        <v>1794</v>
      </c>
      <c r="B174" s="113">
        <v>7048652891099</v>
      </c>
      <c r="K174" s="140">
        <v>810135</v>
      </c>
      <c r="L174" t="s">
        <v>416</v>
      </c>
      <c r="M174" s="102" t="str">
        <f t="shared" si="2"/>
        <v>810135-TEBLK-SM</v>
      </c>
      <c r="N174" s="180">
        <v>7048652891099</v>
      </c>
    </row>
    <row r="175" spans="1:14" ht="15.75">
      <c r="A175" s="161" t="s">
        <v>1795</v>
      </c>
      <c r="B175" s="113">
        <v>7048652891082</v>
      </c>
      <c r="K175" s="140">
        <v>810135</v>
      </c>
      <c r="L175" t="s">
        <v>417</v>
      </c>
      <c r="M175" s="102" t="str">
        <f t="shared" si="2"/>
        <v>810135-TEBLK-ML</v>
      </c>
      <c r="N175" s="180">
        <v>7048652891082</v>
      </c>
    </row>
    <row r="176" spans="1:14" ht="15.75">
      <c r="A176" s="161" t="s">
        <v>1796</v>
      </c>
      <c r="B176" s="113">
        <v>7048652891075</v>
      </c>
      <c r="K176" s="140">
        <v>810135</v>
      </c>
      <c r="L176" t="s">
        <v>418</v>
      </c>
      <c r="M176" s="102" t="str">
        <f t="shared" si="2"/>
        <v>810135-TEBLK-LXL</v>
      </c>
      <c r="N176" s="180">
        <v>7048652891075</v>
      </c>
    </row>
    <row r="177" spans="1:14" ht="15.75">
      <c r="A177" s="161" t="s">
        <v>1797</v>
      </c>
      <c r="B177" s="113">
        <v>7048652891068</v>
      </c>
      <c r="K177" s="140">
        <v>810136</v>
      </c>
      <c r="L177" t="s">
        <v>416</v>
      </c>
      <c r="M177" s="102" t="str">
        <f t="shared" si="2"/>
        <v>810136-TEBLK-SM</v>
      </c>
      <c r="N177" s="180">
        <v>7048652891068</v>
      </c>
    </row>
    <row r="178" spans="1:14" ht="15.75">
      <c r="A178" s="161" t="s">
        <v>1798</v>
      </c>
      <c r="B178" s="113">
        <v>7048652891051</v>
      </c>
      <c r="K178" s="140">
        <v>810136</v>
      </c>
      <c r="L178" t="s">
        <v>417</v>
      </c>
      <c r="M178" s="102" t="str">
        <f t="shared" si="2"/>
        <v>810136-TEBLK-ML</v>
      </c>
      <c r="N178" s="180">
        <v>7048652891051</v>
      </c>
    </row>
    <row r="179" spans="1:14" ht="15.75">
      <c r="A179" s="161" t="s">
        <v>1799</v>
      </c>
      <c r="B179" s="113">
        <v>7048652891044</v>
      </c>
      <c r="K179" s="140">
        <v>810136</v>
      </c>
      <c r="L179" t="s">
        <v>418</v>
      </c>
      <c r="M179" s="102" t="str">
        <f t="shared" si="2"/>
        <v>810136-TEBLK-LXL</v>
      </c>
      <c r="N179" s="180">
        <v>7048652891044</v>
      </c>
    </row>
    <row r="180" spans="1:14" ht="15.75">
      <c r="A180" s="161" t="s">
        <v>1800</v>
      </c>
      <c r="B180" s="113">
        <v>7048652889775</v>
      </c>
      <c r="K180" s="140">
        <v>810137</v>
      </c>
      <c r="L180" t="s">
        <v>416</v>
      </c>
      <c r="M180" s="102" t="str">
        <f t="shared" si="2"/>
        <v>810137-TEBLK-SM</v>
      </c>
      <c r="N180" s="180">
        <v>7048652889775</v>
      </c>
    </row>
    <row r="181" spans="1:14" ht="15.75">
      <c r="A181" s="161" t="s">
        <v>1801</v>
      </c>
      <c r="B181" s="113">
        <v>7048652889768</v>
      </c>
      <c r="K181" s="140">
        <v>810137</v>
      </c>
      <c r="L181" t="s">
        <v>417</v>
      </c>
      <c r="M181" s="102" t="str">
        <f t="shared" si="2"/>
        <v>810137-TEBLK-ML</v>
      </c>
      <c r="N181" s="180">
        <v>7048652889768</v>
      </c>
    </row>
    <row r="182" spans="1:14" ht="15.75">
      <c r="A182" s="161" t="s">
        <v>1802</v>
      </c>
      <c r="B182" s="113">
        <v>7048652889751</v>
      </c>
      <c r="K182" s="140">
        <v>810137</v>
      </c>
      <c r="L182" t="s">
        <v>418</v>
      </c>
      <c r="M182" s="102" t="str">
        <f t="shared" si="2"/>
        <v>810137-TEBLK-LXL</v>
      </c>
      <c r="N182" s="180">
        <v>7048652889751</v>
      </c>
    </row>
    <row r="183" spans="1:14" ht="15.75">
      <c r="A183" s="161" t="s">
        <v>1803</v>
      </c>
      <c r="B183" s="113">
        <v>7048652902788</v>
      </c>
      <c r="K183" s="140">
        <v>810138</v>
      </c>
      <c r="L183" t="s">
        <v>121</v>
      </c>
      <c r="M183" s="102" t="str">
        <f t="shared" si="2"/>
        <v>810138-BLACK-OS</v>
      </c>
      <c r="N183" s="180">
        <v>7048652902788</v>
      </c>
    </row>
    <row r="184" spans="1:14" ht="15.75">
      <c r="A184" s="161" t="s">
        <v>1804</v>
      </c>
      <c r="B184" s="113">
        <v>7048652903204</v>
      </c>
      <c r="K184" s="140">
        <v>810139</v>
      </c>
      <c r="L184" t="s">
        <v>121</v>
      </c>
      <c r="M184" s="102" t="str">
        <f t="shared" si="2"/>
        <v>810139-BLACK-OS</v>
      </c>
      <c r="N184" s="180">
        <v>7048652903204</v>
      </c>
    </row>
    <row r="185" spans="1:14" ht="15.75">
      <c r="A185" s="161" t="s">
        <v>2847</v>
      </c>
      <c r="B185" s="113">
        <v>7048652905758</v>
      </c>
      <c r="K185" s="140">
        <v>810140</v>
      </c>
      <c r="L185" t="s">
        <v>416</v>
      </c>
      <c r="M185" s="102" t="str">
        <f t="shared" si="2"/>
        <v>810140-TEBLK-SM</v>
      </c>
      <c r="N185" s="180">
        <v>7048652905758</v>
      </c>
    </row>
    <row r="186" spans="1:14" ht="15.75">
      <c r="A186" s="161" t="s">
        <v>2848</v>
      </c>
      <c r="B186" s="113">
        <v>7048652905741</v>
      </c>
      <c r="K186" s="140">
        <v>810140</v>
      </c>
      <c r="L186" t="s">
        <v>417</v>
      </c>
      <c r="M186" s="102" t="str">
        <f t="shared" si="2"/>
        <v>810140-TEBLK-ML</v>
      </c>
      <c r="N186" s="180">
        <v>7048652905741</v>
      </c>
    </row>
    <row r="187" spans="1:14" ht="15.75">
      <c r="A187" s="161" t="s">
        <v>2849</v>
      </c>
      <c r="B187" s="113">
        <v>7048652905734</v>
      </c>
      <c r="K187" s="140">
        <v>810140</v>
      </c>
      <c r="L187" t="s">
        <v>418</v>
      </c>
      <c r="M187" s="102" t="str">
        <f t="shared" si="2"/>
        <v>810140-TEBLK-LXL</v>
      </c>
      <c r="N187" s="180">
        <v>7048652905734</v>
      </c>
    </row>
    <row r="188" spans="1:14" ht="15.75">
      <c r="A188" s="161" t="s">
        <v>2850</v>
      </c>
      <c r="B188" s="113">
        <v>7048652905727</v>
      </c>
      <c r="K188" s="140">
        <v>810141</v>
      </c>
      <c r="L188" t="s">
        <v>416</v>
      </c>
      <c r="M188" s="102" t="str">
        <f t="shared" si="2"/>
        <v>810141-TEBLK-SM</v>
      </c>
      <c r="N188" s="180">
        <v>7048652905727</v>
      </c>
    </row>
    <row r="189" spans="1:14" ht="15.75">
      <c r="A189" s="161" t="s">
        <v>2851</v>
      </c>
      <c r="B189" s="113">
        <v>7048652905710</v>
      </c>
      <c r="K189" s="140">
        <v>810141</v>
      </c>
      <c r="L189" t="s">
        <v>417</v>
      </c>
      <c r="M189" s="102" t="str">
        <f t="shared" si="2"/>
        <v>810141-TEBLK-ML</v>
      </c>
      <c r="N189" s="180">
        <v>7048652905710</v>
      </c>
    </row>
    <row r="190" spans="1:14" ht="15.75">
      <c r="A190" s="161" t="s">
        <v>2852</v>
      </c>
      <c r="B190" s="113">
        <v>7048652905703</v>
      </c>
      <c r="K190" s="140">
        <v>810141</v>
      </c>
      <c r="L190" t="s">
        <v>418</v>
      </c>
      <c r="M190" s="102" t="str">
        <f t="shared" si="2"/>
        <v>810141-TEBLK-LXL</v>
      </c>
      <c r="N190" s="180">
        <v>7048652905703</v>
      </c>
    </row>
    <row r="191" spans="1:14" ht="15.75">
      <c r="A191" s="161" t="s">
        <v>2853</v>
      </c>
      <c r="B191" s="113">
        <v>7048652905697</v>
      </c>
      <c r="K191" s="140">
        <v>810142</v>
      </c>
      <c r="L191" t="s">
        <v>416</v>
      </c>
      <c r="M191" s="102" t="str">
        <f t="shared" si="2"/>
        <v>810142-TEBLK-SM</v>
      </c>
      <c r="N191" s="180">
        <v>7048652905697</v>
      </c>
    </row>
    <row r="192" spans="1:14" ht="15.75">
      <c r="A192" s="161" t="s">
        <v>2854</v>
      </c>
      <c r="B192" s="113">
        <v>7048652905680</v>
      </c>
      <c r="K192" s="140">
        <v>810142</v>
      </c>
      <c r="L192" t="s">
        <v>417</v>
      </c>
      <c r="M192" s="102" t="str">
        <f t="shared" si="2"/>
        <v>810142-TEBLK-ML</v>
      </c>
      <c r="N192" s="180">
        <v>7048652905680</v>
      </c>
    </row>
    <row r="193" spans="1:14" ht="15.75">
      <c r="A193" s="161" t="s">
        <v>2855</v>
      </c>
      <c r="B193" s="113">
        <v>7048652905673</v>
      </c>
      <c r="K193" s="140">
        <v>810142</v>
      </c>
      <c r="L193" t="s">
        <v>418</v>
      </c>
      <c r="M193" s="102" t="str">
        <f t="shared" si="2"/>
        <v>810142-TEBLK-LXL</v>
      </c>
      <c r="N193" s="180">
        <v>7048652905673</v>
      </c>
    </row>
    <row r="194" spans="1:14" ht="15.75">
      <c r="A194" s="161" t="s">
        <v>2856</v>
      </c>
      <c r="B194" s="113">
        <v>7048652905666</v>
      </c>
      <c r="K194" s="140">
        <v>810143</v>
      </c>
      <c r="L194" t="s">
        <v>416</v>
      </c>
      <c r="M194" s="102" t="str">
        <f t="shared" si="2"/>
        <v>810143-TEBLK-SM</v>
      </c>
      <c r="N194" s="180">
        <v>7048652905666</v>
      </c>
    </row>
    <row r="195" spans="1:14" ht="15.75">
      <c r="A195" s="161" t="s">
        <v>2857</v>
      </c>
      <c r="B195" s="113">
        <v>7048652905659</v>
      </c>
      <c r="K195" s="140">
        <v>810143</v>
      </c>
      <c r="L195" t="s">
        <v>417</v>
      </c>
      <c r="M195" s="102" t="str">
        <f t="shared" ref="M195:M258" si="3">CONCATENATE(K195,"-",L195)</f>
        <v>810143-TEBLK-ML</v>
      </c>
      <c r="N195" s="180">
        <v>7048652905659</v>
      </c>
    </row>
    <row r="196" spans="1:14" ht="15.75">
      <c r="A196" s="161" t="s">
        <v>2858</v>
      </c>
      <c r="B196" s="113">
        <v>7048652905642</v>
      </c>
      <c r="K196" s="140">
        <v>810143</v>
      </c>
      <c r="L196" t="s">
        <v>418</v>
      </c>
      <c r="M196" s="102" t="str">
        <f t="shared" si="3"/>
        <v>810143-TEBLK-LXL</v>
      </c>
      <c r="N196" s="180">
        <v>7048652905642</v>
      </c>
    </row>
    <row r="197" spans="1:14" ht="15.75">
      <c r="A197" s="161" t="s">
        <v>1805</v>
      </c>
      <c r="B197" s="113">
        <v>7048652812636</v>
      </c>
      <c r="K197" s="140">
        <v>820282</v>
      </c>
      <c r="L197" t="s">
        <v>1433</v>
      </c>
      <c r="M197" s="102" t="str">
        <f t="shared" si="3"/>
        <v>820282-20100-OS</v>
      </c>
      <c r="N197" s="180">
        <v>7048652812636</v>
      </c>
    </row>
    <row r="198" spans="1:14" ht="15.75">
      <c r="A198" s="161" t="s">
        <v>3021</v>
      </c>
      <c r="B198" s="113">
        <v>7048652766069</v>
      </c>
      <c r="K198" s="140">
        <v>820282</v>
      </c>
      <c r="L198" t="s">
        <v>2990</v>
      </c>
      <c r="M198" s="102" t="str">
        <f t="shared" si="3"/>
        <v>820282-21100-OS</v>
      </c>
      <c r="N198" s="180">
        <v>7048652766069</v>
      </c>
    </row>
    <row r="199" spans="1:14" ht="15.75">
      <c r="A199" s="161" t="s">
        <v>1806</v>
      </c>
      <c r="B199" s="113">
        <v>7048652805133</v>
      </c>
      <c r="K199" s="140">
        <v>820282</v>
      </c>
      <c r="L199" t="s">
        <v>349</v>
      </c>
      <c r="M199" s="102" t="str">
        <f t="shared" si="3"/>
        <v>820282-88002-OS</v>
      </c>
      <c r="N199" s="180">
        <v>7048652805133</v>
      </c>
    </row>
    <row r="200" spans="1:14" ht="15.75">
      <c r="A200" s="161" t="s">
        <v>1129</v>
      </c>
      <c r="B200" s="113">
        <v>7048652766076</v>
      </c>
      <c r="K200" s="140">
        <v>820282</v>
      </c>
      <c r="L200" t="s">
        <v>344</v>
      </c>
      <c r="M200" s="102" t="str">
        <f t="shared" si="3"/>
        <v>820282-99901-OS</v>
      </c>
      <c r="N200" s="180">
        <v>7048652766076</v>
      </c>
    </row>
    <row r="201" spans="1:14" ht="15.75">
      <c r="A201" s="161" t="s">
        <v>1807</v>
      </c>
      <c r="B201" s="113">
        <v>7048652801166</v>
      </c>
      <c r="K201" s="140">
        <v>820315</v>
      </c>
      <c r="L201" t="s">
        <v>1445</v>
      </c>
      <c r="M201" s="102" t="str">
        <f t="shared" si="3"/>
        <v>820315-20100-S</v>
      </c>
      <c r="N201" s="180">
        <v>7048652801166</v>
      </c>
    </row>
    <row r="202" spans="1:14" ht="15.75">
      <c r="A202" s="161" t="s">
        <v>1808</v>
      </c>
      <c r="B202" s="113">
        <v>7048652801159</v>
      </c>
      <c r="K202" s="140">
        <v>820315</v>
      </c>
      <c r="L202" t="s">
        <v>1446</v>
      </c>
      <c r="M202" s="102" t="str">
        <f t="shared" si="3"/>
        <v>820315-20100-M</v>
      </c>
      <c r="N202" s="180">
        <v>7048652801159</v>
      </c>
    </row>
    <row r="203" spans="1:14" ht="15.75">
      <c r="A203" s="161" t="s">
        <v>1809</v>
      </c>
      <c r="B203" s="113">
        <v>7048652801142</v>
      </c>
      <c r="K203" s="140">
        <v>820315</v>
      </c>
      <c r="L203" t="s">
        <v>1447</v>
      </c>
      <c r="M203" s="102" t="str">
        <f t="shared" si="3"/>
        <v>820315-20100-L</v>
      </c>
      <c r="N203" s="180">
        <v>7048652801142</v>
      </c>
    </row>
    <row r="204" spans="1:14" ht="15.75">
      <c r="A204" s="161" t="s">
        <v>1810</v>
      </c>
      <c r="B204" s="113">
        <v>7048652801173</v>
      </c>
      <c r="K204" s="140">
        <v>820315</v>
      </c>
      <c r="L204" t="s">
        <v>1448</v>
      </c>
      <c r="M204" s="102" t="str">
        <f t="shared" si="3"/>
        <v>820315-20100-XL</v>
      </c>
      <c r="N204" s="180">
        <v>7048652801173</v>
      </c>
    </row>
    <row r="205" spans="1:14" ht="15.75">
      <c r="A205" s="161" t="s">
        <v>1811</v>
      </c>
      <c r="B205" s="113">
        <v>7048652902030</v>
      </c>
      <c r="K205" s="140">
        <v>820315</v>
      </c>
      <c r="L205" t="s">
        <v>1505</v>
      </c>
      <c r="M205" s="102" t="str">
        <f t="shared" si="3"/>
        <v>820315-77101-S</v>
      </c>
      <c r="N205" s="180">
        <v>7048652902030</v>
      </c>
    </row>
    <row r="206" spans="1:14" ht="15.75">
      <c r="A206" s="161" t="s">
        <v>1812</v>
      </c>
      <c r="B206" s="113">
        <v>7048652902023</v>
      </c>
      <c r="K206" s="140">
        <v>820315</v>
      </c>
      <c r="L206" t="s">
        <v>1506</v>
      </c>
      <c r="M206" s="102" t="str">
        <f t="shared" si="3"/>
        <v>820315-77101-M</v>
      </c>
      <c r="N206" s="180">
        <v>7048652902023</v>
      </c>
    </row>
    <row r="207" spans="1:14" ht="15.75">
      <c r="A207" s="161" t="s">
        <v>1813</v>
      </c>
      <c r="B207" s="113">
        <v>7048652902016</v>
      </c>
      <c r="K207" s="140">
        <v>820315</v>
      </c>
      <c r="L207" t="s">
        <v>1507</v>
      </c>
      <c r="M207" s="102" t="str">
        <f t="shared" si="3"/>
        <v>820315-77101-L</v>
      </c>
      <c r="N207" s="180">
        <v>7048652902016</v>
      </c>
    </row>
    <row r="208" spans="1:14" ht="15.75">
      <c r="A208" s="161" t="s">
        <v>1814</v>
      </c>
      <c r="B208" s="113">
        <v>7048652902047</v>
      </c>
      <c r="K208" s="140">
        <v>820315</v>
      </c>
      <c r="L208" t="s">
        <v>1508</v>
      </c>
      <c r="M208" s="102" t="str">
        <f t="shared" si="3"/>
        <v>820315-77101-XL</v>
      </c>
      <c r="N208" s="180">
        <v>7048652902047</v>
      </c>
    </row>
    <row r="209" spans="1:14" ht="15.75">
      <c r="A209" s="161" t="s">
        <v>1815</v>
      </c>
      <c r="B209" s="113">
        <v>7048652809940</v>
      </c>
      <c r="K209" s="140">
        <v>820315</v>
      </c>
      <c r="L209" t="s">
        <v>334</v>
      </c>
      <c r="M209" s="102" t="str">
        <f t="shared" si="3"/>
        <v>820315-99901-S</v>
      </c>
      <c r="N209" s="180">
        <v>7048652809940</v>
      </c>
    </row>
    <row r="210" spans="1:14" ht="15.75">
      <c r="A210" s="161" t="s">
        <v>1816</v>
      </c>
      <c r="B210" s="113">
        <v>7048652809933</v>
      </c>
      <c r="K210" s="140">
        <v>820315</v>
      </c>
      <c r="L210" t="s">
        <v>335</v>
      </c>
      <c r="M210" s="102" t="str">
        <f t="shared" si="3"/>
        <v>820315-99901-M</v>
      </c>
      <c r="N210" s="180">
        <v>7048652809933</v>
      </c>
    </row>
    <row r="211" spans="1:14" ht="15.75">
      <c r="A211" s="161" t="s">
        <v>1817</v>
      </c>
      <c r="B211" s="113">
        <v>7048652809926</v>
      </c>
      <c r="K211" s="140">
        <v>820315</v>
      </c>
      <c r="L211" t="s">
        <v>336</v>
      </c>
      <c r="M211" s="102" t="str">
        <f t="shared" si="3"/>
        <v>820315-99901-L</v>
      </c>
      <c r="N211" s="180">
        <v>7048652809926</v>
      </c>
    </row>
    <row r="212" spans="1:14" ht="15.75">
      <c r="A212" s="161" t="s">
        <v>1818</v>
      </c>
      <c r="B212" s="113">
        <v>7048652809957</v>
      </c>
      <c r="K212" s="140">
        <v>820315</v>
      </c>
      <c r="L212" t="s">
        <v>337</v>
      </c>
      <c r="M212" s="102" t="str">
        <f t="shared" si="3"/>
        <v>820315-99901-XL</v>
      </c>
      <c r="N212" s="180">
        <v>7048652809957</v>
      </c>
    </row>
    <row r="213" spans="1:14" ht="15.75">
      <c r="A213" s="161" t="s">
        <v>1819</v>
      </c>
      <c r="B213" s="113">
        <v>7048652809995</v>
      </c>
      <c r="K213" s="140">
        <v>820322</v>
      </c>
      <c r="L213" t="s">
        <v>1449</v>
      </c>
      <c r="M213" s="102" t="str">
        <f t="shared" si="3"/>
        <v>820322-20100-XS</v>
      </c>
      <c r="N213" s="180">
        <v>7048652809995</v>
      </c>
    </row>
    <row r="214" spans="1:14" ht="15.75">
      <c r="A214" s="161" t="s">
        <v>1820</v>
      </c>
      <c r="B214" s="113">
        <v>7048652809988</v>
      </c>
      <c r="K214" s="140">
        <v>820322</v>
      </c>
      <c r="L214" t="s">
        <v>1445</v>
      </c>
      <c r="M214" s="102" t="str">
        <f t="shared" si="3"/>
        <v>820322-20100-S</v>
      </c>
      <c r="N214" s="180">
        <v>7048652809988</v>
      </c>
    </row>
    <row r="215" spans="1:14" ht="15.75">
      <c r="A215" s="161" t="s">
        <v>1821</v>
      </c>
      <c r="B215" s="113">
        <v>7048652809971</v>
      </c>
      <c r="K215" s="140">
        <v>820322</v>
      </c>
      <c r="L215" t="s">
        <v>1446</v>
      </c>
      <c r="M215" s="102" t="str">
        <f t="shared" si="3"/>
        <v>820322-20100-M</v>
      </c>
      <c r="N215" s="180">
        <v>7048652809971</v>
      </c>
    </row>
    <row r="216" spans="1:14" ht="15.75">
      <c r="A216" s="161" t="s">
        <v>1822</v>
      </c>
      <c r="B216" s="113">
        <v>7048652809964</v>
      </c>
      <c r="K216" s="140">
        <v>820322</v>
      </c>
      <c r="L216" t="s">
        <v>1447</v>
      </c>
      <c r="M216" s="102" t="str">
        <f t="shared" si="3"/>
        <v>820322-20100-L</v>
      </c>
      <c r="N216" s="180">
        <v>7048652809964</v>
      </c>
    </row>
    <row r="217" spans="1:14" ht="15.75">
      <c r="A217" s="161" t="s">
        <v>1823</v>
      </c>
      <c r="B217" s="113">
        <v>7048652901804</v>
      </c>
      <c r="K217" s="140">
        <v>820322</v>
      </c>
      <c r="L217" t="s">
        <v>1427</v>
      </c>
      <c r="M217" s="102" t="str">
        <f t="shared" si="3"/>
        <v>820322-55503-XS</v>
      </c>
      <c r="N217" s="180">
        <v>7048652901804</v>
      </c>
    </row>
    <row r="218" spans="1:14" ht="15.75">
      <c r="A218" s="161" t="s">
        <v>1824</v>
      </c>
      <c r="B218" s="113">
        <v>7048652901798</v>
      </c>
      <c r="K218" s="140">
        <v>820322</v>
      </c>
      <c r="L218" t="s">
        <v>1428</v>
      </c>
      <c r="M218" s="102" t="str">
        <f t="shared" si="3"/>
        <v>820322-55503-S</v>
      </c>
      <c r="N218" s="180">
        <v>7048652901798</v>
      </c>
    </row>
    <row r="219" spans="1:14" ht="15.75">
      <c r="A219" s="161" t="s">
        <v>1825</v>
      </c>
      <c r="B219" s="113">
        <v>7048652901781</v>
      </c>
      <c r="K219" s="140">
        <v>820322</v>
      </c>
      <c r="L219" t="s">
        <v>1429</v>
      </c>
      <c r="M219" s="102" t="str">
        <f t="shared" si="3"/>
        <v>820322-55503-M</v>
      </c>
      <c r="N219" s="180">
        <v>7048652901781</v>
      </c>
    </row>
    <row r="220" spans="1:14" ht="15.75">
      <c r="A220" s="161" t="s">
        <v>1826</v>
      </c>
      <c r="B220" s="113">
        <v>7048652901774</v>
      </c>
      <c r="K220" s="140">
        <v>820322</v>
      </c>
      <c r="L220" t="s">
        <v>1430</v>
      </c>
      <c r="M220" s="102" t="str">
        <f t="shared" si="3"/>
        <v>820322-55503-L</v>
      </c>
      <c r="N220" s="180">
        <v>7048652901774</v>
      </c>
    </row>
    <row r="221" spans="1:14" ht="15.75">
      <c r="A221" s="161" t="s">
        <v>1827</v>
      </c>
      <c r="B221" s="113">
        <v>7048652800459</v>
      </c>
      <c r="K221" s="140">
        <v>820322</v>
      </c>
      <c r="L221" t="s">
        <v>338</v>
      </c>
      <c r="M221" s="102" t="str">
        <f t="shared" si="3"/>
        <v>820322-99901-XS</v>
      </c>
      <c r="N221" s="180">
        <v>7048652800459</v>
      </c>
    </row>
    <row r="222" spans="1:14" ht="15.75">
      <c r="A222" s="161" t="s">
        <v>1828</v>
      </c>
      <c r="B222" s="113">
        <v>7048652800442</v>
      </c>
      <c r="K222" s="140">
        <v>820322</v>
      </c>
      <c r="L222" t="s">
        <v>334</v>
      </c>
      <c r="M222" s="102" t="str">
        <f t="shared" si="3"/>
        <v>820322-99901-S</v>
      </c>
      <c r="N222" s="180">
        <v>7048652800442</v>
      </c>
    </row>
    <row r="223" spans="1:14" ht="15.75">
      <c r="A223" s="161" t="s">
        <v>1829</v>
      </c>
      <c r="B223" s="113">
        <v>7048652800435</v>
      </c>
      <c r="K223" s="140">
        <v>820322</v>
      </c>
      <c r="L223" t="s">
        <v>335</v>
      </c>
      <c r="M223" s="102" t="str">
        <f t="shared" si="3"/>
        <v>820322-99901-M</v>
      </c>
      <c r="N223" s="180">
        <v>7048652800435</v>
      </c>
    </row>
    <row r="224" spans="1:14" ht="15.75">
      <c r="A224" s="161" t="s">
        <v>1830</v>
      </c>
      <c r="B224" s="113">
        <v>7048652800428</v>
      </c>
      <c r="K224" s="140">
        <v>820322</v>
      </c>
      <c r="L224" t="s">
        <v>336</v>
      </c>
      <c r="M224" s="102" t="str">
        <f t="shared" si="3"/>
        <v>820322-99901-L</v>
      </c>
      <c r="N224" s="180">
        <v>7048652800428</v>
      </c>
    </row>
    <row r="225" spans="1:14" ht="15.75">
      <c r="A225" s="161" t="s">
        <v>1831</v>
      </c>
      <c r="B225" s="113">
        <v>7048652803818</v>
      </c>
      <c r="K225" s="140">
        <v>820340</v>
      </c>
      <c r="L225" t="s">
        <v>1421</v>
      </c>
      <c r="M225" s="102" t="str">
        <f t="shared" si="3"/>
        <v>820340-44002-OS</v>
      </c>
      <c r="N225" s="180">
        <v>7048652803818</v>
      </c>
    </row>
    <row r="226" spans="1:14" ht="15.75">
      <c r="A226" s="161" t="s">
        <v>1832</v>
      </c>
      <c r="B226" s="113">
        <v>7048652900074</v>
      </c>
      <c r="K226" s="140">
        <v>820340</v>
      </c>
      <c r="L226" t="s">
        <v>1451</v>
      </c>
      <c r="M226" s="102" t="str">
        <f t="shared" si="3"/>
        <v>820340-88300-OS</v>
      </c>
      <c r="N226" s="180">
        <v>7048652900074</v>
      </c>
    </row>
    <row r="227" spans="1:14" ht="15.75">
      <c r="A227" s="161" t="s">
        <v>1833</v>
      </c>
      <c r="B227" s="113">
        <v>7048652813817</v>
      </c>
      <c r="K227" s="140">
        <v>820340</v>
      </c>
      <c r="L227" t="s">
        <v>344</v>
      </c>
      <c r="M227" s="102" t="str">
        <f t="shared" si="3"/>
        <v>820340-99901-OS</v>
      </c>
      <c r="N227" s="180">
        <v>7048652813817</v>
      </c>
    </row>
    <row r="228" spans="1:14" ht="15.75">
      <c r="A228" s="161" t="s">
        <v>3022</v>
      </c>
      <c r="B228" s="113">
        <v>7048652804532</v>
      </c>
      <c r="K228" s="140">
        <v>820341</v>
      </c>
      <c r="L228" t="s">
        <v>2991</v>
      </c>
      <c r="M228" s="102" t="str">
        <f t="shared" si="3"/>
        <v>820341-11001-OS</v>
      </c>
      <c r="N228" s="180">
        <v>7048652804532</v>
      </c>
    </row>
    <row r="229" spans="1:14" ht="15.75">
      <c r="A229" s="161" t="s">
        <v>1834</v>
      </c>
      <c r="B229" s="113">
        <v>7048652900081</v>
      </c>
      <c r="K229" s="140">
        <v>820341</v>
      </c>
      <c r="L229" t="s">
        <v>1451</v>
      </c>
      <c r="M229" s="102" t="str">
        <f t="shared" si="3"/>
        <v>820341-88300-OS</v>
      </c>
      <c r="N229" s="180">
        <v>7048652900081</v>
      </c>
    </row>
    <row r="230" spans="1:14" ht="15.75">
      <c r="A230" s="161" t="s">
        <v>1835</v>
      </c>
      <c r="B230" s="113">
        <v>7048652813824</v>
      </c>
      <c r="K230" s="140">
        <v>820341</v>
      </c>
      <c r="L230" t="s">
        <v>344</v>
      </c>
      <c r="M230" s="102" t="str">
        <f t="shared" si="3"/>
        <v>820341-99901-OS</v>
      </c>
      <c r="N230" s="180">
        <v>7048652813824</v>
      </c>
    </row>
    <row r="231" spans="1:14" ht="15.75">
      <c r="A231" s="161" t="s">
        <v>1836</v>
      </c>
      <c r="B231" s="113">
        <v>7048652801425</v>
      </c>
      <c r="K231" s="140">
        <v>820343</v>
      </c>
      <c r="L231" t="s">
        <v>345</v>
      </c>
      <c r="M231" s="102" t="str">
        <f t="shared" si="3"/>
        <v>820343-10002-S</v>
      </c>
      <c r="N231" s="180">
        <v>7048652801425</v>
      </c>
    </row>
    <row r="232" spans="1:14" ht="15.75">
      <c r="A232" s="161" t="s">
        <v>1837</v>
      </c>
      <c r="B232" s="113">
        <v>7048652801418</v>
      </c>
      <c r="K232" s="140">
        <v>820343</v>
      </c>
      <c r="L232" t="s">
        <v>346</v>
      </c>
      <c r="M232" s="102" t="str">
        <f t="shared" si="3"/>
        <v>820343-10002-M</v>
      </c>
      <c r="N232" s="180">
        <v>7048652801418</v>
      </c>
    </row>
    <row r="233" spans="1:14" ht="15.75">
      <c r="A233" s="161" t="s">
        <v>1838</v>
      </c>
      <c r="B233" s="113">
        <v>7048652801401</v>
      </c>
      <c r="K233" s="140">
        <v>820343</v>
      </c>
      <c r="L233" t="s">
        <v>347</v>
      </c>
      <c r="M233" s="102" t="str">
        <f t="shared" si="3"/>
        <v>820343-10002-L</v>
      </c>
      <c r="N233" s="180">
        <v>7048652801401</v>
      </c>
    </row>
    <row r="234" spans="1:14" ht="15.75">
      <c r="A234" s="161" t="s">
        <v>1839</v>
      </c>
      <c r="B234" s="113">
        <v>7048652801432</v>
      </c>
      <c r="K234" s="140">
        <v>820343</v>
      </c>
      <c r="L234" t="s">
        <v>348</v>
      </c>
      <c r="M234" s="102" t="str">
        <f t="shared" si="3"/>
        <v>820343-10002-XL</v>
      </c>
      <c r="N234" s="180">
        <v>7048652801432</v>
      </c>
    </row>
    <row r="235" spans="1:14" ht="15.75">
      <c r="A235" s="161" t="s">
        <v>1840</v>
      </c>
      <c r="B235" s="113">
        <v>7048652901996</v>
      </c>
      <c r="K235" s="140">
        <v>820343</v>
      </c>
      <c r="L235" t="s">
        <v>1505</v>
      </c>
      <c r="M235" s="102" t="str">
        <f t="shared" si="3"/>
        <v>820343-77101-S</v>
      </c>
      <c r="N235" s="180">
        <v>7048652901996</v>
      </c>
    </row>
    <row r="236" spans="1:14" ht="15.75">
      <c r="A236" s="161" t="s">
        <v>1841</v>
      </c>
      <c r="B236" s="113">
        <v>7048652901989</v>
      </c>
      <c r="K236" s="140">
        <v>820343</v>
      </c>
      <c r="L236" t="s">
        <v>1506</v>
      </c>
      <c r="M236" s="102" t="str">
        <f t="shared" si="3"/>
        <v>820343-77101-M</v>
      </c>
      <c r="N236" s="180">
        <v>7048652901989</v>
      </c>
    </row>
    <row r="237" spans="1:14" ht="15.75">
      <c r="A237" s="161" t="s">
        <v>1842</v>
      </c>
      <c r="B237" s="113">
        <v>7048652901972</v>
      </c>
      <c r="K237" s="140">
        <v>820343</v>
      </c>
      <c r="L237" t="s">
        <v>1507</v>
      </c>
      <c r="M237" s="102" t="str">
        <f t="shared" si="3"/>
        <v>820343-77101-L</v>
      </c>
      <c r="N237" s="180">
        <v>7048652901972</v>
      </c>
    </row>
    <row r="238" spans="1:14" ht="15.75">
      <c r="A238" s="161" t="s">
        <v>1843</v>
      </c>
      <c r="B238" s="113">
        <v>7048652902009</v>
      </c>
      <c r="K238" s="140">
        <v>820343</v>
      </c>
      <c r="L238" t="s">
        <v>1508</v>
      </c>
      <c r="M238" s="102" t="str">
        <f t="shared" si="3"/>
        <v>820343-77101-XL</v>
      </c>
      <c r="N238" s="180">
        <v>7048652902009</v>
      </c>
    </row>
    <row r="239" spans="1:14" ht="15.75">
      <c r="A239" s="161" t="s">
        <v>1844</v>
      </c>
      <c r="B239" s="113">
        <v>7048652801463</v>
      </c>
      <c r="K239" s="140">
        <v>820343</v>
      </c>
      <c r="L239" t="s">
        <v>334</v>
      </c>
      <c r="M239" s="102" t="str">
        <f t="shared" si="3"/>
        <v>820343-99901-S</v>
      </c>
      <c r="N239" s="180">
        <v>7048652801463</v>
      </c>
    </row>
    <row r="240" spans="1:14" ht="15.75">
      <c r="A240" s="161" t="s">
        <v>1845</v>
      </c>
      <c r="B240" s="113">
        <v>7048652801456</v>
      </c>
      <c r="K240" s="140">
        <v>820343</v>
      </c>
      <c r="L240" t="s">
        <v>335</v>
      </c>
      <c r="M240" s="102" t="str">
        <f t="shared" si="3"/>
        <v>820343-99901-M</v>
      </c>
      <c r="N240" s="180">
        <v>7048652801456</v>
      </c>
    </row>
    <row r="241" spans="1:14" ht="15.75">
      <c r="A241" s="161" t="s">
        <v>1846</v>
      </c>
      <c r="B241" s="113">
        <v>7048652801449</v>
      </c>
      <c r="K241" s="140">
        <v>820343</v>
      </c>
      <c r="L241" t="s">
        <v>336</v>
      </c>
      <c r="M241" s="102" t="str">
        <f t="shared" si="3"/>
        <v>820343-99901-L</v>
      </c>
      <c r="N241" s="180">
        <v>7048652801449</v>
      </c>
    </row>
    <row r="242" spans="1:14" ht="15.75">
      <c r="A242" s="161" t="s">
        <v>1847</v>
      </c>
      <c r="B242" s="113">
        <v>7048652801470</v>
      </c>
      <c r="K242" s="140">
        <v>820343</v>
      </c>
      <c r="L242" t="s">
        <v>337</v>
      </c>
      <c r="M242" s="102" t="str">
        <f t="shared" si="3"/>
        <v>820343-99901-XL</v>
      </c>
      <c r="N242" s="180">
        <v>7048652801470</v>
      </c>
    </row>
    <row r="243" spans="1:14" ht="15.75">
      <c r="A243" s="161" t="s">
        <v>1848</v>
      </c>
      <c r="B243" s="113">
        <v>7048652801258</v>
      </c>
      <c r="K243" s="140">
        <v>820344</v>
      </c>
      <c r="L243" t="s">
        <v>1432</v>
      </c>
      <c r="M243" s="102" t="str">
        <f t="shared" si="3"/>
        <v>820344-10002-XS</v>
      </c>
      <c r="N243" s="180">
        <v>7048652801258</v>
      </c>
    </row>
    <row r="244" spans="1:14" ht="15.75">
      <c r="A244" s="161" t="s">
        <v>1849</v>
      </c>
      <c r="B244" s="113">
        <v>7048652801241</v>
      </c>
      <c r="K244" s="140">
        <v>820344</v>
      </c>
      <c r="L244" t="s">
        <v>345</v>
      </c>
      <c r="M244" s="102" t="str">
        <f t="shared" si="3"/>
        <v>820344-10002-S</v>
      </c>
      <c r="N244" s="180">
        <v>7048652801241</v>
      </c>
    </row>
    <row r="245" spans="1:14" ht="15.75">
      <c r="A245" s="161" t="s">
        <v>1850</v>
      </c>
      <c r="B245" s="113">
        <v>7048652801234</v>
      </c>
      <c r="K245" s="140">
        <v>820344</v>
      </c>
      <c r="L245" t="s">
        <v>346</v>
      </c>
      <c r="M245" s="102" t="str">
        <f t="shared" si="3"/>
        <v>820344-10002-M</v>
      </c>
      <c r="N245" s="180">
        <v>7048652801234</v>
      </c>
    </row>
    <row r="246" spans="1:14" ht="15.75">
      <c r="A246" s="161" t="s">
        <v>1851</v>
      </c>
      <c r="B246" s="113">
        <v>7048652801227</v>
      </c>
      <c r="K246" s="140">
        <v>820344</v>
      </c>
      <c r="L246" t="s">
        <v>347</v>
      </c>
      <c r="M246" s="102" t="str">
        <f t="shared" si="3"/>
        <v>820344-10002-L</v>
      </c>
      <c r="N246" s="180">
        <v>7048652801227</v>
      </c>
    </row>
    <row r="247" spans="1:14" ht="15.75">
      <c r="A247" s="161" t="s">
        <v>1852</v>
      </c>
      <c r="B247" s="113">
        <v>7048652801296</v>
      </c>
      <c r="K247" s="140">
        <v>820344</v>
      </c>
      <c r="L247" t="s">
        <v>338</v>
      </c>
      <c r="M247" s="102" t="str">
        <f t="shared" si="3"/>
        <v>820344-99901-XS</v>
      </c>
      <c r="N247" s="180">
        <v>7048652801296</v>
      </c>
    </row>
    <row r="248" spans="1:14" ht="15.75">
      <c r="A248" s="161" t="s">
        <v>1853</v>
      </c>
      <c r="B248" s="113">
        <v>7048652801289</v>
      </c>
      <c r="K248" s="140">
        <v>820344</v>
      </c>
      <c r="L248" t="s">
        <v>334</v>
      </c>
      <c r="M248" s="102" t="str">
        <f t="shared" si="3"/>
        <v>820344-99901-S</v>
      </c>
      <c r="N248" s="180">
        <v>7048652801289</v>
      </c>
    </row>
    <row r="249" spans="1:14" ht="15.75">
      <c r="A249" s="161" t="s">
        <v>1854</v>
      </c>
      <c r="B249" s="113">
        <v>7048652801272</v>
      </c>
      <c r="K249" s="140">
        <v>820344</v>
      </c>
      <c r="L249" t="s">
        <v>335</v>
      </c>
      <c r="M249" s="102" t="str">
        <f t="shared" si="3"/>
        <v>820344-99901-M</v>
      </c>
      <c r="N249" s="180">
        <v>7048652801272</v>
      </c>
    </row>
    <row r="250" spans="1:14" ht="15.75">
      <c r="A250" s="161" t="s">
        <v>1855</v>
      </c>
      <c r="B250" s="113">
        <v>7048652801265</v>
      </c>
      <c r="K250" s="140">
        <v>820344</v>
      </c>
      <c r="L250" t="s">
        <v>336</v>
      </c>
      <c r="M250" s="102" t="str">
        <f t="shared" si="3"/>
        <v>820344-99901-L</v>
      </c>
      <c r="N250" s="180">
        <v>7048652801265</v>
      </c>
    </row>
    <row r="251" spans="1:14" ht="15.75">
      <c r="A251" s="161" t="s">
        <v>1856</v>
      </c>
      <c r="B251" s="113">
        <v>7048652897862</v>
      </c>
      <c r="K251" s="140">
        <v>820349</v>
      </c>
      <c r="L251" t="s">
        <v>1417</v>
      </c>
      <c r="M251" s="102" t="str">
        <f t="shared" si="3"/>
        <v>820349-55505-S</v>
      </c>
      <c r="N251" s="180">
        <v>7048652897862</v>
      </c>
    </row>
    <row r="252" spans="1:14" ht="15.75">
      <c r="A252" s="161" t="s">
        <v>1857</v>
      </c>
      <c r="B252" s="113">
        <v>7048652897855</v>
      </c>
      <c r="K252" s="140">
        <v>820349</v>
      </c>
      <c r="L252" t="s">
        <v>1418</v>
      </c>
      <c r="M252" s="102" t="str">
        <f t="shared" si="3"/>
        <v>820349-55505-M</v>
      </c>
      <c r="N252" s="180">
        <v>7048652897855</v>
      </c>
    </row>
    <row r="253" spans="1:14" ht="15.75">
      <c r="A253" s="161" t="s">
        <v>1858</v>
      </c>
      <c r="B253" s="113">
        <v>7048652897848</v>
      </c>
      <c r="K253" s="140">
        <v>820349</v>
      </c>
      <c r="L253" t="s">
        <v>1419</v>
      </c>
      <c r="M253" s="102" t="str">
        <f t="shared" si="3"/>
        <v>820349-55505-L</v>
      </c>
      <c r="N253" s="180">
        <v>7048652897848</v>
      </c>
    </row>
    <row r="254" spans="1:14" ht="15.75">
      <c r="A254" s="161" t="s">
        <v>1859</v>
      </c>
      <c r="B254" s="113">
        <v>7048652897879</v>
      </c>
      <c r="K254" s="140">
        <v>820349</v>
      </c>
      <c r="L254" t="s">
        <v>1420</v>
      </c>
      <c r="M254" s="102" t="str">
        <f t="shared" si="3"/>
        <v>820349-55505-XL</v>
      </c>
      <c r="N254" s="180">
        <v>7048652897879</v>
      </c>
    </row>
    <row r="255" spans="1:14" ht="15.75">
      <c r="A255" s="161" t="s">
        <v>1860</v>
      </c>
      <c r="B255" s="113">
        <v>7048652897909</v>
      </c>
      <c r="K255" s="140">
        <v>820349</v>
      </c>
      <c r="L255" t="s">
        <v>334</v>
      </c>
      <c r="M255" s="102" t="str">
        <f t="shared" si="3"/>
        <v>820349-99901-S</v>
      </c>
      <c r="N255" s="180">
        <v>7048652897909</v>
      </c>
    </row>
    <row r="256" spans="1:14" ht="15.75">
      <c r="A256" s="161" t="s">
        <v>1861</v>
      </c>
      <c r="B256" s="113">
        <v>7048652897893</v>
      </c>
      <c r="K256" s="140">
        <v>820349</v>
      </c>
      <c r="L256" t="s">
        <v>335</v>
      </c>
      <c r="M256" s="102" t="str">
        <f t="shared" si="3"/>
        <v>820349-99901-M</v>
      </c>
      <c r="N256" s="180">
        <v>7048652897893</v>
      </c>
    </row>
    <row r="257" spans="1:14" ht="15.75">
      <c r="A257" s="161" t="s">
        <v>1862</v>
      </c>
      <c r="B257" s="113">
        <v>7048652897886</v>
      </c>
      <c r="K257" s="140">
        <v>820349</v>
      </c>
      <c r="L257" t="s">
        <v>336</v>
      </c>
      <c r="M257" s="102" t="str">
        <f t="shared" si="3"/>
        <v>820349-99901-L</v>
      </c>
      <c r="N257" s="180">
        <v>7048652897886</v>
      </c>
    </row>
    <row r="258" spans="1:14" ht="15.75">
      <c r="A258" s="161" t="s">
        <v>1863</v>
      </c>
      <c r="B258" s="113">
        <v>7048652897916</v>
      </c>
      <c r="K258" s="140">
        <v>820349</v>
      </c>
      <c r="L258" t="s">
        <v>337</v>
      </c>
      <c r="M258" s="102" t="str">
        <f t="shared" si="3"/>
        <v>820349-99901-XL</v>
      </c>
      <c r="N258" s="180">
        <v>7048652897916</v>
      </c>
    </row>
    <row r="259" spans="1:14" ht="15.75">
      <c r="A259" s="161" t="s">
        <v>1864</v>
      </c>
      <c r="B259" s="113">
        <v>7048652897664</v>
      </c>
      <c r="K259" s="140">
        <v>820351</v>
      </c>
      <c r="L259" t="s">
        <v>334</v>
      </c>
      <c r="M259" s="102" t="str">
        <f t="shared" ref="M259:M322" si="4">CONCATENATE(K259,"-",L259)</f>
        <v>820351-99901-S</v>
      </c>
      <c r="N259" s="180">
        <v>7048652897664</v>
      </c>
    </row>
    <row r="260" spans="1:14" ht="15.75">
      <c r="A260" s="161" t="s">
        <v>1865</v>
      </c>
      <c r="B260" s="113">
        <v>7048652897657</v>
      </c>
      <c r="K260" s="140">
        <v>820351</v>
      </c>
      <c r="L260" t="s">
        <v>335</v>
      </c>
      <c r="M260" s="102" t="str">
        <f t="shared" si="4"/>
        <v>820351-99901-M</v>
      </c>
      <c r="N260" s="180">
        <v>7048652897657</v>
      </c>
    </row>
    <row r="261" spans="1:14" ht="15.75">
      <c r="A261" s="161" t="s">
        <v>1866</v>
      </c>
      <c r="B261" s="113">
        <v>7048652897640</v>
      </c>
      <c r="K261" s="140">
        <v>820351</v>
      </c>
      <c r="L261" t="s">
        <v>336</v>
      </c>
      <c r="M261" s="102" t="str">
        <f t="shared" si="4"/>
        <v>820351-99901-L</v>
      </c>
      <c r="N261" s="180">
        <v>7048652897640</v>
      </c>
    </row>
    <row r="262" spans="1:14" ht="15.75">
      <c r="A262" s="161" t="s">
        <v>1867</v>
      </c>
      <c r="B262" s="113">
        <v>7048652897671</v>
      </c>
      <c r="K262" s="140">
        <v>820351</v>
      </c>
      <c r="L262" t="s">
        <v>337</v>
      </c>
      <c r="M262" s="102" t="str">
        <f t="shared" si="4"/>
        <v>820351-99901-XL</v>
      </c>
      <c r="N262" s="180">
        <v>7048652897671</v>
      </c>
    </row>
    <row r="263" spans="1:14" ht="15.75">
      <c r="A263" s="161" t="s">
        <v>1868</v>
      </c>
      <c r="B263" s="113">
        <v>7048652897220</v>
      </c>
      <c r="K263" s="140">
        <v>820352</v>
      </c>
      <c r="L263" t="s">
        <v>1512</v>
      </c>
      <c r="M263" s="102" t="str">
        <f t="shared" si="4"/>
        <v>820352-88000-S</v>
      </c>
      <c r="N263" s="180">
        <v>7048652897220</v>
      </c>
    </row>
    <row r="264" spans="1:14" ht="15.75">
      <c r="A264" s="161" t="s">
        <v>1869</v>
      </c>
      <c r="B264" s="113">
        <v>7048652897213</v>
      </c>
      <c r="K264" s="140">
        <v>820352</v>
      </c>
      <c r="L264" t="s">
        <v>1513</v>
      </c>
      <c r="M264" s="102" t="str">
        <f t="shared" si="4"/>
        <v>820352-88000-M</v>
      </c>
      <c r="N264" s="180">
        <v>7048652897213</v>
      </c>
    </row>
    <row r="265" spans="1:14" ht="15.75">
      <c r="A265" s="161" t="s">
        <v>1870</v>
      </c>
      <c r="B265" s="113">
        <v>7048652897206</v>
      </c>
      <c r="K265" s="140">
        <v>820352</v>
      </c>
      <c r="L265" t="s">
        <v>1514</v>
      </c>
      <c r="M265" s="102" t="str">
        <f t="shared" si="4"/>
        <v>820352-88000-L</v>
      </c>
      <c r="N265" s="180">
        <v>7048652897206</v>
      </c>
    </row>
    <row r="266" spans="1:14" ht="15.75">
      <c r="A266" s="161" t="s">
        <v>1871</v>
      </c>
      <c r="B266" s="113">
        <v>7048652897237</v>
      </c>
      <c r="K266" s="140">
        <v>820352</v>
      </c>
      <c r="L266" t="s">
        <v>1515</v>
      </c>
      <c r="M266" s="102" t="str">
        <f t="shared" si="4"/>
        <v>820352-88000-XL</v>
      </c>
      <c r="N266" s="180">
        <v>7048652897237</v>
      </c>
    </row>
    <row r="267" spans="1:14" ht="15.75">
      <c r="A267" s="161" t="s">
        <v>1872</v>
      </c>
      <c r="B267" s="113">
        <v>7048652897268</v>
      </c>
      <c r="K267" s="140">
        <v>820352</v>
      </c>
      <c r="L267" t="s">
        <v>334</v>
      </c>
      <c r="M267" s="102" t="str">
        <f t="shared" si="4"/>
        <v>820352-99901-S</v>
      </c>
      <c r="N267" s="180">
        <v>7048652897268</v>
      </c>
    </row>
    <row r="268" spans="1:14" ht="15.75">
      <c r="A268" s="161" t="s">
        <v>1873</v>
      </c>
      <c r="B268" s="113">
        <v>7048652897251</v>
      </c>
      <c r="K268" s="140">
        <v>820352</v>
      </c>
      <c r="L268" t="s">
        <v>335</v>
      </c>
      <c r="M268" s="102" t="str">
        <f t="shared" si="4"/>
        <v>820352-99901-M</v>
      </c>
      <c r="N268" s="180">
        <v>7048652897251</v>
      </c>
    </row>
    <row r="269" spans="1:14" ht="15.75">
      <c r="A269" s="161" t="s">
        <v>1874</v>
      </c>
      <c r="B269" s="113">
        <v>7048652897244</v>
      </c>
      <c r="K269" s="140">
        <v>820352</v>
      </c>
      <c r="L269" t="s">
        <v>336</v>
      </c>
      <c r="M269" s="102" t="str">
        <f t="shared" si="4"/>
        <v>820352-99901-L</v>
      </c>
      <c r="N269" s="180">
        <v>7048652897244</v>
      </c>
    </row>
    <row r="270" spans="1:14" ht="15.75">
      <c r="A270" s="161" t="s">
        <v>1875</v>
      </c>
      <c r="B270" s="113">
        <v>7048652897275</v>
      </c>
      <c r="K270" s="140">
        <v>820352</v>
      </c>
      <c r="L270" t="s">
        <v>337</v>
      </c>
      <c r="M270" s="102" t="str">
        <f t="shared" si="4"/>
        <v>820352-99901-XL</v>
      </c>
      <c r="N270" s="180">
        <v>7048652897275</v>
      </c>
    </row>
    <row r="271" spans="1:14" ht="15.75">
      <c r="A271" s="161" t="s">
        <v>1876</v>
      </c>
      <c r="B271" s="113">
        <v>7048652897107</v>
      </c>
      <c r="K271" s="140">
        <v>820359</v>
      </c>
      <c r="L271" t="s">
        <v>1021</v>
      </c>
      <c r="M271" s="102" t="str">
        <f t="shared" si="4"/>
        <v>820359-10003-S</v>
      </c>
      <c r="N271" s="180">
        <v>7048652897107</v>
      </c>
    </row>
    <row r="272" spans="1:14" ht="15.75">
      <c r="A272" s="161" t="s">
        <v>1877</v>
      </c>
      <c r="B272" s="113">
        <v>7048652897091</v>
      </c>
      <c r="K272" s="140">
        <v>820359</v>
      </c>
      <c r="L272" t="s">
        <v>1022</v>
      </c>
      <c r="M272" s="102" t="str">
        <f t="shared" si="4"/>
        <v>820359-10003-M</v>
      </c>
      <c r="N272" s="180">
        <v>7048652897091</v>
      </c>
    </row>
    <row r="273" spans="1:14" ht="15.75">
      <c r="A273" s="161" t="s">
        <v>1878</v>
      </c>
      <c r="B273" s="113">
        <v>7048652897084</v>
      </c>
      <c r="K273" s="140">
        <v>820359</v>
      </c>
      <c r="L273" t="s">
        <v>1023</v>
      </c>
      <c r="M273" s="102" t="str">
        <f t="shared" si="4"/>
        <v>820359-10003-L</v>
      </c>
      <c r="N273" s="180">
        <v>7048652897084</v>
      </c>
    </row>
    <row r="274" spans="1:14" ht="15.75">
      <c r="A274" s="161" t="s">
        <v>1879</v>
      </c>
      <c r="B274" s="113">
        <v>7048652897114</v>
      </c>
      <c r="K274" s="140">
        <v>820359</v>
      </c>
      <c r="L274" t="s">
        <v>1024</v>
      </c>
      <c r="M274" s="102" t="str">
        <f t="shared" si="4"/>
        <v>820359-10003-XL</v>
      </c>
      <c r="N274" s="180">
        <v>7048652897114</v>
      </c>
    </row>
    <row r="275" spans="1:14" ht="15.75">
      <c r="A275" s="161" t="s">
        <v>1880</v>
      </c>
      <c r="B275" s="113">
        <v>7048652897145</v>
      </c>
      <c r="K275" s="140">
        <v>820359</v>
      </c>
      <c r="L275" t="s">
        <v>1034</v>
      </c>
      <c r="M275" s="102" t="str">
        <f t="shared" si="4"/>
        <v>820359-55504-S</v>
      </c>
      <c r="N275" s="180">
        <v>7048652897145</v>
      </c>
    </row>
    <row r="276" spans="1:14" ht="15.75">
      <c r="A276" s="161" t="s">
        <v>1881</v>
      </c>
      <c r="B276" s="113">
        <v>7048652897138</v>
      </c>
      <c r="K276" s="140">
        <v>820359</v>
      </c>
      <c r="L276" t="s">
        <v>1035</v>
      </c>
      <c r="M276" s="102" t="str">
        <f t="shared" si="4"/>
        <v>820359-55504-M</v>
      </c>
      <c r="N276" s="180">
        <v>7048652897138</v>
      </c>
    </row>
    <row r="277" spans="1:14" ht="15.75">
      <c r="A277" s="161" t="s">
        <v>1882</v>
      </c>
      <c r="B277" s="113">
        <v>7048652897121</v>
      </c>
      <c r="K277" s="140">
        <v>820359</v>
      </c>
      <c r="L277" t="s">
        <v>1036</v>
      </c>
      <c r="M277" s="102" t="str">
        <f t="shared" si="4"/>
        <v>820359-55504-L</v>
      </c>
      <c r="N277" s="180">
        <v>7048652897121</v>
      </c>
    </row>
    <row r="278" spans="1:14" ht="15.75">
      <c r="A278" s="161" t="s">
        <v>1883</v>
      </c>
      <c r="B278" s="113">
        <v>7048652897152</v>
      </c>
      <c r="K278" s="140">
        <v>820359</v>
      </c>
      <c r="L278" t="s">
        <v>1037</v>
      </c>
      <c r="M278" s="102" t="str">
        <f t="shared" si="4"/>
        <v>820359-55504-XL</v>
      </c>
      <c r="N278" s="180">
        <v>7048652897152</v>
      </c>
    </row>
    <row r="279" spans="1:14" ht="15.75">
      <c r="A279" s="161" t="s">
        <v>1884</v>
      </c>
      <c r="B279" s="113">
        <v>7048652897183</v>
      </c>
      <c r="K279" s="140">
        <v>820359</v>
      </c>
      <c r="L279" t="s">
        <v>1516</v>
      </c>
      <c r="M279" s="102" t="str">
        <f t="shared" si="4"/>
        <v>820359-78001-S</v>
      </c>
      <c r="N279" s="180">
        <v>7048652897183</v>
      </c>
    </row>
    <row r="280" spans="1:14" ht="15.75">
      <c r="A280" s="161" t="s">
        <v>1885</v>
      </c>
      <c r="B280" s="113">
        <v>7048652897176</v>
      </c>
      <c r="K280" s="140">
        <v>820359</v>
      </c>
      <c r="L280" t="s">
        <v>1517</v>
      </c>
      <c r="M280" s="102" t="str">
        <f t="shared" si="4"/>
        <v>820359-78001-M</v>
      </c>
      <c r="N280" s="180">
        <v>7048652897176</v>
      </c>
    </row>
    <row r="281" spans="1:14" ht="15.75">
      <c r="A281" s="161" t="s">
        <v>1886</v>
      </c>
      <c r="B281" s="113">
        <v>7048652897169</v>
      </c>
      <c r="K281" s="140">
        <v>820359</v>
      </c>
      <c r="L281" t="s">
        <v>1518</v>
      </c>
      <c r="M281" s="102" t="str">
        <f t="shared" si="4"/>
        <v>820359-78001-L</v>
      </c>
      <c r="N281" s="180">
        <v>7048652897169</v>
      </c>
    </row>
    <row r="282" spans="1:14" ht="15.75">
      <c r="A282" s="161" t="s">
        <v>1887</v>
      </c>
      <c r="B282" s="113">
        <v>7048652897190</v>
      </c>
      <c r="K282" s="140">
        <v>820359</v>
      </c>
      <c r="L282" t="s">
        <v>1519</v>
      </c>
      <c r="M282" s="102" t="str">
        <f t="shared" si="4"/>
        <v>820359-78001-XL</v>
      </c>
      <c r="N282" s="180">
        <v>7048652897190</v>
      </c>
    </row>
    <row r="283" spans="1:14" ht="15.75">
      <c r="A283" s="161" t="s">
        <v>1888</v>
      </c>
      <c r="B283" s="113">
        <v>7048652897060</v>
      </c>
      <c r="K283" s="140">
        <v>820360</v>
      </c>
      <c r="L283" t="s">
        <v>1034</v>
      </c>
      <c r="M283" s="102" t="str">
        <f t="shared" si="4"/>
        <v>820360-55504-S</v>
      </c>
      <c r="N283" s="180">
        <v>7048652897060</v>
      </c>
    </row>
    <row r="284" spans="1:14" ht="15.75">
      <c r="A284" s="161" t="s">
        <v>1889</v>
      </c>
      <c r="B284" s="113">
        <v>7048652897053</v>
      </c>
      <c r="K284" s="140">
        <v>820360</v>
      </c>
      <c r="L284" t="s">
        <v>1035</v>
      </c>
      <c r="M284" s="102" t="str">
        <f t="shared" si="4"/>
        <v>820360-55504-M</v>
      </c>
      <c r="N284" s="180">
        <v>7048652897053</v>
      </c>
    </row>
    <row r="285" spans="1:14" ht="15.75">
      <c r="A285" s="161" t="s">
        <v>1890</v>
      </c>
      <c r="B285" s="113">
        <v>7048652897046</v>
      </c>
      <c r="K285" s="140">
        <v>820360</v>
      </c>
      <c r="L285" t="s">
        <v>1036</v>
      </c>
      <c r="M285" s="102" t="str">
        <f t="shared" si="4"/>
        <v>820360-55504-L</v>
      </c>
      <c r="N285" s="180">
        <v>7048652897046</v>
      </c>
    </row>
    <row r="286" spans="1:14" ht="15.75">
      <c r="A286" s="161" t="s">
        <v>1891</v>
      </c>
      <c r="B286" s="113">
        <v>7048652897077</v>
      </c>
      <c r="K286" s="140">
        <v>820360</v>
      </c>
      <c r="L286" t="s">
        <v>1037</v>
      </c>
      <c r="M286" s="102" t="str">
        <f t="shared" si="4"/>
        <v>820360-55504-XL</v>
      </c>
      <c r="N286" s="180">
        <v>7048652897077</v>
      </c>
    </row>
    <row r="287" spans="1:14" ht="15.75">
      <c r="A287" s="161" t="s">
        <v>1892</v>
      </c>
      <c r="B287" s="113">
        <v>7048652896988</v>
      </c>
      <c r="K287" s="140">
        <v>820361</v>
      </c>
      <c r="L287" t="s">
        <v>1512</v>
      </c>
      <c r="M287" s="102" t="str">
        <f t="shared" si="4"/>
        <v>820361-88000-S</v>
      </c>
      <c r="N287" s="180">
        <v>7048652896988</v>
      </c>
    </row>
    <row r="288" spans="1:14" ht="15.75">
      <c r="A288" s="161" t="s">
        <v>1893</v>
      </c>
      <c r="B288" s="113">
        <v>7048652896971</v>
      </c>
      <c r="K288" s="140">
        <v>820361</v>
      </c>
      <c r="L288" t="s">
        <v>1513</v>
      </c>
      <c r="M288" s="102" t="str">
        <f t="shared" si="4"/>
        <v>820361-88000-M</v>
      </c>
      <c r="N288" s="180">
        <v>7048652896971</v>
      </c>
    </row>
    <row r="289" spans="1:14" ht="15.75">
      <c r="A289" s="161" t="s">
        <v>1894</v>
      </c>
      <c r="B289" s="113">
        <v>7048652896964</v>
      </c>
      <c r="K289" s="140">
        <v>820361</v>
      </c>
      <c r="L289" t="s">
        <v>1514</v>
      </c>
      <c r="M289" s="102" t="str">
        <f t="shared" si="4"/>
        <v>820361-88000-L</v>
      </c>
      <c r="N289" s="180">
        <v>7048652896964</v>
      </c>
    </row>
    <row r="290" spans="1:14" ht="15.75">
      <c r="A290" s="161" t="s">
        <v>1895</v>
      </c>
      <c r="B290" s="113">
        <v>7048652896995</v>
      </c>
      <c r="K290" s="140">
        <v>820361</v>
      </c>
      <c r="L290" t="s">
        <v>1515</v>
      </c>
      <c r="M290" s="102" t="str">
        <f t="shared" si="4"/>
        <v>820361-88000-XL</v>
      </c>
      <c r="N290" s="180">
        <v>7048652896995</v>
      </c>
    </row>
    <row r="291" spans="1:14" ht="15.75">
      <c r="A291" s="161" t="s">
        <v>1896</v>
      </c>
      <c r="B291" s="113">
        <v>7048652897022</v>
      </c>
      <c r="K291" s="140">
        <v>820361</v>
      </c>
      <c r="L291" t="s">
        <v>334</v>
      </c>
      <c r="M291" s="102" t="str">
        <f t="shared" si="4"/>
        <v>820361-99901-S</v>
      </c>
      <c r="N291" s="180">
        <v>7048652897022</v>
      </c>
    </row>
    <row r="292" spans="1:14" ht="15.75">
      <c r="A292" s="161" t="s">
        <v>1897</v>
      </c>
      <c r="B292" s="113">
        <v>7048652897015</v>
      </c>
      <c r="K292" s="140">
        <v>820361</v>
      </c>
      <c r="L292" t="s">
        <v>335</v>
      </c>
      <c r="M292" s="102" t="str">
        <f t="shared" si="4"/>
        <v>820361-99901-M</v>
      </c>
      <c r="N292" s="180">
        <v>7048652897015</v>
      </c>
    </row>
    <row r="293" spans="1:14" ht="15.75">
      <c r="A293" s="161" t="s">
        <v>1898</v>
      </c>
      <c r="B293" s="113">
        <v>7048652897008</v>
      </c>
      <c r="K293" s="140">
        <v>820361</v>
      </c>
      <c r="L293" t="s">
        <v>336</v>
      </c>
      <c r="M293" s="102" t="str">
        <f t="shared" si="4"/>
        <v>820361-99901-L</v>
      </c>
      <c r="N293" s="180">
        <v>7048652897008</v>
      </c>
    </row>
    <row r="294" spans="1:14" ht="15.75">
      <c r="A294" s="161" t="s">
        <v>1899</v>
      </c>
      <c r="B294" s="113">
        <v>7048652897039</v>
      </c>
      <c r="K294" s="140">
        <v>820361</v>
      </c>
      <c r="L294" t="s">
        <v>337</v>
      </c>
      <c r="M294" s="102" t="str">
        <f t="shared" si="4"/>
        <v>820361-99901-XL</v>
      </c>
      <c r="N294" s="180">
        <v>7048652897039</v>
      </c>
    </row>
    <row r="295" spans="1:14" ht="15.75">
      <c r="A295" s="161" t="s">
        <v>3023</v>
      </c>
      <c r="B295" s="113">
        <v>7048652905543</v>
      </c>
      <c r="K295" s="140">
        <v>820362</v>
      </c>
      <c r="L295" t="s">
        <v>1435</v>
      </c>
      <c r="M295" s="102" t="str">
        <f t="shared" si="4"/>
        <v>820362-44002-S</v>
      </c>
      <c r="N295" s="180">
        <v>7048652905543</v>
      </c>
    </row>
    <row r="296" spans="1:14" ht="15.75">
      <c r="A296" s="161" t="s">
        <v>3024</v>
      </c>
      <c r="B296" s="113">
        <v>7048652905536</v>
      </c>
      <c r="K296" s="140">
        <v>820362</v>
      </c>
      <c r="L296" t="s">
        <v>1436</v>
      </c>
      <c r="M296" s="102" t="str">
        <f t="shared" si="4"/>
        <v>820362-44002-M</v>
      </c>
      <c r="N296" s="180">
        <v>7048652905536</v>
      </c>
    </row>
    <row r="297" spans="1:14" ht="15.75">
      <c r="A297" s="161" t="s">
        <v>3025</v>
      </c>
      <c r="B297" s="113">
        <v>7048652905529</v>
      </c>
      <c r="K297" s="140">
        <v>820362</v>
      </c>
      <c r="L297" t="s">
        <v>1437</v>
      </c>
      <c r="M297" s="102" t="str">
        <f t="shared" si="4"/>
        <v>820362-44002-L</v>
      </c>
      <c r="N297" s="180">
        <v>7048652905529</v>
      </c>
    </row>
    <row r="298" spans="1:14" ht="15.75">
      <c r="A298" s="161" t="s">
        <v>3026</v>
      </c>
      <c r="B298" s="113">
        <v>7048652905550</v>
      </c>
      <c r="K298" s="140">
        <v>820362</v>
      </c>
      <c r="L298" t="s">
        <v>1438</v>
      </c>
      <c r="M298" s="102" t="str">
        <f t="shared" si="4"/>
        <v>820362-44002-XL</v>
      </c>
      <c r="N298" s="180">
        <v>7048652905550</v>
      </c>
    </row>
    <row r="299" spans="1:14" ht="15.75">
      <c r="A299" s="161" t="s">
        <v>2859</v>
      </c>
      <c r="B299" s="113">
        <v>7048652905581</v>
      </c>
      <c r="K299" s="140">
        <v>820362</v>
      </c>
      <c r="L299" t="s">
        <v>1034</v>
      </c>
      <c r="M299" s="102" t="str">
        <f t="shared" si="4"/>
        <v>820362-55504-S</v>
      </c>
      <c r="N299" s="180">
        <v>7048652905581</v>
      </c>
    </row>
    <row r="300" spans="1:14" ht="15.75">
      <c r="A300" s="161" t="s">
        <v>2860</v>
      </c>
      <c r="B300" s="113">
        <v>7048652905574</v>
      </c>
      <c r="K300" s="140">
        <v>820362</v>
      </c>
      <c r="L300" t="s">
        <v>1035</v>
      </c>
      <c r="M300" s="102" t="str">
        <f t="shared" si="4"/>
        <v>820362-55504-M</v>
      </c>
      <c r="N300" s="180">
        <v>7048652905574</v>
      </c>
    </row>
    <row r="301" spans="1:14" ht="15.75">
      <c r="A301" s="161" t="s">
        <v>2861</v>
      </c>
      <c r="B301" s="113">
        <v>7048652905567</v>
      </c>
      <c r="K301" s="140">
        <v>820362</v>
      </c>
      <c r="L301" t="s">
        <v>1036</v>
      </c>
      <c r="M301" s="102" t="str">
        <f t="shared" si="4"/>
        <v>820362-55504-L</v>
      </c>
      <c r="N301" s="180">
        <v>7048652905567</v>
      </c>
    </row>
    <row r="302" spans="1:14" ht="15.75">
      <c r="A302" s="161" t="s">
        <v>2862</v>
      </c>
      <c r="B302" s="113">
        <v>7048652905598</v>
      </c>
      <c r="K302" s="140">
        <v>820362</v>
      </c>
      <c r="L302" t="s">
        <v>1037</v>
      </c>
      <c r="M302" s="102" t="str">
        <f t="shared" si="4"/>
        <v>820362-55504-XL</v>
      </c>
      <c r="N302" s="180">
        <v>7048652905598</v>
      </c>
    </row>
    <row r="303" spans="1:14" ht="15.75">
      <c r="A303" s="161" t="s">
        <v>2863</v>
      </c>
      <c r="B303" s="113">
        <v>7048652905628</v>
      </c>
      <c r="K303" s="140">
        <v>820362</v>
      </c>
      <c r="L303" t="s">
        <v>334</v>
      </c>
      <c r="M303" s="102" t="str">
        <f t="shared" si="4"/>
        <v>820362-99901-S</v>
      </c>
      <c r="N303" s="180">
        <v>7048652905628</v>
      </c>
    </row>
    <row r="304" spans="1:14" ht="15.75">
      <c r="A304" s="161" t="s">
        <v>2864</v>
      </c>
      <c r="B304" s="113">
        <v>7048652905611</v>
      </c>
      <c r="K304" s="140">
        <v>820362</v>
      </c>
      <c r="L304" t="s">
        <v>335</v>
      </c>
      <c r="M304" s="102" t="str">
        <f t="shared" si="4"/>
        <v>820362-99901-M</v>
      </c>
      <c r="N304" s="180">
        <v>7048652905611</v>
      </c>
    </row>
    <row r="305" spans="1:14" ht="15.75">
      <c r="A305" s="161" t="s">
        <v>2865</v>
      </c>
      <c r="B305" s="113">
        <v>7048652905604</v>
      </c>
      <c r="K305" s="140">
        <v>820362</v>
      </c>
      <c r="L305" t="s">
        <v>336</v>
      </c>
      <c r="M305" s="102" t="str">
        <f t="shared" si="4"/>
        <v>820362-99901-L</v>
      </c>
      <c r="N305" s="180">
        <v>7048652905604</v>
      </c>
    </row>
    <row r="306" spans="1:14" ht="15.75">
      <c r="A306" s="161" t="s">
        <v>2866</v>
      </c>
      <c r="B306" s="113">
        <v>7048652905635</v>
      </c>
      <c r="K306" s="140">
        <v>820362</v>
      </c>
      <c r="L306" t="s">
        <v>337</v>
      </c>
      <c r="M306" s="102" t="str">
        <f t="shared" si="4"/>
        <v>820362-99901-XL</v>
      </c>
      <c r="N306" s="180">
        <v>7048652905635</v>
      </c>
    </row>
    <row r="307" spans="1:14" ht="15.75">
      <c r="A307" s="161" t="s">
        <v>1900</v>
      </c>
      <c r="B307" s="113">
        <v>7048652896582</v>
      </c>
      <c r="K307" s="140">
        <v>820363</v>
      </c>
      <c r="L307" t="s">
        <v>1021</v>
      </c>
      <c r="M307" s="102" t="str">
        <f t="shared" si="4"/>
        <v>820363-10003-S</v>
      </c>
      <c r="N307" s="180">
        <v>7048652896582</v>
      </c>
    </row>
    <row r="308" spans="1:14" ht="15.75">
      <c r="A308" s="161" t="s">
        <v>1901</v>
      </c>
      <c r="B308" s="113">
        <v>7048652896575</v>
      </c>
      <c r="K308" s="140">
        <v>820363</v>
      </c>
      <c r="L308" t="s">
        <v>1022</v>
      </c>
      <c r="M308" s="102" t="str">
        <f t="shared" si="4"/>
        <v>820363-10003-M</v>
      </c>
      <c r="N308" s="180">
        <v>7048652896575</v>
      </c>
    </row>
    <row r="309" spans="1:14" ht="15.75">
      <c r="A309" s="161" t="s">
        <v>1902</v>
      </c>
      <c r="B309" s="113">
        <v>7048652896568</v>
      </c>
      <c r="K309" s="140">
        <v>820363</v>
      </c>
      <c r="L309" t="s">
        <v>1023</v>
      </c>
      <c r="M309" s="102" t="str">
        <f t="shared" si="4"/>
        <v>820363-10003-L</v>
      </c>
      <c r="N309" s="180">
        <v>7048652896568</v>
      </c>
    </row>
    <row r="310" spans="1:14" ht="15.75">
      <c r="A310" s="161" t="s">
        <v>1903</v>
      </c>
      <c r="B310" s="113">
        <v>7048652896599</v>
      </c>
      <c r="K310" s="140">
        <v>820363</v>
      </c>
      <c r="L310" t="s">
        <v>1024</v>
      </c>
      <c r="M310" s="102" t="str">
        <f t="shared" si="4"/>
        <v>820363-10003-XL</v>
      </c>
      <c r="N310" s="180">
        <v>7048652896599</v>
      </c>
    </row>
    <row r="311" spans="1:14" ht="15.75">
      <c r="A311" s="161" t="s">
        <v>1904</v>
      </c>
      <c r="B311" s="113">
        <v>7048652896629</v>
      </c>
      <c r="K311" s="140">
        <v>820363</v>
      </c>
      <c r="L311" t="s">
        <v>1034</v>
      </c>
      <c r="M311" s="102" t="str">
        <f t="shared" si="4"/>
        <v>820363-55504-S</v>
      </c>
      <c r="N311" s="180">
        <v>7048652896629</v>
      </c>
    </row>
    <row r="312" spans="1:14" ht="15.75">
      <c r="A312" s="161" t="s">
        <v>1905</v>
      </c>
      <c r="B312" s="113">
        <v>7048652896612</v>
      </c>
      <c r="K312" s="140">
        <v>820363</v>
      </c>
      <c r="L312" t="s">
        <v>1035</v>
      </c>
      <c r="M312" s="102" t="str">
        <f t="shared" si="4"/>
        <v>820363-55504-M</v>
      </c>
      <c r="N312" s="180">
        <v>7048652896612</v>
      </c>
    </row>
    <row r="313" spans="1:14" ht="15.75">
      <c r="A313" s="161" t="s">
        <v>1906</v>
      </c>
      <c r="B313" s="113">
        <v>7048652896605</v>
      </c>
      <c r="K313" s="140">
        <v>820363</v>
      </c>
      <c r="L313" t="s">
        <v>1036</v>
      </c>
      <c r="M313" s="102" t="str">
        <f t="shared" si="4"/>
        <v>820363-55504-L</v>
      </c>
      <c r="N313" s="180">
        <v>7048652896605</v>
      </c>
    </row>
    <row r="314" spans="1:14" ht="15.75">
      <c r="A314" s="161" t="s">
        <v>1907</v>
      </c>
      <c r="B314" s="113">
        <v>7048652896636</v>
      </c>
      <c r="K314" s="140">
        <v>820363</v>
      </c>
      <c r="L314" t="s">
        <v>1037</v>
      </c>
      <c r="M314" s="102" t="str">
        <f t="shared" si="4"/>
        <v>820363-55504-XL</v>
      </c>
      <c r="N314" s="180">
        <v>7048652896636</v>
      </c>
    </row>
    <row r="315" spans="1:14" ht="15.75">
      <c r="A315" s="161" t="s">
        <v>1908</v>
      </c>
      <c r="B315" s="113">
        <v>7048652896667</v>
      </c>
      <c r="K315" s="140">
        <v>820363</v>
      </c>
      <c r="L315" t="s">
        <v>1516</v>
      </c>
      <c r="M315" s="102" t="str">
        <f t="shared" si="4"/>
        <v>820363-78001-S</v>
      </c>
      <c r="N315" s="180">
        <v>7048652896667</v>
      </c>
    </row>
    <row r="316" spans="1:14" ht="15.75">
      <c r="A316" s="161" t="s">
        <v>1909</v>
      </c>
      <c r="B316" s="113">
        <v>7048652896650</v>
      </c>
      <c r="K316" s="140">
        <v>820363</v>
      </c>
      <c r="L316" t="s">
        <v>1517</v>
      </c>
      <c r="M316" s="102" t="str">
        <f t="shared" si="4"/>
        <v>820363-78001-M</v>
      </c>
      <c r="N316" s="180">
        <v>7048652896650</v>
      </c>
    </row>
    <row r="317" spans="1:14" ht="15.75">
      <c r="A317" s="161" t="s">
        <v>1910</v>
      </c>
      <c r="B317" s="113">
        <v>7048652896643</v>
      </c>
      <c r="K317" s="140">
        <v>820363</v>
      </c>
      <c r="L317" t="s">
        <v>1518</v>
      </c>
      <c r="M317" s="102" t="str">
        <f t="shared" si="4"/>
        <v>820363-78001-L</v>
      </c>
      <c r="N317" s="180">
        <v>7048652896643</v>
      </c>
    </row>
    <row r="318" spans="1:14" ht="15.75">
      <c r="A318" s="161" t="s">
        <v>1911</v>
      </c>
      <c r="B318" s="113">
        <v>7048652896674</v>
      </c>
      <c r="K318" s="140">
        <v>820363</v>
      </c>
      <c r="L318" t="s">
        <v>1519</v>
      </c>
      <c r="M318" s="102" t="str">
        <f t="shared" si="4"/>
        <v>820363-78001-XL</v>
      </c>
      <c r="N318" s="180">
        <v>7048652896674</v>
      </c>
    </row>
    <row r="319" spans="1:14" ht="15.75">
      <c r="A319" s="161" t="s">
        <v>1912</v>
      </c>
      <c r="B319" s="113">
        <v>7048652896704</v>
      </c>
      <c r="K319" s="140">
        <v>820363</v>
      </c>
      <c r="L319" t="s">
        <v>1423</v>
      </c>
      <c r="M319" s="102" t="str">
        <f t="shared" si="4"/>
        <v>820363-88300-S</v>
      </c>
      <c r="N319" s="180">
        <v>7048652896704</v>
      </c>
    </row>
    <row r="320" spans="1:14" ht="15.75">
      <c r="A320" s="161" t="s">
        <v>1913</v>
      </c>
      <c r="B320" s="113">
        <v>7048652896698</v>
      </c>
      <c r="K320" s="140">
        <v>820363</v>
      </c>
      <c r="L320" t="s">
        <v>1424</v>
      </c>
      <c r="M320" s="102" t="str">
        <f t="shared" si="4"/>
        <v>820363-88300-M</v>
      </c>
      <c r="N320" s="180">
        <v>7048652896698</v>
      </c>
    </row>
    <row r="321" spans="1:14" ht="15.75">
      <c r="A321" s="161" t="s">
        <v>1914</v>
      </c>
      <c r="B321" s="113">
        <v>7048652896681</v>
      </c>
      <c r="K321" s="140">
        <v>820363</v>
      </c>
      <c r="L321" t="s">
        <v>1425</v>
      </c>
      <c r="M321" s="102" t="str">
        <f t="shared" si="4"/>
        <v>820363-88300-L</v>
      </c>
      <c r="N321" s="180">
        <v>7048652896681</v>
      </c>
    </row>
    <row r="322" spans="1:14" ht="15.75">
      <c r="A322" s="161" t="s">
        <v>1915</v>
      </c>
      <c r="B322" s="113">
        <v>7048652896711</v>
      </c>
      <c r="K322" s="140">
        <v>820363</v>
      </c>
      <c r="L322" t="s">
        <v>1426</v>
      </c>
      <c r="M322" s="102" t="str">
        <f t="shared" si="4"/>
        <v>820363-88300-XL</v>
      </c>
      <c r="N322" s="180">
        <v>7048652896711</v>
      </c>
    </row>
    <row r="323" spans="1:14" ht="15.75">
      <c r="A323" s="161" t="s">
        <v>1916</v>
      </c>
      <c r="B323" s="113">
        <v>7048652896421</v>
      </c>
      <c r="K323" s="140">
        <v>820364</v>
      </c>
      <c r="L323" t="s">
        <v>1435</v>
      </c>
      <c r="M323" s="102" t="str">
        <f t="shared" ref="M323:M386" si="5">CONCATENATE(K323,"-",L323)</f>
        <v>820364-44002-S</v>
      </c>
      <c r="N323" s="180">
        <v>7048652896421</v>
      </c>
    </row>
    <row r="324" spans="1:14" ht="15.75">
      <c r="A324" s="161" t="s">
        <v>1917</v>
      </c>
      <c r="B324" s="113">
        <v>7048652896414</v>
      </c>
      <c r="K324" s="140">
        <v>820364</v>
      </c>
      <c r="L324" t="s">
        <v>1436</v>
      </c>
      <c r="M324" s="102" t="str">
        <f t="shared" si="5"/>
        <v>820364-44002-M</v>
      </c>
      <c r="N324" s="180">
        <v>7048652896414</v>
      </c>
    </row>
    <row r="325" spans="1:14" ht="15.75">
      <c r="A325" s="161" t="s">
        <v>1918</v>
      </c>
      <c r="B325" s="113">
        <v>7048652896407</v>
      </c>
      <c r="K325" s="140">
        <v>820364</v>
      </c>
      <c r="L325" t="s">
        <v>1437</v>
      </c>
      <c r="M325" s="102" t="str">
        <f t="shared" si="5"/>
        <v>820364-44002-L</v>
      </c>
      <c r="N325" s="180">
        <v>7048652896407</v>
      </c>
    </row>
    <row r="326" spans="1:14" ht="15.75">
      <c r="A326" s="161" t="s">
        <v>1919</v>
      </c>
      <c r="B326" s="113">
        <v>7048652896438</v>
      </c>
      <c r="K326" s="140">
        <v>820364</v>
      </c>
      <c r="L326" t="s">
        <v>1438</v>
      </c>
      <c r="M326" s="102" t="str">
        <f t="shared" si="5"/>
        <v>820364-44002-XL</v>
      </c>
      <c r="N326" s="180">
        <v>7048652896438</v>
      </c>
    </row>
    <row r="327" spans="1:14" ht="15.75">
      <c r="A327" s="161" t="s">
        <v>1920</v>
      </c>
      <c r="B327" s="113">
        <v>7048652896469</v>
      </c>
      <c r="K327" s="140">
        <v>820364</v>
      </c>
      <c r="L327" t="s">
        <v>1522</v>
      </c>
      <c r="M327" s="102" t="str">
        <f t="shared" si="5"/>
        <v>820364-56500-S</v>
      </c>
      <c r="N327" s="180">
        <v>7048652896469</v>
      </c>
    </row>
    <row r="328" spans="1:14" ht="15.75">
      <c r="A328" s="161" t="s">
        <v>1921</v>
      </c>
      <c r="B328" s="113">
        <v>7048652896452</v>
      </c>
      <c r="K328" s="140">
        <v>820364</v>
      </c>
      <c r="L328" t="s">
        <v>1523</v>
      </c>
      <c r="M328" s="102" t="str">
        <f t="shared" si="5"/>
        <v>820364-56500-M</v>
      </c>
      <c r="N328" s="180">
        <v>7048652896452</v>
      </c>
    </row>
    <row r="329" spans="1:14" ht="15.75">
      <c r="A329" s="161" t="s">
        <v>1922</v>
      </c>
      <c r="B329" s="113">
        <v>7048652896445</v>
      </c>
      <c r="K329" s="140">
        <v>820364</v>
      </c>
      <c r="L329" t="s">
        <v>1524</v>
      </c>
      <c r="M329" s="102" t="str">
        <f t="shared" si="5"/>
        <v>820364-56500-L</v>
      </c>
      <c r="N329" s="180">
        <v>7048652896445</v>
      </c>
    </row>
    <row r="330" spans="1:14" ht="15.75">
      <c r="A330" s="161" t="s">
        <v>1923</v>
      </c>
      <c r="B330" s="113">
        <v>7048652896476</v>
      </c>
      <c r="K330" s="140">
        <v>820364</v>
      </c>
      <c r="L330" t="s">
        <v>1525</v>
      </c>
      <c r="M330" s="102" t="str">
        <f t="shared" si="5"/>
        <v>820364-56500-XL</v>
      </c>
      <c r="N330" s="180">
        <v>7048652896476</v>
      </c>
    </row>
    <row r="331" spans="1:14" ht="15.75">
      <c r="A331" s="161" t="s">
        <v>1924</v>
      </c>
      <c r="B331" s="113">
        <v>7048652896506</v>
      </c>
      <c r="K331" s="140">
        <v>820364</v>
      </c>
      <c r="L331" t="s">
        <v>1516</v>
      </c>
      <c r="M331" s="102" t="str">
        <f t="shared" si="5"/>
        <v>820364-78001-S</v>
      </c>
      <c r="N331" s="180">
        <v>7048652896506</v>
      </c>
    </row>
    <row r="332" spans="1:14" ht="15.75">
      <c r="A332" s="161" t="s">
        <v>1925</v>
      </c>
      <c r="B332" s="113">
        <v>7048652896490</v>
      </c>
      <c r="K332" s="140">
        <v>820364</v>
      </c>
      <c r="L332" t="s">
        <v>1517</v>
      </c>
      <c r="M332" s="102" t="str">
        <f t="shared" si="5"/>
        <v>820364-78001-M</v>
      </c>
      <c r="N332" s="180">
        <v>7048652896490</v>
      </c>
    </row>
    <row r="333" spans="1:14" ht="15.75">
      <c r="A333" s="161" t="s">
        <v>1926</v>
      </c>
      <c r="B333" s="113">
        <v>7048652896483</v>
      </c>
      <c r="K333" s="140">
        <v>820364</v>
      </c>
      <c r="L333" t="s">
        <v>1518</v>
      </c>
      <c r="M333" s="102" t="str">
        <f t="shared" si="5"/>
        <v>820364-78001-L</v>
      </c>
      <c r="N333" s="180">
        <v>7048652896483</v>
      </c>
    </row>
    <row r="334" spans="1:14" ht="15.75">
      <c r="A334" s="161" t="s">
        <v>1927</v>
      </c>
      <c r="B334" s="113">
        <v>7048652896513</v>
      </c>
      <c r="K334" s="140">
        <v>820364</v>
      </c>
      <c r="L334" t="s">
        <v>1519</v>
      </c>
      <c r="M334" s="102" t="str">
        <f t="shared" si="5"/>
        <v>820364-78001-XL</v>
      </c>
      <c r="N334" s="180">
        <v>7048652896513</v>
      </c>
    </row>
    <row r="335" spans="1:14" ht="15.75">
      <c r="A335" s="161" t="s">
        <v>1928</v>
      </c>
      <c r="B335" s="113">
        <v>7048652896544</v>
      </c>
      <c r="K335" s="140">
        <v>820364</v>
      </c>
      <c r="L335" t="s">
        <v>1423</v>
      </c>
      <c r="M335" s="102" t="str">
        <f t="shared" si="5"/>
        <v>820364-88300-S</v>
      </c>
      <c r="N335" s="180">
        <v>7048652896544</v>
      </c>
    </row>
    <row r="336" spans="1:14" ht="15.75">
      <c r="A336" s="161" t="s">
        <v>1929</v>
      </c>
      <c r="B336" s="113">
        <v>7048652896537</v>
      </c>
      <c r="K336" s="140">
        <v>820364</v>
      </c>
      <c r="L336" t="s">
        <v>1424</v>
      </c>
      <c r="M336" s="102" t="str">
        <f t="shared" si="5"/>
        <v>820364-88300-M</v>
      </c>
      <c r="N336" s="180">
        <v>7048652896537</v>
      </c>
    </row>
    <row r="337" spans="1:14" ht="15.75">
      <c r="A337" s="161" t="s">
        <v>1930</v>
      </c>
      <c r="B337" s="113">
        <v>7048652896520</v>
      </c>
      <c r="K337" s="140">
        <v>820364</v>
      </c>
      <c r="L337" t="s">
        <v>1425</v>
      </c>
      <c r="M337" s="102" t="str">
        <f t="shared" si="5"/>
        <v>820364-88300-L</v>
      </c>
      <c r="N337" s="180">
        <v>7048652896520</v>
      </c>
    </row>
    <row r="338" spans="1:14" ht="15.75">
      <c r="A338" s="161" t="s">
        <v>1931</v>
      </c>
      <c r="B338" s="113">
        <v>7048652896551</v>
      </c>
      <c r="K338" s="140">
        <v>820364</v>
      </c>
      <c r="L338" t="s">
        <v>1426</v>
      </c>
      <c r="M338" s="102" t="str">
        <f t="shared" si="5"/>
        <v>820364-88300-XL</v>
      </c>
      <c r="N338" s="180">
        <v>7048652896551</v>
      </c>
    </row>
    <row r="339" spans="1:14" ht="15.75">
      <c r="A339" s="161" t="s">
        <v>1932</v>
      </c>
      <c r="B339" s="113">
        <v>7048652896346</v>
      </c>
      <c r="K339" s="140">
        <v>820366</v>
      </c>
      <c r="L339" t="s">
        <v>1516</v>
      </c>
      <c r="M339" s="102" t="str">
        <f t="shared" si="5"/>
        <v>820366-78001-S</v>
      </c>
      <c r="N339" s="180">
        <v>7048652896346</v>
      </c>
    </row>
    <row r="340" spans="1:14" ht="15.75">
      <c r="A340" s="161" t="s">
        <v>1933</v>
      </c>
      <c r="B340" s="113">
        <v>7048652896339</v>
      </c>
      <c r="K340" s="140">
        <v>820366</v>
      </c>
      <c r="L340" t="s">
        <v>1517</v>
      </c>
      <c r="M340" s="102" t="str">
        <f t="shared" si="5"/>
        <v>820366-78001-M</v>
      </c>
      <c r="N340" s="180">
        <v>7048652896339</v>
      </c>
    </row>
    <row r="341" spans="1:14" ht="15.75">
      <c r="A341" s="161" t="s">
        <v>1934</v>
      </c>
      <c r="B341" s="113">
        <v>7048652896322</v>
      </c>
      <c r="K341" s="140">
        <v>820366</v>
      </c>
      <c r="L341" t="s">
        <v>1518</v>
      </c>
      <c r="M341" s="102" t="str">
        <f t="shared" si="5"/>
        <v>820366-78001-L</v>
      </c>
      <c r="N341" s="180">
        <v>7048652896322</v>
      </c>
    </row>
    <row r="342" spans="1:14" ht="15.75">
      <c r="A342" s="161" t="s">
        <v>1935</v>
      </c>
      <c r="B342" s="113">
        <v>7048652896353</v>
      </c>
      <c r="K342" s="140">
        <v>820366</v>
      </c>
      <c r="L342" t="s">
        <v>1519</v>
      </c>
      <c r="M342" s="102" t="str">
        <f t="shared" si="5"/>
        <v>820366-78001-XL</v>
      </c>
      <c r="N342" s="180">
        <v>7048652896353</v>
      </c>
    </row>
    <row r="343" spans="1:14" ht="15.75">
      <c r="A343" s="161" t="s">
        <v>1936</v>
      </c>
      <c r="B343" s="113">
        <v>7048652896384</v>
      </c>
      <c r="K343" s="140">
        <v>820366</v>
      </c>
      <c r="L343" t="s">
        <v>334</v>
      </c>
      <c r="M343" s="102" t="str">
        <f t="shared" si="5"/>
        <v>820366-99901-S</v>
      </c>
      <c r="N343" s="180">
        <v>7048652896384</v>
      </c>
    </row>
    <row r="344" spans="1:14" ht="15.75">
      <c r="A344" s="161" t="s">
        <v>1937</v>
      </c>
      <c r="B344" s="113">
        <v>7048652896377</v>
      </c>
      <c r="K344" s="140">
        <v>820366</v>
      </c>
      <c r="L344" t="s">
        <v>335</v>
      </c>
      <c r="M344" s="102" t="str">
        <f t="shared" si="5"/>
        <v>820366-99901-M</v>
      </c>
      <c r="N344" s="180">
        <v>7048652896377</v>
      </c>
    </row>
    <row r="345" spans="1:14" ht="15.75">
      <c r="A345" s="161" t="s">
        <v>1938</v>
      </c>
      <c r="B345" s="113">
        <v>7048652896360</v>
      </c>
      <c r="K345" s="140">
        <v>820366</v>
      </c>
      <c r="L345" t="s">
        <v>336</v>
      </c>
      <c r="M345" s="102" t="str">
        <f t="shared" si="5"/>
        <v>820366-99901-L</v>
      </c>
      <c r="N345" s="180">
        <v>7048652896360</v>
      </c>
    </row>
    <row r="346" spans="1:14" ht="15.75">
      <c r="A346" s="161" t="s">
        <v>1939</v>
      </c>
      <c r="B346" s="113">
        <v>7048652896391</v>
      </c>
      <c r="K346" s="140">
        <v>820366</v>
      </c>
      <c r="L346" t="s">
        <v>337</v>
      </c>
      <c r="M346" s="102" t="str">
        <f t="shared" si="5"/>
        <v>820366-99901-XL</v>
      </c>
      <c r="N346" s="180">
        <v>7048652896391</v>
      </c>
    </row>
    <row r="347" spans="1:14" ht="15.75">
      <c r="A347" s="161" t="s">
        <v>1940</v>
      </c>
      <c r="B347" s="113">
        <v>7048652896223</v>
      </c>
      <c r="K347" s="140">
        <v>820369</v>
      </c>
      <c r="L347" t="s">
        <v>1527</v>
      </c>
      <c r="M347" s="102" t="str">
        <f t="shared" si="5"/>
        <v>820369-58001-S</v>
      </c>
      <c r="N347" s="180">
        <v>7048652896223</v>
      </c>
    </row>
    <row r="348" spans="1:14" ht="15.75">
      <c r="A348" s="161" t="s">
        <v>1941</v>
      </c>
      <c r="B348" s="113">
        <v>7048652896216</v>
      </c>
      <c r="K348" s="140">
        <v>820369</v>
      </c>
      <c r="L348" t="s">
        <v>1528</v>
      </c>
      <c r="M348" s="102" t="str">
        <f t="shared" si="5"/>
        <v>820369-58001-M</v>
      </c>
      <c r="N348" s="180">
        <v>7048652896216</v>
      </c>
    </row>
    <row r="349" spans="1:14" ht="15.75">
      <c r="A349" s="161" t="s">
        <v>1942</v>
      </c>
      <c r="B349" s="113">
        <v>7048652896209</v>
      </c>
      <c r="K349" s="140">
        <v>820369</v>
      </c>
      <c r="L349" t="s">
        <v>1529</v>
      </c>
      <c r="M349" s="102" t="str">
        <f t="shared" si="5"/>
        <v>820369-58001-L</v>
      </c>
      <c r="N349" s="180">
        <v>7048652896209</v>
      </c>
    </row>
    <row r="350" spans="1:14" ht="15.75">
      <c r="A350" s="161" t="s">
        <v>1943</v>
      </c>
      <c r="B350" s="113">
        <v>7048652896230</v>
      </c>
      <c r="K350" s="140">
        <v>820369</v>
      </c>
      <c r="L350" t="s">
        <v>1530</v>
      </c>
      <c r="M350" s="102" t="str">
        <f t="shared" si="5"/>
        <v>820369-58001-XL</v>
      </c>
      <c r="N350" s="180">
        <v>7048652896230</v>
      </c>
    </row>
    <row r="351" spans="1:14" ht="15.75">
      <c r="A351" s="161" t="s">
        <v>1944</v>
      </c>
      <c r="B351" s="113">
        <v>7048652896261</v>
      </c>
      <c r="K351" s="140">
        <v>820369</v>
      </c>
      <c r="L351" t="s">
        <v>1516</v>
      </c>
      <c r="M351" s="102" t="str">
        <f t="shared" si="5"/>
        <v>820369-78001-S</v>
      </c>
      <c r="N351" s="180">
        <v>7048652896261</v>
      </c>
    </row>
    <row r="352" spans="1:14" ht="15.75">
      <c r="A352" s="161" t="s">
        <v>1945</v>
      </c>
      <c r="B352" s="113">
        <v>7048652896254</v>
      </c>
      <c r="K352" s="140">
        <v>820369</v>
      </c>
      <c r="L352" t="s">
        <v>1517</v>
      </c>
      <c r="M352" s="102" t="str">
        <f t="shared" si="5"/>
        <v>820369-78001-M</v>
      </c>
      <c r="N352" s="180">
        <v>7048652896254</v>
      </c>
    </row>
    <row r="353" spans="1:14" ht="15.75">
      <c r="A353" s="161" t="s">
        <v>1946</v>
      </c>
      <c r="B353" s="113">
        <v>7048652896247</v>
      </c>
      <c r="K353" s="140">
        <v>820369</v>
      </c>
      <c r="L353" t="s">
        <v>1518</v>
      </c>
      <c r="M353" s="102" t="str">
        <f t="shared" si="5"/>
        <v>820369-78001-L</v>
      </c>
      <c r="N353" s="180">
        <v>7048652896247</v>
      </c>
    </row>
    <row r="354" spans="1:14" ht="15.75">
      <c r="A354" s="161" t="s">
        <v>1947</v>
      </c>
      <c r="B354" s="113">
        <v>7048652896278</v>
      </c>
      <c r="K354" s="140">
        <v>820369</v>
      </c>
      <c r="L354" t="s">
        <v>1519</v>
      </c>
      <c r="M354" s="102" t="str">
        <f t="shared" si="5"/>
        <v>820369-78001-XL</v>
      </c>
      <c r="N354" s="180">
        <v>7048652896278</v>
      </c>
    </row>
    <row r="355" spans="1:14" ht="15.75">
      <c r="A355" s="161" t="s">
        <v>2827</v>
      </c>
      <c r="B355" s="113">
        <v>7048652903648</v>
      </c>
      <c r="K355" s="140">
        <v>820369</v>
      </c>
      <c r="L355" t="s">
        <v>1512</v>
      </c>
      <c r="M355" s="102" t="str">
        <f t="shared" si="5"/>
        <v>820369-88000-S</v>
      </c>
      <c r="N355" s="180">
        <v>7048652903648</v>
      </c>
    </row>
    <row r="356" spans="1:14" ht="15.75">
      <c r="A356" s="161" t="s">
        <v>2828</v>
      </c>
      <c r="B356" s="113">
        <v>7048652903631</v>
      </c>
      <c r="K356" s="140">
        <v>820369</v>
      </c>
      <c r="L356" t="s">
        <v>1513</v>
      </c>
      <c r="M356" s="102" t="str">
        <f t="shared" si="5"/>
        <v>820369-88000-M</v>
      </c>
      <c r="N356" s="180">
        <v>7048652903631</v>
      </c>
    </row>
    <row r="357" spans="1:14" ht="15.75">
      <c r="A357" s="161" t="s">
        <v>2829</v>
      </c>
      <c r="B357" s="113">
        <v>7048652903624</v>
      </c>
      <c r="K357" s="140">
        <v>820369</v>
      </c>
      <c r="L357" t="s">
        <v>1514</v>
      </c>
      <c r="M357" s="102" t="str">
        <f t="shared" si="5"/>
        <v>820369-88000-L</v>
      </c>
      <c r="N357" s="180">
        <v>7048652903624</v>
      </c>
    </row>
    <row r="358" spans="1:14" ht="15.75">
      <c r="A358" s="161" t="s">
        <v>2830</v>
      </c>
      <c r="B358" s="113">
        <v>7048652903655</v>
      </c>
      <c r="K358" s="140">
        <v>820369</v>
      </c>
      <c r="L358" t="s">
        <v>1515</v>
      </c>
      <c r="M358" s="102" t="str">
        <f t="shared" si="5"/>
        <v>820369-88000-XL</v>
      </c>
      <c r="N358" s="180">
        <v>7048652903655</v>
      </c>
    </row>
    <row r="359" spans="1:14" ht="15.75">
      <c r="A359" s="161" t="s">
        <v>1948</v>
      </c>
      <c r="B359" s="113">
        <v>7048652896308</v>
      </c>
      <c r="K359" s="140">
        <v>820369</v>
      </c>
      <c r="L359" t="s">
        <v>334</v>
      </c>
      <c r="M359" s="102" t="str">
        <f t="shared" si="5"/>
        <v>820369-99901-S</v>
      </c>
      <c r="N359" s="180">
        <v>7048652896308</v>
      </c>
    </row>
    <row r="360" spans="1:14" ht="15.75">
      <c r="A360" s="161" t="s">
        <v>1949</v>
      </c>
      <c r="B360" s="113">
        <v>7048652896292</v>
      </c>
      <c r="K360" s="140">
        <v>820369</v>
      </c>
      <c r="L360" t="s">
        <v>335</v>
      </c>
      <c r="M360" s="102" t="str">
        <f t="shared" si="5"/>
        <v>820369-99901-M</v>
      </c>
      <c r="N360" s="180">
        <v>7048652896292</v>
      </c>
    </row>
    <row r="361" spans="1:14" ht="15.75">
      <c r="A361" s="161" t="s">
        <v>1950</v>
      </c>
      <c r="B361" s="113">
        <v>7048652896285</v>
      </c>
      <c r="K361" s="140">
        <v>820369</v>
      </c>
      <c r="L361" t="s">
        <v>336</v>
      </c>
      <c r="M361" s="102" t="str">
        <f t="shared" si="5"/>
        <v>820369-99901-L</v>
      </c>
      <c r="N361" s="180">
        <v>7048652896285</v>
      </c>
    </row>
    <row r="362" spans="1:14" ht="15.75">
      <c r="A362" s="161" t="s">
        <v>1951</v>
      </c>
      <c r="B362" s="113">
        <v>7048652896315</v>
      </c>
      <c r="K362" s="140">
        <v>820369</v>
      </c>
      <c r="L362" t="s">
        <v>337</v>
      </c>
      <c r="M362" s="102" t="str">
        <f t="shared" si="5"/>
        <v>820369-99901-XL</v>
      </c>
      <c r="N362" s="180">
        <v>7048652896315</v>
      </c>
    </row>
    <row r="363" spans="1:14" ht="15.75">
      <c r="A363" s="161" t="s">
        <v>1952</v>
      </c>
      <c r="B363" s="113">
        <v>7048652899453</v>
      </c>
      <c r="K363" s="140">
        <v>820370</v>
      </c>
      <c r="L363" t="s">
        <v>1527</v>
      </c>
      <c r="M363" s="102" t="str">
        <f t="shared" si="5"/>
        <v>820370-58001-S</v>
      </c>
      <c r="N363" s="180">
        <v>7048652899453</v>
      </c>
    </row>
    <row r="364" spans="1:14" ht="15.75">
      <c r="A364" s="161" t="s">
        <v>1953</v>
      </c>
      <c r="B364" s="113">
        <v>7048652899446</v>
      </c>
      <c r="K364" s="140">
        <v>820370</v>
      </c>
      <c r="L364" t="s">
        <v>1528</v>
      </c>
      <c r="M364" s="102" t="str">
        <f t="shared" si="5"/>
        <v>820370-58001-M</v>
      </c>
      <c r="N364" s="180">
        <v>7048652899446</v>
      </c>
    </row>
    <row r="365" spans="1:14" ht="15.75">
      <c r="A365" s="161" t="s">
        <v>1954</v>
      </c>
      <c r="B365" s="113">
        <v>7048652899439</v>
      </c>
      <c r="K365" s="140">
        <v>820370</v>
      </c>
      <c r="L365" t="s">
        <v>1529</v>
      </c>
      <c r="M365" s="102" t="str">
        <f t="shared" si="5"/>
        <v>820370-58001-L</v>
      </c>
      <c r="N365" s="180">
        <v>7048652899439</v>
      </c>
    </row>
    <row r="366" spans="1:14" ht="15.75">
      <c r="A366" s="161" t="s">
        <v>1955</v>
      </c>
      <c r="B366" s="113">
        <v>7048652899460</v>
      </c>
      <c r="K366" s="140">
        <v>820370</v>
      </c>
      <c r="L366" t="s">
        <v>1530</v>
      </c>
      <c r="M366" s="102" t="str">
        <f t="shared" si="5"/>
        <v>820370-58001-XL</v>
      </c>
      <c r="N366" s="180">
        <v>7048652899460</v>
      </c>
    </row>
    <row r="367" spans="1:14" ht="15.75">
      <c r="A367" s="161" t="s">
        <v>1956</v>
      </c>
      <c r="B367" s="113">
        <v>7048652899491</v>
      </c>
      <c r="K367" s="140">
        <v>820370</v>
      </c>
      <c r="L367" t="s">
        <v>1516</v>
      </c>
      <c r="M367" s="102" t="str">
        <f t="shared" si="5"/>
        <v>820370-78001-S</v>
      </c>
      <c r="N367" s="180">
        <v>7048652899491</v>
      </c>
    </row>
    <row r="368" spans="1:14" ht="15.75">
      <c r="A368" s="161" t="s">
        <v>1957</v>
      </c>
      <c r="B368" s="113">
        <v>7048652899484</v>
      </c>
      <c r="K368" s="140">
        <v>820370</v>
      </c>
      <c r="L368" t="s">
        <v>1517</v>
      </c>
      <c r="M368" s="102" t="str">
        <f t="shared" si="5"/>
        <v>820370-78001-M</v>
      </c>
      <c r="N368" s="180">
        <v>7048652899484</v>
      </c>
    </row>
    <row r="369" spans="1:14" ht="15.75">
      <c r="A369" s="161" t="s">
        <v>1958</v>
      </c>
      <c r="B369" s="113">
        <v>7048652899477</v>
      </c>
      <c r="K369" s="140">
        <v>820370</v>
      </c>
      <c r="L369" t="s">
        <v>1518</v>
      </c>
      <c r="M369" s="102" t="str">
        <f t="shared" si="5"/>
        <v>820370-78001-L</v>
      </c>
      <c r="N369" s="180">
        <v>7048652899477</v>
      </c>
    </row>
    <row r="370" spans="1:14" ht="15.75">
      <c r="A370" s="161" t="s">
        <v>1959</v>
      </c>
      <c r="B370" s="113">
        <v>7048652899507</v>
      </c>
      <c r="K370" s="140">
        <v>820370</v>
      </c>
      <c r="L370" t="s">
        <v>1519</v>
      </c>
      <c r="M370" s="102" t="str">
        <f t="shared" si="5"/>
        <v>820370-78001-XL</v>
      </c>
      <c r="N370" s="180">
        <v>7048652899507</v>
      </c>
    </row>
    <row r="371" spans="1:14" ht="15.75">
      <c r="A371" s="161" t="s">
        <v>1960</v>
      </c>
      <c r="B371" s="113">
        <v>7048652896186</v>
      </c>
      <c r="K371" s="140">
        <v>820370</v>
      </c>
      <c r="L371" t="s">
        <v>334</v>
      </c>
      <c r="M371" s="102" t="str">
        <f t="shared" si="5"/>
        <v>820370-99901-S</v>
      </c>
      <c r="N371" s="180">
        <v>7048652896186</v>
      </c>
    </row>
    <row r="372" spans="1:14" ht="15.75">
      <c r="A372" s="161" t="s">
        <v>1961</v>
      </c>
      <c r="B372" s="113">
        <v>7048652896179</v>
      </c>
      <c r="K372" s="140">
        <v>820370</v>
      </c>
      <c r="L372" t="s">
        <v>335</v>
      </c>
      <c r="M372" s="102" t="str">
        <f t="shared" si="5"/>
        <v>820370-99901-M</v>
      </c>
      <c r="N372" s="180">
        <v>7048652896179</v>
      </c>
    </row>
    <row r="373" spans="1:14" ht="15.75">
      <c r="A373" s="161" t="s">
        <v>1962</v>
      </c>
      <c r="B373" s="113">
        <v>7048652896162</v>
      </c>
      <c r="K373" s="140">
        <v>820370</v>
      </c>
      <c r="L373" t="s">
        <v>336</v>
      </c>
      <c r="M373" s="102" t="str">
        <f t="shared" si="5"/>
        <v>820370-99901-L</v>
      </c>
      <c r="N373" s="180">
        <v>7048652896162</v>
      </c>
    </row>
    <row r="374" spans="1:14" ht="15.75">
      <c r="A374" s="161" t="s">
        <v>1963</v>
      </c>
      <c r="B374" s="113">
        <v>7048652896193</v>
      </c>
      <c r="K374" s="140">
        <v>820370</v>
      </c>
      <c r="L374" t="s">
        <v>337</v>
      </c>
      <c r="M374" s="102" t="str">
        <f t="shared" si="5"/>
        <v>820370-99901-XL</v>
      </c>
      <c r="N374" s="180">
        <v>7048652896193</v>
      </c>
    </row>
    <row r="375" spans="1:14" ht="15.75">
      <c r="A375" s="161" t="s">
        <v>1964</v>
      </c>
      <c r="B375" s="113">
        <v>7048652897947</v>
      </c>
      <c r="K375" s="140">
        <v>820371</v>
      </c>
      <c r="L375" t="s">
        <v>334</v>
      </c>
      <c r="M375" s="102" t="str">
        <f t="shared" si="5"/>
        <v>820371-99901-S</v>
      </c>
      <c r="N375" s="180">
        <v>7048652897947</v>
      </c>
    </row>
    <row r="376" spans="1:14" ht="15.75">
      <c r="A376" s="161" t="s">
        <v>1965</v>
      </c>
      <c r="B376" s="113">
        <v>7048652897930</v>
      </c>
      <c r="K376" s="140">
        <v>820371</v>
      </c>
      <c r="L376" t="s">
        <v>335</v>
      </c>
      <c r="M376" s="102" t="str">
        <f t="shared" si="5"/>
        <v>820371-99901-M</v>
      </c>
      <c r="N376" s="180">
        <v>7048652897930</v>
      </c>
    </row>
    <row r="377" spans="1:14" ht="15.75">
      <c r="A377" s="161" t="s">
        <v>1966</v>
      </c>
      <c r="B377" s="113">
        <v>7048652897923</v>
      </c>
      <c r="K377" s="140">
        <v>820371</v>
      </c>
      <c r="L377" t="s">
        <v>336</v>
      </c>
      <c r="M377" s="102" t="str">
        <f t="shared" si="5"/>
        <v>820371-99901-L</v>
      </c>
      <c r="N377" s="180">
        <v>7048652897923</v>
      </c>
    </row>
    <row r="378" spans="1:14" ht="15.75">
      <c r="A378" s="161" t="s">
        <v>1967</v>
      </c>
      <c r="B378" s="113">
        <v>7048652897954</v>
      </c>
      <c r="K378" s="140">
        <v>820371</v>
      </c>
      <c r="L378" t="s">
        <v>337</v>
      </c>
      <c r="M378" s="102" t="str">
        <f t="shared" si="5"/>
        <v>820371-99901-XL</v>
      </c>
      <c r="N378" s="180">
        <v>7048652897954</v>
      </c>
    </row>
    <row r="379" spans="1:14" ht="15.75">
      <c r="A379" s="161" t="s">
        <v>1968</v>
      </c>
      <c r="B379" s="113">
        <v>7048652899385</v>
      </c>
      <c r="K379" s="140">
        <v>820373</v>
      </c>
      <c r="L379" t="s">
        <v>1025</v>
      </c>
      <c r="M379" s="102" t="str">
        <f t="shared" si="5"/>
        <v>820373-10003-XS</v>
      </c>
      <c r="N379" s="180">
        <v>7048652899385</v>
      </c>
    </row>
    <row r="380" spans="1:14" ht="15.75">
      <c r="A380" s="161" t="s">
        <v>1969</v>
      </c>
      <c r="B380" s="113">
        <v>7048652899378</v>
      </c>
      <c r="K380" s="140">
        <v>820373</v>
      </c>
      <c r="L380" t="s">
        <v>1021</v>
      </c>
      <c r="M380" s="102" t="str">
        <f t="shared" si="5"/>
        <v>820373-10003-S</v>
      </c>
      <c r="N380" s="180">
        <v>7048652899378</v>
      </c>
    </row>
    <row r="381" spans="1:14" ht="15.75">
      <c r="A381" s="161" t="s">
        <v>1970</v>
      </c>
      <c r="B381" s="113">
        <v>7048652899361</v>
      </c>
      <c r="K381" s="140">
        <v>820373</v>
      </c>
      <c r="L381" t="s">
        <v>1022</v>
      </c>
      <c r="M381" s="102" t="str">
        <f t="shared" si="5"/>
        <v>820373-10003-M</v>
      </c>
      <c r="N381" s="180">
        <v>7048652899361</v>
      </c>
    </row>
    <row r="382" spans="1:14" ht="15.75">
      <c r="A382" s="161" t="s">
        <v>1971</v>
      </c>
      <c r="B382" s="113">
        <v>7048652899354</v>
      </c>
      <c r="K382" s="140">
        <v>820373</v>
      </c>
      <c r="L382" t="s">
        <v>1023</v>
      </c>
      <c r="M382" s="102" t="str">
        <f t="shared" si="5"/>
        <v>820373-10003-L</v>
      </c>
      <c r="N382" s="180">
        <v>7048652899354</v>
      </c>
    </row>
    <row r="383" spans="1:14" ht="15.75">
      <c r="A383" s="161" t="s">
        <v>1972</v>
      </c>
      <c r="B383" s="113">
        <v>7048652899422</v>
      </c>
      <c r="K383" s="140">
        <v>820373</v>
      </c>
      <c r="L383" t="s">
        <v>1531</v>
      </c>
      <c r="M383" s="102" t="str">
        <f t="shared" si="5"/>
        <v>820373-58001-XS</v>
      </c>
      <c r="N383" s="180">
        <v>7048652899422</v>
      </c>
    </row>
    <row r="384" spans="1:14" ht="15.75">
      <c r="A384" s="161" t="s">
        <v>1973</v>
      </c>
      <c r="B384" s="113">
        <v>7048652899415</v>
      </c>
      <c r="K384" s="140">
        <v>820373</v>
      </c>
      <c r="L384" t="s">
        <v>1527</v>
      </c>
      <c r="M384" s="102" t="str">
        <f t="shared" si="5"/>
        <v>820373-58001-S</v>
      </c>
      <c r="N384" s="180">
        <v>7048652899415</v>
      </c>
    </row>
    <row r="385" spans="1:14" ht="15.75">
      <c r="A385" s="161" t="s">
        <v>1974</v>
      </c>
      <c r="B385" s="113">
        <v>7048652899408</v>
      </c>
      <c r="K385" s="140">
        <v>820373</v>
      </c>
      <c r="L385" t="s">
        <v>1528</v>
      </c>
      <c r="M385" s="102" t="str">
        <f t="shared" si="5"/>
        <v>820373-58001-M</v>
      </c>
      <c r="N385" s="180">
        <v>7048652899408</v>
      </c>
    </row>
    <row r="386" spans="1:14" ht="15.75">
      <c r="A386" s="161" t="s">
        <v>1975</v>
      </c>
      <c r="B386" s="113">
        <v>7048652899392</v>
      </c>
      <c r="K386" s="140">
        <v>820373</v>
      </c>
      <c r="L386" t="s">
        <v>1529</v>
      </c>
      <c r="M386" s="102" t="str">
        <f t="shared" si="5"/>
        <v>820373-58001-L</v>
      </c>
      <c r="N386" s="180">
        <v>7048652899392</v>
      </c>
    </row>
    <row r="387" spans="1:14" ht="15.75">
      <c r="A387" s="161" t="s">
        <v>1976</v>
      </c>
      <c r="B387" s="113">
        <v>7048652899545</v>
      </c>
      <c r="K387" s="140">
        <v>820375</v>
      </c>
      <c r="L387" t="s">
        <v>1025</v>
      </c>
      <c r="M387" s="102" t="str">
        <f t="shared" ref="M387:M450" si="6">CONCATENATE(K387,"-",L387)</f>
        <v>820375-10003-XS</v>
      </c>
      <c r="N387" s="180">
        <v>7048652899545</v>
      </c>
    </row>
    <row r="388" spans="1:14" ht="15.75">
      <c r="A388" s="161" t="s">
        <v>1977</v>
      </c>
      <c r="B388" s="113">
        <v>7048652899538</v>
      </c>
      <c r="K388" s="140">
        <v>820375</v>
      </c>
      <c r="L388" t="s">
        <v>1021</v>
      </c>
      <c r="M388" s="102" t="str">
        <f t="shared" si="6"/>
        <v>820375-10003-S</v>
      </c>
      <c r="N388" s="180">
        <v>7048652899538</v>
      </c>
    </row>
    <row r="389" spans="1:14" ht="15.75">
      <c r="A389" s="161" t="s">
        <v>1978</v>
      </c>
      <c r="B389" s="113">
        <v>7048652899521</v>
      </c>
      <c r="K389" s="140">
        <v>820375</v>
      </c>
      <c r="L389" t="s">
        <v>1022</v>
      </c>
      <c r="M389" s="102" t="str">
        <f t="shared" si="6"/>
        <v>820375-10003-M</v>
      </c>
      <c r="N389" s="180">
        <v>7048652899521</v>
      </c>
    </row>
    <row r="390" spans="1:14" ht="15.75">
      <c r="A390" s="161" t="s">
        <v>1979</v>
      </c>
      <c r="B390" s="113">
        <v>7048652899514</v>
      </c>
      <c r="K390" s="140">
        <v>820375</v>
      </c>
      <c r="L390" t="s">
        <v>1023</v>
      </c>
      <c r="M390" s="102" t="str">
        <f t="shared" si="6"/>
        <v>820375-10003-L</v>
      </c>
      <c r="N390" s="180">
        <v>7048652899514</v>
      </c>
    </row>
    <row r="391" spans="1:14" ht="15.75">
      <c r="A391" s="161" t="s">
        <v>1980</v>
      </c>
      <c r="B391" s="113">
        <v>7048652899583</v>
      </c>
      <c r="K391" s="140">
        <v>820375</v>
      </c>
      <c r="L391" t="s">
        <v>1533</v>
      </c>
      <c r="M391" s="102" t="str">
        <f t="shared" si="6"/>
        <v>820375-56500-XS</v>
      </c>
      <c r="N391" s="180">
        <v>7048652899583</v>
      </c>
    </row>
    <row r="392" spans="1:14" ht="15.75">
      <c r="A392" s="161" t="s">
        <v>1981</v>
      </c>
      <c r="B392" s="113">
        <v>7048652899576</v>
      </c>
      <c r="K392" s="140">
        <v>820375</v>
      </c>
      <c r="L392" t="s">
        <v>1522</v>
      </c>
      <c r="M392" s="102" t="str">
        <f t="shared" si="6"/>
        <v>820375-56500-S</v>
      </c>
      <c r="N392" s="180">
        <v>7048652899576</v>
      </c>
    </row>
    <row r="393" spans="1:14" ht="15.75">
      <c r="A393" s="161" t="s">
        <v>1982</v>
      </c>
      <c r="B393" s="113">
        <v>7048652899569</v>
      </c>
      <c r="K393" s="140">
        <v>820375</v>
      </c>
      <c r="L393" t="s">
        <v>1523</v>
      </c>
      <c r="M393" s="102" t="str">
        <f t="shared" si="6"/>
        <v>820375-56500-M</v>
      </c>
      <c r="N393" s="180">
        <v>7048652899569</v>
      </c>
    </row>
    <row r="394" spans="1:14" ht="15.75">
      <c r="A394" s="161" t="s">
        <v>1983</v>
      </c>
      <c r="B394" s="113">
        <v>7048652899552</v>
      </c>
      <c r="K394" s="140">
        <v>820375</v>
      </c>
      <c r="L394" t="s">
        <v>1524</v>
      </c>
      <c r="M394" s="102" t="str">
        <f t="shared" si="6"/>
        <v>820375-56500-L</v>
      </c>
      <c r="N394" s="180">
        <v>7048652899552</v>
      </c>
    </row>
    <row r="395" spans="1:14" ht="15.75">
      <c r="A395" s="161" t="s">
        <v>1984</v>
      </c>
      <c r="B395" s="113">
        <v>7048652899620</v>
      </c>
      <c r="K395" s="140">
        <v>820375</v>
      </c>
      <c r="L395" t="s">
        <v>1534</v>
      </c>
      <c r="M395" s="102" t="str">
        <f t="shared" si="6"/>
        <v>820375-88000-XS</v>
      </c>
      <c r="N395" s="180">
        <v>7048652899620</v>
      </c>
    </row>
    <row r="396" spans="1:14" ht="15.75">
      <c r="A396" s="161" t="s">
        <v>1985</v>
      </c>
      <c r="B396" s="113">
        <v>7048652899613</v>
      </c>
      <c r="K396" s="140">
        <v>820375</v>
      </c>
      <c r="L396" t="s">
        <v>1512</v>
      </c>
      <c r="M396" s="102" t="str">
        <f t="shared" si="6"/>
        <v>820375-88000-S</v>
      </c>
      <c r="N396" s="180">
        <v>7048652899613</v>
      </c>
    </row>
    <row r="397" spans="1:14" ht="15.75">
      <c r="A397" s="161" t="s">
        <v>1986</v>
      </c>
      <c r="B397" s="113">
        <v>7048652899606</v>
      </c>
      <c r="K397" s="140">
        <v>820375</v>
      </c>
      <c r="L397" t="s">
        <v>1513</v>
      </c>
      <c r="M397" s="102" t="str">
        <f t="shared" si="6"/>
        <v>820375-88000-M</v>
      </c>
      <c r="N397" s="180">
        <v>7048652899606</v>
      </c>
    </row>
    <row r="398" spans="1:14" ht="15.75">
      <c r="A398" s="161" t="s">
        <v>1987</v>
      </c>
      <c r="B398" s="113">
        <v>7048652899590</v>
      </c>
      <c r="K398" s="140">
        <v>820375</v>
      </c>
      <c r="L398" t="s">
        <v>1514</v>
      </c>
      <c r="M398" s="102" t="str">
        <f t="shared" si="6"/>
        <v>820375-88000-L</v>
      </c>
      <c r="N398" s="180">
        <v>7048652899590</v>
      </c>
    </row>
    <row r="399" spans="1:14" ht="15.75">
      <c r="A399" s="161" t="s">
        <v>1988</v>
      </c>
      <c r="B399" s="113">
        <v>7048652899668</v>
      </c>
      <c r="K399" s="140">
        <v>820376</v>
      </c>
      <c r="L399" t="s">
        <v>1535</v>
      </c>
      <c r="M399" s="102" t="str">
        <f t="shared" si="6"/>
        <v>820376-44004-XS</v>
      </c>
      <c r="N399" s="180">
        <v>7048652899668</v>
      </c>
    </row>
    <row r="400" spans="1:14" ht="15.75">
      <c r="A400" s="161" t="s">
        <v>1989</v>
      </c>
      <c r="B400" s="113">
        <v>7048652899651</v>
      </c>
      <c r="K400" s="140">
        <v>820376</v>
      </c>
      <c r="L400" t="s">
        <v>1536</v>
      </c>
      <c r="M400" s="102" t="str">
        <f t="shared" si="6"/>
        <v>820376-44004-S</v>
      </c>
      <c r="N400" s="180">
        <v>7048652899651</v>
      </c>
    </row>
    <row r="401" spans="1:14" ht="15.75">
      <c r="A401" s="161" t="s">
        <v>1990</v>
      </c>
      <c r="B401" s="113">
        <v>7048652899644</v>
      </c>
      <c r="K401" s="140">
        <v>820376</v>
      </c>
      <c r="L401" t="s">
        <v>1537</v>
      </c>
      <c r="M401" s="102" t="str">
        <f t="shared" si="6"/>
        <v>820376-44004-M</v>
      </c>
      <c r="N401" s="180">
        <v>7048652899644</v>
      </c>
    </row>
    <row r="402" spans="1:14" ht="15.75">
      <c r="A402" s="161" t="s">
        <v>1991</v>
      </c>
      <c r="B402" s="113">
        <v>7048652899637</v>
      </c>
      <c r="K402" s="140">
        <v>820376</v>
      </c>
      <c r="L402" t="s">
        <v>1538</v>
      </c>
      <c r="M402" s="102" t="str">
        <f t="shared" si="6"/>
        <v>820376-44004-L</v>
      </c>
      <c r="N402" s="180">
        <v>7048652899637</v>
      </c>
    </row>
    <row r="403" spans="1:14" ht="15.75">
      <c r="A403" s="161" t="s">
        <v>1992</v>
      </c>
      <c r="B403" s="113">
        <v>7048652899705</v>
      </c>
      <c r="K403" s="140">
        <v>820376</v>
      </c>
      <c r="L403" t="s">
        <v>1038</v>
      </c>
      <c r="M403" s="102" t="str">
        <f t="shared" si="6"/>
        <v>820376-55504-XS</v>
      </c>
      <c r="N403" s="180">
        <v>7048652899705</v>
      </c>
    </row>
    <row r="404" spans="1:14" ht="15.75">
      <c r="A404" s="161" t="s">
        <v>1993</v>
      </c>
      <c r="B404" s="113">
        <v>7048652899699</v>
      </c>
      <c r="K404" s="140">
        <v>820376</v>
      </c>
      <c r="L404" t="s">
        <v>1034</v>
      </c>
      <c r="M404" s="102" t="str">
        <f t="shared" si="6"/>
        <v>820376-55504-S</v>
      </c>
      <c r="N404" s="180">
        <v>7048652899699</v>
      </c>
    </row>
    <row r="405" spans="1:14" ht="15.75">
      <c r="A405" s="161" t="s">
        <v>1994</v>
      </c>
      <c r="B405" s="113">
        <v>7048652899682</v>
      </c>
      <c r="K405" s="140">
        <v>820376</v>
      </c>
      <c r="L405" t="s">
        <v>1035</v>
      </c>
      <c r="M405" s="102" t="str">
        <f t="shared" si="6"/>
        <v>820376-55504-M</v>
      </c>
      <c r="N405" s="180">
        <v>7048652899682</v>
      </c>
    </row>
    <row r="406" spans="1:14" ht="15.75">
      <c r="A406" s="161" t="s">
        <v>1995</v>
      </c>
      <c r="B406" s="113">
        <v>7048652899675</v>
      </c>
      <c r="K406" s="140">
        <v>820376</v>
      </c>
      <c r="L406" t="s">
        <v>1036</v>
      </c>
      <c r="M406" s="102" t="str">
        <f t="shared" si="6"/>
        <v>820376-55504-L</v>
      </c>
      <c r="N406" s="180">
        <v>7048652899675</v>
      </c>
    </row>
    <row r="407" spans="1:14" ht="15.75">
      <c r="A407" s="161" t="s">
        <v>1996</v>
      </c>
      <c r="B407" s="113">
        <v>7048652899743</v>
      </c>
      <c r="K407" s="140">
        <v>820376</v>
      </c>
      <c r="L407" t="s">
        <v>1539</v>
      </c>
      <c r="M407" s="102" t="str">
        <f t="shared" si="6"/>
        <v>820376-78001-XS</v>
      </c>
      <c r="N407" s="180">
        <v>7048652899743</v>
      </c>
    </row>
    <row r="408" spans="1:14" ht="15.75">
      <c r="A408" s="161" t="s">
        <v>1997</v>
      </c>
      <c r="B408" s="113">
        <v>7048652899736</v>
      </c>
      <c r="K408" s="140">
        <v>820376</v>
      </c>
      <c r="L408" t="s">
        <v>1516</v>
      </c>
      <c r="M408" s="102" t="str">
        <f t="shared" si="6"/>
        <v>820376-78001-S</v>
      </c>
      <c r="N408" s="180">
        <v>7048652899736</v>
      </c>
    </row>
    <row r="409" spans="1:14" ht="15.75">
      <c r="A409" s="161" t="s">
        <v>1998</v>
      </c>
      <c r="B409" s="113">
        <v>7048652899729</v>
      </c>
      <c r="K409" s="140">
        <v>820376</v>
      </c>
      <c r="L409" t="s">
        <v>1517</v>
      </c>
      <c r="M409" s="102" t="str">
        <f t="shared" si="6"/>
        <v>820376-78001-M</v>
      </c>
      <c r="N409" s="180">
        <v>7048652899729</v>
      </c>
    </row>
    <row r="410" spans="1:14" ht="15.75">
      <c r="A410" s="161" t="s">
        <v>1999</v>
      </c>
      <c r="B410" s="113">
        <v>7048652899712</v>
      </c>
      <c r="K410" s="140">
        <v>820376</v>
      </c>
      <c r="L410" t="s">
        <v>1518</v>
      </c>
      <c r="M410" s="102" t="str">
        <f t="shared" si="6"/>
        <v>820376-78001-L</v>
      </c>
      <c r="N410" s="180">
        <v>7048652899712</v>
      </c>
    </row>
    <row r="411" spans="1:14" ht="15.75">
      <c r="A411" s="161" t="s">
        <v>2831</v>
      </c>
      <c r="B411" s="113">
        <v>7048652903693</v>
      </c>
      <c r="K411" s="140">
        <v>820378</v>
      </c>
      <c r="L411" t="s">
        <v>1531</v>
      </c>
      <c r="M411" s="102" t="str">
        <f t="shared" si="6"/>
        <v>820378-58001-XS</v>
      </c>
      <c r="N411" s="180">
        <v>7048652903693</v>
      </c>
    </row>
    <row r="412" spans="1:14" ht="15.75">
      <c r="A412" s="161" t="s">
        <v>2832</v>
      </c>
      <c r="B412" s="113">
        <v>7048652903686</v>
      </c>
      <c r="K412" s="140">
        <v>820378</v>
      </c>
      <c r="L412" t="s">
        <v>1527</v>
      </c>
      <c r="M412" s="102" t="str">
        <f t="shared" si="6"/>
        <v>820378-58001-S</v>
      </c>
      <c r="N412" s="180">
        <v>7048652903686</v>
      </c>
    </row>
    <row r="413" spans="1:14" ht="15.75">
      <c r="A413" s="161" t="s">
        <v>2833</v>
      </c>
      <c r="B413" s="113">
        <v>7048652903679</v>
      </c>
      <c r="K413" s="140">
        <v>820378</v>
      </c>
      <c r="L413" t="s">
        <v>1528</v>
      </c>
      <c r="M413" s="102" t="str">
        <f t="shared" si="6"/>
        <v>820378-58001-M</v>
      </c>
      <c r="N413" s="180">
        <v>7048652903679</v>
      </c>
    </row>
    <row r="414" spans="1:14" ht="15.75">
      <c r="A414" s="161" t="s">
        <v>2834</v>
      </c>
      <c r="B414" s="113">
        <v>7048652903662</v>
      </c>
      <c r="K414" s="140">
        <v>820378</v>
      </c>
      <c r="L414" t="s">
        <v>1529</v>
      </c>
      <c r="M414" s="102" t="str">
        <f t="shared" si="6"/>
        <v>820378-58001-L</v>
      </c>
      <c r="N414" s="180">
        <v>7048652903662</v>
      </c>
    </row>
    <row r="415" spans="1:14" ht="15.75">
      <c r="A415" s="161" t="s">
        <v>2000</v>
      </c>
      <c r="B415" s="113">
        <v>7048652899781</v>
      </c>
      <c r="K415" s="140">
        <v>820378</v>
      </c>
      <c r="L415" t="s">
        <v>338</v>
      </c>
      <c r="M415" s="102" t="str">
        <f t="shared" si="6"/>
        <v>820378-99901-XS</v>
      </c>
      <c r="N415" s="180">
        <v>7048652899781</v>
      </c>
    </row>
    <row r="416" spans="1:14" ht="15.75">
      <c r="A416" s="161" t="s">
        <v>2001</v>
      </c>
      <c r="B416" s="113">
        <v>7048652899774</v>
      </c>
      <c r="K416" s="140">
        <v>820378</v>
      </c>
      <c r="L416" t="s">
        <v>334</v>
      </c>
      <c r="M416" s="102" t="str">
        <f t="shared" si="6"/>
        <v>820378-99901-S</v>
      </c>
      <c r="N416" s="180">
        <v>7048652899774</v>
      </c>
    </row>
    <row r="417" spans="1:14" ht="15.75">
      <c r="A417" s="161" t="s">
        <v>2002</v>
      </c>
      <c r="B417" s="113">
        <v>7048652899767</v>
      </c>
      <c r="K417" s="140">
        <v>820378</v>
      </c>
      <c r="L417" t="s">
        <v>335</v>
      </c>
      <c r="M417" s="102" t="str">
        <f t="shared" si="6"/>
        <v>820378-99901-M</v>
      </c>
      <c r="N417" s="180">
        <v>7048652899767</v>
      </c>
    </row>
    <row r="418" spans="1:14" ht="15.75">
      <c r="A418" s="161" t="s">
        <v>2003</v>
      </c>
      <c r="B418" s="113">
        <v>7048652899750</v>
      </c>
      <c r="K418" s="140">
        <v>820378</v>
      </c>
      <c r="L418" t="s">
        <v>336</v>
      </c>
      <c r="M418" s="102" t="str">
        <f t="shared" si="6"/>
        <v>820378-99901-L</v>
      </c>
      <c r="N418" s="180">
        <v>7048652899750</v>
      </c>
    </row>
    <row r="419" spans="1:14" ht="15.75">
      <c r="A419" s="161" t="s">
        <v>2004</v>
      </c>
      <c r="B419" s="113">
        <v>7048652897787</v>
      </c>
      <c r="K419" s="140">
        <v>820381</v>
      </c>
      <c r="L419" t="s">
        <v>1541</v>
      </c>
      <c r="M419" s="102" t="str">
        <f t="shared" si="6"/>
        <v>820381-77202-S</v>
      </c>
      <c r="N419" s="180">
        <v>7048652897787</v>
      </c>
    </row>
    <row r="420" spans="1:14" ht="15.75">
      <c r="A420" s="161" t="s">
        <v>2005</v>
      </c>
      <c r="B420" s="113">
        <v>7048652897770</v>
      </c>
      <c r="K420" s="140">
        <v>820381</v>
      </c>
      <c r="L420" t="s">
        <v>1542</v>
      </c>
      <c r="M420" s="102" t="str">
        <f t="shared" si="6"/>
        <v>820381-77202-M</v>
      </c>
      <c r="N420" s="180">
        <v>7048652897770</v>
      </c>
    </row>
    <row r="421" spans="1:14" ht="15.75">
      <c r="A421" s="161" t="s">
        <v>2006</v>
      </c>
      <c r="B421" s="113">
        <v>7048652897763</v>
      </c>
      <c r="K421" s="140">
        <v>820381</v>
      </c>
      <c r="L421" t="s">
        <v>1543</v>
      </c>
      <c r="M421" s="102" t="str">
        <f t="shared" si="6"/>
        <v>820381-77202-L</v>
      </c>
      <c r="N421" s="180">
        <v>7048652897763</v>
      </c>
    </row>
    <row r="422" spans="1:14" ht="15.75">
      <c r="A422" s="161" t="s">
        <v>2007</v>
      </c>
      <c r="B422" s="113">
        <v>7048652897794</v>
      </c>
      <c r="K422" s="140">
        <v>820381</v>
      </c>
      <c r="L422" t="s">
        <v>1544</v>
      </c>
      <c r="M422" s="102" t="str">
        <f t="shared" si="6"/>
        <v>820381-77202-XL</v>
      </c>
      <c r="N422" s="180">
        <v>7048652897794</v>
      </c>
    </row>
    <row r="423" spans="1:14" ht="15.75">
      <c r="A423" s="161" t="s">
        <v>2008</v>
      </c>
      <c r="B423" s="113">
        <v>7048652897824</v>
      </c>
      <c r="K423" s="140">
        <v>820381</v>
      </c>
      <c r="L423" t="s">
        <v>334</v>
      </c>
      <c r="M423" s="102" t="str">
        <f t="shared" si="6"/>
        <v>820381-99901-S</v>
      </c>
      <c r="N423" s="180">
        <v>7048652897824</v>
      </c>
    </row>
    <row r="424" spans="1:14" ht="15.75">
      <c r="A424" s="161" t="s">
        <v>2009</v>
      </c>
      <c r="B424" s="113">
        <v>7048652897817</v>
      </c>
      <c r="K424" s="140">
        <v>820381</v>
      </c>
      <c r="L424" t="s">
        <v>335</v>
      </c>
      <c r="M424" s="102" t="str">
        <f t="shared" si="6"/>
        <v>820381-99901-M</v>
      </c>
      <c r="N424" s="180">
        <v>7048652897817</v>
      </c>
    </row>
    <row r="425" spans="1:14" ht="15.75">
      <c r="A425" s="161" t="s">
        <v>2010</v>
      </c>
      <c r="B425" s="113">
        <v>7048652897800</v>
      </c>
      <c r="K425" s="140">
        <v>820381</v>
      </c>
      <c r="L425" t="s">
        <v>336</v>
      </c>
      <c r="M425" s="102" t="str">
        <f t="shared" si="6"/>
        <v>820381-99901-L</v>
      </c>
      <c r="N425" s="180">
        <v>7048652897800</v>
      </c>
    </row>
    <row r="426" spans="1:14" ht="15.75">
      <c r="A426" s="161" t="s">
        <v>2011</v>
      </c>
      <c r="B426" s="113">
        <v>7048652897831</v>
      </c>
      <c r="K426" s="140">
        <v>820381</v>
      </c>
      <c r="L426" t="s">
        <v>337</v>
      </c>
      <c r="M426" s="102" t="str">
        <f t="shared" si="6"/>
        <v>820381-99901-XL</v>
      </c>
      <c r="N426" s="180">
        <v>7048652897831</v>
      </c>
    </row>
    <row r="427" spans="1:14" ht="15.75">
      <c r="A427" s="161" t="s">
        <v>2012</v>
      </c>
      <c r="B427" s="113">
        <v>7048652898623</v>
      </c>
      <c r="K427" s="140">
        <v>820382</v>
      </c>
      <c r="L427" t="s">
        <v>338</v>
      </c>
      <c r="M427" s="102" t="str">
        <f t="shared" si="6"/>
        <v>820382-99901-XS</v>
      </c>
      <c r="N427" s="180">
        <v>7048652898623</v>
      </c>
    </row>
    <row r="428" spans="1:14" ht="15.75">
      <c r="A428" s="161" t="s">
        <v>2013</v>
      </c>
      <c r="B428" s="113">
        <v>7048652898616</v>
      </c>
      <c r="K428" s="140">
        <v>820382</v>
      </c>
      <c r="L428" t="s">
        <v>334</v>
      </c>
      <c r="M428" s="102" t="str">
        <f t="shared" si="6"/>
        <v>820382-99901-S</v>
      </c>
      <c r="N428" s="180">
        <v>7048652898616</v>
      </c>
    </row>
    <row r="429" spans="1:14" ht="15.75">
      <c r="A429" s="161" t="s">
        <v>2014</v>
      </c>
      <c r="B429" s="113">
        <v>7048652898609</v>
      </c>
      <c r="K429" s="140">
        <v>820382</v>
      </c>
      <c r="L429" t="s">
        <v>335</v>
      </c>
      <c r="M429" s="102" t="str">
        <f t="shared" si="6"/>
        <v>820382-99901-M</v>
      </c>
      <c r="N429" s="180">
        <v>7048652898609</v>
      </c>
    </row>
    <row r="430" spans="1:14" ht="15.75">
      <c r="A430" s="161" t="s">
        <v>2015</v>
      </c>
      <c r="B430" s="113">
        <v>7048652898593</v>
      </c>
      <c r="K430" s="140">
        <v>820382</v>
      </c>
      <c r="L430" t="s">
        <v>336</v>
      </c>
      <c r="M430" s="102" t="str">
        <f t="shared" si="6"/>
        <v>820382-99901-L</v>
      </c>
      <c r="N430" s="180">
        <v>7048652898593</v>
      </c>
    </row>
    <row r="431" spans="1:14" ht="15.75">
      <c r="A431" s="161" t="s">
        <v>2016</v>
      </c>
      <c r="B431" s="113">
        <v>7048652896742</v>
      </c>
      <c r="K431" s="140">
        <v>820384</v>
      </c>
      <c r="L431" t="s">
        <v>1435</v>
      </c>
      <c r="M431" s="102" t="str">
        <f t="shared" si="6"/>
        <v>820384-44002-S</v>
      </c>
      <c r="N431" s="180">
        <v>7048652896742</v>
      </c>
    </row>
    <row r="432" spans="1:14" ht="15.75">
      <c r="A432" s="161" t="s">
        <v>2017</v>
      </c>
      <c r="B432" s="113">
        <v>7048652896735</v>
      </c>
      <c r="K432" s="140">
        <v>820384</v>
      </c>
      <c r="L432" t="s">
        <v>1436</v>
      </c>
      <c r="M432" s="102" t="str">
        <f t="shared" si="6"/>
        <v>820384-44002-M</v>
      </c>
      <c r="N432" s="180">
        <v>7048652896735</v>
      </c>
    </row>
    <row r="433" spans="1:14" ht="15.75">
      <c r="A433" s="161" t="s">
        <v>2018</v>
      </c>
      <c r="B433" s="113">
        <v>7048652896728</v>
      </c>
      <c r="K433" s="140">
        <v>820384</v>
      </c>
      <c r="L433" t="s">
        <v>1437</v>
      </c>
      <c r="M433" s="102" t="str">
        <f t="shared" si="6"/>
        <v>820384-44002-L</v>
      </c>
      <c r="N433" s="180">
        <v>7048652896728</v>
      </c>
    </row>
    <row r="434" spans="1:14" ht="15.75">
      <c r="A434" s="161" t="s">
        <v>2019</v>
      </c>
      <c r="B434" s="113">
        <v>7048652896759</v>
      </c>
      <c r="K434" s="140">
        <v>820384</v>
      </c>
      <c r="L434" t="s">
        <v>1438</v>
      </c>
      <c r="M434" s="102" t="str">
        <f t="shared" si="6"/>
        <v>820384-44002-XL</v>
      </c>
      <c r="N434" s="180">
        <v>7048652896759</v>
      </c>
    </row>
    <row r="435" spans="1:14" ht="15.75">
      <c r="A435" s="161" t="s">
        <v>2020</v>
      </c>
      <c r="B435" s="113">
        <v>7048652896780</v>
      </c>
      <c r="K435" s="140">
        <v>820384</v>
      </c>
      <c r="L435" t="s">
        <v>1516</v>
      </c>
      <c r="M435" s="102" t="str">
        <f t="shared" si="6"/>
        <v>820384-78001-S</v>
      </c>
      <c r="N435" s="180">
        <v>7048652896780</v>
      </c>
    </row>
    <row r="436" spans="1:14" ht="15.75">
      <c r="A436" s="161" t="s">
        <v>2021</v>
      </c>
      <c r="B436" s="113">
        <v>7048652896773</v>
      </c>
      <c r="K436" s="140">
        <v>820384</v>
      </c>
      <c r="L436" t="s">
        <v>1517</v>
      </c>
      <c r="M436" s="102" t="str">
        <f t="shared" si="6"/>
        <v>820384-78001-M</v>
      </c>
      <c r="N436" s="180">
        <v>7048652896773</v>
      </c>
    </row>
    <row r="437" spans="1:14" ht="15.75">
      <c r="A437" s="161" t="s">
        <v>2022</v>
      </c>
      <c r="B437" s="113">
        <v>7048652896766</v>
      </c>
      <c r="K437" s="140">
        <v>820384</v>
      </c>
      <c r="L437" t="s">
        <v>1518</v>
      </c>
      <c r="M437" s="102" t="str">
        <f t="shared" si="6"/>
        <v>820384-78001-L</v>
      </c>
      <c r="N437" s="180">
        <v>7048652896766</v>
      </c>
    </row>
    <row r="438" spans="1:14" ht="15.75">
      <c r="A438" s="161" t="s">
        <v>2023</v>
      </c>
      <c r="B438" s="113">
        <v>7048652896797</v>
      </c>
      <c r="K438" s="140">
        <v>820384</v>
      </c>
      <c r="L438" t="s">
        <v>1519</v>
      </c>
      <c r="M438" s="102" t="str">
        <f t="shared" si="6"/>
        <v>820384-78001-XL</v>
      </c>
      <c r="N438" s="180">
        <v>7048652896797</v>
      </c>
    </row>
    <row r="439" spans="1:14" ht="15.75">
      <c r="A439" s="161" t="s">
        <v>2024</v>
      </c>
      <c r="B439" s="113">
        <v>7048652896827</v>
      </c>
      <c r="K439" s="140">
        <v>820384</v>
      </c>
      <c r="L439" t="s">
        <v>334</v>
      </c>
      <c r="M439" s="102" t="str">
        <f t="shared" si="6"/>
        <v>820384-99901-S</v>
      </c>
      <c r="N439" s="180">
        <v>7048652896827</v>
      </c>
    </row>
    <row r="440" spans="1:14" ht="15.75">
      <c r="A440" s="161" t="s">
        <v>2025</v>
      </c>
      <c r="B440" s="113">
        <v>7048652896810</v>
      </c>
      <c r="K440" s="140">
        <v>820384</v>
      </c>
      <c r="L440" t="s">
        <v>335</v>
      </c>
      <c r="M440" s="102" t="str">
        <f t="shared" si="6"/>
        <v>820384-99901-M</v>
      </c>
      <c r="N440" s="180">
        <v>7048652896810</v>
      </c>
    </row>
    <row r="441" spans="1:14" ht="15.75">
      <c r="A441" s="161" t="s">
        <v>2026</v>
      </c>
      <c r="B441" s="113">
        <v>7048652896803</v>
      </c>
      <c r="K441" s="140">
        <v>820384</v>
      </c>
      <c r="L441" t="s">
        <v>336</v>
      </c>
      <c r="M441" s="102" t="str">
        <f t="shared" si="6"/>
        <v>820384-99901-L</v>
      </c>
      <c r="N441" s="180">
        <v>7048652896803</v>
      </c>
    </row>
    <row r="442" spans="1:14" ht="15.75">
      <c r="A442" s="161" t="s">
        <v>2027</v>
      </c>
      <c r="B442" s="113">
        <v>7048652896834</v>
      </c>
      <c r="K442" s="140">
        <v>820384</v>
      </c>
      <c r="L442" t="s">
        <v>337</v>
      </c>
      <c r="M442" s="102" t="str">
        <f t="shared" si="6"/>
        <v>820384-99901-XL</v>
      </c>
      <c r="N442" s="180">
        <v>7048652896834</v>
      </c>
    </row>
    <row r="443" spans="1:14" ht="15.75">
      <c r="A443" s="161" t="s">
        <v>2835</v>
      </c>
      <c r="B443" s="113">
        <v>7048652903730</v>
      </c>
      <c r="K443" s="140">
        <v>820386</v>
      </c>
      <c r="L443" t="s">
        <v>1533</v>
      </c>
      <c r="M443" s="102" t="str">
        <f t="shared" si="6"/>
        <v>820386-56500-XS</v>
      </c>
      <c r="N443" s="180">
        <v>7048652903730</v>
      </c>
    </row>
    <row r="444" spans="1:14" ht="15.75">
      <c r="A444" s="161" t="s">
        <v>2836</v>
      </c>
      <c r="B444" s="113">
        <v>7048652903723</v>
      </c>
      <c r="K444" s="140">
        <v>820386</v>
      </c>
      <c r="L444" t="s">
        <v>1522</v>
      </c>
      <c r="M444" s="102" t="str">
        <f t="shared" si="6"/>
        <v>820386-56500-S</v>
      </c>
      <c r="N444" s="180">
        <v>7048652903723</v>
      </c>
    </row>
    <row r="445" spans="1:14" ht="15.75">
      <c r="A445" s="161" t="s">
        <v>2837</v>
      </c>
      <c r="B445" s="113">
        <v>7048652903716</v>
      </c>
      <c r="K445" s="140">
        <v>820386</v>
      </c>
      <c r="L445" t="s">
        <v>1523</v>
      </c>
      <c r="M445" s="102" t="str">
        <f t="shared" si="6"/>
        <v>820386-56500-M</v>
      </c>
      <c r="N445" s="180">
        <v>7048652903716</v>
      </c>
    </row>
    <row r="446" spans="1:14" ht="15.75">
      <c r="A446" s="161" t="s">
        <v>2838</v>
      </c>
      <c r="B446" s="113">
        <v>7048652903709</v>
      </c>
      <c r="K446" s="140">
        <v>820386</v>
      </c>
      <c r="L446" t="s">
        <v>1524</v>
      </c>
      <c r="M446" s="102" t="str">
        <f t="shared" si="6"/>
        <v>820386-56500-L</v>
      </c>
      <c r="N446" s="180">
        <v>7048652903709</v>
      </c>
    </row>
    <row r="447" spans="1:14" ht="15.75">
      <c r="A447" s="161" t="s">
        <v>2028</v>
      </c>
      <c r="B447" s="113">
        <v>7048652899828</v>
      </c>
      <c r="K447" s="140">
        <v>820386</v>
      </c>
      <c r="L447" t="s">
        <v>1431</v>
      </c>
      <c r="M447" s="102" t="str">
        <f t="shared" si="6"/>
        <v>820386-88300-XS</v>
      </c>
      <c r="N447" s="180">
        <v>7048652899828</v>
      </c>
    </row>
    <row r="448" spans="1:14" ht="15.75">
      <c r="A448" s="161" t="s">
        <v>2029</v>
      </c>
      <c r="B448" s="113">
        <v>7048652899811</v>
      </c>
      <c r="K448" s="140">
        <v>820386</v>
      </c>
      <c r="L448" t="s">
        <v>1423</v>
      </c>
      <c r="M448" s="102" t="str">
        <f t="shared" si="6"/>
        <v>820386-88300-S</v>
      </c>
      <c r="N448" s="180">
        <v>7048652899811</v>
      </c>
    </row>
    <row r="449" spans="1:14" ht="15.75">
      <c r="A449" s="161" t="s">
        <v>2030</v>
      </c>
      <c r="B449" s="113">
        <v>7048652899804</v>
      </c>
      <c r="K449" s="140">
        <v>820386</v>
      </c>
      <c r="L449" t="s">
        <v>1424</v>
      </c>
      <c r="M449" s="102" t="str">
        <f t="shared" si="6"/>
        <v>820386-88300-M</v>
      </c>
      <c r="N449" s="180">
        <v>7048652899804</v>
      </c>
    </row>
    <row r="450" spans="1:14" ht="15.75">
      <c r="A450" s="161" t="s">
        <v>2031</v>
      </c>
      <c r="B450" s="113">
        <v>7048652899798</v>
      </c>
      <c r="K450" s="140">
        <v>820386</v>
      </c>
      <c r="L450" t="s">
        <v>1425</v>
      </c>
      <c r="M450" s="102" t="str">
        <f t="shared" si="6"/>
        <v>820386-88300-L</v>
      </c>
      <c r="N450" s="180">
        <v>7048652899798</v>
      </c>
    </row>
    <row r="451" spans="1:14" ht="15.75">
      <c r="A451" s="161" t="s">
        <v>2032</v>
      </c>
      <c r="B451" s="113">
        <v>7048652899866</v>
      </c>
      <c r="K451" s="140">
        <v>820386</v>
      </c>
      <c r="L451" t="s">
        <v>338</v>
      </c>
      <c r="M451" s="102" t="str">
        <f t="shared" ref="M451:M514" si="7">CONCATENATE(K451,"-",L451)</f>
        <v>820386-99901-XS</v>
      </c>
      <c r="N451" s="180">
        <v>7048652899866</v>
      </c>
    </row>
    <row r="452" spans="1:14" ht="15.75">
      <c r="A452" s="161" t="s">
        <v>2033</v>
      </c>
      <c r="B452" s="113">
        <v>7048652899859</v>
      </c>
      <c r="K452" s="140">
        <v>820386</v>
      </c>
      <c r="L452" t="s">
        <v>334</v>
      </c>
      <c r="M452" s="102" t="str">
        <f t="shared" si="7"/>
        <v>820386-99901-S</v>
      </c>
      <c r="N452" s="180">
        <v>7048652899859</v>
      </c>
    </row>
    <row r="453" spans="1:14" ht="15.75">
      <c r="A453" s="161" t="s">
        <v>2034</v>
      </c>
      <c r="B453" s="113">
        <v>7048652899842</v>
      </c>
      <c r="K453" s="140">
        <v>820386</v>
      </c>
      <c r="L453" t="s">
        <v>335</v>
      </c>
      <c r="M453" s="102" t="str">
        <f t="shared" si="7"/>
        <v>820386-99901-M</v>
      </c>
      <c r="N453" s="180">
        <v>7048652899842</v>
      </c>
    </row>
    <row r="454" spans="1:14" ht="15.75">
      <c r="A454" s="161" t="s">
        <v>2035</v>
      </c>
      <c r="B454" s="113">
        <v>7048652899835</v>
      </c>
      <c r="K454" s="140">
        <v>820386</v>
      </c>
      <c r="L454" t="s">
        <v>336</v>
      </c>
      <c r="M454" s="102" t="str">
        <f t="shared" si="7"/>
        <v>820386-99901-L</v>
      </c>
      <c r="N454" s="180">
        <v>7048652899835</v>
      </c>
    </row>
    <row r="455" spans="1:14" ht="15.75">
      <c r="A455" s="161" t="s">
        <v>2036</v>
      </c>
      <c r="B455" s="113">
        <v>7048652897541</v>
      </c>
      <c r="K455" s="140">
        <v>820388</v>
      </c>
      <c r="L455" t="s">
        <v>1435</v>
      </c>
      <c r="M455" s="102" t="str">
        <f t="shared" si="7"/>
        <v>820388-44002-S</v>
      </c>
      <c r="N455" s="180">
        <v>7048652897541</v>
      </c>
    </row>
    <row r="456" spans="1:14" ht="15.75">
      <c r="A456" s="161" t="s">
        <v>2037</v>
      </c>
      <c r="B456" s="113">
        <v>7048652897534</v>
      </c>
      <c r="K456" s="140">
        <v>820388</v>
      </c>
      <c r="L456" t="s">
        <v>1436</v>
      </c>
      <c r="M456" s="102" t="str">
        <f t="shared" si="7"/>
        <v>820388-44002-M</v>
      </c>
      <c r="N456" s="180">
        <v>7048652897534</v>
      </c>
    </row>
    <row r="457" spans="1:14" ht="15.75">
      <c r="A457" s="161" t="s">
        <v>2038</v>
      </c>
      <c r="B457" s="113">
        <v>7048652897527</v>
      </c>
      <c r="K457" s="140">
        <v>820388</v>
      </c>
      <c r="L457" t="s">
        <v>1437</v>
      </c>
      <c r="M457" s="102" t="str">
        <f t="shared" si="7"/>
        <v>820388-44002-L</v>
      </c>
      <c r="N457" s="180">
        <v>7048652897527</v>
      </c>
    </row>
    <row r="458" spans="1:14" ht="15.75">
      <c r="A458" s="161" t="s">
        <v>2039</v>
      </c>
      <c r="B458" s="113">
        <v>7048652897558</v>
      </c>
      <c r="K458" s="140">
        <v>820388</v>
      </c>
      <c r="L458" t="s">
        <v>1438</v>
      </c>
      <c r="M458" s="102" t="str">
        <f t="shared" si="7"/>
        <v>820388-44002-XL</v>
      </c>
      <c r="N458" s="180">
        <v>7048652897558</v>
      </c>
    </row>
    <row r="459" spans="1:14" ht="15.75">
      <c r="A459" s="161" t="s">
        <v>2040</v>
      </c>
      <c r="B459" s="113">
        <v>7048652897589</v>
      </c>
      <c r="K459" s="140">
        <v>820388</v>
      </c>
      <c r="L459" t="s">
        <v>1512</v>
      </c>
      <c r="M459" s="102" t="str">
        <f t="shared" si="7"/>
        <v>820388-88000-S</v>
      </c>
      <c r="N459" s="180">
        <v>7048652897589</v>
      </c>
    </row>
    <row r="460" spans="1:14" ht="15.75">
      <c r="A460" s="161" t="s">
        <v>2041</v>
      </c>
      <c r="B460" s="113">
        <v>7048652897572</v>
      </c>
      <c r="K460" s="140">
        <v>820388</v>
      </c>
      <c r="L460" t="s">
        <v>1513</v>
      </c>
      <c r="M460" s="102" t="str">
        <f t="shared" si="7"/>
        <v>820388-88000-M</v>
      </c>
      <c r="N460" s="180">
        <v>7048652897572</v>
      </c>
    </row>
    <row r="461" spans="1:14" ht="15.75">
      <c r="A461" s="161" t="s">
        <v>2042</v>
      </c>
      <c r="B461" s="113">
        <v>7048652897565</v>
      </c>
      <c r="K461" s="140">
        <v>820388</v>
      </c>
      <c r="L461" t="s">
        <v>1514</v>
      </c>
      <c r="M461" s="102" t="str">
        <f t="shared" si="7"/>
        <v>820388-88000-L</v>
      </c>
      <c r="N461" s="180">
        <v>7048652897565</v>
      </c>
    </row>
    <row r="462" spans="1:14" ht="15.75">
      <c r="A462" s="161" t="s">
        <v>2043</v>
      </c>
      <c r="B462" s="113">
        <v>7048652897596</v>
      </c>
      <c r="K462" s="140">
        <v>820388</v>
      </c>
      <c r="L462" t="s">
        <v>1515</v>
      </c>
      <c r="M462" s="102" t="str">
        <f t="shared" si="7"/>
        <v>820388-88000-XL</v>
      </c>
      <c r="N462" s="180">
        <v>7048652897596</v>
      </c>
    </row>
    <row r="463" spans="1:14" ht="15.75">
      <c r="A463" s="161" t="s">
        <v>2044</v>
      </c>
      <c r="B463" s="113">
        <v>7048652897626</v>
      </c>
      <c r="K463" s="140">
        <v>820388</v>
      </c>
      <c r="L463" t="s">
        <v>334</v>
      </c>
      <c r="M463" s="102" t="str">
        <f t="shared" si="7"/>
        <v>820388-99901-S</v>
      </c>
      <c r="N463" s="180">
        <v>7048652897626</v>
      </c>
    </row>
    <row r="464" spans="1:14" ht="15.75">
      <c r="A464" s="161" t="s">
        <v>2045</v>
      </c>
      <c r="B464" s="113">
        <v>7048652897619</v>
      </c>
      <c r="K464" s="140">
        <v>820388</v>
      </c>
      <c r="L464" t="s">
        <v>335</v>
      </c>
      <c r="M464" s="102" t="str">
        <f t="shared" si="7"/>
        <v>820388-99901-M</v>
      </c>
      <c r="N464" s="180">
        <v>7048652897619</v>
      </c>
    </row>
    <row r="465" spans="1:14" ht="15.75">
      <c r="A465" s="161" t="s">
        <v>2046</v>
      </c>
      <c r="B465" s="113">
        <v>7048652897602</v>
      </c>
      <c r="K465" s="140">
        <v>820388</v>
      </c>
      <c r="L465" t="s">
        <v>336</v>
      </c>
      <c r="M465" s="102" t="str">
        <f t="shared" si="7"/>
        <v>820388-99901-L</v>
      </c>
      <c r="N465" s="180">
        <v>7048652897602</v>
      </c>
    </row>
    <row r="466" spans="1:14" ht="15.75">
      <c r="A466" s="161" t="s">
        <v>2047</v>
      </c>
      <c r="B466" s="113">
        <v>7048652897633</v>
      </c>
      <c r="K466" s="140">
        <v>820388</v>
      </c>
      <c r="L466" t="s">
        <v>337</v>
      </c>
      <c r="M466" s="102" t="str">
        <f t="shared" si="7"/>
        <v>820388-99901-XL</v>
      </c>
      <c r="N466" s="180">
        <v>7048652897633</v>
      </c>
    </row>
    <row r="467" spans="1:14" ht="15.75">
      <c r="A467" s="161" t="s">
        <v>2048</v>
      </c>
      <c r="B467" s="113">
        <v>7048652897466</v>
      </c>
      <c r="K467" s="140">
        <v>820389</v>
      </c>
      <c r="L467" t="s">
        <v>1435</v>
      </c>
      <c r="M467" s="102" t="str">
        <f t="shared" si="7"/>
        <v>820389-44002-S</v>
      </c>
      <c r="N467" s="180">
        <v>7048652897466</v>
      </c>
    </row>
    <row r="468" spans="1:14" ht="15.75">
      <c r="A468" s="161" t="s">
        <v>2049</v>
      </c>
      <c r="B468" s="113">
        <v>7048652897459</v>
      </c>
      <c r="K468" s="140">
        <v>820389</v>
      </c>
      <c r="L468" t="s">
        <v>1436</v>
      </c>
      <c r="M468" s="102" t="str">
        <f t="shared" si="7"/>
        <v>820389-44002-M</v>
      </c>
      <c r="N468" s="180">
        <v>7048652897459</v>
      </c>
    </row>
    <row r="469" spans="1:14" ht="15.75">
      <c r="A469" s="161" t="s">
        <v>2050</v>
      </c>
      <c r="B469" s="113">
        <v>7048652897442</v>
      </c>
      <c r="K469" s="140">
        <v>820389</v>
      </c>
      <c r="L469" t="s">
        <v>1437</v>
      </c>
      <c r="M469" s="102" t="str">
        <f t="shared" si="7"/>
        <v>820389-44002-L</v>
      </c>
      <c r="N469" s="180">
        <v>7048652897442</v>
      </c>
    </row>
    <row r="470" spans="1:14" ht="15.75">
      <c r="A470" s="161" t="s">
        <v>2051</v>
      </c>
      <c r="B470" s="113">
        <v>7048652897473</v>
      </c>
      <c r="K470" s="140">
        <v>820389</v>
      </c>
      <c r="L470" t="s">
        <v>1438</v>
      </c>
      <c r="M470" s="102" t="str">
        <f t="shared" si="7"/>
        <v>820389-44002-XL</v>
      </c>
      <c r="N470" s="180">
        <v>7048652897473</v>
      </c>
    </row>
    <row r="471" spans="1:14" ht="15.75">
      <c r="A471" s="161" t="s">
        <v>2052</v>
      </c>
      <c r="B471" s="113">
        <v>7048652897503</v>
      </c>
      <c r="K471" s="140">
        <v>820389</v>
      </c>
      <c r="L471" t="s">
        <v>334</v>
      </c>
      <c r="M471" s="102" t="str">
        <f t="shared" si="7"/>
        <v>820389-99901-S</v>
      </c>
      <c r="N471" s="180">
        <v>7048652897503</v>
      </c>
    </row>
    <row r="472" spans="1:14" ht="15.75">
      <c r="A472" s="161" t="s">
        <v>2053</v>
      </c>
      <c r="B472" s="113">
        <v>7048652897497</v>
      </c>
      <c r="K472" s="140">
        <v>820389</v>
      </c>
      <c r="L472" t="s">
        <v>335</v>
      </c>
      <c r="M472" s="102" t="str">
        <f t="shared" si="7"/>
        <v>820389-99901-M</v>
      </c>
      <c r="N472" s="180">
        <v>7048652897497</v>
      </c>
    </row>
    <row r="473" spans="1:14" ht="15.75">
      <c r="A473" s="161" t="s">
        <v>2054</v>
      </c>
      <c r="B473" s="113">
        <v>7048652897480</v>
      </c>
      <c r="K473" s="140">
        <v>820389</v>
      </c>
      <c r="L473" t="s">
        <v>336</v>
      </c>
      <c r="M473" s="102" t="str">
        <f t="shared" si="7"/>
        <v>820389-99901-L</v>
      </c>
      <c r="N473" s="180">
        <v>7048652897480</v>
      </c>
    </row>
    <row r="474" spans="1:14" ht="15.75">
      <c r="A474" s="161" t="s">
        <v>2055</v>
      </c>
      <c r="B474" s="113">
        <v>7048652897510</v>
      </c>
      <c r="K474" s="140">
        <v>820389</v>
      </c>
      <c r="L474" t="s">
        <v>337</v>
      </c>
      <c r="M474" s="102" t="str">
        <f t="shared" si="7"/>
        <v>820389-99901-XL</v>
      </c>
      <c r="N474" s="180">
        <v>7048652897510</v>
      </c>
    </row>
    <row r="475" spans="1:14" ht="15.75">
      <c r="A475" s="161" t="s">
        <v>2056</v>
      </c>
      <c r="B475" s="113">
        <v>7048652897305</v>
      </c>
      <c r="K475" s="140">
        <v>820391</v>
      </c>
      <c r="L475" t="s">
        <v>1030</v>
      </c>
      <c r="M475" s="102" t="str">
        <f t="shared" si="7"/>
        <v>820391-10001-S</v>
      </c>
      <c r="N475" s="180">
        <v>7048652897305</v>
      </c>
    </row>
    <row r="476" spans="1:14" ht="15.75">
      <c r="A476" s="161" t="s">
        <v>2057</v>
      </c>
      <c r="B476" s="113">
        <v>7048652897299</v>
      </c>
      <c r="K476" s="140">
        <v>820391</v>
      </c>
      <c r="L476" t="s">
        <v>1031</v>
      </c>
      <c r="M476" s="102" t="str">
        <f t="shared" si="7"/>
        <v>820391-10001-M</v>
      </c>
      <c r="N476" s="180">
        <v>7048652897299</v>
      </c>
    </row>
    <row r="477" spans="1:14" ht="15.75">
      <c r="A477" s="161" t="s">
        <v>2058</v>
      </c>
      <c r="B477" s="113">
        <v>7048652897282</v>
      </c>
      <c r="K477" s="140">
        <v>820391</v>
      </c>
      <c r="L477" t="s">
        <v>1032</v>
      </c>
      <c r="M477" s="102" t="str">
        <f t="shared" si="7"/>
        <v>820391-10001-L</v>
      </c>
      <c r="N477" s="180">
        <v>7048652897282</v>
      </c>
    </row>
    <row r="478" spans="1:14" ht="15.75">
      <c r="A478" s="161" t="s">
        <v>2059</v>
      </c>
      <c r="B478" s="113">
        <v>7048652897312</v>
      </c>
      <c r="K478" s="140">
        <v>820391</v>
      </c>
      <c r="L478" t="s">
        <v>1033</v>
      </c>
      <c r="M478" s="102" t="str">
        <f t="shared" si="7"/>
        <v>820391-10001-XL</v>
      </c>
      <c r="N478" s="180">
        <v>7048652897312</v>
      </c>
    </row>
    <row r="479" spans="1:14" ht="15.75">
      <c r="A479" s="161" t="s">
        <v>2060</v>
      </c>
      <c r="B479" s="113">
        <v>7048652897343</v>
      </c>
      <c r="K479" s="140">
        <v>820391</v>
      </c>
      <c r="L479" t="s">
        <v>1034</v>
      </c>
      <c r="M479" s="102" t="str">
        <f t="shared" si="7"/>
        <v>820391-55504-S</v>
      </c>
      <c r="N479" s="180">
        <v>7048652897343</v>
      </c>
    </row>
    <row r="480" spans="1:14" ht="15.75">
      <c r="A480" s="161" t="s">
        <v>2061</v>
      </c>
      <c r="B480" s="113">
        <v>7048652897336</v>
      </c>
      <c r="K480" s="140">
        <v>820391</v>
      </c>
      <c r="L480" t="s">
        <v>1035</v>
      </c>
      <c r="M480" s="102" t="str">
        <f t="shared" si="7"/>
        <v>820391-55504-M</v>
      </c>
      <c r="N480" s="180">
        <v>7048652897336</v>
      </c>
    </row>
    <row r="481" spans="1:14" ht="15.75">
      <c r="A481" s="161" t="s">
        <v>2062</v>
      </c>
      <c r="B481" s="113">
        <v>7048652897329</v>
      </c>
      <c r="K481" s="140">
        <v>820391</v>
      </c>
      <c r="L481" t="s">
        <v>1036</v>
      </c>
      <c r="M481" s="102" t="str">
        <f t="shared" si="7"/>
        <v>820391-55504-L</v>
      </c>
      <c r="N481" s="180">
        <v>7048652897329</v>
      </c>
    </row>
    <row r="482" spans="1:14" ht="15.75">
      <c r="A482" s="161" t="s">
        <v>2063</v>
      </c>
      <c r="B482" s="113">
        <v>7048652897350</v>
      </c>
      <c r="K482" s="140">
        <v>820391</v>
      </c>
      <c r="L482" t="s">
        <v>1037</v>
      </c>
      <c r="M482" s="102" t="str">
        <f t="shared" si="7"/>
        <v>820391-55504-XL</v>
      </c>
      <c r="N482" s="180">
        <v>7048652897350</v>
      </c>
    </row>
    <row r="483" spans="1:14" ht="15.75">
      <c r="A483" s="161" t="s">
        <v>2064</v>
      </c>
      <c r="B483" s="113">
        <v>7048652897381</v>
      </c>
      <c r="K483" s="140">
        <v>820391</v>
      </c>
      <c r="L483" t="s">
        <v>1516</v>
      </c>
      <c r="M483" s="102" t="str">
        <f t="shared" si="7"/>
        <v>820391-78001-S</v>
      </c>
      <c r="N483" s="180">
        <v>7048652897381</v>
      </c>
    </row>
    <row r="484" spans="1:14" ht="15.75">
      <c r="A484" s="161" t="s">
        <v>2065</v>
      </c>
      <c r="B484" s="113">
        <v>7048652897374</v>
      </c>
      <c r="K484" s="140">
        <v>820391</v>
      </c>
      <c r="L484" t="s">
        <v>1517</v>
      </c>
      <c r="M484" s="102" t="str">
        <f t="shared" si="7"/>
        <v>820391-78001-M</v>
      </c>
      <c r="N484" s="180">
        <v>7048652897374</v>
      </c>
    </row>
    <row r="485" spans="1:14" ht="15.75">
      <c r="A485" s="161" t="s">
        <v>2066</v>
      </c>
      <c r="B485" s="113">
        <v>7048652897367</v>
      </c>
      <c r="K485" s="140">
        <v>820391</v>
      </c>
      <c r="L485" t="s">
        <v>1518</v>
      </c>
      <c r="M485" s="102" t="str">
        <f t="shared" si="7"/>
        <v>820391-78001-L</v>
      </c>
      <c r="N485" s="180">
        <v>7048652897367</v>
      </c>
    </row>
    <row r="486" spans="1:14" ht="15.75">
      <c r="A486" s="161" t="s">
        <v>2067</v>
      </c>
      <c r="B486" s="113">
        <v>7048652897398</v>
      </c>
      <c r="K486" s="140">
        <v>820391</v>
      </c>
      <c r="L486" t="s">
        <v>1519</v>
      </c>
      <c r="M486" s="102" t="str">
        <f t="shared" si="7"/>
        <v>820391-78001-XL</v>
      </c>
      <c r="N486" s="180">
        <v>7048652897398</v>
      </c>
    </row>
    <row r="487" spans="1:14" ht="15.75">
      <c r="A487" s="161" t="s">
        <v>2068</v>
      </c>
      <c r="B487" s="113">
        <v>7048652897428</v>
      </c>
      <c r="K487" s="140">
        <v>820391</v>
      </c>
      <c r="L487" t="s">
        <v>334</v>
      </c>
      <c r="M487" s="102" t="str">
        <f t="shared" si="7"/>
        <v>820391-99901-S</v>
      </c>
      <c r="N487" s="180">
        <v>7048652897428</v>
      </c>
    </row>
    <row r="488" spans="1:14" ht="15.75">
      <c r="A488" s="161" t="s">
        <v>2069</v>
      </c>
      <c r="B488" s="113">
        <v>7048652897411</v>
      </c>
      <c r="K488" s="140">
        <v>820391</v>
      </c>
      <c r="L488" t="s">
        <v>335</v>
      </c>
      <c r="M488" s="102" t="str">
        <f t="shared" si="7"/>
        <v>820391-99901-M</v>
      </c>
      <c r="N488" s="180">
        <v>7048652897411</v>
      </c>
    </row>
    <row r="489" spans="1:14" ht="15.75">
      <c r="A489" s="161" t="s">
        <v>2070</v>
      </c>
      <c r="B489" s="113">
        <v>7048652897404</v>
      </c>
      <c r="K489" s="140">
        <v>820391</v>
      </c>
      <c r="L489" t="s">
        <v>336</v>
      </c>
      <c r="M489" s="102" t="str">
        <f t="shared" si="7"/>
        <v>820391-99901-L</v>
      </c>
      <c r="N489" s="180">
        <v>7048652897404</v>
      </c>
    </row>
    <row r="490" spans="1:14" ht="15.75">
      <c r="A490" s="161" t="s">
        <v>2071</v>
      </c>
      <c r="B490" s="113">
        <v>7048652897435</v>
      </c>
      <c r="K490" s="140">
        <v>820391</v>
      </c>
      <c r="L490" t="s">
        <v>337</v>
      </c>
      <c r="M490" s="102" t="str">
        <f t="shared" si="7"/>
        <v>820391-99901-XL</v>
      </c>
      <c r="N490" s="180">
        <v>7048652897435</v>
      </c>
    </row>
    <row r="491" spans="1:14" ht="15.75">
      <c r="A491" s="161" t="s">
        <v>2072</v>
      </c>
      <c r="B491" s="113">
        <v>7048652898227</v>
      </c>
      <c r="K491" s="140">
        <v>820395</v>
      </c>
      <c r="L491" t="s">
        <v>1439</v>
      </c>
      <c r="M491" s="102" t="str">
        <f t="shared" si="7"/>
        <v>820395-44002-XS</v>
      </c>
      <c r="N491" s="180">
        <v>7048652898227</v>
      </c>
    </row>
    <row r="492" spans="1:14" ht="15.75">
      <c r="A492" s="161" t="s">
        <v>2073</v>
      </c>
      <c r="B492" s="113">
        <v>7048652898210</v>
      </c>
      <c r="K492" s="140">
        <v>820395</v>
      </c>
      <c r="L492" t="s">
        <v>1435</v>
      </c>
      <c r="M492" s="102" t="str">
        <f t="shared" si="7"/>
        <v>820395-44002-S</v>
      </c>
      <c r="N492" s="180">
        <v>7048652898210</v>
      </c>
    </row>
    <row r="493" spans="1:14" ht="15.75">
      <c r="A493" s="161" t="s">
        <v>2074</v>
      </c>
      <c r="B493" s="113">
        <v>7048652898203</v>
      </c>
      <c r="K493" s="140">
        <v>820395</v>
      </c>
      <c r="L493" t="s">
        <v>1436</v>
      </c>
      <c r="M493" s="102" t="str">
        <f t="shared" si="7"/>
        <v>820395-44002-M</v>
      </c>
      <c r="N493" s="180">
        <v>7048652898203</v>
      </c>
    </row>
    <row r="494" spans="1:14" ht="15.75">
      <c r="A494" s="161" t="s">
        <v>2075</v>
      </c>
      <c r="B494" s="113">
        <v>7048652898197</v>
      </c>
      <c r="K494" s="140">
        <v>820395</v>
      </c>
      <c r="L494" t="s">
        <v>1437</v>
      </c>
      <c r="M494" s="102" t="str">
        <f t="shared" si="7"/>
        <v>820395-44002-L</v>
      </c>
      <c r="N494" s="180">
        <v>7048652898197</v>
      </c>
    </row>
    <row r="495" spans="1:14" ht="15.75">
      <c r="A495" s="161" t="s">
        <v>2076</v>
      </c>
      <c r="B495" s="113">
        <v>7048652898265</v>
      </c>
      <c r="K495" s="140">
        <v>820395</v>
      </c>
      <c r="L495" t="s">
        <v>1539</v>
      </c>
      <c r="M495" s="102" t="str">
        <f t="shared" si="7"/>
        <v>820395-78001-XS</v>
      </c>
      <c r="N495" s="180">
        <v>7048652898265</v>
      </c>
    </row>
    <row r="496" spans="1:14" ht="15.75">
      <c r="A496" s="161" t="s">
        <v>2077</v>
      </c>
      <c r="B496" s="113">
        <v>7048652898258</v>
      </c>
      <c r="K496" s="140">
        <v>820395</v>
      </c>
      <c r="L496" t="s">
        <v>1516</v>
      </c>
      <c r="M496" s="102" t="str">
        <f t="shared" si="7"/>
        <v>820395-78001-S</v>
      </c>
      <c r="N496" s="180">
        <v>7048652898258</v>
      </c>
    </row>
    <row r="497" spans="1:14" ht="15.75">
      <c r="A497" s="161" t="s">
        <v>2078</v>
      </c>
      <c r="B497" s="113">
        <v>7048652898241</v>
      </c>
      <c r="K497" s="140">
        <v>820395</v>
      </c>
      <c r="L497" t="s">
        <v>1517</v>
      </c>
      <c r="M497" s="102" t="str">
        <f t="shared" si="7"/>
        <v>820395-78001-M</v>
      </c>
      <c r="N497" s="180">
        <v>7048652898241</v>
      </c>
    </row>
    <row r="498" spans="1:14" ht="15.75">
      <c r="A498" s="161" t="s">
        <v>2079</v>
      </c>
      <c r="B498" s="113">
        <v>7048652898234</v>
      </c>
      <c r="K498" s="140">
        <v>820395</v>
      </c>
      <c r="L498" t="s">
        <v>1518</v>
      </c>
      <c r="M498" s="102" t="str">
        <f t="shared" si="7"/>
        <v>820395-78001-L</v>
      </c>
      <c r="N498" s="180">
        <v>7048652898234</v>
      </c>
    </row>
    <row r="499" spans="1:14" ht="15.75">
      <c r="A499" s="161" t="s">
        <v>2080</v>
      </c>
      <c r="B499" s="113">
        <v>7048652898302</v>
      </c>
      <c r="K499" s="140">
        <v>820395</v>
      </c>
      <c r="L499" t="s">
        <v>1534</v>
      </c>
      <c r="M499" s="102" t="str">
        <f t="shared" si="7"/>
        <v>820395-88000-XS</v>
      </c>
      <c r="N499" s="180">
        <v>7048652898302</v>
      </c>
    </row>
    <row r="500" spans="1:14" ht="15.75">
      <c r="A500" s="161" t="s">
        <v>2081</v>
      </c>
      <c r="B500" s="113">
        <v>7048652898296</v>
      </c>
      <c r="K500" s="140">
        <v>820395</v>
      </c>
      <c r="L500" t="s">
        <v>1512</v>
      </c>
      <c r="M500" s="102" t="str">
        <f t="shared" si="7"/>
        <v>820395-88000-S</v>
      </c>
      <c r="N500" s="180">
        <v>7048652898296</v>
      </c>
    </row>
    <row r="501" spans="1:14" ht="15.75">
      <c r="A501" s="161" t="s">
        <v>2082</v>
      </c>
      <c r="B501" s="113">
        <v>7048652898289</v>
      </c>
      <c r="K501" s="140">
        <v>820395</v>
      </c>
      <c r="L501" t="s">
        <v>1513</v>
      </c>
      <c r="M501" s="102" t="str">
        <f t="shared" si="7"/>
        <v>820395-88000-M</v>
      </c>
      <c r="N501" s="180">
        <v>7048652898289</v>
      </c>
    </row>
    <row r="502" spans="1:14" ht="15.75">
      <c r="A502" s="161" t="s">
        <v>2083</v>
      </c>
      <c r="B502" s="113">
        <v>7048652898272</v>
      </c>
      <c r="K502" s="140">
        <v>820395</v>
      </c>
      <c r="L502" t="s">
        <v>1514</v>
      </c>
      <c r="M502" s="102" t="str">
        <f t="shared" si="7"/>
        <v>820395-88000-L</v>
      </c>
      <c r="N502" s="180">
        <v>7048652898272</v>
      </c>
    </row>
    <row r="503" spans="1:14" ht="15.75">
      <c r="A503" s="161" t="s">
        <v>2084</v>
      </c>
      <c r="B503" s="113">
        <v>7048652898142</v>
      </c>
      <c r="K503" s="140">
        <v>820396</v>
      </c>
      <c r="L503" t="s">
        <v>1539</v>
      </c>
      <c r="M503" s="102" t="str">
        <f t="shared" si="7"/>
        <v>820396-78001-XS</v>
      </c>
      <c r="N503" s="180">
        <v>7048652898142</v>
      </c>
    </row>
    <row r="504" spans="1:14" ht="15.75">
      <c r="A504" s="161" t="s">
        <v>2085</v>
      </c>
      <c r="B504" s="113">
        <v>7048652898135</v>
      </c>
      <c r="K504" s="140">
        <v>820396</v>
      </c>
      <c r="L504" t="s">
        <v>1516</v>
      </c>
      <c r="M504" s="102" t="str">
        <f t="shared" si="7"/>
        <v>820396-78001-S</v>
      </c>
      <c r="N504" s="180">
        <v>7048652898135</v>
      </c>
    </row>
    <row r="505" spans="1:14" ht="15.75">
      <c r="A505" s="161" t="s">
        <v>2086</v>
      </c>
      <c r="B505" s="113">
        <v>7048652898128</v>
      </c>
      <c r="K505" s="140">
        <v>820396</v>
      </c>
      <c r="L505" t="s">
        <v>1517</v>
      </c>
      <c r="M505" s="102" t="str">
        <f t="shared" si="7"/>
        <v>820396-78001-M</v>
      </c>
      <c r="N505" s="180">
        <v>7048652898128</v>
      </c>
    </row>
    <row r="506" spans="1:14" ht="15.75">
      <c r="A506" s="161" t="s">
        <v>2087</v>
      </c>
      <c r="B506" s="113">
        <v>7048652898111</v>
      </c>
      <c r="K506" s="140">
        <v>820396</v>
      </c>
      <c r="L506" t="s">
        <v>1518</v>
      </c>
      <c r="M506" s="102" t="str">
        <f t="shared" si="7"/>
        <v>820396-78001-L</v>
      </c>
      <c r="N506" s="180">
        <v>7048652898111</v>
      </c>
    </row>
    <row r="507" spans="1:14" ht="15.75">
      <c r="A507" s="161" t="s">
        <v>2088</v>
      </c>
      <c r="B507" s="113">
        <v>7048652898180</v>
      </c>
      <c r="K507" s="140">
        <v>820396</v>
      </c>
      <c r="L507" t="s">
        <v>1534</v>
      </c>
      <c r="M507" s="102" t="str">
        <f t="shared" si="7"/>
        <v>820396-88000-XS</v>
      </c>
      <c r="N507" s="180">
        <v>7048652898180</v>
      </c>
    </row>
    <row r="508" spans="1:14" ht="15.75">
      <c r="A508" s="161" t="s">
        <v>2089</v>
      </c>
      <c r="B508" s="113">
        <v>7048652898173</v>
      </c>
      <c r="K508" s="140">
        <v>820396</v>
      </c>
      <c r="L508" t="s">
        <v>1512</v>
      </c>
      <c r="M508" s="102" t="str">
        <f t="shared" si="7"/>
        <v>820396-88000-S</v>
      </c>
      <c r="N508" s="180">
        <v>7048652898173</v>
      </c>
    </row>
    <row r="509" spans="1:14" ht="15.75">
      <c r="A509" s="161" t="s">
        <v>2090</v>
      </c>
      <c r="B509" s="113">
        <v>7048652898166</v>
      </c>
      <c r="K509" s="140">
        <v>820396</v>
      </c>
      <c r="L509" t="s">
        <v>1513</v>
      </c>
      <c r="M509" s="102" t="str">
        <f t="shared" si="7"/>
        <v>820396-88000-M</v>
      </c>
      <c r="N509" s="180">
        <v>7048652898166</v>
      </c>
    </row>
    <row r="510" spans="1:14" ht="15.75">
      <c r="A510" s="161" t="s">
        <v>2091</v>
      </c>
      <c r="B510" s="113">
        <v>7048652898159</v>
      </c>
      <c r="K510" s="140">
        <v>820396</v>
      </c>
      <c r="L510" t="s">
        <v>1514</v>
      </c>
      <c r="M510" s="102" t="str">
        <f t="shared" si="7"/>
        <v>820396-88000-L</v>
      </c>
      <c r="N510" s="180">
        <v>7048652898159</v>
      </c>
    </row>
    <row r="511" spans="1:14" ht="15.75">
      <c r="A511" s="161" t="s">
        <v>3027</v>
      </c>
      <c r="B511" s="113">
        <v>7048652898005</v>
      </c>
      <c r="K511" s="140">
        <v>820397</v>
      </c>
      <c r="L511" t="s">
        <v>2992</v>
      </c>
      <c r="M511" s="102" t="str">
        <f t="shared" si="7"/>
        <v>820397-10001-XSS</v>
      </c>
      <c r="N511" s="180">
        <v>7048652898005</v>
      </c>
    </row>
    <row r="512" spans="1:14" ht="15.75">
      <c r="A512" s="161" t="s">
        <v>2092</v>
      </c>
      <c r="B512" s="113">
        <v>7048652897992</v>
      </c>
      <c r="K512" s="140">
        <v>820397</v>
      </c>
      <c r="L512" t="s">
        <v>1039</v>
      </c>
      <c r="M512" s="102" t="str">
        <f t="shared" si="7"/>
        <v>820397-10001-XS</v>
      </c>
      <c r="N512" s="180">
        <v>7048652897992</v>
      </c>
    </row>
    <row r="513" spans="1:14" ht="15.75">
      <c r="A513" s="161" t="s">
        <v>2093</v>
      </c>
      <c r="B513" s="113">
        <v>7048652897985</v>
      </c>
      <c r="K513" s="140">
        <v>820397</v>
      </c>
      <c r="L513" t="s">
        <v>1030</v>
      </c>
      <c r="M513" s="102" t="str">
        <f t="shared" si="7"/>
        <v>820397-10001-S</v>
      </c>
      <c r="N513" s="180">
        <v>7048652897985</v>
      </c>
    </row>
    <row r="514" spans="1:14" ht="15.75">
      <c r="A514" s="161" t="s">
        <v>2094</v>
      </c>
      <c r="B514" s="113">
        <v>7048652897978</v>
      </c>
      <c r="K514" s="140">
        <v>820397</v>
      </c>
      <c r="L514" t="s">
        <v>1031</v>
      </c>
      <c r="M514" s="102" t="str">
        <f t="shared" si="7"/>
        <v>820397-10001-M</v>
      </c>
      <c r="N514" s="180">
        <v>7048652897978</v>
      </c>
    </row>
    <row r="515" spans="1:14" ht="15.75">
      <c r="A515" s="161" t="s">
        <v>2095</v>
      </c>
      <c r="B515" s="113">
        <v>7048652897961</v>
      </c>
      <c r="K515" s="140">
        <v>820397</v>
      </c>
      <c r="L515" t="s">
        <v>1032</v>
      </c>
      <c r="M515" s="102" t="str">
        <f t="shared" ref="M515:M578" si="8">CONCATENATE(K515,"-",L515)</f>
        <v>820397-10001-L</v>
      </c>
      <c r="N515" s="180">
        <v>7048652897961</v>
      </c>
    </row>
    <row r="516" spans="1:14" ht="15.75">
      <c r="A516" s="161" t="s">
        <v>3028</v>
      </c>
      <c r="B516" s="113">
        <v>7048652898050</v>
      </c>
      <c r="K516" s="140">
        <v>820397</v>
      </c>
      <c r="L516" t="s">
        <v>2993</v>
      </c>
      <c r="M516" s="102" t="str">
        <f t="shared" si="8"/>
        <v>820397-44004-XSS</v>
      </c>
      <c r="N516" s="180">
        <v>7048652898050</v>
      </c>
    </row>
    <row r="517" spans="1:14" ht="15.75">
      <c r="A517" s="161" t="s">
        <v>2096</v>
      </c>
      <c r="B517" s="113">
        <v>7048652898043</v>
      </c>
      <c r="K517" s="140">
        <v>820397</v>
      </c>
      <c r="L517" t="s">
        <v>1535</v>
      </c>
      <c r="M517" s="102" t="str">
        <f t="shared" si="8"/>
        <v>820397-44004-XS</v>
      </c>
      <c r="N517" s="180">
        <v>7048652898043</v>
      </c>
    </row>
    <row r="518" spans="1:14" ht="15.75">
      <c r="A518" s="161" t="s">
        <v>2097</v>
      </c>
      <c r="B518" s="113">
        <v>7048652898036</v>
      </c>
      <c r="K518" s="140">
        <v>820397</v>
      </c>
      <c r="L518" t="s">
        <v>1536</v>
      </c>
      <c r="M518" s="102" t="str">
        <f t="shared" si="8"/>
        <v>820397-44004-S</v>
      </c>
      <c r="N518" s="180">
        <v>7048652898036</v>
      </c>
    </row>
    <row r="519" spans="1:14" ht="15.75">
      <c r="A519" s="161" t="s">
        <v>2098</v>
      </c>
      <c r="B519" s="113">
        <v>7048652898029</v>
      </c>
      <c r="K519" s="140">
        <v>820397</v>
      </c>
      <c r="L519" t="s">
        <v>1537</v>
      </c>
      <c r="M519" s="102" t="str">
        <f t="shared" si="8"/>
        <v>820397-44004-M</v>
      </c>
      <c r="N519" s="180">
        <v>7048652898029</v>
      </c>
    </row>
    <row r="520" spans="1:14" ht="15.75">
      <c r="A520" s="161" t="s">
        <v>2099</v>
      </c>
      <c r="B520" s="113">
        <v>7048652898012</v>
      </c>
      <c r="K520" s="140">
        <v>820397</v>
      </c>
      <c r="L520" t="s">
        <v>1538</v>
      </c>
      <c r="M520" s="102" t="str">
        <f t="shared" si="8"/>
        <v>820397-44004-L</v>
      </c>
      <c r="N520" s="180">
        <v>7048652898012</v>
      </c>
    </row>
    <row r="521" spans="1:14" ht="15.75">
      <c r="A521" s="161" t="s">
        <v>3029</v>
      </c>
      <c r="B521" s="113">
        <v>7048652898104</v>
      </c>
      <c r="K521" s="140">
        <v>820397</v>
      </c>
      <c r="L521" t="s">
        <v>2994</v>
      </c>
      <c r="M521" s="102" t="str">
        <f t="shared" si="8"/>
        <v>820397-88302-XSS</v>
      </c>
      <c r="N521" s="180">
        <v>7048652898104</v>
      </c>
    </row>
    <row r="522" spans="1:14" ht="15.75">
      <c r="A522" s="161" t="s">
        <v>2100</v>
      </c>
      <c r="B522" s="113">
        <v>7048652898098</v>
      </c>
      <c r="K522" s="140">
        <v>820397</v>
      </c>
      <c r="L522" t="s">
        <v>1551</v>
      </c>
      <c r="M522" s="102" t="str">
        <f t="shared" si="8"/>
        <v>820397-88302-XS</v>
      </c>
      <c r="N522" s="180">
        <v>7048652898098</v>
      </c>
    </row>
    <row r="523" spans="1:14" ht="15.75">
      <c r="A523" s="161" t="s">
        <v>2101</v>
      </c>
      <c r="B523" s="113">
        <v>7048652898081</v>
      </c>
      <c r="K523" s="140">
        <v>820397</v>
      </c>
      <c r="L523" t="s">
        <v>1552</v>
      </c>
      <c r="M523" s="102" t="str">
        <f t="shared" si="8"/>
        <v>820397-88302-S</v>
      </c>
      <c r="N523" s="180">
        <v>7048652898081</v>
      </c>
    </row>
    <row r="524" spans="1:14" ht="15.75">
      <c r="A524" s="161" t="s">
        <v>2102</v>
      </c>
      <c r="B524" s="113">
        <v>7048652898074</v>
      </c>
      <c r="K524" s="140">
        <v>820397</v>
      </c>
      <c r="L524" t="s">
        <v>1553</v>
      </c>
      <c r="M524" s="102" t="str">
        <f t="shared" si="8"/>
        <v>820397-88302-M</v>
      </c>
      <c r="N524" s="180">
        <v>7048652898074</v>
      </c>
    </row>
    <row r="525" spans="1:14" ht="15.75">
      <c r="A525" s="161" t="s">
        <v>2103</v>
      </c>
      <c r="B525" s="113">
        <v>7048652898067</v>
      </c>
      <c r="K525" s="140">
        <v>820397</v>
      </c>
      <c r="L525" t="s">
        <v>1554</v>
      </c>
      <c r="M525" s="102" t="str">
        <f t="shared" si="8"/>
        <v>820397-88302-L</v>
      </c>
      <c r="N525" s="180">
        <v>7048652898067</v>
      </c>
    </row>
    <row r="526" spans="1:14" ht="15.75">
      <c r="A526" s="161" t="s">
        <v>2104</v>
      </c>
      <c r="B526" s="113">
        <v>7048652901156</v>
      </c>
      <c r="K526" s="140">
        <v>820400</v>
      </c>
      <c r="L526" t="s">
        <v>1556</v>
      </c>
      <c r="M526" s="102" t="str">
        <f t="shared" si="8"/>
        <v>820400-58001-128</v>
      </c>
      <c r="N526" s="180">
        <v>7048652901156</v>
      </c>
    </row>
    <row r="527" spans="1:14" ht="15.75">
      <c r="A527" s="161" t="s">
        <v>2105</v>
      </c>
      <c r="B527" s="113">
        <v>7048652901163</v>
      </c>
      <c r="K527" s="140">
        <v>820400</v>
      </c>
      <c r="L527" t="s">
        <v>1557</v>
      </c>
      <c r="M527" s="102" t="str">
        <f t="shared" si="8"/>
        <v>820400-58001-140</v>
      </c>
      <c r="N527" s="180">
        <v>7048652901163</v>
      </c>
    </row>
    <row r="528" spans="1:14" ht="15.75">
      <c r="A528" s="161" t="s">
        <v>2106</v>
      </c>
      <c r="B528" s="113">
        <v>7048652901170</v>
      </c>
      <c r="K528" s="140">
        <v>820400</v>
      </c>
      <c r="L528" t="s">
        <v>1558</v>
      </c>
      <c r="M528" s="102" t="str">
        <f t="shared" si="8"/>
        <v>820400-58001-152</v>
      </c>
      <c r="N528" s="180">
        <v>7048652901170</v>
      </c>
    </row>
    <row r="529" spans="1:14" ht="15.75">
      <c r="A529" s="161" t="s">
        <v>2953</v>
      </c>
      <c r="B529" s="113">
        <v>7048652912183</v>
      </c>
      <c r="K529" s="140">
        <v>820400</v>
      </c>
      <c r="L529" t="s">
        <v>2943</v>
      </c>
      <c r="M529" s="102" t="str">
        <f t="shared" si="8"/>
        <v>820400-58001-164</v>
      </c>
      <c r="N529" s="180">
        <v>7048652912183</v>
      </c>
    </row>
    <row r="530" spans="1:14" ht="15.75">
      <c r="A530" s="161" t="s">
        <v>2107</v>
      </c>
      <c r="B530" s="113">
        <v>7048652901187</v>
      </c>
      <c r="K530" s="140">
        <v>820400</v>
      </c>
      <c r="L530" t="s">
        <v>1559</v>
      </c>
      <c r="M530" s="102" t="str">
        <f t="shared" si="8"/>
        <v>820400-78001-128</v>
      </c>
      <c r="N530" s="180">
        <v>7048652901187</v>
      </c>
    </row>
    <row r="531" spans="1:14" ht="15.75">
      <c r="A531" s="161" t="s">
        <v>2108</v>
      </c>
      <c r="B531" s="113">
        <v>7048652901194</v>
      </c>
      <c r="K531" s="140">
        <v>820400</v>
      </c>
      <c r="L531" t="s">
        <v>1560</v>
      </c>
      <c r="M531" s="102" t="str">
        <f t="shared" si="8"/>
        <v>820400-78001-140</v>
      </c>
      <c r="N531" s="180">
        <v>7048652901194</v>
      </c>
    </row>
    <row r="532" spans="1:14" ht="15.75">
      <c r="A532" s="161" t="s">
        <v>2109</v>
      </c>
      <c r="B532" s="113">
        <v>7048652901200</v>
      </c>
      <c r="K532" s="140">
        <v>820400</v>
      </c>
      <c r="L532" t="s">
        <v>1561</v>
      </c>
      <c r="M532" s="102" t="str">
        <f t="shared" si="8"/>
        <v>820400-78001-152</v>
      </c>
      <c r="N532" s="180">
        <v>7048652901200</v>
      </c>
    </row>
    <row r="533" spans="1:14" ht="15.75">
      <c r="A533" s="161" t="s">
        <v>2954</v>
      </c>
      <c r="B533" s="113">
        <v>7048652912190</v>
      </c>
      <c r="K533" s="140">
        <v>820400</v>
      </c>
      <c r="L533" t="s">
        <v>2944</v>
      </c>
      <c r="M533" s="102" t="str">
        <f t="shared" si="8"/>
        <v>820400-78001-164</v>
      </c>
      <c r="N533" s="180">
        <v>7048652912190</v>
      </c>
    </row>
    <row r="534" spans="1:14" ht="15.75">
      <c r="A534" s="161" t="s">
        <v>2110</v>
      </c>
      <c r="B534" s="113">
        <v>7048652901064</v>
      </c>
      <c r="K534" s="140">
        <v>820401</v>
      </c>
      <c r="L534" t="s">
        <v>1563</v>
      </c>
      <c r="M534" s="102" t="str">
        <f t="shared" si="8"/>
        <v>820401-56500-128</v>
      </c>
      <c r="N534" s="180">
        <v>7048652901064</v>
      </c>
    </row>
    <row r="535" spans="1:14" ht="15.75">
      <c r="A535" s="161" t="s">
        <v>2111</v>
      </c>
      <c r="B535" s="113">
        <v>7048652901071</v>
      </c>
      <c r="K535" s="140">
        <v>820401</v>
      </c>
      <c r="L535" t="s">
        <v>1564</v>
      </c>
      <c r="M535" s="102" t="str">
        <f t="shared" si="8"/>
        <v>820401-56500-140</v>
      </c>
      <c r="N535" s="180">
        <v>7048652901071</v>
      </c>
    </row>
    <row r="536" spans="1:14" ht="15.75">
      <c r="A536" s="161" t="s">
        <v>2112</v>
      </c>
      <c r="B536" s="113">
        <v>7048652901088</v>
      </c>
      <c r="K536" s="140">
        <v>820401</v>
      </c>
      <c r="L536" t="s">
        <v>1565</v>
      </c>
      <c r="M536" s="102" t="str">
        <f t="shared" si="8"/>
        <v>820401-56500-152</v>
      </c>
      <c r="N536" s="180">
        <v>7048652901088</v>
      </c>
    </row>
    <row r="537" spans="1:14" ht="15.75">
      <c r="A537" s="161" t="s">
        <v>2955</v>
      </c>
      <c r="B537" s="113">
        <v>7048652912206</v>
      </c>
      <c r="K537" s="140">
        <v>820401</v>
      </c>
      <c r="L537" t="s">
        <v>2945</v>
      </c>
      <c r="M537" s="102" t="str">
        <f t="shared" si="8"/>
        <v>820401-56500-164</v>
      </c>
      <c r="N537" s="180">
        <v>7048652912206</v>
      </c>
    </row>
    <row r="538" spans="1:14" ht="15.75">
      <c r="A538" s="161" t="s">
        <v>2113</v>
      </c>
      <c r="B538" s="113">
        <v>7048652901095</v>
      </c>
      <c r="K538" s="140">
        <v>820401</v>
      </c>
      <c r="L538" t="s">
        <v>1566</v>
      </c>
      <c r="M538" s="102" t="str">
        <f t="shared" si="8"/>
        <v>820401-77202-128</v>
      </c>
      <c r="N538" s="180">
        <v>7048652901095</v>
      </c>
    </row>
    <row r="539" spans="1:14" ht="15.75">
      <c r="A539" s="161" t="s">
        <v>2114</v>
      </c>
      <c r="B539" s="113">
        <v>7048652901101</v>
      </c>
      <c r="K539" s="140">
        <v>820401</v>
      </c>
      <c r="L539" t="s">
        <v>1567</v>
      </c>
      <c r="M539" s="102" t="str">
        <f t="shared" si="8"/>
        <v>820401-77202-140</v>
      </c>
      <c r="N539" s="180">
        <v>7048652901101</v>
      </c>
    </row>
    <row r="540" spans="1:14" ht="15.75">
      <c r="A540" s="161" t="s">
        <v>2115</v>
      </c>
      <c r="B540" s="113">
        <v>7048652901118</v>
      </c>
      <c r="K540" s="140">
        <v>820401</v>
      </c>
      <c r="L540" t="s">
        <v>1568</v>
      </c>
      <c r="M540" s="102" t="str">
        <f t="shared" si="8"/>
        <v>820401-77202-152</v>
      </c>
      <c r="N540" s="180">
        <v>7048652901118</v>
      </c>
    </row>
    <row r="541" spans="1:14" ht="15.75">
      <c r="A541" s="161" t="s">
        <v>2956</v>
      </c>
      <c r="B541" s="113">
        <v>7048652912213</v>
      </c>
      <c r="K541" s="140">
        <v>820401</v>
      </c>
      <c r="L541" t="s">
        <v>2946</v>
      </c>
      <c r="M541" s="102" t="str">
        <f t="shared" si="8"/>
        <v>820401-77202-164</v>
      </c>
      <c r="N541" s="180">
        <v>7048652912213</v>
      </c>
    </row>
    <row r="542" spans="1:14" ht="15.75">
      <c r="A542" s="161" t="s">
        <v>2116</v>
      </c>
      <c r="B542" s="113">
        <v>7048652901125</v>
      </c>
      <c r="K542" s="140">
        <v>820401</v>
      </c>
      <c r="L542" t="s">
        <v>1040</v>
      </c>
      <c r="M542" s="102" t="str">
        <f t="shared" si="8"/>
        <v>820401-88300-128</v>
      </c>
      <c r="N542" s="180">
        <v>7048652901125</v>
      </c>
    </row>
    <row r="543" spans="1:14" ht="15.75">
      <c r="A543" s="161" t="s">
        <v>2117</v>
      </c>
      <c r="B543" s="113">
        <v>7048652901132</v>
      </c>
      <c r="K543" s="140">
        <v>820401</v>
      </c>
      <c r="L543" t="s">
        <v>1041</v>
      </c>
      <c r="M543" s="102" t="str">
        <f t="shared" si="8"/>
        <v>820401-88300-140</v>
      </c>
      <c r="N543" s="180">
        <v>7048652901132</v>
      </c>
    </row>
    <row r="544" spans="1:14" ht="15.75">
      <c r="A544" s="161" t="s">
        <v>2118</v>
      </c>
      <c r="B544" s="113">
        <v>7048652901149</v>
      </c>
      <c r="K544" s="140">
        <v>820401</v>
      </c>
      <c r="L544" t="s">
        <v>1042</v>
      </c>
      <c r="M544" s="102" t="str">
        <f t="shared" si="8"/>
        <v>820401-88300-152</v>
      </c>
      <c r="N544" s="180">
        <v>7048652901149</v>
      </c>
    </row>
    <row r="545" spans="1:14" ht="15.75">
      <c r="A545" s="161" t="s">
        <v>2957</v>
      </c>
      <c r="B545" s="113">
        <v>7048652912220</v>
      </c>
      <c r="K545" s="140">
        <v>820401</v>
      </c>
      <c r="L545" t="s">
        <v>2947</v>
      </c>
      <c r="M545" s="102" t="str">
        <f t="shared" si="8"/>
        <v>820401-88300-164</v>
      </c>
      <c r="N545" s="180">
        <v>7048652912220</v>
      </c>
    </row>
    <row r="546" spans="1:14" ht="15.75">
      <c r="A546" s="161" t="s">
        <v>2119</v>
      </c>
      <c r="B546" s="113">
        <v>7048652900883</v>
      </c>
      <c r="K546" s="140">
        <v>820402</v>
      </c>
      <c r="L546" t="s">
        <v>1563</v>
      </c>
      <c r="M546" s="102" t="str">
        <f t="shared" si="8"/>
        <v>820402-56500-128</v>
      </c>
      <c r="N546" s="180">
        <v>7048652900883</v>
      </c>
    </row>
    <row r="547" spans="1:14" ht="15.75">
      <c r="A547" s="161" t="s">
        <v>2120</v>
      </c>
      <c r="B547" s="113">
        <v>7048652900890</v>
      </c>
      <c r="K547" s="140">
        <v>820402</v>
      </c>
      <c r="L547" t="s">
        <v>1564</v>
      </c>
      <c r="M547" s="102" t="str">
        <f t="shared" si="8"/>
        <v>820402-56500-140</v>
      </c>
      <c r="N547" s="180">
        <v>7048652900890</v>
      </c>
    </row>
    <row r="548" spans="1:14" ht="15.75">
      <c r="A548" s="161" t="s">
        <v>2121</v>
      </c>
      <c r="B548" s="113">
        <v>7048652900906</v>
      </c>
      <c r="K548" s="140">
        <v>820402</v>
      </c>
      <c r="L548" t="s">
        <v>1565</v>
      </c>
      <c r="M548" s="102" t="str">
        <f t="shared" si="8"/>
        <v>820402-56500-152</v>
      </c>
      <c r="N548" s="180">
        <v>7048652900906</v>
      </c>
    </row>
    <row r="549" spans="1:14" ht="15.75">
      <c r="A549" s="161" t="s">
        <v>2958</v>
      </c>
      <c r="B549" s="113">
        <v>7048652912237</v>
      </c>
      <c r="K549" s="140">
        <v>820402</v>
      </c>
      <c r="L549" t="s">
        <v>2945</v>
      </c>
      <c r="M549" s="102" t="str">
        <f t="shared" si="8"/>
        <v>820402-56500-164</v>
      </c>
      <c r="N549" s="180">
        <v>7048652912237</v>
      </c>
    </row>
    <row r="550" spans="1:14" ht="15.75">
      <c r="A550" s="161" t="s">
        <v>2122</v>
      </c>
      <c r="B550" s="113">
        <v>7048652900913</v>
      </c>
      <c r="K550" s="140">
        <v>820402</v>
      </c>
      <c r="L550" t="s">
        <v>1559</v>
      </c>
      <c r="M550" s="102" t="str">
        <f t="shared" si="8"/>
        <v>820402-78001-128</v>
      </c>
      <c r="N550" s="180">
        <v>7048652900913</v>
      </c>
    </row>
    <row r="551" spans="1:14" ht="15.75">
      <c r="A551" s="161" t="s">
        <v>2123</v>
      </c>
      <c r="B551" s="113">
        <v>7048652900920</v>
      </c>
      <c r="K551" s="140">
        <v>820402</v>
      </c>
      <c r="L551" t="s">
        <v>1560</v>
      </c>
      <c r="M551" s="102" t="str">
        <f t="shared" si="8"/>
        <v>820402-78001-140</v>
      </c>
      <c r="N551" s="180">
        <v>7048652900920</v>
      </c>
    </row>
    <row r="552" spans="1:14" ht="15.75">
      <c r="A552" s="161" t="s">
        <v>2124</v>
      </c>
      <c r="B552" s="113">
        <v>7048652900937</v>
      </c>
      <c r="K552" s="140">
        <v>820402</v>
      </c>
      <c r="L552" t="s">
        <v>1561</v>
      </c>
      <c r="M552" s="102" t="str">
        <f t="shared" si="8"/>
        <v>820402-78001-152</v>
      </c>
      <c r="N552" s="180">
        <v>7048652900937</v>
      </c>
    </row>
    <row r="553" spans="1:14" ht="15.75">
      <c r="A553" s="161" t="s">
        <v>2959</v>
      </c>
      <c r="B553" s="113">
        <v>7048652912244</v>
      </c>
      <c r="K553" s="140">
        <v>820402</v>
      </c>
      <c r="L553" t="s">
        <v>2944</v>
      </c>
      <c r="M553" s="102" t="str">
        <f t="shared" si="8"/>
        <v>820402-78001-164</v>
      </c>
      <c r="N553" s="180">
        <v>7048652912244</v>
      </c>
    </row>
    <row r="554" spans="1:14" ht="15.75">
      <c r="A554" s="161" t="s">
        <v>2125</v>
      </c>
      <c r="B554" s="113">
        <v>7048652900944</v>
      </c>
      <c r="K554" s="140">
        <v>820402</v>
      </c>
      <c r="L554" t="s">
        <v>1040</v>
      </c>
      <c r="M554" s="102" t="str">
        <f t="shared" si="8"/>
        <v>820402-88300-128</v>
      </c>
      <c r="N554" s="180">
        <v>7048652900944</v>
      </c>
    </row>
    <row r="555" spans="1:14" ht="15.75">
      <c r="A555" s="161" t="s">
        <v>2126</v>
      </c>
      <c r="B555" s="113">
        <v>7048652900951</v>
      </c>
      <c r="K555" s="140">
        <v>820402</v>
      </c>
      <c r="L555" t="s">
        <v>1041</v>
      </c>
      <c r="M555" s="102" t="str">
        <f t="shared" si="8"/>
        <v>820402-88300-140</v>
      </c>
      <c r="N555" s="180">
        <v>7048652900951</v>
      </c>
    </row>
    <row r="556" spans="1:14" ht="15.75">
      <c r="A556" s="161" t="s">
        <v>2127</v>
      </c>
      <c r="B556" s="113">
        <v>7048652900968</v>
      </c>
      <c r="K556" s="140">
        <v>820402</v>
      </c>
      <c r="L556" t="s">
        <v>1042</v>
      </c>
      <c r="M556" s="102" t="str">
        <f t="shared" si="8"/>
        <v>820402-88300-152</v>
      </c>
      <c r="N556" s="180">
        <v>7048652900968</v>
      </c>
    </row>
    <row r="557" spans="1:14" ht="15.75">
      <c r="A557" s="161" t="s">
        <v>2960</v>
      </c>
      <c r="B557" s="113">
        <v>7048652912251</v>
      </c>
      <c r="K557" s="140">
        <v>820402</v>
      </c>
      <c r="L557" t="s">
        <v>2947</v>
      </c>
      <c r="M557" s="102" t="str">
        <f t="shared" si="8"/>
        <v>820402-88300-164</v>
      </c>
      <c r="N557" s="180">
        <v>7048652912251</v>
      </c>
    </row>
    <row r="558" spans="1:14" ht="15.75">
      <c r="A558" s="161" t="s">
        <v>2128</v>
      </c>
      <c r="B558" s="113">
        <v>7048652900791</v>
      </c>
      <c r="K558" s="140">
        <v>820403</v>
      </c>
      <c r="L558" t="s">
        <v>1556</v>
      </c>
      <c r="M558" s="102" t="str">
        <f t="shared" si="8"/>
        <v>820403-58001-128</v>
      </c>
      <c r="N558" s="180">
        <v>7048652900791</v>
      </c>
    </row>
    <row r="559" spans="1:14" ht="15.75">
      <c r="A559" s="161" t="s">
        <v>2129</v>
      </c>
      <c r="B559" s="113">
        <v>7048652900807</v>
      </c>
      <c r="K559" s="140">
        <v>820403</v>
      </c>
      <c r="L559" t="s">
        <v>1557</v>
      </c>
      <c r="M559" s="102" t="str">
        <f t="shared" si="8"/>
        <v>820403-58001-140</v>
      </c>
      <c r="N559" s="180">
        <v>7048652900807</v>
      </c>
    </row>
    <row r="560" spans="1:14" ht="15.75">
      <c r="A560" s="161" t="s">
        <v>2130</v>
      </c>
      <c r="B560" s="113">
        <v>7048652900814</v>
      </c>
      <c r="K560" s="140">
        <v>820403</v>
      </c>
      <c r="L560" t="s">
        <v>1558</v>
      </c>
      <c r="M560" s="102" t="str">
        <f t="shared" si="8"/>
        <v>820403-58001-152</v>
      </c>
      <c r="N560" s="180">
        <v>7048652900814</v>
      </c>
    </row>
    <row r="561" spans="1:14" ht="15.75">
      <c r="A561" s="161" t="s">
        <v>2961</v>
      </c>
      <c r="B561" s="113">
        <v>7048652912268</v>
      </c>
      <c r="K561" s="140">
        <v>820403</v>
      </c>
      <c r="L561" t="s">
        <v>2943</v>
      </c>
      <c r="M561" s="102" t="str">
        <f t="shared" si="8"/>
        <v>820403-58001-164</v>
      </c>
      <c r="N561" s="180">
        <v>7048652912268</v>
      </c>
    </row>
    <row r="562" spans="1:14" ht="15.75">
      <c r="A562" s="161" t="s">
        <v>2131</v>
      </c>
      <c r="B562" s="113">
        <v>7048652900821</v>
      </c>
      <c r="K562" s="140">
        <v>820403</v>
      </c>
      <c r="L562" t="s">
        <v>1559</v>
      </c>
      <c r="M562" s="102" t="str">
        <f t="shared" si="8"/>
        <v>820403-78001-128</v>
      </c>
      <c r="N562" s="180">
        <v>7048652900821</v>
      </c>
    </row>
    <row r="563" spans="1:14" ht="15.75">
      <c r="A563" s="161" t="s">
        <v>2132</v>
      </c>
      <c r="B563" s="113">
        <v>7048652900838</v>
      </c>
      <c r="K563" s="140">
        <v>820403</v>
      </c>
      <c r="L563" t="s">
        <v>1560</v>
      </c>
      <c r="M563" s="102" t="str">
        <f t="shared" si="8"/>
        <v>820403-78001-140</v>
      </c>
      <c r="N563" s="180">
        <v>7048652900838</v>
      </c>
    </row>
    <row r="564" spans="1:14" ht="15.75">
      <c r="A564" s="161" t="s">
        <v>2133</v>
      </c>
      <c r="B564" s="113">
        <v>7048652900845</v>
      </c>
      <c r="K564" s="140">
        <v>820403</v>
      </c>
      <c r="L564" t="s">
        <v>1561</v>
      </c>
      <c r="M564" s="102" t="str">
        <f t="shared" si="8"/>
        <v>820403-78001-152</v>
      </c>
      <c r="N564" s="180">
        <v>7048652900845</v>
      </c>
    </row>
    <row r="565" spans="1:14" ht="15.75">
      <c r="A565" s="161" t="s">
        <v>2962</v>
      </c>
      <c r="B565" s="113">
        <v>7048652912275</v>
      </c>
      <c r="K565" s="140">
        <v>820403</v>
      </c>
      <c r="L565" t="s">
        <v>2944</v>
      </c>
      <c r="M565" s="102" t="str">
        <f t="shared" si="8"/>
        <v>820403-78001-164</v>
      </c>
      <c r="N565" s="180">
        <v>7048652912275</v>
      </c>
    </row>
    <row r="566" spans="1:14" ht="15.75">
      <c r="A566" s="161" t="s">
        <v>2134</v>
      </c>
      <c r="B566" s="113">
        <v>7048652900852</v>
      </c>
      <c r="K566" s="140">
        <v>820403</v>
      </c>
      <c r="L566" t="s">
        <v>1040</v>
      </c>
      <c r="M566" s="102" t="str">
        <f t="shared" si="8"/>
        <v>820403-88300-128</v>
      </c>
      <c r="N566" s="180">
        <v>7048652900852</v>
      </c>
    </row>
    <row r="567" spans="1:14" ht="15.75">
      <c r="A567" s="161" t="s">
        <v>2135</v>
      </c>
      <c r="B567" s="113">
        <v>7048652900869</v>
      </c>
      <c r="K567" s="140">
        <v>820403</v>
      </c>
      <c r="L567" t="s">
        <v>1041</v>
      </c>
      <c r="M567" s="102" t="str">
        <f t="shared" si="8"/>
        <v>820403-88300-140</v>
      </c>
      <c r="N567" s="180">
        <v>7048652900869</v>
      </c>
    </row>
    <row r="568" spans="1:14" ht="15.75">
      <c r="A568" s="161" t="s">
        <v>2136</v>
      </c>
      <c r="B568" s="113">
        <v>7048652900876</v>
      </c>
      <c r="K568" s="140">
        <v>820403</v>
      </c>
      <c r="L568" t="s">
        <v>1042</v>
      </c>
      <c r="M568" s="102" t="str">
        <f t="shared" si="8"/>
        <v>820403-88300-152</v>
      </c>
      <c r="N568" s="180">
        <v>7048652900876</v>
      </c>
    </row>
    <row r="569" spans="1:14" ht="15.75">
      <c r="A569" s="161" t="s">
        <v>2963</v>
      </c>
      <c r="B569" s="113">
        <v>7048652912282</v>
      </c>
      <c r="K569" s="140">
        <v>820403</v>
      </c>
      <c r="L569" t="s">
        <v>2947</v>
      </c>
      <c r="M569" s="102" t="str">
        <f t="shared" si="8"/>
        <v>820403-88300-164</v>
      </c>
      <c r="N569" s="180">
        <v>7048652912282</v>
      </c>
    </row>
    <row r="570" spans="1:14" ht="15.75">
      <c r="A570" s="161" t="s">
        <v>2137</v>
      </c>
      <c r="B570" s="113">
        <v>7048652900739</v>
      </c>
      <c r="K570" s="140">
        <v>820404</v>
      </c>
      <c r="L570" t="s">
        <v>1556</v>
      </c>
      <c r="M570" s="102" t="str">
        <f t="shared" si="8"/>
        <v>820404-58001-128</v>
      </c>
      <c r="N570" s="180">
        <v>7048652900739</v>
      </c>
    </row>
    <row r="571" spans="1:14" ht="15.75">
      <c r="A571" s="161" t="s">
        <v>2138</v>
      </c>
      <c r="B571" s="113">
        <v>7048652900746</v>
      </c>
      <c r="K571" s="140">
        <v>820404</v>
      </c>
      <c r="L571" t="s">
        <v>1557</v>
      </c>
      <c r="M571" s="102" t="str">
        <f t="shared" si="8"/>
        <v>820404-58001-140</v>
      </c>
      <c r="N571" s="180">
        <v>7048652900746</v>
      </c>
    </row>
    <row r="572" spans="1:14" ht="15.75">
      <c r="A572" s="161" t="s">
        <v>2139</v>
      </c>
      <c r="B572" s="113">
        <v>7048652900753</v>
      </c>
      <c r="K572" s="140">
        <v>820404</v>
      </c>
      <c r="L572" t="s">
        <v>1558</v>
      </c>
      <c r="M572" s="102" t="str">
        <f t="shared" si="8"/>
        <v>820404-58001-152</v>
      </c>
      <c r="N572" s="180">
        <v>7048652900753</v>
      </c>
    </row>
    <row r="573" spans="1:14" ht="15.75">
      <c r="A573" s="161" t="s">
        <v>2964</v>
      </c>
      <c r="B573" s="113">
        <v>7048652912299</v>
      </c>
      <c r="K573" s="140">
        <v>820404</v>
      </c>
      <c r="L573" t="s">
        <v>2943</v>
      </c>
      <c r="M573" s="102" t="str">
        <f t="shared" si="8"/>
        <v>820404-58001-164</v>
      </c>
      <c r="N573" s="180">
        <v>7048652912299</v>
      </c>
    </row>
    <row r="574" spans="1:14" ht="15.75">
      <c r="A574" s="161" t="s">
        <v>2140</v>
      </c>
      <c r="B574" s="113">
        <v>7048652900760</v>
      </c>
      <c r="K574" s="140">
        <v>820404</v>
      </c>
      <c r="L574" t="s">
        <v>1043</v>
      </c>
      <c r="M574" s="102" t="str">
        <f t="shared" si="8"/>
        <v>820404-99901-128</v>
      </c>
      <c r="N574" s="180">
        <v>7048652900760</v>
      </c>
    </row>
    <row r="575" spans="1:14" ht="15.75">
      <c r="A575" s="161" t="s">
        <v>2141</v>
      </c>
      <c r="B575" s="113">
        <v>7048652900777</v>
      </c>
      <c r="K575" s="140">
        <v>820404</v>
      </c>
      <c r="L575" t="s">
        <v>1044</v>
      </c>
      <c r="M575" s="102" t="str">
        <f t="shared" si="8"/>
        <v>820404-99901-140</v>
      </c>
      <c r="N575" s="180">
        <v>7048652900777</v>
      </c>
    </row>
    <row r="576" spans="1:14" ht="15.75">
      <c r="A576" s="161" t="s">
        <v>2142</v>
      </c>
      <c r="B576" s="113">
        <v>7048652900784</v>
      </c>
      <c r="K576" s="140">
        <v>820404</v>
      </c>
      <c r="L576" t="s">
        <v>1045</v>
      </c>
      <c r="M576" s="102" t="str">
        <f t="shared" si="8"/>
        <v>820404-99901-152</v>
      </c>
      <c r="N576" s="180">
        <v>7048652900784</v>
      </c>
    </row>
    <row r="577" spans="1:14" ht="15.75">
      <c r="A577" s="161" t="s">
        <v>2965</v>
      </c>
      <c r="B577" s="113">
        <v>7048652912305</v>
      </c>
      <c r="K577" s="140">
        <v>820404</v>
      </c>
      <c r="L577" t="s">
        <v>2948</v>
      </c>
      <c r="M577" s="102" t="str">
        <f t="shared" si="8"/>
        <v>820404-99901-164</v>
      </c>
      <c r="N577" s="180">
        <v>7048652912305</v>
      </c>
    </row>
    <row r="578" spans="1:14" ht="15.75">
      <c r="A578" s="161" t="s">
        <v>2143</v>
      </c>
      <c r="B578" s="113">
        <v>7048652900647</v>
      </c>
      <c r="K578" s="140">
        <v>820405</v>
      </c>
      <c r="L578" t="s">
        <v>1556</v>
      </c>
      <c r="M578" s="102" t="str">
        <f t="shared" si="8"/>
        <v>820405-58001-128</v>
      </c>
      <c r="N578" s="180">
        <v>7048652900647</v>
      </c>
    </row>
    <row r="579" spans="1:14" ht="15.75">
      <c r="A579" s="161" t="s">
        <v>2144</v>
      </c>
      <c r="B579" s="113">
        <v>7048652900654</v>
      </c>
      <c r="K579" s="140">
        <v>820405</v>
      </c>
      <c r="L579" t="s">
        <v>1557</v>
      </c>
      <c r="M579" s="102" t="str">
        <f t="shared" ref="M579:M642" si="9">CONCATENATE(K579,"-",L579)</f>
        <v>820405-58001-140</v>
      </c>
      <c r="N579" s="180">
        <v>7048652900654</v>
      </c>
    </row>
    <row r="580" spans="1:14" ht="15.75">
      <c r="A580" s="161" t="s">
        <v>2145</v>
      </c>
      <c r="B580" s="113">
        <v>7048652900661</v>
      </c>
      <c r="K580" s="140">
        <v>820405</v>
      </c>
      <c r="L580" t="s">
        <v>1558</v>
      </c>
      <c r="M580" s="102" t="str">
        <f t="shared" si="9"/>
        <v>820405-58001-152</v>
      </c>
      <c r="N580" s="180">
        <v>7048652900661</v>
      </c>
    </row>
    <row r="581" spans="1:14" ht="15.75">
      <c r="A581" s="161" t="s">
        <v>2966</v>
      </c>
      <c r="B581" s="113">
        <v>7048652912312</v>
      </c>
      <c r="K581" s="140">
        <v>820405</v>
      </c>
      <c r="L581" t="s">
        <v>2943</v>
      </c>
      <c r="M581" s="102" t="str">
        <f t="shared" si="9"/>
        <v>820405-58001-164</v>
      </c>
      <c r="N581" s="180">
        <v>7048652912312</v>
      </c>
    </row>
    <row r="582" spans="1:14" ht="15.75">
      <c r="A582" s="161" t="s">
        <v>2146</v>
      </c>
      <c r="B582" s="113">
        <v>7048652900678</v>
      </c>
      <c r="K582" s="140">
        <v>820405</v>
      </c>
      <c r="L582" t="s">
        <v>1559</v>
      </c>
      <c r="M582" s="102" t="str">
        <f t="shared" si="9"/>
        <v>820405-78001-128</v>
      </c>
      <c r="N582" s="180">
        <v>7048652900678</v>
      </c>
    </row>
    <row r="583" spans="1:14" ht="15.75">
      <c r="A583" s="161" t="s">
        <v>2147</v>
      </c>
      <c r="B583" s="113">
        <v>7048652900685</v>
      </c>
      <c r="K583" s="140">
        <v>820405</v>
      </c>
      <c r="L583" t="s">
        <v>1560</v>
      </c>
      <c r="M583" s="102" t="str">
        <f t="shared" si="9"/>
        <v>820405-78001-140</v>
      </c>
      <c r="N583" s="180">
        <v>7048652900685</v>
      </c>
    </row>
    <row r="584" spans="1:14" ht="15.75">
      <c r="A584" s="161" t="s">
        <v>2148</v>
      </c>
      <c r="B584" s="113">
        <v>7048652900692</v>
      </c>
      <c r="K584" s="140">
        <v>820405</v>
      </c>
      <c r="L584" t="s">
        <v>1561</v>
      </c>
      <c r="M584" s="102" t="str">
        <f t="shared" si="9"/>
        <v>820405-78001-152</v>
      </c>
      <c r="N584" s="180">
        <v>7048652900692</v>
      </c>
    </row>
    <row r="585" spans="1:14" ht="15.75">
      <c r="A585" s="161" t="s">
        <v>2967</v>
      </c>
      <c r="B585" s="113">
        <v>7048652912329</v>
      </c>
      <c r="K585" s="140">
        <v>820405</v>
      </c>
      <c r="L585" t="s">
        <v>2944</v>
      </c>
      <c r="M585" s="102" t="str">
        <f t="shared" si="9"/>
        <v>820405-78001-164</v>
      </c>
      <c r="N585" s="180">
        <v>7048652912329</v>
      </c>
    </row>
    <row r="586" spans="1:14" ht="15.75">
      <c r="A586" s="161" t="s">
        <v>2149</v>
      </c>
      <c r="B586" s="113">
        <v>7048652900708</v>
      </c>
      <c r="K586" s="140">
        <v>820405</v>
      </c>
      <c r="L586" t="s">
        <v>1043</v>
      </c>
      <c r="M586" s="102" t="str">
        <f t="shared" si="9"/>
        <v>820405-99901-128</v>
      </c>
      <c r="N586" s="180">
        <v>7048652900708</v>
      </c>
    </row>
    <row r="587" spans="1:14" ht="15.75">
      <c r="A587" s="161" t="s">
        <v>2150</v>
      </c>
      <c r="B587" s="113">
        <v>7048652900715</v>
      </c>
      <c r="K587" s="140">
        <v>820405</v>
      </c>
      <c r="L587" t="s">
        <v>1044</v>
      </c>
      <c r="M587" s="102" t="str">
        <f t="shared" si="9"/>
        <v>820405-99901-140</v>
      </c>
      <c r="N587" s="180">
        <v>7048652900715</v>
      </c>
    </row>
    <row r="588" spans="1:14" ht="15.75">
      <c r="A588" s="161" t="s">
        <v>2151</v>
      </c>
      <c r="B588" s="113">
        <v>7048652900722</v>
      </c>
      <c r="K588" s="140">
        <v>820405</v>
      </c>
      <c r="L588" t="s">
        <v>1045</v>
      </c>
      <c r="M588" s="102" t="str">
        <f t="shared" si="9"/>
        <v>820405-99901-152</v>
      </c>
      <c r="N588" s="180">
        <v>7048652900722</v>
      </c>
    </row>
    <row r="589" spans="1:14" ht="15.75">
      <c r="A589" s="161" t="s">
        <v>2968</v>
      </c>
      <c r="B589" s="113">
        <v>7048652912336</v>
      </c>
      <c r="K589" s="140">
        <v>820405</v>
      </c>
      <c r="L589" t="s">
        <v>2948</v>
      </c>
      <c r="M589" s="102" t="str">
        <f t="shared" si="9"/>
        <v>820405-99901-164</v>
      </c>
      <c r="N589" s="180">
        <v>7048652912336</v>
      </c>
    </row>
    <row r="590" spans="1:14" ht="15.75">
      <c r="A590" s="161" t="s">
        <v>2152</v>
      </c>
      <c r="B590" s="113">
        <v>7048652900197</v>
      </c>
      <c r="K590" s="140">
        <v>820409</v>
      </c>
      <c r="L590" t="s">
        <v>1574</v>
      </c>
      <c r="M590" s="102" t="str">
        <f t="shared" si="9"/>
        <v>820409-99901-10</v>
      </c>
      <c r="N590" s="180">
        <v>7048652900197</v>
      </c>
    </row>
    <row r="591" spans="1:14" ht="15.75">
      <c r="A591" s="161" t="s">
        <v>2153</v>
      </c>
      <c r="B591" s="113">
        <v>7048652900210</v>
      </c>
      <c r="K591" s="140">
        <v>820409</v>
      </c>
      <c r="L591" t="s">
        <v>1575</v>
      </c>
      <c r="M591" s="102" t="str">
        <f t="shared" si="9"/>
        <v>820409-99901-12</v>
      </c>
      <c r="N591" s="180">
        <v>7048652900210</v>
      </c>
    </row>
    <row r="592" spans="1:14" ht="15.75">
      <c r="A592" s="161" t="s">
        <v>2154</v>
      </c>
      <c r="B592" s="113">
        <v>7048652900203</v>
      </c>
      <c r="K592" s="140">
        <v>820409</v>
      </c>
      <c r="L592" t="s">
        <v>1576</v>
      </c>
      <c r="M592" s="102" t="str">
        <f t="shared" si="9"/>
        <v>820409-99901-8</v>
      </c>
      <c r="N592" s="180">
        <v>7048652900203</v>
      </c>
    </row>
    <row r="593" spans="1:14" ht="15.75">
      <c r="A593" s="161" t="s">
        <v>3030</v>
      </c>
      <c r="B593" s="113">
        <v>7048652913937</v>
      </c>
      <c r="K593" s="140">
        <v>820409</v>
      </c>
      <c r="L593" t="s">
        <v>334</v>
      </c>
      <c r="M593" s="102" t="str">
        <f t="shared" si="9"/>
        <v>820409-99901-S</v>
      </c>
      <c r="N593" s="180">
        <v>7048652913937</v>
      </c>
    </row>
    <row r="594" spans="1:14" ht="15.75">
      <c r="A594" s="161" t="s">
        <v>3031</v>
      </c>
      <c r="B594" s="113">
        <v>7048652913920</v>
      </c>
      <c r="K594" s="140">
        <v>820409</v>
      </c>
      <c r="L594" t="s">
        <v>335</v>
      </c>
      <c r="M594" s="102" t="str">
        <f t="shared" si="9"/>
        <v>820409-99901-M</v>
      </c>
      <c r="N594" s="180">
        <v>7048652913920</v>
      </c>
    </row>
    <row r="595" spans="1:14" ht="15.75">
      <c r="A595" s="161" t="s">
        <v>3032</v>
      </c>
      <c r="B595" s="113">
        <v>7048652913913</v>
      </c>
      <c r="K595" s="140">
        <v>820409</v>
      </c>
      <c r="L595" t="s">
        <v>336</v>
      </c>
      <c r="M595" s="102" t="str">
        <f t="shared" si="9"/>
        <v>820409-99901-L</v>
      </c>
      <c r="N595" s="180">
        <v>7048652913913</v>
      </c>
    </row>
    <row r="596" spans="1:14" ht="15.75">
      <c r="A596" s="161" t="s">
        <v>3033</v>
      </c>
      <c r="B596" s="113">
        <v>7048652913944</v>
      </c>
      <c r="K596" s="140">
        <v>820409</v>
      </c>
      <c r="L596" t="s">
        <v>337</v>
      </c>
      <c r="M596" s="102" t="str">
        <f t="shared" si="9"/>
        <v>820409-99901-XL</v>
      </c>
      <c r="N596" s="180">
        <v>7048652913944</v>
      </c>
    </row>
    <row r="597" spans="1:14" ht="15.75">
      <c r="A597" s="161" t="s">
        <v>2155</v>
      </c>
      <c r="B597" s="113">
        <v>7048652900289</v>
      </c>
      <c r="K597" s="140">
        <v>820410</v>
      </c>
      <c r="L597" t="s">
        <v>1577</v>
      </c>
      <c r="M597" s="102" t="str">
        <f t="shared" si="9"/>
        <v>820410-10001-10</v>
      </c>
      <c r="N597" s="180">
        <v>7048652900289</v>
      </c>
    </row>
    <row r="598" spans="1:14" ht="15.75">
      <c r="A598" s="161" t="s">
        <v>2156</v>
      </c>
      <c r="B598" s="113">
        <v>7048652900296</v>
      </c>
      <c r="K598" s="140">
        <v>820410</v>
      </c>
      <c r="L598" t="s">
        <v>1578</v>
      </c>
      <c r="M598" s="102" t="str">
        <f t="shared" si="9"/>
        <v>820410-10001-12</v>
      </c>
      <c r="N598" s="180">
        <v>7048652900296</v>
      </c>
    </row>
    <row r="599" spans="1:14" ht="15.75">
      <c r="A599" s="161" t="s">
        <v>2157</v>
      </c>
      <c r="B599" s="113">
        <v>7048652900302</v>
      </c>
      <c r="K599" s="140">
        <v>820410</v>
      </c>
      <c r="L599" t="s">
        <v>1579</v>
      </c>
      <c r="M599" s="102" t="str">
        <f t="shared" si="9"/>
        <v>820410-10001-8</v>
      </c>
      <c r="N599" s="180">
        <v>7048652900302</v>
      </c>
    </row>
    <row r="600" spans="1:14" ht="15.75">
      <c r="A600" s="161" t="s">
        <v>3034</v>
      </c>
      <c r="B600" s="113">
        <v>7048652913975</v>
      </c>
      <c r="K600" s="140">
        <v>820410</v>
      </c>
      <c r="L600" t="s">
        <v>1030</v>
      </c>
      <c r="M600" s="102" t="str">
        <f t="shared" si="9"/>
        <v>820410-10001-S</v>
      </c>
      <c r="N600" s="180">
        <v>7048652913975</v>
      </c>
    </row>
    <row r="601" spans="1:14" ht="15.75">
      <c r="A601" s="161" t="s">
        <v>3035</v>
      </c>
      <c r="B601" s="113">
        <v>7048652913968</v>
      </c>
      <c r="K601" s="140">
        <v>820410</v>
      </c>
      <c r="L601" t="s">
        <v>1031</v>
      </c>
      <c r="M601" s="102" t="str">
        <f t="shared" si="9"/>
        <v>820410-10001-M</v>
      </c>
      <c r="N601" s="180">
        <v>7048652913968</v>
      </c>
    </row>
    <row r="602" spans="1:14" ht="15.75">
      <c r="A602" s="161" t="s">
        <v>3036</v>
      </c>
      <c r="B602" s="113">
        <v>7048652913951</v>
      </c>
      <c r="K602" s="140">
        <v>820410</v>
      </c>
      <c r="L602" t="s">
        <v>1032</v>
      </c>
      <c r="M602" s="102" t="str">
        <f t="shared" si="9"/>
        <v>820410-10001-L</v>
      </c>
      <c r="N602" s="180">
        <v>7048652913951</v>
      </c>
    </row>
    <row r="603" spans="1:14" ht="15.75">
      <c r="A603" s="161" t="s">
        <v>3037</v>
      </c>
      <c r="B603" s="113">
        <v>7048652913982</v>
      </c>
      <c r="K603" s="140">
        <v>820410</v>
      </c>
      <c r="L603" t="s">
        <v>1033</v>
      </c>
      <c r="M603" s="102" t="str">
        <f t="shared" si="9"/>
        <v>820410-10001-XL</v>
      </c>
      <c r="N603" s="180">
        <v>7048652913982</v>
      </c>
    </row>
    <row r="604" spans="1:14" ht="15.75">
      <c r="A604" s="161" t="s">
        <v>2158</v>
      </c>
      <c r="B604" s="113">
        <v>7048652900319</v>
      </c>
      <c r="K604" s="140">
        <v>820410</v>
      </c>
      <c r="L604" t="s">
        <v>1580</v>
      </c>
      <c r="M604" s="102" t="str">
        <f t="shared" si="9"/>
        <v>820410-78001-10</v>
      </c>
      <c r="N604" s="180">
        <v>7048652900319</v>
      </c>
    </row>
    <row r="605" spans="1:14" ht="15.75">
      <c r="A605" s="161" t="s">
        <v>2159</v>
      </c>
      <c r="B605" s="113">
        <v>7048652900326</v>
      </c>
      <c r="K605" s="140">
        <v>820410</v>
      </c>
      <c r="L605" t="s">
        <v>1581</v>
      </c>
      <c r="M605" s="102" t="str">
        <f t="shared" si="9"/>
        <v>820410-78001-12</v>
      </c>
      <c r="N605" s="180">
        <v>7048652900326</v>
      </c>
    </row>
    <row r="606" spans="1:14" ht="15.75">
      <c r="A606" s="161" t="s">
        <v>2160</v>
      </c>
      <c r="B606" s="113">
        <v>7048652900333</v>
      </c>
      <c r="K606" s="140">
        <v>820410</v>
      </c>
      <c r="L606" t="s">
        <v>1582</v>
      </c>
      <c r="M606" s="102" t="str">
        <f t="shared" si="9"/>
        <v>820410-78001-8</v>
      </c>
      <c r="N606" s="180">
        <v>7048652900333</v>
      </c>
    </row>
    <row r="607" spans="1:14" ht="15.75">
      <c r="A607" s="161" t="s">
        <v>3038</v>
      </c>
      <c r="B607" s="113">
        <v>7048652914019</v>
      </c>
      <c r="K607" s="140">
        <v>820410</v>
      </c>
      <c r="L607" t="s">
        <v>1516</v>
      </c>
      <c r="M607" s="102" t="str">
        <f t="shared" si="9"/>
        <v>820410-78001-S</v>
      </c>
      <c r="N607" s="180">
        <v>7048652914019</v>
      </c>
    </row>
    <row r="608" spans="1:14" ht="15.75">
      <c r="A608" s="161" t="s">
        <v>3039</v>
      </c>
      <c r="B608" s="113">
        <v>7048652914002</v>
      </c>
      <c r="K608" s="140">
        <v>820410</v>
      </c>
      <c r="L608" t="s">
        <v>1517</v>
      </c>
      <c r="M608" s="102" t="str">
        <f t="shared" si="9"/>
        <v>820410-78001-M</v>
      </c>
      <c r="N608" s="180">
        <v>7048652914002</v>
      </c>
    </row>
    <row r="609" spans="1:14" ht="15.75">
      <c r="A609" s="161" t="s">
        <v>3040</v>
      </c>
      <c r="B609" s="113">
        <v>7048652913999</v>
      </c>
      <c r="K609" s="140">
        <v>820410</v>
      </c>
      <c r="L609" t="s">
        <v>1518</v>
      </c>
      <c r="M609" s="102" t="str">
        <f t="shared" si="9"/>
        <v>820410-78001-L</v>
      </c>
      <c r="N609" s="180">
        <v>7048652913999</v>
      </c>
    </row>
    <row r="610" spans="1:14" ht="15.75">
      <c r="A610" s="161" t="s">
        <v>3041</v>
      </c>
      <c r="B610" s="113">
        <v>7048652914026</v>
      </c>
      <c r="K610" s="140">
        <v>820410</v>
      </c>
      <c r="L610" t="s">
        <v>1519</v>
      </c>
      <c r="M610" s="102" t="str">
        <f t="shared" si="9"/>
        <v>820410-78001-XL</v>
      </c>
      <c r="N610" s="180">
        <v>7048652914026</v>
      </c>
    </row>
    <row r="611" spans="1:14" ht="15.75">
      <c r="A611" s="161" t="s">
        <v>2161</v>
      </c>
      <c r="B611" s="113">
        <v>7048652900340</v>
      </c>
      <c r="K611" s="140">
        <v>820410</v>
      </c>
      <c r="L611" t="s">
        <v>1583</v>
      </c>
      <c r="M611" s="102" t="str">
        <f t="shared" si="9"/>
        <v>820410-88300-10</v>
      </c>
      <c r="N611" s="180">
        <v>7048652900340</v>
      </c>
    </row>
    <row r="612" spans="1:14" ht="15.75">
      <c r="A612" s="161" t="s">
        <v>2162</v>
      </c>
      <c r="B612" s="113">
        <v>7048652900357</v>
      </c>
      <c r="K612" s="140">
        <v>820410</v>
      </c>
      <c r="L612" t="s">
        <v>1584</v>
      </c>
      <c r="M612" s="102" t="str">
        <f t="shared" si="9"/>
        <v>820410-88300-12</v>
      </c>
      <c r="N612" s="180">
        <v>7048652900357</v>
      </c>
    </row>
    <row r="613" spans="1:14" ht="15.75">
      <c r="A613" s="161" t="s">
        <v>2163</v>
      </c>
      <c r="B613" s="113">
        <v>7048652900364</v>
      </c>
      <c r="K613" s="140">
        <v>820410</v>
      </c>
      <c r="L613" t="s">
        <v>1585</v>
      </c>
      <c r="M613" s="102" t="str">
        <f t="shared" si="9"/>
        <v>820410-88300-8</v>
      </c>
      <c r="N613" s="180">
        <v>7048652900364</v>
      </c>
    </row>
    <row r="614" spans="1:14" ht="15.75">
      <c r="A614" s="161" t="s">
        <v>3042</v>
      </c>
      <c r="B614" s="113">
        <v>7048652914057</v>
      </c>
      <c r="K614" s="140">
        <v>820410</v>
      </c>
      <c r="L614" t="s">
        <v>1423</v>
      </c>
      <c r="M614" s="102" t="str">
        <f t="shared" si="9"/>
        <v>820410-88300-S</v>
      </c>
      <c r="N614" s="180">
        <v>7048652914057</v>
      </c>
    </row>
    <row r="615" spans="1:14" ht="15.75">
      <c r="A615" s="161" t="s">
        <v>3043</v>
      </c>
      <c r="B615" s="113">
        <v>7048652914040</v>
      </c>
      <c r="K615" s="140">
        <v>820410</v>
      </c>
      <c r="L615" t="s">
        <v>1424</v>
      </c>
      <c r="M615" s="102" t="str">
        <f t="shared" si="9"/>
        <v>820410-88300-M</v>
      </c>
      <c r="N615" s="180">
        <v>7048652914040</v>
      </c>
    </row>
    <row r="616" spans="1:14" ht="15.75">
      <c r="A616" s="161" t="s">
        <v>3044</v>
      </c>
      <c r="B616" s="113">
        <v>7048652914033</v>
      </c>
      <c r="K616" s="140">
        <v>820410</v>
      </c>
      <c r="L616" t="s">
        <v>1425</v>
      </c>
      <c r="M616" s="102" t="str">
        <f t="shared" si="9"/>
        <v>820410-88300-L</v>
      </c>
      <c r="N616" s="180">
        <v>7048652914033</v>
      </c>
    </row>
    <row r="617" spans="1:14" ht="15.75">
      <c r="A617" s="161" t="s">
        <v>3045</v>
      </c>
      <c r="B617" s="113">
        <v>7048652914064</v>
      </c>
      <c r="K617" s="140">
        <v>820410</v>
      </c>
      <c r="L617" t="s">
        <v>1426</v>
      </c>
      <c r="M617" s="102" t="str">
        <f t="shared" si="9"/>
        <v>820410-88300-XL</v>
      </c>
      <c r="N617" s="180">
        <v>7048652914064</v>
      </c>
    </row>
    <row r="618" spans="1:14" ht="15.75">
      <c r="A618" s="161" t="s">
        <v>2164</v>
      </c>
      <c r="B618" s="113">
        <v>7048652900371</v>
      </c>
      <c r="K618" s="140">
        <v>820410</v>
      </c>
      <c r="L618" t="s">
        <v>1574</v>
      </c>
      <c r="M618" s="102" t="str">
        <f t="shared" si="9"/>
        <v>820410-99901-10</v>
      </c>
      <c r="N618" s="180">
        <v>7048652900371</v>
      </c>
    </row>
    <row r="619" spans="1:14" ht="15.75">
      <c r="A619" s="161" t="s">
        <v>2165</v>
      </c>
      <c r="B619" s="113">
        <v>7048652900388</v>
      </c>
      <c r="K619" s="140">
        <v>820410</v>
      </c>
      <c r="L619" t="s">
        <v>1575</v>
      </c>
      <c r="M619" s="102" t="str">
        <f t="shared" si="9"/>
        <v>820410-99901-12</v>
      </c>
      <c r="N619" s="180">
        <v>7048652900388</v>
      </c>
    </row>
    <row r="620" spans="1:14" ht="15.75">
      <c r="A620" s="161" t="s">
        <v>2166</v>
      </c>
      <c r="B620" s="113">
        <v>7048652900395</v>
      </c>
      <c r="K620" s="140">
        <v>820410</v>
      </c>
      <c r="L620" t="s">
        <v>1576</v>
      </c>
      <c r="M620" s="102" t="str">
        <f t="shared" si="9"/>
        <v>820410-99901-8</v>
      </c>
      <c r="N620" s="180">
        <v>7048652900395</v>
      </c>
    </row>
    <row r="621" spans="1:14" ht="15.75">
      <c r="A621" s="161" t="s">
        <v>3046</v>
      </c>
      <c r="B621" s="113">
        <v>7048652914095</v>
      </c>
      <c r="K621" s="140">
        <v>820410</v>
      </c>
      <c r="L621" t="s">
        <v>334</v>
      </c>
      <c r="M621" s="102" t="str">
        <f t="shared" si="9"/>
        <v>820410-99901-S</v>
      </c>
      <c r="N621" s="180">
        <v>7048652914095</v>
      </c>
    </row>
    <row r="622" spans="1:14" ht="15.75">
      <c r="A622" s="161" t="s">
        <v>3047</v>
      </c>
      <c r="B622" s="113">
        <v>7048652914088</v>
      </c>
      <c r="K622" s="140">
        <v>820410</v>
      </c>
      <c r="L622" t="s">
        <v>335</v>
      </c>
      <c r="M622" s="102" t="str">
        <f t="shared" si="9"/>
        <v>820410-99901-M</v>
      </c>
      <c r="N622" s="180">
        <v>7048652914088</v>
      </c>
    </row>
    <row r="623" spans="1:14" ht="15.75">
      <c r="A623" s="161" t="s">
        <v>3048</v>
      </c>
      <c r="B623" s="113">
        <v>7048652914071</v>
      </c>
      <c r="K623" s="140">
        <v>820410</v>
      </c>
      <c r="L623" t="s">
        <v>336</v>
      </c>
      <c r="M623" s="102" t="str">
        <f t="shared" si="9"/>
        <v>820410-99901-L</v>
      </c>
      <c r="N623" s="180">
        <v>7048652914071</v>
      </c>
    </row>
    <row r="624" spans="1:14" ht="15.75">
      <c r="A624" s="161" t="s">
        <v>3049</v>
      </c>
      <c r="B624" s="113">
        <v>7048652914101</v>
      </c>
      <c r="K624" s="140">
        <v>820410</v>
      </c>
      <c r="L624" t="s">
        <v>337</v>
      </c>
      <c r="M624" s="102" t="str">
        <f t="shared" si="9"/>
        <v>820410-99901-XL</v>
      </c>
      <c r="N624" s="180">
        <v>7048652914101</v>
      </c>
    </row>
    <row r="625" spans="1:14" ht="15.75">
      <c r="A625" s="161" t="s">
        <v>2167</v>
      </c>
      <c r="B625" s="113">
        <v>7048652900401</v>
      </c>
      <c r="K625" s="140">
        <v>820411</v>
      </c>
      <c r="L625" t="s">
        <v>1577</v>
      </c>
      <c r="M625" s="102" t="str">
        <f t="shared" si="9"/>
        <v>820411-10001-10</v>
      </c>
      <c r="N625" s="180">
        <v>7048652900401</v>
      </c>
    </row>
    <row r="626" spans="1:14" ht="15.75">
      <c r="A626" s="161" t="s">
        <v>2168</v>
      </c>
      <c r="B626" s="113">
        <v>7048652900418</v>
      </c>
      <c r="K626" s="140">
        <v>820411</v>
      </c>
      <c r="L626" t="s">
        <v>1578</v>
      </c>
      <c r="M626" s="102" t="str">
        <f t="shared" si="9"/>
        <v>820411-10001-12</v>
      </c>
      <c r="N626" s="180">
        <v>7048652900418</v>
      </c>
    </row>
    <row r="627" spans="1:14" ht="15.75">
      <c r="A627" s="161" t="s">
        <v>2169</v>
      </c>
      <c r="B627" s="113">
        <v>7048652900425</v>
      </c>
      <c r="K627" s="140">
        <v>820411</v>
      </c>
      <c r="L627" t="s">
        <v>1579</v>
      </c>
      <c r="M627" s="102" t="str">
        <f t="shared" si="9"/>
        <v>820411-10001-8</v>
      </c>
      <c r="N627" s="180">
        <v>7048652900425</v>
      </c>
    </row>
    <row r="628" spans="1:14" ht="15.75">
      <c r="A628" s="161" t="s">
        <v>3050</v>
      </c>
      <c r="B628" s="113">
        <v>7048652914149</v>
      </c>
      <c r="K628" s="140">
        <v>820411</v>
      </c>
      <c r="L628" t="s">
        <v>1039</v>
      </c>
      <c r="M628" s="102" t="str">
        <f t="shared" si="9"/>
        <v>820411-10001-XS</v>
      </c>
      <c r="N628" s="180">
        <v>7048652914149</v>
      </c>
    </row>
    <row r="629" spans="1:14" ht="15.75">
      <c r="A629" s="161" t="s">
        <v>3051</v>
      </c>
      <c r="B629" s="113">
        <v>7048652914132</v>
      </c>
      <c r="K629" s="140">
        <v>820411</v>
      </c>
      <c r="L629" t="s">
        <v>1030</v>
      </c>
      <c r="M629" s="102" t="str">
        <f t="shared" si="9"/>
        <v>820411-10001-S</v>
      </c>
      <c r="N629" s="180">
        <v>7048652914132</v>
      </c>
    </row>
    <row r="630" spans="1:14" ht="15.75">
      <c r="A630" s="161" t="s">
        <v>3052</v>
      </c>
      <c r="B630" s="113">
        <v>7048652914125</v>
      </c>
      <c r="K630" s="140">
        <v>820411</v>
      </c>
      <c r="L630" t="s">
        <v>1031</v>
      </c>
      <c r="M630" s="102" t="str">
        <f t="shared" si="9"/>
        <v>820411-10001-M</v>
      </c>
      <c r="N630" s="180">
        <v>7048652914125</v>
      </c>
    </row>
    <row r="631" spans="1:14" ht="15.75">
      <c r="A631" s="161" t="s">
        <v>3053</v>
      </c>
      <c r="B631" s="113">
        <v>7048652914118</v>
      </c>
      <c r="K631" s="140">
        <v>820411</v>
      </c>
      <c r="L631" t="s">
        <v>1032</v>
      </c>
      <c r="M631" s="102" t="str">
        <f t="shared" si="9"/>
        <v>820411-10001-L</v>
      </c>
      <c r="N631" s="180">
        <v>7048652914118</v>
      </c>
    </row>
    <row r="632" spans="1:14" ht="15.75">
      <c r="A632" s="161" t="s">
        <v>2170</v>
      </c>
      <c r="B632" s="113">
        <v>7048652900432</v>
      </c>
      <c r="K632" s="140">
        <v>820411</v>
      </c>
      <c r="L632" t="s">
        <v>1583</v>
      </c>
      <c r="M632" s="102" t="str">
        <f t="shared" si="9"/>
        <v>820411-88300-10</v>
      </c>
      <c r="N632" s="180">
        <v>7048652900432</v>
      </c>
    </row>
    <row r="633" spans="1:14" ht="15.75">
      <c r="A633" s="161" t="s">
        <v>2171</v>
      </c>
      <c r="B633" s="113">
        <v>7048652900449</v>
      </c>
      <c r="K633" s="140">
        <v>820411</v>
      </c>
      <c r="L633" t="s">
        <v>1584</v>
      </c>
      <c r="M633" s="102" t="str">
        <f t="shared" si="9"/>
        <v>820411-88300-12</v>
      </c>
      <c r="N633" s="180">
        <v>7048652900449</v>
      </c>
    </row>
    <row r="634" spans="1:14" ht="15.75">
      <c r="A634" s="161" t="s">
        <v>2172</v>
      </c>
      <c r="B634" s="113">
        <v>7048652900456</v>
      </c>
      <c r="K634" s="140">
        <v>820411</v>
      </c>
      <c r="L634" t="s">
        <v>1585</v>
      </c>
      <c r="M634" s="102" t="str">
        <f t="shared" si="9"/>
        <v>820411-88300-8</v>
      </c>
      <c r="N634" s="180">
        <v>7048652900456</v>
      </c>
    </row>
    <row r="635" spans="1:14" ht="15.75">
      <c r="A635" s="161" t="s">
        <v>3054</v>
      </c>
      <c r="B635" s="113">
        <v>7048652914187</v>
      </c>
      <c r="K635" s="140">
        <v>820411</v>
      </c>
      <c r="L635" t="s">
        <v>1431</v>
      </c>
      <c r="M635" s="102" t="str">
        <f t="shared" si="9"/>
        <v>820411-88300-XS</v>
      </c>
      <c r="N635" s="180">
        <v>7048652914187</v>
      </c>
    </row>
    <row r="636" spans="1:14" ht="15.75">
      <c r="A636" s="161" t="s">
        <v>3055</v>
      </c>
      <c r="B636" s="113">
        <v>7048652914170</v>
      </c>
      <c r="K636" s="140">
        <v>820411</v>
      </c>
      <c r="L636" t="s">
        <v>1423</v>
      </c>
      <c r="M636" s="102" t="str">
        <f t="shared" si="9"/>
        <v>820411-88300-S</v>
      </c>
      <c r="N636" s="180">
        <v>7048652914170</v>
      </c>
    </row>
    <row r="637" spans="1:14" ht="15.75">
      <c r="A637" s="161" t="s">
        <v>3056</v>
      </c>
      <c r="B637" s="113">
        <v>7048652914163</v>
      </c>
      <c r="K637" s="140">
        <v>820411</v>
      </c>
      <c r="L637" t="s">
        <v>1424</v>
      </c>
      <c r="M637" s="102" t="str">
        <f t="shared" si="9"/>
        <v>820411-88300-M</v>
      </c>
      <c r="N637" s="180">
        <v>7048652914163</v>
      </c>
    </row>
    <row r="638" spans="1:14" ht="15.75">
      <c r="A638" s="161" t="s">
        <v>3057</v>
      </c>
      <c r="B638" s="113">
        <v>7048652914156</v>
      </c>
      <c r="K638" s="140">
        <v>820411</v>
      </c>
      <c r="L638" t="s">
        <v>1425</v>
      </c>
      <c r="M638" s="102" t="str">
        <f t="shared" si="9"/>
        <v>820411-88300-L</v>
      </c>
      <c r="N638" s="180">
        <v>7048652914156</v>
      </c>
    </row>
    <row r="639" spans="1:14" ht="15.75">
      <c r="A639" s="161" t="s">
        <v>2173</v>
      </c>
      <c r="B639" s="113">
        <v>7048652900463</v>
      </c>
      <c r="K639" s="140">
        <v>820411</v>
      </c>
      <c r="L639" t="s">
        <v>1574</v>
      </c>
      <c r="M639" s="102" t="str">
        <f t="shared" si="9"/>
        <v>820411-99901-10</v>
      </c>
      <c r="N639" s="180">
        <v>7048652900463</v>
      </c>
    </row>
    <row r="640" spans="1:14" ht="15.75">
      <c r="A640" s="161" t="s">
        <v>2174</v>
      </c>
      <c r="B640" s="113">
        <v>7048652900470</v>
      </c>
      <c r="K640" s="140">
        <v>820411</v>
      </c>
      <c r="L640" t="s">
        <v>1575</v>
      </c>
      <c r="M640" s="102" t="str">
        <f t="shared" si="9"/>
        <v>820411-99901-12</v>
      </c>
      <c r="N640" s="180">
        <v>7048652900470</v>
      </c>
    </row>
    <row r="641" spans="1:14" ht="15.75">
      <c r="A641" s="161" t="s">
        <v>2175</v>
      </c>
      <c r="B641" s="113">
        <v>7048652900487</v>
      </c>
      <c r="K641" s="140">
        <v>820411</v>
      </c>
      <c r="L641" t="s">
        <v>1576</v>
      </c>
      <c r="M641" s="102" t="str">
        <f t="shared" si="9"/>
        <v>820411-99901-8</v>
      </c>
      <c r="N641" s="180">
        <v>7048652900487</v>
      </c>
    </row>
    <row r="642" spans="1:14" ht="15.75">
      <c r="A642" s="161" t="s">
        <v>3058</v>
      </c>
      <c r="B642" s="113">
        <v>7048652914224</v>
      </c>
      <c r="K642" s="140">
        <v>820411</v>
      </c>
      <c r="L642" t="s">
        <v>338</v>
      </c>
      <c r="M642" s="102" t="str">
        <f t="shared" si="9"/>
        <v>820411-99901-XS</v>
      </c>
      <c r="N642" s="180">
        <v>7048652914224</v>
      </c>
    </row>
    <row r="643" spans="1:14" ht="15.75">
      <c r="A643" s="161" t="s">
        <v>3059</v>
      </c>
      <c r="B643" s="113">
        <v>7048652914217</v>
      </c>
      <c r="K643" s="140">
        <v>820411</v>
      </c>
      <c r="L643" t="s">
        <v>334</v>
      </c>
      <c r="M643" s="102" t="str">
        <f t="shared" ref="M643:M706" si="10">CONCATENATE(K643,"-",L643)</f>
        <v>820411-99901-S</v>
      </c>
      <c r="N643" s="180">
        <v>7048652914217</v>
      </c>
    </row>
    <row r="644" spans="1:14" ht="15.75">
      <c r="A644" s="161" t="s">
        <v>3060</v>
      </c>
      <c r="B644" s="113">
        <v>7048652914200</v>
      </c>
      <c r="K644" s="140">
        <v>820411</v>
      </c>
      <c r="L644" t="s">
        <v>335</v>
      </c>
      <c r="M644" s="102" t="str">
        <f t="shared" si="10"/>
        <v>820411-99901-M</v>
      </c>
      <c r="N644" s="180">
        <v>7048652914200</v>
      </c>
    </row>
    <row r="645" spans="1:14" ht="15.75">
      <c r="A645" s="161" t="s">
        <v>3061</v>
      </c>
      <c r="B645" s="113">
        <v>7048652914194</v>
      </c>
      <c r="K645" s="140">
        <v>820411</v>
      </c>
      <c r="L645" t="s">
        <v>336</v>
      </c>
      <c r="M645" s="102" t="str">
        <f t="shared" si="10"/>
        <v>820411-99901-L</v>
      </c>
      <c r="N645" s="180">
        <v>7048652914194</v>
      </c>
    </row>
    <row r="646" spans="1:14" ht="15.75">
      <c r="A646" s="161" t="s">
        <v>2176</v>
      </c>
      <c r="B646" s="113">
        <v>7048652900494</v>
      </c>
      <c r="K646" s="140">
        <v>820412</v>
      </c>
      <c r="L646" t="s">
        <v>1577</v>
      </c>
      <c r="M646" s="102" t="str">
        <f t="shared" si="10"/>
        <v>820412-10001-10</v>
      </c>
      <c r="N646" s="180">
        <v>7048652900494</v>
      </c>
    </row>
    <row r="647" spans="1:14" ht="15.75">
      <c r="A647" s="161" t="s">
        <v>2177</v>
      </c>
      <c r="B647" s="113">
        <v>7048652900500</v>
      </c>
      <c r="K647" s="140">
        <v>820412</v>
      </c>
      <c r="L647" t="s">
        <v>1578</v>
      </c>
      <c r="M647" s="102" t="str">
        <f t="shared" si="10"/>
        <v>820412-10001-12</v>
      </c>
      <c r="N647" s="180">
        <v>7048652900500</v>
      </c>
    </row>
    <row r="648" spans="1:14" ht="15.75">
      <c r="A648" s="161" t="s">
        <v>2178</v>
      </c>
      <c r="B648" s="113">
        <v>7048652900517</v>
      </c>
      <c r="K648" s="140">
        <v>820412</v>
      </c>
      <c r="L648" t="s">
        <v>1579</v>
      </c>
      <c r="M648" s="102" t="str">
        <f t="shared" si="10"/>
        <v>820412-10001-8</v>
      </c>
      <c r="N648" s="180">
        <v>7048652900517</v>
      </c>
    </row>
    <row r="649" spans="1:14" ht="15.75">
      <c r="A649" s="161" t="s">
        <v>3062</v>
      </c>
      <c r="B649" s="113">
        <v>7048652914255</v>
      </c>
      <c r="K649" s="140">
        <v>820412</v>
      </c>
      <c r="L649" t="s">
        <v>1030</v>
      </c>
      <c r="M649" s="102" t="str">
        <f t="shared" si="10"/>
        <v>820412-10001-S</v>
      </c>
      <c r="N649" s="180">
        <v>7048652914255</v>
      </c>
    </row>
    <row r="650" spans="1:14" ht="15.75">
      <c r="A650" s="161" t="s">
        <v>3063</v>
      </c>
      <c r="B650" s="113">
        <v>7048652914248</v>
      </c>
      <c r="K650" s="140">
        <v>820412</v>
      </c>
      <c r="L650" t="s">
        <v>1031</v>
      </c>
      <c r="M650" s="102" t="str">
        <f t="shared" si="10"/>
        <v>820412-10001-M</v>
      </c>
      <c r="N650" s="180">
        <v>7048652914248</v>
      </c>
    </row>
    <row r="651" spans="1:14" ht="15.75">
      <c r="A651" s="161" t="s">
        <v>3064</v>
      </c>
      <c r="B651" s="113">
        <v>7048652914231</v>
      </c>
      <c r="K651" s="140">
        <v>820412</v>
      </c>
      <c r="L651" t="s">
        <v>1032</v>
      </c>
      <c r="M651" s="102" t="str">
        <f t="shared" si="10"/>
        <v>820412-10001-L</v>
      </c>
      <c r="N651" s="180">
        <v>7048652914231</v>
      </c>
    </row>
    <row r="652" spans="1:14" ht="15.75">
      <c r="A652" s="161" t="s">
        <v>3065</v>
      </c>
      <c r="B652" s="113">
        <v>7048652914262</v>
      </c>
      <c r="K652" s="140">
        <v>820412</v>
      </c>
      <c r="L652" t="s">
        <v>1033</v>
      </c>
      <c r="M652" s="102" t="str">
        <f t="shared" si="10"/>
        <v>820412-10001-XL</v>
      </c>
      <c r="N652" s="180">
        <v>7048652914262</v>
      </c>
    </row>
    <row r="653" spans="1:14" ht="15.75">
      <c r="A653" s="161" t="s">
        <v>2179</v>
      </c>
      <c r="B653" s="113">
        <v>7048652900524</v>
      </c>
      <c r="K653" s="140">
        <v>820412</v>
      </c>
      <c r="L653" t="s">
        <v>1586</v>
      </c>
      <c r="M653" s="102" t="str">
        <f t="shared" si="10"/>
        <v>820412-55504-10</v>
      </c>
      <c r="N653" s="180">
        <v>7048652900524</v>
      </c>
    </row>
    <row r="654" spans="1:14" ht="15.75">
      <c r="A654" s="161" t="s">
        <v>2180</v>
      </c>
      <c r="B654" s="113">
        <v>7048652900531</v>
      </c>
      <c r="K654" s="140">
        <v>820412</v>
      </c>
      <c r="L654" t="s">
        <v>1587</v>
      </c>
      <c r="M654" s="102" t="str">
        <f t="shared" si="10"/>
        <v>820412-55504-12</v>
      </c>
      <c r="N654" s="180">
        <v>7048652900531</v>
      </c>
    </row>
    <row r="655" spans="1:14" ht="15.75">
      <c r="A655" s="161" t="s">
        <v>2181</v>
      </c>
      <c r="B655" s="113">
        <v>7048652900548</v>
      </c>
      <c r="K655" s="140">
        <v>820412</v>
      </c>
      <c r="L655" t="s">
        <v>1588</v>
      </c>
      <c r="M655" s="102" t="str">
        <f t="shared" si="10"/>
        <v>820412-55504-8</v>
      </c>
      <c r="N655" s="180">
        <v>7048652900548</v>
      </c>
    </row>
    <row r="656" spans="1:14" ht="15.75">
      <c r="A656" s="161" t="s">
        <v>3066</v>
      </c>
      <c r="B656" s="113">
        <v>7048652914293</v>
      </c>
      <c r="K656" s="140">
        <v>820412</v>
      </c>
      <c r="L656" t="s">
        <v>1034</v>
      </c>
      <c r="M656" s="102" t="str">
        <f t="shared" si="10"/>
        <v>820412-55504-S</v>
      </c>
      <c r="N656" s="180">
        <v>7048652914293</v>
      </c>
    </row>
    <row r="657" spans="1:14" ht="15.75">
      <c r="A657" s="161" t="s">
        <v>3067</v>
      </c>
      <c r="B657" s="113">
        <v>7048652914286</v>
      </c>
      <c r="K657" s="140">
        <v>820412</v>
      </c>
      <c r="L657" t="s">
        <v>1035</v>
      </c>
      <c r="M657" s="102" t="str">
        <f t="shared" si="10"/>
        <v>820412-55504-M</v>
      </c>
      <c r="N657" s="180">
        <v>7048652914286</v>
      </c>
    </row>
    <row r="658" spans="1:14" ht="15.75">
      <c r="A658" s="161" t="s">
        <v>3068</v>
      </c>
      <c r="B658" s="113">
        <v>7048652914279</v>
      </c>
      <c r="K658" s="140">
        <v>820412</v>
      </c>
      <c r="L658" t="s">
        <v>1036</v>
      </c>
      <c r="M658" s="102" t="str">
        <f t="shared" si="10"/>
        <v>820412-55504-L</v>
      </c>
      <c r="N658" s="180">
        <v>7048652914279</v>
      </c>
    </row>
    <row r="659" spans="1:14" ht="15.75">
      <c r="A659" s="161" t="s">
        <v>3069</v>
      </c>
      <c r="B659" s="113">
        <v>7048652914309</v>
      </c>
      <c r="K659" s="140">
        <v>820412</v>
      </c>
      <c r="L659" t="s">
        <v>1037</v>
      </c>
      <c r="M659" s="102" t="str">
        <f t="shared" si="10"/>
        <v>820412-55504-XL</v>
      </c>
      <c r="N659" s="180">
        <v>7048652914309</v>
      </c>
    </row>
    <row r="660" spans="1:14" ht="15.75">
      <c r="A660" s="161" t="s">
        <v>2182</v>
      </c>
      <c r="B660" s="113">
        <v>7048652900555</v>
      </c>
      <c r="K660" s="140">
        <v>820412</v>
      </c>
      <c r="L660" t="s">
        <v>1580</v>
      </c>
      <c r="M660" s="102" t="str">
        <f t="shared" si="10"/>
        <v>820412-78001-10</v>
      </c>
      <c r="N660" s="180">
        <v>7048652900555</v>
      </c>
    </row>
    <row r="661" spans="1:14" ht="15.75">
      <c r="A661" s="161" t="s">
        <v>2183</v>
      </c>
      <c r="B661" s="113">
        <v>7048652900562</v>
      </c>
      <c r="K661" s="140">
        <v>820412</v>
      </c>
      <c r="L661" t="s">
        <v>1581</v>
      </c>
      <c r="M661" s="102" t="str">
        <f t="shared" si="10"/>
        <v>820412-78001-12</v>
      </c>
      <c r="N661" s="180">
        <v>7048652900562</v>
      </c>
    </row>
    <row r="662" spans="1:14" ht="15.75">
      <c r="A662" s="161" t="s">
        <v>2184</v>
      </c>
      <c r="B662" s="113">
        <v>7048652900579</v>
      </c>
      <c r="K662" s="140">
        <v>820412</v>
      </c>
      <c r="L662" t="s">
        <v>1582</v>
      </c>
      <c r="M662" s="102" t="str">
        <f t="shared" si="10"/>
        <v>820412-78001-8</v>
      </c>
      <c r="N662" s="180">
        <v>7048652900579</v>
      </c>
    </row>
    <row r="663" spans="1:14" ht="15.75">
      <c r="A663" s="161" t="s">
        <v>3070</v>
      </c>
      <c r="B663" s="113">
        <v>7048652914330</v>
      </c>
      <c r="K663" s="140">
        <v>820412</v>
      </c>
      <c r="L663" t="s">
        <v>1516</v>
      </c>
      <c r="M663" s="102" t="str">
        <f t="shared" si="10"/>
        <v>820412-78001-S</v>
      </c>
      <c r="N663" s="180">
        <v>7048652914330</v>
      </c>
    </row>
    <row r="664" spans="1:14" ht="15.75">
      <c r="A664" s="161" t="s">
        <v>3071</v>
      </c>
      <c r="B664" s="113">
        <v>7048652914323</v>
      </c>
      <c r="K664" s="140">
        <v>820412</v>
      </c>
      <c r="L664" t="s">
        <v>1517</v>
      </c>
      <c r="M664" s="102" t="str">
        <f t="shared" si="10"/>
        <v>820412-78001-M</v>
      </c>
      <c r="N664" s="180">
        <v>7048652914323</v>
      </c>
    </row>
    <row r="665" spans="1:14" ht="15.75">
      <c r="A665" s="161" t="s">
        <v>3072</v>
      </c>
      <c r="B665" s="113">
        <v>7048652914316</v>
      </c>
      <c r="K665" s="140">
        <v>820412</v>
      </c>
      <c r="L665" t="s">
        <v>1518</v>
      </c>
      <c r="M665" s="102" t="str">
        <f t="shared" si="10"/>
        <v>820412-78001-L</v>
      </c>
      <c r="N665" s="180">
        <v>7048652914316</v>
      </c>
    </row>
    <row r="666" spans="1:14" ht="15.75">
      <c r="A666" s="161" t="s">
        <v>3073</v>
      </c>
      <c r="B666" s="113">
        <v>7048652914347</v>
      </c>
      <c r="K666" s="140">
        <v>820412</v>
      </c>
      <c r="L666" t="s">
        <v>1519</v>
      </c>
      <c r="M666" s="102" t="str">
        <f t="shared" si="10"/>
        <v>820412-78001-XL</v>
      </c>
      <c r="N666" s="180">
        <v>7048652914347</v>
      </c>
    </row>
    <row r="667" spans="1:14" ht="15.75">
      <c r="A667" s="161" t="s">
        <v>2185</v>
      </c>
      <c r="B667" s="113">
        <v>7048652900586</v>
      </c>
      <c r="K667" s="140">
        <v>820412</v>
      </c>
      <c r="L667" t="s">
        <v>1574</v>
      </c>
      <c r="M667" s="102" t="str">
        <f t="shared" si="10"/>
        <v>820412-99901-10</v>
      </c>
      <c r="N667" s="180">
        <v>7048652900586</v>
      </c>
    </row>
    <row r="668" spans="1:14" ht="15.75">
      <c r="A668" s="161" t="s">
        <v>2186</v>
      </c>
      <c r="B668" s="113">
        <v>7048652900593</v>
      </c>
      <c r="K668" s="140">
        <v>820412</v>
      </c>
      <c r="L668" t="s">
        <v>1575</v>
      </c>
      <c r="M668" s="102" t="str">
        <f t="shared" si="10"/>
        <v>820412-99901-12</v>
      </c>
      <c r="N668" s="180">
        <v>7048652900593</v>
      </c>
    </row>
    <row r="669" spans="1:14" ht="15.75">
      <c r="A669" s="161" t="s">
        <v>2187</v>
      </c>
      <c r="B669" s="113">
        <v>7048652900609</v>
      </c>
      <c r="K669" s="140">
        <v>820412</v>
      </c>
      <c r="L669" t="s">
        <v>1576</v>
      </c>
      <c r="M669" s="102" t="str">
        <f t="shared" si="10"/>
        <v>820412-99901-8</v>
      </c>
      <c r="N669" s="180">
        <v>7048652900609</v>
      </c>
    </row>
    <row r="670" spans="1:14" ht="15.75">
      <c r="A670" s="161" t="s">
        <v>3074</v>
      </c>
      <c r="B670" s="113">
        <v>7048652914378</v>
      </c>
      <c r="K670" s="140">
        <v>820412</v>
      </c>
      <c r="L670" t="s">
        <v>334</v>
      </c>
      <c r="M670" s="102" t="str">
        <f t="shared" si="10"/>
        <v>820412-99901-S</v>
      </c>
      <c r="N670" s="180">
        <v>7048652914378</v>
      </c>
    </row>
    <row r="671" spans="1:14" ht="15.75">
      <c r="A671" s="161" t="s">
        <v>3075</v>
      </c>
      <c r="B671" s="113">
        <v>7048652914361</v>
      </c>
      <c r="K671" s="140">
        <v>820412</v>
      </c>
      <c r="L671" t="s">
        <v>335</v>
      </c>
      <c r="M671" s="102" t="str">
        <f t="shared" si="10"/>
        <v>820412-99901-M</v>
      </c>
      <c r="N671" s="180">
        <v>7048652914361</v>
      </c>
    </row>
    <row r="672" spans="1:14" ht="15.75">
      <c r="A672" s="161" t="s">
        <v>3076</v>
      </c>
      <c r="B672" s="113">
        <v>7048652914354</v>
      </c>
      <c r="K672" s="140">
        <v>820412</v>
      </c>
      <c r="L672" t="s">
        <v>336</v>
      </c>
      <c r="M672" s="102" t="str">
        <f t="shared" si="10"/>
        <v>820412-99901-L</v>
      </c>
      <c r="N672" s="180">
        <v>7048652914354</v>
      </c>
    </row>
    <row r="673" spans="1:14" ht="15.75">
      <c r="A673" s="161" t="s">
        <v>3077</v>
      </c>
      <c r="B673" s="113">
        <v>7048652914385</v>
      </c>
      <c r="K673" s="140">
        <v>820412</v>
      </c>
      <c r="L673" t="s">
        <v>337</v>
      </c>
      <c r="M673" s="102" t="str">
        <f t="shared" si="10"/>
        <v>820412-99901-XL</v>
      </c>
      <c r="N673" s="180">
        <v>7048652914385</v>
      </c>
    </row>
    <row r="674" spans="1:14" ht="15.75">
      <c r="A674" s="161" t="s">
        <v>2188</v>
      </c>
      <c r="B674" s="113">
        <v>7048652900104</v>
      </c>
      <c r="K674" s="140">
        <v>820413</v>
      </c>
      <c r="L674" t="s">
        <v>1577</v>
      </c>
      <c r="M674" s="102" t="str">
        <f t="shared" si="10"/>
        <v>820413-10001-10</v>
      </c>
      <c r="N674" s="180">
        <v>7048652900104</v>
      </c>
    </row>
    <row r="675" spans="1:14" ht="15.75">
      <c r="A675" s="161" t="s">
        <v>2189</v>
      </c>
      <c r="B675" s="113">
        <v>7048652900111</v>
      </c>
      <c r="K675" s="140">
        <v>820413</v>
      </c>
      <c r="L675" t="s">
        <v>1578</v>
      </c>
      <c r="M675" s="102" t="str">
        <f t="shared" si="10"/>
        <v>820413-10001-12</v>
      </c>
      <c r="N675" s="180">
        <v>7048652900111</v>
      </c>
    </row>
    <row r="676" spans="1:14" ht="15.75">
      <c r="A676" s="161" t="s">
        <v>2190</v>
      </c>
      <c r="B676" s="113">
        <v>7048652900128</v>
      </c>
      <c r="K676" s="140">
        <v>820413</v>
      </c>
      <c r="L676" t="s">
        <v>1579</v>
      </c>
      <c r="M676" s="102" t="str">
        <f t="shared" si="10"/>
        <v>820413-10001-8</v>
      </c>
      <c r="N676" s="180">
        <v>7048652900128</v>
      </c>
    </row>
    <row r="677" spans="1:14" ht="15.75">
      <c r="A677" s="161" t="s">
        <v>3078</v>
      </c>
      <c r="B677" s="113">
        <v>7048652914545</v>
      </c>
      <c r="K677" s="140">
        <v>820413</v>
      </c>
      <c r="L677" t="s">
        <v>1039</v>
      </c>
      <c r="M677" s="102" t="str">
        <f t="shared" si="10"/>
        <v>820413-10001-XS</v>
      </c>
      <c r="N677" s="180">
        <v>7048652914545</v>
      </c>
    </row>
    <row r="678" spans="1:14" ht="15.75">
      <c r="A678" s="161" t="s">
        <v>3079</v>
      </c>
      <c r="B678" s="113">
        <v>7048652914538</v>
      </c>
      <c r="K678" s="140">
        <v>820413</v>
      </c>
      <c r="L678" t="s">
        <v>1030</v>
      </c>
      <c r="M678" s="102" t="str">
        <f t="shared" si="10"/>
        <v>820413-10001-S</v>
      </c>
      <c r="N678" s="180">
        <v>7048652914538</v>
      </c>
    </row>
    <row r="679" spans="1:14" ht="15.75">
      <c r="A679" s="161" t="s">
        <v>3080</v>
      </c>
      <c r="B679" s="113">
        <v>7048652914521</v>
      </c>
      <c r="K679" s="140">
        <v>820413</v>
      </c>
      <c r="L679" t="s">
        <v>1031</v>
      </c>
      <c r="M679" s="102" t="str">
        <f t="shared" si="10"/>
        <v>820413-10001-M</v>
      </c>
      <c r="N679" s="180">
        <v>7048652914521</v>
      </c>
    </row>
    <row r="680" spans="1:14" ht="15.75">
      <c r="A680" s="161" t="s">
        <v>3081</v>
      </c>
      <c r="B680" s="113">
        <v>7048652914514</v>
      </c>
      <c r="K680" s="140">
        <v>820413</v>
      </c>
      <c r="L680" t="s">
        <v>1032</v>
      </c>
      <c r="M680" s="102" t="str">
        <f t="shared" si="10"/>
        <v>820413-10001-L</v>
      </c>
      <c r="N680" s="180">
        <v>7048652914514</v>
      </c>
    </row>
    <row r="681" spans="1:14" ht="15.75">
      <c r="A681" s="161" t="s">
        <v>2191</v>
      </c>
      <c r="B681" s="113">
        <v>7048652900135</v>
      </c>
      <c r="K681" s="140">
        <v>820413</v>
      </c>
      <c r="L681" t="s">
        <v>1586</v>
      </c>
      <c r="M681" s="102" t="str">
        <f t="shared" si="10"/>
        <v>820413-55504-10</v>
      </c>
      <c r="N681" s="180">
        <v>7048652900135</v>
      </c>
    </row>
    <row r="682" spans="1:14" ht="15.75">
      <c r="A682" s="161" t="s">
        <v>2192</v>
      </c>
      <c r="B682" s="113">
        <v>7048652900142</v>
      </c>
      <c r="K682" s="140">
        <v>820413</v>
      </c>
      <c r="L682" t="s">
        <v>1587</v>
      </c>
      <c r="M682" s="102" t="str">
        <f t="shared" si="10"/>
        <v>820413-55504-12</v>
      </c>
      <c r="N682" s="180">
        <v>7048652900142</v>
      </c>
    </row>
    <row r="683" spans="1:14" ht="15.75">
      <c r="A683" s="161" t="s">
        <v>2193</v>
      </c>
      <c r="B683" s="113">
        <v>7048652900159</v>
      </c>
      <c r="K683" s="140">
        <v>820413</v>
      </c>
      <c r="L683" t="s">
        <v>1588</v>
      </c>
      <c r="M683" s="102" t="str">
        <f t="shared" si="10"/>
        <v>820413-55504-8</v>
      </c>
      <c r="N683" s="180">
        <v>7048652900159</v>
      </c>
    </row>
    <row r="684" spans="1:14" ht="15.75">
      <c r="A684" s="161" t="s">
        <v>3082</v>
      </c>
      <c r="B684" s="113">
        <v>7048652914460</v>
      </c>
      <c r="K684" s="140">
        <v>820413</v>
      </c>
      <c r="L684" t="s">
        <v>1038</v>
      </c>
      <c r="M684" s="102" t="str">
        <f t="shared" si="10"/>
        <v>820413-55504-XS</v>
      </c>
      <c r="N684" s="180">
        <v>7048652914460</v>
      </c>
    </row>
    <row r="685" spans="1:14" ht="15.75">
      <c r="A685" s="161" t="s">
        <v>3083</v>
      </c>
      <c r="B685" s="113">
        <v>7048652914453</v>
      </c>
      <c r="K685" s="140">
        <v>820413</v>
      </c>
      <c r="L685" t="s">
        <v>1034</v>
      </c>
      <c r="M685" s="102" t="str">
        <f t="shared" si="10"/>
        <v>820413-55504-S</v>
      </c>
      <c r="N685" s="180">
        <v>7048652914453</v>
      </c>
    </row>
    <row r="686" spans="1:14" ht="15.75">
      <c r="A686" s="161" t="s">
        <v>3084</v>
      </c>
      <c r="B686" s="113">
        <v>7048652914446</v>
      </c>
      <c r="K686" s="140">
        <v>820413</v>
      </c>
      <c r="L686" t="s">
        <v>1035</v>
      </c>
      <c r="M686" s="102" t="str">
        <f t="shared" si="10"/>
        <v>820413-55504-M</v>
      </c>
      <c r="N686" s="180">
        <v>7048652914446</v>
      </c>
    </row>
    <row r="687" spans="1:14" ht="15.75">
      <c r="A687" s="161" t="s">
        <v>3085</v>
      </c>
      <c r="B687" s="113">
        <v>7048652914439</v>
      </c>
      <c r="K687" s="140">
        <v>820413</v>
      </c>
      <c r="L687" t="s">
        <v>1036</v>
      </c>
      <c r="M687" s="102" t="str">
        <f t="shared" si="10"/>
        <v>820413-55504-L</v>
      </c>
      <c r="N687" s="180">
        <v>7048652914439</v>
      </c>
    </row>
    <row r="688" spans="1:14" ht="15.75">
      <c r="A688" s="161" t="s">
        <v>2194</v>
      </c>
      <c r="B688" s="113">
        <v>7048652900166</v>
      </c>
      <c r="K688" s="140">
        <v>820413</v>
      </c>
      <c r="L688" t="s">
        <v>1574</v>
      </c>
      <c r="M688" s="102" t="str">
        <f t="shared" si="10"/>
        <v>820413-99901-10</v>
      </c>
      <c r="N688" s="180">
        <v>7048652900166</v>
      </c>
    </row>
    <row r="689" spans="1:14" ht="15.75">
      <c r="A689" s="161" t="s">
        <v>2195</v>
      </c>
      <c r="B689" s="113">
        <v>7048652900173</v>
      </c>
      <c r="K689" s="140">
        <v>820413</v>
      </c>
      <c r="L689" t="s">
        <v>1575</v>
      </c>
      <c r="M689" s="102" t="str">
        <f t="shared" si="10"/>
        <v>820413-99901-12</v>
      </c>
      <c r="N689" s="180">
        <v>7048652900173</v>
      </c>
    </row>
    <row r="690" spans="1:14" ht="15.75">
      <c r="A690" s="161" t="s">
        <v>2196</v>
      </c>
      <c r="B690" s="113">
        <v>7048652900180</v>
      </c>
      <c r="K690" s="140">
        <v>820413</v>
      </c>
      <c r="L690" t="s">
        <v>1576</v>
      </c>
      <c r="M690" s="102" t="str">
        <f t="shared" si="10"/>
        <v>820413-99901-8</v>
      </c>
      <c r="N690" s="180">
        <v>7048652900180</v>
      </c>
    </row>
    <row r="691" spans="1:14" ht="15.75">
      <c r="A691" s="161" t="s">
        <v>3086</v>
      </c>
      <c r="B691" s="113">
        <v>7048652914507</v>
      </c>
      <c r="K691" s="140">
        <v>820413</v>
      </c>
      <c r="L691" t="s">
        <v>338</v>
      </c>
      <c r="M691" s="102" t="str">
        <f t="shared" si="10"/>
        <v>820413-99901-XS</v>
      </c>
      <c r="N691" s="180">
        <v>7048652914507</v>
      </c>
    </row>
    <row r="692" spans="1:14" ht="15.75">
      <c r="A692" s="161" t="s">
        <v>3087</v>
      </c>
      <c r="B692" s="113">
        <v>7048652914491</v>
      </c>
      <c r="K692" s="140">
        <v>820413</v>
      </c>
      <c r="L692" t="s">
        <v>334</v>
      </c>
      <c r="M692" s="102" t="str">
        <f t="shared" si="10"/>
        <v>820413-99901-S</v>
      </c>
      <c r="N692" s="180">
        <v>7048652914491</v>
      </c>
    </row>
    <row r="693" spans="1:14" ht="15.75">
      <c r="A693" s="161" t="s">
        <v>3088</v>
      </c>
      <c r="B693" s="113">
        <v>7048652914484</v>
      </c>
      <c r="K693" s="140">
        <v>820413</v>
      </c>
      <c r="L693" t="s">
        <v>335</v>
      </c>
      <c r="M693" s="102" t="str">
        <f t="shared" si="10"/>
        <v>820413-99901-M</v>
      </c>
      <c r="N693" s="180">
        <v>7048652914484</v>
      </c>
    </row>
    <row r="694" spans="1:14" ht="15.75">
      <c r="A694" s="161" t="s">
        <v>3089</v>
      </c>
      <c r="B694" s="113">
        <v>7048652914477</v>
      </c>
      <c r="K694" s="140">
        <v>820413</v>
      </c>
      <c r="L694" t="s">
        <v>336</v>
      </c>
      <c r="M694" s="102" t="str">
        <f t="shared" si="10"/>
        <v>820413-99901-L</v>
      </c>
      <c r="N694" s="180">
        <v>7048652914477</v>
      </c>
    </row>
    <row r="695" spans="1:14" ht="15.75">
      <c r="A695" s="161" t="s">
        <v>2197</v>
      </c>
      <c r="B695" s="113">
        <v>7048652901217</v>
      </c>
      <c r="K695" s="140">
        <v>820414</v>
      </c>
      <c r="L695" t="s">
        <v>1590</v>
      </c>
      <c r="M695" s="102" t="str">
        <f t="shared" si="10"/>
        <v>820414-10001-3537</v>
      </c>
      <c r="N695" s="180">
        <v>7048652901217</v>
      </c>
    </row>
    <row r="696" spans="1:14" ht="15.75">
      <c r="A696" s="161" t="s">
        <v>2198</v>
      </c>
      <c r="B696" s="113">
        <v>7048652901224</v>
      </c>
      <c r="K696" s="140">
        <v>820414</v>
      </c>
      <c r="L696" t="s">
        <v>1591</v>
      </c>
      <c r="M696" s="102" t="str">
        <f t="shared" si="10"/>
        <v>820414-10001-3840</v>
      </c>
      <c r="N696" s="180">
        <v>7048652901224</v>
      </c>
    </row>
    <row r="697" spans="1:14" ht="15.75">
      <c r="A697" s="161" t="s">
        <v>2199</v>
      </c>
      <c r="B697" s="113">
        <v>7048652901231</v>
      </c>
      <c r="K697" s="140">
        <v>820414</v>
      </c>
      <c r="L697" t="s">
        <v>1592</v>
      </c>
      <c r="M697" s="102" t="str">
        <f t="shared" si="10"/>
        <v>820414-10001-4143</v>
      </c>
      <c r="N697" s="180">
        <v>7048652901231</v>
      </c>
    </row>
    <row r="698" spans="1:14" ht="15.75">
      <c r="A698" s="161" t="s">
        <v>2200</v>
      </c>
      <c r="B698" s="113">
        <v>7048652901248</v>
      </c>
      <c r="K698" s="140">
        <v>820414</v>
      </c>
      <c r="L698" t="s">
        <v>1593</v>
      </c>
      <c r="M698" s="102" t="str">
        <f t="shared" si="10"/>
        <v>820414-10001-4446</v>
      </c>
      <c r="N698" s="180">
        <v>7048652901248</v>
      </c>
    </row>
    <row r="699" spans="1:14" ht="15.75">
      <c r="A699" s="161" t="s">
        <v>2201</v>
      </c>
      <c r="B699" s="113">
        <v>7048652901255</v>
      </c>
      <c r="K699" s="140">
        <v>820414</v>
      </c>
      <c r="L699" t="s">
        <v>1594</v>
      </c>
      <c r="M699" s="102" t="str">
        <f t="shared" si="10"/>
        <v>820414-78001-3537</v>
      </c>
      <c r="N699" s="180">
        <v>7048652901255</v>
      </c>
    </row>
    <row r="700" spans="1:14" ht="15.75">
      <c r="A700" s="161" t="s">
        <v>2202</v>
      </c>
      <c r="B700" s="113">
        <v>7048652901262</v>
      </c>
      <c r="K700" s="140">
        <v>820414</v>
      </c>
      <c r="L700" t="s">
        <v>1595</v>
      </c>
      <c r="M700" s="102" t="str">
        <f t="shared" si="10"/>
        <v>820414-78001-3840</v>
      </c>
      <c r="N700" s="180">
        <v>7048652901262</v>
      </c>
    </row>
    <row r="701" spans="1:14" ht="15.75">
      <c r="A701" s="161" t="s">
        <v>2203</v>
      </c>
      <c r="B701" s="113">
        <v>7048652901279</v>
      </c>
      <c r="K701" s="140">
        <v>820414</v>
      </c>
      <c r="L701" t="s">
        <v>1596</v>
      </c>
      <c r="M701" s="102" t="str">
        <f t="shared" si="10"/>
        <v>820414-78001-4143</v>
      </c>
      <c r="N701" s="180">
        <v>7048652901279</v>
      </c>
    </row>
    <row r="702" spans="1:14" ht="15.75">
      <c r="A702" s="161" t="s">
        <v>2204</v>
      </c>
      <c r="B702" s="113">
        <v>7048652901286</v>
      </c>
      <c r="K702" s="140">
        <v>820414</v>
      </c>
      <c r="L702" t="s">
        <v>1597</v>
      </c>
      <c r="M702" s="102" t="str">
        <f t="shared" si="10"/>
        <v>820414-78001-4446</v>
      </c>
      <c r="N702" s="180">
        <v>7048652901286</v>
      </c>
    </row>
    <row r="703" spans="1:14" ht="15.75">
      <c r="A703" s="161" t="s">
        <v>2205</v>
      </c>
      <c r="B703" s="113">
        <v>7048652901293</v>
      </c>
      <c r="K703" s="140">
        <v>820414</v>
      </c>
      <c r="L703" t="s">
        <v>1452</v>
      </c>
      <c r="M703" s="102" t="str">
        <f t="shared" si="10"/>
        <v>820414-99901-3537</v>
      </c>
      <c r="N703" s="180">
        <v>7048652901293</v>
      </c>
    </row>
    <row r="704" spans="1:14" ht="15.75">
      <c r="A704" s="161" t="s">
        <v>2206</v>
      </c>
      <c r="B704" s="113">
        <v>7048652901309</v>
      </c>
      <c r="K704" s="140">
        <v>820414</v>
      </c>
      <c r="L704" t="s">
        <v>1453</v>
      </c>
      <c r="M704" s="102" t="str">
        <f t="shared" si="10"/>
        <v>820414-99901-3840</v>
      </c>
      <c r="N704" s="180">
        <v>7048652901309</v>
      </c>
    </row>
    <row r="705" spans="1:14" ht="15.75">
      <c r="A705" s="161" t="s">
        <v>2207</v>
      </c>
      <c r="B705" s="113">
        <v>7048652901316</v>
      </c>
      <c r="K705" s="140">
        <v>820414</v>
      </c>
      <c r="L705" t="s">
        <v>1454</v>
      </c>
      <c r="M705" s="102" t="str">
        <f t="shared" si="10"/>
        <v>820414-99901-4143</v>
      </c>
      <c r="N705" s="180">
        <v>7048652901316</v>
      </c>
    </row>
    <row r="706" spans="1:14" ht="15.75">
      <c r="A706" s="161" t="s">
        <v>2208</v>
      </c>
      <c r="B706" s="113">
        <v>7048652901323</v>
      </c>
      <c r="K706" s="140">
        <v>820414</v>
      </c>
      <c r="L706" t="s">
        <v>1455</v>
      </c>
      <c r="M706" s="102" t="str">
        <f t="shared" si="10"/>
        <v>820414-99901-4446</v>
      </c>
      <c r="N706" s="180">
        <v>7048652901323</v>
      </c>
    </row>
    <row r="707" spans="1:14" ht="15.75">
      <c r="A707" s="161" t="s">
        <v>2209</v>
      </c>
      <c r="B707" s="113">
        <v>7048652902603</v>
      </c>
      <c r="K707" s="140">
        <v>820415</v>
      </c>
      <c r="L707" t="s">
        <v>1590</v>
      </c>
      <c r="M707" s="102" t="str">
        <f t="shared" ref="M707:M770" si="11">CONCATENATE(K707,"-",L707)</f>
        <v>820415-10001-3537</v>
      </c>
      <c r="N707" s="180">
        <v>7048652902603</v>
      </c>
    </row>
    <row r="708" spans="1:14" ht="15.75">
      <c r="A708" s="161" t="s">
        <v>2210</v>
      </c>
      <c r="B708" s="113">
        <v>7048652902610</v>
      </c>
      <c r="K708" s="140">
        <v>820415</v>
      </c>
      <c r="L708" t="s">
        <v>1591</v>
      </c>
      <c r="M708" s="102" t="str">
        <f t="shared" si="11"/>
        <v>820415-10001-3840</v>
      </c>
      <c r="N708" s="180">
        <v>7048652902610</v>
      </c>
    </row>
    <row r="709" spans="1:14" ht="15.75">
      <c r="A709" s="161" t="s">
        <v>2211</v>
      </c>
      <c r="B709" s="113">
        <v>7048652902627</v>
      </c>
      <c r="K709" s="140">
        <v>820415</v>
      </c>
      <c r="L709" t="s">
        <v>1592</v>
      </c>
      <c r="M709" s="102" t="str">
        <f t="shared" si="11"/>
        <v>820415-10001-4143</v>
      </c>
      <c r="N709" s="180">
        <v>7048652902627</v>
      </c>
    </row>
    <row r="710" spans="1:14" ht="15.75">
      <c r="A710" s="161" t="s">
        <v>2212</v>
      </c>
      <c r="B710" s="113">
        <v>7048652902634</v>
      </c>
      <c r="K710" s="140">
        <v>820415</v>
      </c>
      <c r="L710" t="s">
        <v>1593</v>
      </c>
      <c r="M710" s="102" t="str">
        <f t="shared" si="11"/>
        <v>820415-10001-4446</v>
      </c>
      <c r="N710" s="180">
        <v>7048652902634</v>
      </c>
    </row>
    <row r="711" spans="1:14" ht="15.75">
      <c r="A711" s="161" t="s">
        <v>2213</v>
      </c>
      <c r="B711" s="113">
        <v>7048652902641</v>
      </c>
      <c r="K711" s="140">
        <v>820415</v>
      </c>
      <c r="L711" t="s">
        <v>1599</v>
      </c>
      <c r="M711" s="102" t="str">
        <f t="shared" si="11"/>
        <v>820415-88000-3537</v>
      </c>
      <c r="N711" s="180">
        <v>7048652902641</v>
      </c>
    </row>
    <row r="712" spans="1:14" ht="15.75">
      <c r="A712" s="161" t="s">
        <v>2214</v>
      </c>
      <c r="B712" s="113">
        <v>7048652902658</v>
      </c>
      <c r="K712" s="140">
        <v>820415</v>
      </c>
      <c r="L712" t="s">
        <v>1600</v>
      </c>
      <c r="M712" s="102" t="str">
        <f t="shared" si="11"/>
        <v>820415-88000-3840</v>
      </c>
      <c r="N712" s="180">
        <v>7048652902658</v>
      </c>
    </row>
    <row r="713" spans="1:14" ht="15.75">
      <c r="A713" s="161" t="s">
        <v>2215</v>
      </c>
      <c r="B713" s="113">
        <v>7048652902665</v>
      </c>
      <c r="K713" s="140">
        <v>820415</v>
      </c>
      <c r="L713" t="s">
        <v>1601</v>
      </c>
      <c r="M713" s="102" t="str">
        <f t="shared" si="11"/>
        <v>820415-88000-4143</v>
      </c>
      <c r="N713" s="180">
        <v>7048652902665</v>
      </c>
    </row>
    <row r="714" spans="1:14" ht="15.75">
      <c r="A714" s="161" t="s">
        <v>2216</v>
      </c>
      <c r="B714" s="113">
        <v>7048652902672</v>
      </c>
      <c r="K714" s="140">
        <v>820415</v>
      </c>
      <c r="L714" t="s">
        <v>1602</v>
      </c>
      <c r="M714" s="102" t="str">
        <f t="shared" si="11"/>
        <v>820415-88000-4446</v>
      </c>
      <c r="N714" s="180">
        <v>7048652902672</v>
      </c>
    </row>
    <row r="715" spans="1:14" ht="15.75">
      <c r="A715" s="161" t="s">
        <v>2217</v>
      </c>
      <c r="B715" s="113">
        <v>7048652902689</v>
      </c>
      <c r="K715" s="140">
        <v>820415</v>
      </c>
      <c r="L715" t="s">
        <v>1452</v>
      </c>
      <c r="M715" s="102" t="str">
        <f t="shared" si="11"/>
        <v>820415-99901-3537</v>
      </c>
      <c r="N715" s="180">
        <v>7048652902689</v>
      </c>
    </row>
    <row r="716" spans="1:14" ht="15.75">
      <c r="A716" s="161" t="s">
        <v>2218</v>
      </c>
      <c r="B716" s="113">
        <v>7048652902696</v>
      </c>
      <c r="K716" s="140">
        <v>820415</v>
      </c>
      <c r="L716" t="s">
        <v>1453</v>
      </c>
      <c r="M716" s="102" t="str">
        <f t="shared" si="11"/>
        <v>820415-99901-3840</v>
      </c>
      <c r="N716" s="180">
        <v>7048652902696</v>
      </c>
    </row>
    <row r="717" spans="1:14" ht="15.75">
      <c r="A717" s="161" t="s">
        <v>2219</v>
      </c>
      <c r="B717" s="113">
        <v>7048652902702</v>
      </c>
      <c r="K717" s="140">
        <v>820415</v>
      </c>
      <c r="L717" t="s">
        <v>1454</v>
      </c>
      <c r="M717" s="102" t="str">
        <f t="shared" si="11"/>
        <v>820415-99901-4143</v>
      </c>
      <c r="N717" s="180">
        <v>7048652902702</v>
      </c>
    </row>
    <row r="718" spans="1:14" ht="15.75">
      <c r="A718" s="161" t="s">
        <v>2220</v>
      </c>
      <c r="B718" s="113">
        <v>7048652902719</v>
      </c>
      <c r="K718" s="140">
        <v>820415</v>
      </c>
      <c r="L718" t="s">
        <v>1455</v>
      </c>
      <c r="M718" s="102" t="str">
        <f t="shared" si="11"/>
        <v>820415-99901-4446</v>
      </c>
      <c r="N718" s="180">
        <v>7048652902719</v>
      </c>
    </row>
    <row r="719" spans="1:14" ht="15.75">
      <c r="A719" s="161" t="s">
        <v>2221</v>
      </c>
      <c r="B719" s="113">
        <v>7048652902740</v>
      </c>
      <c r="K719" s="140">
        <v>820416</v>
      </c>
      <c r="L719" t="s">
        <v>1445</v>
      </c>
      <c r="M719" s="102" t="str">
        <f t="shared" si="11"/>
        <v>820416-20100-S</v>
      </c>
      <c r="N719" s="180">
        <v>7048652902740</v>
      </c>
    </row>
    <row r="720" spans="1:14" ht="15.75">
      <c r="A720" s="161" t="s">
        <v>2222</v>
      </c>
      <c r="B720" s="113">
        <v>7048652902733</v>
      </c>
      <c r="K720" s="140">
        <v>820416</v>
      </c>
      <c r="L720" t="s">
        <v>1446</v>
      </c>
      <c r="M720" s="102" t="str">
        <f t="shared" si="11"/>
        <v>820416-20100-M</v>
      </c>
      <c r="N720" s="180">
        <v>7048652902733</v>
      </c>
    </row>
    <row r="721" spans="1:14" ht="15.75">
      <c r="A721" s="161" t="s">
        <v>2223</v>
      </c>
      <c r="B721" s="113">
        <v>7048652902726</v>
      </c>
      <c r="K721" s="140">
        <v>820416</v>
      </c>
      <c r="L721" t="s">
        <v>1447</v>
      </c>
      <c r="M721" s="102" t="str">
        <f t="shared" si="11"/>
        <v>820416-20100-L</v>
      </c>
      <c r="N721" s="180">
        <v>7048652902726</v>
      </c>
    </row>
    <row r="722" spans="1:14" ht="15.75">
      <c r="A722" s="161" t="s">
        <v>2224</v>
      </c>
      <c r="B722" s="113">
        <v>7048652902757</v>
      </c>
      <c r="K722" s="140">
        <v>820416</v>
      </c>
      <c r="L722" t="s">
        <v>1448</v>
      </c>
      <c r="M722" s="102" t="str">
        <f t="shared" si="11"/>
        <v>820416-20100-XL</v>
      </c>
      <c r="N722" s="180">
        <v>7048652902757</v>
      </c>
    </row>
    <row r="723" spans="1:14" ht="15.75">
      <c r="A723" s="161" t="s">
        <v>2225</v>
      </c>
      <c r="B723" s="113">
        <v>7048652902153</v>
      </c>
      <c r="K723" s="140">
        <v>820416</v>
      </c>
      <c r="L723" t="s">
        <v>334</v>
      </c>
      <c r="M723" s="102" t="str">
        <f t="shared" si="11"/>
        <v>820416-99901-S</v>
      </c>
      <c r="N723" s="180">
        <v>7048652902153</v>
      </c>
    </row>
    <row r="724" spans="1:14" ht="15.75">
      <c r="A724" s="161" t="s">
        <v>2226</v>
      </c>
      <c r="B724" s="113">
        <v>7048652902146</v>
      </c>
      <c r="K724" s="140">
        <v>820416</v>
      </c>
      <c r="L724" t="s">
        <v>335</v>
      </c>
      <c r="M724" s="102" t="str">
        <f t="shared" si="11"/>
        <v>820416-99901-M</v>
      </c>
      <c r="N724" s="180">
        <v>7048652902146</v>
      </c>
    </row>
    <row r="725" spans="1:14" ht="15.75">
      <c r="A725" s="161" t="s">
        <v>2227</v>
      </c>
      <c r="B725" s="113">
        <v>7048652902139</v>
      </c>
      <c r="K725" s="140">
        <v>820416</v>
      </c>
      <c r="L725" t="s">
        <v>336</v>
      </c>
      <c r="M725" s="102" t="str">
        <f t="shared" si="11"/>
        <v>820416-99901-L</v>
      </c>
      <c r="N725" s="180">
        <v>7048652902139</v>
      </c>
    </row>
    <row r="726" spans="1:14" ht="15.75">
      <c r="A726" s="161" t="s">
        <v>2228</v>
      </c>
      <c r="B726" s="113">
        <v>7048652902160</v>
      </c>
      <c r="K726" s="140">
        <v>820416</v>
      </c>
      <c r="L726" t="s">
        <v>337</v>
      </c>
      <c r="M726" s="102" t="str">
        <f t="shared" si="11"/>
        <v>820416-99901-XL</v>
      </c>
      <c r="N726" s="180">
        <v>7048652902160</v>
      </c>
    </row>
    <row r="727" spans="1:14" ht="15.75">
      <c r="A727" s="161" t="s">
        <v>2229</v>
      </c>
      <c r="B727" s="113">
        <v>7048652902481</v>
      </c>
      <c r="K727" s="140">
        <v>820417</v>
      </c>
      <c r="L727" t="s">
        <v>1449</v>
      </c>
      <c r="M727" s="102" t="str">
        <f t="shared" si="11"/>
        <v>820417-20100-XS</v>
      </c>
      <c r="N727" s="180">
        <v>7048652902481</v>
      </c>
    </row>
    <row r="728" spans="1:14" ht="15.75">
      <c r="A728" s="161" t="s">
        <v>2230</v>
      </c>
      <c r="B728" s="113">
        <v>7048652902474</v>
      </c>
      <c r="K728" s="140">
        <v>820417</v>
      </c>
      <c r="L728" t="s">
        <v>1445</v>
      </c>
      <c r="M728" s="102" t="str">
        <f t="shared" si="11"/>
        <v>820417-20100-S</v>
      </c>
      <c r="N728" s="180">
        <v>7048652902474</v>
      </c>
    </row>
    <row r="729" spans="1:14" ht="15.75">
      <c r="A729" s="161" t="s">
        <v>2231</v>
      </c>
      <c r="B729" s="113">
        <v>7048652902467</v>
      </c>
      <c r="K729" s="140">
        <v>820417</v>
      </c>
      <c r="L729" t="s">
        <v>1446</v>
      </c>
      <c r="M729" s="102" t="str">
        <f t="shared" si="11"/>
        <v>820417-20100-M</v>
      </c>
      <c r="N729" s="180">
        <v>7048652902467</v>
      </c>
    </row>
    <row r="730" spans="1:14" ht="15.75">
      <c r="A730" s="161" t="s">
        <v>2232</v>
      </c>
      <c r="B730" s="113">
        <v>7048652902450</v>
      </c>
      <c r="K730" s="140">
        <v>820417</v>
      </c>
      <c r="L730" t="s">
        <v>1447</v>
      </c>
      <c r="M730" s="102" t="str">
        <f t="shared" si="11"/>
        <v>820417-20100-L</v>
      </c>
      <c r="N730" s="180">
        <v>7048652902450</v>
      </c>
    </row>
    <row r="731" spans="1:14" ht="15.75">
      <c r="A731" s="161" t="s">
        <v>2233</v>
      </c>
      <c r="B731" s="113">
        <v>7048652901767</v>
      </c>
      <c r="K731" s="140">
        <v>820417</v>
      </c>
      <c r="L731" t="s">
        <v>338</v>
      </c>
      <c r="M731" s="102" t="str">
        <f t="shared" si="11"/>
        <v>820417-99901-XS</v>
      </c>
      <c r="N731" s="180">
        <v>7048652901767</v>
      </c>
    </row>
    <row r="732" spans="1:14" ht="15.75">
      <c r="A732" s="161" t="s">
        <v>2234</v>
      </c>
      <c r="B732" s="113">
        <v>7048652901750</v>
      </c>
      <c r="K732" s="140">
        <v>820417</v>
      </c>
      <c r="L732" t="s">
        <v>334</v>
      </c>
      <c r="M732" s="102" t="str">
        <f t="shared" si="11"/>
        <v>820417-99901-S</v>
      </c>
      <c r="N732" s="180">
        <v>7048652901750</v>
      </c>
    </row>
    <row r="733" spans="1:14" ht="15.75">
      <c r="A733" s="161" t="s">
        <v>2235</v>
      </c>
      <c r="B733" s="113">
        <v>7048652901743</v>
      </c>
      <c r="K733" s="140">
        <v>820417</v>
      </c>
      <c r="L733" t="s">
        <v>335</v>
      </c>
      <c r="M733" s="102" t="str">
        <f t="shared" si="11"/>
        <v>820417-99901-M</v>
      </c>
      <c r="N733" s="180">
        <v>7048652901743</v>
      </c>
    </row>
    <row r="734" spans="1:14" ht="15.75">
      <c r="A734" s="161" t="s">
        <v>2236</v>
      </c>
      <c r="B734" s="113">
        <v>7048652901736</v>
      </c>
      <c r="K734" s="140">
        <v>820417</v>
      </c>
      <c r="L734" t="s">
        <v>336</v>
      </c>
      <c r="M734" s="102" t="str">
        <f t="shared" si="11"/>
        <v>820417-99901-L</v>
      </c>
      <c r="N734" s="180">
        <v>7048652901736</v>
      </c>
    </row>
    <row r="735" spans="1:14" ht="15.75">
      <c r="A735" s="161" t="s">
        <v>2237</v>
      </c>
      <c r="B735" s="113">
        <v>7048652902191</v>
      </c>
      <c r="K735" s="140">
        <v>820418</v>
      </c>
      <c r="L735" t="s">
        <v>1445</v>
      </c>
      <c r="M735" s="102" t="str">
        <f t="shared" si="11"/>
        <v>820418-20100-S</v>
      </c>
      <c r="N735" s="180">
        <v>7048652902191</v>
      </c>
    </row>
    <row r="736" spans="1:14" ht="15.75">
      <c r="A736" s="161" t="s">
        <v>2238</v>
      </c>
      <c r="B736" s="113">
        <v>7048652902184</v>
      </c>
      <c r="K736" s="140">
        <v>820418</v>
      </c>
      <c r="L736" t="s">
        <v>1446</v>
      </c>
      <c r="M736" s="102" t="str">
        <f t="shared" si="11"/>
        <v>820418-20100-M</v>
      </c>
      <c r="N736" s="180">
        <v>7048652902184</v>
      </c>
    </row>
    <row r="737" spans="1:14" ht="15.75">
      <c r="A737" s="161" t="s">
        <v>2239</v>
      </c>
      <c r="B737" s="113">
        <v>7048652902177</v>
      </c>
      <c r="K737" s="140">
        <v>820418</v>
      </c>
      <c r="L737" t="s">
        <v>1447</v>
      </c>
      <c r="M737" s="102" t="str">
        <f t="shared" si="11"/>
        <v>820418-20100-L</v>
      </c>
      <c r="N737" s="180">
        <v>7048652902177</v>
      </c>
    </row>
    <row r="738" spans="1:14" ht="15.75">
      <c r="A738" s="161" t="s">
        <v>2240</v>
      </c>
      <c r="B738" s="113">
        <v>7048652902207</v>
      </c>
      <c r="K738" s="140">
        <v>820418</v>
      </c>
      <c r="L738" t="s">
        <v>1448</v>
      </c>
      <c r="M738" s="102" t="str">
        <f t="shared" si="11"/>
        <v>820418-20100-XL</v>
      </c>
      <c r="N738" s="180">
        <v>7048652902207</v>
      </c>
    </row>
    <row r="739" spans="1:14" ht="15.75">
      <c r="A739" s="161" t="s">
        <v>2241</v>
      </c>
      <c r="B739" s="113">
        <v>7048652902238</v>
      </c>
      <c r="K739" s="140">
        <v>820418</v>
      </c>
      <c r="L739" t="s">
        <v>334</v>
      </c>
      <c r="M739" s="102" t="str">
        <f t="shared" si="11"/>
        <v>820418-99901-S</v>
      </c>
      <c r="N739" s="180">
        <v>7048652902238</v>
      </c>
    </row>
    <row r="740" spans="1:14" ht="15.75">
      <c r="A740" s="161" t="s">
        <v>2242</v>
      </c>
      <c r="B740" s="113">
        <v>7048652902221</v>
      </c>
      <c r="K740" s="140">
        <v>820418</v>
      </c>
      <c r="L740" t="s">
        <v>335</v>
      </c>
      <c r="M740" s="102" t="str">
        <f t="shared" si="11"/>
        <v>820418-99901-M</v>
      </c>
      <c r="N740" s="180">
        <v>7048652902221</v>
      </c>
    </row>
    <row r="741" spans="1:14" ht="15.75">
      <c r="A741" s="161" t="s">
        <v>2243</v>
      </c>
      <c r="B741" s="113">
        <v>7048652902214</v>
      </c>
      <c r="K741" s="140">
        <v>820418</v>
      </c>
      <c r="L741" t="s">
        <v>336</v>
      </c>
      <c r="M741" s="102" t="str">
        <f t="shared" si="11"/>
        <v>820418-99901-L</v>
      </c>
      <c r="N741" s="180">
        <v>7048652902214</v>
      </c>
    </row>
    <row r="742" spans="1:14" ht="15.75">
      <c r="A742" s="161" t="s">
        <v>2244</v>
      </c>
      <c r="B742" s="113">
        <v>7048652902245</v>
      </c>
      <c r="K742" s="140">
        <v>820418</v>
      </c>
      <c r="L742" t="s">
        <v>337</v>
      </c>
      <c r="M742" s="102" t="str">
        <f t="shared" si="11"/>
        <v>820418-99901-XL</v>
      </c>
      <c r="N742" s="180">
        <v>7048652902245</v>
      </c>
    </row>
    <row r="743" spans="1:14" ht="15.75">
      <c r="A743" s="161" t="s">
        <v>2245</v>
      </c>
      <c r="B743" s="113">
        <v>7048652856319</v>
      </c>
      <c r="K743" s="140">
        <v>820419</v>
      </c>
      <c r="L743" t="s">
        <v>1030</v>
      </c>
      <c r="M743" s="102" t="str">
        <f t="shared" si="11"/>
        <v>820419-10001-S</v>
      </c>
      <c r="N743" s="180">
        <v>7048652856319</v>
      </c>
    </row>
    <row r="744" spans="1:14" ht="15.75">
      <c r="A744" s="161" t="s">
        <v>2246</v>
      </c>
      <c r="B744" s="113">
        <v>7048652856326</v>
      </c>
      <c r="K744" s="140">
        <v>820419</v>
      </c>
      <c r="L744" t="s">
        <v>1031</v>
      </c>
      <c r="M744" s="102" t="str">
        <f t="shared" si="11"/>
        <v>820419-10001-M</v>
      </c>
      <c r="N744" s="180">
        <v>7048652856326</v>
      </c>
    </row>
    <row r="745" spans="1:14" ht="15.75">
      <c r="A745" s="161" t="s">
        <v>2247</v>
      </c>
      <c r="B745" s="113">
        <v>7048652856333</v>
      </c>
      <c r="K745" s="140">
        <v>820419</v>
      </c>
      <c r="L745" t="s">
        <v>1032</v>
      </c>
      <c r="M745" s="102" t="str">
        <f t="shared" si="11"/>
        <v>820419-10001-L</v>
      </c>
      <c r="N745" s="180">
        <v>7048652856333</v>
      </c>
    </row>
    <row r="746" spans="1:14" ht="15.75">
      <c r="A746" s="161" t="s">
        <v>2248</v>
      </c>
      <c r="B746" s="113">
        <v>7048652856340</v>
      </c>
      <c r="K746" s="140">
        <v>820419</v>
      </c>
      <c r="L746" t="s">
        <v>1033</v>
      </c>
      <c r="M746" s="102" t="str">
        <f t="shared" si="11"/>
        <v>820419-10001-XL</v>
      </c>
      <c r="N746" s="180">
        <v>7048652856340</v>
      </c>
    </row>
    <row r="747" spans="1:14" ht="15.75">
      <c r="A747" s="161" t="s">
        <v>2249</v>
      </c>
      <c r="B747" s="113">
        <v>7048652901873</v>
      </c>
      <c r="K747" s="140">
        <v>820419</v>
      </c>
      <c r="L747" t="s">
        <v>1607</v>
      </c>
      <c r="M747" s="102" t="str">
        <f t="shared" si="11"/>
        <v>820419-44003-S</v>
      </c>
      <c r="N747" s="180">
        <v>7048652901873</v>
      </c>
    </row>
    <row r="748" spans="1:14" ht="15.75">
      <c r="A748" s="161" t="s">
        <v>2250</v>
      </c>
      <c r="B748" s="113">
        <v>7048652901866</v>
      </c>
      <c r="K748" s="140">
        <v>820419</v>
      </c>
      <c r="L748" t="s">
        <v>1608</v>
      </c>
      <c r="M748" s="102" t="str">
        <f t="shared" si="11"/>
        <v>820419-44003-M</v>
      </c>
      <c r="N748" s="180">
        <v>7048652901866</v>
      </c>
    </row>
    <row r="749" spans="1:14" ht="15.75">
      <c r="A749" s="161" t="s">
        <v>2251</v>
      </c>
      <c r="B749" s="113">
        <v>7048652901859</v>
      </c>
      <c r="K749" s="140">
        <v>820419</v>
      </c>
      <c r="L749" t="s">
        <v>1609</v>
      </c>
      <c r="M749" s="102" t="str">
        <f t="shared" si="11"/>
        <v>820419-44003-L</v>
      </c>
      <c r="N749" s="180">
        <v>7048652901859</v>
      </c>
    </row>
    <row r="750" spans="1:14" ht="15.75">
      <c r="A750" s="161" t="s">
        <v>2252</v>
      </c>
      <c r="B750" s="113">
        <v>7048652901880</v>
      </c>
      <c r="K750" s="140">
        <v>820419</v>
      </c>
      <c r="L750" t="s">
        <v>1610</v>
      </c>
      <c r="M750" s="102" t="str">
        <f t="shared" si="11"/>
        <v>820419-44003-XL</v>
      </c>
      <c r="N750" s="180">
        <v>7048652901880</v>
      </c>
    </row>
    <row r="751" spans="1:14" ht="15.75">
      <c r="A751" s="161" t="s">
        <v>2253</v>
      </c>
      <c r="B751" s="113">
        <v>7048652902351</v>
      </c>
      <c r="K751" s="140">
        <v>820419</v>
      </c>
      <c r="L751" t="s">
        <v>1611</v>
      </c>
      <c r="M751" s="102" t="str">
        <f t="shared" si="11"/>
        <v>820419-88202-S</v>
      </c>
      <c r="N751" s="180">
        <v>7048652902351</v>
      </c>
    </row>
    <row r="752" spans="1:14" ht="15.75">
      <c r="A752" s="161" t="s">
        <v>2254</v>
      </c>
      <c r="B752" s="113">
        <v>7048652902344</v>
      </c>
      <c r="K752" s="140">
        <v>820419</v>
      </c>
      <c r="L752" t="s">
        <v>1612</v>
      </c>
      <c r="M752" s="102" t="str">
        <f t="shared" si="11"/>
        <v>820419-88202-M</v>
      </c>
      <c r="N752" s="180">
        <v>7048652902344</v>
      </c>
    </row>
    <row r="753" spans="1:14" ht="15.75">
      <c r="A753" s="161" t="s">
        <v>2255</v>
      </c>
      <c r="B753" s="113">
        <v>7048652902337</v>
      </c>
      <c r="K753" s="140">
        <v>820419</v>
      </c>
      <c r="L753" t="s">
        <v>1613</v>
      </c>
      <c r="M753" s="102" t="str">
        <f t="shared" si="11"/>
        <v>820419-88202-L</v>
      </c>
      <c r="N753" s="180">
        <v>7048652902337</v>
      </c>
    </row>
    <row r="754" spans="1:14" ht="15.75">
      <c r="A754" s="161" t="s">
        <v>2256</v>
      </c>
      <c r="B754" s="113">
        <v>7048652902368</v>
      </c>
      <c r="K754" s="140">
        <v>820419</v>
      </c>
      <c r="L754" t="s">
        <v>1614</v>
      </c>
      <c r="M754" s="102" t="str">
        <f t="shared" si="11"/>
        <v>820419-88202-XL</v>
      </c>
      <c r="N754" s="180">
        <v>7048652902368</v>
      </c>
    </row>
    <row r="755" spans="1:14" ht="15.75">
      <c r="A755" s="161" t="s">
        <v>2257</v>
      </c>
      <c r="B755" s="113">
        <v>7048652856357</v>
      </c>
      <c r="K755" s="140">
        <v>820419</v>
      </c>
      <c r="L755" t="s">
        <v>334</v>
      </c>
      <c r="M755" s="102" t="str">
        <f t="shared" si="11"/>
        <v>820419-99901-S</v>
      </c>
      <c r="N755" s="180">
        <v>7048652856357</v>
      </c>
    </row>
    <row r="756" spans="1:14" ht="15.75">
      <c r="A756" s="161" t="s">
        <v>2258</v>
      </c>
      <c r="B756" s="113">
        <v>7048652856364</v>
      </c>
      <c r="K756" s="140">
        <v>820419</v>
      </c>
      <c r="L756" t="s">
        <v>335</v>
      </c>
      <c r="M756" s="102" t="str">
        <f t="shared" si="11"/>
        <v>820419-99901-M</v>
      </c>
      <c r="N756" s="180">
        <v>7048652856364</v>
      </c>
    </row>
    <row r="757" spans="1:14" ht="15.75">
      <c r="A757" s="161" t="s">
        <v>2259</v>
      </c>
      <c r="B757" s="113">
        <v>7048652856371</v>
      </c>
      <c r="K757" s="140">
        <v>820419</v>
      </c>
      <c r="L757" t="s">
        <v>336</v>
      </c>
      <c r="M757" s="102" t="str">
        <f t="shared" si="11"/>
        <v>820419-99901-L</v>
      </c>
      <c r="N757" s="180">
        <v>7048652856371</v>
      </c>
    </row>
    <row r="758" spans="1:14" ht="15.75">
      <c r="A758" s="161" t="s">
        <v>2260</v>
      </c>
      <c r="B758" s="113">
        <v>7048652856388</v>
      </c>
      <c r="K758" s="140">
        <v>820419</v>
      </c>
      <c r="L758" t="s">
        <v>337</v>
      </c>
      <c r="M758" s="102" t="str">
        <f t="shared" si="11"/>
        <v>820419-99901-XL</v>
      </c>
      <c r="N758" s="180">
        <v>7048652856388</v>
      </c>
    </row>
    <row r="759" spans="1:14" ht="15.75">
      <c r="A759" s="161" t="s">
        <v>2261</v>
      </c>
      <c r="B759" s="113">
        <v>7048652856395</v>
      </c>
      <c r="K759" s="140">
        <v>820420</v>
      </c>
      <c r="L759" t="s">
        <v>1039</v>
      </c>
      <c r="M759" s="102" t="str">
        <f t="shared" si="11"/>
        <v>820420-10001-XS</v>
      </c>
      <c r="N759" s="180">
        <v>7048652856395</v>
      </c>
    </row>
    <row r="760" spans="1:14" ht="15.75">
      <c r="A760" s="161" t="s">
        <v>2262</v>
      </c>
      <c r="B760" s="113">
        <v>7048652856401</v>
      </c>
      <c r="K760" s="140">
        <v>820420</v>
      </c>
      <c r="L760" t="s">
        <v>1030</v>
      </c>
      <c r="M760" s="102" t="str">
        <f t="shared" si="11"/>
        <v>820420-10001-S</v>
      </c>
      <c r="N760" s="180">
        <v>7048652856401</v>
      </c>
    </row>
    <row r="761" spans="1:14" ht="15.75">
      <c r="A761" s="161" t="s">
        <v>2263</v>
      </c>
      <c r="B761" s="113">
        <v>7048652856418</v>
      </c>
      <c r="K761" s="140">
        <v>820420</v>
      </c>
      <c r="L761" t="s">
        <v>1031</v>
      </c>
      <c r="M761" s="102" t="str">
        <f t="shared" si="11"/>
        <v>820420-10001-M</v>
      </c>
      <c r="N761" s="180">
        <v>7048652856418</v>
      </c>
    </row>
    <row r="762" spans="1:14" ht="15.75">
      <c r="A762" s="161" t="s">
        <v>2264</v>
      </c>
      <c r="B762" s="113">
        <v>7048652856425</v>
      </c>
      <c r="K762" s="140">
        <v>820420</v>
      </c>
      <c r="L762" t="s">
        <v>1032</v>
      </c>
      <c r="M762" s="102" t="str">
        <f t="shared" si="11"/>
        <v>820420-10001-L</v>
      </c>
      <c r="N762" s="180">
        <v>7048652856425</v>
      </c>
    </row>
    <row r="763" spans="1:14" ht="15.75">
      <c r="A763" s="161" t="s">
        <v>2265</v>
      </c>
      <c r="B763" s="113">
        <v>7048652901644</v>
      </c>
      <c r="K763" s="140">
        <v>820420</v>
      </c>
      <c r="L763" t="s">
        <v>1616</v>
      </c>
      <c r="M763" s="102" t="str">
        <f t="shared" si="11"/>
        <v>820420-44003-XS</v>
      </c>
      <c r="N763" s="180">
        <v>7048652901644</v>
      </c>
    </row>
    <row r="764" spans="1:14" ht="15.75">
      <c r="A764" s="161" t="s">
        <v>2266</v>
      </c>
      <c r="B764" s="113">
        <v>7048652901637</v>
      </c>
      <c r="K764" s="140">
        <v>820420</v>
      </c>
      <c r="L764" t="s">
        <v>1607</v>
      </c>
      <c r="M764" s="102" t="str">
        <f t="shared" si="11"/>
        <v>820420-44003-S</v>
      </c>
      <c r="N764" s="180">
        <v>7048652901637</v>
      </c>
    </row>
    <row r="765" spans="1:14" ht="15.75">
      <c r="A765" s="161" t="s">
        <v>2267</v>
      </c>
      <c r="B765" s="113">
        <v>7048652901620</v>
      </c>
      <c r="K765" s="140">
        <v>820420</v>
      </c>
      <c r="L765" t="s">
        <v>1608</v>
      </c>
      <c r="M765" s="102" t="str">
        <f t="shared" si="11"/>
        <v>820420-44003-M</v>
      </c>
      <c r="N765" s="180">
        <v>7048652901620</v>
      </c>
    </row>
    <row r="766" spans="1:14" ht="15.75">
      <c r="A766" s="161" t="s">
        <v>2268</v>
      </c>
      <c r="B766" s="113">
        <v>7048652901613</v>
      </c>
      <c r="K766" s="140">
        <v>820420</v>
      </c>
      <c r="L766" t="s">
        <v>1609</v>
      </c>
      <c r="M766" s="102" t="str">
        <f t="shared" si="11"/>
        <v>820420-44003-L</v>
      </c>
      <c r="N766" s="180">
        <v>7048652901613</v>
      </c>
    </row>
    <row r="767" spans="1:14" ht="15.75">
      <c r="A767" s="161" t="s">
        <v>2269</v>
      </c>
      <c r="B767" s="113">
        <v>7048652856432</v>
      </c>
      <c r="K767" s="140">
        <v>820420</v>
      </c>
      <c r="L767" t="s">
        <v>1440</v>
      </c>
      <c r="M767" s="102" t="str">
        <f t="shared" si="11"/>
        <v>820420-56000-XS</v>
      </c>
      <c r="N767" s="180">
        <v>7048652856432</v>
      </c>
    </row>
    <row r="768" spans="1:14" ht="15.75">
      <c r="A768" s="161" t="s">
        <v>2270</v>
      </c>
      <c r="B768" s="113">
        <v>7048652856449</v>
      </c>
      <c r="K768" s="140">
        <v>820420</v>
      </c>
      <c r="L768" t="s">
        <v>1441</v>
      </c>
      <c r="M768" s="102" t="str">
        <f t="shared" si="11"/>
        <v>820420-56000-S</v>
      </c>
      <c r="N768" s="180">
        <v>7048652856449</v>
      </c>
    </row>
    <row r="769" spans="1:14" ht="15.75">
      <c r="A769" s="161" t="s">
        <v>2271</v>
      </c>
      <c r="B769" s="113">
        <v>7048652856456</v>
      </c>
      <c r="K769" s="140">
        <v>820420</v>
      </c>
      <c r="L769" t="s">
        <v>1442</v>
      </c>
      <c r="M769" s="102" t="str">
        <f t="shared" si="11"/>
        <v>820420-56000-M</v>
      </c>
      <c r="N769" s="180">
        <v>7048652856456</v>
      </c>
    </row>
    <row r="770" spans="1:14" ht="15.75">
      <c r="A770" s="161" t="s">
        <v>2272</v>
      </c>
      <c r="B770" s="113">
        <v>7048652856463</v>
      </c>
      <c r="K770" s="140">
        <v>820420</v>
      </c>
      <c r="L770" t="s">
        <v>1443</v>
      </c>
      <c r="M770" s="102" t="str">
        <f t="shared" si="11"/>
        <v>820420-56000-L</v>
      </c>
      <c r="N770" s="180">
        <v>7048652856463</v>
      </c>
    </row>
    <row r="771" spans="1:14" ht="15.75">
      <c r="A771" s="161" t="s">
        <v>2273</v>
      </c>
      <c r="B771" s="113">
        <v>7048652901682</v>
      </c>
      <c r="K771" s="140">
        <v>820420</v>
      </c>
      <c r="L771" t="s">
        <v>1617</v>
      </c>
      <c r="M771" s="102" t="str">
        <f t="shared" ref="M771:M834" si="12">CONCATENATE(K771,"-",L771)</f>
        <v>820420-88301-XS</v>
      </c>
      <c r="N771" s="180">
        <v>7048652901682</v>
      </c>
    </row>
    <row r="772" spans="1:14" ht="15.75">
      <c r="A772" s="161" t="s">
        <v>2274</v>
      </c>
      <c r="B772" s="113">
        <v>7048652901675</v>
      </c>
      <c r="K772" s="140">
        <v>820420</v>
      </c>
      <c r="L772" t="s">
        <v>1618</v>
      </c>
      <c r="M772" s="102" t="str">
        <f t="shared" si="12"/>
        <v>820420-88301-S</v>
      </c>
      <c r="N772" s="180">
        <v>7048652901675</v>
      </c>
    </row>
    <row r="773" spans="1:14" ht="15.75">
      <c r="A773" s="161" t="s">
        <v>2275</v>
      </c>
      <c r="B773" s="113">
        <v>7048652901668</v>
      </c>
      <c r="K773" s="140">
        <v>820420</v>
      </c>
      <c r="L773" t="s">
        <v>1619</v>
      </c>
      <c r="M773" s="102" t="str">
        <f t="shared" si="12"/>
        <v>820420-88301-M</v>
      </c>
      <c r="N773" s="180">
        <v>7048652901668</v>
      </c>
    </row>
    <row r="774" spans="1:14" ht="15.75">
      <c r="A774" s="161" t="s">
        <v>2276</v>
      </c>
      <c r="B774" s="113">
        <v>7048652901651</v>
      </c>
      <c r="K774" s="140">
        <v>820420</v>
      </c>
      <c r="L774" t="s">
        <v>1620</v>
      </c>
      <c r="M774" s="102" t="str">
        <f t="shared" si="12"/>
        <v>820420-88301-L</v>
      </c>
      <c r="N774" s="180">
        <v>7048652901651</v>
      </c>
    </row>
    <row r="775" spans="1:14" ht="15.75">
      <c r="A775" s="161" t="s">
        <v>2277</v>
      </c>
      <c r="B775" s="113">
        <v>7048652856234</v>
      </c>
      <c r="K775" s="140">
        <v>820421</v>
      </c>
      <c r="L775" t="s">
        <v>1030</v>
      </c>
      <c r="M775" s="102" t="str">
        <f t="shared" si="12"/>
        <v>820421-10001-S</v>
      </c>
      <c r="N775" s="180">
        <v>7048652856234</v>
      </c>
    </row>
    <row r="776" spans="1:14" ht="15.75">
      <c r="A776" s="161" t="s">
        <v>2278</v>
      </c>
      <c r="B776" s="113">
        <v>7048652856241</v>
      </c>
      <c r="K776" s="140">
        <v>820421</v>
      </c>
      <c r="L776" t="s">
        <v>1031</v>
      </c>
      <c r="M776" s="102" t="str">
        <f t="shared" si="12"/>
        <v>820421-10001-M</v>
      </c>
      <c r="N776" s="180">
        <v>7048652856241</v>
      </c>
    </row>
    <row r="777" spans="1:14" ht="15.75">
      <c r="A777" s="161" t="s">
        <v>2279</v>
      </c>
      <c r="B777" s="113">
        <v>7048652856258</v>
      </c>
      <c r="K777" s="140">
        <v>820421</v>
      </c>
      <c r="L777" t="s">
        <v>1032</v>
      </c>
      <c r="M777" s="102" t="str">
        <f t="shared" si="12"/>
        <v>820421-10001-L</v>
      </c>
      <c r="N777" s="180">
        <v>7048652856258</v>
      </c>
    </row>
    <row r="778" spans="1:14" ht="15.75">
      <c r="A778" s="161" t="s">
        <v>2280</v>
      </c>
      <c r="B778" s="113">
        <v>7048652856265</v>
      </c>
      <c r="K778" s="140">
        <v>820421</v>
      </c>
      <c r="L778" t="s">
        <v>1033</v>
      </c>
      <c r="M778" s="102" t="str">
        <f t="shared" si="12"/>
        <v>820421-10001-XL</v>
      </c>
      <c r="N778" s="180">
        <v>7048652856265</v>
      </c>
    </row>
    <row r="779" spans="1:14" ht="15.75">
      <c r="A779" s="161" t="s">
        <v>2281</v>
      </c>
      <c r="B779" s="113">
        <v>7048652901910</v>
      </c>
      <c r="K779" s="140">
        <v>820421</v>
      </c>
      <c r="L779" t="s">
        <v>1607</v>
      </c>
      <c r="M779" s="102" t="str">
        <f t="shared" si="12"/>
        <v>820421-44003-S</v>
      </c>
      <c r="N779" s="180">
        <v>7048652901910</v>
      </c>
    </row>
    <row r="780" spans="1:14" ht="15.75">
      <c r="A780" s="161" t="s">
        <v>2282</v>
      </c>
      <c r="B780" s="113">
        <v>7048652901903</v>
      </c>
      <c r="K780" s="140">
        <v>820421</v>
      </c>
      <c r="L780" t="s">
        <v>1608</v>
      </c>
      <c r="M780" s="102" t="str">
        <f t="shared" si="12"/>
        <v>820421-44003-M</v>
      </c>
      <c r="N780" s="180">
        <v>7048652901903</v>
      </c>
    </row>
    <row r="781" spans="1:14" ht="15.75">
      <c r="A781" s="161" t="s">
        <v>2283</v>
      </c>
      <c r="B781" s="113">
        <v>7048652901897</v>
      </c>
      <c r="K781" s="140">
        <v>820421</v>
      </c>
      <c r="L781" t="s">
        <v>1609</v>
      </c>
      <c r="M781" s="102" t="str">
        <f t="shared" si="12"/>
        <v>820421-44003-L</v>
      </c>
      <c r="N781" s="180">
        <v>7048652901897</v>
      </c>
    </row>
    <row r="782" spans="1:14" ht="15.75">
      <c r="A782" s="161" t="s">
        <v>2284</v>
      </c>
      <c r="B782" s="113">
        <v>7048652901927</v>
      </c>
      <c r="K782" s="140">
        <v>820421</v>
      </c>
      <c r="L782" t="s">
        <v>1610</v>
      </c>
      <c r="M782" s="102" t="str">
        <f t="shared" si="12"/>
        <v>820421-44003-XL</v>
      </c>
      <c r="N782" s="180">
        <v>7048652901927</v>
      </c>
    </row>
    <row r="783" spans="1:14" ht="15.75">
      <c r="A783" s="161" t="s">
        <v>2285</v>
      </c>
      <c r="B783" s="113">
        <v>7048652902276</v>
      </c>
      <c r="K783" s="140">
        <v>820421</v>
      </c>
      <c r="L783" t="s">
        <v>1622</v>
      </c>
      <c r="M783" s="102" t="str">
        <f t="shared" si="12"/>
        <v>820421-77201-S</v>
      </c>
      <c r="N783" s="180">
        <v>7048652902276</v>
      </c>
    </row>
    <row r="784" spans="1:14" ht="15.75">
      <c r="A784" s="161" t="s">
        <v>2286</v>
      </c>
      <c r="B784" s="113">
        <v>7048652902269</v>
      </c>
      <c r="K784" s="140">
        <v>820421</v>
      </c>
      <c r="L784" t="s">
        <v>1623</v>
      </c>
      <c r="M784" s="102" t="str">
        <f t="shared" si="12"/>
        <v>820421-77201-M</v>
      </c>
      <c r="N784" s="180">
        <v>7048652902269</v>
      </c>
    </row>
    <row r="785" spans="1:14" ht="15.75">
      <c r="A785" s="161" t="s">
        <v>2287</v>
      </c>
      <c r="B785" s="113">
        <v>7048652902252</v>
      </c>
      <c r="K785" s="140">
        <v>820421</v>
      </c>
      <c r="L785" t="s">
        <v>1624</v>
      </c>
      <c r="M785" s="102" t="str">
        <f t="shared" si="12"/>
        <v>820421-77201-L</v>
      </c>
      <c r="N785" s="180">
        <v>7048652902252</v>
      </c>
    </row>
    <row r="786" spans="1:14" ht="15.75">
      <c r="A786" s="161" t="s">
        <v>2288</v>
      </c>
      <c r="B786" s="113">
        <v>7048652902283</v>
      </c>
      <c r="K786" s="140">
        <v>820421</v>
      </c>
      <c r="L786" t="s">
        <v>1625</v>
      </c>
      <c r="M786" s="102" t="str">
        <f t="shared" si="12"/>
        <v>820421-77201-XL</v>
      </c>
      <c r="N786" s="180">
        <v>7048652902283</v>
      </c>
    </row>
    <row r="787" spans="1:14" ht="15.75">
      <c r="A787" s="161" t="s">
        <v>2289</v>
      </c>
      <c r="B787" s="113">
        <v>7048652856272</v>
      </c>
      <c r="K787" s="140">
        <v>820421</v>
      </c>
      <c r="L787" t="s">
        <v>1512</v>
      </c>
      <c r="M787" s="102" t="str">
        <f t="shared" si="12"/>
        <v>820421-88000-S</v>
      </c>
      <c r="N787" s="180">
        <v>7048652856272</v>
      </c>
    </row>
    <row r="788" spans="1:14" ht="15.75">
      <c r="A788" s="161" t="s">
        <v>2290</v>
      </c>
      <c r="B788" s="113">
        <v>7048652856289</v>
      </c>
      <c r="K788" s="140">
        <v>820421</v>
      </c>
      <c r="L788" t="s">
        <v>1513</v>
      </c>
      <c r="M788" s="102" t="str">
        <f t="shared" si="12"/>
        <v>820421-88000-M</v>
      </c>
      <c r="N788" s="180">
        <v>7048652856289</v>
      </c>
    </row>
    <row r="789" spans="1:14" ht="15.75">
      <c r="A789" s="161" t="s">
        <v>2291</v>
      </c>
      <c r="B789" s="113">
        <v>7048652856296</v>
      </c>
      <c r="K789" s="140">
        <v>820421</v>
      </c>
      <c r="L789" t="s">
        <v>1514</v>
      </c>
      <c r="M789" s="102" t="str">
        <f t="shared" si="12"/>
        <v>820421-88000-L</v>
      </c>
      <c r="N789" s="180">
        <v>7048652856296</v>
      </c>
    </row>
    <row r="790" spans="1:14" ht="15.75">
      <c r="A790" s="161" t="s">
        <v>2292</v>
      </c>
      <c r="B790" s="113">
        <v>7048652856302</v>
      </c>
      <c r="K790" s="140">
        <v>820421</v>
      </c>
      <c r="L790" t="s">
        <v>1515</v>
      </c>
      <c r="M790" s="102" t="str">
        <f t="shared" si="12"/>
        <v>820421-88000-XL</v>
      </c>
      <c r="N790" s="180">
        <v>7048652856302</v>
      </c>
    </row>
    <row r="791" spans="1:14" ht="15.75">
      <c r="A791" s="161" t="s">
        <v>2293</v>
      </c>
      <c r="B791" s="113">
        <v>7048652902313</v>
      </c>
      <c r="K791" s="140">
        <v>820421</v>
      </c>
      <c r="L791" t="s">
        <v>1618</v>
      </c>
      <c r="M791" s="102" t="str">
        <f t="shared" si="12"/>
        <v>820421-88301-S</v>
      </c>
      <c r="N791" s="180">
        <v>7048652902313</v>
      </c>
    </row>
    <row r="792" spans="1:14" ht="15.75">
      <c r="A792" s="161" t="s">
        <v>2294</v>
      </c>
      <c r="B792" s="113">
        <v>7048652902306</v>
      </c>
      <c r="K792" s="140">
        <v>820421</v>
      </c>
      <c r="L792" t="s">
        <v>1619</v>
      </c>
      <c r="M792" s="102" t="str">
        <f t="shared" si="12"/>
        <v>820421-88301-M</v>
      </c>
      <c r="N792" s="180">
        <v>7048652902306</v>
      </c>
    </row>
    <row r="793" spans="1:14" ht="15.75">
      <c r="A793" s="161" t="s">
        <v>2295</v>
      </c>
      <c r="B793" s="113">
        <v>7048652902290</v>
      </c>
      <c r="K793" s="140">
        <v>820421</v>
      </c>
      <c r="L793" t="s">
        <v>1620</v>
      </c>
      <c r="M793" s="102" t="str">
        <f t="shared" si="12"/>
        <v>820421-88301-L</v>
      </c>
      <c r="N793" s="180">
        <v>7048652902290</v>
      </c>
    </row>
    <row r="794" spans="1:14" ht="15.75">
      <c r="A794" s="161" t="s">
        <v>2296</v>
      </c>
      <c r="B794" s="113">
        <v>7048652902320</v>
      </c>
      <c r="K794" s="140">
        <v>820421</v>
      </c>
      <c r="L794" t="s">
        <v>1626</v>
      </c>
      <c r="M794" s="102" t="str">
        <f t="shared" si="12"/>
        <v>820421-88301-XL</v>
      </c>
      <c r="N794" s="180">
        <v>7048652902320</v>
      </c>
    </row>
    <row r="795" spans="1:14" ht="15.75">
      <c r="A795" s="161" t="s">
        <v>2297</v>
      </c>
      <c r="B795" s="113">
        <v>7048652901958</v>
      </c>
      <c r="K795" s="140">
        <v>820422</v>
      </c>
      <c r="L795" t="s">
        <v>1505</v>
      </c>
      <c r="M795" s="102" t="str">
        <f t="shared" si="12"/>
        <v>820422-77101-S</v>
      </c>
      <c r="N795" s="180">
        <v>7048652901958</v>
      </c>
    </row>
    <row r="796" spans="1:14" ht="15.75">
      <c r="A796" s="161" t="s">
        <v>2298</v>
      </c>
      <c r="B796" s="113">
        <v>7048652901941</v>
      </c>
      <c r="K796" s="140">
        <v>820422</v>
      </c>
      <c r="L796" t="s">
        <v>1506</v>
      </c>
      <c r="M796" s="102" t="str">
        <f t="shared" si="12"/>
        <v>820422-77101-M</v>
      </c>
      <c r="N796" s="180">
        <v>7048652901941</v>
      </c>
    </row>
    <row r="797" spans="1:14" ht="15.75">
      <c r="A797" s="161" t="s">
        <v>2299</v>
      </c>
      <c r="B797" s="113">
        <v>7048652901934</v>
      </c>
      <c r="K797" s="140">
        <v>820422</v>
      </c>
      <c r="L797" t="s">
        <v>1507</v>
      </c>
      <c r="M797" s="102" t="str">
        <f t="shared" si="12"/>
        <v>820422-77101-L</v>
      </c>
      <c r="N797" s="180">
        <v>7048652901934</v>
      </c>
    </row>
    <row r="798" spans="1:14" ht="15.75">
      <c r="A798" s="161" t="s">
        <v>2300</v>
      </c>
      <c r="B798" s="113">
        <v>7048652901965</v>
      </c>
      <c r="K798" s="140">
        <v>820422</v>
      </c>
      <c r="L798" t="s">
        <v>1508</v>
      </c>
      <c r="M798" s="102" t="str">
        <f t="shared" si="12"/>
        <v>820422-77101-XL</v>
      </c>
      <c r="N798" s="180">
        <v>7048652901965</v>
      </c>
    </row>
    <row r="799" spans="1:14" ht="15.75">
      <c r="A799" s="161" t="s">
        <v>2301</v>
      </c>
      <c r="B799" s="113">
        <v>7048652901835</v>
      </c>
      <c r="K799" s="140">
        <v>820422</v>
      </c>
      <c r="L799" t="s">
        <v>1512</v>
      </c>
      <c r="M799" s="102" t="str">
        <f t="shared" si="12"/>
        <v>820422-88000-S</v>
      </c>
      <c r="N799" s="180">
        <v>7048652901835</v>
      </c>
    </row>
    <row r="800" spans="1:14" ht="15.75">
      <c r="A800" s="161" t="s">
        <v>2302</v>
      </c>
      <c r="B800" s="113">
        <v>7048652901828</v>
      </c>
      <c r="K800" s="140">
        <v>820422</v>
      </c>
      <c r="L800" t="s">
        <v>1513</v>
      </c>
      <c r="M800" s="102" t="str">
        <f t="shared" si="12"/>
        <v>820422-88000-M</v>
      </c>
      <c r="N800" s="180">
        <v>7048652901828</v>
      </c>
    </row>
    <row r="801" spans="1:14" ht="15.75">
      <c r="A801" s="161" t="s">
        <v>2303</v>
      </c>
      <c r="B801" s="113">
        <v>7048652901811</v>
      </c>
      <c r="K801" s="140">
        <v>820422</v>
      </c>
      <c r="L801" t="s">
        <v>1514</v>
      </c>
      <c r="M801" s="102" t="str">
        <f t="shared" si="12"/>
        <v>820422-88000-L</v>
      </c>
      <c r="N801" s="180">
        <v>7048652901811</v>
      </c>
    </row>
    <row r="802" spans="1:14" ht="15.75">
      <c r="A802" s="161" t="s">
        <v>2304</v>
      </c>
      <c r="B802" s="113">
        <v>7048652901842</v>
      </c>
      <c r="K802" s="140">
        <v>820422</v>
      </c>
      <c r="L802" t="s">
        <v>1515</v>
      </c>
      <c r="M802" s="102" t="str">
        <f t="shared" si="12"/>
        <v>820422-88000-XL</v>
      </c>
      <c r="N802" s="180">
        <v>7048652901842</v>
      </c>
    </row>
    <row r="803" spans="1:14" ht="15.75">
      <c r="A803" s="161" t="s">
        <v>2305</v>
      </c>
      <c r="B803" s="113">
        <v>7048652902399</v>
      </c>
      <c r="K803" s="140">
        <v>820423</v>
      </c>
      <c r="L803" t="s">
        <v>1445</v>
      </c>
      <c r="M803" s="102" t="str">
        <f t="shared" si="12"/>
        <v>820423-20100-S</v>
      </c>
      <c r="N803" s="180">
        <v>7048652902399</v>
      </c>
    </row>
    <row r="804" spans="1:14" ht="15.75">
      <c r="A804" s="161" t="s">
        <v>2306</v>
      </c>
      <c r="B804" s="113">
        <v>7048652902382</v>
      </c>
      <c r="K804" s="140">
        <v>820423</v>
      </c>
      <c r="L804" t="s">
        <v>1446</v>
      </c>
      <c r="M804" s="102" t="str">
        <f t="shared" si="12"/>
        <v>820423-20100-M</v>
      </c>
      <c r="N804" s="180">
        <v>7048652902382</v>
      </c>
    </row>
    <row r="805" spans="1:14" ht="15.75">
      <c r="A805" s="161" t="s">
        <v>2307</v>
      </c>
      <c r="B805" s="113">
        <v>7048652902375</v>
      </c>
      <c r="K805" s="140">
        <v>820423</v>
      </c>
      <c r="L805" t="s">
        <v>1447</v>
      </c>
      <c r="M805" s="102" t="str">
        <f t="shared" si="12"/>
        <v>820423-20100-L</v>
      </c>
      <c r="N805" s="180">
        <v>7048652902375</v>
      </c>
    </row>
    <row r="806" spans="1:14" ht="15.75">
      <c r="A806" s="161" t="s">
        <v>2308</v>
      </c>
      <c r="B806" s="113">
        <v>7048652902405</v>
      </c>
      <c r="K806" s="140">
        <v>820423</v>
      </c>
      <c r="L806" t="s">
        <v>1448</v>
      </c>
      <c r="M806" s="102" t="str">
        <f t="shared" si="12"/>
        <v>820423-20100-XL</v>
      </c>
      <c r="N806" s="180">
        <v>7048652902405</v>
      </c>
    </row>
    <row r="807" spans="1:14" ht="15.75">
      <c r="A807" s="161" t="s">
        <v>2309</v>
      </c>
      <c r="B807" s="113">
        <v>7048652902436</v>
      </c>
      <c r="K807" s="140">
        <v>820423</v>
      </c>
      <c r="L807" t="s">
        <v>334</v>
      </c>
      <c r="M807" s="102" t="str">
        <f t="shared" si="12"/>
        <v>820423-99901-S</v>
      </c>
      <c r="N807" s="180">
        <v>7048652902436</v>
      </c>
    </row>
    <row r="808" spans="1:14" ht="15.75">
      <c r="A808" s="161" t="s">
        <v>2310</v>
      </c>
      <c r="B808" s="113">
        <v>7048652902429</v>
      </c>
      <c r="K808" s="140">
        <v>820423</v>
      </c>
      <c r="L808" t="s">
        <v>335</v>
      </c>
      <c r="M808" s="102" t="str">
        <f t="shared" si="12"/>
        <v>820423-99901-M</v>
      </c>
      <c r="N808" s="180">
        <v>7048652902429</v>
      </c>
    </row>
    <row r="809" spans="1:14" ht="15.75">
      <c r="A809" s="161" t="s">
        <v>2311</v>
      </c>
      <c r="B809" s="113">
        <v>7048652902412</v>
      </c>
      <c r="K809" s="140">
        <v>820423</v>
      </c>
      <c r="L809" t="s">
        <v>336</v>
      </c>
      <c r="M809" s="102" t="str">
        <f t="shared" si="12"/>
        <v>820423-99901-L</v>
      </c>
      <c r="N809" s="180">
        <v>7048652902412</v>
      </c>
    </row>
    <row r="810" spans="1:14" ht="15.75">
      <c r="A810" s="161" t="s">
        <v>2312</v>
      </c>
      <c r="B810" s="113">
        <v>7048652902443</v>
      </c>
      <c r="K810" s="140">
        <v>820423</v>
      </c>
      <c r="L810" t="s">
        <v>337</v>
      </c>
      <c r="M810" s="102" t="str">
        <f t="shared" si="12"/>
        <v>820423-99901-XL</v>
      </c>
      <c r="N810" s="180">
        <v>7048652902443</v>
      </c>
    </row>
    <row r="811" spans="1:14" ht="15.75">
      <c r="A811" s="161" t="s">
        <v>2313</v>
      </c>
      <c r="B811" s="113">
        <v>7048652902566</v>
      </c>
      <c r="K811" s="140">
        <v>820424</v>
      </c>
      <c r="L811" t="s">
        <v>1449</v>
      </c>
      <c r="M811" s="102" t="str">
        <f t="shared" si="12"/>
        <v>820424-20100-XS</v>
      </c>
      <c r="N811" s="180">
        <v>7048652902566</v>
      </c>
    </row>
    <row r="812" spans="1:14" ht="15.75">
      <c r="A812" s="161" t="s">
        <v>2314</v>
      </c>
      <c r="B812" s="113">
        <v>7048652902559</v>
      </c>
      <c r="K812" s="140">
        <v>820424</v>
      </c>
      <c r="L812" t="s">
        <v>1445</v>
      </c>
      <c r="M812" s="102" t="str">
        <f t="shared" si="12"/>
        <v>820424-20100-S</v>
      </c>
      <c r="N812" s="180">
        <v>7048652902559</v>
      </c>
    </row>
    <row r="813" spans="1:14" ht="15.75">
      <c r="A813" s="161" t="s">
        <v>2315</v>
      </c>
      <c r="B813" s="113">
        <v>7048652902542</v>
      </c>
      <c r="K813" s="140">
        <v>820424</v>
      </c>
      <c r="L813" t="s">
        <v>1446</v>
      </c>
      <c r="M813" s="102" t="str">
        <f t="shared" si="12"/>
        <v>820424-20100-M</v>
      </c>
      <c r="N813" s="180">
        <v>7048652902542</v>
      </c>
    </row>
    <row r="814" spans="1:14" ht="15.75">
      <c r="A814" s="161" t="s">
        <v>2316</v>
      </c>
      <c r="B814" s="113">
        <v>7048652902535</v>
      </c>
      <c r="K814" s="140">
        <v>820424</v>
      </c>
      <c r="L814" t="s">
        <v>1447</v>
      </c>
      <c r="M814" s="102" t="str">
        <f t="shared" si="12"/>
        <v>820424-20100-L</v>
      </c>
      <c r="N814" s="180">
        <v>7048652902535</v>
      </c>
    </row>
    <row r="815" spans="1:14" ht="15.75">
      <c r="A815" s="161" t="s">
        <v>2317</v>
      </c>
      <c r="B815" s="113">
        <v>7048652901521</v>
      </c>
      <c r="K815" s="140">
        <v>820424</v>
      </c>
      <c r="L815" t="s">
        <v>338</v>
      </c>
      <c r="M815" s="102" t="str">
        <f t="shared" si="12"/>
        <v>820424-99901-XS</v>
      </c>
      <c r="N815" s="180">
        <v>7048652901521</v>
      </c>
    </row>
    <row r="816" spans="1:14" ht="15.75">
      <c r="A816" s="161" t="s">
        <v>2318</v>
      </c>
      <c r="B816" s="113">
        <v>7048652901514</v>
      </c>
      <c r="K816" s="140">
        <v>820424</v>
      </c>
      <c r="L816" t="s">
        <v>334</v>
      </c>
      <c r="M816" s="102" t="str">
        <f t="shared" si="12"/>
        <v>820424-99901-S</v>
      </c>
      <c r="N816" s="180">
        <v>7048652901514</v>
      </c>
    </row>
    <row r="817" spans="1:14" ht="15.75">
      <c r="A817" s="161" t="s">
        <v>2319</v>
      </c>
      <c r="B817" s="113">
        <v>7048652901507</v>
      </c>
      <c r="K817" s="140">
        <v>820424</v>
      </c>
      <c r="L817" t="s">
        <v>335</v>
      </c>
      <c r="M817" s="102" t="str">
        <f t="shared" si="12"/>
        <v>820424-99901-M</v>
      </c>
      <c r="N817" s="180">
        <v>7048652901507</v>
      </c>
    </row>
    <row r="818" spans="1:14" ht="15.75">
      <c r="A818" s="161" t="s">
        <v>2320</v>
      </c>
      <c r="B818" s="113">
        <v>7048652901491</v>
      </c>
      <c r="K818" s="140">
        <v>820424</v>
      </c>
      <c r="L818" t="s">
        <v>336</v>
      </c>
      <c r="M818" s="102" t="str">
        <f t="shared" si="12"/>
        <v>820424-99901-L</v>
      </c>
      <c r="N818" s="180">
        <v>7048652901491</v>
      </c>
    </row>
    <row r="819" spans="1:14" ht="15.75">
      <c r="A819" s="161" t="s">
        <v>2321</v>
      </c>
      <c r="B819" s="113">
        <v>7048652902528</v>
      </c>
      <c r="K819" s="140">
        <v>820425</v>
      </c>
      <c r="L819" t="s">
        <v>1449</v>
      </c>
      <c r="M819" s="102" t="str">
        <f t="shared" si="12"/>
        <v>820425-20100-XS</v>
      </c>
      <c r="N819" s="180">
        <v>7048652902528</v>
      </c>
    </row>
    <row r="820" spans="1:14" ht="15.75">
      <c r="A820" s="161" t="s">
        <v>2322</v>
      </c>
      <c r="B820" s="113">
        <v>7048652902511</v>
      </c>
      <c r="K820" s="140">
        <v>820425</v>
      </c>
      <c r="L820" t="s">
        <v>1445</v>
      </c>
      <c r="M820" s="102" t="str">
        <f t="shared" si="12"/>
        <v>820425-20100-S</v>
      </c>
      <c r="N820" s="180">
        <v>7048652902511</v>
      </c>
    </row>
    <row r="821" spans="1:14" ht="15.75">
      <c r="A821" s="161" t="s">
        <v>2323</v>
      </c>
      <c r="B821" s="113">
        <v>7048652902504</v>
      </c>
      <c r="K821" s="140">
        <v>820425</v>
      </c>
      <c r="L821" t="s">
        <v>1446</v>
      </c>
      <c r="M821" s="102" t="str">
        <f t="shared" si="12"/>
        <v>820425-20100-M</v>
      </c>
      <c r="N821" s="180">
        <v>7048652902504</v>
      </c>
    </row>
    <row r="822" spans="1:14" ht="15.75">
      <c r="A822" s="161" t="s">
        <v>2324</v>
      </c>
      <c r="B822" s="113">
        <v>7048652902498</v>
      </c>
      <c r="K822" s="140">
        <v>820425</v>
      </c>
      <c r="L822" t="s">
        <v>1447</v>
      </c>
      <c r="M822" s="102" t="str">
        <f t="shared" si="12"/>
        <v>820425-20100-L</v>
      </c>
      <c r="N822" s="180">
        <v>7048652902498</v>
      </c>
    </row>
    <row r="823" spans="1:14" ht="15.75">
      <c r="A823" s="161" t="s">
        <v>2325</v>
      </c>
      <c r="B823" s="113">
        <v>7048652901606</v>
      </c>
      <c r="K823" s="140">
        <v>820425</v>
      </c>
      <c r="L823" t="s">
        <v>1534</v>
      </c>
      <c r="M823" s="102" t="str">
        <f t="shared" si="12"/>
        <v>820425-88000-XS</v>
      </c>
      <c r="N823" s="180">
        <v>7048652901606</v>
      </c>
    </row>
    <row r="824" spans="1:14" ht="15.75">
      <c r="A824" s="161" t="s">
        <v>2326</v>
      </c>
      <c r="B824" s="113">
        <v>7048652901590</v>
      </c>
      <c r="K824" s="140">
        <v>820425</v>
      </c>
      <c r="L824" t="s">
        <v>1512</v>
      </c>
      <c r="M824" s="102" t="str">
        <f t="shared" si="12"/>
        <v>820425-88000-S</v>
      </c>
      <c r="N824" s="180">
        <v>7048652901590</v>
      </c>
    </row>
    <row r="825" spans="1:14" ht="15.75">
      <c r="A825" s="161" t="s">
        <v>2327</v>
      </c>
      <c r="B825" s="113">
        <v>7048652901583</v>
      </c>
      <c r="K825" s="140">
        <v>820425</v>
      </c>
      <c r="L825" t="s">
        <v>1513</v>
      </c>
      <c r="M825" s="102" t="str">
        <f t="shared" si="12"/>
        <v>820425-88000-M</v>
      </c>
      <c r="N825" s="180">
        <v>7048652901583</v>
      </c>
    </row>
    <row r="826" spans="1:14" ht="15.75">
      <c r="A826" s="161" t="s">
        <v>2328</v>
      </c>
      <c r="B826" s="113">
        <v>7048652901576</v>
      </c>
      <c r="K826" s="140">
        <v>820425</v>
      </c>
      <c r="L826" t="s">
        <v>1514</v>
      </c>
      <c r="M826" s="102" t="str">
        <f t="shared" si="12"/>
        <v>820425-88000-L</v>
      </c>
      <c r="N826" s="180">
        <v>7048652901576</v>
      </c>
    </row>
    <row r="827" spans="1:14" ht="15.75">
      <c r="A827" s="161" t="s">
        <v>2329</v>
      </c>
      <c r="B827" s="113">
        <v>7048652857224</v>
      </c>
      <c r="K827" s="140">
        <v>820426</v>
      </c>
      <c r="L827" t="s">
        <v>1445</v>
      </c>
      <c r="M827" s="102" t="str">
        <f t="shared" si="12"/>
        <v>820426-20100-S</v>
      </c>
      <c r="N827" s="180">
        <v>7048652857224</v>
      </c>
    </row>
    <row r="828" spans="1:14" ht="15.75">
      <c r="A828" s="161" t="s">
        <v>2330</v>
      </c>
      <c r="B828" s="113">
        <v>7048652857231</v>
      </c>
      <c r="K828" s="140">
        <v>820426</v>
      </c>
      <c r="L828" t="s">
        <v>1446</v>
      </c>
      <c r="M828" s="102" t="str">
        <f t="shared" si="12"/>
        <v>820426-20100-M</v>
      </c>
      <c r="N828" s="180">
        <v>7048652857231</v>
      </c>
    </row>
    <row r="829" spans="1:14" ht="15.75">
      <c r="A829" s="161" t="s">
        <v>2331</v>
      </c>
      <c r="B829" s="113">
        <v>7048652857248</v>
      </c>
      <c r="K829" s="140">
        <v>820426</v>
      </c>
      <c r="L829" t="s">
        <v>1447</v>
      </c>
      <c r="M829" s="102" t="str">
        <f t="shared" si="12"/>
        <v>820426-20100-L</v>
      </c>
      <c r="N829" s="180">
        <v>7048652857248</v>
      </c>
    </row>
    <row r="830" spans="1:14" ht="15.75">
      <c r="A830" s="161" t="s">
        <v>2332</v>
      </c>
      <c r="B830" s="113">
        <v>7048652857255</v>
      </c>
      <c r="K830" s="140">
        <v>820426</v>
      </c>
      <c r="L830" t="s">
        <v>1448</v>
      </c>
      <c r="M830" s="102" t="str">
        <f t="shared" si="12"/>
        <v>820426-20100-XL</v>
      </c>
      <c r="N830" s="180">
        <v>7048652857255</v>
      </c>
    </row>
    <row r="831" spans="1:14" ht="15.75">
      <c r="A831" s="161" t="s">
        <v>2333</v>
      </c>
      <c r="B831" s="113">
        <v>7048652902078</v>
      </c>
      <c r="K831" s="140">
        <v>820426</v>
      </c>
      <c r="L831" t="s">
        <v>1611</v>
      </c>
      <c r="M831" s="102" t="str">
        <f t="shared" si="12"/>
        <v>820426-88202-S</v>
      </c>
      <c r="N831" s="180">
        <v>7048652902078</v>
      </c>
    </row>
    <row r="832" spans="1:14" ht="15.75">
      <c r="A832" s="161" t="s">
        <v>2334</v>
      </c>
      <c r="B832" s="113">
        <v>7048652902061</v>
      </c>
      <c r="K832" s="140">
        <v>820426</v>
      </c>
      <c r="L832" t="s">
        <v>1612</v>
      </c>
      <c r="M832" s="102" t="str">
        <f t="shared" si="12"/>
        <v>820426-88202-M</v>
      </c>
      <c r="N832" s="180">
        <v>7048652902061</v>
      </c>
    </row>
    <row r="833" spans="1:14" ht="15.75">
      <c r="A833" s="161" t="s">
        <v>2335</v>
      </c>
      <c r="B833" s="113">
        <v>7048652902054</v>
      </c>
      <c r="K833" s="140">
        <v>820426</v>
      </c>
      <c r="L833" t="s">
        <v>1613</v>
      </c>
      <c r="M833" s="102" t="str">
        <f t="shared" si="12"/>
        <v>820426-88202-L</v>
      </c>
      <c r="N833" s="180">
        <v>7048652902054</v>
      </c>
    </row>
    <row r="834" spans="1:14" ht="15.75">
      <c r="A834" s="161" t="s">
        <v>2336</v>
      </c>
      <c r="B834" s="113">
        <v>7048652902085</v>
      </c>
      <c r="K834" s="140">
        <v>820426</v>
      </c>
      <c r="L834" t="s">
        <v>1614</v>
      </c>
      <c r="M834" s="102" t="str">
        <f t="shared" si="12"/>
        <v>820426-88202-XL</v>
      </c>
      <c r="N834" s="180">
        <v>7048652902085</v>
      </c>
    </row>
    <row r="835" spans="1:14" ht="15.75">
      <c r="A835" s="161" t="s">
        <v>2337</v>
      </c>
      <c r="B835" s="113">
        <v>7048652857200</v>
      </c>
      <c r="K835" s="140">
        <v>820426</v>
      </c>
      <c r="L835" t="s">
        <v>334</v>
      </c>
      <c r="M835" s="102" t="str">
        <f t="shared" ref="M835:M898" si="13">CONCATENATE(K835,"-",L835)</f>
        <v>820426-99901-S</v>
      </c>
      <c r="N835" s="180">
        <v>7048652857200</v>
      </c>
    </row>
    <row r="836" spans="1:14" ht="15.75">
      <c r="A836" s="161" t="s">
        <v>2338</v>
      </c>
      <c r="B836" s="113">
        <v>7048652857217</v>
      </c>
      <c r="K836" s="140">
        <v>820426</v>
      </c>
      <c r="L836" t="s">
        <v>335</v>
      </c>
      <c r="M836" s="102" t="str">
        <f t="shared" si="13"/>
        <v>820426-99901-M</v>
      </c>
      <c r="N836" s="180">
        <v>7048652857217</v>
      </c>
    </row>
    <row r="837" spans="1:14" ht="15.75">
      <c r="A837" s="161" t="s">
        <v>2339</v>
      </c>
      <c r="B837" s="113">
        <v>7048652857262</v>
      </c>
      <c r="K837" s="140">
        <v>820426</v>
      </c>
      <c r="L837" t="s">
        <v>336</v>
      </c>
      <c r="M837" s="102" t="str">
        <f t="shared" si="13"/>
        <v>820426-99901-L</v>
      </c>
      <c r="N837" s="180">
        <v>7048652857262</v>
      </c>
    </row>
    <row r="838" spans="1:14" ht="15.75">
      <c r="A838" s="161" t="s">
        <v>2340</v>
      </c>
      <c r="B838" s="113">
        <v>7048652857279</v>
      </c>
      <c r="K838" s="140">
        <v>820426</v>
      </c>
      <c r="L838" t="s">
        <v>337</v>
      </c>
      <c r="M838" s="102" t="str">
        <f t="shared" si="13"/>
        <v>820426-99901-XL</v>
      </c>
      <c r="N838" s="180">
        <v>7048652857279</v>
      </c>
    </row>
    <row r="839" spans="1:14" ht="15.75">
      <c r="A839" s="161" t="s">
        <v>2341</v>
      </c>
      <c r="B839" s="113">
        <v>7048652857286</v>
      </c>
      <c r="K839" s="140">
        <v>820427</v>
      </c>
      <c r="L839" t="s">
        <v>1432</v>
      </c>
      <c r="M839" s="102" t="str">
        <f t="shared" si="13"/>
        <v>820427-10002-XS</v>
      </c>
      <c r="N839" s="180">
        <v>7048652857286</v>
      </c>
    </row>
    <row r="840" spans="1:14" ht="15.75">
      <c r="A840" s="161" t="s">
        <v>2342</v>
      </c>
      <c r="B840" s="113">
        <v>7048652857293</v>
      </c>
      <c r="K840" s="140">
        <v>820427</v>
      </c>
      <c r="L840" t="s">
        <v>345</v>
      </c>
      <c r="M840" s="102" t="str">
        <f t="shared" si="13"/>
        <v>820427-10002-S</v>
      </c>
      <c r="N840" s="180">
        <v>7048652857293</v>
      </c>
    </row>
    <row r="841" spans="1:14" ht="15.75">
      <c r="A841" s="161" t="s">
        <v>2343</v>
      </c>
      <c r="B841" s="113">
        <v>7048652857309</v>
      </c>
      <c r="K841" s="140">
        <v>820427</v>
      </c>
      <c r="L841" t="s">
        <v>346</v>
      </c>
      <c r="M841" s="102" t="str">
        <f t="shared" si="13"/>
        <v>820427-10002-M</v>
      </c>
      <c r="N841" s="180">
        <v>7048652857309</v>
      </c>
    </row>
    <row r="842" spans="1:14" ht="15.75">
      <c r="A842" s="161" t="s">
        <v>2344</v>
      </c>
      <c r="B842" s="113">
        <v>7048652857316</v>
      </c>
      <c r="K842" s="140">
        <v>820427</v>
      </c>
      <c r="L842" t="s">
        <v>347</v>
      </c>
      <c r="M842" s="102" t="str">
        <f t="shared" si="13"/>
        <v>820427-10002-L</v>
      </c>
      <c r="N842" s="180">
        <v>7048652857316</v>
      </c>
    </row>
    <row r="843" spans="1:14" ht="15.75">
      <c r="A843" s="161" t="s">
        <v>2345</v>
      </c>
      <c r="B843" s="113">
        <v>7048652857323</v>
      </c>
      <c r="K843" s="140">
        <v>820427</v>
      </c>
      <c r="L843" t="s">
        <v>338</v>
      </c>
      <c r="M843" s="102" t="str">
        <f t="shared" si="13"/>
        <v>820427-99901-XS</v>
      </c>
      <c r="N843" s="180">
        <v>7048652857323</v>
      </c>
    </row>
    <row r="844" spans="1:14" ht="15.75">
      <c r="A844" s="161" t="s">
        <v>2346</v>
      </c>
      <c r="B844" s="113">
        <v>7048652857330</v>
      </c>
      <c r="K844" s="140">
        <v>820427</v>
      </c>
      <c r="L844" t="s">
        <v>334</v>
      </c>
      <c r="M844" s="102" t="str">
        <f t="shared" si="13"/>
        <v>820427-99901-S</v>
      </c>
      <c r="N844" s="180">
        <v>7048652857330</v>
      </c>
    </row>
    <row r="845" spans="1:14" ht="15.75">
      <c r="A845" s="161" t="s">
        <v>2347</v>
      </c>
      <c r="B845" s="113">
        <v>7048652857347</v>
      </c>
      <c r="K845" s="140">
        <v>820427</v>
      </c>
      <c r="L845" t="s">
        <v>335</v>
      </c>
      <c r="M845" s="102" t="str">
        <f t="shared" si="13"/>
        <v>820427-99901-M</v>
      </c>
      <c r="N845" s="180">
        <v>7048652857347</v>
      </c>
    </row>
    <row r="846" spans="1:14" ht="15.75">
      <c r="A846" s="161" t="s">
        <v>2348</v>
      </c>
      <c r="B846" s="113">
        <v>7048652857354</v>
      </c>
      <c r="K846" s="140">
        <v>820427</v>
      </c>
      <c r="L846" t="s">
        <v>336</v>
      </c>
      <c r="M846" s="102" t="str">
        <f t="shared" si="13"/>
        <v>820427-99901-L</v>
      </c>
      <c r="N846" s="180">
        <v>7048652857354</v>
      </c>
    </row>
    <row r="847" spans="1:14" ht="15.75">
      <c r="A847" s="161" t="s">
        <v>2349</v>
      </c>
      <c r="B847" s="113">
        <v>7048652896865</v>
      </c>
      <c r="K847" s="140">
        <v>820433</v>
      </c>
      <c r="L847" t="s">
        <v>1516</v>
      </c>
      <c r="M847" s="102" t="str">
        <f t="shared" si="13"/>
        <v>820433-78001-S</v>
      </c>
      <c r="N847" s="180">
        <v>7048652896865</v>
      </c>
    </row>
    <row r="848" spans="1:14" ht="15.75">
      <c r="A848" s="161" t="s">
        <v>2350</v>
      </c>
      <c r="B848" s="113">
        <v>7048652896858</v>
      </c>
      <c r="K848" s="140">
        <v>820433</v>
      </c>
      <c r="L848" t="s">
        <v>1517</v>
      </c>
      <c r="M848" s="102" t="str">
        <f t="shared" si="13"/>
        <v>820433-78001-M</v>
      </c>
      <c r="N848" s="180">
        <v>7048652896858</v>
      </c>
    </row>
    <row r="849" spans="1:14" ht="15.75">
      <c r="A849" s="161" t="s">
        <v>2351</v>
      </c>
      <c r="B849" s="113">
        <v>7048652896841</v>
      </c>
      <c r="K849" s="140">
        <v>820433</v>
      </c>
      <c r="L849" t="s">
        <v>1518</v>
      </c>
      <c r="M849" s="102" t="str">
        <f t="shared" si="13"/>
        <v>820433-78001-L</v>
      </c>
      <c r="N849" s="180">
        <v>7048652896841</v>
      </c>
    </row>
    <row r="850" spans="1:14" ht="15.75">
      <c r="A850" s="161" t="s">
        <v>2352</v>
      </c>
      <c r="B850" s="113">
        <v>7048652896872</v>
      </c>
      <c r="K850" s="140">
        <v>820433</v>
      </c>
      <c r="L850" t="s">
        <v>1519</v>
      </c>
      <c r="M850" s="102" t="str">
        <f t="shared" si="13"/>
        <v>820433-78001-XL</v>
      </c>
      <c r="N850" s="180">
        <v>7048652896872</v>
      </c>
    </row>
    <row r="851" spans="1:14" ht="15.75">
      <c r="A851" s="161" t="s">
        <v>2353</v>
      </c>
      <c r="B851" s="113">
        <v>7048652896902</v>
      </c>
      <c r="K851" s="140">
        <v>820433</v>
      </c>
      <c r="L851" t="s">
        <v>1423</v>
      </c>
      <c r="M851" s="102" t="str">
        <f t="shared" si="13"/>
        <v>820433-88300-S</v>
      </c>
      <c r="N851" s="180">
        <v>7048652896902</v>
      </c>
    </row>
    <row r="852" spans="1:14" ht="15.75">
      <c r="A852" s="161" t="s">
        <v>2354</v>
      </c>
      <c r="B852" s="113">
        <v>7048652896896</v>
      </c>
      <c r="K852" s="140">
        <v>820433</v>
      </c>
      <c r="L852" t="s">
        <v>1424</v>
      </c>
      <c r="M852" s="102" t="str">
        <f t="shared" si="13"/>
        <v>820433-88300-M</v>
      </c>
      <c r="N852" s="180">
        <v>7048652896896</v>
      </c>
    </row>
    <row r="853" spans="1:14" ht="15.75">
      <c r="A853" s="161" t="s">
        <v>2355</v>
      </c>
      <c r="B853" s="113">
        <v>7048652896889</v>
      </c>
      <c r="K853" s="140">
        <v>820433</v>
      </c>
      <c r="L853" t="s">
        <v>1425</v>
      </c>
      <c r="M853" s="102" t="str">
        <f t="shared" si="13"/>
        <v>820433-88300-L</v>
      </c>
      <c r="N853" s="180">
        <v>7048652896889</v>
      </c>
    </row>
    <row r="854" spans="1:14" ht="15.75">
      <c r="A854" s="161" t="s">
        <v>2356</v>
      </c>
      <c r="B854" s="113">
        <v>7048652896919</v>
      </c>
      <c r="K854" s="140">
        <v>820433</v>
      </c>
      <c r="L854" t="s">
        <v>1426</v>
      </c>
      <c r="M854" s="102" t="str">
        <f t="shared" si="13"/>
        <v>820433-88300-XL</v>
      </c>
      <c r="N854" s="180">
        <v>7048652896919</v>
      </c>
    </row>
    <row r="855" spans="1:14" ht="15.75">
      <c r="A855" s="161" t="s">
        <v>2357</v>
      </c>
      <c r="B855" s="113">
        <v>7048652896940</v>
      </c>
      <c r="K855" s="140">
        <v>820433</v>
      </c>
      <c r="L855" t="s">
        <v>334</v>
      </c>
      <c r="M855" s="102" t="str">
        <f t="shared" si="13"/>
        <v>820433-99901-S</v>
      </c>
      <c r="N855" s="180">
        <v>7048652896940</v>
      </c>
    </row>
    <row r="856" spans="1:14" ht="15.75">
      <c r="A856" s="161" t="s">
        <v>2358</v>
      </c>
      <c r="B856" s="113">
        <v>7048652896933</v>
      </c>
      <c r="K856" s="140">
        <v>820433</v>
      </c>
      <c r="L856" t="s">
        <v>335</v>
      </c>
      <c r="M856" s="102" t="str">
        <f t="shared" si="13"/>
        <v>820433-99901-M</v>
      </c>
      <c r="N856" s="180">
        <v>7048652896933</v>
      </c>
    </row>
    <row r="857" spans="1:14" ht="15.75">
      <c r="A857" s="161" t="s">
        <v>2359</v>
      </c>
      <c r="B857" s="113">
        <v>7048652896926</v>
      </c>
      <c r="K857" s="140">
        <v>820433</v>
      </c>
      <c r="L857" t="s">
        <v>336</v>
      </c>
      <c r="M857" s="102" t="str">
        <f t="shared" si="13"/>
        <v>820433-99901-L</v>
      </c>
      <c r="N857" s="180">
        <v>7048652896926</v>
      </c>
    </row>
    <row r="858" spans="1:14" ht="15.75">
      <c r="A858" s="161" t="s">
        <v>2360</v>
      </c>
      <c r="B858" s="113">
        <v>7048652896957</v>
      </c>
      <c r="K858" s="140">
        <v>820433</v>
      </c>
      <c r="L858" t="s">
        <v>337</v>
      </c>
      <c r="M858" s="102" t="str">
        <f t="shared" si="13"/>
        <v>820433-99901-XL</v>
      </c>
      <c r="N858" s="180">
        <v>7048652896957</v>
      </c>
    </row>
    <row r="859" spans="1:14" ht="15.75">
      <c r="A859" s="161" t="s">
        <v>2361</v>
      </c>
      <c r="B859" s="113">
        <v>7048652898548</v>
      </c>
      <c r="K859" s="140">
        <v>820434</v>
      </c>
      <c r="L859" t="s">
        <v>1531</v>
      </c>
      <c r="M859" s="102" t="str">
        <f t="shared" si="13"/>
        <v>820434-58001-XS</v>
      </c>
      <c r="N859" s="180">
        <v>7048652898548</v>
      </c>
    </row>
    <row r="860" spans="1:14" ht="15.75">
      <c r="A860" s="161" t="s">
        <v>2362</v>
      </c>
      <c r="B860" s="113">
        <v>7048652898531</v>
      </c>
      <c r="K860" s="140">
        <v>820434</v>
      </c>
      <c r="L860" t="s">
        <v>1527</v>
      </c>
      <c r="M860" s="102" t="str">
        <f t="shared" si="13"/>
        <v>820434-58001-S</v>
      </c>
      <c r="N860" s="180">
        <v>7048652898531</v>
      </c>
    </row>
    <row r="861" spans="1:14" ht="15.75">
      <c r="A861" s="161" t="s">
        <v>2363</v>
      </c>
      <c r="B861" s="113">
        <v>7048652898524</v>
      </c>
      <c r="K861" s="140">
        <v>820434</v>
      </c>
      <c r="L861" t="s">
        <v>1528</v>
      </c>
      <c r="M861" s="102" t="str">
        <f t="shared" si="13"/>
        <v>820434-58001-M</v>
      </c>
      <c r="N861" s="180">
        <v>7048652898524</v>
      </c>
    </row>
    <row r="862" spans="1:14" ht="15.75">
      <c r="A862" s="161" t="s">
        <v>2364</v>
      </c>
      <c r="B862" s="113">
        <v>7048652898517</v>
      </c>
      <c r="K862" s="140">
        <v>820434</v>
      </c>
      <c r="L862" t="s">
        <v>1529</v>
      </c>
      <c r="M862" s="102" t="str">
        <f t="shared" si="13"/>
        <v>820434-58001-L</v>
      </c>
      <c r="N862" s="180">
        <v>7048652898517</v>
      </c>
    </row>
    <row r="863" spans="1:14" ht="15.75">
      <c r="A863" s="161" t="s">
        <v>2365</v>
      </c>
      <c r="B863" s="113">
        <v>7048652898586</v>
      </c>
      <c r="K863" s="140">
        <v>820434</v>
      </c>
      <c r="L863" t="s">
        <v>338</v>
      </c>
      <c r="M863" s="102" t="str">
        <f t="shared" si="13"/>
        <v>820434-99901-XS</v>
      </c>
      <c r="N863" s="180">
        <v>7048652898586</v>
      </c>
    </row>
    <row r="864" spans="1:14" ht="15.75">
      <c r="A864" s="161" t="s">
        <v>2366</v>
      </c>
      <c r="B864" s="113">
        <v>7048652898579</v>
      </c>
      <c r="K864" s="140">
        <v>820434</v>
      </c>
      <c r="L864" t="s">
        <v>334</v>
      </c>
      <c r="M864" s="102" t="str">
        <f t="shared" si="13"/>
        <v>820434-99901-S</v>
      </c>
      <c r="N864" s="180">
        <v>7048652898579</v>
      </c>
    </row>
    <row r="865" spans="1:14" ht="15.75">
      <c r="A865" s="161" t="s">
        <v>2367</v>
      </c>
      <c r="B865" s="113">
        <v>7048652898562</v>
      </c>
      <c r="K865" s="140">
        <v>820434</v>
      </c>
      <c r="L865" t="s">
        <v>335</v>
      </c>
      <c r="M865" s="102" t="str">
        <f t="shared" si="13"/>
        <v>820434-99901-M</v>
      </c>
      <c r="N865" s="180">
        <v>7048652898562</v>
      </c>
    </row>
    <row r="866" spans="1:14" ht="15.75">
      <c r="A866" s="161" t="s">
        <v>2368</v>
      </c>
      <c r="B866" s="113">
        <v>7048652898555</v>
      </c>
      <c r="K866" s="140">
        <v>820434</v>
      </c>
      <c r="L866" t="s">
        <v>336</v>
      </c>
      <c r="M866" s="102" t="str">
        <f t="shared" si="13"/>
        <v>820434-99901-L</v>
      </c>
      <c r="N866" s="180">
        <v>7048652898555</v>
      </c>
    </row>
    <row r="867" spans="1:14" ht="15.75">
      <c r="A867" s="161" t="s">
        <v>2369</v>
      </c>
      <c r="B867" s="113">
        <v>7048652898463</v>
      </c>
      <c r="K867" s="140">
        <v>820435</v>
      </c>
      <c r="L867" t="s">
        <v>1533</v>
      </c>
      <c r="M867" s="102" t="str">
        <f t="shared" si="13"/>
        <v>820435-56500-XS</v>
      </c>
      <c r="N867" s="180">
        <v>7048652898463</v>
      </c>
    </row>
    <row r="868" spans="1:14" ht="15.75">
      <c r="A868" s="161" t="s">
        <v>2370</v>
      </c>
      <c r="B868" s="113">
        <v>7048652898456</v>
      </c>
      <c r="K868" s="140">
        <v>820435</v>
      </c>
      <c r="L868" t="s">
        <v>1522</v>
      </c>
      <c r="M868" s="102" t="str">
        <f t="shared" si="13"/>
        <v>820435-56500-S</v>
      </c>
      <c r="N868" s="180">
        <v>7048652898456</v>
      </c>
    </row>
    <row r="869" spans="1:14" ht="15.75">
      <c r="A869" s="161" t="s">
        <v>2371</v>
      </c>
      <c r="B869" s="113">
        <v>7048652898449</v>
      </c>
      <c r="K869" s="140">
        <v>820435</v>
      </c>
      <c r="L869" t="s">
        <v>1523</v>
      </c>
      <c r="M869" s="102" t="str">
        <f t="shared" si="13"/>
        <v>820435-56500-M</v>
      </c>
      <c r="N869" s="180">
        <v>7048652898449</v>
      </c>
    </row>
    <row r="870" spans="1:14" ht="15.75">
      <c r="A870" s="161" t="s">
        <v>2372</v>
      </c>
      <c r="B870" s="113">
        <v>7048652898432</v>
      </c>
      <c r="K870" s="140">
        <v>820435</v>
      </c>
      <c r="L870" t="s">
        <v>1524</v>
      </c>
      <c r="M870" s="102" t="str">
        <f t="shared" si="13"/>
        <v>820435-56500-L</v>
      </c>
      <c r="N870" s="180">
        <v>7048652898432</v>
      </c>
    </row>
    <row r="871" spans="1:14" ht="15.75">
      <c r="A871" s="161" t="s">
        <v>2373</v>
      </c>
      <c r="B871" s="113">
        <v>7048652898500</v>
      </c>
      <c r="K871" s="140">
        <v>820435</v>
      </c>
      <c r="L871" t="s">
        <v>1634</v>
      </c>
      <c r="M871" s="102" t="str">
        <f t="shared" si="13"/>
        <v>820435-77202-XS</v>
      </c>
      <c r="N871" s="180">
        <v>7048652898500</v>
      </c>
    </row>
    <row r="872" spans="1:14" ht="15.75">
      <c r="A872" s="161" t="s">
        <v>2374</v>
      </c>
      <c r="B872" s="113">
        <v>7048652898494</v>
      </c>
      <c r="K872" s="140">
        <v>820435</v>
      </c>
      <c r="L872" t="s">
        <v>1541</v>
      </c>
      <c r="M872" s="102" t="str">
        <f t="shared" si="13"/>
        <v>820435-77202-S</v>
      </c>
      <c r="N872" s="180">
        <v>7048652898494</v>
      </c>
    </row>
    <row r="873" spans="1:14" ht="15.75">
      <c r="A873" s="161" t="s">
        <v>2375</v>
      </c>
      <c r="B873" s="113">
        <v>7048652898487</v>
      </c>
      <c r="K873" s="140">
        <v>820435</v>
      </c>
      <c r="L873" t="s">
        <v>1542</v>
      </c>
      <c r="M873" s="102" t="str">
        <f t="shared" si="13"/>
        <v>820435-77202-M</v>
      </c>
      <c r="N873" s="180">
        <v>7048652898487</v>
      </c>
    </row>
    <row r="874" spans="1:14" ht="15.75">
      <c r="A874" s="161" t="s">
        <v>2376</v>
      </c>
      <c r="B874" s="113">
        <v>7048652898470</v>
      </c>
      <c r="K874" s="140">
        <v>820435</v>
      </c>
      <c r="L874" t="s">
        <v>1543</v>
      </c>
      <c r="M874" s="102" t="str">
        <f t="shared" si="13"/>
        <v>820435-77202-L</v>
      </c>
      <c r="N874" s="180">
        <v>7048652898470</v>
      </c>
    </row>
    <row r="875" spans="1:14" ht="15.75">
      <c r="A875" s="161" t="s">
        <v>2377</v>
      </c>
      <c r="B875" s="113">
        <v>7048652898340</v>
      </c>
      <c r="K875" s="140">
        <v>820436</v>
      </c>
      <c r="L875" t="s">
        <v>338</v>
      </c>
      <c r="M875" s="102" t="str">
        <f t="shared" si="13"/>
        <v>820436-99901-XS</v>
      </c>
      <c r="N875" s="180">
        <v>7048652898340</v>
      </c>
    </row>
    <row r="876" spans="1:14" ht="15.75">
      <c r="A876" s="161" t="s">
        <v>2378</v>
      </c>
      <c r="B876" s="113">
        <v>7048652898333</v>
      </c>
      <c r="K876" s="140">
        <v>820436</v>
      </c>
      <c r="L876" t="s">
        <v>334</v>
      </c>
      <c r="M876" s="102" t="str">
        <f t="shared" si="13"/>
        <v>820436-99901-S</v>
      </c>
      <c r="N876" s="180">
        <v>7048652898333</v>
      </c>
    </row>
    <row r="877" spans="1:14" ht="15.75">
      <c r="A877" s="161" t="s">
        <v>2379</v>
      </c>
      <c r="B877" s="113">
        <v>7048652898326</v>
      </c>
      <c r="K877" s="140">
        <v>820436</v>
      </c>
      <c r="L877" t="s">
        <v>335</v>
      </c>
      <c r="M877" s="102" t="str">
        <f t="shared" si="13"/>
        <v>820436-99901-M</v>
      </c>
      <c r="N877" s="180">
        <v>7048652898326</v>
      </c>
    </row>
    <row r="878" spans="1:14" ht="15.75">
      <c r="A878" s="161" t="s">
        <v>2380</v>
      </c>
      <c r="B878" s="113">
        <v>7048652898319</v>
      </c>
      <c r="K878" s="140">
        <v>820436</v>
      </c>
      <c r="L878" t="s">
        <v>336</v>
      </c>
      <c r="M878" s="102" t="str">
        <f t="shared" si="13"/>
        <v>820436-99901-L</v>
      </c>
      <c r="N878" s="180">
        <v>7048652898319</v>
      </c>
    </row>
    <row r="879" spans="1:14" ht="15.75">
      <c r="A879" s="161" t="s">
        <v>2381</v>
      </c>
      <c r="B879" s="113">
        <v>7048652901330</v>
      </c>
      <c r="K879" s="140">
        <v>820439</v>
      </c>
      <c r="L879" t="s">
        <v>1590</v>
      </c>
      <c r="M879" s="102" t="str">
        <f t="shared" si="13"/>
        <v>820439-10001-3537</v>
      </c>
      <c r="N879" s="180">
        <v>7048652901330</v>
      </c>
    </row>
    <row r="880" spans="1:14" ht="15.75">
      <c r="A880" s="161" t="s">
        <v>2382</v>
      </c>
      <c r="B880" s="113">
        <v>7048652901347</v>
      </c>
      <c r="K880" s="140">
        <v>820439</v>
      </c>
      <c r="L880" t="s">
        <v>1591</v>
      </c>
      <c r="M880" s="102" t="str">
        <f t="shared" si="13"/>
        <v>820439-10001-3840</v>
      </c>
      <c r="N880" s="180">
        <v>7048652901347</v>
      </c>
    </row>
    <row r="881" spans="1:14" ht="15.75">
      <c r="A881" s="161" t="s">
        <v>2383</v>
      </c>
      <c r="B881" s="113">
        <v>7048652901354</v>
      </c>
      <c r="K881" s="140">
        <v>820439</v>
      </c>
      <c r="L881" t="s">
        <v>1592</v>
      </c>
      <c r="M881" s="102" t="str">
        <f t="shared" si="13"/>
        <v>820439-10001-4143</v>
      </c>
      <c r="N881" s="180">
        <v>7048652901354</v>
      </c>
    </row>
    <row r="882" spans="1:14" ht="15.75">
      <c r="A882" s="161" t="s">
        <v>2384</v>
      </c>
      <c r="B882" s="113">
        <v>7048652901361</v>
      </c>
      <c r="K882" s="140">
        <v>820439</v>
      </c>
      <c r="L882" t="s">
        <v>1593</v>
      </c>
      <c r="M882" s="102" t="str">
        <f t="shared" si="13"/>
        <v>820439-10001-4446</v>
      </c>
      <c r="N882" s="180">
        <v>7048652901361</v>
      </c>
    </row>
    <row r="883" spans="1:14" ht="15.75">
      <c r="A883" s="161" t="s">
        <v>2385</v>
      </c>
      <c r="B883" s="113">
        <v>7048652901378</v>
      </c>
      <c r="K883" s="140">
        <v>820439</v>
      </c>
      <c r="L883" t="s">
        <v>1636</v>
      </c>
      <c r="M883" s="102" t="str">
        <f t="shared" si="13"/>
        <v>820439-88300-3537</v>
      </c>
      <c r="N883" s="180">
        <v>7048652901378</v>
      </c>
    </row>
    <row r="884" spans="1:14" ht="15.75">
      <c r="A884" s="161" t="s">
        <v>2386</v>
      </c>
      <c r="B884" s="113">
        <v>7048652901385</v>
      </c>
      <c r="K884" s="140">
        <v>820439</v>
      </c>
      <c r="L884" t="s">
        <v>1637</v>
      </c>
      <c r="M884" s="102" t="str">
        <f t="shared" si="13"/>
        <v>820439-88300-3840</v>
      </c>
      <c r="N884" s="180">
        <v>7048652901385</v>
      </c>
    </row>
    <row r="885" spans="1:14" ht="15.75">
      <c r="A885" s="161" t="s">
        <v>2387</v>
      </c>
      <c r="B885" s="113">
        <v>7048652901392</v>
      </c>
      <c r="K885" s="140">
        <v>820439</v>
      </c>
      <c r="L885" t="s">
        <v>1638</v>
      </c>
      <c r="M885" s="102" t="str">
        <f t="shared" si="13"/>
        <v>820439-88300-4143</v>
      </c>
      <c r="N885" s="180">
        <v>7048652901392</v>
      </c>
    </row>
    <row r="886" spans="1:14" ht="15.75">
      <c r="A886" s="161" t="s">
        <v>2388</v>
      </c>
      <c r="B886" s="113">
        <v>7048652901408</v>
      </c>
      <c r="K886" s="140">
        <v>820439</v>
      </c>
      <c r="L886" t="s">
        <v>1639</v>
      </c>
      <c r="M886" s="102" t="str">
        <f t="shared" si="13"/>
        <v>820439-88300-4446</v>
      </c>
      <c r="N886" s="180">
        <v>7048652901408</v>
      </c>
    </row>
    <row r="887" spans="1:14" ht="15.75">
      <c r="A887" s="161" t="s">
        <v>2389</v>
      </c>
      <c r="B887" s="113">
        <v>7048652901415</v>
      </c>
      <c r="K887" s="140">
        <v>820439</v>
      </c>
      <c r="L887" t="s">
        <v>1452</v>
      </c>
      <c r="M887" s="102" t="str">
        <f t="shared" si="13"/>
        <v>820439-99901-3537</v>
      </c>
      <c r="N887" s="180">
        <v>7048652901415</v>
      </c>
    </row>
    <row r="888" spans="1:14" ht="15.75">
      <c r="A888" s="161" t="s">
        <v>2390</v>
      </c>
      <c r="B888" s="113">
        <v>7048652901422</v>
      </c>
      <c r="K888" s="140">
        <v>820439</v>
      </c>
      <c r="L888" t="s">
        <v>1453</v>
      </c>
      <c r="M888" s="102" t="str">
        <f t="shared" si="13"/>
        <v>820439-99901-3840</v>
      </c>
      <c r="N888" s="180">
        <v>7048652901422</v>
      </c>
    </row>
    <row r="889" spans="1:14" ht="15.75">
      <c r="A889" s="161" t="s">
        <v>2391</v>
      </c>
      <c r="B889" s="113">
        <v>7048652901439</v>
      </c>
      <c r="K889" s="140">
        <v>820439</v>
      </c>
      <c r="L889" t="s">
        <v>1454</v>
      </c>
      <c r="M889" s="102" t="str">
        <f t="shared" si="13"/>
        <v>820439-99901-4143</v>
      </c>
      <c r="N889" s="180">
        <v>7048652901439</v>
      </c>
    </row>
    <row r="890" spans="1:14" ht="15.75">
      <c r="A890" s="161" t="s">
        <v>2392</v>
      </c>
      <c r="B890" s="113">
        <v>7048652901446</v>
      </c>
      <c r="K890" s="140">
        <v>820439</v>
      </c>
      <c r="L890" t="s">
        <v>1455</v>
      </c>
      <c r="M890" s="102" t="str">
        <f t="shared" si="13"/>
        <v>820439-99901-4446</v>
      </c>
      <c r="N890" s="180">
        <v>7048652901446</v>
      </c>
    </row>
    <row r="891" spans="1:14" ht="15.75">
      <c r="A891" s="161" t="s">
        <v>2393</v>
      </c>
      <c r="B891" s="113">
        <v>7048652897701</v>
      </c>
      <c r="K891" s="140">
        <v>820440</v>
      </c>
      <c r="L891" t="s">
        <v>1435</v>
      </c>
      <c r="M891" s="102" t="str">
        <f t="shared" si="13"/>
        <v>820440-44002-S</v>
      </c>
      <c r="N891" s="180">
        <v>7048652897701</v>
      </c>
    </row>
    <row r="892" spans="1:14" ht="15.75">
      <c r="A892" s="161" t="s">
        <v>2394</v>
      </c>
      <c r="B892" s="113">
        <v>7048652897695</v>
      </c>
      <c r="K892" s="140">
        <v>820440</v>
      </c>
      <c r="L892" t="s">
        <v>1436</v>
      </c>
      <c r="M892" s="102" t="str">
        <f t="shared" si="13"/>
        <v>820440-44002-M</v>
      </c>
      <c r="N892" s="180">
        <v>7048652897695</v>
      </c>
    </row>
    <row r="893" spans="1:14" ht="15.75">
      <c r="A893" s="161" t="s">
        <v>2395</v>
      </c>
      <c r="B893" s="113">
        <v>7048652897688</v>
      </c>
      <c r="K893" s="140">
        <v>820440</v>
      </c>
      <c r="L893" t="s">
        <v>1437</v>
      </c>
      <c r="M893" s="102" t="str">
        <f t="shared" si="13"/>
        <v>820440-44002-L</v>
      </c>
      <c r="N893" s="180">
        <v>7048652897688</v>
      </c>
    </row>
    <row r="894" spans="1:14" ht="15.75">
      <c r="A894" s="161" t="s">
        <v>2396</v>
      </c>
      <c r="B894" s="113">
        <v>7048652897718</v>
      </c>
      <c r="K894" s="140">
        <v>820440</v>
      </c>
      <c r="L894" t="s">
        <v>1438</v>
      </c>
      <c r="M894" s="102" t="str">
        <f t="shared" si="13"/>
        <v>820440-44002-XL</v>
      </c>
      <c r="N894" s="180">
        <v>7048652897718</v>
      </c>
    </row>
    <row r="895" spans="1:14" ht="15.75">
      <c r="A895" s="161" t="s">
        <v>2397</v>
      </c>
      <c r="B895" s="113">
        <v>7048652897749</v>
      </c>
      <c r="K895" s="140">
        <v>820440</v>
      </c>
      <c r="L895" t="s">
        <v>334</v>
      </c>
      <c r="M895" s="102" t="str">
        <f t="shared" si="13"/>
        <v>820440-99901-S</v>
      </c>
      <c r="N895" s="180">
        <v>7048652897749</v>
      </c>
    </row>
    <row r="896" spans="1:14" ht="15.75">
      <c r="A896" s="161" t="s">
        <v>2398</v>
      </c>
      <c r="B896" s="113">
        <v>7048652897732</v>
      </c>
      <c r="K896" s="140">
        <v>820440</v>
      </c>
      <c r="L896" t="s">
        <v>335</v>
      </c>
      <c r="M896" s="102" t="str">
        <f t="shared" si="13"/>
        <v>820440-99901-M</v>
      </c>
      <c r="N896" s="180">
        <v>7048652897732</v>
      </c>
    </row>
    <row r="897" spans="1:14" ht="15.75">
      <c r="A897" s="161" t="s">
        <v>2399</v>
      </c>
      <c r="B897" s="113">
        <v>7048652897725</v>
      </c>
      <c r="K897" s="140">
        <v>820440</v>
      </c>
      <c r="L897" t="s">
        <v>336</v>
      </c>
      <c r="M897" s="102" t="str">
        <f t="shared" si="13"/>
        <v>820440-99901-L</v>
      </c>
      <c r="N897" s="180">
        <v>7048652897725</v>
      </c>
    </row>
    <row r="898" spans="1:14" ht="15.75">
      <c r="A898" s="161" t="s">
        <v>2400</v>
      </c>
      <c r="B898" s="113">
        <v>7048652897756</v>
      </c>
      <c r="K898" s="140">
        <v>820440</v>
      </c>
      <c r="L898" t="s">
        <v>337</v>
      </c>
      <c r="M898" s="102" t="str">
        <f t="shared" si="13"/>
        <v>820440-99901-XL</v>
      </c>
      <c r="N898" s="180">
        <v>7048652897756</v>
      </c>
    </row>
    <row r="899" spans="1:14" ht="15.75">
      <c r="A899" s="161" t="s">
        <v>2401</v>
      </c>
      <c r="B899" s="113">
        <v>7048652898388</v>
      </c>
      <c r="K899" s="140">
        <v>820441</v>
      </c>
      <c r="L899" t="s">
        <v>1535</v>
      </c>
      <c r="M899" s="102" t="str">
        <f t="shared" ref="M899:M962" si="14">CONCATENATE(K899,"-",L899)</f>
        <v>820441-44004-XS</v>
      </c>
      <c r="N899" s="180">
        <v>7048652898388</v>
      </c>
    </row>
    <row r="900" spans="1:14" ht="15.75">
      <c r="A900" s="161" t="s">
        <v>2402</v>
      </c>
      <c r="B900" s="113">
        <v>7048652898371</v>
      </c>
      <c r="K900" s="140">
        <v>820441</v>
      </c>
      <c r="L900" t="s">
        <v>1536</v>
      </c>
      <c r="M900" s="102" t="str">
        <f t="shared" si="14"/>
        <v>820441-44004-S</v>
      </c>
      <c r="N900" s="180">
        <v>7048652898371</v>
      </c>
    </row>
    <row r="901" spans="1:14" ht="15.75">
      <c r="A901" s="161" t="s">
        <v>2403</v>
      </c>
      <c r="B901" s="113">
        <v>7048652898364</v>
      </c>
      <c r="K901" s="140">
        <v>820441</v>
      </c>
      <c r="L901" t="s">
        <v>1537</v>
      </c>
      <c r="M901" s="102" t="str">
        <f t="shared" si="14"/>
        <v>820441-44004-M</v>
      </c>
      <c r="N901" s="180">
        <v>7048652898364</v>
      </c>
    </row>
    <row r="902" spans="1:14" ht="15.75">
      <c r="A902" s="161" t="s">
        <v>2404</v>
      </c>
      <c r="B902" s="113">
        <v>7048652898357</v>
      </c>
      <c r="K902" s="140">
        <v>820441</v>
      </c>
      <c r="L902" t="s">
        <v>1538</v>
      </c>
      <c r="M902" s="102" t="str">
        <f t="shared" si="14"/>
        <v>820441-44004-L</v>
      </c>
      <c r="N902" s="180">
        <v>7048652898357</v>
      </c>
    </row>
    <row r="903" spans="1:14" ht="15.75">
      <c r="A903" s="161" t="s">
        <v>2405</v>
      </c>
      <c r="B903" s="113">
        <v>7048652898425</v>
      </c>
      <c r="K903" s="140">
        <v>820441</v>
      </c>
      <c r="L903" t="s">
        <v>338</v>
      </c>
      <c r="M903" s="102" t="str">
        <f t="shared" si="14"/>
        <v>820441-99901-XS</v>
      </c>
      <c r="N903" s="180">
        <v>7048652898425</v>
      </c>
    </row>
    <row r="904" spans="1:14" ht="15.75">
      <c r="A904" s="161" t="s">
        <v>2406</v>
      </c>
      <c r="B904" s="113">
        <v>7048652898418</v>
      </c>
      <c r="K904" s="140">
        <v>820441</v>
      </c>
      <c r="L904" t="s">
        <v>334</v>
      </c>
      <c r="M904" s="102" t="str">
        <f t="shared" si="14"/>
        <v>820441-99901-S</v>
      </c>
      <c r="N904" s="180">
        <v>7048652898418</v>
      </c>
    </row>
    <row r="905" spans="1:14" ht="15.75">
      <c r="A905" s="161" t="s">
        <v>2407</v>
      </c>
      <c r="B905" s="113">
        <v>7048652898401</v>
      </c>
      <c r="K905" s="140">
        <v>820441</v>
      </c>
      <c r="L905" t="s">
        <v>335</v>
      </c>
      <c r="M905" s="102" t="str">
        <f t="shared" si="14"/>
        <v>820441-99901-M</v>
      </c>
      <c r="N905" s="180">
        <v>7048652898401</v>
      </c>
    </row>
    <row r="906" spans="1:14" ht="15.75">
      <c r="A906" s="161" t="s">
        <v>2408</v>
      </c>
      <c r="B906" s="113">
        <v>7048652898395</v>
      </c>
      <c r="K906" s="140">
        <v>820441</v>
      </c>
      <c r="L906" t="s">
        <v>336</v>
      </c>
      <c r="M906" s="102" t="str">
        <f t="shared" si="14"/>
        <v>820441-99901-L</v>
      </c>
      <c r="N906" s="180">
        <v>7048652898395</v>
      </c>
    </row>
    <row r="907" spans="1:14" ht="15.75">
      <c r="A907" s="161" t="s">
        <v>2409</v>
      </c>
      <c r="B907" s="113">
        <v>7048652899903</v>
      </c>
      <c r="K907" s="140">
        <v>820442</v>
      </c>
      <c r="L907" t="s">
        <v>1634</v>
      </c>
      <c r="M907" s="102" t="str">
        <f t="shared" si="14"/>
        <v>820442-77202-XS</v>
      </c>
      <c r="N907" s="180">
        <v>7048652899903</v>
      </c>
    </row>
    <row r="908" spans="1:14" ht="15.75">
      <c r="A908" s="161" t="s">
        <v>2410</v>
      </c>
      <c r="B908" s="113">
        <v>7048652899897</v>
      </c>
      <c r="K908" s="140">
        <v>820442</v>
      </c>
      <c r="L908" t="s">
        <v>1541</v>
      </c>
      <c r="M908" s="102" t="str">
        <f t="shared" si="14"/>
        <v>820442-77202-S</v>
      </c>
      <c r="N908" s="180">
        <v>7048652899897</v>
      </c>
    </row>
    <row r="909" spans="1:14" ht="15.75">
      <c r="A909" s="161" t="s">
        <v>2411</v>
      </c>
      <c r="B909" s="113">
        <v>7048652899880</v>
      </c>
      <c r="K909" s="140">
        <v>820442</v>
      </c>
      <c r="L909" t="s">
        <v>1542</v>
      </c>
      <c r="M909" s="102" t="str">
        <f t="shared" si="14"/>
        <v>820442-77202-M</v>
      </c>
      <c r="N909" s="180">
        <v>7048652899880</v>
      </c>
    </row>
    <row r="910" spans="1:14" ht="15.75">
      <c r="A910" s="161" t="s">
        <v>2412</v>
      </c>
      <c r="B910" s="113">
        <v>7048652899873</v>
      </c>
      <c r="K910" s="140">
        <v>820442</v>
      </c>
      <c r="L910" t="s">
        <v>1543</v>
      </c>
      <c r="M910" s="102" t="str">
        <f t="shared" si="14"/>
        <v>820442-77202-L</v>
      </c>
      <c r="N910" s="180">
        <v>7048652899873</v>
      </c>
    </row>
    <row r="911" spans="1:14" ht="15.75">
      <c r="A911" s="161" t="s">
        <v>2413</v>
      </c>
      <c r="B911" s="113">
        <v>7048652899941</v>
      </c>
      <c r="K911" s="140">
        <v>820442</v>
      </c>
      <c r="L911" t="s">
        <v>1431</v>
      </c>
      <c r="M911" s="102" t="str">
        <f t="shared" si="14"/>
        <v>820442-88300-XS</v>
      </c>
      <c r="N911" s="180">
        <v>7048652899941</v>
      </c>
    </row>
    <row r="912" spans="1:14" ht="15.75">
      <c r="A912" s="161" t="s">
        <v>2414</v>
      </c>
      <c r="B912" s="113">
        <v>7048652899934</v>
      </c>
      <c r="K912" s="140">
        <v>820442</v>
      </c>
      <c r="L912" t="s">
        <v>1423</v>
      </c>
      <c r="M912" s="102" t="str">
        <f t="shared" si="14"/>
        <v>820442-88300-S</v>
      </c>
      <c r="N912" s="180">
        <v>7048652899934</v>
      </c>
    </row>
    <row r="913" spans="1:14" ht="15.75">
      <c r="A913" s="161" t="s">
        <v>2415</v>
      </c>
      <c r="B913" s="113">
        <v>7048652899927</v>
      </c>
      <c r="K913" s="140">
        <v>820442</v>
      </c>
      <c r="L913" t="s">
        <v>1424</v>
      </c>
      <c r="M913" s="102" t="str">
        <f t="shared" si="14"/>
        <v>820442-88300-M</v>
      </c>
      <c r="N913" s="180">
        <v>7048652899927</v>
      </c>
    </row>
    <row r="914" spans="1:14" ht="15.75">
      <c r="A914" s="161" t="s">
        <v>2416</v>
      </c>
      <c r="B914" s="113">
        <v>7048652899910</v>
      </c>
      <c r="K914" s="140">
        <v>820442</v>
      </c>
      <c r="L914" t="s">
        <v>1425</v>
      </c>
      <c r="M914" s="102" t="str">
        <f t="shared" si="14"/>
        <v>820442-88300-L</v>
      </c>
      <c r="N914" s="180">
        <v>7048652899910</v>
      </c>
    </row>
    <row r="915" spans="1:14" ht="15.75">
      <c r="A915" s="161" t="s">
        <v>2417</v>
      </c>
      <c r="B915" s="113">
        <v>7048652898784</v>
      </c>
      <c r="K915" s="140">
        <v>820443</v>
      </c>
      <c r="L915" t="s">
        <v>1539</v>
      </c>
      <c r="M915" s="102" t="str">
        <f t="shared" si="14"/>
        <v>820443-78001-XS</v>
      </c>
      <c r="N915" s="180">
        <v>7048652898784</v>
      </c>
    </row>
    <row r="916" spans="1:14" ht="15.75">
      <c r="A916" s="161" t="s">
        <v>2418</v>
      </c>
      <c r="B916" s="113">
        <v>7048652898777</v>
      </c>
      <c r="K916" s="140">
        <v>820443</v>
      </c>
      <c r="L916" t="s">
        <v>1516</v>
      </c>
      <c r="M916" s="102" t="str">
        <f t="shared" si="14"/>
        <v>820443-78001-S</v>
      </c>
      <c r="N916" s="180">
        <v>7048652898777</v>
      </c>
    </row>
    <row r="917" spans="1:14" ht="15.75">
      <c r="A917" s="161" t="s">
        <v>2419</v>
      </c>
      <c r="B917" s="113">
        <v>7048652898760</v>
      </c>
      <c r="K917" s="140">
        <v>820443</v>
      </c>
      <c r="L917" t="s">
        <v>1517</v>
      </c>
      <c r="M917" s="102" t="str">
        <f t="shared" si="14"/>
        <v>820443-78001-M</v>
      </c>
      <c r="N917" s="180">
        <v>7048652898760</v>
      </c>
    </row>
    <row r="918" spans="1:14" ht="15.75">
      <c r="A918" s="161" t="s">
        <v>2420</v>
      </c>
      <c r="B918" s="113">
        <v>7048652898753</v>
      </c>
      <c r="K918" s="140">
        <v>820443</v>
      </c>
      <c r="L918" t="s">
        <v>1518</v>
      </c>
      <c r="M918" s="102" t="str">
        <f t="shared" si="14"/>
        <v>820443-78001-L</v>
      </c>
      <c r="N918" s="180">
        <v>7048652898753</v>
      </c>
    </row>
    <row r="919" spans="1:14" ht="15.75">
      <c r="A919" s="161" t="s">
        <v>2421</v>
      </c>
      <c r="B919" s="113">
        <v>7048652898821</v>
      </c>
      <c r="K919" s="140">
        <v>820443</v>
      </c>
      <c r="L919" t="s">
        <v>1534</v>
      </c>
      <c r="M919" s="102" t="str">
        <f t="shared" si="14"/>
        <v>820443-88000-XS</v>
      </c>
      <c r="N919" s="180">
        <v>7048652898821</v>
      </c>
    </row>
    <row r="920" spans="1:14" ht="15.75">
      <c r="A920" s="161" t="s">
        <v>2422</v>
      </c>
      <c r="B920" s="113">
        <v>7048652898814</v>
      </c>
      <c r="K920" s="140">
        <v>820443</v>
      </c>
      <c r="L920" t="s">
        <v>1512</v>
      </c>
      <c r="M920" s="102" t="str">
        <f t="shared" si="14"/>
        <v>820443-88000-S</v>
      </c>
      <c r="N920" s="180">
        <v>7048652898814</v>
      </c>
    </row>
    <row r="921" spans="1:14" ht="15.75">
      <c r="A921" s="161" t="s">
        <v>2423</v>
      </c>
      <c r="B921" s="113">
        <v>7048652898807</v>
      </c>
      <c r="K921" s="140">
        <v>820443</v>
      </c>
      <c r="L921" t="s">
        <v>1513</v>
      </c>
      <c r="M921" s="102" t="str">
        <f t="shared" si="14"/>
        <v>820443-88000-M</v>
      </c>
      <c r="N921" s="180">
        <v>7048652898807</v>
      </c>
    </row>
    <row r="922" spans="1:14" ht="15.75">
      <c r="A922" s="161" t="s">
        <v>2424</v>
      </c>
      <c r="B922" s="113">
        <v>7048652898791</v>
      </c>
      <c r="K922" s="140">
        <v>820443</v>
      </c>
      <c r="L922" t="s">
        <v>1514</v>
      </c>
      <c r="M922" s="102" t="str">
        <f t="shared" si="14"/>
        <v>820443-88000-L</v>
      </c>
      <c r="N922" s="180">
        <v>7048652898791</v>
      </c>
    </row>
    <row r="923" spans="1:14" ht="15.75">
      <c r="A923" s="161" t="s">
        <v>2425</v>
      </c>
      <c r="B923" s="113">
        <v>7048652900975</v>
      </c>
      <c r="K923" s="140">
        <v>820444</v>
      </c>
      <c r="L923" t="s">
        <v>1644</v>
      </c>
      <c r="M923" s="102" t="str">
        <f t="shared" si="14"/>
        <v>820444-10003-128</v>
      </c>
      <c r="N923" s="180">
        <v>7048652900975</v>
      </c>
    </row>
    <row r="924" spans="1:14" ht="15.75">
      <c r="A924" s="161" t="s">
        <v>2426</v>
      </c>
      <c r="B924" s="113">
        <v>7048652900982</v>
      </c>
      <c r="K924" s="140">
        <v>820444</v>
      </c>
      <c r="L924" t="s">
        <v>1645</v>
      </c>
      <c r="M924" s="102" t="str">
        <f t="shared" si="14"/>
        <v>820444-10003-140</v>
      </c>
      <c r="N924" s="180">
        <v>7048652900982</v>
      </c>
    </row>
    <row r="925" spans="1:14" ht="15.75">
      <c r="A925" s="161" t="s">
        <v>2427</v>
      </c>
      <c r="B925" s="113">
        <v>7048652900999</v>
      </c>
      <c r="K925" s="140">
        <v>820444</v>
      </c>
      <c r="L925" t="s">
        <v>1646</v>
      </c>
      <c r="M925" s="102" t="str">
        <f t="shared" si="14"/>
        <v>820444-10003-152</v>
      </c>
      <c r="N925" s="180">
        <v>7048652900999</v>
      </c>
    </row>
    <row r="926" spans="1:14" ht="15.75">
      <c r="A926" s="161" t="s">
        <v>2969</v>
      </c>
      <c r="B926" s="113">
        <v>7048652912343</v>
      </c>
      <c r="K926" s="140">
        <v>820444</v>
      </c>
      <c r="L926" t="s">
        <v>2949</v>
      </c>
      <c r="M926" s="102" t="str">
        <f t="shared" si="14"/>
        <v>820444-10003-164</v>
      </c>
      <c r="N926" s="180">
        <v>7048652912343</v>
      </c>
    </row>
    <row r="927" spans="1:14" ht="15.75">
      <c r="A927" s="161" t="s">
        <v>2428</v>
      </c>
      <c r="B927" s="113">
        <v>7048652901002</v>
      </c>
      <c r="K927" s="140">
        <v>820444</v>
      </c>
      <c r="L927" t="s">
        <v>1563</v>
      </c>
      <c r="M927" s="102" t="str">
        <f t="shared" si="14"/>
        <v>820444-56500-128</v>
      </c>
      <c r="N927" s="180">
        <v>7048652901002</v>
      </c>
    </row>
    <row r="928" spans="1:14" ht="15.75">
      <c r="A928" s="161" t="s">
        <v>2429</v>
      </c>
      <c r="B928" s="113">
        <v>7048652901019</v>
      </c>
      <c r="K928" s="140">
        <v>820444</v>
      </c>
      <c r="L928" t="s">
        <v>1564</v>
      </c>
      <c r="M928" s="102" t="str">
        <f t="shared" si="14"/>
        <v>820444-56500-140</v>
      </c>
      <c r="N928" s="180">
        <v>7048652901019</v>
      </c>
    </row>
    <row r="929" spans="1:14" ht="15.75">
      <c r="A929" s="161" t="s">
        <v>2430</v>
      </c>
      <c r="B929" s="113">
        <v>7048652901026</v>
      </c>
      <c r="K929" s="140">
        <v>820444</v>
      </c>
      <c r="L929" t="s">
        <v>1565</v>
      </c>
      <c r="M929" s="102" t="str">
        <f t="shared" si="14"/>
        <v>820444-56500-152</v>
      </c>
      <c r="N929" s="180">
        <v>7048652901026</v>
      </c>
    </row>
    <row r="930" spans="1:14" ht="15.75">
      <c r="A930" s="161" t="s">
        <v>2970</v>
      </c>
      <c r="B930" s="113">
        <v>7048652912350</v>
      </c>
      <c r="K930" s="140">
        <v>820444</v>
      </c>
      <c r="L930" t="s">
        <v>2945</v>
      </c>
      <c r="M930" s="102" t="str">
        <f t="shared" si="14"/>
        <v>820444-56500-164</v>
      </c>
      <c r="N930" s="180">
        <v>7048652912350</v>
      </c>
    </row>
    <row r="931" spans="1:14" ht="15.75">
      <c r="A931" s="161" t="s">
        <v>2431</v>
      </c>
      <c r="B931" s="113">
        <v>7048652901033</v>
      </c>
      <c r="K931" s="140">
        <v>820444</v>
      </c>
      <c r="L931" t="s">
        <v>1040</v>
      </c>
      <c r="M931" s="102" t="str">
        <f t="shared" si="14"/>
        <v>820444-88300-128</v>
      </c>
      <c r="N931" s="180">
        <v>7048652901033</v>
      </c>
    </row>
    <row r="932" spans="1:14" ht="15.75">
      <c r="A932" s="161" t="s">
        <v>2432</v>
      </c>
      <c r="B932" s="113">
        <v>7048652901040</v>
      </c>
      <c r="K932" s="140">
        <v>820444</v>
      </c>
      <c r="L932" t="s">
        <v>1041</v>
      </c>
      <c r="M932" s="102" t="str">
        <f t="shared" si="14"/>
        <v>820444-88300-140</v>
      </c>
      <c r="N932" s="180">
        <v>7048652901040</v>
      </c>
    </row>
    <row r="933" spans="1:14" ht="15.75">
      <c r="A933" s="161" t="s">
        <v>2433</v>
      </c>
      <c r="B933" s="113">
        <v>7048652901057</v>
      </c>
      <c r="K933" s="140">
        <v>820444</v>
      </c>
      <c r="L933" t="s">
        <v>1042</v>
      </c>
      <c r="M933" s="102" t="str">
        <f t="shared" si="14"/>
        <v>820444-88300-152</v>
      </c>
      <c r="N933" s="180">
        <v>7048652901057</v>
      </c>
    </row>
    <row r="934" spans="1:14" ht="15.75">
      <c r="A934" s="161" t="s">
        <v>2971</v>
      </c>
      <c r="B934" s="113">
        <v>7048652912367</v>
      </c>
      <c r="K934" s="140">
        <v>820444</v>
      </c>
      <c r="L934" t="s">
        <v>2947</v>
      </c>
      <c r="M934" s="102" t="str">
        <f t="shared" si="14"/>
        <v>820444-88300-164</v>
      </c>
      <c r="N934" s="180">
        <v>7048652912367</v>
      </c>
    </row>
    <row r="935" spans="1:14" ht="15.75">
      <c r="A935" s="161" t="s">
        <v>2434</v>
      </c>
      <c r="B935" s="113">
        <v>7048652900227</v>
      </c>
      <c r="K935" s="140">
        <v>820445</v>
      </c>
      <c r="L935" t="s">
        <v>1583</v>
      </c>
      <c r="M935" s="102" t="str">
        <f t="shared" si="14"/>
        <v>820445-88300-10</v>
      </c>
      <c r="N935" s="180">
        <v>7048652900227</v>
      </c>
    </row>
    <row r="936" spans="1:14" ht="15.75">
      <c r="A936" s="161" t="s">
        <v>2435</v>
      </c>
      <c r="B936" s="113">
        <v>7048652900234</v>
      </c>
      <c r="K936" s="140">
        <v>820445</v>
      </c>
      <c r="L936" t="s">
        <v>1584</v>
      </c>
      <c r="M936" s="102" t="str">
        <f t="shared" si="14"/>
        <v>820445-88300-12</v>
      </c>
      <c r="N936" s="180">
        <v>7048652900234</v>
      </c>
    </row>
    <row r="937" spans="1:14" ht="15.75">
      <c r="A937" s="161" t="s">
        <v>2436</v>
      </c>
      <c r="B937" s="113">
        <v>7048652900241</v>
      </c>
      <c r="K937" s="140">
        <v>820445</v>
      </c>
      <c r="L937" t="s">
        <v>1585</v>
      </c>
      <c r="M937" s="102" t="str">
        <f t="shared" si="14"/>
        <v>820445-88300-8</v>
      </c>
      <c r="N937" s="180">
        <v>7048652900241</v>
      </c>
    </row>
    <row r="938" spans="1:14" ht="15.75">
      <c r="A938" s="161" t="s">
        <v>3090</v>
      </c>
      <c r="B938" s="113">
        <v>7048652914576</v>
      </c>
      <c r="K938" s="140">
        <v>820445</v>
      </c>
      <c r="L938" t="s">
        <v>1423</v>
      </c>
      <c r="M938" s="102" t="str">
        <f t="shared" si="14"/>
        <v>820445-88300-S</v>
      </c>
      <c r="N938" s="180">
        <v>7048652914576</v>
      </c>
    </row>
    <row r="939" spans="1:14" ht="15.75">
      <c r="A939" s="161" t="s">
        <v>3091</v>
      </c>
      <c r="B939" s="113">
        <v>7048652914569</v>
      </c>
      <c r="K939" s="140">
        <v>820445</v>
      </c>
      <c r="L939" t="s">
        <v>1424</v>
      </c>
      <c r="M939" s="102" t="str">
        <f t="shared" si="14"/>
        <v>820445-88300-M</v>
      </c>
      <c r="N939" s="180">
        <v>7048652914569</v>
      </c>
    </row>
    <row r="940" spans="1:14" ht="15.75">
      <c r="A940" s="161" t="s">
        <v>3092</v>
      </c>
      <c r="B940" s="113">
        <v>7048652914552</v>
      </c>
      <c r="K940" s="140">
        <v>820445</v>
      </c>
      <c r="L940" t="s">
        <v>1425</v>
      </c>
      <c r="M940" s="102" t="str">
        <f t="shared" si="14"/>
        <v>820445-88300-L</v>
      </c>
      <c r="N940" s="180">
        <v>7048652914552</v>
      </c>
    </row>
    <row r="941" spans="1:14" ht="15.75">
      <c r="A941" s="161" t="s">
        <v>3093</v>
      </c>
      <c r="B941" s="113">
        <v>7048652914583</v>
      </c>
      <c r="K941" s="140">
        <v>820445</v>
      </c>
      <c r="L941" t="s">
        <v>1426</v>
      </c>
      <c r="M941" s="102" t="str">
        <f t="shared" si="14"/>
        <v>820445-88300-XL</v>
      </c>
      <c r="N941" s="180">
        <v>7048652914583</v>
      </c>
    </row>
    <row r="942" spans="1:14" ht="15.75">
      <c r="A942" s="161" t="s">
        <v>2437</v>
      </c>
      <c r="B942" s="113">
        <v>7048652900258</v>
      </c>
      <c r="K942" s="140">
        <v>820445</v>
      </c>
      <c r="L942" t="s">
        <v>1574</v>
      </c>
      <c r="M942" s="102" t="str">
        <f t="shared" si="14"/>
        <v>820445-99901-10</v>
      </c>
      <c r="N942" s="180">
        <v>7048652900258</v>
      </c>
    </row>
    <row r="943" spans="1:14" ht="15.75">
      <c r="A943" s="161" t="s">
        <v>2438</v>
      </c>
      <c r="B943" s="113">
        <v>7048652900265</v>
      </c>
      <c r="K943" s="140">
        <v>820445</v>
      </c>
      <c r="L943" t="s">
        <v>1575</v>
      </c>
      <c r="M943" s="102" t="str">
        <f t="shared" si="14"/>
        <v>820445-99901-12</v>
      </c>
      <c r="N943" s="180">
        <v>7048652900265</v>
      </c>
    </row>
    <row r="944" spans="1:14" ht="15.75">
      <c r="A944" s="161" t="s">
        <v>2439</v>
      </c>
      <c r="B944" s="113">
        <v>7048652900272</v>
      </c>
      <c r="K944" s="140">
        <v>820445</v>
      </c>
      <c r="L944" t="s">
        <v>1576</v>
      </c>
      <c r="M944" s="102" t="str">
        <f t="shared" si="14"/>
        <v>820445-99901-8</v>
      </c>
      <c r="N944" s="180">
        <v>7048652900272</v>
      </c>
    </row>
    <row r="945" spans="1:14" ht="15.75">
      <c r="A945" s="161" t="s">
        <v>3094</v>
      </c>
      <c r="B945" s="113">
        <v>7048652914613</v>
      </c>
      <c r="K945" s="140">
        <v>820445</v>
      </c>
      <c r="L945" t="s">
        <v>334</v>
      </c>
      <c r="M945" s="102" t="str">
        <f t="shared" si="14"/>
        <v>820445-99901-S</v>
      </c>
      <c r="N945" s="180">
        <v>7048652914613</v>
      </c>
    </row>
    <row r="946" spans="1:14" ht="15.75">
      <c r="A946" s="161" t="s">
        <v>3095</v>
      </c>
      <c r="B946" s="113">
        <v>7048652914606</v>
      </c>
      <c r="K946" s="140">
        <v>820445</v>
      </c>
      <c r="L946" t="s">
        <v>335</v>
      </c>
      <c r="M946" s="102" t="str">
        <f t="shared" si="14"/>
        <v>820445-99901-M</v>
      </c>
      <c r="N946" s="180">
        <v>7048652914606</v>
      </c>
    </row>
    <row r="947" spans="1:14" ht="15.75">
      <c r="A947" s="161" t="s">
        <v>3096</v>
      </c>
      <c r="B947" s="113">
        <v>7048652914590</v>
      </c>
      <c r="K947" s="140">
        <v>820445</v>
      </c>
      <c r="L947" t="s">
        <v>336</v>
      </c>
      <c r="M947" s="102" t="str">
        <f t="shared" si="14"/>
        <v>820445-99901-L</v>
      </c>
      <c r="N947" s="180">
        <v>7048652914590</v>
      </c>
    </row>
    <row r="948" spans="1:14" ht="15.75">
      <c r="A948" s="161" t="s">
        <v>3097</v>
      </c>
      <c r="B948" s="113">
        <v>7048652914620</v>
      </c>
      <c r="K948" s="140">
        <v>820445</v>
      </c>
      <c r="L948" t="s">
        <v>337</v>
      </c>
      <c r="M948" s="102" t="str">
        <f t="shared" si="14"/>
        <v>820445-99901-XL</v>
      </c>
      <c r="N948" s="180">
        <v>7048652914620</v>
      </c>
    </row>
    <row r="949" spans="1:14" ht="15.75">
      <c r="A949" s="161" t="s">
        <v>2440</v>
      </c>
      <c r="B949" s="113">
        <v>7048652902832</v>
      </c>
      <c r="K949" s="140">
        <v>820447</v>
      </c>
      <c r="L949" t="s">
        <v>1647</v>
      </c>
      <c r="M949" s="102" t="str">
        <f t="shared" si="14"/>
        <v>820447-10001-3436</v>
      </c>
      <c r="N949" s="180">
        <v>7048652902832</v>
      </c>
    </row>
    <row r="950" spans="1:14" ht="15.75">
      <c r="A950" s="161" t="s">
        <v>2441</v>
      </c>
      <c r="B950" s="113">
        <v>7048652902849</v>
      </c>
      <c r="K950" s="140">
        <v>820447</v>
      </c>
      <c r="L950" t="s">
        <v>1648</v>
      </c>
      <c r="M950" s="102" t="str">
        <f t="shared" si="14"/>
        <v>820447-88300-3436</v>
      </c>
      <c r="N950" s="180">
        <v>7048652902849</v>
      </c>
    </row>
    <row r="951" spans="1:14" ht="15.75">
      <c r="A951" s="161" t="s">
        <v>2442</v>
      </c>
      <c r="B951" s="113">
        <v>7048652902856</v>
      </c>
      <c r="K951" s="140">
        <v>820447</v>
      </c>
      <c r="L951" t="s">
        <v>1649</v>
      </c>
      <c r="M951" s="102" t="str">
        <f t="shared" si="14"/>
        <v>820447-99901-3436</v>
      </c>
      <c r="N951" s="180">
        <v>7048652902856</v>
      </c>
    </row>
    <row r="952" spans="1:14" ht="15.75">
      <c r="A952" s="161" t="s">
        <v>2443</v>
      </c>
      <c r="B952" s="113">
        <v>7048652900616</v>
      </c>
      <c r="K952" s="140">
        <v>820448</v>
      </c>
      <c r="L952" t="s">
        <v>1651</v>
      </c>
      <c r="M952" s="102" t="str">
        <f t="shared" si="14"/>
        <v>820448-58001-6-7</v>
      </c>
      <c r="N952" s="180">
        <v>7048652900616</v>
      </c>
    </row>
    <row r="953" spans="1:14" ht="15.75">
      <c r="A953" s="161" t="s">
        <v>3172</v>
      </c>
      <c r="B953" s="113">
        <v>7048652914699</v>
      </c>
      <c r="K953" s="140">
        <v>820448</v>
      </c>
      <c r="L953" t="s">
        <v>3168</v>
      </c>
      <c r="M953" s="102" t="str">
        <f t="shared" si="14"/>
        <v>820448-58001-JR-L</v>
      </c>
      <c r="N953" s="180">
        <v>7048652914699</v>
      </c>
    </row>
    <row r="954" spans="1:14" ht="15.75">
      <c r="A954" s="161" t="s">
        <v>3098</v>
      </c>
      <c r="B954" s="113">
        <v>7048652914644</v>
      </c>
      <c r="K954" s="140">
        <v>820448</v>
      </c>
      <c r="L954" t="s">
        <v>2981</v>
      </c>
      <c r="M954" s="102" t="str">
        <f t="shared" si="14"/>
        <v>820448-58001-JR-S</v>
      </c>
      <c r="N954" s="180">
        <v>7048652914644</v>
      </c>
    </row>
    <row r="955" spans="1:14" ht="15.75">
      <c r="A955" s="161" t="s">
        <v>3099</v>
      </c>
      <c r="B955" s="113">
        <v>7048652914637</v>
      </c>
      <c r="K955" s="140">
        <v>820448</v>
      </c>
      <c r="L955" t="s">
        <v>2983</v>
      </c>
      <c r="M955" s="102" t="str">
        <f t="shared" si="14"/>
        <v>820448-58001-JR-M</v>
      </c>
      <c r="N955" s="180">
        <v>7048652914637</v>
      </c>
    </row>
    <row r="956" spans="1:14" ht="15.75">
      <c r="A956" s="161" t="s">
        <v>2444</v>
      </c>
      <c r="B956" s="113">
        <v>7048652900623</v>
      </c>
      <c r="K956" s="140">
        <v>820448</v>
      </c>
      <c r="L956" t="s">
        <v>1652</v>
      </c>
      <c r="M956" s="102" t="str">
        <f t="shared" si="14"/>
        <v>820448-78001-6-7</v>
      </c>
      <c r="N956" s="180">
        <v>7048652900623</v>
      </c>
    </row>
    <row r="957" spans="1:14" ht="15.75">
      <c r="A957" s="161" t="s">
        <v>3173</v>
      </c>
      <c r="B957" s="113">
        <v>7048652914705</v>
      </c>
      <c r="K957" s="140">
        <v>820448</v>
      </c>
      <c r="L957" t="s">
        <v>3170</v>
      </c>
      <c r="M957" s="102" t="str">
        <f t="shared" si="14"/>
        <v>820448-78001-JR-L</v>
      </c>
      <c r="N957" s="180">
        <v>7048652914705</v>
      </c>
    </row>
    <row r="958" spans="1:14" ht="15.75">
      <c r="A958" s="161" t="s">
        <v>3100</v>
      </c>
      <c r="B958" s="113">
        <v>7048652914668</v>
      </c>
      <c r="K958" s="140">
        <v>820448</v>
      </c>
      <c r="L958" t="s">
        <v>2985</v>
      </c>
      <c r="M958" s="102" t="str">
        <f t="shared" si="14"/>
        <v>820448-78001-JR-S</v>
      </c>
      <c r="N958" s="180">
        <v>7048652914668</v>
      </c>
    </row>
    <row r="959" spans="1:14" ht="15.75">
      <c r="A959" s="161" t="s">
        <v>3101</v>
      </c>
      <c r="B959" s="113">
        <v>7048652914651</v>
      </c>
      <c r="K959" s="140">
        <v>820448</v>
      </c>
      <c r="L959" t="s">
        <v>2986</v>
      </c>
      <c r="M959" s="102" t="str">
        <f t="shared" si="14"/>
        <v>820448-78001-JR-M</v>
      </c>
      <c r="N959" s="180">
        <v>7048652914651</v>
      </c>
    </row>
    <row r="960" spans="1:14" ht="15.75">
      <c r="A960" s="161" t="s">
        <v>2445</v>
      </c>
      <c r="B960" s="113">
        <v>7048652900630</v>
      </c>
      <c r="K960" s="140">
        <v>820448</v>
      </c>
      <c r="L960" t="s">
        <v>1653</v>
      </c>
      <c r="M960" s="102" t="str">
        <f t="shared" si="14"/>
        <v>820448-99901-6-7</v>
      </c>
      <c r="N960" s="180">
        <v>7048652900630</v>
      </c>
    </row>
    <row r="961" spans="1:14" ht="15.75">
      <c r="A961" s="161" t="s">
        <v>3174</v>
      </c>
      <c r="B961" s="113">
        <v>7048652914712</v>
      </c>
      <c r="K961" s="140">
        <v>820448</v>
      </c>
      <c r="L961" t="s">
        <v>3171</v>
      </c>
      <c r="M961" s="102" t="str">
        <f t="shared" si="14"/>
        <v>820448-99901-JR-L</v>
      </c>
      <c r="N961" s="180">
        <v>7048652914712</v>
      </c>
    </row>
    <row r="962" spans="1:14" ht="15.75">
      <c r="A962" s="161" t="s">
        <v>3102</v>
      </c>
      <c r="B962" s="113">
        <v>7048652914682</v>
      </c>
      <c r="K962" s="140">
        <v>820448</v>
      </c>
      <c r="L962" t="s">
        <v>2987</v>
      </c>
      <c r="M962" s="102" t="str">
        <f t="shared" si="14"/>
        <v>820448-99901-JR-S</v>
      </c>
      <c r="N962" s="180">
        <v>7048652914682</v>
      </c>
    </row>
    <row r="963" spans="1:14" ht="15.75">
      <c r="A963" s="161" t="s">
        <v>3103</v>
      </c>
      <c r="B963" s="113">
        <v>7048652914675</v>
      </c>
      <c r="K963" s="140">
        <v>820448</v>
      </c>
      <c r="L963" t="s">
        <v>2988</v>
      </c>
      <c r="M963" s="102" t="str">
        <f t="shared" ref="M963:M1026" si="15">CONCATENATE(K963,"-",L963)</f>
        <v>820448-99901-JR-M</v>
      </c>
      <c r="N963" s="180">
        <v>7048652914675</v>
      </c>
    </row>
    <row r="964" spans="1:14" ht="15.75">
      <c r="A964" s="161" t="s">
        <v>2446</v>
      </c>
      <c r="B964" s="113">
        <v>7048652902764</v>
      </c>
      <c r="K964" s="140">
        <v>820517</v>
      </c>
      <c r="L964" t="s">
        <v>127</v>
      </c>
      <c r="M964" s="102" t="str">
        <f t="shared" si="15"/>
        <v>820517-SEGRY-OS</v>
      </c>
      <c r="N964" s="180">
        <v>7048652902764</v>
      </c>
    </row>
    <row r="965" spans="1:14" ht="15.75">
      <c r="A965" s="161" t="s">
        <v>2447</v>
      </c>
      <c r="B965" s="113">
        <v>7048652900098</v>
      </c>
      <c r="K965" s="140">
        <v>827036</v>
      </c>
      <c r="L965" t="s">
        <v>344</v>
      </c>
      <c r="M965" s="102" t="str">
        <f t="shared" si="15"/>
        <v>827036-99901-OS</v>
      </c>
      <c r="N965" s="180">
        <v>7048652900098</v>
      </c>
    </row>
    <row r="966" spans="1:14" ht="15.75">
      <c r="A966" s="161" t="s">
        <v>631</v>
      </c>
      <c r="B966" s="113">
        <v>7048652193841</v>
      </c>
      <c r="K966" s="140">
        <v>827036</v>
      </c>
      <c r="L966" t="s">
        <v>121</v>
      </c>
      <c r="M966" s="102" t="str">
        <f t="shared" si="15"/>
        <v>827036-BLACK-OS</v>
      </c>
      <c r="N966" s="180">
        <v>7048652193841</v>
      </c>
    </row>
    <row r="967" spans="1:14" ht="15.75">
      <c r="A967" s="161" t="s">
        <v>632</v>
      </c>
      <c r="B967" s="113">
        <v>7048652281012</v>
      </c>
      <c r="K967" s="140">
        <v>827036</v>
      </c>
      <c r="L967" t="s">
        <v>312</v>
      </c>
      <c r="M967" s="102" t="str">
        <f t="shared" si="15"/>
        <v>827036-EHRED-OS</v>
      </c>
      <c r="N967" s="180">
        <v>7048652281012</v>
      </c>
    </row>
    <row r="968" spans="1:14" ht="15.75">
      <c r="A968" s="161" t="s">
        <v>633</v>
      </c>
      <c r="B968" s="113">
        <v>7048652193858</v>
      </c>
      <c r="K968" s="140">
        <v>827036</v>
      </c>
      <c r="L968" t="s">
        <v>443</v>
      </c>
      <c r="M968" s="102" t="str">
        <f t="shared" si="15"/>
        <v>827036-LTGRY-OS</v>
      </c>
      <c r="N968" s="180">
        <v>7048652193858</v>
      </c>
    </row>
    <row r="969" spans="1:14" ht="15.75">
      <c r="A969" s="161" t="s">
        <v>3104</v>
      </c>
      <c r="B969" s="113">
        <v>7048652281029</v>
      </c>
      <c r="K969" s="140">
        <v>827036</v>
      </c>
      <c r="L969" t="s">
        <v>127</v>
      </c>
      <c r="M969" s="102" t="str">
        <f t="shared" si="15"/>
        <v>827036-SEGRY-OS</v>
      </c>
      <c r="N969" s="180">
        <v>7048652281029</v>
      </c>
    </row>
    <row r="970" spans="1:14" ht="15.75">
      <c r="A970" s="161" t="s">
        <v>1130</v>
      </c>
      <c r="B970" s="113">
        <v>7048652765727</v>
      </c>
      <c r="K970" s="140">
        <v>828161</v>
      </c>
      <c r="L970" t="s">
        <v>1034</v>
      </c>
      <c r="M970" s="102" t="str">
        <f t="shared" si="15"/>
        <v>828161-55504-S</v>
      </c>
      <c r="N970" s="180">
        <v>7048652765727</v>
      </c>
    </row>
    <row r="971" spans="1:14" ht="15.75">
      <c r="A971" s="161" t="s">
        <v>1131</v>
      </c>
      <c r="B971" s="113">
        <v>7048652765710</v>
      </c>
      <c r="K971" s="140">
        <v>828161</v>
      </c>
      <c r="L971" t="s">
        <v>1035</v>
      </c>
      <c r="M971" s="102" t="str">
        <f t="shared" si="15"/>
        <v>828161-55504-M</v>
      </c>
      <c r="N971" s="180">
        <v>7048652765710</v>
      </c>
    </row>
    <row r="972" spans="1:14" ht="15.75">
      <c r="A972" s="161" t="s">
        <v>1132</v>
      </c>
      <c r="B972" s="113">
        <v>7048652765703</v>
      </c>
      <c r="K972" s="140">
        <v>828161</v>
      </c>
      <c r="L972" t="s">
        <v>1036</v>
      </c>
      <c r="M972" s="102" t="str">
        <f t="shared" si="15"/>
        <v>828161-55504-L</v>
      </c>
      <c r="N972" s="180">
        <v>7048652765703</v>
      </c>
    </row>
    <row r="973" spans="1:14" ht="15.75">
      <c r="A973" s="161" t="s">
        <v>1133</v>
      </c>
      <c r="B973" s="113">
        <v>7048652765734</v>
      </c>
      <c r="K973" s="140">
        <v>828161</v>
      </c>
      <c r="L973" t="s">
        <v>1037</v>
      </c>
      <c r="M973" s="102" t="str">
        <f t="shared" si="15"/>
        <v>828161-55504-XL</v>
      </c>
      <c r="N973" s="180">
        <v>7048652765734</v>
      </c>
    </row>
    <row r="974" spans="1:14" ht="15.75">
      <c r="A974" s="161" t="s">
        <v>1134</v>
      </c>
      <c r="B974" s="113">
        <v>7048652765765</v>
      </c>
      <c r="K974" s="140">
        <v>828161</v>
      </c>
      <c r="L974" t="s">
        <v>339</v>
      </c>
      <c r="M974" s="102" t="str">
        <f t="shared" si="15"/>
        <v>828161-88002-S</v>
      </c>
      <c r="N974" s="180">
        <v>7048652765765</v>
      </c>
    </row>
    <row r="975" spans="1:14" ht="15.75">
      <c r="A975" s="161" t="s">
        <v>1135</v>
      </c>
      <c r="B975" s="113">
        <v>7048652765758</v>
      </c>
      <c r="K975" s="140">
        <v>828161</v>
      </c>
      <c r="L975" t="s">
        <v>341</v>
      </c>
      <c r="M975" s="102" t="str">
        <f t="shared" si="15"/>
        <v>828161-88002-M</v>
      </c>
      <c r="N975" s="180">
        <v>7048652765758</v>
      </c>
    </row>
    <row r="976" spans="1:14" ht="15.75">
      <c r="A976" s="161" t="s">
        <v>1136</v>
      </c>
      <c r="B976" s="113">
        <v>7048652765741</v>
      </c>
      <c r="K976" s="140">
        <v>828161</v>
      </c>
      <c r="L976" t="s">
        <v>342</v>
      </c>
      <c r="M976" s="102" t="str">
        <f t="shared" si="15"/>
        <v>828161-88002-L</v>
      </c>
      <c r="N976" s="180">
        <v>7048652765741</v>
      </c>
    </row>
    <row r="977" spans="1:14" ht="15.75">
      <c r="A977" s="161" t="s">
        <v>1137</v>
      </c>
      <c r="B977" s="113">
        <v>7048652765772</v>
      </c>
      <c r="K977" s="140">
        <v>828161</v>
      </c>
      <c r="L977" t="s">
        <v>343</v>
      </c>
      <c r="M977" s="102" t="str">
        <f t="shared" si="15"/>
        <v>828161-88002-XL</v>
      </c>
      <c r="N977" s="180">
        <v>7048652765772</v>
      </c>
    </row>
    <row r="978" spans="1:14" ht="15.75">
      <c r="A978" s="161" t="s">
        <v>2448</v>
      </c>
      <c r="B978" s="113">
        <v>7048652896063</v>
      </c>
      <c r="K978" s="140">
        <v>828161</v>
      </c>
      <c r="L978" t="s">
        <v>1423</v>
      </c>
      <c r="M978" s="102" t="str">
        <f t="shared" si="15"/>
        <v>828161-88300-S</v>
      </c>
      <c r="N978" s="180">
        <v>7048652896063</v>
      </c>
    </row>
    <row r="979" spans="1:14" ht="15.75">
      <c r="A979" s="161" t="s">
        <v>2449</v>
      </c>
      <c r="B979" s="113">
        <v>7048652896056</v>
      </c>
      <c r="K979" s="140">
        <v>828161</v>
      </c>
      <c r="L979" t="s">
        <v>1424</v>
      </c>
      <c r="M979" s="102" t="str">
        <f t="shared" si="15"/>
        <v>828161-88300-M</v>
      </c>
      <c r="N979" s="180">
        <v>7048652896056</v>
      </c>
    </row>
    <row r="980" spans="1:14" ht="15.75">
      <c r="A980" s="161" t="s">
        <v>2450</v>
      </c>
      <c r="B980" s="113">
        <v>7048652896049</v>
      </c>
      <c r="K980" s="140">
        <v>828161</v>
      </c>
      <c r="L980" t="s">
        <v>1425</v>
      </c>
      <c r="M980" s="102" t="str">
        <f t="shared" si="15"/>
        <v>828161-88300-L</v>
      </c>
      <c r="N980" s="180">
        <v>7048652896049</v>
      </c>
    </row>
    <row r="981" spans="1:14" ht="15.75">
      <c r="A981" s="161" t="s">
        <v>2451</v>
      </c>
      <c r="B981" s="113">
        <v>7048652896070</v>
      </c>
      <c r="K981" s="140">
        <v>828161</v>
      </c>
      <c r="L981" t="s">
        <v>1426</v>
      </c>
      <c r="M981" s="102" t="str">
        <f t="shared" si="15"/>
        <v>828161-88300-XL</v>
      </c>
      <c r="N981" s="180">
        <v>7048652896070</v>
      </c>
    </row>
    <row r="982" spans="1:14" ht="15.75">
      <c r="A982" s="161" t="s">
        <v>634</v>
      </c>
      <c r="B982" s="113">
        <v>7048652537157</v>
      </c>
      <c r="K982" s="140">
        <v>828161</v>
      </c>
      <c r="L982" t="s">
        <v>122</v>
      </c>
      <c r="M982" s="102" t="str">
        <f t="shared" si="15"/>
        <v>828161-BLACK-S</v>
      </c>
      <c r="N982" s="180">
        <v>7048652537157</v>
      </c>
    </row>
    <row r="983" spans="1:14" ht="15.75">
      <c r="A983" s="161" t="s">
        <v>635</v>
      </c>
      <c r="B983" s="113">
        <v>7048652537140</v>
      </c>
      <c r="K983" s="140">
        <v>828161</v>
      </c>
      <c r="L983" t="s">
        <v>123</v>
      </c>
      <c r="M983" s="102" t="str">
        <f t="shared" si="15"/>
        <v>828161-BLACK-M</v>
      </c>
      <c r="N983" s="180">
        <v>7048652537140</v>
      </c>
    </row>
    <row r="984" spans="1:14" ht="15.75">
      <c r="A984" s="161" t="s">
        <v>636</v>
      </c>
      <c r="B984" s="113">
        <v>7048652537133</v>
      </c>
      <c r="K984" s="140">
        <v>828161</v>
      </c>
      <c r="L984" t="s">
        <v>124</v>
      </c>
      <c r="M984" s="102" t="str">
        <f t="shared" si="15"/>
        <v>828161-BLACK-L</v>
      </c>
      <c r="N984" s="180">
        <v>7048652537133</v>
      </c>
    </row>
    <row r="985" spans="1:14" ht="15.75">
      <c r="A985" s="161" t="s">
        <v>637</v>
      </c>
      <c r="B985" s="113">
        <v>7048652537164</v>
      </c>
      <c r="K985" s="140">
        <v>828161</v>
      </c>
      <c r="L985" t="s">
        <v>125</v>
      </c>
      <c r="M985" s="102" t="str">
        <f t="shared" si="15"/>
        <v>828161-BLACK-XL</v>
      </c>
      <c r="N985" s="180">
        <v>7048652537164</v>
      </c>
    </row>
    <row r="986" spans="1:14" ht="15.75">
      <c r="A986" s="161" t="s">
        <v>3105</v>
      </c>
      <c r="B986" s="113">
        <v>7048652537195</v>
      </c>
      <c r="K986" s="140">
        <v>828161</v>
      </c>
      <c r="L986" t="s">
        <v>2995</v>
      </c>
      <c r="M986" s="102" t="str">
        <f t="shared" si="15"/>
        <v>828161-BNTUN-S</v>
      </c>
      <c r="N986" s="180">
        <v>7048652537195</v>
      </c>
    </row>
    <row r="987" spans="1:14" ht="15.75">
      <c r="A987" s="161" t="s">
        <v>3106</v>
      </c>
      <c r="B987" s="113">
        <v>7048652537188</v>
      </c>
      <c r="K987" s="140">
        <v>828161</v>
      </c>
      <c r="L987" t="s">
        <v>2996</v>
      </c>
      <c r="M987" s="102" t="str">
        <f t="shared" si="15"/>
        <v>828161-BNTUN-M</v>
      </c>
      <c r="N987" s="180">
        <v>7048652537188</v>
      </c>
    </row>
    <row r="988" spans="1:14" ht="15.75">
      <c r="A988" s="161" t="s">
        <v>3107</v>
      </c>
      <c r="B988" s="113">
        <v>7048652537171</v>
      </c>
      <c r="K988" s="140">
        <v>828161</v>
      </c>
      <c r="L988" t="s">
        <v>2997</v>
      </c>
      <c r="M988" s="102" t="str">
        <f t="shared" si="15"/>
        <v>828161-BNTUN-L</v>
      </c>
      <c r="N988" s="180">
        <v>7048652537171</v>
      </c>
    </row>
    <row r="989" spans="1:14" ht="15.75">
      <c r="A989" s="161" t="s">
        <v>3108</v>
      </c>
      <c r="B989" s="113">
        <v>7048652537201</v>
      </c>
      <c r="K989" s="140">
        <v>828161</v>
      </c>
      <c r="L989" t="s">
        <v>2998</v>
      </c>
      <c r="M989" s="102" t="str">
        <f t="shared" si="15"/>
        <v>828161-BNTUN-XL</v>
      </c>
      <c r="N989" s="180">
        <v>7048652537201</v>
      </c>
    </row>
    <row r="990" spans="1:14" ht="15.75">
      <c r="A990" s="161" t="s">
        <v>638</v>
      </c>
      <c r="B990" s="113">
        <v>7048652537232</v>
      </c>
      <c r="K990" s="140">
        <v>828161</v>
      </c>
      <c r="L990" t="s">
        <v>148</v>
      </c>
      <c r="M990" s="102" t="str">
        <f t="shared" si="15"/>
        <v>828161-FOGRN-S</v>
      </c>
      <c r="N990" s="180">
        <v>7048652537232</v>
      </c>
    </row>
    <row r="991" spans="1:14" ht="15.75">
      <c r="A991" s="161" t="s">
        <v>639</v>
      </c>
      <c r="B991" s="113">
        <v>7048652537225</v>
      </c>
      <c r="K991" s="140">
        <v>828161</v>
      </c>
      <c r="L991" t="s">
        <v>149</v>
      </c>
      <c r="M991" s="102" t="str">
        <f t="shared" si="15"/>
        <v>828161-FOGRN-M</v>
      </c>
      <c r="N991" s="180">
        <v>7048652537225</v>
      </c>
    </row>
    <row r="992" spans="1:14" ht="15.75">
      <c r="A992" s="161" t="s">
        <v>640</v>
      </c>
      <c r="B992" s="113">
        <v>7048652537218</v>
      </c>
      <c r="K992" s="140">
        <v>828161</v>
      </c>
      <c r="L992" t="s">
        <v>150</v>
      </c>
      <c r="M992" s="102" t="str">
        <f t="shared" si="15"/>
        <v>828161-FOGRN-L</v>
      </c>
      <c r="N992" s="180">
        <v>7048652537218</v>
      </c>
    </row>
    <row r="993" spans="1:14" ht="15.75">
      <c r="A993" s="161" t="s">
        <v>641</v>
      </c>
      <c r="B993" s="113">
        <v>7048652537249</v>
      </c>
      <c r="K993" s="140">
        <v>828161</v>
      </c>
      <c r="L993" t="s">
        <v>151</v>
      </c>
      <c r="M993" s="102" t="str">
        <f t="shared" si="15"/>
        <v>828161-FOGRN-XL</v>
      </c>
      <c r="N993" s="180">
        <v>7048652537249</v>
      </c>
    </row>
    <row r="994" spans="1:14" ht="15.75">
      <c r="A994" s="161" t="s">
        <v>1138</v>
      </c>
      <c r="B994" s="113">
        <v>7048652765819</v>
      </c>
      <c r="K994" s="140">
        <v>828162</v>
      </c>
      <c r="L994" t="s">
        <v>1026</v>
      </c>
      <c r="M994" s="102" t="str">
        <f t="shared" si="15"/>
        <v>828162-56002-XS</v>
      </c>
      <c r="N994" s="180">
        <v>7048652765819</v>
      </c>
    </row>
    <row r="995" spans="1:14" ht="15.75">
      <c r="A995" s="161" t="s">
        <v>1139</v>
      </c>
      <c r="B995" s="113">
        <v>7048652765802</v>
      </c>
      <c r="K995" s="140">
        <v>828162</v>
      </c>
      <c r="L995" t="s">
        <v>1027</v>
      </c>
      <c r="M995" s="102" t="str">
        <f t="shared" si="15"/>
        <v>828162-56002-S</v>
      </c>
      <c r="N995" s="180">
        <v>7048652765802</v>
      </c>
    </row>
    <row r="996" spans="1:14" ht="15.75">
      <c r="A996" s="102" t="s">
        <v>1140</v>
      </c>
      <c r="B996" s="113">
        <v>7048652765796</v>
      </c>
      <c r="K996" s="140">
        <v>828162</v>
      </c>
      <c r="L996" t="s">
        <v>1028</v>
      </c>
      <c r="M996" s="102" t="str">
        <f t="shared" si="15"/>
        <v>828162-56002-M</v>
      </c>
      <c r="N996" s="180">
        <v>7048652765796</v>
      </c>
    </row>
    <row r="997" spans="1:14" ht="15.75">
      <c r="A997" s="102" t="s">
        <v>1141</v>
      </c>
      <c r="B997" s="113">
        <v>7048652765789</v>
      </c>
      <c r="K997" s="140">
        <v>828162</v>
      </c>
      <c r="L997" t="s">
        <v>1029</v>
      </c>
      <c r="M997" s="102" t="str">
        <f t="shared" si="15"/>
        <v>828162-56002-L</v>
      </c>
      <c r="N997" s="180">
        <v>7048652765789</v>
      </c>
    </row>
    <row r="998" spans="1:14" ht="15.75">
      <c r="A998" s="102" t="s">
        <v>2452</v>
      </c>
      <c r="B998" s="113">
        <v>7048652898661</v>
      </c>
      <c r="K998" s="140">
        <v>828162</v>
      </c>
      <c r="L998" t="s">
        <v>1531</v>
      </c>
      <c r="M998" s="102" t="str">
        <f t="shared" si="15"/>
        <v>828162-58001-XS</v>
      </c>
      <c r="N998" s="180">
        <v>7048652898661</v>
      </c>
    </row>
    <row r="999" spans="1:14" ht="15.75">
      <c r="A999" s="102" t="s">
        <v>2453</v>
      </c>
      <c r="B999" s="113">
        <v>7048652898654</v>
      </c>
      <c r="K999" s="140">
        <v>828162</v>
      </c>
      <c r="L999" t="s">
        <v>1527</v>
      </c>
      <c r="M999" s="102" t="str">
        <f t="shared" si="15"/>
        <v>828162-58001-S</v>
      </c>
      <c r="N999" s="180">
        <v>7048652898654</v>
      </c>
    </row>
    <row r="1000" spans="1:14" ht="15.75">
      <c r="A1000" s="102" t="s">
        <v>2454</v>
      </c>
      <c r="B1000" s="113">
        <v>7048652898647</v>
      </c>
      <c r="K1000" s="140">
        <v>828162</v>
      </c>
      <c r="L1000" t="s">
        <v>1528</v>
      </c>
      <c r="M1000" s="102" t="str">
        <f t="shared" si="15"/>
        <v>828162-58001-M</v>
      </c>
      <c r="N1000" s="180">
        <v>7048652898647</v>
      </c>
    </row>
    <row r="1001" spans="1:14" ht="15.75">
      <c r="A1001" s="102" t="s">
        <v>2455</v>
      </c>
      <c r="B1001" s="113">
        <v>7048652898630</v>
      </c>
      <c r="K1001" s="140">
        <v>828162</v>
      </c>
      <c r="L1001" t="s">
        <v>1529</v>
      </c>
      <c r="M1001" s="102" t="str">
        <f t="shared" si="15"/>
        <v>828162-58001-L</v>
      </c>
      <c r="N1001" s="180">
        <v>7048652898630</v>
      </c>
    </row>
    <row r="1002" spans="1:14" ht="15.75">
      <c r="A1002" s="102" t="s">
        <v>2456</v>
      </c>
      <c r="B1002" s="113">
        <v>7048652898708</v>
      </c>
      <c r="K1002" s="140">
        <v>828162</v>
      </c>
      <c r="L1002" t="s">
        <v>1431</v>
      </c>
      <c r="M1002" s="102" t="str">
        <f t="shared" si="15"/>
        <v>828162-88300-XS</v>
      </c>
      <c r="N1002" s="180">
        <v>7048652898708</v>
      </c>
    </row>
    <row r="1003" spans="1:14" ht="15.75">
      <c r="A1003" s="102" t="s">
        <v>2457</v>
      </c>
      <c r="B1003" s="113">
        <v>7048652898692</v>
      </c>
      <c r="K1003" s="140">
        <v>828162</v>
      </c>
      <c r="L1003" t="s">
        <v>1423</v>
      </c>
      <c r="M1003" s="102" t="str">
        <f t="shared" si="15"/>
        <v>828162-88300-S</v>
      </c>
      <c r="N1003" s="180">
        <v>7048652898692</v>
      </c>
    </row>
    <row r="1004" spans="1:14" ht="15.75">
      <c r="A1004" s="102" t="s">
        <v>2458</v>
      </c>
      <c r="B1004" s="113">
        <v>7048652898685</v>
      </c>
      <c r="K1004" s="140">
        <v>828162</v>
      </c>
      <c r="L1004" t="s">
        <v>1424</v>
      </c>
      <c r="M1004" s="102" t="str">
        <f t="shared" si="15"/>
        <v>828162-88300-M</v>
      </c>
      <c r="N1004" s="180">
        <v>7048652898685</v>
      </c>
    </row>
    <row r="1005" spans="1:14" ht="15.75">
      <c r="A1005" s="102" t="s">
        <v>2459</v>
      </c>
      <c r="B1005" s="113">
        <v>7048652898678</v>
      </c>
      <c r="K1005" s="140">
        <v>828162</v>
      </c>
      <c r="L1005" t="s">
        <v>1425</v>
      </c>
      <c r="M1005" s="102" t="str">
        <f t="shared" si="15"/>
        <v>828162-88300-L</v>
      </c>
      <c r="N1005" s="180">
        <v>7048652898678</v>
      </c>
    </row>
    <row r="1006" spans="1:14" ht="15.75">
      <c r="A1006" s="102" t="s">
        <v>2460</v>
      </c>
      <c r="B1006" s="113">
        <v>7048652898746</v>
      </c>
      <c r="K1006" s="140">
        <v>828162</v>
      </c>
      <c r="L1006" t="s">
        <v>338</v>
      </c>
      <c r="M1006" s="102" t="str">
        <f t="shared" si="15"/>
        <v>828162-99901-XS</v>
      </c>
      <c r="N1006" s="180">
        <v>7048652898746</v>
      </c>
    </row>
    <row r="1007" spans="1:14" ht="15.75">
      <c r="A1007" s="102" t="s">
        <v>2461</v>
      </c>
      <c r="B1007" s="113">
        <v>7048652898739</v>
      </c>
      <c r="K1007" s="140">
        <v>828162</v>
      </c>
      <c r="L1007" t="s">
        <v>334</v>
      </c>
      <c r="M1007" s="102" t="str">
        <f t="shared" si="15"/>
        <v>828162-99901-S</v>
      </c>
      <c r="N1007" s="180">
        <v>7048652898739</v>
      </c>
    </row>
    <row r="1008" spans="1:14" ht="15.75">
      <c r="A1008" s="102" t="s">
        <v>2462</v>
      </c>
      <c r="B1008" s="113">
        <v>7048652898722</v>
      </c>
      <c r="K1008" s="140">
        <v>828162</v>
      </c>
      <c r="L1008" t="s">
        <v>335</v>
      </c>
      <c r="M1008" s="102" t="str">
        <f t="shared" si="15"/>
        <v>828162-99901-M</v>
      </c>
      <c r="N1008" s="180">
        <v>7048652898722</v>
      </c>
    </row>
    <row r="1009" spans="1:14" ht="15.75">
      <c r="A1009" s="102" t="s">
        <v>2463</v>
      </c>
      <c r="B1009" s="113">
        <v>7048652898715</v>
      </c>
      <c r="K1009" s="140">
        <v>828162</v>
      </c>
      <c r="L1009" t="s">
        <v>336</v>
      </c>
      <c r="M1009" s="102" t="str">
        <f t="shared" si="15"/>
        <v>828162-99901-L</v>
      </c>
      <c r="N1009" s="180">
        <v>7048652898715</v>
      </c>
    </row>
    <row r="1010" spans="1:14" ht="15.75">
      <c r="A1010" s="102" t="s">
        <v>3109</v>
      </c>
      <c r="B1010" s="113">
        <v>7048652537041</v>
      </c>
      <c r="K1010" s="140">
        <v>828162</v>
      </c>
      <c r="L1010" t="s">
        <v>2999</v>
      </c>
      <c r="M1010" s="102" t="str">
        <f t="shared" si="15"/>
        <v>828162-FOGRN-XS</v>
      </c>
      <c r="N1010" s="180">
        <v>7048652537041</v>
      </c>
    </row>
    <row r="1011" spans="1:14" ht="15.75">
      <c r="A1011" s="102" t="s">
        <v>3110</v>
      </c>
      <c r="B1011" s="113">
        <v>7048652537034</v>
      </c>
      <c r="K1011" s="140">
        <v>828162</v>
      </c>
      <c r="L1011" t="s">
        <v>148</v>
      </c>
      <c r="M1011" s="102" t="str">
        <f t="shared" si="15"/>
        <v>828162-FOGRN-S</v>
      </c>
      <c r="N1011" s="180">
        <v>7048652537034</v>
      </c>
    </row>
    <row r="1012" spans="1:14" ht="15.75">
      <c r="A1012" s="102" t="s">
        <v>3111</v>
      </c>
      <c r="B1012" s="113">
        <v>7048652537027</v>
      </c>
      <c r="K1012" s="140">
        <v>828162</v>
      </c>
      <c r="L1012" t="s">
        <v>149</v>
      </c>
      <c r="M1012" s="102" t="str">
        <f t="shared" si="15"/>
        <v>828162-FOGRN-M</v>
      </c>
      <c r="N1012" s="180">
        <v>7048652537027</v>
      </c>
    </row>
    <row r="1013" spans="1:14" ht="15.75">
      <c r="A1013" s="102" t="s">
        <v>3112</v>
      </c>
      <c r="B1013" s="113">
        <v>7048652537010</v>
      </c>
      <c r="K1013" s="140">
        <v>828162</v>
      </c>
      <c r="L1013" t="s">
        <v>150</v>
      </c>
      <c r="M1013" s="102" t="str">
        <f t="shared" si="15"/>
        <v>828162-FOGRN-L</v>
      </c>
      <c r="N1013" s="180">
        <v>7048652537010</v>
      </c>
    </row>
    <row r="1014" spans="1:14" ht="15.75">
      <c r="A1014" s="102" t="s">
        <v>3113</v>
      </c>
      <c r="B1014" s="113">
        <v>7048652537089</v>
      </c>
      <c r="K1014" s="140">
        <v>828162</v>
      </c>
      <c r="L1014" t="s">
        <v>3000</v>
      </c>
      <c r="M1014" s="102" t="str">
        <f t="shared" si="15"/>
        <v>828162-RSWOD-XS</v>
      </c>
      <c r="N1014" s="180">
        <v>7048652537089</v>
      </c>
    </row>
    <row r="1015" spans="1:14" ht="15.75">
      <c r="A1015" s="102" t="s">
        <v>3114</v>
      </c>
      <c r="B1015" s="113">
        <v>7048652537072</v>
      </c>
      <c r="K1015" s="140">
        <v>828162</v>
      </c>
      <c r="L1015" t="s">
        <v>3001</v>
      </c>
      <c r="M1015" s="102" t="str">
        <f t="shared" si="15"/>
        <v>828162-RSWOD-S</v>
      </c>
      <c r="N1015" s="180">
        <v>7048652537072</v>
      </c>
    </row>
    <row r="1016" spans="1:14" ht="15.75">
      <c r="A1016" s="102" t="s">
        <v>3115</v>
      </c>
      <c r="B1016" s="113">
        <v>7048652537065</v>
      </c>
      <c r="K1016" s="140">
        <v>828162</v>
      </c>
      <c r="L1016" t="s">
        <v>3002</v>
      </c>
      <c r="M1016" s="102" t="str">
        <f t="shared" si="15"/>
        <v>828162-RSWOD-M</v>
      </c>
      <c r="N1016" s="180">
        <v>7048652537065</v>
      </c>
    </row>
    <row r="1017" spans="1:14" ht="15.75">
      <c r="A1017" s="102" t="s">
        <v>3116</v>
      </c>
      <c r="B1017" s="113">
        <v>7048652537058</v>
      </c>
      <c r="K1017" s="140">
        <v>828162</v>
      </c>
      <c r="L1017" t="s">
        <v>3003</v>
      </c>
      <c r="M1017" s="102" t="str">
        <f t="shared" si="15"/>
        <v>828162-RSWOD-L</v>
      </c>
      <c r="N1017" s="180">
        <v>7048652537058</v>
      </c>
    </row>
    <row r="1018" spans="1:14" ht="15.75">
      <c r="A1018" s="102" t="s">
        <v>642</v>
      </c>
      <c r="B1018" s="113">
        <v>7048652537126</v>
      </c>
      <c r="K1018" s="140">
        <v>828162</v>
      </c>
      <c r="L1018" t="s">
        <v>444</v>
      </c>
      <c r="M1018" s="102" t="str">
        <f t="shared" si="15"/>
        <v>828162-SEGRY-XS</v>
      </c>
      <c r="N1018" s="180">
        <v>7048652537126</v>
      </c>
    </row>
    <row r="1019" spans="1:14" ht="15.75">
      <c r="A1019" s="102" t="s">
        <v>643</v>
      </c>
      <c r="B1019" s="113">
        <v>7048652537119</v>
      </c>
      <c r="K1019" s="140">
        <v>828162</v>
      </c>
      <c r="L1019" t="s">
        <v>128</v>
      </c>
      <c r="M1019" s="102" t="str">
        <f t="shared" si="15"/>
        <v>828162-SEGRY-S</v>
      </c>
      <c r="N1019" s="180">
        <v>7048652537119</v>
      </c>
    </row>
    <row r="1020" spans="1:14" ht="15.75">
      <c r="A1020" s="102" t="s">
        <v>644</v>
      </c>
      <c r="B1020" s="113">
        <v>7048652537102</v>
      </c>
      <c r="K1020" s="140">
        <v>828162</v>
      </c>
      <c r="L1020" t="s">
        <v>129</v>
      </c>
      <c r="M1020" s="102" t="str">
        <f t="shared" si="15"/>
        <v>828162-SEGRY-M</v>
      </c>
      <c r="N1020" s="180">
        <v>7048652537102</v>
      </c>
    </row>
    <row r="1021" spans="1:14" ht="15.75">
      <c r="A1021" s="102" t="s">
        <v>645</v>
      </c>
      <c r="B1021" s="113">
        <v>7048652537096</v>
      </c>
      <c r="K1021" s="140">
        <v>828162</v>
      </c>
      <c r="L1021" t="s">
        <v>130</v>
      </c>
      <c r="M1021" s="102" t="str">
        <f t="shared" si="15"/>
        <v>828162-SEGRY-L</v>
      </c>
      <c r="N1021" s="180">
        <v>7048652537096</v>
      </c>
    </row>
    <row r="1022" spans="1:14" ht="15.75">
      <c r="A1022" s="102" t="s">
        <v>646</v>
      </c>
      <c r="B1022" s="113">
        <v>7048652327277</v>
      </c>
      <c r="K1022" s="140">
        <v>835010</v>
      </c>
      <c r="L1022" t="s">
        <v>123</v>
      </c>
      <c r="M1022" s="102" t="str">
        <f t="shared" si="15"/>
        <v>835010-BLACK-M</v>
      </c>
      <c r="N1022" s="180">
        <v>7048652327277</v>
      </c>
    </row>
    <row r="1023" spans="1:14" ht="15.75">
      <c r="A1023" s="102" t="s">
        <v>647</v>
      </c>
      <c r="B1023" s="113">
        <v>7048652327260</v>
      </c>
      <c r="K1023" s="140">
        <v>835010</v>
      </c>
      <c r="L1023" t="s">
        <v>124</v>
      </c>
      <c r="M1023" s="102" t="str">
        <f t="shared" si="15"/>
        <v>835010-BLACK-L</v>
      </c>
      <c r="N1023" s="180">
        <v>7048652327260</v>
      </c>
    </row>
    <row r="1024" spans="1:14" ht="15.75">
      <c r="A1024" s="102" t="s">
        <v>648</v>
      </c>
      <c r="B1024" s="113">
        <v>7048652327284</v>
      </c>
      <c r="K1024" s="140">
        <v>835010</v>
      </c>
      <c r="L1024" t="s">
        <v>125</v>
      </c>
      <c r="M1024" s="102" t="str">
        <f t="shared" si="15"/>
        <v>835010-BLACK-XL</v>
      </c>
      <c r="N1024" s="180">
        <v>7048652327284</v>
      </c>
    </row>
    <row r="1025" spans="1:14" ht="15.75">
      <c r="A1025" s="102" t="s">
        <v>2464</v>
      </c>
      <c r="B1025" s="113">
        <v>7048652892041</v>
      </c>
      <c r="K1025" s="140">
        <v>835028</v>
      </c>
      <c r="L1025" t="s">
        <v>126</v>
      </c>
      <c r="M1025" s="102" t="str">
        <f t="shared" si="15"/>
        <v>835028-BLACK-XS</v>
      </c>
      <c r="N1025" s="180">
        <v>7048652892041</v>
      </c>
    </row>
    <row r="1026" spans="1:14" ht="15.75">
      <c r="A1026" s="102" t="s">
        <v>2465</v>
      </c>
      <c r="B1026" s="113">
        <v>7048652892034</v>
      </c>
      <c r="K1026" s="140">
        <v>835028</v>
      </c>
      <c r="L1026" t="s">
        <v>122</v>
      </c>
      <c r="M1026" s="102" t="str">
        <f t="shared" si="15"/>
        <v>835028-BLACK-S</v>
      </c>
      <c r="N1026" s="180">
        <v>7048652892034</v>
      </c>
    </row>
    <row r="1027" spans="1:14" ht="15.75">
      <c r="A1027" s="102" t="s">
        <v>2466</v>
      </c>
      <c r="B1027" s="113">
        <v>7048652892027</v>
      </c>
      <c r="K1027" s="140">
        <v>835029</v>
      </c>
      <c r="L1027" t="s">
        <v>126</v>
      </c>
      <c r="M1027" s="102" t="str">
        <f t="shared" ref="M1027:M1090" si="16">CONCATENATE(K1027,"-",L1027)</f>
        <v>835029-BLACK-XS</v>
      </c>
      <c r="N1027" s="180">
        <v>7048652892027</v>
      </c>
    </row>
    <row r="1028" spans="1:14" ht="15.75">
      <c r="A1028" s="102" t="s">
        <v>2467</v>
      </c>
      <c r="B1028" s="113">
        <v>7048652892010</v>
      </c>
      <c r="K1028" s="140">
        <v>835029</v>
      </c>
      <c r="L1028" t="s">
        <v>122</v>
      </c>
      <c r="M1028" s="102" t="str">
        <f t="shared" si="16"/>
        <v>835029-BLACK-S</v>
      </c>
      <c r="N1028" s="180">
        <v>7048652892010</v>
      </c>
    </row>
    <row r="1029" spans="1:14" ht="15.75">
      <c r="A1029" s="102" t="s">
        <v>1142</v>
      </c>
      <c r="B1029" s="113">
        <v>7048652766465</v>
      </c>
      <c r="K1029" s="140">
        <v>845069</v>
      </c>
      <c r="L1029" t="s">
        <v>1046</v>
      </c>
      <c r="M1029" s="102" t="str">
        <f t="shared" si="16"/>
        <v>845069-BRWHT-SM</v>
      </c>
      <c r="N1029" s="180">
        <v>7048652766465</v>
      </c>
    </row>
    <row r="1030" spans="1:14" ht="15.75">
      <c r="A1030" s="102" t="s">
        <v>1143</v>
      </c>
      <c r="B1030" s="113">
        <v>7048652766458</v>
      </c>
      <c r="K1030" s="140">
        <v>845069</v>
      </c>
      <c r="L1030" t="s">
        <v>1047</v>
      </c>
      <c r="M1030" s="102" t="str">
        <f t="shared" si="16"/>
        <v>845069-BRWHT-ML</v>
      </c>
      <c r="N1030" s="180">
        <v>7048652766458</v>
      </c>
    </row>
    <row r="1031" spans="1:14" ht="15.75">
      <c r="A1031" s="102" t="s">
        <v>1144</v>
      </c>
      <c r="B1031" s="113">
        <v>7048652766441</v>
      </c>
      <c r="K1031" s="140">
        <v>845069</v>
      </c>
      <c r="L1031" t="s">
        <v>1048</v>
      </c>
      <c r="M1031" s="102" t="str">
        <f t="shared" si="16"/>
        <v>845069-BRWHT-LXL</v>
      </c>
      <c r="N1031" s="180">
        <v>7048652766441</v>
      </c>
    </row>
    <row r="1032" spans="1:14" ht="15.75">
      <c r="A1032" s="102" t="s">
        <v>2468</v>
      </c>
      <c r="B1032" s="113">
        <v>7048652895806</v>
      </c>
      <c r="K1032" s="140">
        <v>845069</v>
      </c>
      <c r="L1032" t="s">
        <v>1484</v>
      </c>
      <c r="M1032" s="102" t="str">
        <f t="shared" si="16"/>
        <v>845069-DUSK-SM</v>
      </c>
      <c r="N1032" s="180">
        <v>7048652895806</v>
      </c>
    </row>
    <row r="1033" spans="1:14" ht="15.75">
      <c r="A1033" s="102" t="s">
        <v>2469</v>
      </c>
      <c r="B1033" s="113">
        <v>7048652895790</v>
      </c>
      <c r="K1033" s="140">
        <v>845069</v>
      </c>
      <c r="L1033" t="s">
        <v>1485</v>
      </c>
      <c r="M1033" s="102" t="str">
        <f t="shared" si="16"/>
        <v>845069-DUSK-ML</v>
      </c>
      <c r="N1033" s="180">
        <v>7048652895790</v>
      </c>
    </row>
    <row r="1034" spans="1:14" ht="15.75">
      <c r="A1034" s="102" t="s">
        <v>2470</v>
      </c>
      <c r="B1034" s="113">
        <v>7048652895783</v>
      </c>
      <c r="K1034" s="140">
        <v>845069</v>
      </c>
      <c r="L1034" t="s">
        <v>1486</v>
      </c>
      <c r="M1034" s="102" t="str">
        <f t="shared" si="16"/>
        <v>845069-DUSK-LXL</v>
      </c>
      <c r="N1034" s="180">
        <v>7048652895783</v>
      </c>
    </row>
    <row r="1035" spans="1:14" ht="15.75">
      <c r="A1035" s="102" t="s">
        <v>649</v>
      </c>
      <c r="B1035" s="113">
        <v>7048652666413</v>
      </c>
      <c r="K1035" s="140">
        <v>845069</v>
      </c>
      <c r="L1035" t="s">
        <v>460</v>
      </c>
      <c r="M1035" s="102" t="str">
        <f t="shared" si="16"/>
        <v>845069-MBL21-SM</v>
      </c>
      <c r="N1035" s="180">
        <v>7048652666413</v>
      </c>
    </row>
    <row r="1036" spans="1:14" ht="15.75">
      <c r="A1036" s="102" t="s">
        <v>650</v>
      </c>
      <c r="B1036" s="113">
        <v>7048652666406</v>
      </c>
      <c r="K1036" s="140">
        <v>845069</v>
      </c>
      <c r="L1036" t="s">
        <v>461</v>
      </c>
      <c r="M1036" s="102" t="str">
        <f t="shared" si="16"/>
        <v>845069-MBL21-ML</v>
      </c>
      <c r="N1036" s="180">
        <v>7048652666406</v>
      </c>
    </row>
    <row r="1037" spans="1:14" ht="15.75">
      <c r="A1037" s="102" t="s">
        <v>651</v>
      </c>
      <c r="B1037" s="113">
        <v>7048652666390</v>
      </c>
      <c r="K1037" s="140">
        <v>845069</v>
      </c>
      <c r="L1037" t="s">
        <v>462</v>
      </c>
      <c r="M1037" s="102" t="str">
        <f t="shared" si="16"/>
        <v>845069-MBL21-LXL</v>
      </c>
      <c r="N1037" s="180">
        <v>7048652666390</v>
      </c>
    </row>
    <row r="1038" spans="1:14" ht="15.75">
      <c r="A1038" s="102" t="s">
        <v>652</v>
      </c>
      <c r="B1038" s="113">
        <v>7048652272812</v>
      </c>
      <c r="K1038" s="140">
        <v>845069</v>
      </c>
      <c r="L1038" t="s">
        <v>445</v>
      </c>
      <c r="M1038" s="102" t="str">
        <f t="shared" si="16"/>
        <v>845069-MBLCK-SM</v>
      </c>
      <c r="N1038" s="180">
        <v>7048652272812</v>
      </c>
    </row>
    <row r="1039" spans="1:14" ht="15.75">
      <c r="A1039" s="102" t="s">
        <v>653</v>
      </c>
      <c r="B1039" s="113">
        <v>7048652272805</v>
      </c>
      <c r="K1039" s="140">
        <v>845069</v>
      </c>
      <c r="L1039" t="s">
        <v>446</v>
      </c>
      <c r="M1039" s="102" t="str">
        <f t="shared" si="16"/>
        <v>845069-MBLCK-ML</v>
      </c>
      <c r="N1039" s="180">
        <v>7048652272805</v>
      </c>
    </row>
    <row r="1040" spans="1:14" ht="15.75">
      <c r="A1040" s="102" t="s">
        <v>654</v>
      </c>
      <c r="B1040" s="113">
        <v>7048652272799</v>
      </c>
      <c r="K1040" s="140">
        <v>845069</v>
      </c>
      <c r="L1040" t="s">
        <v>447</v>
      </c>
      <c r="M1040" s="102" t="str">
        <f t="shared" si="16"/>
        <v>845069-MBLCK-LXL</v>
      </c>
      <c r="N1040" s="180">
        <v>7048652272799</v>
      </c>
    </row>
    <row r="1041" spans="1:14" ht="15.75">
      <c r="A1041" s="102" t="s">
        <v>655</v>
      </c>
      <c r="B1041" s="113">
        <v>7048652660329</v>
      </c>
      <c r="K1041" s="140">
        <v>845069</v>
      </c>
      <c r="L1041" t="s">
        <v>221</v>
      </c>
      <c r="M1041" s="102" t="str">
        <f t="shared" si="16"/>
        <v>845069-MEAME-SM</v>
      </c>
      <c r="N1041" s="180">
        <v>7048652660329</v>
      </c>
    </row>
    <row r="1042" spans="1:14" ht="15.75">
      <c r="A1042" s="102" t="s">
        <v>656</v>
      </c>
      <c r="B1042" s="113">
        <v>7048652660312</v>
      </c>
      <c r="K1042" s="140">
        <v>845069</v>
      </c>
      <c r="L1042" t="s">
        <v>223</v>
      </c>
      <c r="M1042" s="102" t="str">
        <f t="shared" si="16"/>
        <v>845069-MEAME-ML</v>
      </c>
      <c r="N1042" s="180">
        <v>7048652660312</v>
      </c>
    </row>
    <row r="1043" spans="1:14" ht="15.75">
      <c r="A1043" s="102" t="s">
        <v>657</v>
      </c>
      <c r="B1043" s="113">
        <v>7048652660305</v>
      </c>
      <c r="K1043" s="140">
        <v>845069</v>
      </c>
      <c r="L1043" t="s">
        <v>224</v>
      </c>
      <c r="M1043" s="102" t="str">
        <f t="shared" si="16"/>
        <v>845069-MEAME-LXL</v>
      </c>
      <c r="N1043" s="180">
        <v>7048652660305</v>
      </c>
    </row>
    <row r="1044" spans="1:14" ht="15.75">
      <c r="A1044" s="102" t="s">
        <v>658</v>
      </c>
      <c r="B1044" s="113">
        <v>7048652272843</v>
      </c>
      <c r="K1044" s="140">
        <v>845069</v>
      </c>
      <c r="L1044" t="s">
        <v>448</v>
      </c>
      <c r="M1044" s="102" t="str">
        <f t="shared" si="16"/>
        <v>845069-MEHRD-SM</v>
      </c>
      <c r="N1044" s="180">
        <v>7048652272843</v>
      </c>
    </row>
    <row r="1045" spans="1:14" ht="15.75">
      <c r="A1045" s="102" t="s">
        <v>659</v>
      </c>
      <c r="B1045" s="113">
        <v>7048652272836</v>
      </c>
      <c r="K1045" s="140">
        <v>845069</v>
      </c>
      <c r="L1045" t="s">
        <v>449</v>
      </c>
      <c r="M1045" s="102" t="str">
        <f t="shared" si="16"/>
        <v>845069-MEHRD-ML</v>
      </c>
      <c r="N1045" s="180">
        <v>7048652272836</v>
      </c>
    </row>
    <row r="1046" spans="1:14" ht="15.75">
      <c r="A1046" s="102" t="s">
        <v>660</v>
      </c>
      <c r="B1046" s="113">
        <v>7048652272829</v>
      </c>
      <c r="K1046" s="140">
        <v>845069</v>
      </c>
      <c r="L1046" t="s">
        <v>450</v>
      </c>
      <c r="M1046" s="102" t="str">
        <f t="shared" si="16"/>
        <v>845069-MEHRD-LXL</v>
      </c>
      <c r="N1046" s="180">
        <v>7048652272829</v>
      </c>
    </row>
    <row r="1047" spans="1:14" ht="15.75">
      <c r="A1047" s="102" t="s">
        <v>661</v>
      </c>
      <c r="B1047" s="113">
        <v>7048652539496</v>
      </c>
      <c r="K1047" s="140">
        <v>845069</v>
      </c>
      <c r="L1047" t="s">
        <v>451</v>
      </c>
      <c r="M1047" s="102" t="str">
        <f t="shared" si="16"/>
        <v>845069-MFGRN-SM</v>
      </c>
      <c r="N1047" s="180">
        <v>7048652539496</v>
      </c>
    </row>
    <row r="1048" spans="1:14" ht="15.75">
      <c r="A1048" s="102" t="s">
        <v>662</v>
      </c>
      <c r="B1048" s="113">
        <v>7048652539489</v>
      </c>
      <c r="K1048" s="140">
        <v>845069</v>
      </c>
      <c r="L1048" t="s">
        <v>452</v>
      </c>
      <c r="M1048" s="102" t="str">
        <f t="shared" si="16"/>
        <v>845069-MFGRN-ML</v>
      </c>
      <c r="N1048" s="180">
        <v>7048652539489</v>
      </c>
    </row>
    <row r="1049" spans="1:14" ht="15.75">
      <c r="A1049" s="102" t="s">
        <v>663</v>
      </c>
      <c r="B1049" s="113">
        <v>7048652539472</v>
      </c>
      <c r="K1049" s="140">
        <v>845069</v>
      </c>
      <c r="L1049" t="s">
        <v>453</v>
      </c>
      <c r="M1049" s="102" t="str">
        <f t="shared" si="16"/>
        <v>845069-MFGRN-LXL</v>
      </c>
      <c r="N1049" s="180">
        <v>7048652539472</v>
      </c>
    </row>
    <row r="1050" spans="1:14" ht="15.75">
      <c r="A1050" s="102" t="s">
        <v>664</v>
      </c>
      <c r="B1050" s="113">
        <v>7048652539526</v>
      </c>
      <c r="K1050" s="140">
        <v>845069</v>
      </c>
      <c r="L1050" t="s">
        <v>152</v>
      </c>
      <c r="M1050" s="102" t="str">
        <f t="shared" si="16"/>
        <v>845069-MMBLU-SM</v>
      </c>
      <c r="N1050" s="180">
        <v>7048652539526</v>
      </c>
    </row>
    <row r="1051" spans="1:14" ht="15.75">
      <c r="A1051" s="102" t="s">
        <v>665</v>
      </c>
      <c r="B1051" s="113">
        <v>7048652539519</v>
      </c>
      <c r="K1051" s="140">
        <v>845069</v>
      </c>
      <c r="L1051" t="s">
        <v>153</v>
      </c>
      <c r="M1051" s="102" t="str">
        <f t="shared" si="16"/>
        <v>845069-MMBLU-ML</v>
      </c>
      <c r="N1051" s="180">
        <v>7048652539519</v>
      </c>
    </row>
    <row r="1052" spans="1:14" ht="15.75">
      <c r="A1052" s="102" t="s">
        <v>666</v>
      </c>
      <c r="B1052" s="113">
        <v>7048652539502</v>
      </c>
      <c r="K1052" s="140">
        <v>845069</v>
      </c>
      <c r="L1052" t="s">
        <v>154</v>
      </c>
      <c r="M1052" s="102" t="str">
        <f t="shared" si="16"/>
        <v>845069-MMBLU-LXL</v>
      </c>
      <c r="N1052" s="180">
        <v>7048652539502</v>
      </c>
    </row>
    <row r="1053" spans="1:14" ht="15.75">
      <c r="A1053" s="102" t="s">
        <v>667</v>
      </c>
      <c r="B1053" s="113">
        <v>7048652272874</v>
      </c>
      <c r="K1053" s="140">
        <v>845069</v>
      </c>
      <c r="L1053" t="s">
        <v>226</v>
      </c>
      <c r="M1053" s="102" t="str">
        <f t="shared" si="16"/>
        <v>845069-MNAVY-SM</v>
      </c>
      <c r="N1053" s="180">
        <v>7048652272874</v>
      </c>
    </row>
    <row r="1054" spans="1:14" ht="15.75">
      <c r="A1054" s="102" t="s">
        <v>668</v>
      </c>
      <c r="B1054" s="113">
        <v>7048652272867</v>
      </c>
      <c r="K1054" s="140">
        <v>845069</v>
      </c>
      <c r="L1054" t="s">
        <v>227</v>
      </c>
      <c r="M1054" s="102" t="str">
        <f t="shared" si="16"/>
        <v>845069-MNAVY-ML</v>
      </c>
      <c r="N1054" s="180">
        <v>7048652272867</v>
      </c>
    </row>
    <row r="1055" spans="1:14" ht="15.75">
      <c r="A1055" s="102" t="s">
        <v>669</v>
      </c>
      <c r="B1055" s="113">
        <v>7048652272850</v>
      </c>
      <c r="K1055" s="140">
        <v>845069</v>
      </c>
      <c r="L1055" t="s">
        <v>228</v>
      </c>
      <c r="M1055" s="102" t="str">
        <f t="shared" si="16"/>
        <v>845069-MNAVY-LXL</v>
      </c>
      <c r="N1055" s="180">
        <v>7048652272850</v>
      </c>
    </row>
    <row r="1056" spans="1:14" ht="15.75">
      <c r="A1056" s="102" t="s">
        <v>670</v>
      </c>
      <c r="B1056" s="113">
        <v>7048652272904</v>
      </c>
      <c r="K1056" s="140">
        <v>845069</v>
      </c>
      <c r="L1056" t="s">
        <v>454</v>
      </c>
      <c r="M1056" s="102" t="str">
        <f t="shared" si="16"/>
        <v>845069-MOEDB-SM</v>
      </c>
      <c r="N1056" s="180">
        <v>7048652272904</v>
      </c>
    </row>
    <row r="1057" spans="1:14" ht="15.75">
      <c r="A1057" s="102" t="s">
        <v>671</v>
      </c>
      <c r="B1057" s="113">
        <v>7048652272898</v>
      </c>
      <c r="K1057" s="140">
        <v>845069</v>
      </c>
      <c r="L1057" t="s">
        <v>455</v>
      </c>
      <c r="M1057" s="102" t="str">
        <f t="shared" si="16"/>
        <v>845069-MOEDB-ML</v>
      </c>
      <c r="N1057" s="180">
        <v>7048652272898</v>
      </c>
    </row>
    <row r="1058" spans="1:14" ht="15.75">
      <c r="A1058" s="102" t="s">
        <v>672</v>
      </c>
      <c r="B1058" s="113">
        <v>7048652272881</v>
      </c>
      <c r="K1058" s="140">
        <v>845069</v>
      </c>
      <c r="L1058" t="s">
        <v>456</v>
      </c>
      <c r="M1058" s="102" t="str">
        <f t="shared" si="16"/>
        <v>845069-MOEDB-LXL</v>
      </c>
      <c r="N1058" s="180">
        <v>7048652272881</v>
      </c>
    </row>
    <row r="1059" spans="1:14" ht="15.75">
      <c r="A1059" s="102" t="s">
        <v>1145</v>
      </c>
      <c r="B1059" s="113">
        <v>7048652766496</v>
      </c>
      <c r="K1059" s="140">
        <v>845069</v>
      </c>
      <c r="L1059" t="s">
        <v>350</v>
      </c>
      <c r="M1059" s="102" t="str">
        <f t="shared" si="16"/>
        <v>845069-MROGD-SM</v>
      </c>
      <c r="N1059" s="180">
        <v>7048652766496</v>
      </c>
    </row>
    <row r="1060" spans="1:14" ht="15.75">
      <c r="A1060" s="102" t="s">
        <v>1146</v>
      </c>
      <c r="B1060" s="113">
        <v>7048652766489</v>
      </c>
      <c r="K1060" s="140">
        <v>845069</v>
      </c>
      <c r="L1060" t="s">
        <v>352</v>
      </c>
      <c r="M1060" s="102" t="str">
        <f t="shared" si="16"/>
        <v>845069-MROGD-ML</v>
      </c>
      <c r="N1060" s="180">
        <v>7048652766489</v>
      </c>
    </row>
    <row r="1061" spans="1:14" ht="15.75">
      <c r="A1061" s="102" t="s">
        <v>1147</v>
      </c>
      <c r="B1061" s="113">
        <v>7048652766472</v>
      </c>
      <c r="K1061" s="140">
        <v>845069</v>
      </c>
      <c r="L1061" t="s">
        <v>353</v>
      </c>
      <c r="M1061" s="102" t="str">
        <f t="shared" si="16"/>
        <v>845069-MROGD-LXL</v>
      </c>
      <c r="N1061" s="180">
        <v>7048652766472</v>
      </c>
    </row>
    <row r="1062" spans="1:14" ht="15.75">
      <c r="A1062" s="102" t="s">
        <v>673</v>
      </c>
      <c r="B1062" s="113">
        <v>7048652539557</v>
      </c>
      <c r="K1062" s="140">
        <v>845069</v>
      </c>
      <c r="L1062" t="s">
        <v>155</v>
      </c>
      <c r="M1062" s="102" t="str">
        <f t="shared" si="16"/>
        <v>845069-MSBMC-SM</v>
      </c>
      <c r="N1062" s="180">
        <v>7048652539557</v>
      </c>
    </row>
    <row r="1063" spans="1:14" ht="15.75">
      <c r="A1063" s="102" t="s">
        <v>674</v>
      </c>
      <c r="B1063" s="113">
        <v>7048652539540</v>
      </c>
      <c r="K1063" s="140">
        <v>845069</v>
      </c>
      <c r="L1063" t="s">
        <v>156</v>
      </c>
      <c r="M1063" s="102" t="str">
        <f t="shared" si="16"/>
        <v>845069-MSBMC-ML</v>
      </c>
      <c r="N1063" s="180">
        <v>7048652539540</v>
      </c>
    </row>
    <row r="1064" spans="1:14" ht="15.75">
      <c r="A1064" s="102" t="s">
        <v>675</v>
      </c>
      <c r="B1064" s="113">
        <v>7048652539533</v>
      </c>
      <c r="K1064" s="140">
        <v>845069</v>
      </c>
      <c r="L1064" t="s">
        <v>157</v>
      </c>
      <c r="M1064" s="102" t="str">
        <f t="shared" si="16"/>
        <v>845069-MSBMC-LXL</v>
      </c>
      <c r="N1064" s="180">
        <v>7048652539533</v>
      </c>
    </row>
    <row r="1065" spans="1:14" ht="15.75">
      <c r="A1065" s="102" t="s">
        <v>676</v>
      </c>
      <c r="B1065" s="113">
        <v>7048652539588</v>
      </c>
      <c r="K1065" s="140">
        <v>845069</v>
      </c>
      <c r="L1065" t="s">
        <v>457</v>
      </c>
      <c r="M1065" s="102" t="str">
        <f t="shared" si="16"/>
        <v>845069-MSGMC-SM</v>
      </c>
      <c r="N1065" s="180">
        <v>7048652539588</v>
      </c>
    </row>
    <row r="1066" spans="1:14" ht="15.75">
      <c r="A1066" s="102" t="s">
        <v>677</v>
      </c>
      <c r="B1066" s="113">
        <v>7048652539571</v>
      </c>
      <c r="K1066" s="140">
        <v>845069</v>
      </c>
      <c r="L1066" t="s">
        <v>458</v>
      </c>
      <c r="M1066" s="102" t="str">
        <f t="shared" si="16"/>
        <v>845069-MSGMC-ML</v>
      </c>
      <c r="N1066" s="180">
        <v>7048652539571</v>
      </c>
    </row>
    <row r="1067" spans="1:14" ht="15.75">
      <c r="A1067" s="102" t="s">
        <v>678</v>
      </c>
      <c r="B1067" s="113">
        <v>7048652539564</v>
      </c>
      <c r="K1067" s="140">
        <v>845069</v>
      </c>
      <c r="L1067" t="s">
        <v>459</v>
      </c>
      <c r="M1067" s="102" t="str">
        <f t="shared" si="16"/>
        <v>845069-MSGMC-LXL</v>
      </c>
      <c r="N1067" s="180">
        <v>7048652539564</v>
      </c>
    </row>
    <row r="1068" spans="1:14" ht="15.75">
      <c r="A1068" s="102" t="s">
        <v>679</v>
      </c>
      <c r="B1068" s="113">
        <v>7048652666444</v>
      </c>
      <c r="K1068" s="140">
        <v>845069</v>
      </c>
      <c r="L1068" t="s">
        <v>323</v>
      </c>
      <c r="M1068" s="102" t="str">
        <f t="shared" si="16"/>
        <v>845069-MWH21-SM</v>
      </c>
      <c r="N1068" s="180">
        <v>7048652666444</v>
      </c>
    </row>
    <row r="1069" spans="1:14" ht="15.75">
      <c r="A1069" s="102" t="s">
        <v>680</v>
      </c>
      <c r="B1069" s="113">
        <v>7048652666437</v>
      </c>
      <c r="K1069" s="140">
        <v>845069</v>
      </c>
      <c r="L1069" t="s">
        <v>324</v>
      </c>
      <c r="M1069" s="102" t="str">
        <f t="shared" si="16"/>
        <v>845069-MWH21-ML</v>
      </c>
      <c r="N1069" s="180">
        <v>7048652666437</v>
      </c>
    </row>
    <row r="1070" spans="1:14" ht="15.75">
      <c r="A1070" s="102" t="s">
        <v>681</v>
      </c>
      <c r="B1070" s="113">
        <v>7048652666420</v>
      </c>
      <c r="K1070" s="140">
        <v>845069</v>
      </c>
      <c r="L1070" t="s">
        <v>325</v>
      </c>
      <c r="M1070" s="102" t="str">
        <f t="shared" si="16"/>
        <v>845069-MWH21-LXL</v>
      </c>
      <c r="N1070" s="180">
        <v>7048652666420</v>
      </c>
    </row>
    <row r="1071" spans="1:14" ht="15.75">
      <c r="A1071" s="102" t="s">
        <v>682</v>
      </c>
      <c r="B1071" s="113">
        <v>7048652272935</v>
      </c>
      <c r="K1071" s="140">
        <v>845069</v>
      </c>
      <c r="L1071" t="s">
        <v>131</v>
      </c>
      <c r="M1071" s="102" t="str">
        <f t="shared" si="16"/>
        <v>845069-MWHTE-SM</v>
      </c>
      <c r="N1071" s="180">
        <v>7048652272935</v>
      </c>
    </row>
    <row r="1072" spans="1:14" ht="15.75">
      <c r="A1072" s="102" t="s">
        <v>683</v>
      </c>
      <c r="B1072" s="113">
        <v>7048652272928</v>
      </c>
      <c r="K1072" s="140">
        <v>845069</v>
      </c>
      <c r="L1072" t="s">
        <v>132</v>
      </c>
      <c r="M1072" s="102" t="str">
        <f t="shared" si="16"/>
        <v>845069-MWHTE-ML</v>
      </c>
      <c r="N1072" s="180">
        <v>7048652272928</v>
      </c>
    </row>
    <row r="1073" spans="1:14" ht="15.75">
      <c r="A1073" s="102" t="s">
        <v>684</v>
      </c>
      <c r="B1073" s="113">
        <v>7048652272911</v>
      </c>
      <c r="K1073" s="140">
        <v>845069</v>
      </c>
      <c r="L1073" t="s">
        <v>133</v>
      </c>
      <c r="M1073" s="102" t="str">
        <f t="shared" si="16"/>
        <v>845069-MWHTE-LXL</v>
      </c>
      <c r="N1073" s="180">
        <v>7048652272911</v>
      </c>
    </row>
    <row r="1074" spans="1:14" ht="15.75">
      <c r="A1074" s="102" t="s">
        <v>2772</v>
      </c>
      <c r="B1074" s="113">
        <v>7048652903198</v>
      </c>
      <c r="K1074" s="140">
        <v>845069</v>
      </c>
      <c r="L1074" t="s">
        <v>1654</v>
      </c>
      <c r="M1074" s="102" t="str">
        <f t="shared" si="16"/>
        <v>845069-SEAME-SM</v>
      </c>
      <c r="N1074" s="180">
        <v>7048652903198</v>
      </c>
    </row>
    <row r="1075" spans="1:14" ht="15.75">
      <c r="A1075" s="102" t="s">
        <v>2773</v>
      </c>
      <c r="B1075" s="113">
        <v>7048652903181</v>
      </c>
      <c r="K1075" s="140">
        <v>845069</v>
      </c>
      <c r="L1075" t="s">
        <v>1655</v>
      </c>
      <c r="M1075" s="102" t="str">
        <f t="shared" si="16"/>
        <v>845069-SEAME-ML</v>
      </c>
      <c r="N1075" s="180">
        <v>7048652903181</v>
      </c>
    </row>
    <row r="1076" spans="1:14" ht="15.75">
      <c r="A1076" s="102" t="s">
        <v>2774</v>
      </c>
      <c r="B1076" s="113">
        <v>7048652903174</v>
      </c>
      <c r="K1076" s="140">
        <v>845069</v>
      </c>
      <c r="L1076" t="s">
        <v>1656</v>
      </c>
      <c r="M1076" s="102" t="str">
        <f t="shared" si="16"/>
        <v>845069-SEAME-LXL</v>
      </c>
      <c r="N1076" s="180">
        <v>7048652903174</v>
      </c>
    </row>
    <row r="1077" spans="1:14" ht="15.75">
      <c r="A1077" s="102" t="s">
        <v>1148</v>
      </c>
      <c r="B1077" s="113">
        <v>7048652766526</v>
      </c>
      <c r="K1077" s="140">
        <v>845069</v>
      </c>
      <c r="L1077" t="s">
        <v>1049</v>
      </c>
      <c r="M1077" s="102" t="str">
        <f t="shared" si="16"/>
        <v>845069-SGMFL-SM</v>
      </c>
      <c r="N1077" s="180">
        <v>7048652766526</v>
      </c>
    </row>
    <row r="1078" spans="1:14" ht="15.75">
      <c r="A1078" s="102" t="s">
        <v>1149</v>
      </c>
      <c r="B1078" s="113">
        <v>7048652766519</v>
      </c>
      <c r="K1078" s="140">
        <v>845069</v>
      </c>
      <c r="L1078" t="s">
        <v>1050</v>
      </c>
      <c r="M1078" s="102" t="str">
        <f t="shared" si="16"/>
        <v>845069-SGMFL-ML</v>
      </c>
      <c r="N1078" s="180">
        <v>7048652766519</v>
      </c>
    </row>
    <row r="1079" spans="1:14" ht="15.75">
      <c r="A1079" s="102" t="s">
        <v>1150</v>
      </c>
      <c r="B1079" s="113">
        <v>7048652766502</v>
      </c>
      <c r="K1079" s="140">
        <v>845069</v>
      </c>
      <c r="L1079" t="s">
        <v>1051</v>
      </c>
      <c r="M1079" s="102" t="str">
        <f t="shared" si="16"/>
        <v>845069-SGMFL-LXL</v>
      </c>
      <c r="N1079" s="180">
        <v>7048652766502</v>
      </c>
    </row>
    <row r="1080" spans="1:14" ht="15.75">
      <c r="A1080" s="102" t="s">
        <v>685</v>
      </c>
      <c r="B1080" s="113">
        <v>7048652660299</v>
      </c>
      <c r="K1080" s="140">
        <v>845069</v>
      </c>
      <c r="L1080" t="s">
        <v>134</v>
      </c>
      <c r="M1080" s="102" t="str">
        <f t="shared" si="16"/>
        <v>845069-SGRME-SM</v>
      </c>
      <c r="N1080" s="180">
        <v>7048652660299</v>
      </c>
    </row>
    <row r="1081" spans="1:14" ht="15.75">
      <c r="A1081" s="102" t="s">
        <v>686</v>
      </c>
      <c r="B1081" s="113">
        <v>7048652660282</v>
      </c>
      <c r="K1081" s="140">
        <v>845069</v>
      </c>
      <c r="L1081" t="s">
        <v>135</v>
      </c>
      <c r="M1081" s="102" t="str">
        <f t="shared" si="16"/>
        <v>845069-SGRME-ML</v>
      </c>
      <c r="N1081" s="180">
        <v>7048652660282</v>
      </c>
    </row>
    <row r="1082" spans="1:14" ht="15.75">
      <c r="A1082" s="102" t="s">
        <v>687</v>
      </c>
      <c r="B1082" s="113">
        <v>7048652660275</v>
      </c>
      <c r="K1082" s="140">
        <v>845069</v>
      </c>
      <c r="L1082" t="s">
        <v>220</v>
      </c>
      <c r="M1082" s="102" t="str">
        <f t="shared" si="16"/>
        <v>845069-SGRME-LXL</v>
      </c>
      <c r="N1082" s="180">
        <v>7048652660275</v>
      </c>
    </row>
    <row r="1083" spans="1:14" ht="15.75">
      <c r="A1083" s="102" t="s">
        <v>2471</v>
      </c>
      <c r="B1083" s="113">
        <v>7048652895837</v>
      </c>
      <c r="K1083" s="140">
        <v>845069</v>
      </c>
      <c r="L1083" t="s">
        <v>1497</v>
      </c>
      <c r="M1083" s="102" t="str">
        <f t="shared" si="16"/>
        <v>845069-WOLND-SM</v>
      </c>
      <c r="N1083" s="180">
        <v>7048652895837</v>
      </c>
    </row>
    <row r="1084" spans="1:14" ht="15.75">
      <c r="A1084" s="102" t="s">
        <v>2472</v>
      </c>
      <c r="B1084" s="113">
        <v>7048652895820</v>
      </c>
      <c r="K1084" s="140">
        <v>845069</v>
      </c>
      <c r="L1084" t="s">
        <v>1498</v>
      </c>
      <c r="M1084" s="102" t="str">
        <f t="shared" si="16"/>
        <v>845069-WOLND-ML</v>
      </c>
      <c r="N1084" s="180">
        <v>7048652895820</v>
      </c>
    </row>
    <row r="1085" spans="1:14" ht="15.75">
      <c r="A1085" s="102" t="s">
        <v>2473</v>
      </c>
      <c r="B1085" s="113">
        <v>7048652895813</v>
      </c>
      <c r="K1085" s="140">
        <v>845069</v>
      </c>
      <c r="L1085" t="s">
        <v>1499</v>
      </c>
      <c r="M1085" s="102" t="str">
        <f t="shared" si="16"/>
        <v>845069-WOLND-LXL</v>
      </c>
      <c r="N1085" s="180">
        <v>7048652895813</v>
      </c>
    </row>
    <row r="1086" spans="1:14" ht="15.75">
      <c r="A1086" s="102" t="s">
        <v>1151</v>
      </c>
      <c r="B1086" s="113">
        <v>7048652766557</v>
      </c>
      <c r="K1086" s="140">
        <v>845070</v>
      </c>
      <c r="L1086" t="s">
        <v>1046</v>
      </c>
      <c r="M1086" s="102" t="str">
        <f t="shared" si="16"/>
        <v>845070-BRWHT-SM</v>
      </c>
      <c r="N1086" s="180">
        <v>7048652766557</v>
      </c>
    </row>
    <row r="1087" spans="1:14" ht="15.75">
      <c r="A1087" s="102" t="s">
        <v>1152</v>
      </c>
      <c r="B1087" s="113">
        <v>7048652766540</v>
      </c>
      <c r="K1087" s="140">
        <v>845070</v>
      </c>
      <c r="L1087" t="s">
        <v>1047</v>
      </c>
      <c r="M1087" s="102" t="str">
        <f t="shared" si="16"/>
        <v>845070-BRWHT-ML</v>
      </c>
      <c r="N1087" s="180">
        <v>7048652766540</v>
      </c>
    </row>
    <row r="1088" spans="1:14" ht="15.75">
      <c r="A1088" s="102" t="s">
        <v>1153</v>
      </c>
      <c r="B1088" s="113">
        <v>7048652766533</v>
      </c>
      <c r="K1088" s="140">
        <v>845070</v>
      </c>
      <c r="L1088" t="s">
        <v>1048</v>
      </c>
      <c r="M1088" s="102" t="str">
        <f t="shared" si="16"/>
        <v>845070-BRWHT-LXL</v>
      </c>
      <c r="N1088" s="180">
        <v>7048652766533</v>
      </c>
    </row>
    <row r="1089" spans="1:14" ht="15.75">
      <c r="A1089" s="102" t="s">
        <v>2474</v>
      </c>
      <c r="B1089" s="113">
        <v>7048652893659</v>
      </c>
      <c r="K1089" s="140">
        <v>845070</v>
      </c>
      <c r="L1089" t="s">
        <v>1484</v>
      </c>
      <c r="M1089" s="102" t="str">
        <f t="shared" si="16"/>
        <v>845070-DUSK-SM</v>
      </c>
      <c r="N1089" s="180">
        <v>7048652893659</v>
      </c>
    </row>
    <row r="1090" spans="1:14" ht="15.75">
      <c r="A1090" s="102" t="s">
        <v>2475</v>
      </c>
      <c r="B1090" s="113">
        <v>7048652893642</v>
      </c>
      <c r="K1090" s="140">
        <v>845070</v>
      </c>
      <c r="L1090" t="s">
        <v>1485</v>
      </c>
      <c r="M1090" s="102" t="str">
        <f t="shared" si="16"/>
        <v>845070-DUSK-ML</v>
      </c>
      <c r="N1090" s="180">
        <v>7048652893642</v>
      </c>
    </row>
    <row r="1091" spans="1:14" ht="15.75">
      <c r="A1091" s="102" t="s">
        <v>2476</v>
      </c>
      <c r="B1091" s="113">
        <v>7048652893635</v>
      </c>
      <c r="K1091" s="140">
        <v>845070</v>
      </c>
      <c r="L1091" t="s">
        <v>1486</v>
      </c>
      <c r="M1091" s="102" t="str">
        <f t="shared" ref="M1091:M1154" si="17">CONCATENATE(K1091,"-",L1091)</f>
        <v>845070-DUSK-LXL</v>
      </c>
      <c r="N1091" s="180">
        <v>7048652893635</v>
      </c>
    </row>
    <row r="1092" spans="1:14" ht="15.75">
      <c r="A1092" s="102" t="s">
        <v>688</v>
      </c>
      <c r="B1092" s="113">
        <v>7048652272966</v>
      </c>
      <c r="K1092" s="140">
        <v>845070</v>
      </c>
      <c r="L1092" t="s">
        <v>445</v>
      </c>
      <c r="M1092" s="102" t="str">
        <f t="shared" si="17"/>
        <v>845070-MBLCK-SM</v>
      </c>
      <c r="N1092" s="180">
        <v>7048652272966</v>
      </c>
    </row>
    <row r="1093" spans="1:14" ht="15.75">
      <c r="A1093" s="102" t="s">
        <v>689</v>
      </c>
      <c r="B1093" s="113">
        <v>7048652272959</v>
      </c>
      <c r="K1093" s="140">
        <v>845070</v>
      </c>
      <c r="L1093" t="s">
        <v>446</v>
      </c>
      <c r="M1093" s="102" t="str">
        <f t="shared" si="17"/>
        <v>845070-MBLCK-ML</v>
      </c>
      <c r="N1093" s="180">
        <v>7048652272959</v>
      </c>
    </row>
    <row r="1094" spans="1:14" ht="15.75">
      <c r="A1094" s="102" t="s">
        <v>690</v>
      </c>
      <c r="B1094" s="113">
        <v>7048652272942</v>
      </c>
      <c r="K1094" s="140">
        <v>845070</v>
      </c>
      <c r="L1094" t="s">
        <v>447</v>
      </c>
      <c r="M1094" s="102" t="str">
        <f t="shared" si="17"/>
        <v>845070-MBLCK-LXL</v>
      </c>
      <c r="N1094" s="180">
        <v>7048652272942</v>
      </c>
    </row>
    <row r="1095" spans="1:14" ht="15.75">
      <c r="A1095" s="102" t="s">
        <v>691</v>
      </c>
      <c r="B1095" s="113">
        <v>7048652660350</v>
      </c>
      <c r="K1095" s="140">
        <v>845070</v>
      </c>
      <c r="L1095" t="s">
        <v>221</v>
      </c>
      <c r="M1095" s="102" t="str">
        <f t="shared" si="17"/>
        <v>845070-MEAME-SM</v>
      </c>
      <c r="N1095" s="180">
        <v>7048652660350</v>
      </c>
    </row>
    <row r="1096" spans="1:14" ht="15.75">
      <c r="A1096" s="102" t="s">
        <v>692</v>
      </c>
      <c r="B1096" s="113">
        <v>7048652660343</v>
      </c>
      <c r="K1096" s="140">
        <v>845070</v>
      </c>
      <c r="L1096" t="s">
        <v>223</v>
      </c>
      <c r="M1096" s="102" t="str">
        <f t="shared" si="17"/>
        <v>845070-MEAME-ML</v>
      </c>
      <c r="N1096" s="180">
        <v>7048652660343</v>
      </c>
    </row>
    <row r="1097" spans="1:14" ht="15.75">
      <c r="A1097" s="102" t="s">
        <v>693</v>
      </c>
      <c r="B1097" s="113">
        <v>7048652660336</v>
      </c>
      <c r="K1097" s="140">
        <v>845070</v>
      </c>
      <c r="L1097" t="s">
        <v>224</v>
      </c>
      <c r="M1097" s="102" t="str">
        <f t="shared" si="17"/>
        <v>845070-MEAME-LXL</v>
      </c>
      <c r="N1097" s="180">
        <v>7048652660336</v>
      </c>
    </row>
    <row r="1098" spans="1:14" ht="15.75">
      <c r="A1098" s="102" t="s">
        <v>3117</v>
      </c>
      <c r="B1098" s="113">
        <v>7048652272997</v>
      </c>
      <c r="K1098" s="140">
        <v>845070</v>
      </c>
      <c r="L1098" t="s">
        <v>448</v>
      </c>
      <c r="M1098" s="102" t="str">
        <f t="shared" si="17"/>
        <v>845070-MEHRD-SM</v>
      </c>
      <c r="N1098" s="180">
        <v>7048652272997</v>
      </c>
    </row>
    <row r="1099" spans="1:14" ht="15.75">
      <c r="A1099" s="102" t="s">
        <v>3118</v>
      </c>
      <c r="B1099" s="113">
        <v>7048652272980</v>
      </c>
      <c r="K1099" s="140">
        <v>845070</v>
      </c>
      <c r="L1099" t="s">
        <v>449</v>
      </c>
      <c r="M1099" s="102" t="str">
        <f t="shared" si="17"/>
        <v>845070-MEHRD-ML</v>
      </c>
      <c r="N1099" s="180">
        <v>7048652272980</v>
      </c>
    </row>
    <row r="1100" spans="1:14" ht="15.75">
      <c r="A1100" s="102" t="s">
        <v>3119</v>
      </c>
      <c r="B1100" s="113">
        <v>7048652272973</v>
      </c>
      <c r="K1100" s="140">
        <v>845070</v>
      </c>
      <c r="L1100" t="s">
        <v>450</v>
      </c>
      <c r="M1100" s="102" t="str">
        <f t="shared" si="17"/>
        <v>845070-MEHRD-LXL</v>
      </c>
      <c r="N1100" s="180">
        <v>7048652272973</v>
      </c>
    </row>
    <row r="1101" spans="1:14" ht="15.75">
      <c r="A1101" s="102" t="s">
        <v>694</v>
      </c>
      <c r="B1101" s="113">
        <v>7048652539618</v>
      </c>
      <c r="K1101" s="140">
        <v>845070</v>
      </c>
      <c r="L1101" t="s">
        <v>451</v>
      </c>
      <c r="M1101" s="102" t="str">
        <f t="shared" si="17"/>
        <v>845070-MFGRN-SM</v>
      </c>
      <c r="N1101" s="180">
        <v>7048652539618</v>
      </c>
    </row>
    <row r="1102" spans="1:14" ht="15.75">
      <c r="A1102" s="102" t="s">
        <v>695</v>
      </c>
      <c r="B1102" s="113">
        <v>7048652539601</v>
      </c>
      <c r="K1102" s="140">
        <v>845070</v>
      </c>
      <c r="L1102" t="s">
        <v>452</v>
      </c>
      <c r="M1102" s="102" t="str">
        <f t="shared" si="17"/>
        <v>845070-MFGRN-ML</v>
      </c>
      <c r="N1102" s="180">
        <v>7048652539601</v>
      </c>
    </row>
    <row r="1103" spans="1:14" ht="15.75">
      <c r="A1103" s="102" t="s">
        <v>696</v>
      </c>
      <c r="B1103" s="113">
        <v>7048652539595</v>
      </c>
      <c r="K1103" s="140">
        <v>845070</v>
      </c>
      <c r="L1103" t="s">
        <v>453</v>
      </c>
      <c r="M1103" s="102" t="str">
        <f t="shared" si="17"/>
        <v>845070-MFGRN-LXL</v>
      </c>
      <c r="N1103" s="180">
        <v>7048652539595</v>
      </c>
    </row>
    <row r="1104" spans="1:14" ht="15.75">
      <c r="A1104" s="102" t="s">
        <v>697</v>
      </c>
      <c r="B1104" s="113">
        <v>7048652539649</v>
      </c>
      <c r="K1104" s="140">
        <v>845070</v>
      </c>
      <c r="L1104" t="s">
        <v>152</v>
      </c>
      <c r="M1104" s="102" t="str">
        <f t="shared" si="17"/>
        <v>845070-MMBLU-SM</v>
      </c>
      <c r="N1104" s="180">
        <v>7048652539649</v>
      </c>
    </row>
    <row r="1105" spans="1:14" ht="15.75">
      <c r="A1105" s="102" t="s">
        <v>698</v>
      </c>
      <c r="B1105" s="113">
        <v>7048652539632</v>
      </c>
      <c r="K1105" s="140">
        <v>845070</v>
      </c>
      <c r="L1105" t="s">
        <v>153</v>
      </c>
      <c r="M1105" s="102" t="str">
        <f t="shared" si="17"/>
        <v>845070-MMBLU-ML</v>
      </c>
      <c r="N1105" s="180">
        <v>7048652539632</v>
      </c>
    </row>
    <row r="1106" spans="1:14" ht="15.75">
      <c r="A1106" s="102" t="s">
        <v>699</v>
      </c>
      <c r="B1106" s="113">
        <v>7048652539625</v>
      </c>
      <c r="K1106" s="140">
        <v>845070</v>
      </c>
      <c r="L1106" t="s">
        <v>154</v>
      </c>
      <c r="M1106" s="102" t="str">
        <f t="shared" si="17"/>
        <v>845070-MMBLU-LXL</v>
      </c>
      <c r="N1106" s="180">
        <v>7048652539625</v>
      </c>
    </row>
    <row r="1107" spans="1:14" ht="15.75">
      <c r="A1107" s="102" t="s">
        <v>3120</v>
      </c>
      <c r="B1107" s="113">
        <v>7048652273024</v>
      </c>
      <c r="K1107" s="140">
        <v>845070</v>
      </c>
      <c r="L1107" t="s">
        <v>226</v>
      </c>
      <c r="M1107" s="102" t="str">
        <f t="shared" si="17"/>
        <v>845070-MNAVY-SM</v>
      </c>
      <c r="N1107" s="180">
        <v>7048652273024</v>
      </c>
    </row>
    <row r="1108" spans="1:14" ht="15.75">
      <c r="A1108" s="102" t="s">
        <v>3121</v>
      </c>
      <c r="B1108" s="113">
        <v>7048652273017</v>
      </c>
      <c r="K1108" s="140">
        <v>845070</v>
      </c>
      <c r="L1108" t="s">
        <v>227</v>
      </c>
      <c r="M1108" s="102" t="str">
        <f t="shared" si="17"/>
        <v>845070-MNAVY-ML</v>
      </c>
      <c r="N1108" s="180">
        <v>7048652273017</v>
      </c>
    </row>
    <row r="1109" spans="1:14" ht="15.75">
      <c r="A1109" s="102" t="s">
        <v>3122</v>
      </c>
      <c r="B1109" s="113">
        <v>7048652273000</v>
      </c>
      <c r="K1109" s="140">
        <v>845070</v>
      </c>
      <c r="L1109" t="s">
        <v>228</v>
      </c>
      <c r="M1109" s="102" t="str">
        <f t="shared" si="17"/>
        <v>845070-MNAVY-LXL</v>
      </c>
      <c r="N1109" s="180">
        <v>7048652273000</v>
      </c>
    </row>
    <row r="1110" spans="1:14" ht="15.75">
      <c r="A1110" s="102" t="s">
        <v>3123</v>
      </c>
      <c r="B1110" s="113">
        <v>7048652273055</v>
      </c>
      <c r="K1110" s="140">
        <v>845070</v>
      </c>
      <c r="L1110" t="s">
        <v>454</v>
      </c>
      <c r="M1110" s="102" t="str">
        <f t="shared" si="17"/>
        <v>845070-MOEDB-SM</v>
      </c>
      <c r="N1110" s="180">
        <v>7048652273055</v>
      </c>
    </row>
    <row r="1111" spans="1:14" ht="15.75">
      <c r="A1111" s="102" t="s">
        <v>3124</v>
      </c>
      <c r="B1111" s="113">
        <v>7048652273048</v>
      </c>
      <c r="K1111" s="140">
        <v>845070</v>
      </c>
      <c r="L1111" t="s">
        <v>455</v>
      </c>
      <c r="M1111" s="102" t="str">
        <f t="shared" si="17"/>
        <v>845070-MOEDB-ML</v>
      </c>
      <c r="N1111" s="180">
        <v>7048652273048</v>
      </c>
    </row>
    <row r="1112" spans="1:14" ht="15.75">
      <c r="A1112" s="102" t="s">
        <v>3125</v>
      </c>
      <c r="B1112" s="113">
        <v>7048652273031</v>
      </c>
      <c r="K1112" s="140">
        <v>845070</v>
      </c>
      <c r="L1112" t="s">
        <v>456</v>
      </c>
      <c r="M1112" s="102" t="str">
        <f t="shared" si="17"/>
        <v>845070-MOEDB-LXL</v>
      </c>
      <c r="N1112" s="180">
        <v>7048652273031</v>
      </c>
    </row>
    <row r="1113" spans="1:14" ht="15.75">
      <c r="A1113" s="102" t="s">
        <v>1154</v>
      </c>
      <c r="B1113" s="113">
        <v>7048652766588</v>
      </c>
      <c r="K1113" s="140">
        <v>845070</v>
      </c>
      <c r="L1113" t="s">
        <v>350</v>
      </c>
      <c r="M1113" s="102" t="str">
        <f t="shared" si="17"/>
        <v>845070-MROGD-SM</v>
      </c>
      <c r="N1113" s="180">
        <v>7048652766588</v>
      </c>
    </row>
    <row r="1114" spans="1:14" ht="15.75">
      <c r="A1114" s="102" t="s">
        <v>1155</v>
      </c>
      <c r="B1114" s="113">
        <v>7048652766571</v>
      </c>
      <c r="K1114" s="140">
        <v>845070</v>
      </c>
      <c r="L1114" t="s">
        <v>352</v>
      </c>
      <c r="M1114" s="102" t="str">
        <f t="shared" si="17"/>
        <v>845070-MROGD-ML</v>
      </c>
      <c r="N1114" s="180">
        <v>7048652766571</v>
      </c>
    </row>
    <row r="1115" spans="1:14" ht="15.75">
      <c r="A1115" s="102" t="s">
        <v>1156</v>
      </c>
      <c r="B1115" s="113">
        <v>7048652766564</v>
      </c>
      <c r="K1115" s="140">
        <v>845070</v>
      </c>
      <c r="L1115" t="s">
        <v>353</v>
      </c>
      <c r="M1115" s="102" t="str">
        <f t="shared" si="17"/>
        <v>845070-MROGD-LXL</v>
      </c>
      <c r="N1115" s="180">
        <v>7048652766564</v>
      </c>
    </row>
    <row r="1116" spans="1:14" ht="15.75">
      <c r="A1116" s="102" t="s">
        <v>700</v>
      </c>
      <c r="B1116" s="113">
        <v>7048652539670</v>
      </c>
      <c r="K1116" s="140">
        <v>845070</v>
      </c>
      <c r="L1116" t="s">
        <v>155</v>
      </c>
      <c r="M1116" s="102" t="str">
        <f t="shared" si="17"/>
        <v>845070-MSBMC-SM</v>
      </c>
      <c r="N1116" s="180">
        <v>7048652539670</v>
      </c>
    </row>
    <row r="1117" spans="1:14" ht="15.75">
      <c r="A1117" s="102" t="s">
        <v>701</v>
      </c>
      <c r="B1117" s="113">
        <v>7048652539663</v>
      </c>
      <c r="K1117" s="140">
        <v>845070</v>
      </c>
      <c r="L1117" t="s">
        <v>156</v>
      </c>
      <c r="M1117" s="102" t="str">
        <f t="shared" si="17"/>
        <v>845070-MSBMC-ML</v>
      </c>
      <c r="N1117" s="180">
        <v>7048652539663</v>
      </c>
    </row>
    <row r="1118" spans="1:14" ht="15.75">
      <c r="A1118" s="102" t="s">
        <v>702</v>
      </c>
      <c r="B1118" s="113">
        <v>7048652539656</v>
      </c>
      <c r="K1118" s="140">
        <v>845070</v>
      </c>
      <c r="L1118" t="s">
        <v>157</v>
      </c>
      <c r="M1118" s="102" t="str">
        <f t="shared" si="17"/>
        <v>845070-MSBMC-LXL</v>
      </c>
      <c r="N1118" s="180">
        <v>7048652539656</v>
      </c>
    </row>
    <row r="1119" spans="1:14" ht="15.75">
      <c r="A1119" s="102" t="s">
        <v>703</v>
      </c>
      <c r="B1119" s="113">
        <v>7048652539700</v>
      </c>
      <c r="K1119" s="140">
        <v>845070</v>
      </c>
      <c r="L1119" t="s">
        <v>457</v>
      </c>
      <c r="M1119" s="102" t="str">
        <f t="shared" si="17"/>
        <v>845070-MSGMC-SM</v>
      </c>
      <c r="N1119" s="180">
        <v>7048652539700</v>
      </c>
    </row>
    <row r="1120" spans="1:14" ht="15.75">
      <c r="A1120" s="102" t="s">
        <v>704</v>
      </c>
      <c r="B1120" s="113">
        <v>7048652539694</v>
      </c>
      <c r="K1120" s="140">
        <v>845070</v>
      </c>
      <c r="L1120" t="s">
        <v>458</v>
      </c>
      <c r="M1120" s="102" t="str">
        <f t="shared" si="17"/>
        <v>845070-MSGMC-ML</v>
      </c>
      <c r="N1120" s="180">
        <v>7048652539694</v>
      </c>
    </row>
    <row r="1121" spans="1:14" ht="15.75">
      <c r="A1121" s="102" t="s">
        <v>705</v>
      </c>
      <c r="B1121" s="113">
        <v>7048652539687</v>
      </c>
      <c r="K1121" s="140">
        <v>845070</v>
      </c>
      <c r="L1121" t="s">
        <v>459</v>
      </c>
      <c r="M1121" s="102" t="str">
        <f t="shared" si="17"/>
        <v>845070-MSGMC-LXL</v>
      </c>
      <c r="N1121" s="180">
        <v>7048652539687</v>
      </c>
    </row>
    <row r="1122" spans="1:14" ht="15.75">
      <c r="A1122" s="102" t="s">
        <v>706</v>
      </c>
      <c r="B1122" s="113">
        <v>7048652273086</v>
      </c>
      <c r="K1122" s="140">
        <v>845070</v>
      </c>
      <c r="L1122" t="s">
        <v>131</v>
      </c>
      <c r="M1122" s="102" t="str">
        <f t="shared" si="17"/>
        <v>845070-MWHTE-SM</v>
      </c>
      <c r="N1122" s="180">
        <v>7048652273086</v>
      </c>
    </row>
    <row r="1123" spans="1:14" ht="15.75">
      <c r="A1123" s="102" t="s">
        <v>707</v>
      </c>
      <c r="B1123" s="113">
        <v>7048652273079</v>
      </c>
      <c r="K1123" s="140">
        <v>845070</v>
      </c>
      <c r="L1123" t="s">
        <v>132</v>
      </c>
      <c r="M1123" s="102" t="str">
        <f t="shared" si="17"/>
        <v>845070-MWHTE-ML</v>
      </c>
      <c r="N1123" s="180">
        <v>7048652273079</v>
      </c>
    </row>
    <row r="1124" spans="1:14" ht="15.75">
      <c r="A1124" s="102" t="s">
        <v>708</v>
      </c>
      <c r="B1124" s="113">
        <v>7048652273062</v>
      </c>
      <c r="K1124" s="140">
        <v>845070</v>
      </c>
      <c r="L1124" t="s">
        <v>133</v>
      </c>
      <c r="M1124" s="102" t="str">
        <f t="shared" si="17"/>
        <v>845070-MWHTE-LXL</v>
      </c>
      <c r="N1124" s="180">
        <v>7048652273062</v>
      </c>
    </row>
    <row r="1125" spans="1:14" ht="15.75">
      <c r="A1125" s="102" t="s">
        <v>2477</v>
      </c>
      <c r="B1125" s="113">
        <v>7048652893680</v>
      </c>
      <c r="K1125" s="140">
        <v>845070</v>
      </c>
      <c r="L1125" t="s">
        <v>1654</v>
      </c>
      <c r="M1125" s="102" t="str">
        <f t="shared" si="17"/>
        <v>845070-SEAME-SM</v>
      </c>
      <c r="N1125" s="180">
        <v>7048652893680</v>
      </c>
    </row>
    <row r="1126" spans="1:14" ht="15.75">
      <c r="A1126" s="102" t="s">
        <v>2478</v>
      </c>
      <c r="B1126" s="113">
        <v>7048652893673</v>
      </c>
      <c r="K1126" s="140">
        <v>845070</v>
      </c>
      <c r="L1126" t="s">
        <v>1655</v>
      </c>
      <c r="M1126" s="102" t="str">
        <f t="shared" si="17"/>
        <v>845070-SEAME-ML</v>
      </c>
      <c r="N1126" s="180">
        <v>7048652893673</v>
      </c>
    </row>
    <row r="1127" spans="1:14" ht="15.75">
      <c r="A1127" s="102" t="s">
        <v>2479</v>
      </c>
      <c r="B1127" s="113">
        <v>7048652893666</v>
      </c>
      <c r="K1127" s="140">
        <v>845070</v>
      </c>
      <c r="L1127" t="s">
        <v>1656</v>
      </c>
      <c r="M1127" s="102" t="str">
        <f t="shared" si="17"/>
        <v>845070-SEAME-LXL</v>
      </c>
      <c r="N1127" s="180">
        <v>7048652893666</v>
      </c>
    </row>
    <row r="1128" spans="1:14" ht="15.75">
      <c r="A1128" s="102" t="s">
        <v>1157</v>
      </c>
      <c r="B1128" s="113">
        <v>7048652766618</v>
      </c>
      <c r="K1128" s="140">
        <v>845070</v>
      </c>
      <c r="L1128" t="s">
        <v>1049</v>
      </c>
      <c r="M1128" s="102" t="str">
        <f t="shared" si="17"/>
        <v>845070-SGMFL-SM</v>
      </c>
      <c r="N1128" s="180">
        <v>7048652766618</v>
      </c>
    </row>
    <row r="1129" spans="1:14" ht="15.75">
      <c r="A1129" s="102" t="s">
        <v>1158</v>
      </c>
      <c r="B1129" s="113">
        <v>7048652766601</v>
      </c>
      <c r="K1129" s="140">
        <v>845070</v>
      </c>
      <c r="L1129" t="s">
        <v>1050</v>
      </c>
      <c r="M1129" s="102" t="str">
        <f t="shared" si="17"/>
        <v>845070-SGMFL-ML</v>
      </c>
      <c r="N1129" s="180">
        <v>7048652766601</v>
      </c>
    </row>
    <row r="1130" spans="1:14" ht="15.75">
      <c r="A1130" s="102" t="s">
        <v>1159</v>
      </c>
      <c r="B1130" s="113">
        <v>7048652766595</v>
      </c>
      <c r="K1130" s="140">
        <v>845070</v>
      </c>
      <c r="L1130" t="s">
        <v>1051</v>
      </c>
      <c r="M1130" s="102" t="str">
        <f t="shared" si="17"/>
        <v>845070-SGMFL-LXL</v>
      </c>
      <c r="N1130" s="180">
        <v>7048652766595</v>
      </c>
    </row>
    <row r="1131" spans="1:14" ht="15.75">
      <c r="A1131" s="102" t="s">
        <v>709</v>
      </c>
      <c r="B1131" s="113">
        <v>7048652660381</v>
      </c>
      <c r="K1131" s="140">
        <v>845070</v>
      </c>
      <c r="L1131" t="s">
        <v>134</v>
      </c>
      <c r="M1131" s="102" t="str">
        <f t="shared" si="17"/>
        <v>845070-SGRME-SM</v>
      </c>
      <c r="N1131" s="180">
        <v>7048652660381</v>
      </c>
    </row>
    <row r="1132" spans="1:14" ht="15.75">
      <c r="A1132" s="102" t="s">
        <v>710</v>
      </c>
      <c r="B1132" s="113">
        <v>7048652660374</v>
      </c>
      <c r="K1132" s="140">
        <v>845070</v>
      </c>
      <c r="L1132" t="s">
        <v>135</v>
      </c>
      <c r="M1132" s="102" t="str">
        <f t="shared" si="17"/>
        <v>845070-SGRME-ML</v>
      </c>
      <c r="N1132" s="180">
        <v>7048652660374</v>
      </c>
    </row>
    <row r="1133" spans="1:14" ht="15.75">
      <c r="A1133" s="102" t="s">
        <v>711</v>
      </c>
      <c r="B1133" s="113">
        <v>7048652660367</v>
      </c>
      <c r="K1133" s="140">
        <v>845070</v>
      </c>
      <c r="L1133" t="s">
        <v>220</v>
      </c>
      <c r="M1133" s="102" t="str">
        <f t="shared" si="17"/>
        <v>845070-SGRME-LXL</v>
      </c>
      <c r="N1133" s="180">
        <v>7048652660367</v>
      </c>
    </row>
    <row r="1134" spans="1:14" ht="15.75">
      <c r="A1134" s="102" t="s">
        <v>2480</v>
      </c>
      <c r="B1134" s="113">
        <v>7048652893710</v>
      </c>
      <c r="K1134" s="140">
        <v>845070</v>
      </c>
      <c r="L1134" t="s">
        <v>1497</v>
      </c>
      <c r="M1134" s="102" t="str">
        <f t="shared" si="17"/>
        <v>845070-WOLND-SM</v>
      </c>
      <c r="N1134" s="180">
        <v>7048652893710</v>
      </c>
    </row>
    <row r="1135" spans="1:14" ht="15.75">
      <c r="A1135" s="102" t="s">
        <v>2481</v>
      </c>
      <c r="B1135" s="113">
        <v>7048652893703</v>
      </c>
      <c r="K1135" s="140">
        <v>845070</v>
      </c>
      <c r="L1135" t="s">
        <v>1498</v>
      </c>
      <c r="M1135" s="102" t="str">
        <f t="shared" si="17"/>
        <v>845070-WOLND-ML</v>
      </c>
      <c r="N1135" s="180">
        <v>7048652893703</v>
      </c>
    </row>
    <row r="1136" spans="1:14" ht="15.75">
      <c r="A1136" s="102" t="s">
        <v>2482</v>
      </c>
      <c r="B1136" s="113">
        <v>7048652893697</v>
      </c>
      <c r="K1136" s="140">
        <v>845070</v>
      </c>
      <c r="L1136" t="s">
        <v>1499</v>
      </c>
      <c r="M1136" s="102" t="str">
        <f t="shared" si="17"/>
        <v>845070-WOLND-LXL</v>
      </c>
      <c r="N1136" s="180">
        <v>7048652893697</v>
      </c>
    </row>
    <row r="1137" spans="1:14" ht="15.75">
      <c r="A1137" s="102" t="s">
        <v>1160</v>
      </c>
      <c r="B1137" s="113">
        <v>7048652766632</v>
      </c>
      <c r="K1137" s="140">
        <v>845073</v>
      </c>
      <c r="L1137" t="s">
        <v>1052</v>
      </c>
      <c r="M1137" s="102" t="str">
        <f t="shared" si="17"/>
        <v>845073-BWHNC-SM</v>
      </c>
      <c r="N1137" s="180">
        <v>7048652766632</v>
      </c>
    </row>
    <row r="1138" spans="1:14" ht="15.75">
      <c r="A1138" s="102" t="s">
        <v>1161</v>
      </c>
      <c r="B1138" s="113">
        <v>7048652766625</v>
      </c>
      <c r="K1138" s="140">
        <v>845073</v>
      </c>
      <c r="L1138" t="s">
        <v>1053</v>
      </c>
      <c r="M1138" s="102" t="str">
        <f t="shared" si="17"/>
        <v>845073-BWHNC-ML</v>
      </c>
      <c r="N1138" s="180">
        <v>7048652766625</v>
      </c>
    </row>
    <row r="1139" spans="1:14" ht="15.75">
      <c r="A1139" s="102" t="s">
        <v>712</v>
      </c>
      <c r="B1139" s="113">
        <v>7048652660404</v>
      </c>
      <c r="K1139" s="140">
        <v>845073</v>
      </c>
      <c r="L1139" t="s">
        <v>463</v>
      </c>
      <c r="M1139" s="102" t="str">
        <f t="shared" si="17"/>
        <v>845073-CORNC-SM</v>
      </c>
      <c r="N1139" s="180">
        <v>7048652660404</v>
      </c>
    </row>
    <row r="1140" spans="1:14" ht="15.75">
      <c r="A1140" s="102" t="s">
        <v>713</v>
      </c>
      <c r="B1140" s="113">
        <v>7048652660398</v>
      </c>
      <c r="K1140" s="140">
        <v>845073</v>
      </c>
      <c r="L1140" t="s">
        <v>464</v>
      </c>
      <c r="M1140" s="102" t="str">
        <f t="shared" si="17"/>
        <v>845073-CORNC-ML</v>
      </c>
      <c r="N1140" s="180">
        <v>7048652660398</v>
      </c>
    </row>
    <row r="1141" spans="1:14" ht="15.75">
      <c r="A1141" s="102" t="s">
        <v>1162</v>
      </c>
      <c r="B1141" s="113">
        <v>7048652766656</v>
      </c>
      <c r="K1141" s="140">
        <v>845073</v>
      </c>
      <c r="L1141" t="s">
        <v>1054</v>
      </c>
      <c r="M1141" s="102" t="str">
        <f t="shared" si="17"/>
        <v>845073-DPUNC-SM</v>
      </c>
      <c r="N1141" s="180">
        <v>7048652766656</v>
      </c>
    </row>
    <row r="1142" spans="1:14" ht="15.75">
      <c r="A1142" s="102" t="s">
        <v>1163</v>
      </c>
      <c r="B1142" s="113">
        <v>7048652766649</v>
      </c>
      <c r="K1142" s="140">
        <v>845073</v>
      </c>
      <c r="L1142" t="s">
        <v>1055</v>
      </c>
      <c r="M1142" s="102" t="str">
        <f t="shared" si="17"/>
        <v>845073-DPUNC-ML</v>
      </c>
      <c r="N1142" s="180">
        <v>7048652766649</v>
      </c>
    </row>
    <row r="1143" spans="1:14" ht="15.75">
      <c r="A1143" s="102" t="s">
        <v>2483</v>
      </c>
      <c r="B1143" s="113">
        <v>7048652893505</v>
      </c>
      <c r="K1143" s="140">
        <v>845073</v>
      </c>
      <c r="L1143" t="s">
        <v>1484</v>
      </c>
      <c r="M1143" s="102" t="str">
        <f t="shared" si="17"/>
        <v>845073-DUSK-SM</v>
      </c>
      <c r="N1143" s="180">
        <v>7048652893505</v>
      </c>
    </row>
    <row r="1144" spans="1:14" ht="15.75">
      <c r="A1144" s="102" t="s">
        <v>2484</v>
      </c>
      <c r="B1144" s="113">
        <v>7048652893499</v>
      </c>
      <c r="K1144" s="140">
        <v>845073</v>
      </c>
      <c r="L1144" t="s">
        <v>1485</v>
      </c>
      <c r="M1144" s="102" t="str">
        <f t="shared" si="17"/>
        <v>845073-DUSK-ML</v>
      </c>
      <c r="N1144" s="180">
        <v>7048652893499</v>
      </c>
    </row>
    <row r="1145" spans="1:14" ht="15.75">
      <c r="A1145" s="102" t="s">
        <v>2485</v>
      </c>
      <c r="B1145" s="113">
        <v>7048652893529</v>
      </c>
      <c r="K1145" s="140">
        <v>845073</v>
      </c>
      <c r="L1145" t="s">
        <v>1487</v>
      </c>
      <c r="M1145" s="102" t="str">
        <f t="shared" si="17"/>
        <v>845073-LAVA-SM</v>
      </c>
      <c r="N1145" s="180">
        <v>7048652893529</v>
      </c>
    </row>
    <row r="1146" spans="1:14" ht="15.75">
      <c r="A1146" s="102" t="s">
        <v>2486</v>
      </c>
      <c r="B1146" s="113">
        <v>7048652893512</v>
      </c>
      <c r="K1146" s="140">
        <v>845073</v>
      </c>
      <c r="L1146" t="s">
        <v>1488</v>
      </c>
      <c r="M1146" s="102" t="str">
        <f t="shared" si="17"/>
        <v>845073-LAVA-ML</v>
      </c>
      <c r="N1146" s="180">
        <v>7048652893512</v>
      </c>
    </row>
    <row r="1147" spans="1:14" ht="15.75">
      <c r="A1147" s="102" t="s">
        <v>714</v>
      </c>
      <c r="B1147" s="113">
        <v>7048652273154</v>
      </c>
      <c r="K1147" s="140">
        <v>845073</v>
      </c>
      <c r="L1147" t="s">
        <v>465</v>
      </c>
      <c r="M1147" s="102" t="str">
        <f t="shared" si="17"/>
        <v>845073-MBKNC-SM</v>
      </c>
      <c r="N1147" s="180">
        <v>7048652273154</v>
      </c>
    </row>
    <row r="1148" spans="1:14" ht="15.75">
      <c r="A1148" s="102" t="s">
        <v>715</v>
      </c>
      <c r="B1148" s="113">
        <v>7048652273147</v>
      </c>
      <c r="K1148" s="140">
        <v>845073</v>
      </c>
      <c r="L1148" t="s">
        <v>466</v>
      </c>
      <c r="M1148" s="102" t="str">
        <f t="shared" si="17"/>
        <v>845073-MBKNC-ML</v>
      </c>
      <c r="N1148" s="180">
        <v>7048652273147</v>
      </c>
    </row>
    <row r="1149" spans="1:14" ht="15.75">
      <c r="A1149" s="102" t="s">
        <v>3126</v>
      </c>
      <c r="B1149" s="113">
        <v>7048652273130</v>
      </c>
      <c r="K1149" s="140">
        <v>845073</v>
      </c>
      <c r="L1149" t="s">
        <v>3004</v>
      </c>
      <c r="M1149" s="102" t="str">
        <f t="shared" si="17"/>
        <v>845073-MBKNC-LXL</v>
      </c>
      <c r="N1149" s="180">
        <v>7048652273130</v>
      </c>
    </row>
    <row r="1150" spans="1:14" ht="15.75">
      <c r="A1150" s="102" t="s">
        <v>1164</v>
      </c>
      <c r="B1150" s="113">
        <v>7048652766670</v>
      </c>
      <c r="K1150" s="140">
        <v>845073</v>
      </c>
      <c r="L1150" t="s">
        <v>1056</v>
      </c>
      <c r="M1150" s="102" t="str">
        <f t="shared" si="17"/>
        <v>845073-MFLNC-SM</v>
      </c>
      <c r="N1150" s="180">
        <v>7048652766670</v>
      </c>
    </row>
    <row r="1151" spans="1:14" ht="15.75">
      <c r="A1151" s="102" t="s">
        <v>1165</v>
      </c>
      <c r="B1151" s="113">
        <v>7048652766663</v>
      </c>
      <c r="K1151" s="140">
        <v>845073</v>
      </c>
      <c r="L1151" t="s">
        <v>1057</v>
      </c>
      <c r="M1151" s="102" t="str">
        <f t="shared" si="17"/>
        <v>845073-MFLNC-ML</v>
      </c>
      <c r="N1151" s="180">
        <v>7048652766663</v>
      </c>
    </row>
    <row r="1152" spans="1:14" ht="15.75">
      <c r="A1152" s="102" t="s">
        <v>716</v>
      </c>
      <c r="B1152" s="113">
        <v>7048652660428</v>
      </c>
      <c r="K1152" s="140">
        <v>845073</v>
      </c>
      <c r="L1152" t="s">
        <v>467</v>
      </c>
      <c r="M1152" s="102" t="str">
        <f t="shared" si="17"/>
        <v>845073-NGRNC-SM</v>
      </c>
      <c r="N1152" s="180">
        <v>7048652660428</v>
      </c>
    </row>
    <row r="1153" spans="1:14" ht="15.75">
      <c r="A1153" s="102" t="s">
        <v>717</v>
      </c>
      <c r="B1153" s="113">
        <v>7048652660411</v>
      </c>
      <c r="K1153" s="140">
        <v>845073</v>
      </c>
      <c r="L1153" t="s">
        <v>468</v>
      </c>
      <c r="M1153" s="102" t="str">
        <f t="shared" si="17"/>
        <v>845073-NGRNC-ML</v>
      </c>
      <c r="N1153" s="180">
        <v>7048652660411</v>
      </c>
    </row>
    <row r="1154" spans="1:14" ht="15.75">
      <c r="A1154" s="102" t="s">
        <v>3127</v>
      </c>
      <c r="B1154" s="113">
        <v>7048652893543</v>
      </c>
      <c r="K1154" s="140">
        <v>845073</v>
      </c>
      <c r="L1154" t="s">
        <v>1500</v>
      </c>
      <c r="M1154" s="102" t="str">
        <f t="shared" si="17"/>
        <v>845073-NOMAD-SM</v>
      </c>
      <c r="N1154" s="180">
        <v>7048652893543</v>
      </c>
    </row>
    <row r="1155" spans="1:14" ht="15.75">
      <c r="A1155" s="102" t="s">
        <v>3128</v>
      </c>
      <c r="B1155" s="113">
        <v>7048652893536</v>
      </c>
      <c r="K1155" s="140">
        <v>845073</v>
      </c>
      <c r="L1155" t="s">
        <v>1501</v>
      </c>
      <c r="M1155" s="102" t="str">
        <f t="shared" ref="M1155:M1218" si="18">CONCATENATE(K1155,"-",L1155)</f>
        <v>845073-NOMAD-ML</v>
      </c>
      <c r="N1155" s="180">
        <v>7048652893536</v>
      </c>
    </row>
    <row r="1156" spans="1:14" ht="15.75">
      <c r="A1156" s="102" t="s">
        <v>718</v>
      </c>
      <c r="B1156" s="113">
        <v>7048652273185</v>
      </c>
      <c r="K1156" s="140">
        <v>845073</v>
      </c>
      <c r="L1156" t="s">
        <v>469</v>
      </c>
      <c r="M1156" s="102" t="str">
        <f t="shared" si="18"/>
        <v>845073-RBNCN-SM</v>
      </c>
      <c r="N1156" s="180">
        <v>7048652273185</v>
      </c>
    </row>
    <row r="1157" spans="1:14" ht="15.75">
      <c r="A1157" s="102" t="s">
        <v>719</v>
      </c>
      <c r="B1157" s="113">
        <v>7048652273178</v>
      </c>
      <c r="K1157" s="140">
        <v>845073</v>
      </c>
      <c r="L1157" t="s">
        <v>470</v>
      </c>
      <c r="M1157" s="102" t="str">
        <f t="shared" si="18"/>
        <v>845073-RBNCN-ML</v>
      </c>
      <c r="N1157" s="180">
        <v>7048652273178</v>
      </c>
    </row>
    <row r="1158" spans="1:14" ht="15.75">
      <c r="A1158" s="102" t="s">
        <v>3129</v>
      </c>
      <c r="B1158" s="113">
        <v>7048652273161</v>
      </c>
      <c r="K1158" s="140">
        <v>845073</v>
      </c>
      <c r="L1158" t="s">
        <v>3005</v>
      </c>
      <c r="M1158" s="102" t="str">
        <f t="shared" si="18"/>
        <v>845073-RBNCN-LXL</v>
      </c>
      <c r="N1158" s="180">
        <v>7048652273161</v>
      </c>
    </row>
    <row r="1159" spans="1:14" ht="15.75">
      <c r="A1159" s="102" t="s">
        <v>720</v>
      </c>
      <c r="B1159" s="113">
        <v>7048652539748</v>
      </c>
      <c r="K1159" s="140">
        <v>845073</v>
      </c>
      <c r="L1159" t="s">
        <v>134</v>
      </c>
      <c r="M1159" s="102" t="str">
        <f t="shared" si="18"/>
        <v>845073-SGRME-SM</v>
      </c>
      <c r="N1159" s="180">
        <v>7048652539748</v>
      </c>
    </row>
    <row r="1160" spans="1:14" ht="15.75">
      <c r="A1160" s="102" t="s">
        <v>721</v>
      </c>
      <c r="B1160" s="113">
        <v>7048652539731</v>
      </c>
      <c r="K1160" s="140">
        <v>845073</v>
      </c>
      <c r="L1160" t="s">
        <v>135</v>
      </c>
      <c r="M1160" s="102" t="str">
        <f t="shared" si="18"/>
        <v>845073-SGRME-ML</v>
      </c>
      <c r="N1160" s="180">
        <v>7048652539731</v>
      </c>
    </row>
    <row r="1161" spans="1:14" ht="15.75">
      <c r="A1161" s="102" t="s">
        <v>2487</v>
      </c>
      <c r="B1161" s="113">
        <v>7048652893567</v>
      </c>
      <c r="K1161" s="140">
        <v>845073</v>
      </c>
      <c r="L1161" t="s">
        <v>1497</v>
      </c>
      <c r="M1161" s="102" t="str">
        <f t="shared" si="18"/>
        <v>845073-WOLND-SM</v>
      </c>
      <c r="N1161" s="180">
        <v>7048652893567</v>
      </c>
    </row>
    <row r="1162" spans="1:14" ht="15.75">
      <c r="A1162" s="102" t="s">
        <v>2488</v>
      </c>
      <c r="B1162" s="113">
        <v>7048652893550</v>
      </c>
      <c r="K1162" s="140">
        <v>845073</v>
      </c>
      <c r="L1162" t="s">
        <v>1498</v>
      </c>
      <c r="M1162" s="102" t="str">
        <f t="shared" si="18"/>
        <v>845073-WOLND-ML</v>
      </c>
      <c r="N1162" s="180">
        <v>7048652893550</v>
      </c>
    </row>
    <row r="1163" spans="1:14" ht="15.75">
      <c r="A1163" s="102" t="s">
        <v>2489</v>
      </c>
      <c r="B1163" s="113">
        <v>7048652893581</v>
      </c>
      <c r="K1163" s="140">
        <v>845074</v>
      </c>
      <c r="L1163" t="s">
        <v>1657</v>
      </c>
      <c r="M1163" s="102" t="str">
        <f t="shared" si="18"/>
        <v>845074-DALIM-XSS</v>
      </c>
      <c r="N1163" s="180">
        <v>7048652893581</v>
      </c>
    </row>
    <row r="1164" spans="1:14" ht="15.75">
      <c r="A1164" s="102" t="s">
        <v>2490</v>
      </c>
      <c r="B1164" s="113">
        <v>7048652893574</v>
      </c>
      <c r="K1164" s="140">
        <v>845074</v>
      </c>
      <c r="L1164" t="s">
        <v>1658</v>
      </c>
      <c r="M1164" s="102" t="str">
        <f t="shared" si="18"/>
        <v>845074-DALIM-SM</v>
      </c>
      <c r="N1164" s="180">
        <v>7048652893574</v>
      </c>
    </row>
    <row r="1165" spans="1:14" ht="15.75">
      <c r="A1165" s="102" t="s">
        <v>1166</v>
      </c>
      <c r="B1165" s="113">
        <v>7048652766694</v>
      </c>
      <c r="K1165" s="140">
        <v>845074</v>
      </c>
      <c r="L1165" t="s">
        <v>1058</v>
      </c>
      <c r="M1165" s="102" t="str">
        <f t="shared" si="18"/>
        <v>845074-GLBLM-XSS</v>
      </c>
      <c r="N1165" s="180">
        <v>7048652766694</v>
      </c>
    </row>
    <row r="1166" spans="1:14" ht="15.75">
      <c r="A1166" s="102" t="s">
        <v>1167</v>
      </c>
      <c r="B1166" s="113">
        <v>7048652766687</v>
      </c>
      <c r="K1166" s="140">
        <v>845074</v>
      </c>
      <c r="L1166" t="s">
        <v>1059</v>
      </c>
      <c r="M1166" s="102" t="str">
        <f t="shared" si="18"/>
        <v>845074-GLBLM-SM</v>
      </c>
      <c r="N1166" s="180">
        <v>7048652766687</v>
      </c>
    </row>
    <row r="1167" spans="1:14" ht="15.75">
      <c r="A1167" s="102" t="s">
        <v>1168</v>
      </c>
      <c r="B1167" s="113">
        <v>7048652766717</v>
      </c>
      <c r="K1167" s="140">
        <v>845074</v>
      </c>
      <c r="L1167" t="s">
        <v>1060</v>
      </c>
      <c r="M1167" s="102" t="str">
        <f t="shared" si="18"/>
        <v>845074-MFLUO-XSS</v>
      </c>
      <c r="N1167" s="180">
        <v>7048652766717</v>
      </c>
    </row>
    <row r="1168" spans="1:14" ht="15.75">
      <c r="A1168" s="102" t="s">
        <v>1169</v>
      </c>
      <c r="B1168" s="113">
        <v>7048652766700</v>
      </c>
      <c r="K1168" s="140">
        <v>845074</v>
      </c>
      <c r="L1168" t="s">
        <v>1061</v>
      </c>
      <c r="M1168" s="102" t="str">
        <f t="shared" si="18"/>
        <v>845074-MFLUO-SM</v>
      </c>
      <c r="N1168" s="180">
        <v>7048652766700</v>
      </c>
    </row>
    <row r="1169" spans="1:14" ht="15.75">
      <c r="A1169" s="102" t="s">
        <v>1170</v>
      </c>
      <c r="B1169" s="113">
        <v>7048652766731</v>
      </c>
      <c r="K1169" s="140">
        <v>845074</v>
      </c>
      <c r="L1169" t="s">
        <v>356</v>
      </c>
      <c r="M1169" s="102" t="str">
        <f t="shared" si="18"/>
        <v>845074-MNGRY-XSS</v>
      </c>
      <c r="N1169" s="180">
        <v>7048652766731</v>
      </c>
    </row>
    <row r="1170" spans="1:14" ht="15.75">
      <c r="A1170" s="102" t="s">
        <v>1171</v>
      </c>
      <c r="B1170" s="113">
        <v>7048652766724</v>
      </c>
      <c r="K1170" s="140">
        <v>845074</v>
      </c>
      <c r="L1170" t="s">
        <v>216</v>
      </c>
      <c r="M1170" s="102" t="str">
        <f t="shared" si="18"/>
        <v>845074-MNGRY-SM</v>
      </c>
      <c r="N1170" s="180">
        <v>7048652766724</v>
      </c>
    </row>
    <row r="1171" spans="1:14" ht="15.75">
      <c r="A1171" s="102" t="s">
        <v>722</v>
      </c>
      <c r="B1171" s="113">
        <v>7048652327420</v>
      </c>
      <c r="K1171" s="140">
        <v>845074</v>
      </c>
      <c r="L1171" t="s">
        <v>471</v>
      </c>
      <c r="M1171" s="102" t="str">
        <f t="shared" si="18"/>
        <v>845074-MOPRE-XSS</v>
      </c>
      <c r="N1171" s="180">
        <v>7048652327420</v>
      </c>
    </row>
    <row r="1172" spans="1:14" ht="15.75">
      <c r="A1172" s="102" t="s">
        <v>723</v>
      </c>
      <c r="B1172" s="113">
        <v>7048652327413</v>
      </c>
      <c r="K1172" s="140">
        <v>845074</v>
      </c>
      <c r="L1172" t="s">
        <v>136</v>
      </c>
      <c r="M1172" s="102" t="str">
        <f t="shared" si="18"/>
        <v>845074-MOPRE-SM</v>
      </c>
      <c r="N1172" s="180">
        <v>7048652327413</v>
      </c>
    </row>
    <row r="1173" spans="1:14" ht="15.75">
      <c r="A1173" s="102" t="s">
        <v>724</v>
      </c>
      <c r="B1173" s="113">
        <v>7048652327444</v>
      </c>
      <c r="K1173" s="140">
        <v>845074</v>
      </c>
      <c r="L1173" t="s">
        <v>472</v>
      </c>
      <c r="M1173" s="102" t="str">
        <f t="shared" si="18"/>
        <v>845074-MRBCO-XSS</v>
      </c>
      <c r="N1173" s="180">
        <v>7048652327444</v>
      </c>
    </row>
    <row r="1174" spans="1:14" ht="15.75">
      <c r="A1174" s="102" t="s">
        <v>725</v>
      </c>
      <c r="B1174" s="113">
        <v>7048652327437</v>
      </c>
      <c r="K1174" s="140">
        <v>845074</v>
      </c>
      <c r="L1174" t="s">
        <v>473</v>
      </c>
      <c r="M1174" s="102" t="str">
        <f t="shared" si="18"/>
        <v>845074-MRBCO-SM</v>
      </c>
      <c r="N1174" s="180">
        <v>7048652327437</v>
      </c>
    </row>
    <row r="1175" spans="1:14" ht="15.75">
      <c r="A1175" s="102" t="s">
        <v>2491</v>
      </c>
      <c r="B1175" s="113">
        <v>7048652893604</v>
      </c>
      <c r="K1175" s="140">
        <v>845074</v>
      </c>
      <c r="L1175" t="s">
        <v>1659</v>
      </c>
      <c r="M1175" s="102" t="str">
        <f t="shared" si="18"/>
        <v>845074-SKBLM-XSS</v>
      </c>
      <c r="N1175" s="180">
        <v>7048652893604</v>
      </c>
    </row>
    <row r="1176" spans="1:14" ht="15.75">
      <c r="A1176" s="102" t="s">
        <v>2492</v>
      </c>
      <c r="B1176" s="113">
        <v>7048652893598</v>
      </c>
      <c r="K1176" s="140">
        <v>845074</v>
      </c>
      <c r="L1176" t="s">
        <v>1660</v>
      </c>
      <c r="M1176" s="102" t="str">
        <f t="shared" si="18"/>
        <v>845074-SKBLM-SM</v>
      </c>
      <c r="N1176" s="180">
        <v>7048652893598</v>
      </c>
    </row>
    <row r="1177" spans="1:14" ht="15.75">
      <c r="A1177" s="102" t="s">
        <v>2493</v>
      </c>
      <c r="B1177" s="113">
        <v>7048652893628</v>
      </c>
      <c r="K1177" s="140">
        <v>845074</v>
      </c>
      <c r="L1177" t="s">
        <v>1661</v>
      </c>
      <c r="M1177" s="102" t="str">
        <f t="shared" si="18"/>
        <v>845074-WOLND-XSS</v>
      </c>
      <c r="N1177" s="180">
        <v>7048652893628</v>
      </c>
    </row>
    <row r="1178" spans="1:14" ht="15.75">
      <c r="A1178" s="102" t="s">
        <v>2494</v>
      </c>
      <c r="B1178" s="113">
        <v>7048652893611</v>
      </c>
      <c r="K1178" s="140">
        <v>845074</v>
      </c>
      <c r="L1178" t="s">
        <v>1497</v>
      </c>
      <c r="M1178" s="102" t="str">
        <f t="shared" si="18"/>
        <v>845074-WOLND-SM</v>
      </c>
      <c r="N1178" s="180">
        <v>7048652893611</v>
      </c>
    </row>
    <row r="1179" spans="1:14" ht="15.75">
      <c r="A1179" s="102" t="s">
        <v>1172</v>
      </c>
      <c r="B1179" s="113">
        <v>7048652767103</v>
      </c>
      <c r="K1179" s="140">
        <v>845081</v>
      </c>
      <c r="L1179" t="s">
        <v>1064</v>
      </c>
      <c r="M1179" s="102" t="str">
        <f t="shared" si="18"/>
        <v>845081-BGRRG-S</v>
      </c>
      <c r="N1179" s="180">
        <v>7048652767103</v>
      </c>
    </row>
    <row r="1180" spans="1:14" ht="15.75">
      <c r="A1180" s="102" t="s">
        <v>1173</v>
      </c>
      <c r="B1180" s="113">
        <v>7048652767097</v>
      </c>
      <c r="K1180" s="140">
        <v>845081</v>
      </c>
      <c r="L1180" t="s">
        <v>1065</v>
      </c>
      <c r="M1180" s="102" t="str">
        <f t="shared" si="18"/>
        <v>845081-BGRRG-M</v>
      </c>
      <c r="N1180" s="180">
        <v>7048652767097</v>
      </c>
    </row>
    <row r="1181" spans="1:14" ht="15.75">
      <c r="A1181" s="102" t="s">
        <v>1174</v>
      </c>
      <c r="B1181" s="113">
        <v>7048652767080</v>
      </c>
      <c r="K1181" s="140">
        <v>845081</v>
      </c>
      <c r="L1181" t="s">
        <v>1066</v>
      </c>
      <c r="M1181" s="102" t="str">
        <f t="shared" si="18"/>
        <v>845081-BGRRG-L</v>
      </c>
      <c r="N1181" s="180">
        <v>7048652767080</v>
      </c>
    </row>
    <row r="1182" spans="1:14" ht="15.75">
      <c r="A1182" s="102" t="s">
        <v>1175</v>
      </c>
      <c r="B1182" s="113">
        <v>7048652767134</v>
      </c>
      <c r="K1182" s="140">
        <v>845081</v>
      </c>
      <c r="L1182" t="s">
        <v>1067</v>
      </c>
      <c r="M1182" s="102" t="str">
        <f t="shared" si="18"/>
        <v>845081-BRWHT-S</v>
      </c>
      <c r="N1182" s="180">
        <v>7048652767134</v>
      </c>
    </row>
    <row r="1183" spans="1:14" ht="15.75">
      <c r="A1183" s="102" t="s">
        <v>1176</v>
      </c>
      <c r="B1183" s="113">
        <v>7048652767127</v>
      </c>
      <c r="K1183" s="140">
        <v>845081</v>
      </c>
      <c r="L1183" t="s">
        <v>1068</v>
      </c>
      <c r="M1183" s="102" t="str">
        <f t="shared" si="18"/>
        <v>845081-BRWHT-M</v>
      </c>
      <c r="N1183" s="180">
        <v>7048652767127</v>
      </c>
    </row>
    <row r="1184" spans="1:14" ht="15.75">
      <c r="A1184" s="102" t="s">
        <v>1177</v>
      </c>
      <c r="B1184" s="113">
        <v>7048652767110</v>
      </c>
      <c r="K1184" s="140">
        <v>845081</v>
      </c>
      <c r="L1184" t="s">
        <v>1069</v>
      </c>
      <c r="M1184" s="102" t="str">
        <f t="shared" si="18"/>
        <v>845081-BRWHT-L</v>
      </c>
      <c r="N1184" s="180">
        <v>7048652767110</v>
      </c>
    </row>
    <row r="1185" spans="1:14" ht="15.75">
      <c r="A1185" s="102" t="s">
        <v>1178</v>
      </c>
      <c r="B1185" s="113">
        <v>7048652767165</v>
      </c>
      <c r="K1185" s="140">
        <v>845081</v>
      </c>
      <c r="L1185" t="s">
        <v>1070</v>
      </c>
      <c r="M1185" s="102" t="str">
        <f t="shared" si="18"/>
        <v>845081-BUORE-S</v>
      </c>
      <c r="N1185" s="180">
        <v>7048652767165</v>
      </c>
    </row>
    <row r="1186" spans="1:14" ht="15.75">
      <c r="A1186" s="102" t="s">
        <v>1179</v>
      </c>
      <c r="B1186" s="113">
        <v>7048652767158</v>
      </c>
      <c r="K1186" s="140">
        <v>845081</v>
      </c>
      <c r="L1186" t="s">
        <v>1009</v>
      </c>
      <c r="M1186" s="102" t="str">
        <f t="shared" si="18"/>
        <v>845081-BUORE-M</v>
      </c>
      <c r="N1186" s="180">
        <v>7048652767158</v>
      </c>
    </row>
    <row r="1187" spans="1:14" ht="15.75">
      <c r="A1187" s="102" t="s">
        <v>1180</v>
      </c>
      <c r="B1187" s="113">
        <v>7048652767141</v>
      </c>
      <c r="K1187" s="140">
        <v>845081</v>
      </c>
      <c r="L1187" t="s">
        <v>1010</v>
      </c>
      <c r="M1187" s="102" t="str">
        <f t="shared" si="18"/>
        <v>845081-BUORE-L</v>
      </c>
      <c r="N1187" s="180">
        <v>7048652767141</v>
      </c>
    </row>
    <row r="1188" spans="1:14" ht="15.75">
      <c r="A1188" s="102" t="s">
        <v>2495</v>
      </c>
      <c r="B1188" s="113">
        <v>7048652895622</v>
      </c>
      <c r="K1188" s="140">
        <v>845081</v>
      </c>
      <c r="L1188" t="s">
        <v>1662</v>
      </c>
      <c r="M1188" s="102" t="str">
        <f t="shared" si="18"/>
        <v>845081-DUSK-S</v>
      </c>
      <c r="N1188" s="180">
        <v>7048652895622</v>
      </c>
    </row>
    <row r="1189" spans="1:14" ht="15.75">
      <c r="A1189" s="102" t="s">
        <v>2496</v>
      </c>
      <c r="B1189" s="113">
        <v>7048652895615</v>
      </c>
      <c r="K1189" s="140">
        <v>845081</v>
      </c>
      <c r="L1189" t="s">
        <v>1663</v>
      </c>
      <c r="M1189" s="102" t="str">
        <f t="shared" si="18"/>
        <v>845081-DUSK-M</v>
      </c>
      <c r="N1189" s="180">
        <v>7048652895615</v>
      </c>
    </row>
    <row r="1190" spans="1:14" ht="15.75">
      <c r="A1190" s="102" t="s">
        <v>2497</v>
      </c>
      <c r="B1190" s="113">
        <v>7048652895608</v>
      </c>
      <c r="K1190" s="140">
        <v>845081</v>
      </c>
      <c r="L1190" t="s">
        <v>1664</v>
      </c>
      <c r="M1190" s="102" t="str">
        <f t="shared" si="18"/>
        <v>845081-DUSK-L</v>
      </c>
      <c r="N1190" s="180">
        <v>7048652895608</v>
      </c>
    </row>
    <row r="1191" spans="1:14" ht="15.75">
      <c r="A1191" s="102" t="s">
        <v>2498</v>
      </c>
      <c r="B1191" s="113">
        <v>7048652895653</v>
      </c>
      <c r="K1191" s="140">
        <v>845081</v>
      </c>
      <c r="L1191" t="s">
        <v>1665</v>
      </c>
      <c r="M1191" s="102" t="str">
        <f t="shared" si="18"/>
        <v>845081-FLARM-S</v>
      </c>
      <c r="N1191" s="180">
        <v>7048652895653</v>
      </c>
    </row>
    <row r="1192" spans="1:14" ht="15.75">
      <c r="A1192" s="102" t="s">
        <v>2499</v>
      </c>
      <c r="B1192" s="113">
        <v>7048652895646</v>
      </c>
      <c r="K1192" s="140">
        <v>845081</v>
      </c>
      <c r="L1192" t="s">
        <v>1667</v>
      </c>
      <c r="M1192" s="102" t="str">
        <f t="shared" si="18"/>
        <v>845081-FLARM-M</v>
      </c>
      <c r="N1192" s="180">
        <v>7048652895646</v>
      </c>
    </row>
    <row r="1193" spans="1:14" ht="15.75">
      <c r="A1193" s="102" t="s">
        <v>2500</v>
      </c>
      <c r="B1193" s="113">
        <v>7048652895639</v>
      </c>
      <c r="K1193" s="140">
        <v>845081</v>
      </c>
      <c r="L1193" t="s">
        <v>1668</v>
      </c>
      <c r="M1193" s="102" t="str">
        <f t="shared" si="18"/>
        <v>845081-FLARM-L</v>
      </c>
      <c r="N1193" s="180">
        <v>7048652895639</v>
      </c>
    </row>
    <row r="1194" spans="1:14" ht="15.75">
      <c r="A1194" s="102" t="s">
        <v>726</v>
      </c>
      <c r="B1194" s="113">
        <v>7048652539939</v>
      </c>
      <c r="K1194" s="140">
        <v>845081</v>
      </c>
      <c r="L1194" t="s">
        <v>486</v>
      </c>
      <c r="M1194" s="102" t="str">
        <f t="shared" si="18"/>
        <v>845081-GFGRN-S</v>
      </c>
      <c r="N1194" s="180">
        <v>7048652539939</v>
      </c>
    </row>
    <row r="1195" spans="1:14" ht="15.75">
      <c r="A1195" s="102" t="s">
        <v>727</v>
      </c>
      <c r="B1195" s="113">
        <v>7048652539922</v>
      </c>
      <c r="K1195" s="140">
        <v>845081</v>
      </c>
      <c r="L1195" t="s">
        <v>474</v>
      </c>
      <c r="M1195" s="102" t="str">
        <f t="shared" si="18"/>
        <v>845081-GFGRN-M</v>
      </c>
      <c r="N1195" s="180">
        <v>7048652539922</v>
      </c>
    </row>
    <row r="1196" spans="1:14" ht="15.75">
      <c r="A1196" s="102" t="s">
        <v>728</v>
      </c>
      <c r="B1196" s="113">
        <v>7048652539915</v>
      </c>
      <c r="K1196" s="140">
        <v>845081</v>
      </c>
      <c r="L1196" t="s">
        <v>475</v>
      </c>
      <c r="M1196" s="102" t="str">
        <f t="shared" si="18"/>
        <v>845081-GFGRN-L</v>
      </c>
      <c r="N1196" s="180">
        <v>7048652539915</v>
      </c>
    </row>
    <row r="1197" spans="1:14" ht="15.75">
      <c r="A1197" s="102" t="s">
        <v>729</v>
      </c>
      <c r="B1197" s="113">
        <v>7048652539960</v>
      </c>
      <c r="K1197" s="140">
        <v>845081</v>
      </c>
      <c r="L1197" t="s">
        <v>487</v>
      </c>
      <c r="M1197" s="102" t="str">
        <f t="shared" si="18"/>
        <v>845081-GMBLU-S</v>
      </c>
      <c r="N1197" s="180">
        <v>7048652539960</v>
      </c>
    </row>
    <row r="1198" spans="1:14" ht="15.75">
      <c r="A1198" s="102" t="s">
        <v>730</v>
      </c>
      <c r="B1198" s="113">
        <v>7048652539953</v>
      </c>
      <c r="K1198" s="140">
        <v>845081</v>
      </c>
      <c r="L1198" t="s">
        <v>484</v>
      </c>
      <c r="M1198" s="102" t="str">
        <f t="shared" si="18"/>
        <v>845081-GMBLU-M</v>
      </c>
      <c r="N1198" s="180">
        <v>7048652539953</v>
      </c>
    </row>
    <row r="1199" spans="1:14" ht="15.75">
      <c r="A1199" s="102" t="s">
        <v>731</v>
      </c>
      <c r="B1199" s="113">
        <v>7048652539946</v>
      </c>
      <c r="K1199" s="140">
        <v>845081</v>
      </c>
      <c r="L1199" t="s">
        <v>485</v>
      </c>
      <c r="M1199" s="102" t="str">
        <f t="shared" si="18"/>
        <v>845081-GMBLU-L</v>
      </c>
      <c r="N1199" s="180">
        <v>7048652539946</v>
      </c>
    </row>
    <row r="1200" spans="1:14" ht="15.75">
      <c r="A1200" s="102" t="s">
        <v>2501</v>
      </c>
      <c r="B1200" s="113">
        <v>7048652895684</v>
      </c>
      <c r="K1200" s="140">
        <v>845081</v>
      </c>
      <c r="L1200" t="s">
        <v>1669</v>
      </c>
      <c r="M1200" s="102" t="str">
        <f t="shared" si="18"/>
        <v>845081-LAVA-S</v>
      </c>
      <c r="N1200" s="180">
        <v>7048652895684</v>
      </c>
    </row>
    <row r="1201" spans="1:14" ht="15.75">
      <c r="A1201" s="102" t="s">
        <v>2502</v>
      </c>
      <c r="B1201" s="113">
        <v>7048652895677</v>
      </c>
      <c r="K1201" s="140">
        <v>845081</v>
      </c>
      <c r="L1201" t="s">
        <v>1670</v>
      </c>
      <c r="M1201" s="102" t="str">
        <f t="shared" si="18"/>
        <v>845081-LAVA-M</v>
      </c>
      <c r="N1201" s="180">
        <v>7048652895677</v>
      </c>
    </row>
    <row r="1202" spans="1:14" ht="15.75">
      <c r="A1202" s="102" t="s">
        <v>2503</v>
      </c>
      <c r="B1202" s="113">
        <v>7048652895660</v>
      </c>
      <c r="K1202" s="140">
        <v>845081</v>
      </c>
      <c r="L1202" t="s">
        <v>1671</v>
      </c>
      <c r="M1202" s="102" t="str">
        <f t="shared" si="18"/>
        <v>845081-LAVA-L</v>
      </c>
      <c r="N1202" s="180">
        <v>7048652895660</v>
      </c>
    </row>
    <row r="1203" spans="1:14" ht="15.75">
      <c r="A1203" s="102" t="s">
        <v>2504</v>
      </c>
      <c r="B1203" s="113">
        <v>7048652895714</v>
      </c>
      <c r="K1203" s="140">
        <v>845081</v>
      </c>
      <c r="L1203" t="s">
        <v>1672</v>
      </c>
      <c r="M1203" s="102" t="str">
        <f t="shared" si="18"/>
        <v>845081-LUSH-S</v>
      </c>
      <c r="N1203" s="180">
        <v>7048652895714</v>
      </c>
    </row>
    <row r="1204" spans="1:14" ht="15.75">
      <c r="A1204" s="102" t="s">
        <v>2505</v>
      </c>
      <c r="B1204" s="113">
        <v>7048652895707</v>
      </c>
      <c r="K1204" s="140">
        <v>845081</v>
      </c>
      <c r="L1204" t="s">
        <v>1673</v>
      </c>
      <c r="M1204" s="102" t="str">
        <f t="shared" si="18"/>
        <v>845081-LUSH-M</v>
      </c>
      <c r="N1204" s="180">
        <v>7048652895707</v>
      </c>
    </row>
    <row r="1205" spans="1:14" ht="15.75">
      <c r="A1205" s="102" t="s">
        <v>2506</v>
      </c>
      <c r="B1205" s="113">
        <v>7048652895691</v>
      </c>
      <c r="K1205" s="140">
        <v>845081</v>
      </c>
      <c r="L1205" t="s">
        <v>1674</v>
      </c>
      <c r="M1205" s="102" t="str">
        <f t="shared" si="18"/>
        <v>845081-LUSH-L</v>
      </c>
      <c r="N1205" s="180">
        <v>7048652895691</v>
      </c>
    </row>
    <row r="1206" spans="1:14" ht="15.75">
      <c r="A1206" s="102" t="s">
        <v>732</v>
      </c>
      <c r="B1206" s="113">
        <v>7048652662446</v>
      </c>
      <c r="K1206" s="140">
        <v>845081</v>
      </c>
      <c r="L1206" t="s">
        <v>488</v>
      </c>
      <c r="M1206" s="102" t="str">
        <f t="shared" si="18"/>
        <v>845081-MAQM-S</v>
      </c>
      <c r="N1206" s="180">
        <v>7048652662446</v>
      </c>
    </row>
    <row r="1207" spans="1:14" ht="15.75">
      <c r="A1207" s="102" t="s">
        <v>733</v>
      </c>
      <c r="B1207" s="113">
        <v>7048652662439</v>
      </c>
      <c r="K1207" s="140">
        <v>845081</v>
      </c>
      <c r="L1207" t="s">
        <v>489</v>
      </c>
      <c r="M1207" s="102" t="str">
        <f t="shared" si="18"/>
        <v>845081-MAQM-M</v>
      </c>
      <c r="N1207" s="180">
        <v>7048652662439</v>
      </c>
    </row>
    <row r="1208" spans="1:14" ht="15.75">
      <c r="A1208" s="102" t="s">
        <v>734</v>
      </c>
      <c r="B1208" s="113">
        <v>7048652662422</v>
      </c>
      <c r="K1208" s="140">
        <v>845081</v>
      </c>
      <c r="L1208" t="s">
        <v>490</v>
      </c>
      <c r="M1208" s="102" t="str">
        <f t="shared" si="18"/>
        <v>845081-MAQM-L</v>
      </c>
      <c r="N1208" s="180">
        <v>7048652662422</v>
      </c>
    </row>
    <row r="1209" spans="1:14" ht="15.75">
      <c r="A1209" s="102" t="s">
        <v>2507</v>
      </c>
      <c r="B1209" s="113">
        <v>7048652895745</v>
      </c>
      <c r="K1209" s="140">
        <v>845081</v>
      </c>
      <c r="L1209" t="s">
        <v>503</v>
      </c>
      <c r="M1209" s="102" t="str">
        <f t="shared" si="18"/>
        <v>845081-MBL20-S</v>
      </c>
      <c r="N1209" s="180">
        <v>7048652895745</v>
      </c>
    </row>
    <row r="1210" spans="1:14" ht="15.75">
      <c r="A1210" s="102" t="s">
        <v>2508</v>
      </c>
      <c r="B1210" s="113">
        <v>7048652895738</v>
      </c>
      <c r="K1210" s="140">
        <v>845081</v>
      </c>
      <c r="L1210" t="s">
        <v>504</v>
      </c>
      <c r="M1210" s="102" t="str">
        <f t="shared" si="18"/>
        <v>845081-MBL20-M</v>
      </c>
      <c r="N1210" s="180">
        <v>7048652895738</v>
      </c>
    </row>
    <row r="1211" spans="1:14" ht="15.75">
      <c r="A1211" s="102" t="s">
        <v>2509</v>
      </c>
      <c r="B1211" s="113">
        <v>7048652895721</v>
      </c>
      <c r="K1211" s="140">
        <v>845081</v>
      </c>
      <c r="L1211" t="s">
        <v>505</v>
      </c>
      <c r="M1211" s="102" t="str">
        <f t="shared" si="18"/>
        <v>845081-MBL20-L</v>
      </c>
      <c r="N1211" s="180">
        <v>7048652895721</v>
      </c>
    </row>
    <row r="1212" spans="1:14" ht="15.75">
      <c r="A1212" s="102" t="s">
        <v>735</v>
      </c>
      <c r="B1212" s="113">
        <v>7048652274236</v>
      </c>
      <c r="K1212" s="140">
        <v>845081</v>
      </c>
      <c r="L1212" t="s">
        <v>491</v>
      </c>
      <c r="M1212" s="102" t="str">
        <f t="shared" si="18"/>
        <v>845081-MBLCK-S</v>
      </c>
      <c r="N1212" s="180">
        <v>7048652274236</v>
      </c>
    </row>
    <row r="1213" spans="1:14" ht="15.75">
      <c r="A1213" s="102" t="s">
        <v>736</v>
      </c>
      <c r="B1213" s="113">
        <v>7048652274229</v>
      </c>
      <c r="K1213" s="140">
        <v>845081</v>
      </c>
      <c r="L1213" t="s">
        <v>423</v>
      </c>
      <c r="M1213" s="102" t="str">
        <f t="shared" si="18"/>
        <v>845081-MBLCK-M</v>
      </c>
      <c r="N1213" s="180">
        <v>7048652274229</v>
      </c>
    </row>
    <row r="1214" spans="1:14" ht="15.75">
      <c r="A1214" s="102" t="s">
        <v>737</v>
      </c>
      <c r="B1214" s="113">
        <v>7048652274212</v>
      </c>
      <c r="K1214" s="140">
        <v>845081</v>
      </c>
      <c r="L1214" t="s">
        <v>424</v>
      </c>
      <c r="M1214" s="102" t="str">
        <f t="shared" si="18"/>
        <v>845081-MBLCK-L</v>
      </c>
      <c r="N1214" s="180">
        <v>7048652274212</v>
      </c>
    </row>
    <row r="1215" spans="1:14" ht="15.75">
      <c r="A1215" s="102" t="s">
        <v>738</v>
      </c>
      <c r="B1215" s="113">
        <v>7048652660886</v>
      </c>
      <c r="K1215" s="140">
        <v>845081</v>
      </c>
      <c r="L1215" t="s">
        <v>492</v>
      </c>
      <c r="M1215" s="102" t="str">
        <f t="shared" si="18"/>
        <v>845081-MCHOR-S</v>
      </c>
      <c r="N1215" s="180">
        <v>7048652660886</v>
      </c>
    </row>
    <row r="1216" spans="1:14" ht="15.75">
      <c r="A1216" s="102" t="s">
        <v>739</v>
      </c>
      <c r="B1216" s="113">
        <v>7048652660879</v>
      </c>
      <c r="K1216" s="140">
        <v>845081</v>
      </c>
      <c r="L1216" t="s">
        <v>425</v>
      </c>
      <c r="M1216" s="102" t="str">
        <f t="shared" si="18"/>
        <v>845081-MCHOR-M</v>
      </c>
      <c r="N1216" s="180">
        <v>7048652660879</v>
      </c>
    </row>
    <row r="1217" spans="1:14" ht="15.75">
      <c r="A1217" s="102" t="s">
        <v>740</v>
      </c>
      <c r="B1217" s="113">
        <v>7048652660862</v>
      </c>
      <c r="K1217" s="140">
        <v>845081</v>
      </c>
      <c r="L1217" t="s">
        <v>426</v>
      </c>
      <c r="M1217" s="102" t="str">
        <f t="shared" si="18"/>
        <v>845081-MCHOR-L</v>
      </c>
      <c r="N1217" s="180">
        <v>7048652660862</v>
      </c>
    </row>
    <row r="1218" spans="1:14" ht="15.75">
      <c r="A1218" s="102" t="s">
        <v>741</v>
      </c>
      <c r="B1218" s="113">
        <v>7048652274267</v>
      </c>
      <c r="K1218" s="140">
        <v>845081</v>
      </c>
      <c r="L1218" t="s">
        <v>493</v>
      </c>
      <c r="M1218" s="102" t="str">
        <f t="shared" si="18"/>
        <v>845081-MNAVY-S</v>
      </c>
      <c r="N1218" s="180">
        <v>7048652274267</v>
      </c>
    </row>
    <row r="1219" spans="1:14" ht="15.75">
      <c r="A1219" s="102" t="s">
        <v>742</v>
      </c>
      <c r="B1219" s="113">
        <v>7048652274250</v>
      </c>
      <c r="K1219" s="140">
        <v>845081</v>
      </c>
      <c r="L1219" t="s">
        <v>476</v>
      </c>
      <c r="M1219" s="102" t="str">
        <f t="shared" ref="M1219:M1282" si="19">CONCATENATE(K1219,"-",L1219)</f>
        <v>845081-MNAVY-M</v>
      </c>
      <c r="N1219" s="180">
        <v>7048652274250</v>
      </c>
    </row>
    <row r="1220" spans="1:14" ht="15.75">
      <c r="A1220" s="102" t="s">
        <v>743</v>
      </c>
      <c r="B1220" s="113">
        <v>7048652274243</v>
      </c>
      <c r="K1220" s="140">
        <v>845081</v>
      </c>
      <c r="L1220" t="s">
        <v>477</v>
      </c>
      <c r="M1220" s="102" t="str">
        <f t="shared" si="19"/>
        <v>845081-MNAVY-L</v>
      </c>
      <c r="N1220" s="180">
        <v>7048652274243</v>
      </c>
    </row>
    <row r="1221" spans="1:14" ht="15.75">
      <c r="A1221" s="102" t="s">
        <v>744</v>
      </c>
      <c r="B1221" s="113">
        <v>7048652660916</v>
      </c>
      <c r="K1221" s="140">
        <v>845081</v>
      </c>
      <c r="L1221" t="s">
        <v>494</v>
      </c>
      <c r="M1221" s="102" t="str">
        <f t="shared" si="19"/>
        <v>845081-MNGRY-S</v>
      </c>
      <c r="N1221" s="180">
        <v>7048652660916</v>
      </c>
    </row>
    <row r="1222" spans="1:14" ht="15.75">
      <c r="A1222" s="102" t="s">
        <v>745</v>
      </c>
      <c r="B1222" s="113">
        <v>7048652660909</v>
      </c>
      <c r="K1222" s="140">
        <v>845081</v>
      </c>
      <c r="L1222" t="s">
        <v>427</v>
      </c>
      <c r="M1222" s="102" t="str">
        <f t="shared" si="19"/>
        <v>845081-MNGRY-M</v>
      </c>
      <c r="N1222" s="180">
        <v>7048652660909</v>
      </c>
    </row>
    <row r="1223" spans="1:14" ht="15.75">
      <c r="A1223" s="102" t="s">
        <v>746</v>
      </c>
      <c r="B1223" s="113">
        <v>7048652660893</v>
      </c>
      <c r="K1223" s="140">
        <v>845081</v>
      </c>
      <c r="L1223" t="s">
        <v>428</v>
      </c>
      <c r="M1223" s="102" t="str">
        <f t="shared" si="19"/>
        <v>845081-MNGRY-L</v>
      </c>
      <c r="N1223" s="180">
        <v>7048652660893</v>
      </c>
    </row>
    <row r="1224" spans="1:14" ht="15.75">
      <c r="A1224" s="102" t="s">
        <v>747</v>
      </c>
      <c r="B1224" s="113">
        <v>7048652274298</v>
      </c>
      <c r="K1224" s="140">
        <v>845081</v>
      </c>
      <c r="L1224" t="s">
        <v>495</v>
      </c>
      <c r="M1224" s="102" t="str">
        <f t="shared" si="19"/>
        <v>845081-MOEDB-S</v>
      </c>
      <c r="N1224" s="180">
        <v>7048652274298</v>
      </c>
    </row>
    <row r="1225" spans="1:14" ht="15.75">
      <c r="A1225" s="102" t="s">
        <v>748</v>
      </c>
      <c r="B1225" s="113">
        <v>7048652274281</v>
      </c>
      <c r="K1225" s="140">
        <v>845081</v>
      </c>
      <c r="L1225" t="s">
        <v>429</v>
      </c>
      <c r="M1225" s="102" t="str">
        <f t="shared" si="19"/>
        <v>845081-MOEDB-M</v>
      </c>
      <c r="N1225" s="180">
        <v>7048652274281</v>
      </c>
    </row>
    <row r="1226" spans="1:14" ht="15.75">
      <c r="A1226" s="102" t="s">
        <v>749</v>
      </c>
      <c r="B1226" s="113">
        <v>7048652274274</v>
      </c>
      <c r="K1226" s="140">
        <v>845081</v>
      </c>
      <c r="L1226" t="s">
        <v>430</v>
      </c>
      <c r="M1226" s="102" t="str">
        <f t="shared" si="19"/>
        <v>845081-MOEDB-L</v>
      </c>
      <c r="N1226" s="180">
        <v>7048652274274</v>
      </c>
    </row>
    <row r="1227" spans="1:14" ht="15.75">
      <c r="A1227" s="102" t="s">
        <v>750</v>
      </c>
      <c r="B1227" s="113">
        <v>7048652274328</v>
      </c>
      <c r="K1227" s="140">
        <v>845081</v>
      </c>
      <c r="L1227" t="s">
        <v>496</v>
      </c>
      <c r="M1227" s="102" t="str">
        <f t="shared" si="19"/>
        <v>845081-MOWHT-S</v>
      </c>
      <c r="N1227" s="180">
        <v>7048652274328</v>
      </c>
    </row>
    <row r="1228" spans="1:14" ht="15.75">
      <c r="A1228" s="102" t="s">
        <v>751</v>
      </c>
      <c r="B1228" s="113">
        <v>7048652274311</v>
      </c>
      <c r="K1228" s="140">
        <v>845081</v>
      </c>
      <c r="L1228" t="s">
        <v>431</v>
      </c>
      <c r="M1228" s="102" t="str">
        <f t="shared" si="19"/>
        <v>845081-MOWHT-M</v>
      </c>
      <c r="N1228" s="180">
        <v>7048652274311</v>
      </c>
    </row>
    <row r="1229" spans="1:14" ht="15.75">
      <c r="A1229" s="102" t="s">
        <v>752</v>
      </c>
      <c r="B1229" s="113">
        <v>7048652274304</v>
      </c>
      <c r="K1229" s="140">
        <v>845081</v>
      </c>
      <c r="L1229" t="s">
        <v>432</v>
      </c>
      <c r="M1229" s="102" t="str">
        <f t="shared" si="19"/>
        <v>845081-MOWHT-L</v>
      </c>
      <c r="N1229" s="180">
        <v>7048652274304</v>
      </c>
    </row>
    <row r="1230" spans="1:14" ht="15.75">
      <c r="A1230" s="102" t="s">
        <v>753</v>
      </c>
      <c r="B1230" s="113">
        <v>7048652539991</v>
      </c>
      <c r="K1230" s="140">
        <v>845081</v>
      </c>
      <c r="L1230" t="s">
        <v>497</v>
      </c>
      <c r="M1230" s="102" t="str">
        <f t="shared" si="19"/>
        <v>845081-MSBMC-S</v>
      </c>
      <c r="N1230" s="180">
        <v>7048652539991</v>
      </c>
    </row>
    <row r="1231" spans="1:14" ht="15.75">
      <c r="A1231" s="102" t="s">
        <v>754</v>
      </c>
      <c r="B1231" s="113">
        <v>7048652539984</v>
      </c>
      <c r="K1231" s="140">
        <v>845081</v>
      </c>
      <c r="L1231" t="s">
        <v>498</v>
      </c>
      <c r="M1231" s="102" t="str">
        <f t="shared" si="19"/>
        <v>845081-MSBMC-M</v>
      </c>
      <c r="N1231" s="180">
        <v>7048652539984</v>
      </c>
    </row>
    <row r="1232" spans="1:14" ht="15.75">
      <c r="A1232" s="102" t="s">
        <v>755</v>
      </c>
      <c r="B1232" s="113">
        <v>7048652539977</v>
      </c>
      <c r="K1232" s="140">
        <v>845081</v>
      </c>
      <c r="L1232" t="s">
        <v>499</v>
      </c>
      <c r="M1232" s="102" t="str">
        <f t="shared" si="19"/>
        <v>845081-MSBMC-L</v>
      </c>
      <c r="N1232" s="180">
        <v>7048652539977</v>
      </c>
    </row>
    <row r="1233" spans="1:14" ht="15.75">
      <c r="A1233" s="102" t="s">
        <v>756</v>
      </c>
      <c r="B1233" s="113">
        <v>7048652540027</v>
      </c>
      <c r="K1233" s="140">
        <v>845081</v>
      </c>
      <c r="L1233" t="s">
        <v>500</v>
      </c>
      <c r="M1233" s="102" t="str">
        <f t="shared" si="19"/>
        <v>845081-MSGMC-S</v>
      </c>
      <c r="N1233" s="180">
        <v>7048652540027</v>
      </c>
    </row>
    <row r="1234" spans="1:14" ht="15.75">
      <c r="A1234" s="102" t="s">
        <v>757</v>
      </c>
      <c r="B1234" s="113">
        <v>7048652540010</v>
      </c>
      <c r="K1234" s="140">
        <v>845081</v>
      </c>
      <c r="L1234" t="s">
        <v>478</v>
      </c>
      <c r="M1234" s="102" t="str">
        <f t="shared" si="19"/>
        <v>845081-MSGMC-M</v>
      </c>
      <c r="N1234" s="180">
        <v>7048652540010</v>
      </c>
    </row>
    <row r="1235" spans="1:14" ht="15.75">
      <c r="A1235" s="102" t="s">
        <v>758</v>
      </c>
      <c r="B1235" s="113">
        <v>7048652540003</v>
      </c>
      <c r="K1235" s="140">
        <v>845081</v>
      </c>
      <c r="L1235" t="s">
        <v>479</v>
      </c>
      <c r="M1235" s="102" t="str">
        <f t="shared" si="19"/>
        <v>845081-MSGMC-L</v>
      </c>
      <c r="N1235" s="180">
        <v>7048652540003</v>
      </c>
    </row>
    <row r="1236" spans="1:14" ht="15.75">
      <c r="A1236" s="102" t="s">
        <v>759</v>
      </c>
      <c r="B1236" s="113">
        <v>7048652555496</v>
      </c>
      <c r="K1236" s="140">
        <v>845081</v>
      </c>
      <c r="L1236" t="s">
        <v>501</v>
      </c>
      <c r="M1236" s="102" t="str">
        <f t="shared" si="19"/>
        <v>845081-MWH20-S</v>
      </c>
      <c r="N1236" s="180">
        <v>7048652555496</v>
      </c>
    </row>
    <row r="1237" spans="1:14" ht="15.75">
      <c r="A1237" s="102" t="s">
        <v>760</v>
      </c>
      <c r="B1237" s="113">
        <v>7048652555489</v>
      </c>
      <c r="K1237" s="140">
        <v>845081</v>
      </c>
      <c r="L1237" t="s">
        <v>480</v>
      </c>
      <c r="M1237" s="102" t="str">
        <f t="shared" si="19"/>
        <v>845081-MWH20-M</v>
      </c>
      <c r="N1237" s="180">
        <v>7048652555489</v>
      </c>
    </row>
    <row r="1238" spans="1:14" ht="15.75">
      <c r="A1238" s="102" t="s">
        <v>761</v>
      </c>
      <c r="B1238" s="113">
        <v>7048652555472</v>
      </c>
      <c r="K1238" s="140">
        <v>845081</v>
      </c>
      <c r="L1238" t="s">
        <v>481</v>
      </c>
      <c r="M1238" s="102" t="str">
        <f t="shared" si="19"/>
        <v>845081-MWH20-L</v>
      </c>
      <c r="N1238" s="180">
        <v>7048652555472</v>
      </c>
    </row>
    <row r="1239" spans="1:14" ht="15.75">
      <c r="A1239" s="102" t="s">
        <v>762</v>
      </c>
      <c r="B1239" s="113">
        <v>7048652274359</v>
      </c>
      <c r="K1239" s="140">
        <v>845081</v>
      </c>
      <c r="L1239" t="s">
        <v>502</v>
      </c>
      <c r="M1239" s="102" t="str">
        <f t="shared" si="19"/>
        <v>845081-MWHTE-S</v>
      </c>
      <c r="N1239" s="180">
        <v>7048652274359</v>
      </c>
    </row>
    <row r="1240" spans="1:14" ht="15.75">
      <c r="A1240" s="102" t="s">
        <v>763</v>
      </c>
      <c r="B1240" s="113">
        <v>7048652274342</v>
      </c>
      <c r="K1240" s="140">
        <v>845081</v>
      </c>
      <c r="L1240" t="s">
        <v>482</v>
      </c>
      <c r="M1240" s="102" t="str">
        <f t="shared" si="19"/>
        <v>845081-MWHTE-M</v>
      </c>
      <c r="N1240" s="180">
        <v>7048652274342</v>
      </c>
    </row>
    <row r="1241" spans="1:14" ht="15.75">
      <c r="A1241" s="102" t="s">
        <v>764</v>
      </c>
      <c r="B1241" s="113">
        <v>7048652274335</v>
      </c>
      <c r="K1241" s="140">
        <v>845081</v>
      </c>
      <c r="L1241" t="s">
        <v>483</v>
      </c>
      <c r="M1241" s="102" t="str">
        <f t="shared" si="19"/>
        <v>845081-MWHTE-L</v>
      </c>
      <c r="N1241" s="180">
        <v>7048652274335</v>
      </c>
    </row>
    <row r="1242" spans="1:14" ht="15.75">
      <c r="A1242" s="102" t="s">
        <v>1181</v>
      </c>
      <c r="B1242" s="113">
        <v>7048652767196</v>
      </c>
      <c r="K1242" s="140">
        <v>845081</v>
      </c>
      <c r="L1242" t="s">
        <v>1071</v>
      </c>
      <c r="M1242" s="102" t="str">
        <f t="shared" si="19"/>
        <v>845081-SGMFL-S</v>
      </c>
      <c r="N1242" s="180">
        <v>7048652767196</v>
      </c>
    </row>
    <row r="1243" spans="1:14" ht="15.75">
      <c r="A1243" s="102" t="s">
        <v>1182</v>
      </c>
      <c r="B1243" s="113">
        <v>7048652767189</v>
      </c>
      <c r="K1243" s="140">
        <v>845081</v>
      </c>
      <c r="L1243" t="s">
        <v>1062</v>
      </c>
      <c r="M1243" s="102" t="str">
        <f t="shared" si="19"/>
        <v>845081-SGMFL-M</v>
      </c>
      <c r="N1243" s="180">
        <v>7048652767189</v>
      </c>
    </row>
    <row r="1244" spans="1:14" ht="15.75">
      <c r="A1244" s="102" t="s">
        <v>1183</v>
      </c>
      <c r="B1244" s="113">
        <v>7048652767172</v>
      </c>
      <c r="K1244" s="140">
        <v>845081</v>
      </c>
      <c r="L1244" t="s">
        <v>1063</v>
      </c>
      <c r="M1244" s="102" t="str">
        <f t="shared" si="19"/>
        <v>845081-SGMFL-L</v>
      </c>
      <c r="N1244" s="180">
        <v>7048652767172</v>
      </c>
    </row>
    <row r="1245" spans="1:14" ht="15.75">
      <c r="A1245" s="102" t="s">
        <v>2510</v>
      </c>
      <c r="B1245" s="113">
        <v>7048652895776</v>
      </c>
      <c r="K1245" s="140">
        <v>845081</v>
      </c>
      <c r="L1245" t="s">
        <v>1675</v>
      </c>
      <c r="M1245" s="102" t="str">
        <f t="shared" si="19"/>
        <v>845081-WOLND-S</v>
      </c>
      <c r="N1245" s="180">
        <v>7048652895776</v>
      </c>
    </row>
    <row r="1246" spans="1:14" ht="15.75">
      <c r="A1246" s="102" t="s">
        <v>2511</v>
      </c>
      <c r="B1246" s="113">
        <v>7048652895769</v>
      </c>
      <c r="K1246" s="140">
        <v>845081</v>
      </c>
      <c r="L1246" t="s">
        <v>1676</v>
      </c>
      <c r="M1246" s="102" t="str">
        <f t="shared" si="19"/>
        <v>845081-WOLND-M</v>
      </c>
      <c r="N1246" s="180">
        <v>7048652895769</v>
      </c>
    </row>
    <row r="1247" spans="1:14" ht="15.75">
      <c r="A1247" s="102" t="s">
        <v>2512</v>
      </c>
      <c r="B1247" s="113">
        <v>7048652895752</v>
      </c>
      <c r="K1247" s="140">
        <v>845081</v>
      </c>
      <c r="L1247" t="s">
        <v>1677</v>
      </c>
      <c r="M1247" s="102" t="str">
        <f t="shared" si="19"/>
        <v>845081-WOLND-L</v>
      </c>
      <c r="N1247" s="180">
        <v>7048652895752</v>
      </c>
    </row>
    <row r="1248" spans="1:14" ht="15.75">
      <c r="A1248" s="102" t="s">
        <v>1184</v>
      </c>
      <c r="B1248" s="113">
        <v>7048652767226</v>
      </c>
      <c r="K1248" s="140">
        <v>845082</v>
      </c>
      <c r="L1248" t="s">
        <v>1064</v>
      </c>
      <c r="M1248" s="102" t="str">
        <f t="shared" si="19"/>
        <v>845082-BGRRG-S</v>
      </c>
      <c r="N1248" s="180">
        <v>7048652767226</v>
      </c>
    </row>
    <row r="1249" spans="1:14" ht="15.75">
      <c r="A1249" s="102" t="s">
        <v>1185</v>
      </c>
      <c r="B1249" s="113">
        <v>7048652767219</v>
      </c>
      <c r="K1249" s="140">
        <v>845082</v>
      </c>
      <c r="L1249" t="s">
        <v>1065</v>
      </c>
      <c r="M1249" s="102" t="str">
        <f t="shared" si="19"/>
        <v>845082-BGRRG-M</v>
      </c>
      <c r="N1249" s="180">
        <v>7048652767219</v>
      </c>
    </row>
    <row r="1250" spans="1:14" ht="15.75">
      <c r="A1250" s="102" t="s">
        <v>1186</v>
      </c>
      <c r="B1250" s="113">
        <v>7048652767202</v>
      </c>
      <c r="K1250" s="140">
        <v>845082</v>
      </c>
      <c r="L1250" t="s">
        <v>1066</v>
      </c>
      <c r="M1250" s="102" t="str">
        <f t="shared" si="19"/>
        <v>845082-BGRRG-L</v>
      </c>
      <c r="N1250" s="180">
        <v>7048652767202</v>
      </c>
    </row>
    <row r="1251" spans="1:14" ht="15.75">
      <c r="A1251" s="102" t="s">
        <v>1187</v>
      </c>
      <c r="B1251" s="113">
        <v>7048652767257</v>
      </c>
      <c r="K1251" s="140">
        <v>845082</v>
      </c>
      <c r="L1251" t="s">
        <v>1067</v>
      </c>
      <c r="M1251" s="102" t="str">
        <f t="shared" si="19"/>
        <v>845082-BRWHT-S</v>
      </c>
      <c r="N1251" s="180">
        <v>7048652767257</v>
      </c>
    </row>
    <row r="1252" spans="1:14" ht="15.75">
      <c r="A1252" s="102" t="s">
        <v>1188</v>
      </c>
      <c r="B1252" s="113">
        <v>7048652767240</v>
      </c>
      <c r="K1252" s="140">
        <v>845082</v>
      </c>
      <c r="L1252" t="s">
        <v>1068</v>
      </c>
      <c r="M1252" s="102" t="str">
        <f t="shared" si="19"/>
        <v>845082-BRWHT-M</v>
      </c>
      <c r="N1252" s="180">
        <v>7048652767240</v>
      </c>
    </row>
    <row r="1253" spans="1:14" ht="15.75">
      <c r="A1253" s="102" t="s">
        <v>1189</v>
      </c>
      <c r="B1253" s="113">
        <v>7048652767233</v>
      </c>
      <c r="K1253" s="140">
        <v>845082</v>
      </c>
      <c r="L1253" t="s">
        <v>1069</v>
      </c>
      <c r="M1253" s="102" t="str">
        <f t="shared" si="19"/>
        <v>845082-BRWHT-L</v>
      </c>
      <c r="N1253" s="180">
        <v>7048652767233</v>
      </c>
    </row>
    <row r="1254" spans="1:14" ht="15.75">
      <c r="A1254" s="102" t="s">
        <v>1190</v>
      </c>
      <c r="B1254" s="113">
        <v>7048652767288</v>
      </c>
      <c r="K1254" s="140">
        <v>845082</v>
      </c>
      <c r="L1254" t="s">
        <v>1070</v>
      </c>
      <c r="M1254" s="102" t="str">
        <f t="shared" si="19"/>
        <v>845082-BUORE-S</v>
      </c>
      <c r="N1254" s="180">
        <v>7048652767288</v>
      </c>
    </row>
    <row r="1255" spans="1:14" ht="15.75">
      <c r="A1255" s="102" t="s">
        <v>1191</v>
      </c>
      <c r="B1255" s="113">
        <v>7048652767271</v>
      </c>
      <c r="K1255" s="140">
        <v>845082</v>
      </c>
      <c r="L1255" t="s">
        <v>1009</v>
      </c>
      <c r="M1255" s="102" t="str">
        <f t="shared" si="19"/>
        <v>845082-BUORE-M</v>
      </c>
      <c r="N1255" s="180">
        <v>7048652767271</v>
      </c>
    </row>
    <row r="1256" spans="1:14" ht="15.75">
      <c r="A1256" s="102" t="s">
        <v>1192</v>
      </c>
      <c r="B1256" s="113">
        <v>7048652767264</v>
      </c>
      <c r="K1256" s="140">
        <v>845082</v>
      </c>
      <c r="L1256" t="s">
        <v>1010</v>
      </c>
      <c r="M1256" s="102" t="str">
        <f t="shared" si="19"/>
        <v>845082-BUORE-L</v>
      </c>
      <c r="N1256" s="180">
        <v>7048652767264</v>
      </c>
    </row>
    <row r="1257" spans="1:14" ht="15.75">
      <c r="A1257" s="102" t="s">
        <v>2513</v>
      </c>
      <c r="B1257" s="113">
        <v>7048652893741</v>
      </c>
      <c r="K1257" s="140">
        <v>845082</v>
      </c>
      <c r="L1257" t="s">
        <v>1662</v>
      </c>
      <c r="M1257" s="102" t="str">
        <f t="shared" si="19"/>
        <v>845082-DUSK-S</v>
      </c>
      <c r="N1257" s="180">
        <v>7048652893741</v>
      </c>
    </row>
    <row r="1258" spans="1:14" ht="15.75">
      <c r="A1258" s="102" t="s">
        <v>2514</v>
      </c>
      <c r="B1258" s="113">
        <v>7048652893734</v>
      </c>
      <c r="K1258" s="140">
        <v>845082</v>
      </c>
      <c r="L1258" t="s">
        <v>1663</v>
      </c>
      <c r="M1258" s="102" t="str">
        <f t="shared" si="19"/>
        <v>845082-DUSK-M</v>
      </c>
      <c r="N1258" s="180">
        <v>7048652893734</v>
      </c>
    </row>
    <row r="1259" spans="1:14" ht="15.75">
      <c r="A1259" s="102" t="s">
        <v>2515</v>
      </c>
      <c r="B1259" s="113">
        <v>7048652893727</v>
      </c>
      <c r="K1259" s="140">
        <v>845082</v>
      </c>
      <c r="L1259" t="s">
        <v>1664</v>
      </c>
      <c r="M1259" s="102" t="str">
        <f t="shared" si="19"/>
        <v>845082-DUSK-L</v>
      </c>
      <c r="N1259" s="180">
        <v>7048652893727</v>
      </c>
    </row>
    <row r="1260" spans="1:14" ht="15.75">
      <c r="A1260" s="102" t="s">
        <v>2516</v>
      </c>
      <c r="B1260" s="113">
        <v>7048652893772</v>
      </c>
      <c r="K1260" s="140">
        <v>845082</v>
      </c>
      <c r="L1260" t="s">
        <v>1665</v>
      </c>
      <c r="M1260" s="102" t="str">
        <f t="shared" si="19"/>
        <v>845082-FLARM-S</v>
      </c>
      <c r="N1260" s="180">
        <v>7048652893772</v>
      </c>
    </row>
    <row r="1261" spans="1:14" ht="15.75">
      <c r="A1261" s="102" t="s">
        <v>2517</v>
      </c>
      <c r="B1261" s="113">
        <v>7048652893765</v>
      </c>
      <c r="K1261" s="140">
        <v>845082</v>
      </c>
      <c r="L1261" t="s">
        <v>1667</v>
      </c>
      <c r="M1261" s="102" t="str">
        <f t="shared" si="19"/>
        <v>845082-FLARM-M</v>
      </c>
      <c r="N1261" s="180">
        <v>7048652893765</v>
      </c>
    </row>
    <row r="1262" spans="1:14" ht="15.75">
      <c r="A1262" s="102" t="s">
        <v>2518</v>
      </c>
      <c r="B1262" s="113">
        <v>7048652893758</v>
      </c>
      <c r="K1262" s="140">
        <v>845082</v>
      </c>
      <c r="L1262" t="s">
        <v>1668</v>
      </c>
      <c r="M1262" s="102" t="str">
        <f t="shared" si="19"/>
        <v>845082-FLARM-L</v>
      </c>
      <c r="N1262" s="180">
        <v>7048652893758</v>
      </c>
    </row>
    <row r="1263" spans="1:14" ht="15.75">
      <c r="A1263" s="102" t="s">
        <v>765</v>
      </c>
      <c r="B1263" s="113">
        <v>7048652540058</v>
      </c>
      <c r="K1263" s="140">
        <v>845082</v>
      </c>
      <c r="L1263" t="s">
        <v>486</v>
      </c>
      <c r="M1263" s="102" t="str">
        <f t="shared" si="19"/>
        <v>845082-GFGRN-S</v>
      </c>
      <c r="N1263" s="180">
        <v>7048652540058</v>
      </c>
    </row>
    <row r="1264" spans="1:14" ht="15.75">
      <c r="A1264" s="102" t="s">
        <v>766</v>
      </c>
      <c r="B1264" s="113">
        <v>7048652540041</v>
      </c>
      <c r="K1264" s="140">
        <v>845082</v>
      </c>
      <c r="L1264" t="s">
        <v>474</v>
      </c>
      <c r="M1264" s="102" t="str">
        <f t="shared" si="19"/>
        <v>845082-GFGRN-M</v>
      </c>
      <c r="N1264" s="180">
        <v>7048652540041</v>
      </c>
    </row>
    <row r="1265" spans="1:14" ht="15.75">
      <c r="A1265" s="102" t="s">
        <v>767</v>
      </c>
      <c r="B1265" s="113">
        <v>7048652540034</v>
      </c>
      <c r="K1265" s="140">
        <v>845082</v>
      </c>
      <c r="L1265" t="s">
        <v>475</v>
      </c>
      <c r="M1265" s="102" t="str">
        <f t="shared" si="19"/>
        <v>845082-GFGRN-L</v>
      </c>
      <c r="N1265" s="180">
        <v>7048652540034</v>
      </c>
    </row>
    <row r="1266" spans="1:14" ht="15.75">
      <c r="A1266" s="102" t="s">
        <v>768</v>
      </c>
      <c r="B1266" s="113">
        <v>7048652540089</v>
      </c>
      <c r="K1266" s="140">
        <v>845082</v>
      </c>
      <c r="L1266" t="s">
        <v>487</v>
      </c>
      <c r="M1266" s="102" t="str">
        <f t="shared" si="19"/>
        <v>845082-GMBLU-S</v>
      </c>
      <c r="N1266" s="180">
        <v>7048652540089</v>
      </c>
    </row>
    <row r="1267" spans="1:14" ht="15.75">
      <c r="A1267" s="102" t="s">
        <v>769</v>
      </c>
      <c r="B1267" s="113">
        <v>7048652540072</v>
      </c>
      <c r="K1267" s="140">
        <v>845082</v>
      </c>
      <c r="L1267" t="s">
        <v>484</v>
      </c>
      <c r="M1267" s="102" t="str">
        <f t="shared" si="19"/>
        <v>845082-GMBLU-M</v>
      </c>
      <c r="N1267" s="180">
        <v>7048652540072</v>
      </c>
    </row>
    <row r="1268" spans="1:14" ht="15.75">
      <c r="A1268" s="102" t="s">
        <v>770</v>
      </c>
      <c r="B1268" s="113">
        <v>7048652540065</v>
      </c>
      <c r="K1268" s="140">
        <v>845082</v>
      </c>
      <c r="L1268" t="s">
        <v>485</v>
      </c>
      <c r="M1268" s="102" t="str">
        <f t="shared" si="19"/>
        <v>845082-GMBLU-L</v>
      </c>
      <c r="N1268" s="180">
        <v>7048652540065</v>
      </c>
    </row>
    <row r="1269" spans="1:14" ht="15.75">
      <c r="A1269" s="102" t="s">
        <v>2519</v>
      </c>
      <c r="B1269" s="113">
        <v>7048652893802</v>
      </c>
      <c r="K1269" s="140">
        <v>845082</v>
      </c>
      <c r="L1269" t="s">
        <v>1669</v>
      </c>
      <c r="M1269" s="102" t="str">
        <f t="shared" si="19"/>
        <v>845082-LAVA-S</v>
      </c>
      <c r="N1269" s="180">
        <v>7048652893802</v>
      </c>
    </row>
    <row r="1270" spans="1:14" ht="15.75">
      <c r="A1270" s="102" t="s">
        <v>2520</v>
      </c>
      <c r="B1270" s="113">
        <v>7048652893796</v>
      </c>
      <c r="K1270" s="140">
        <v>845082</v>
      </c>
      <c r="L1270" t="s">
        <v>1670</v>
      </c>
      <c r="M1270" s="102" t="str">
        <f t="shared" si="19"/>
        <v>845082-LAVA-M</v>
      </c>
      <c r="N1270" s="180">
        <v>7048652893796</v>
      </c>
    </row>
    <row r="1271" spans="1:14" ht="15.75">
      <c r="A1271" s="102" t="s">
        <v>2521</v>
      </c>
      <c r="B1271" s="113">
        <v>7048652893789</v>
      </c>
      <c r="K1271" s="140">
        <v>845082</v>
      </c>
      <c r="L1271" t="s">
        <v>1671</v>
      </c>
      <c r="M1271" s="102" t="str">
        <f t="shared" si="19"/>
        <v>845082-LAVA-L</v>
      </c>
      <c r="N1271" s="180">
        <v>7048652893789</v>
      </c>
    </row>
    <row r="1272" spans="1:14" ht="15.75">
      <c r="A1272" s="102" t="s">
        <v>2522</v>
      </c>
      <c r="B1272" s="113">
        <v>7048652893833</v>
      </c>
      <c r="K1272" s="140">
        <v>845082</v>
      </c>
      <c r="L1272" t="s">
        <v>1672</v>
      </c>
      <c r="M1272" s="102" t="str">
        <f t="shared" si="19"/>
        <v>845082-LUSH-S</v>
      </c>
      <c r="N1272" s="180">
        <v>7048652893833</v>
      </c>
    </row>
    <row r="1273" spans="1:14" ht="15.75">
      <c r="A1273" s="102" t="s">
        <v>2523</v>
      </c>
      <c r="B1273" s="113">
        <v>7048652893826</v>
      </c>
      <c r="K1273" s="140">
        <v>845082</v>
      </c>
      <c r="L1273" t="s">
        <v>1673</v>
      </c>
      <c r="M1273" s="102" t="str">
        <f t="shared" si="19"/>
        <v>845082-LUSH-M</v>
      </c>
      <c r="N1273" s="180">
        <v>7048652893826</v>
      </c>
    </row>
    <row r="1274" spans="1:14" ht="15.75">
      <c r="A1274" s="102" t="s">
        <v>2524</v>
      </c>
      <c r="B1274" s="113">
        <v>7048652893819</v>
      </c>
      <c r="K1274" s="140">
        <v>845082</v>
      </c>
      <c r="L1274" t="s">
        <v>1674</v>
      </c>
      <c r="M1274" s="102" t="str">
        <f t="shared" si="19"/>
        <v>845082-LUSH-L</v>
      </c>
      <c r="N1274" s="180">
        <v>7048652893819</v>
      </c>
    </row>
    <row r="1275" spans="1:14" ht="15.75">
      <c r="A1275" s="102" t="s">
        <v>771</v>
      </c>
      <c r="B1275" s="113">
        <v>7048652555526</v>
      </c>
      <c r="K1275" s="140">
        <v>845082</v>
      </c>
      <c r="L1275" t="s">
        <v>503</v>
      </c>
      <c r="M1275" s="102" t="str">
        <f t="shared" si="19"/>
        <v>845082-MBL20-S</v>
      </c>
      <c r="N1275" s="180">
        <v>7048652555526</v>
      </c>
    </row>
    <row r="1276" spans="1:14" ht="15.75">
      <c r="A1276" s="102" t="s">
        <v>772</v>
      </c>
      <c r="B1276" s="113">
        <v>7048652555519</v>
      </c>
      <c r="K1276" s="140">
        <v>845082</v>
      </c>
      <c r="L1276" t="s">
        <v>504</v>
      </c>
      <c r="M1276" s="102" t="str">
        <f t="shared" si="19"/>
        <v>845082-MBL20-M</v>
      </c>
      <c r="N1276" s="180">
        <v>7048652555519</v>
      </c>
    </row>
    <row r="1277" spans="1:14" ht="15.75">
      <c r="A1277" s="102" t="s">
        <v>773</v>
      </c>
      <c r="B1277" s="113">
        <v>7048652555502</v>
      </c>
      <c r="K1277" s="140">
        <v>845082</v>
      </c>
      <c r="L1277" t="s">
        <v>505</v>
      </c>
      <c r="M1277" s="102" t="str">
        <f t="shared" si="19"/>
        <v>845082-MBL20-L</v>
      </c>
      <c r="N1277" s="180">
        <v>7048652555502</v>
      </c>
    </row>
    <row r="1278" spans="1:14" ht="15.75">
      <c r="A1278" s="102" t="s">
        <v>774</v>
      </c>
      <c r="B1278" s="113">
        <v>7048652274380</v>
      </c>
      <c r="K1278" s="140">
        <v>845082</v>
      </c>
      <c r="L1278" t="s">
        <v>491</v>
      </c>
      <c r="M1278" s="102" t="str">
        <f t="shared" si="19"/>
        <v>845082-MBLCK-S</v>
      </c>
      <c r="N1278" s="180">
        <v>7048652274380</v>
      </c>
    </row>
    <row r="1279" spans="1:14" ht="15.75">
      <c r="A1279" s="102" t="s">
        <v>775</v>
      </c>
      <c r="B1279" s="113">
        <v>7048652274373</v>
      </c>
      <c r="K1279" s="140">
        <v>845082</v>
      </c>
      <c r="L1279" t="s">
        <v>423</v>
      </c>
      <c r="M1279" s="102" t="str">
        <f t="shared" si="19"/>
        <v>845082-MBLCK-M</v>
      </c>
      <c r="N1279" s="180">
        <v>7048652274373</v>
      </c>
    </row>
    <row r="1280" spans="1:14" ht="15.75">
      <c r="A1280" s="102" t="s">
        <v>776</v>
      </c>
      <c r="B1280" s="113">
        <v>7048652274366</v>
      </c>
      <c r="K1280" s="140">
        <v>845082</v>
      </c>
      <c r="L1280" t="s">
        <v>424</v>
      </c>
      <c r="M1280" s="102" t="str">
        <f t="shared" si="19"/>
        <v>845082-MBLCK-L</v>
      </c>
      <c r="N1280" s="180">
        <v>7048652274366</v>
      </c>
    </row>
    <row r="1281" spans="1:14" ht="15.75">
      <c r="A1281" s="102" t="s">
        <v>777</v>
      </c>
      <c r="B1281" s="113">
        <v>7048652660947</v>
      </c>
      <c r="K1281" s="140">
        <v>845082</v>
      </c>
      <c r="L1281" t="s">
        <v>492</v>
      </c>
      <c r="M1281" s="102" t="str">
        <f t="shared" si="19"/>
        <v>845082-MCHOR-S</v>
      </c>
      <c r="N1281" s="180">
        <v>7048652660947</v>
      </c>
    </row>
    <row r="1282" spans="1:14" ht="15.75">
      <c r="A1282" s="102" t="s">
        <v>778</v>
      </c>
      <c r="B1282" s="113">
        <v>7048652660930</v>
      </c>
      <c r="K1282" s="140">
        <v>845082</v>
      </c>
      <c r="L1282" t="s">
        <v>425</v>
      </c>
      <c r="M1282" s="102" t="str">
        <f t="shared" si="19"/>
        <v>845082-MCHOR-M</v>
      </c>
      <c r="N1282" s="180">
        <v>7048652660930</v>
      </c>
    </row>
    <row r="1283" spans="1:14" ht="15.75">
      <c r="A1283" s="102" t="s">
        <v>779</v>
      </c>
      <c r="B1283" s="113">
        <v>7048652660923</v>
      </c>
      <c r="K1283" s="140">
        <v>845082</v>
      </c>
      <c r="L1283" t="s">
        <v>426</v>
      </c>
      <c r="M1283" s="102" t="str">
        <f t="shared" ref="M1283:M1346" si="20">CONCATENATE(K1283,"-",L1283)</f>
        <v>845082-MCHOR-L</v>
      </c>
      <c r="N1283" s="180">
        <v>7048652660923</v>
      </c>
    </row>
    <row r="1284" spans="1:14" ht="15.75">
      <c r="A1284" s="102" t="s">
        <v>780</v>
      </c>
      <c r="B1284" s="113">
        <v>7048652660978</v>
      </c>
      <c r="K1284" s="140">
        <v>845082</v>
      </c>
      <c r="L1284" t="s">
        <v>506</v>
      </c>
      <c r="M1284" s="102" t="str">
        <f t="shared" si="20"/>
        <v>845082-MEAME-S</v>
      </c>
      <c r="N1284" s="180">
        <v>7048652660978</v>
      </c>
    </row>
    <row r="1285" spans="1:14" ht="15.75">
      <c r="A1285" s="102" t="s">
        <v>781</v>
      </c>
      <c r="B1285" s="113">
        <v>7048652660961</v>
      </c>
      <c r="K1285" s="140">
        <v>845082</v>
      </c>
      <c r="L1285" t="s">
        <v>507</v>
      </c>
      <c r="M1285" s="102" t="str">
        <f t="shared" si="20"/>
        <v>845082-MEAME-M</v>
      </c>
      <c r="N1285" s="180">
        <v>7048652660961</v>
      </c>
    </row>
    <row r="1286" spans="1:14" ht="15.75">
      <c r="A1286" s="102" t="s">
        <v>782</v>
      </c>
      <c r="B1286" s="113">
        <v>7048652660954</v>
      </c>
      <c r="K1286" s="140">
        <v>845082</v>
      </c>
      <c r="L1286" t="s">
        <v>508</v>
      </c>
      <c r="M1286" s="102" t="str">
        <f t="shared" si="20"/>
        <v>845082-MEAME-L</v>
      </c>
      <c r="N1286" s="180">
        <v>7048652660954</v>
      </c>
    </row>
    <row r="1287" spans="1:14" ht="15.75">
      <c r="A1287" s="102" t="s">
        <v>783</v>
      </c>
      <c r="B1287" s="113">
        <v>7048652274410</v>
      </c>
      <c r="K1287" s="140">
        <v>845082</v>
      </c>
      <c r="L1287" t="s">
        <v>493</v>
      </c>
      <c r="M1287" s="102" t="str">
        <f t="shared" si="20"/>
        <v>845082-MNAVY-S</v>
      </c>
      <c r="N1287" s="180">
        <v>7048652274410</v>
      </c>
    </row>
    <row r="1288" spans="1:14" ht="15.75">
      <c r="A1288" s="102" t="s">
        <v>784</v>
      </c>
      <c r="B1288" s="113">
        <v>7048652274403</v>
      </c>
      <c r="K1288" s="140">
        <v>845082</v>
      </c>
      <c r="L1288" t="s">
        <v>476</v>
      </c>
      <c r="M1288" s="102" t="str">
        <f t="shared" si="20"/>
        <v>845082-MNAVY-M</v>
      </c>
      <c r="N1288" s="180">
        <v>7048652274403</v>
      </c>
    </row>
    <row r="1289" spans="1:14" ht="15.75">
      <c r="A1289" s="102" t="s">
        <v>785</v>
      </c>
      <c r="B1289" s="113">
        <v>7048652274397</v>
      </c>
      <c r="K1289" s="140">
        <v>845082</v>
      </c>
      <c r="L1289" t="s">
        <v>477</v>
      </c>
      <c r="M1289" s="102" t="str">
        <f t="shared" si="20"/>
        <v>845082-MNAVY-L</v>
      </c>
      <c r="N1289" s="180">
        <v>7048652274397</v>
      </c>
    </row>
    <row r="1290" spans="1:14" ht="15.75">
      <c r="A1290" s="102" t="s">
        <v>786</v>
      </c>
      <c r="B1290" s="113">
        <v>7048652661005</v>
      </c>
      <c r="K1290" s="140">
        <v>845082</v>
      </c>
      <c r="L1290" t="s">
        <v>494</v>
      </c>
      <c r="M1290" s="102" t="str">
        <f t="shared" si="20"/>
        <v>845082-MNGRY-S</v>
      </c>
      <c r="N1290" s="180">
        <v>7048652661005</v>
      </c>
    </row>
    <row r="1291" spans="1:14" ht="15.75">
      <c r="A1291" s="102" t="s">
        <v>787</v>
      </c>
      <c r="B1291" s="113">
        <v>7048652660992</v>
      </c>
      <c r="K1291" s="140">
        <v>845082</v>
      </c>
      <c r="L1291" t="s">
        <v>427</v>
      </c>
      <c r="M1291" s="102" t="str">
        <f t="shared" si="20"/>
        <v>845082-MNGRY-M</v>
      </c>
      <c r="N1291" s="180">
        <v>7048652660992</v>
      </c>
    </row>
    <row r="1292" spans="1:14" ht="15.75">
      <c r="A1292" s="102" t="s">
        <v>788</v>
      </c>
      <c r="B1292" s="113">
        <v>7048652660985</v>
      </c>
      <c r="K1292" s="140">
        <v>845082</v>
      </c>
      <c r="L1292" t="s">
        <v>428</v>
      </c>
      <c r="M1292" s="102" t="str">
        <f t="shared" si="20"/>
        <v>845082-MNGRY-L</v>
      </c>
      <c r="N1292" s="180">
        <v>7048652660985</v>
      </c>
    </row>
    <row r="1293" spans="1:14" ht="15.75">
      <c r="A1293" s="102" t="s">
        <v>789</v>
      </c>
      <c r="B1293" s="113">
        <v>7048652274441</v>
      </c>
      <c r="K1293" s="140">
        <v>845082</v>
      </c>
      <c r="L1293" t="s">
        <v>495</v>
      </c>
      <c r="M1293" s="102" t="str">
        <f t="shared" si="20"/>
        <v>845082-MOEDB-S</v>
      </c>
      <c r="N1293" s="180">
        <v>7048652274441</v>
      </c>
    </row>
    <row r="1294" spans="1:14" ht="15.75">
      <c r="A1294" s="102" t="s">
        <v>790</v>
      </c>
      <c r="B1294" s="113">
        <v>7048652274434</v>
      </c>
      <c r="K1294" s="140">
        <v>845082</v>
      </c>
      <c r="L1294" t="s">
        <v>429</v>
      </c>
      <c r="M1294" s="102" t="str">
        <f t="shared" si="20"/>
        <v>845082-MOEDB-M</v>
      </c>
      <c r="N1294" s="180">
        <v>7048652274434</v>
      </c>
    </row>
    <row r="1295" spans="1:14" ht="15.75">
      <c r="A1295" s="102" t="s">
        <v>791</v>
      </c>
      <c r="B1295" s="113">
        <v>7048652274427</v>
      </c>
      <c r="K1295" s="140">
        <v>845082</v>
      </c>
      <c r="L1295" t="s">
        <v>430</v>
      </c>
      <c r="M1295" s="102" t="str">
        <f t="shared" si="20"/>
        <v>845082-MOEDB-L</v>
      </c>
      <c r="N1295" s="180">
        <v>7048652274427</v>
      </c>
    </row>
    <row r="1296" spans="1:14" ht="15.75">
      <c r="A1296" s="102" t="s">
        <v>792</v>
      </c>
      <c r="B1296" s="113">
        <v>7048652274472</v>
      </c>
      <c r="K1296" s="140">
        <v>845082</v>
      </c>
      <c r="L1296" t="s">
        <v>496</v>
      </c>
      <c r="M1296" s="102" t="str">
        <f t="shared" si="20"/>
        <v>845082-MOWHT-S</v>
      </c>
      <c r="N1296" s="180">
        <v>7048652274472</v>
      </c>
    </row>
    <row r="1297" spans="1:14" ht="15.75">
      <c r="A1297" s="102" t="s">
        <v>793</v>
      </c>
      <c r="B1297" s="113">
        <v>7048652274465</v>
      </c>
      <c r="K1297" s="140">
        <v>845082</v>
      </c>
      <c r="L1297" t="s">
        <v>431</v>
      </c>
      <c r="M1297" s="102" t="str">
        <f t="shared" si="20"/>
        <v>845082-MOWHT-M</v>
      </c>
      <c r="N1297" s="180">
        <v>7048652274465</v>
      </c>
    </row>
    <row r="1298" spans="1:14" ht="15.75">
      <c r="A1298" s="102" t="s">
        <v>794</v>
      </c>
      <c r="B1298" s="113">
        <v>7048652274458</v>
      </c>
      <c r="K1298" s="140">
        <v>845082</v>
      </c>
      <c r="L1298" t="s">
        <v>432</v>
      </c>
      <c r="M1298" s="102" t="str">
        <f t="shared" si="20"/>
        <v>845082-MOWHT-L</v>
      </c>
      <c r="N1298" s="180">
        <v>7048652274458</v>
      </c>
    </row>
    <row r="1299" spans="1:14" ht="15.75">
      <c r="A1299" s="102" t="s">
        <v>795</v>
      </c>
      <c r="B1299" s="113">
        <v>7048652540119</v>
      </c>
      <c r="K1299" s="140">
        <v>845082</v>
      </c>
      <c r="L1299" t="s">
        <v>497</v>
      </c>
      <c r="M1299" s="102" t="str">
        <f t="shared" si="20"/>
        <v>845082-MSBMC-S</v>
      </c>
      <c r="N1299" s="180">
        <v>7048652540119</v>
      </c>
    </row>
    <row r="1300" spans="1:14" ht="15.75">
      <c r="A1300" s="102" t="s">
        <v>796</v>
      </c>
      <c r="B1300" s="113">
        <v>7048652540102</v>
      </c>
      <c r="K1300" s="140">
        <v>845082</v>
      </c>
      <c r="L1300" t="s">
        <v>498</v>
      </c>
      <c r="M1300" s="102" t="str">
        <f t="shared" si="20"/>
        <v>845082-MSBMC-M</v>
      </c>
      <c r="N1300" s="180">
        <v>7048652540102</v>
      </c>
    </row>
    <row r="1301" spans="1:14" ht="15.75">
      <c r="A1301" s="102" t="s">
        <v>797</v>
      </c>
      <c r="B1301" s="113">
        <v>7048652540096</v>
      </c>
      <c r="K1301" s="140">
        <v>845082</v>
      </c>
      <c r="L1301" t="s">
        <v>499</v>
      </c>
      <c r="M1301" s="102" t="str">
        <f t="shared" si="20"/>
        <v>845082-MSBMC-L</v>
      </c>
      <c r="N1301" s="180">
        <v>7048652540096</v>
      </c>
    </row>
    <row r="1302" spans="1:14" ht="15.75">
      <c r="A1302" s="102" t="s">
        <v>798</v>
      </c>
      <c r="B1302" s="113">
        <v>7048652540140</v>
      </c>
      <c r="K1302" s="140">
        <v>845082</v>
      </c>
      <c r="L1302" t="s">
        <v>500</v>
      </c>
      <c r="M1302" s="102" t="str">
        <f t="shared" si="20"/>
        <v>845082-MSGMC-S</v>
      </c>
      <c r="N1302" s="180">
        <v>7048652540140</v>
      </c>
    </row>
    <row r="1303" spans="1:14" ht="15.75">
      <c r="A1303" s="102" t="s">
        <v>799</v>
      </c>
      <c r="B1303" s="113">
        <v>7048652540133</v>
      </c>
      <c r="K1303" s="140">
        <v>845082</v>
      </c>
      <c r="L1303" t="s">
        <v>478</v>
      </c>
      <c r="M1303" s="102" t="str">
        <f t="shared" si="20"/>
        <v>845082-MSGMC-M</v>
      </c>
      <c r="N1303" s="180">
        <v>7048652540133</v>
      </c>
    </row>
    <row r="1304" spans="1:14" ht="15.75">
      <c r="A1304" s="102" t="s">
        <v>800</v>
      </c>
      <c r="B1304" s="113">
        <v>7048652540126</v>
      </c>
      <c r="K1304" s="140">
        <v>845082</v>
      </c>
      <c r="L1304" t="s">
        <v>479</v>
      </c>
      <c r="M1304" s="102" t="str">
        <f t="shared" si="20"/>
        <v>845082-MSGMC-L</v>
      </c>
      <c r="N1304" s="180">
        <v>7048652540126</v>
      </c>
    </row>
    <row r="1305" spans="1:14" ht="15.75">
      <c r="A1305" s="102" t="s">
        <v>801</v>
      </c>
      <c r="B1305" s="113">
        <v>7048652274502</v>
      </c>
      <c r="K1305" s="140">
        <v>845082</v>
      </c>
      <c r="L1305" t="s">
        <v>502</v>
      </c>
      <c r="M1305" s="102" t="str">
        <f t="shared" si="20"/>
        <v>845082-MWHTE-S</v>
      </c>
      <c r="N1305" s="180">
        <v>7048652274502</v>
      </c>
    </row>
    <row r="1306" spans="1:14" ht="15.75">
      <c r="A1306" s="102" t="s">
        <v>802</v>
      </c>
      <c r="B1306" s="113">
        <v>7048652274496</v>
      </c>
      <c r="K1306" s="140">
        <v>845082</v>
      </c>
      <c r="L1306" t="s">
        <v>482</v>
      </c>
      <c r="M1306" s="102" t="str">
        <f t="shared" si="20"/>
        <v>845082-MWHTE-M</v>
      </c>
      <c r="N1306" s="180">
        <v>7048652274496</v>
      </c>
    </row>
    <row r="1307" spans="1:14" ht="15.75">
      <c r="A1307" s="102" t="s">
        <v>803</v>
      </c>
      <c r="B1307" s="113">
        <v>7048652274489</v>
      </c>
      <c r="K1307" s="140">
        <v>845082</v>
      </c>
      <c r="L1307" t="s">
        <v>483</v>
      </c>
      <c r="M1307" s="102" t="str">
        <f t="shared" si="20"/>
        <v>845082-MWHTE-L</v>
      </c>
      <c r="N1307" s="180">
        <v>7048652274489</v>
      </c>
    </row>
    <row r="1308" spans="1:14" ht="15.75">
      <c r="A1308" s="102" t="s">
        <v>1193</v>
      </c>
      <c r="B1308" s="113">
        <v>7048652767318</v>
      </c>
      <c r="K1308" s="140">
        <v>845082</v>
      </c>
      <c r="L1308" t="s">
        <v>1071</v>
      </c>
      <c r="M1308" s="102" t="str">
        <f t="shared" si="20"/>
        <v>845082-SGMFL-S</v>
      </c>
      <c r="N1308" s="180">
        <v>7048652767318</v>
      </c>
    </row>
    <row r="1309" spans="1:14" ht="15.75">
      <c r="A1309" s="102" t="s">
        <v>1194</v>
      </c>
      <c r="B1309" s="113">
        <v>7048652767301</v>
      </c>
      <c r="K1309" s="140">
        <v>845082</v>
      </c>
      <c r="L1309" t="s">
        <v>1062</v>
      </c>
      <c r="M1309" s="102" t="str">
        <f t="shared" si="20"/>
        <v>845082-SGMFL-M</v>
      </c>
      <c r="N1309" s="180">
        <v>7048652767301</v>
      </c>
    </row>
    <row r="1310" spans="1:14" ht="15.75">
      <c r="A1310" s="102" t="s">
        <v>1195</v>
      </c>
      <c r="B1310" s="113">
        <v>7048652767295</v>
      </c>
      <c r="K1310" s="140">
        <v>845082</v>
      </c>
      <c r="L1310" t="s">
        <v>1063</v>
      </c>
      <c r="M1310" s="102" t="str">
        <f t="shared" si="20"/>
        <v>845082-SGMFL-L</v>
      </c>
      <c r="N1310" s="180">
        <v>7048652767295</v>
      </c>
    </row>
    <row r="1311" spans="1:14" ht="15.75">
      <c r="A1311" s="102" t="s">
        <v>2525</v>
      </c>
      <c r="B1311" s="113">
        <v>7048652893864</v>
      </c>
      <c r="K1311" s="140">
        <v>845082</v>
      </c>
      <c r="L1311" t="s">
        <v>1675</v>
      </c>
      <c r="M1311" s="102" t="str">
        <f t="shared" si="20"/>
        <v>845082-WOLND-S</v>
      </c>
      <c r="N1311" s="180">
        <v>7048652893864</v>
      </c>
    </row>
    <row r="1312" spans="1:14" ht="15.75">
      <c r="A1312" s="102" t="s">
        <v>2526</v>
      </c>
      <c r="B1312" s="113">
        <v>7048652893857</v>
      </c>
      <c r="K1312" s="140">
        <v>845082</v>
      </c>
      <c r="L1312" t="s">
        <v>1676</v>
      </c>
      <c r="M1312" s="102" t="str">
        <f t="shared" si="20"/>
        <v>845082-WOLND-M</v>
      </c>
      <c r="N1312" s="180">
        <v>7048652893857</v>
      </c>
    </row>
    <row r="1313" spans="1:14" ht="15.75">
      <c r="A1313" s="102" t="s">
        <v>2527</v>
      </c>
      <c r="B1313" s="113">
        <v>7048652893840</v>
      </c>
      <c r="K1313" s="140">
        <v>845082</v>
      </c>
      <c r="L1313" t="s">
        <v>1677</v>
      </c>
      <c r="M1313" s="102" t="str">
        <f t="shared" si="20"/>
        <v>845082-WOLND-L</v>
      </c>
      <c r="N1313" s="180">
        <v>7048652893840</v>
      </c>
    </row>
    <row r="1314" spans="1:14" ht="15.75">
      <c r="A1314" s="102" t="s">
        <v>3130</v>
      </c>
      <c r="B1314" s="113">
        <v>7048652540164</v>
      </c>
      <c r="K1314" s="140">
        <v>845086</v>
      </c>
      <c r="L1314" t="s">
        <v>3006</v>
      </c>
      <c r="M1314" s="102" t="str">
        <f t="shared" si="20"/>
        <v>845086-GSGMC-M</v>
      </c>
      <c r="N1314" s="180">
        <v>7048652540164</v>
      </c>
    </row>
    <row r="1315" spans="1:14" ht="15.75">
      <c r="A1315" s="102" t="s">
        <v>3131</v>
      </c>
      <c r="B1315" s="113">
        <v>7048652540157</v>
      </c>
      <c r="K1315" s="140">
        <v>845086</v>
      </c>
      <c r="L1315" t="s">
        <v>3007</v>
      </c>
      <c r="M1315" s="102" t="str">
        <f t="shared" si="20"/>
        <v>845086-GSGMC-L</v>
      </c>
      <c r="N1315" s="180">
        <v>7048652540157</v>
      </c>
    </row>
    <row r="1316" spans="1:14" ht="15.75">
      <c r="A1316" s="102" t="s">
        <v>804</v>
      </c>
      <c r="B1316" s="113">
        <v>7048652274564</v>
      </c>
      <c r="K1316" s="140">
        <v>845086</v>
      </c>
      <c r="L1316" t="s">
        <v>423</v>
      </c>
      <c r="M1316" s="102" t="str">
        <f t="shared" si="20"/>
        <v>845086-MBLCK-M</v>
      </c>
      <c r="N1316" s="180">
        <v>7048652274564</v>
      </c>
    </row>
    <row r="1317" spans="1:14" ht="15.75">
      <c r="A1317" s="102" t="s">
        <v>805</v>
      </c>
      <c r="B1317" s="113">
        <v>7048652274557</v>
      </c>
      <c r="K1317" s="140">
        <v>845086</v>
      </c>
      <c r="L1317" t="s">
        <v>424</v>
      </c>
      <c r="M1317" s="102" t="str">
        <f t="shared" si="20"/>
        <v>845086-MBLCK-L</v>
      </c>
      <c r="N1317" s="180">
        <v>7048652274557</v>
      </c>
    </row>
    <row r="1318" spans="1:14" ht="15.75">
      <c r="A1318" s="102" t="s">
        <v>806</v>
      </c>
      <c r="B1318" s="113">
        <v>7048652274588</v>
      </c>
      <c r="K1318" s="140">
        <v>845086</v>
      </c>
      <c r="L1318" t="s">
        <v>509</v>
      </c>
      <c r="M1318" s="102" t="str">
        <f t="shared" si="20"/>
        <v>845086-MSLGY-M</v>
      </c>
      <c r="N1318" s="180">
        <v>7048652274588</v>
      </c>
    </row>
    <row r="1319" spans="1:14" ht="15.75">
      <c r="A1319" s="102" t="s">
        <v>807</v>
      </c>
      <c r="B1319" s="113">
        <v>7048652274571</v>
      </c>
      <c r="K1319" s="140">
        <v>845086</v>
      </c>
      <c r="L1319" t="s">
        <v>510</v>
      </c>
      <c r="M1319" s="102" t="str">
        <f t="shared" si="20"/>
        <v>845086-MSLGY-L</v>
      </c>
      <c r="N1319" s="180">
        <v>7048652274571</v>
      </c>
    </row>
    <row r="1320" spans="1:14" ht="15.75">
      <c r="A1320" s="102" t="s">
        <v>808</v>
      </c>
      <c r="B1320" s="113">
        <v>7048652274601</v>
      </c>
      <c r="K1320" s="140">
        <v>845086</v>
      </c>
      <c r="L1320" t="s">
        <v>482</v>
      </c>
      <c r="M1320" s="102" t="str">
        <f t="shared" si="20"/>
        <v>845086-MWHTE-M</v>
      </c>
      <c r="N1320" s="180">
        <v>7048652274601</v>
      </c>
    </row>
    <row r="1321" spans="1:14" ht="15.75">
      <c r="A1321" s="102" t="s">
        <v>809</v>
      </c>
      <c r="B1321" s="113">
        <v>7048652274595</v>
      </c>
      <c r="K1321" s="140">
        <v>845086</v>
      </c>
      <c r="L1321" t="s">
        <v>483</v>
      </c>
      <c r="M1321" s="102" t="str">
        <f t="shared" si="20"/>
        <v>845086-MWHTE-L</v>
      </c>
      <c r="N1321" s="180">
        <v>7048652274595</v>
      </c>
    </row>
    <row r="1322" spans="1:14" ht="15.75">
      <c r="A1322" s="102" t="s">
        <v>1196</v>
      </c>
      <c r="B1322" s="113">
        <v>7048652767349</v>
      </c>
      <c r="K1322" s="140">
        <v>845091</v>
      </c>
      <c r="L1322" t="s">
        <v>1072</v>
      </c>
      <c r="M1322" s="102" t="str">
        <f t="shared" si="20"/>
        <v>845091-DPUMC-SM</v>
      </c>
      <c r="N1322" s="180">
        <v>7048652767349</v>
      </c>
    </row>
    <row r="1323" spans="1:14" ht="15.75">
      <c r="A1323" s="102" t="s">
        <v>1197</v>
      </c>
      <c r="B1323" s="113">
        <v>7048652767332</v>
      </c>
      <c r="K1323" s="140">
        <v>845091</v>
      </c>
      <c r="L1323" t="s">
        <v>1073</v>
      </c>
      <c r="M1323" s="102" t="str">
        <f t="shared" si="20"/>
        <v>845091-DPUMC-ML</v>
      </c>
      <c r="N1323" s="180">
        <v>7048652767332</v>
      </c>
    </row>
    <row r="1324" spans="1:14" ht="15.75">
      <c r="A1324" s="102" t="s">
        <v>1198</v>
      </c>
      <c r="B1324" s="113">
        <v>7048652767325</v>
      </c>
      <c r="K1324" s="140">
        <v>845091</v>
      </c>
      <c r="L1324" t="s">
        <v>1074</v>
      </c>
      <c r="M1324" s="102" t="str">
        <f t="shared" si="20"/>
        <v>845091-DPUMC-LXL</v>
      </c>
      <c r="N1324" s="180">
        <v>7048652767325</v>
      </c>
    </row>
    <row r="1325" spans="1:14" ht="15.75">
      <c r="A1325" s="102" t="s">
        <v>810</v>
      </c>
      <c r="B1325" s="113">
        <v>7048652274755</v>
      </c>
      <c r="K1325" s="140">
        <v>845091</v>
      </c>
      <c r="L1325" t="s">
        <v>171</v>
      </c>
      <c r="M1325" s="102" t="str">
        <f t="shared" si="20"/>
        <v>845091-DTBLK-SM</v>
      </c>
      <c r="N1325" s="180">
        <v>7048652274755</v>
      </c>
    </row>
    <row r="1326" spans="1:14" ht="15.75">
      <c r="A1326" s="102" t="s">
        <v>811</v>
      </c>
      <c r="B1326" s="113">
        <v>7048652274748</v>
      </c>
      <c r="K1326" s="140">
        <v>845091</v>
      </c>
      <c r="L1326" t="s">
        <v>172</v>
      </c>
      <c r="M1326" s="102" t="str">
        <f t="shared" si="20"/>
        <v>845091-DTBLK-ML</v>
      </c>
      <c r="N1326" s="180">
        <v>7048652274748</v>
      </c>
    </row>
    <row r="1327" spans="1:14" ht="15.75">
      <c r="A1327" s="102" t="s">
        <v>812</v>
      </c>
      <c r="B1327" s="113">
        <v>7048652274731</v>
      </c>
      <c r="K1327" s="140">
        <v>845091</v>
      </c>
      <c r="L1327" t="s">
        <v>173</v>
      </c>
      <c r="M1327" s="102" t="str">
        <f t="shared" si="20"/>
        <v>845091-DTBLK-LXL</v>
      </c>
      <c r="N1327" s="180">
        <v>7048652274731</v>
      </c>
    </row>
    <row r="1328" spans="1:14" ht="15.75">
      <c r="A1328" s="102" t="s">
        <v>813</v>
      </c>
      <c r="B1328" s="113">
        <v>7048652661272</v>
      </c>
      <c r="K1328" s="140">
        <v>845091</v>
      </c>
      <c r="L1328" t="s">
        <v>511</v>
      </c>
      <c r="M1328" s="102" t="str">
        <f t="shared" si="20"/>
        <v>845091-GCHOR-SM</v>
      </c>
      <c r="N1328" s="180">
        <v>7048652661272</v>
      </c>
    </row>
    <row r="1329" spans="1:14" ht="15.75">
      <c r="A1329" s="102" t="s">
        <v>814</v>
      </c>
      <c r="B1329" s="113">
        <v>7048652661265</v>
      </c>
      <c r="K1329" s="140">
        <v>845091</v>
      </c>
      <c r="L1329" t="s">
        <v>512</v>
      </c>
      <c r="M1329" s="102" t="str">
        <f t="shared" si="20"/>
        <v>845091-GCHOR-ML</v>
      </c>
      <c r="N1329" s="180">
        <v>7048652661265</v>
      </c>
    </row>
    <row r="1330" spans="1:14" ht="15.75">
      <c r="A1330" s="102" t="s">
        <v>815</v>
      </c>
      <c r="B1330" s="113">
        <v>7048652661258</v>
      </c>
      <c r="K1330" s="140">
        <v>845091</v>
      </c>
      <c r="L1330" t="s">
        <v>513</v>
      </c>
      <c r="M1330" s="102" t="str">
        <f t="shared" si="20"/>
        <v>845091-GCHOR-LXL</v>
      </c>
      <c r="N1330" s="180">
        <v>7048652661258</v>
      </c>
    </row>
    <row r="1331" spans="1:14" ht="15.75">
      <c r="A1331" s="102" t="s">
        <v>816</v>
      </c>
      <c r="B1331" s="113">
        <v>7048652543301</v>
      </c>
      <c r="K1331" s="140">
        <v>845091</v>
      </c>
      <c r="L1331" t="s">
        <v>174</v>
      </c>
      <c r="M1331" s="102" t="str">
        <f t="shared" si="20"/>
        <v>845091-GFRED-SM</v>
      </c>
      <c r="N1331" s="180">
        <v>7048652543301</v>
      </c>
    </row>
    <row r="1332" spans="1:14" ht="15.75">
      <c r="A1332" s="102" t="s">
        <v>817</v>
      </c>
      <c r="B1332" s="113">
        <v>7048652543295</v>
      </c>
      <c r="K1332" s="140">
        <v>845091</v>
      </c>
      <c r="L1332" t="s">
        <v>176</v>
      </c>
      <c r="M1332" s="102" t="str">
        <f t="shared" si="20"/>
        <v>845091-GFRED-ML</v>
      </c>
      <c r="N1332" s="180">
        <v>7048652543295</v>
      </c>
    </row>
    <row r="1333" spans="1:14" ht="15.75">
      <c r="A1333" s="102" t="s">
        <v>818</v>
      </c>
      <c r="B1333" s="113">
        <v>7048652543288</v>
      </c>
      <c r="K1333" s="140">
        <v>845091</v>
      </c>
      <c r="L1333" t="s">
        <v>177</v>
      </c>
      <c r="M1333" s="102" t="str">
        <f t="shared" si="20"/>
        <v>845091-GFRED-LXL</v>
      </c>
      <c r="N1333" s="180">
        <v>7048652543288</v>
      </c>
    </row>
    <row r="1334" spans="1:14" ht="15.75">
      <c r="A1334" s="102" t="s">
        <v>819</v>
      </c>
      <c r="B1334" s="113">
        <v>7048652661302</v>
      </c>
      <c r="K1334" s="140">
        <v>845091</v>
      </c>
      <c r="L1334" t="s">
        <v>514</v>
      </c>
      <c r="M1334" s="102" t="str">
        <f t="shared" si="20"/>
        <v>845091-GLIAQM-SM</v>
      </c>
      <c r="N1334" s="180">
        <v>7048652661302</v>
      </c>
    </row>
    <row r="1335" spans="1:14" ht="15.75">
      <c r="A1335" s="102" t="s">
        <v>820</v>
      </c>
      <c r="B1335" s="113">
        <v>7048652661296</v>
      </c>
      <c r="K1335" s="140">
        <v>845091</v>
      </c>
      <c r="L1335" t="s">
        <v>515</v>
      </c>
      <c r="M1335" s="102" t="str">
        <f t="shared" si="20"/>
        <v>845091-GLIAQM-ML</v>
      </c>
      <c r="N1335" s="180">
        <v>7048652661296</v>
      </c>
    </row>
    <row r="1336" spans="1:14" ht="15.75">
      <c r="A1336" s="102" t="s">
        <v>821</v>
      </c>
      <c r="B1336" s="113">
        <v>7048652661289</v>
      </c>
      <c r="K1336" s="140">
        <v>845091</v>
      </c>
      <c r="L1336" t="s">
        <v>516</v>
      </c>
      <c r="M1336" s="102" t="str">
        <f t="shared" si="20"/>
        <v>845091-GLIAQM-LXL</v>
      </c>
      <c r="N1336" s="180">
        <v>7048652661289</v>
      </c>
    </row>
    <row r="1337" spans="1:14" ht="15.75">
      <c r="A1337" s="102" t="s">
        <v>822</v>
      </c>
      <c r="B1337" s="113">
        <v>7048652274786</v>
      </c>
      <c r="K1337" s="140">
        <v>845091</v>
      </c>
      <c r="L1337" t="s">
        <v>178</v>
      </c>
      <c r="M1337" s="102" t="str">
        <f t="shared" si="20"/>
        <v>845091-GSWHT-SM</v>
      </c>
      <c r="N1337" s="180">
        <v>7048652274786</v>
      </c>
    </row>
    <row r="1338" spans="1:14" ht="15.75">
      <c r="A1338" s="102" t="s">
        <v>823</v>
      </c>
      <c r="B1338" s="113">
        <v>7048652274779</v>
      </c>
      <c r="K1338" s="140">
        <v>845091</v>
      </c>
      <c r="L1338" t="s">
        <v>179</v>
      </c>
      <c r="M1338" s="102" t="str">
        <f t="shared" si="20"/>
        <v>845091-GSWHT-ML</v>
      </c>
      <c r="N1338" s="180">
        <v>7048652274779</v>
      </c>
    </row>
    <row r="1339" spans="1:14" ht="15.75">
      <c r="A1339" s="102" t="s">
        <v>824</v>
      </c>
      <c r="B1339" s="113">
        <v>7048652274762</v>
      </c>
      <c r="K1339" s="140">
        <v>845091</v>
      </c>
      <c r="L1339" t="s">
        <v>180</v>
      </c>
      <c r="M1339" s="102" t="str">
        <f t="shared" si="20"/>
        <v>845091-GSWHT-LXL</v>
      </c>
      <c r="N1339" s="180">
        <v>7048652274762</v>
      </c>
    </row>
    <row r="1340" spans="1:14" ht="15.75">
      <c r="A1340" s="102" t="s">
        <v>1199</v>
      </c>
      <c r="B1340" s="113">
        <v>7048652767370</v>
      </c>
      <c r="K1340" s="140">
        <v>845091</v>
      </c>
      <c r="L1340" t="s">
        <v>1075</v>
      </c>
      <c r="M1340" s="102" t="str">
        <f t="shared" si="20"/>
        <v>845091-MBUOE-SM</v>
      </c>
      <c r="N1340" s="180">
        <v>7048652767370</v>
      </c>
    </row>
    <row r="1341" spans="1:14" ht="15.75">
      <c r="A1341" s="102" t="s">
        <v>1200</v>
      </c>
      <c r="B1341" s="113">
        <v>7048652767363</v>
      </c>
      <c r="K1341" s="140">
        <v>845091</v>
      </c>
      <c r="L1341" t="s">
        <v>1076</v>
      </c>
      <c r="M1341" s="102" t="str">
        <f t="shared" si="20"/>
        <v>845091-MBUOE-ML</v>
      </c>
      <c r="N1341" s="180">
        <v>7048652767363</v>
      </c>
    </row>
    <row r="1342" spans="1:14" ht="15.75">
      <c r="A1342" s="102" t="s">
        <v>1201</v>
      </c>
      <c r="B1342" s="113">
        <v>7048652767356</v>
      </c>
      <c r="K1342" s="140">
        <v>845091</v>
      </c>
      <c r="L1342" t="s">
        <v>1077</v>
      </c>
      <c r="M1342" s="102" t="str">
        <f t="shared" si="20"/>
        <v>845091-MBUOE-LXL</v>
      </c>
      <c r="N1342" s="180">
        <v>7048652767356</v>
      </c>
    </row>
    <row r="1343" spans="1:14" ht="15.75">
      <c r="A1343" s="102" t="s">
        <v>825</v>
      </c>
      <c r="B1343" s="113">
        <v>7048652543332</v>
      </c>
      <c r="K1343" s="140">
        <v>845091</v>
      </c>
      <c r="L1343" t="s">
        <v>517</v>
      </c>
      <c r="M1343" s="102" t="str">
        <f t="shared" si="20"/>
        <v>845091-MFGMC-SM</v>
      </c>
      <c r="N1343" s="180">
        <v>7048652543332</v>
      </c>
    </row>
    <row r="1344" spans="1:14" ht="15.75">
      <c r="A1344" s="102" t="s">
        <v>826</v>
      </c>
      <c r="B1344" s="113">
        <v>7048652543325</v>
      </c>
      <c r="K1344" s="140">
        <v>845091</v>
      </c>
      <c r="L1344" t="s">
        <v>518</v>
      </c>
      <c r="M1344" s="102" t="str">
        <f t="shared" si="20"/>
        <v>845091-MFGMC-ML</v>
      </c>
      <c r="N1344" s="180">
        <v>7048652543325</v>
      </c>
    </row>
    <row r="1345" spans="1:14" ht="15.75">
      <c r="A1345" s="102" t="s">
        <v>827</v>
      </c>
      <c r="B1345" s="113">
        <v>7048652543318</v>
      </c>
      <c r="K1345" s="140">
        <v>845091</v>
      </c>
      <c r="L1345" t="s">
        <v>519</v>
      </c>
      <c r="M1345" s="102" t="str">
        <f t="shared" si="20"/>
        <v>845091-MFGMC-LXL</v>
      </c>
      <c r="N1345" s="180">
        <v>7048652543318</v>
      </c>
    </row>
    <row r="1346" spans="1:14" ht="15.75">
      <c r="A1346" s="102" t="s">
        <v>1202</v>
      </c>
      <c r="B1346" s="113">
        <v>7048652767400</v>
      </c>
      <c r="K1346" s="140">
        <v>845091</v>
      </c>
      <c r="L1346" t="s">
        <v>1061</v>
      </c>
      <c r="M1346" s="102" t="str">
        <f t="shared" si="20"/>
        <v>845091-MFLUO-SM</v>
      </c>
      <c r="N1346" s="180">
        <v>7048652767400</v>
      </c>
    </row>
    <row r="1347" spans="1:14" ht="15.75">
      <c r="A1347" s="102" t="s">
        <v>1203</v>
      </c>
      <c r="B1347" s="113">
        <v>7048652767394</v>
      </c>
      <c r="K1347" s="140">
        <v>845091</v>
      </c>
      <c r="L1347" t="s">
        <v>1078</v>
      </c>
      <c r="M1347" s="102" t="str">
        <f t="shared" ref="M1347:M1410" si="21">CONCATENATE(K1347,"-",L1347)</f>
        <v>845091-MFLUO-ML</v>
      </c>
      <c r="N1347" s="180">
        <v>7048652767394</v>
      </c>
    </row>
    <row r="1348" spans="1:14" ht="15.75">
      <c r="A1348" s="102" t="s">
        <v>1204</v>
      </c>
      <c r="B1348" s="113">
        <v>7048652767387</v>
      </c>
      <c r="K1348" s="140">
        <v>845091</v>
      </c>
      <c r="L1348" t="s">
        <v>1079</v>
      </c>
      <c r="M1348" s="102" t="str">
        <f t="shared" si="21"/>
        <v>845091-MFLUO-LXL</v>
      </c>
      <c r="N1348" s="180">
        <v>7048652767387</v>
      </c>
    </row>
    <row r="1349" spans="1:14" ht="15.75">
      <c r="A1349" s="102" t="s">
        <v>828</v>
      </c>
      <c r="B1349" s="113">
        <v>7048652661333</v>
      </c>
      <c r="K1349" s="140">
        <v>845091</v>
      </c>
      <c r="L1349" t="s">
        <v>216</v>
      </c>
      <c r="M1349" s="102" t="str">
        <f t="shared" si="21"/>
        <v>845091-MNGRY-SM</v>
      </c>
      <c r="N1349" s="180">
        <v>7048652661333</v>
      </c>
    </row>
    <row r="1350" spans="1:14" ht="15.75">
      <c r="A1350" s="102" t="s">
        <v>829</v>
      </c>
      <c r="B1350" s="113">
        <v>7048652661326</v>
      </c>
      <c r="K1350" s="140">
        <v>845091</v>
      </c>
      <c r="L1350" t="s">
        <v>218</v>
      </c>
      <c r="M1350" s="102" t="str">
        <f t="shared" si="21"/>
        <v>845091-MNGRY-ML</v>
      </c>
      <c r="N1350" s="180">
        <v>7048652661326</v>
      </c>
    </row>
    <row r="1351" spans="1:14" ht="15.75">
      <c r="A1351" s="102" t="s">
        <v>830</v>
      </c>
      <c r="B1351" s="113">
        <v>7048652661319</v>
      </c>
      <c r="K1351" s="140">
        <v>845091</v>
      </c>
      <c r="L1351" t="s">
        <v>219</v>
      </c>
      <c r="M1351" s="102" t="str">
        <f t="shared" si="21"/>
        <v>845091-MNGRY-LXL</v>
      </c>
      <c r="N1351" s="180">
        <v>7048652661319</v>
      </c>
    </row>
    <row r="1352" spans="1:14" ht="15.75">
      <c r="A1352" s="102" t="s">
        <v>831</v>
      </c>
      <c r="B1352" s="113">
        <v>7048652338488</v>
      </c>
      <c r="K1352" s="140">
        <v>845091</v>
      </c>
      <c r="L1352" t="s">
        <v>520</v>
      </c>
      <c r="M1352" s="102" t="str">
        <f t="shared" si="21"/>
        <v>845091-NAYME-SM</v>
      </c>
      <c r="N1352" s="180">
        <v>7048652338488</v>
      </c>
    </row>
    <row r="1353" spans="1:14" ht="15.75">
      <c r="A1353" s="102" t="s">
        <v>832</v>
      </c>
      <c r="B1353" s="113">
        <v>7048652338471</v>
      </c>
      <c r="K1353" s="140">
        <v>845091</v>
      </c>
      <c r="L1353" t="s">
        <v>521</v>
      </c>
      <c r="M1353" s="102" t="str">
        <f t="shared" si="21"/>
        <v>845091-NAYME-ML</v>
      </c>
      <c r="N1353" s="180">
        <v>7048652338471</v>
      </c>
    </row>
    <row r="1354" spans="1:14" ht="15.75">
      <c r="A1354" s="102" t="s">
        <v>833</v>
      </c>
      <c r="B1354" s="113">
        <v>7048652338464</v>
      </c>
      <c r="K1354" s="140">
        <v>845091</v>
      </c>
      <c r="L1354" t="s">
        <v>522</v>
      </c>
      <c r="M1354" s="102" t="str">
        <f t="shared" si="21"/>
        <v>845091-NAYME-LXL</v>
      </c>
      <c r="N1354" s="180">
        <v>7048652338464</v>
      </c>
    </row>
    <row r="1355" spans="1:14" ht="15.75">
      <c r="A1355" s="102" t="s">
        <v>2528</v>
      </c>
      <c r="B1355" s="113">
        <v>7048652892409</v>
      </c>
      <c r="K1355" s="140">
        <v>845091</v>
      </c>
      <c r="L1355" t="s">
        <v>1678</v>
      </c>
      <c r="M1355" s="102" t="str">
        <f t="shared" si="21"/>
        <v>845091-NEOBL-SM</v>
      </c>
      <c r="N1355" s="180">
        <v>7048652892409</v>
      </c>
    </row>
    <row r="1356" spans="1:14" ht="15.75">
      <c r="A1356" s="102" t="s">
        <v>2529</v>
      </c>
      <c r="B1356" s="113">
        <v>7048652892393</v>
      </c>
      <c r="K1356" s="140">
        <v>845091</v>
      </c>
      <c r="L1356" t="s">
        <v>1680</v>
      </c>
      <c r="M1356" s="102" t="str">
        <f t="shared" si="21"/>
        <v>845091-NEOBL-ML</v>
      </c>
      <c r="N1356" s="180">
        <v>7048652892393</v>
      </c>
    </row>
    <row r="1357" spans="1:14" ht="15.75">
      <c r="A1357" s="102" t="s">
        <v>2530</v>
      </c>
      <c r="B1357" s="113">
        <v>7048652892386</v>
      </c>
      <c r="K1357" s="140">
        <v>845091</v>
      </c>
      <c r="L1357" t="s">
        <v>1681</v>
      </c>
      <c r="M1357" s="102" t="str">
        <f t="shared" si="21"/>
        <v>845091-NEOBL-LXL</v>
      </c>
      <c r="N1357" s="180">
        <v>7048652892386</v>
      </c>
    </row>
    <row r="1358" spans="1:14" ht="15.75">
      <c r="A1358" s="102" t="s">
        <v>2531</v>
      </c>
      <c r="B1358" s="113">
        <v>7048652892430</v>
      </c>
      <c r="K1358" s="140">
        <v>845091</v>
      </c>
      <c r="L1358" t="s">
        <v>1682</v>
      </c>
      <c r="M1358" s="102" t="str">
        <f t="shared" si="21"/>
        <v>845091-NEOPI-SM</v>
      </c>
      <c r="N1358" s="180">
        <v>7048652892430</v>
      </c>
    </row>
    <row r="1359" spans="1:14" ht="15.75">
      <c r="A1359" s="102" t="s">
        <v>2532</v>
      </c>
      <c r="B1359" s="113">
        <v>7048652892423</v>
      </c>
      <c r="K1359" s="140">
        <v>845091</v>
      </c>
      <c r="L1359" t="s">
        <v>1684</v>
      </c>
      <c r="M1359" s="102" t="str">
        <f t="shared" si="21"/>
        <v>845091-NEOPI-ML</v>
      </c>
      <c r="N1359" s="180">
        <v>7048652892423</v>
      </c>
    </row>
    <row r="1360" spans="1:14" ht="15.75">
      <c r="A1360" s="102" t="s">
        <v>2533</v>
      </c>
      <c r="B1360" s="113">
        <v>7048652892416</v>
      </c>
      <c r="K1360" s="140">
        <v>845091</v>
      </c>
      <c r="L1360" t="s">
        <v>1685</v>
      </c>
      <c r="M1360" s="102" t="str">
        <f t="shared" si="21"/>
        <v>845091-NEOPI-LXL</v>
      </c>
      <c r="N1360" s="180">
        <v>7048652892416</v>
      </c>
    </row>
    <row r="1361" spans="1:14" ht="15.75">
      <c r="A1361" s="102" t="s">
        <v>834</v>
      </c>
      <c r="B1361" s="113">
        <v>7048652274816</v>
      </c>
      <c r="K1361" s="140">
        <v>845091</v>
      </c>
      <c r="L1361" t="s">
        <v>523</v>
      </c>
      <c r="M1361" s="102" t="str">
        <f t="shared" si="21"/>
        <v>845091-RBLUE-SM</v>
      </c>
      <c r="N1361" s="180">
        <v>7048652274816</v>
      </c>
    </row>
    <row r="1362" spans="1:14" ht="15.75">
      <c r="A1362" s="102" t="s">
        <v>835</v>
      </c>
      <c r="B1362" s="113">
        <v>7048652274809</v>
      </c>
      <c r="K1362" s="140">
        <v>845091</v>
      </c>
      <c r="L1362" t="s">
        <v>524</v>
      </c>
      <c r="M1362" s="102" t="str">
        <f t="shared" si="21"/>
        <v>845091-RBLUE-ML</v>
      </c>
      <c r="N1362" s="180">
        <v>7048652274809</v>
      </c>
    </row>
    <row r="1363" spans="1:14" ht="15.75">
      <c r="A1363" s="102" t="s">
        <v>836</v>
      </c>
      <c r="B1363" s="113">
        <v>7048652274793</v>
      </c>
      <c r="K1363" s="140">
        <v>845091</v>
      </c>
      <c r="L1363" t="s">
        <v>525</v>
      </c>
      <c r="M1363" s="102" t="str">
        <f t="shared" si="21"/>
        <v>845091-RBLUE-LXL</v>
      </c>
      <c r="N1363" s="180">
        <v>7048652274793</v>
      </c>
    </row>
    <row r="1364" spans="1:14" ht="15.75">
      <c r="A1364" s="102" t="s">
        <v>837</v>
      </c>
      <c r="B1364" s="113">
        <v>7048652274847</v>
      </c>
      <c r="K1364" s="140">
        <v>845091</v>
      </c>
      <c r="L1364" t="s">
        <v>526</v>
      </c>
      <c r="M1364" s="102" t="str">
        <f t="shared" si="21"/>
        <v>845091-SHRED-SM</v>
      </c>
      <c r="N1364" s="180">
        <v>7048652274847</v>
      </c>
    </row>
    <row r="1365" spans="1:14" ht="15.75">
      <c r="A1365" s="102" t="s">
        <v>838</v>
      </c>
      <c r="B1365" s="113">
        <v>7048652274830</v>
      </c>
      <c r="K1365" s="140">
        <v>845091</v>
      </c>
      <c r="L1365" t="s">
        <v>527</v>
      </c>
      <c r="M1365" s="102" t="str">
        <f t="shared" si="21"/>
        <v>845091-SHRED-ML</v>
      </c>
      <c r="N1365" s="180">
        <v>7048652274830</v>
      </c>
    </row>
    <row r="1366" spans="1:14" ht="15.75">
      <c r="A1366" s="102" t="s">
        <v>839</v>
      </c>
      <c r="B1366" s="113">
        <v>7048652274823</v>
      </c>
      <c r="K1366" s="140">
        <v>845091</v>
      </c>
      <c r="L1366" t="s">
        <v>528</v>
      </c>
      <c r="M1366" s="102" t="str">
        <f t="shared" si="21"/>
        <v>845091-SHRED-LXL</v>
      </c>
      <c r="N1366" s="180">
        <v>7048652274823</v>
      </c>
    </row>
    <row r="1367" spans="1:14" ht="15.75">
      <c r="A1367" s="102" t="s">
        <v>2534</v>
      </c>
      <c r="B1367" s="113">
        <v>7048652892461</v>
      </c>
      <c r="K1367" s="140">
        <v>845091</v>
      </c>
      <c r="L1367" t="s">
        <v>1497</v>
      </c>
      <c r="M1367" s="102" t="str">
        <f t="shared" si="21"/>
        <v>845091-WOLND-SM</v>
      </c>
      <c r="N1367" s="180">
        <v>7048652892461</v>
      </c>
    </row>
    <row r="1368" spans="1:14" ht="15.75">
      <c r="A1368" s="102" t="s">
        <v>2535</v>
      </c>
      <c r="B1368" s="113">
        <v>7048652892454</v>
      </c>
      <c r="K1368" s="140">
        <v>845091</v>
      </c>
      <c r="L1368" t="s">
        <v>1498</v>
      </c>
      <c r="M1368" s="102" t="str">
        <f t="shared" si="21"/>
        <v>845091-WOLND-ML</v>
      </c>
      <c r="N1368" s="180">
        <v>7048652892454</v>
      </c>
    </row>
    <row r="1369" spans="1:14" ht="15.75">
      <c r="A1369" s="102" t="s">
        <v>2536</v>
      </c>
      <c r="B1369" s="113">
        <v>7048652892447</v>
      </c>
      <c r="K1369" s="140">
        <v>845091</v>
      </c>
      <c r="L1369" t="s">
        <v>1499</v>
      </c>
      <c r="M1369" s="102" t="str">
        <f t="shared" si="21"/>
        <v>845091-WOLND-LXL</v>
      </c>
      <c r="N1369" s="180">
        <v>7048652892447</v>
      </c>
    </row>
    <row r="1370" spans="1:14" ht="15.75">
      <c r="A1370" s="102" t="s">
        <v>1205</v>
      </c>
      <c r="B1370" s="113">
        <v>7048652767431</v>
      </c>
      <c r="K1370" s="140">
        <v>845103</v>
      </c>
      <c r="L1370" t="s">
        <v>357</v>
      </c>
      <c r="M1370" s="102" t="str">
        <f t="shared" si="21"/>
        <v>845103-BGRRG-SM</v>
      </c>
      <c r="N1370" s="180">
        <v>7048652767431</v>
      </c>
    </row>
    <row r="1371" spans="1:14" ht="15.75">
      <c r="A1371" s="102" t="s">
        <v>1206</v>
      </c>
      <c r="B1371" s="113">
        <v>7048652767424</v>
      </c>
      <c r="K1371" s="140">
        <v>845103</v>
      </c>
      <c r="L1371" t="s">
        <v>359</v>
      </c>
      <c r="M1371" s="102" t="str">
        <f t="shared" si="21"/>
        <v>845103-BGRRG-ML</v>
      </c>
      <c r="N1371" s="180">
        <v>7048652767424</v>
      </c>
    </row>
    <row r="1372" spans="1:14" ht="15.75">
      <c r="A1372" s="102" t="s">
        <v>1207</v>
      </c>
      <c r="B1372" s="113">
        <v>7048652767417</v>
      </c>
      <c r="K1372" s="140">
        <v>845103</v>
      </c>
      <c r="L1372" t="s">
        <v>360</v>
      </c>
      <c r="M1372" s="102" t="str">
        <f t="shared" si="21"/>
        <v>845103-BGRRG-LXL</v>
      </c>
      <c r="N1372" s="180">
        <v>7048652767417</v>
      </c>
    </row>
    <row r="1373" spans="1:14" ht="15.75">
      <c r="A1373" s="102" t="s">
        <v>1208</v>
      </c>
      <c r="B1373" s="113">
        <v>7048652767462</v>
      </c>
      <c r="K1373" s="140">
        <v>845103</v>
      </c>
      <c r="L1373" t="s">
        <v>1046</v>
      </c>
      <c r="M1373" s="102" t="str">
        <f t="shared" si="21"/>
        <v>845103-BRWHT-SM</v>
      </c>
      <c r="N1373" s="180">
        <v>7048652767462</v>
      </c>
    </row>
    <row r="1374" spans="1:14" ht="15.75">
      <c r="A1374" s="102" t="s">
        <v>1209</v>
      </c>
      <c r="B1374" s="113">
        <v>7048652767455</v>
      </c>
      <c r="K1374" s="140">
        <v>845103</v>
      </c>
      <c r="L1374" t="s">
        <v>1047</v>
      </c>
      <c r="M1374" s="102" t="str">
        <f t="shared" si="21"/>
        <v>845103-BRWHT-ML</v>
      </c>
      <c r="N1374" s="180">
        <v>7048652767455</v>
      </c>
    </row>
    <row r="1375" spans="1:14" ht="15.75">
      <c r="A1375" s="102" t="s">
        <v>1210</v>
      </c>
      <c r="B1375" s="113">
        <v>7048652767448</v>
      </c>
      <c r="K1375" s="140">
        <v>845103</v>
      </c>
      <c r="L1375" t="s">
        <v>1048</v>
      </c>
      <c r="M1375" s="102" t="str">
        <f t="shared" si="21"/>
        <v>845103-BRWHT-LXL</v>
      </c>
      <c r="N1375" s="180">
        <v>7048652767448</v>
      </c>
    </row>
    <row r="1376" spans="1:14" ht="15.75">
      <c r="A1376" s="102" t="s">
        <v>2537</v>
      </c>
      <c r="B1376" s="113">
        <v>7048652892676</v>
      </c>
      <c r="K1376" s="140">
        <v>845103</v>
      </c>
      <c r="L1376" t="s">
        <v>1484</v>
      </c>
      <c r="M1376" s="102" t="str">
        <f t="shared" si="21"/>
        <v>845103-DUSK-SM</v>
      </c>
      <c r="N1376" s="180">
        <v>7048652892676</v>
      </c>
    </row>
    <row r="1377" spans="1:14" ht="15.75">
      <c r="A1377" s="102" t="s">
        <v>2538</v>
      </c>
      <c r="B1377" s="113">
        <v>7048652892669</v>
      </c>
      <c r="K1377" s="140">
        <v>845103</v>
      </c>
      <c r="L1377" t="s">
        <v>1485</v>
      </c>
      <c r="M1377" s="102" t="str">
        <f t="shared" si="21"/>
        <v>845103-DUSK-ML</v>
      </c>
      <c r="N1377" s="180">
        <v>7048652892669</v>
      </c>
    </row>
    <row r="1378" spans="1:14" ht="15.75">
      <c r="A1378" s="102" t="s">
        <v>2539</v>
      </c>
      <c r="B1378" s="113">
        <v>7048652892652</v>
      </c>
      <c r="K1378" s="140">
        <v>845103</v>
      </c>
      <c r="L1378" t="s">
        <v>1486</v>
      </c>
      <c r="M1378" s="102" t="str">
        <f t="shared" si="21"/>
        <v>845103-DUSK-LXL</v>
      </c>
      <c r="N1378" s="180">
        <v>7048652892652</v>
      </c>
    </row>
    <row r="1379" spans="1:14" ht="15.75">
      <c r="A1379" s="102" t="s">
        <v>3132</v>
      </c>
      <c r="B1379" s="113">
        <v>7048652540195</v>
      </c>
      <c r="K1379" s="140">
        <v>845103</v>
      </c>
      <c r="L1379" t="s">
        <v>529</v>
      </c>
      <c r="M1379" s="102" t="str">
        <f t="shared" si="21"/>
        <v>845103-GFGRN-SM</v>
      </c>
      <c r="N1379" s="180">
        <v>7048652540195</v>
      </c>
    </row>
    <row r="1380" spans="1:14" ht="15.75">
      <c r="A1380" s="102" t="s">
        <v>3133</v>
      </c>
      <c r="B1380" s="113">
        <v>7048652540188</v>
      </c>
      <c r="K1380" s="140">
        <v>845103</v>
      </c>
      <c r="L1380" t="s">
        <v>530</v>
      </c>
      <c r="M1380" s="102" t="str">
        <f t="shared" si="21"/>
        <v>845103-GFGRN-ML</v>
      </c>
      <c r="N1380" s="180">
        <v>7048652540188</v>
      </c>
    </row>
    <row r="1381" spans="1:14" ht="15.75">
      <c r="A1381" s="102" t="s">
        <v>3134</v>
      </c>
      <c r="B1381" s="113">
        <v>7048652540171</v>
      </c>
      <c r="K1381" s="140">
        <v>845103</v>
      </c>
      <c r="L1381" t="s">
        <v>531</v>
      </c>
      <c r="M1381" s="102" t="str">
        <f t="shared" si="21"/>
        <v>845103-GFGRN-LXL</v>
      </c>
      <c r="N1381" s="180">
        <v>7048652540171</v>
      </c>
    </row>
    <row r="1382" spans="1:14" ht="15.75">
      <c r="A1382" s="102" t="s">
        <v>2540</v>
      </c>
      <c r="B1382" s="113">
        <v>7048652892706</v>
      </c>
      <c r="K1382" s="140">
        <v>845103</v>
      </c>
      <c r="L1382" t="s">
        <v>1487</v>
      </c>
      <c r="M1382" s="102" t="str">
        <f t="shared" si="21"/>
        <v>845103-LAVA-SM</v>
      </c>
      <c r="N1382" s="180">
        <v>7048652892706</v>
      </c>
    </row>
    <row r="1383" spans="1:14" ht="15.75">
      <c r="A1383" s="102" t="s">
        <v>2541</v>
      </c>
      <c r="B1383" s="113">
        <v>7048652892690</v>
      </c>
      <c r="K1383" s="140">
        <v>845103</v>
      </c>
      <c r="L1383" t="s">
        <v>1488</v>
      </c>
      <c r="M1383" s="102" t="str">
        <f t="shared" si="21"/>
        <v>845103-LAVA-ML</v>
      </c>
      <c r="N1383" s="180">
        <v>7048652892690</v>
      </c>
    </row>
    <row r="1384" spans="1:14" ht="15.75">
      <c r="A1384" s="102" t="s">
        <v>2542</v>
      </c>
      <c r="B1384" s="113">
        <v>7048652892683</v>
      </c>
      <c r="K1384" s="140">
        <v>845103</v>
      </c>
      <c r="L1384" t="s">
        <v>1489</v>
      </c>
      <c r="M1384" s="102" t="str">
        <f t="shared" si="21"/>
        <v>845103-LAVA-LXL</v>
      </c>
      <c r="N1384" s="180">
        <v>7048652892683</v>
      </c>
    </row>
    <row r="1385" spans="1:14" ht="15.75">
      <c r="A1385" s="102" t="s">
        <v>2543</v>
      </c>
      <c r="B1385" s="113">
        <v>7048652892737</v>
      </c>
      <c r="K1385" s="140">
        <v>845103</v>
      </c>
      <c r="L1385" t="s">
        <v>1686</v>
      </c>
      <c r="M1385" s="102" t="str">
        <f t="shared" si="21"/>
        <v>845103-LILAM-SM</v>
      </c>
      <c r="N1385" s="180">
        <v>7048652892737</v>
      </c>
    </row>
    <row r="1386" spans="1:14" ht="15.75">
      <c r="A1386" s="102" t="s">
        <v>2544</v>
      </c>
      <c r="B1386" s="113">
        <v>7048652892720</v>
      </c>
      <c r="K1386" s="140">
        <v>845103</v>
      </c>
      <c r="L1386" t="s">
        <v>1687</v>
      </c>
      <c r="M1386" s="102" t="str">
        <f t="shared" si="21"/>
        <v>845103-LILAM-ML</v>
      </c>
      <c r="N1386" s="180">
        <v>7048652892720</v>
      </c>
    </row>
    <row r="1387" spans="1:14" ht="15.75">
      <c r="A1387" s="102" t="s">
        <v>2545</v>
      </c>
      <c r="B1387" s="113">
        <v>7048652892713</v>
      </c>
      <c r="K1387" s="140">
        <v>845103</v>
      </c>
      <c r="L1387" t="s">
        <v>1688</v>
      </c>
      <c r="M1387" s="102" t="str">
        <f t="shared" si="21"/>
        <v>845103-LILAM-LXL</v>
      </c>
      <c r="N1387" s="180">
        <v>7048652892713</v>
      </c>
    </row>
    <row r="1388" spans="1:14" ht="15.75">
      <c r="A1388" s="102" t="s">
        <v>840</v>
      </c>
      <c r="B1388" s="113">
        <v>7048652540225</v>
      </c>
      <c r="K1388" s="140">
        <v>845103</v>
      </c>
      <c r="L1388" t="s">
        <v>445</v>
      </c>
      <c r="M1388" s="102" t="str">
        <f t="shared" si="21"/>
        <v>845103-MBLCK-SM</v>
      </c>
      <c r="N1388" s="180">
        <v>7048652540225</v>
      </c>
    </row>
    <row r="1389" spans="1:14" ht="15.75">
      <c r="A1389" s="102" t="s">
        <v>841</v>
      </c>
      <c r="B1389" s="113">
        <v>7048652540218</v>
      </c>
      <c r="K1389" s="140">
        <v>845103</v>
      </c>
      <c r="L1389" t="s">
        <v>446</v>
      </c>
      <c r="M1389" s="102" t="str">
        <f t="shared" si="21"/>
        <v>845103-MBLCK-ML</v>
      </c>
      <c r="N1389" s="180">
        <v>7048652540218</v>
      </c>
    </row>
    <row r="1390" spans="1:14" ht="15.75">
      <c r="A1390" s="102" t="s">
        <v>842</v>
      </c>
      <c r="B1390" s="113">
        <v>7048652540201</v>
      </c>
      <c r="K1390" s="140">
        <v>845103</v>
      </c>
      <c r="L1390" t="s">
        <v>447</v>
      </c>
      <c r="M1390" s="102" t="str">
        <f t="shared" si="21"/>
        <v>845103-MBLCK-LXL</v>
      </c>
      <c r="N1390" s="180">
        <v>7048652540201</v>
      </c>
    </row>
    <row r="1391" spans="1:14" ht="15.75">
      <c r="A1391" s="102" t="s">
        <v>843</v>
      </c>
      <c r="B1391" s="113">
        <v>7048652661098</v>
      </c>
      <c r="K1391" s="140">
        <v>845103</v>
      </c>
      <c r="L1391" t="s">
        <v>221</v>
      </c>
      <c r="M1391" s="102" t="str">
        <f t="shared" si="21"/>
        <v>845103-MEAME-SM</v>
      </c>
      <c r="N1391" s="180">
        <v>7048652661098</v>
      </c>
    </row>
    <row r="1392" spans="1:14" ht="15.75">
      <c r="A1392" s="102" t="s">
        <v>844</v>
      </c>
      <c r="B1392" s="113">
        <v>7048652661081</v>
      </c>
      <c r="K1392" s="140">
        <v>845103</v>
      </c>
      <c r="L1392" t="s">
        <v>223</v>
      </c>
      <c r="M1392" s="102" t="str">
        <f t="shared" si="21"/>
        <v>845103-MEAME-ML</v>
      </c>
      <c r="N1392" s="180">
        <v>7048652661081</v>
      </c>
    </row>
    <row r="1393" spans="1:14" ht="15.75">
      <c r="A1393" s="102" t="s">
        <v>845</v>
      </c>
      <c r="B1393" s="113">
        <v>7048652661074</v>
      </c>
      <c r="K1393" s="140">
        <v>845103</v>
      </c>
      <c r="L1393" t="s">
        <v>224</v>
      </c>
      <c r="M1393" s="102" t="str">
        <f t="shared" si="21"/>
        <v>845103-MEAME-LXL</v>
      </c>
      <c r="N1393" s="180">
        <v>7048652661074</v>
      </c>
    </row>
    <row r="1394" spans="1:14" ht="15.75">
      <c r="A1394" s="102" t="s">
        <v>1211</v>
      </c>
      <c r="B1394" s="113">
        <v>7048652767493</v>
      </c>
      <c r="K1394" s="140">
        <v>845103</v>
      </c>
      <c r="L1394" t="s">
        <v>1061</v>
      </c>
      <c r="M1394" s="102" t="str">
        <f t="shared" si="21"/>
        <v>845103-MFLUO-SM</v>
      </c>
      <c r="N1394" s="180">
        <v>7048652767493</v>
      </c>
    </row>
    <row r="1395" spans="1:14" ht="15.75">
      <c r="A1395" s="102" t="s">
        <v>1212</v>
      </c>
      <c r="B1395" s="113">
        <v>7048652767486</v>
      </c>
      <c r="K1395" s="140">
        <v>845103</v>
      </c>
      <c r="L1395" t="s">
        <v>1078</v>
      </c>
      <c r="M1395" s="102" t="str">
        <f t="shared" si="21"/>
        <v>845103-MFLUO-ML</v>
      </c>
      <c r="N1395" s="180">
        <v>7048652767486</v>
      </c>
    </row>
    <row r="1396" spans="1:14" ht="15.75">
      <c r="A1396" s="102" t="s">
        <v>1213</v>
      </c>
      <c r="B1396" s="113">
        <v>7048652767479</v>
      </c>
      <c r="K1396" s="140">
        <v>845103</v>
      </c>
      <c r="L1396" t="s">
        <v>1079</v>
      </c>
      <c r="M1396" s="102" t="str">
        <f t="shared" si="21"/>
        <v>845103-MFLUO-LXL</v>
      </c>
      <c r="N1396" s="180">
        <v>7048652767479</v>
      </c>
    </row>
    <row r="1397" spans="1:14" ht="15.75">
      <c r="A1397" s="102" t="s">
        <v>3135</v>
      </c>
      <c r="B1397" s="113">
        <v>7048652540256</v>
      </c>
      <c r="K1397" s="140">
        <v>845103</v>
      </c>
      <c r="L1397" t="s">
        <v>152</v>
      </c>
      <c r="M1397" s="102" t="str">
        <f t="shared" si="21"/>
        <v>845103-MMBLU-SM</v>
      </c>
      <c r="N1397" s="180">
        <v>7048652540256</v>
      </c>
    </row>
    <row r="1398" spans="1:14" ht="15.75">
      <c r="A1398" s="102" t="s">
        <v>3136</v>
      </c>
      <c r="B1398" s="113">
        <v>7048652540249</v>
      </c>
      <c r="K1398" s="140">
        <v>845103</v>
      </c>
      <c r="L1398" t="s">
        <v>153</v>
      </c>
      <c r="M1398" s="102" t="str">
        <f t="shared" si="21"/>
        <v>845103-MMBLU-ML</v>
      </c>
      <c r="N1398" s="180">
        <v>7048652540249</v>
      </c>
    </row>
    <row r="1399" spans="1:14" ht="15.75">
      <c r="A1399" s="102" t="s">
        <v>3137</v>
      </c>
      <c r="B1399" s="113">
        <v>7048652540232</v>
      </c>
      <c r="K1399" s="140">
        <v>845103</v>
      </c>
      <c r="L1399" t="s">
        <v>154</v>
      </c>
      <c r="M1399" s="102" t="str">
        <f t="shared" si="21"/>
        <v>845103-MMBLU-LXL</v>
      </c>
      <c r="N1399" s="180">
        <v>7048652540232</v>
      </c>
    </row>
    <row r="1400" spans="1:14" ht="15.75">
      <c r="A1400" s="102" t="s">
        <v>846</v>
      </c>
      <c r="B1400" s="113">
        <v>7048652661128</v>
      </c>
      <c r="K1400" s="140">
        <v>845103</v>
      </c>
      <c r="L1400" t="s">
        <v>216</v>
      </c>
      <c r="M1400" s="102" t="str">
        <f t="shared" si="21"/>
        <v>845103-MNGRY-SM</v>
      </c>
      <c r="N1400" s="180">
        <v>7048652661128</v>
      </c>
    </row>
    <row r="1401" spans="1:14" ht="15.75">
      <c r="A1401" s="102" t="s">
        <v>847</v>
      </c>
      <c r="B1401" s="113">
        <v>7048652661111</v>
      </c>
      <c r="K1401" s="140">
        <v>845103</v>
      </c>
      <c r="L1401" t="s">
        <v>218</v>
      </c>
      <c r="M1401" s="102" t="str">
        <f t="shared" si="21"/>
        <v>845103-MNGRY-ML</v>
      </c>
      <c r="N1401" s="180">
        <v>7048652661111</v>
      </c>
    </row>
    <row r="1402" spans="1:14" ht="15.75">
      <c r="A1402" s="102" t="s">
        <v>848</v>
      </c>
      <c r="B1402" s="113">
        <v>7048652661104</v>
      </c>
      <c r="K1402" s="140">
        <v>845103</v>
      </c>
      <c r="L1402" t="s">
        <v>219</v>
      </c>
      <c r="M1402" s="102" t="str">
        <f t="shared" si="21"/>
        <v>845103-MNGRY-LXL</v>
      </c>
      <c r="N1402" s="180">
        <v>7048652661104</v>
      </c>
    </row>
    <row r="1403" spans="1:14" ht="15.75">
      <c r="A1403" s="102" t="s">
        <v>849</v>
      </c>
      <c r="B1403" s="113">
        <v>7048652540287</v>
      </c>
      <c r="K1403" s="140">
        <v>845103</v>
      </c>
      <c r="L1403" t="s">
        <v>155</v>
      </c>
      <c r="M1403" s="102" t="str">
        <f t="shared" si="21"/>
        <v>845103-MSBMC-SM</v>
      </c>
      <c r="N1403" s="180">
        <v>7048652540287</v>
      </c>
    </row>
    <row r="1404" spans="1:14" ht="15.75">
      <c r="A1404" s="102" t="s">
        <v>850</v>
      </c>
      <c r="B1404" s="113">
        <v>7048652540270</v>
      </c>
      <c r="K1404" s="140">
        <v>845103</v>
      </c>
      <c r="L1404" t="s">
        <v>156</v>
      </c>
      <c r="M1404" s="102" t="str">
        <f t="shared" si="21"/>
        <v>845103-MSBMC-ML</v>
      </c>
      <c r="N1404" s="180">
        <v>7048652540270</v>
      </c>
    </row>
    <row r="1405" spans="1:14" ht="15.75">
      <c r="A1405" s="102" t="s">
        <v>851</v>
      </c>
      <c r="B1405" s="113">
        <v>7048652540263</v>
      </c>
      <c r="K1405" s="140">
        <v>845103</v>
      </c>
      <c r="L1405" t="s">
        <v>157</v>
      </c>
      <c r="M1405" s="102" t="str">
        <f t="shared" si="21"/>
        <v>845103-MSBMC-LXL</v>
      </c>
      <c r="N1405" s="180">
        <v>7048652540263</v>
      </c>
    </row>
    <row r="1406" spans="1:14" ht="15.75">
      <c r="A1406" s="102" t="s">
        <v>852</v>
      </c>
      <c r="B1406" s="113">
        <v>7048652540317</v>
      </c>
      <c r="K1406" s="140">
        <v>845103</v>
      </c>
      <c r="L1406" t="s">
        <v>457</v>
      </c>
      <c r="M1406" s="102" t="str">
        <f t="shared" si="21"/>
        <v>845103-MSGMC-SM</v>
      </c>
      <c r="N1406" s="180">
        <v>7048652540317</v>
      </c>
    </row>
    <row r="1407" spans="1:14" ht="15.75">
      <c r="A1407" s="102" t="s">
        <v>853</v>
      </c>
      <c r="B1407" s="113">
        <v>7048652540300</v>
      </c>
      <c r="K1407" s="140">
        <v>845103</v>
      </c>
      <c r="L1407" t="s">
        <v>458</v>
      </c>
      <c r="M1407" s="102" t="str">
        <f t="shared" si="21"/>
        <v>845103-MSGMC-ML</v>
      </c>
      <c r="N1407" s="180">
        <v>7048652540300</v>
      </c>
    </row>
    <row r="1408" spans="1:14" ht="15.75">
      <c r="A1408" s="102" t="s">
        <v>854</v>
      </c>
      <c r="B1408" s="113">
        <v>7048652540294</v>
      </c>
      <c r="K1408" s="140">
        <v>845103</v>
      </c>
      <c r="L1408" t="s">
        <v>459</v>
      </c>
      <c r="M1408" s="102" t="str">
        <f t="shared" si="21"/>
        <v>845103-MSGMC-LXL</v>
      </c>
      <c r="N1408" s="180">
        <v>7048652540294</v>
      </c>
    </row>
    <row r="1409" spans="1:14" ht="15.75">
      <c r="A1409" s="102" t="s">
        <v>855</v>
      </c>
      <c r="B1409" s="113">
        <v>7048652540348</v>
      </c>
      <c r="K1409" s="140">
        <v>845103</v>
      </c>
      <c r="L1409" t="s">
        <v>131</v>
      </c>
      <c r="M1409" s="102" t="str">
        <f t="shared" si="21"/>
        <v>845103-MWHTE-SM</v>
      </c>
      <c r="N1409" s="180">
        <v>7048652540348</v>
      </c>
    </row>
    <row r="1410" spans="1:14" ht="15.75">
      <c r="A1410" s="102" t="s">
        <v>856</v>
      </c>
      <c r="B1410" s="113">
        <v>7048652540331</v>
      </c>
      <c r="K1410" s="140">
        <v>845103</v>
      </c>
      <c r="L1410" t="s">
        <v>132</v>
      </c>
      <c r="M1410" s="102" t="str">
        <f t="shared" si="21"/>
        <v>845103-MWHTE-ML</v>
      </c>
      <c r="N1410" s="180">
        <v>7048652540331</v>
      </c>
    </row>
    <row r="1411" spans="1:14" ht="15.75">
      <c r="A1411" s="102" t="s">
        <v>857</v>
      </c>
      <c r="B1411" s="113">
        <v>7048652540324</v>
      </c>
      <c r="K1411" s="140">
        <v>845103</v>
      </c>
      <c r="L1411" t="s">
        <v>133</v>
      </c>
      <c r="M1411" s="102" t="str">
        <f t="shared" ref="M1411:M1474" si="22">CONCATENATE(K1411,"-",L1411)</f>
        <v>845103-MWHTE-LXL</v>
      </c>
      <c r="N1411" s="180">
        <v>7048652540324</v>
      </c>
    </row>
    <row r="1412" spans="1:14" ht="15.75">
      <c r="A1412" s="102" t="s">
        <v>2546</v>
      </c>
      <c r="B1412" s="113">
        <v>7048652892768</v>
      </c>
      <c r="K1412" s="140">
        <v>845103</v>
      </c>
      <c r="L1412" t="s">
        <v>1494</v>
      </c>
      <c r="M1412" s="102" t="str">
        <f t="shared" si="22"/>
        <v>845103-NANI-SM</v>
      </c>
      <c r="N1412" s="180">
        <v>7048652892768</v>
      </c>
    </row>
    <row r="1413" spans="1:14" ht="15.75">
      <c r="A1413" s="102" t="s">
        <v>2547</v>
      </c>
      <c r="B1413" s="113">
        <v>7048652892751</v>
      </c>
      <c r="K1413" s="140">
        <v>845103</v>
      </c>
      <c r="L1413" t="s">
        <v>1495</v>
      </c>
      <c r="M1413" s="102" t="str">
        <f t="shared" si="22"/>
        <v>845103-NANI-ML</v>
      </c>
      <c r="N1413" s="180">
        <v>7048652892751</v>
      </c>
    </row>
    <row r="1414" spans="1:14" ht="15.75">
      <c r="A1414" s="102" t="s">
        <v>2548</v>
      </c>
      <c r="B1414" s="113">
        <v>7048652892744</v>
      </c>
      <c r="K1414" s="140">
        <v>845103</v>
      </c>
      <c r="L1414" t="s">
        <v>1496</v>
      </c>
      <c r="M1414" s="102" t="str">
        <f t="shared" si="22"/>
        <v>845103-NANI-LXL</v>
      </c>
      <c r="N1414" s="180">
        <v>7048652892744</v>
      </c>
    </row>
    <row r="1415" spans="1:14" ht="15.75">
      <c r="A1415" s="102" t="s">
        <v>2549</v>
      </c>
      <c r="B1415" s="113">
        <v>7048652892799</v>
      </c>
      <c r="K1415" s="140">
        <v>845103</v>
      </c>
      <c r="L1415" t="s">
        <v>1500</v>
      </c>
      <c r="M1415" s="102" t="str">
        <f t="shared" si="22"/>
        <v>845103-NOMAD-SM</v>
      </c>
      <c r="N1415" s="180">
        <v>7048652892799</v>
      </c>
    </row>
    <row r="1416" spans="1:14" ht="15.75">
      <c r="A1416" s="102" t="s">
        <v>2550</v>
      </c>
      <c r="B1416" s="113">
        <v>7048652892782</v>
      </c>
      <c r="K1416" s="140">
        <v>845103</v>
      </c>
      <c r="L1416" t="s">
        <v>1501</v>
      </c>
      <c r="M1416" s="102" t="str">
        <f t="shared" si="22"/>
        <v>845103-NOMAD-ML</v>
      </c>
      <c r="N1416" s="180">
        <v>7048652892782</v>
      </c>
    </row>
    <row r="1417" spans="1:14" ht="15.75">
      <c r="A1417" s="102" t="s">
        <v>2551</v>
      </c>
      <c r="B1417" s="113">
        <v>7048652892775</v>
      </c>
      <c r="K1417" s="140">
        <v>845103</v>
      </c>
      <c r="L1417" t="s">
        <v>1502</v>
      </c>
      <c r="M1417" s="102" t="str">
        <f t="shared" si="22"/>
        <v>845103-NOMAD-LXL</v>
      </c>
      <c r="N1417" s="180">
        <v>7048652892775</v>
      </c>
    </row>
    <row r="1418" spans="1:14" ht="15.75">
      <c r="A1418" s="102" t="s">
        <v>1214</v>
      </c>
      <c r="B1418" s="113">
        <v>7048652767523</v>
      </c>
      <c r="K1418" s="140">
        <v>845103</v>
      </c>
      <c r="L1418" t="s">
        <v>1080</v>
      </c>
      <c r="M1418" s="102" t="str">
        <f t="shared" si="22"/>
        <v>845103-SGRBO-SM</v>
      </c>
      <c r="N1418" s="180">
        <v>7048652767523</v>
      </c>
    </row>
    <row r="1419" spans="1:14" ht="15.75">
      <c r="A1419" s="102" t="s">
        <v>1215</v>
      </c>
      <c r="B1419" s="113">
        <v>7048652767516</v>
      </c>
      <c r="K1419" s="140">
        <v>845103</v>
      </c>
      <c r="L1419" t="s">
        <v>1081</v>
      </c>
      <c r="M1419" s="102" t="str">
        <f t="shared" si="22"/>
        <v>845103-SGRBO-ML</v>
      </c>
      <c r="N1419" s="180">
        <v>7048652767516</v>
      </c>
    </row>
    <row r="1420" spans="1:14" ht="15.75">
      <c r="A1420" s="102" t="s">
        <v>1216</v>
      </c>
      <c r="B1420" s="113">
        <v>7048652767509</v>
      </c>
      <c r="K1420" s="140">
        <v>845103</v>
      </c>
      <c r="L1420" t="s">
        <v>1082</v>
      </c>
      <c r="M1420" s="102" t="str">
        <f t="shared" si="22"/>
        <v>845103-SGRBO-LXL</v>
      </c>
      <c r="N1420" s="180">
        <v>7048652767509</v>
      </c>
    </row>
    <row r="1421" spans="1:14" ht="15.75">
      <c r="A1421" s="102" t="s">
        <v>858</v>
      </c>
      <c r="B1421" s="113">
        <v>7048652661159</v>
      </c>
      <c r="K1421" s="140">
        <v>845103</v>
      </c>
      <c r="L1421" t="s">
        <v>134</v>
      </c>
      <c r="M1421" s="102" t="str">
        <f t="shared" si="22"/>
        <v>845103-SGRME-SM</v>
      </c>
      <c r="N1421" s="180">
        <v>7048652661159</v>
      </c>
    </row>
    <row r="1422" spans="1:14" ht="15.75">
      <c r="A1422" s="102" t="s">
        <v>859</v>
      </c>
      <c r="B1422" s="113">
        <v>7048652661142</v>
      </c>
      <c r="K1422" s="140">
        <v>845103</v>
      </c>
      <c r="L1422" t="s">
        <v>135</v>
      </c>
      <c r="M1422" s="102" t="str">
        <f t="shared" si="22"/>
        <v>845103-SGRME-ML</v>
      </c>
      <c r="N1422" s="180">
        <v>7048652661142</v>
      </c>
    </row>
    <row r="1423" spans="1:14" ht="15.75">
      <c r="A1423" s="102" t="s">
        <v>860</v>
      </c>
      <c r="B1423" s="113">
        <v>7048652661135</v>
      </c>
      <c r="K1423" s="140">
        <v>845103</v>
      </c>
      <c r="L1423" t="s">
        <v>220</v>
      </c>
      <c r="M1423" s="102" t="str">
        <f t="shared" si="22"/>
        <v>845103-SGRME-LXL</v>
      </c>
      <c r="N1423" s="180">
        <v>7048652661135</v>
      </c>
    </row>
    <row r="1424" spans="1:14" ht="15.75">
      <c r="A1424" s="102" t="s">
        <v>2552</v>
      </c>
      <c r="B1424" s="113">
        <v>7048652892829</v>
      </c>
      <c r="K1424" s="140">
        <v>845103</v>
      </c>
      <c r="L1424" t="s">
        <v>1497</v>
      </c>
      <c r="M1424" s="102" t="str">
        <f t="shared" si="22"/>
        <v>845103-WOLND-SM</v>
      </c>
      <c r="N1424" s="180">
        <v>7048652892829</v>
      </c>
    </row>
    <row r="1425" spans="1:14" ht="15.75">
      <c r="A1425" s="102" t="s">
        <v>2553</v>
      </c>
      <c r="B1425" s="113">
        <v>7048652892812</v>
      </c>
      <c r="K1425" s="140">
        <v>845103</v>
      </c>
      <c r="L1425" t="s">
        <v>1498</v>
      </c>
      <c r="M1425" s="102" t="str">
        <f t="shared" si="22"/>
        <v>845103-WOLND-ML</v>
      </c>
      <c r="N1425" s="180">
        <v>7048652892812</v>
      </c>
    </row>
    <row r="1426" spans="1:14" ht="15.75">
      <c r="A1426" s="102" t="s">
        <v>2554</v>
      </c>
      <c r="B1426" s="113">
        <v>7048652892805</v>
      </c>
      <c r="K1426" s="140">
        <v>845103</v>
      </c>
      <c r="L1426" t="s">
        <v>1499</v>
      </c>
      <c r="M1426" s="102" t="str">
        <f t="shared" si="22"/>
        <v>845103-WOLND-LXL</v>
      </c>
      <c r="N1426" s="180">
        <v>7048652892805</v>
      </c>
    </row>
    <row r="1427" spans="1:14" ht="15.75">
      <c r="A1427" s="102" t="s">
        <v>1217</v>
      </c>
      <c r="B1427" s="113">
        <v>7048652767554</v>
      </c>
      <c r="K1427" s="140">
        <v>845104</v>
      </c>
      <c r="L1427" t="s">
        <v>357</v>
      </c>
      <c r="M1427" s="102" t="str">
        <f t="shared" si="22"/>
        <v>845104-BGRRG-SM</v>
      </c>
      <c r="N1427" s="180">
        <v>7048652767554</v>
      </c>
    </row>
    <row r="1428" spans="1:14" ht="15.75">
      <c r="A1428" s="102" t="s">
        <v>1218</v>
      </c>
      <c r="B1428" s="113">
        <v>7048652767547</v>
      </c>
      <c r="K1428" s="140">
        <v>845104</v>
      </c>
      <c r="L1428" t="s">
        <v>359</v>
      </c>
      <c r="M1428" s="102" t="str">
        <f t="shared" si="22"/>
        <v>845104-BGRRG-ML</v>
      </c>
      <c r="N1428" s="180">
        <v>7048652767547</v>
      </c>
    </row>
    <row r="1429" spans="1:14" ht="15.75">
      <c r="A1429" s="102" t="s">
        <v>1219</v>
      </c>
      <c r="B1429" s="113">
        <v>7048652767530</v>
      </c>
      <c r="K1429" s="140">
        <v>845104</v>
      </c>
      <c r="L1429" t="s">
        <v>360</v>
      </c>
      <c r="M1429" s="102" t="str">
        <f t="shared" si="22"/>
        <v>845104-BGRRG-LXL</v>
      </c>
      <c r="N1429" s="180">
        <v>7048652767530</v>
      </c>
    </row>
    <row r="1430" spans="1:14" ht="15.75">
      <c r="A1430" s="102" t="s">
        <v>1220</v>
      </c>
      <c r="B1430" s="113">
        <v>7048652767585</v>
      </c>
      <c r="K1430" s="140">
        <v>845104</v>
      </c>
      <c r="L1430" t="s">
        <v>1046</v>
      </c>
      <c r="M1430" s="102" t="str">
        <f t="shared" si="22"/>
        <v>845104-BRWHT-SM</v>
      </c>
      <c r="N1430" s="180">
        <v>7048652767585</v>
      </c>
    </row>
    <row r="1431" spans="1:14" ht="15.75">
      <c r="A1431" s="102" t="s">
        <v>1221</v>
      </c>
      <c r="B1431" s="113">
        <v>7048652767578</v>
      </c>
      <c r="K1431" s="140">
        <v>845104</v>
      </c>
      <c r="L1431" t="s">
        <v>1047</v>
      </c>
      <c r="M1431" s="102" t="str">
        <f t="shared" si="22"/>
        <v>845104-BRWHT-ML</v>
      </c>
      <c r="N1431" s="180">
        <v>7048652767578</v>
      </c>
    </row>
    <row r="1432" spans="1:14" ht="15.75">
      <c r="A1432" s="102" t="s">
        <v>1222</v>
      </c>
      <c r="B1432" s="113">
        <v>7048652767561</v>
      </c>
      <c r="K1432" s="140">
        <v>845104</v>
      </c>
      <c r="L1432" t="s">
        <v>1048</v>
      </c>
      <c r="M1432" s="102" t="str">
        <f t="shared" si="22"/>
        <v>845104-BRWHT-LXL</v>
      </c>
      <c r="N1432" s="180">
        <v>7048652767561</v>
      </c>
    </row>
    <row r="1433" spans="1:14" ht="15.75">
      <c r="A1433" s="102" t="s">
        <v>2555</v>
      </c>
      <c r="B1433" s="113">
        <v>7048652892492</v>
      </c>
      <c r="K1433" s="140">
        <v>845104</v>
      </c>
      <c r="L1433" t="s">
        <v>1484</v>
      </c>
      <c r="M1433" s="102" t="str">
        <f t="shared" si="22"/>
        <v>845104-DUSK-SM</v>
      </c>
      <c r="N1433" s="180">
        <v>7048652892492</v>
      </c>
    </row>
    <row r="1434" spans="1:14" ht="15.75">
      <c r="A1434" s="102" t="s">
        <v>2556</v>
      </c>
      <c r="B1434" s="113">
        <v>7048652892485</v>
      </c>
      <c r="K1434" s="140">
        <v>845104</v>
      </c>
      <c r="L1434" t="s">
        <v>1485</v>
      </c>
      <c r="M1434" s="102" t="str">
        <f t="shared" si="22"/>
        <v>845104-DUSK-ML</v>
      </c>
      <c r="N1434" s="180">
        <v>7048652892485</v>
      </c>
    </row>
    <row r="1435" spans="1:14" ht="15.75">
      <c r="A1435" s="102" t="s">
        <v>2557</v>
      </c>
      <c r="B1435" s="113">
        <v>7048652892478</v>
      </c>
      <c r="K1435" s="140">
        <v>845104</v>
      </c>
      <c r="L1435" t="s">
        <v>1486</v>
      </c>
      <c r="M1435" s="102" t="str">
        <f t="shared" si="22"/>
        <v>845104-DUSK-LXL</v>
      </c>
      <c r="N1435" s="180">
        <v>7048652892478</v>
      </c>
    </row>
    <row r="1436" spans="1:14" ht="15.75">
      <c r="A1436" s="102" t="s">
        <v>861</v>
      </c>
      <c r="B1436" s="113">
        <v>7048652540379</v>
      </c>
      <c r="K1436" s="140">
        <v>845104</v>
      </c>
      <c r="L1436" t="s">
        <v>529</v>
      </c>
      <c r="M1436" s="102" t="str">
        <f t="shared" si="22"/>
        <v>845104-GFGRN-SM</v>
      </c>
      <c r="N1436" s="180">
        <v>7048652540379</v>
      </c>
    </row>
    <row r="1437" spans="1:14" ht="15.75">
      <c r="A1437" s="102" t="s">
        <v>862</v>
      </c>
      <c r="B1437" s="113">
        <v>7048652540362</v>
      </c>
      <c r="K1437" s="140">
        <v>845104</v>
      </c>
      <c r="L1437" t="s">
        <v>530</v>
      </c>
      <c r="M1437" s="102" t="str">
        <f t="shared" si="22"/>
        <v>845104-GFGRN-ML</v>
      </c>
      <c r="N1437" s="180">
        <v>7048652540362</v>
      </c>
    </row>
    <row r="1438" spans="1:14" ht="15.75">
      <c r="A1438" s="102" t="s">
        <v>863</v>
      </c>
      <c r="B1438" s="113">
        <v>7048652540355</v>
      </c>
      <c r="K1438" s="140">
        <v>845104</v>
      </c>
      <c r="L1438" t="s">
        <v>531</v>
      </c>
      <c r="M1438" s="102" t="str">
        <f t="shared" si="22"/>
        <v>845104-GFGRN-LXL</v>
      </c>
      <c r="N1438" s="180">
        <v>7048652540355</v>
      </c>
    </row>
    <row r="1439" spans="1:14" ht="15.75">
      <c r="A1439" s="102" t="s">
        <v>2558</v>
      </c>
      <c r="B1439" s="113">
        <v>7048652892522</v>
      </c>
      <c r="K1439" s="140">
        <v>845104</v>
      </c>
      <c r="L1439" t="s">
        <v>1487</v>
      </c>
      <c r="M1439" s="102" t="str">
        <f t="shared" si="22"/>
        <v>845104-LAVA-SM</v>
      </c>
      <c r="N1439" s="180">
        <v>7048652892522</v>
      </c>
    </row>
    <row r="1440" spans="1:14" ht="15.75">
      <c r="A1440" s="102" t="s">
        <v>2559</v>
      </c>
      <c r="B1440" s="113">
        <v>7048652892515</v>
      </c>
      <c r="K1440" s="140">
        <v>845104</v>
      </c>
      <c r="L1440" t="s">
        <v>1488</v>
      </c>
      <c r="M1440" s="102" t="str">
        <f t="shared" si="22"/>
        <v>845104-LAVA-ML</v>
      </c>
      <c r="N1440" s="180">
        <v>7048652892515</v>
      </c>
    </row>
    <row r="1441" spans="1:14" ht="15.75">
      <c r="A1441" s="102" t="s">
        <v>2560</v>
      </c>
      <c r="B1441" s="113">
        <v>7048652892508</v>
      </c>
      <c r="K1441" s="140">
        <v>845104</v>
      </c>
      <c r="L1441" t="s">
        <v>1489</v>
      </c>
      <c r="M1441" s="102" t="str">
        <f t="shared" si="22"/>
        <v>845104-LAVA-LXL</v>
      </c>
      <c r="N1441" s="180">
        <v>7048652892508</v>
      </c>
    </row>
    <row r="1442" spans="1:14" ht="15.75">
      <c r="A1442" s="102" t="s">
        <v>2561</v>
      </c>
      <c r="B1442" s="113">
        <v>7048652892553</v>
      </c>
      <c r="K1442" s="140">
        <v>845104</v>
      </c>
      <c r="L1442" t="s">
        <v>1686</v>
      </c>
      <c r="M1442" s="102" t="str">
        <f t="shared" si="22"/>
        <v>845104-LILAM-SM</v>
      </c>
      <c r="N1442" s="180">
        <v>7048652892553</v>
      </c>
    </row>
    <row r="1443" spans="1:14" ht="15.75">
      <c r="A1443" s="102" t="s">
        <v>2562</v>
      </c>
      <c r="B1443" s="113">
        <v>7048652892546</v>
      </c>
      <c r="K1443" s="140">
        <v>845104</v>
      </c>
      <c r="L1443" t="s">
        <v>1687</v>
      </c>
      <c r="M1443" s="102" t="str">
        <f t="shared" si="22"/>
        <v>845104-LILAM-ML</v>
      </c>
      <c r="N1443" s="180">
        <v>7048652892546</v>
      </c>
    </row>
    <row r="1444" spans="1:14" ht="15.75">
      <c r="A1444" s="102" t="s">
        <v>2563</v>
      </c>
      <c r="B1444" s="113">
        <v>7048652892539</v>
      </c>
      <c r="K1444" s="140">
        <v>845104</v>
      </c>
      <c r="L1444" t="s">
        <v>1688</v>
      </c>
      <c r="M1444" s="102" t="str">
        <f t="shared" si="22"/>
        <v>845104-LILAM-LXL</v>
      </c>
      <c r="N1444" s="180">
        <v>7048652892539</v>
      </c>
    </row>
    <row r="1445" spans="1:14" ht="15.75">
      <c r="A1445" s="102" t="s">
        <v>864</v>
      </c>
      <c r="B1445" s="113">
        <v>7048652540409</v>
      </c>
      <c r="K1445" s="140">
        <v>845104</v>
      </c>
      <c r="L1445" t="s">
        <v>445</v>
      </c>
      <c r="M1445" s="102" t="str">
        <f t="shared" si="22"/>
        <v>845104-MBLCK-SM</v>
      </c>
      <c r="N1445" s="180">
        <v>7048652540409</v>
      </c>
    </row>
    <row r="1446" spans="1:14" ht="15.75">
      <c r="A1446" s="102" t="s">
        <v>865</v>
      </c>
      <c r="B1446" s="113">
        <v>7048652540393</v>
      </c>
      <c r="K1446" s="140">
        <v>845104</v>
      </c>
      <c r="L1446" t="s">
        <v>446</v>
      </c>
      <c r="M1446" s="102" t="str">
        <f t="shared" si="22"/>
        <v>845104-MBLCK-ML</v>
      </c>
      <c r="N1446" s="180">
        <v>7048652540393</v>
      </c>
    </row>
    <row r="1447" spans="1:14" ht="15.75">
      <c r="A1447" s="102" t="s">
        <v>866</v>
      </c>
      <c r="B1447" s="113">
        <v>7048652540386</v>
      </c>
      <c r="K1447" s="140">
        <v>845104</v>
      </c>
      <c r="L1447" t="s">
        <v>447</v>
      </c>
      <c r="M1447" s="102" t="str">
        <f t="shared" si="22"/>
        <v>845104-MBLCK-LXL</v>
      </c>
      <c r="N1447" s="180">
        <v>7048652540386</v>
      </c>
    </row>
    <row r="1448" spans="1:14" ht="15.75">
      <c r="A1448" s="102" t="s">
        <v>867</v>
      </c>
      <c r="B1448" s="113">
        <v>7048652661180</v>
      </c>
      <c r="K1448" s="140">
        <v>845104</v>
      </c>
      <c r="L1448" t="s">
        <v>221</v>
      </c>
      <c r="M1448" s="102" t="str">
        <f t="shared" si="22"/>
        <v>845104-MEAME-SM</v>
      </c>
      <c r="N1448" s="180">
        <v>7048652661180</v>
      </c>
    </row>
    <row r="1449" spans="1:14" ht="15.75">
      <c r="A1449" s="102" t="s">
        <v>868</v>
      </c>
      <c r="B1449" s="113">
        <v>7048652661173</v>
      </c>
      <c r="K1449" s="140">
        <v>845104</v>
      </c>
      <c r="L1449" t="s">
        <v>223</v>
      </c>
      <c r="M1449" s="102" t="str">
        <f t="shared" si="22"/>
        <v>845104-MEAME-ML</v>
      </c>
      <c r="N1449" s="180">
        <v>7048652661173</v>
      </c>
    </row>
    <row r="1450" spans="1:14" ht="15.75">
      <c r="A1450" s="102" t="s">
        <v>869</v>
      </c>
      <c r="B1450" s="113">
        <v>7048652661166</v>
      </c>
      <c r="K1450" s="140">
        <v>845104</v>
      </c>
      <c r="L1450" t="s">
        <v>224</v>
      </c>
      <c r="M1450" s="102" t="str">
        <f t="shared" si="22"/>
        <v>845104-MEAME-LXL</v>
      </c>
      <c r="N1450" s="180">
        <v>7048652661166</v>
      </c>
    </row>
    <row r="1451" spans="1:14" ht="15.75">
      <c r="A1451" s="102" t="s">
        <v>1223</v>
      </c>
      <c r="B1451" s="113">
        <v>7048652767615</v>
      </c>
      <c r="K1451" s="140">
        <v>845104</v>
      </c>
      <c r="L1451" t="s">
        <v>1061</v>
      </c>
      <c r="M1451" s="102" t="str">
        <f t="shared" si="22"/>
        <v>845104-MFLUO-SM</v>
      </c>
      <c r="N1451" s="180">
        <v>7048652767615</v>
      </c>
    </row>
    <row r="1452" spans="1:14" ht="15.75">
      <c r="A1452" s="102" t="s">
        <v>1224</v>
      </c>
      <c r="B1452" s="113">
        <v>7048652767608</v>
      </c>
      <c r="K1452" s="140">
        <v>845104</v>
      </c>
      <c r="L1452" t="s">
        <v>1078</v>
      </c>
      <c r="M1452" s="102" t="str">
        <f t="shared" si="22"/>
        <v>845104-MFLUO-ML</v>
      </c>
      <c r="N1452" s="180">
        <v>7048652767608</v>
      </c>
    </row>
    <row r="1453" spans="1:14" ht="15.75">
      <c r="A1453" s="102" t="s">
        <v>1225</v>
      </c>
      <c r="B1453" s="113">
        <v>7048652767592</v>
      </c>
      <c r="K1453" s="140">
        <v>845104</v>
      </c>
      <c r="L1453" t="s">
        <v>1079</v>
      </c>
      <c r="M1453" s="102" t="str">
        <f t="shared" si="22"/>
        <v>845104-MFLUO-LXL</v>
      </c>
      <c r="N1453" s="180">
        <v>7048652767592</v>
      </c>
    </row>
    <row r="1454" spans="1:14" ht="15.75">
      <c r="A1454" s="102" t="s">
        <v>3138</v>
      </c>
      <c r="B1454" s="113">
        <v>7048652540430</v>
      </c>
      <c r="K1454" s="140">
        <v>845104</v>
      </c>
      <c r="L1454" t="s">
        <v>152</v>
      </c>
      <c r="M1454" s="102" t="str">
        <f t="shared" si="22"/>
        <v>845104-MMBLU-SM</v>
      </c>
      <c r="N1454" s="180">
        <v>7048652540430</v>
      </c>
    </row>
    <row r="1455" spans="1:14" ht="15.75">
      <c r="A1455" s="102" t="s">
        <v>3139</v>
      </c>
      <c r="B1455" s="113">
        <v>7048652540423</v>
      </c>
      <c r="K1455" s="140">
        <v>845104</v>
      </c>
      <c r="L1455" t="s">
        <v>153</v>
      </c>
      <c r="M1455" s="102" t="str">
        <f t="shared" si="22"/>
        <v>845104-MMBLU-ML</v>
      </c>
      <c r="N1455" s="180">
        <v>7048652540423</v>
      </c>
    </row>
    <row r="1456" spans="1:14" ht="15.75">
      <c r="A1456" s="102" t="s">
        <v>3140</v>
      </c>
      <c r="B1456" s="113">
        <v>7048652540416</v>
      </c>
      <c r="K1456" s="140">
        <v>845104</v>
      </c>
      <c r="L1456" t="s">
        <v>154</v>
      </c>
      <c r="M1456" s="102" t="str">
        <f t="shared" si="22"/>
        <v>845104-MMBLU-LXL</v>
      </c>
      <c r="N1456" s="180">
        <v>7048652540416</v>
      </c>
    </row>
    <row r="1457" spans="1:14" ht="15.75">
      <c r="A1457" s="102" t="s">
        <v>870</v>
      </c>
      <c r="B1457" s="113">
        <v>7048652661210</v>
      </c>
      <c r="K1457" s="140">
        <v>845104</v>
      </c>
      <c r="L1457" t="s">
        <v>216</v>
      </c>
      <c r="M1457" s="102" t="str">
        <f t="shared" si="22"/>
        <v>845104-MNGRY-SM</v>
      </c>
      <c r="N1457" s="180">
        <v>7048652661210</v>
      </c>
    </row>
    <row r="1458" spans="1:14" ht="15.75">
      <c r="A1458" s="102" t="s">
        <v>871</v>
      </c>
      <c r="B1458" s="113">
        <v>7048652661203</v>
      </c>
      <c r="K1458" s="140">
        <v>845104</v>
      </c>
      <c r="L1458" t="s">
        <v>218</v>
      </c>
      <c r="M1458" s="102" t="str">
        <f t="shared" si="22"/>
        <v>845104-MNGRY-ML</v>
      </c>
      <c r="N1458" s="180">
        <v>7048652661203</v>
      </c>
    </row>
    <row r="1459" spans="1:14" ht="15.75">
      <c r="A1459" s="102" t="s">
        <v>872</v>
      </c>
      <c r="B1459" s="113">
        <v>7048652661197</v>
      </c>
      <c r="K1459" s="140">
        <v>845104</v>
      </c>
      <c r="L1459" t="s">
        <v>219</v>
      </c>
      <c r="M1459" s="102" t="str">
        <f t="shared" si="22"/>
        <v>845104-MNGRY-LXL</v>
      </c>
      <c r="N1459" s="180">
        <v>7048652661197</v>
      </c>
    </row>
    <row r="1460" spans="1:14" ht="15.75">
      <c r="A1460" s="102" t="s">
        <v>873</v>
      </c>
      <c r="B1460" s="113">
        <v>7048652540461</v>
      </c>
      <c r="K1460" s="140">
        <v>845104</v>
      </c>
      <c r="L1460" t="s">
        <v>155</v>
      </c>
      <c r="M1460" s="102" t="str">
        <f t="shared" si="22"/>
        <v>845104-MSBMC-SM</v>
      </c>
      <c r="N1460" s="180">
        <v>7048652540461</v>
      </c>
    </row>
    <row r="1461" spans="1:14" ht="15.75">
      <c r="A1461" s="102" t="s">
        <v>874</v>
      </c>
      <c r="B1461" s="113">
        <v>7048652540454</v>
      </c>
      <c r="K1461" s="140">
        <v>845104</v>
      </c>
      <c r="L1461" t="s">
        <v>156</v>
      </c>
      <c r="M1461" s="102" t="str">
        <f t="shared" si="22"/>
        <v>845104-MSBMC-ML</v>
      </c>
      <c r="N1461" s="180">
        <v>7048652540454</v>
      </c>
    </row>
    <row r="1462" spans="1:14" ht="15.75">
      <c r="A1462" s="102" t="s">
        <v>875</v>
      </c>
      <c r="B1462" s="113">
        <v>7048652540447</v>
      </c>
      <c r="K1462" s="140">
        <v>845104</v>
      </c>
      <c r="L1462" t="s">
        <v>157</v>
      </c>
      <c r="M1462" s="102" t="str">
        <f t="shared" si="22"/>
        <v>845104-MSBMC-LXL</v>
      </c>
      <c r="N1462" s="180">
        <v>7048652540447</v>
      </c>
    </row>
    <row r="1463" spans="1:14" ht="15.75">
      <c r="A1463" s="102" t="s">
        <v>876</v>
      </c>
      <c r="B1463" s="113">
        <v>7048652540492</v>
      </c>
      <c r="K1463" s="140">
        <v>845104</v>
      </c>
      <c r="L1463" t="s">
        <v>457</v>
      </c>
      <c r="M1463" s="102" t="str">
        <f t="shared" si="22"/>
        <v>845104-MSGMC-SM</v>
      </c>
      <c r="N1463" s="180">
        <v>7048652540492</v>
      </c>
    </row>
    <row r="1464" spans="1:14" ht="15.75">
      <c r="A1464" s="102" t="s">
        <v>877</v>
      </c>
      <c r="B1464" s="113">
        <v>7048652540485</v>
      </c>
      <c r="K1464" s="140">
        <v>845104</v>
      </c>
      <c r="L1464" t="s">
        <v>458</v>
      </c>
      <c r="M1464" s="102" t="str">
        <f t="shared" si="22"/>
        <v>845104-MSGMC-ML</v>
      </c>
      <c r="N1464" s="180">
        <v>7048652540485</v>
      </c>
    </row>
    <row r="1465" spans="1:14" ht="15.75">
      <c r="A1465" s="102" t="s">
        <v>878</v>
      </c>
      <c r="B1465" s="113">
        <v>7048652540478</v>
      </c>
      <c r="K1465" s="140">
        <v>845104</v>
      </c>
      <c r="L1465" t="s">
        <v>459</v>
      </c>
      <c r="M1465" s="102" t="str">
        <f t="shared" si="22"/>
        <v>845104-MSGMC-LXL</v>
      </c>
      <c r="N1465" s="180">
        <v>7048652540478</v>
      </c>
    </row>
    <row r="1466" spans="1:14" ht="15.75">
      <c r="A1466" s="102" t="s">
        <v>879</v>
      </c>
      <c r="B1466" s="113">
        <v>7048652540522</v>
      </c>
      <c r="K1466" s="140">
        <v>845104</v>
      </c>
      <c r="L1466" t="s">
        <v>131</v>
      </c>
      <c r="M1466" s="102" t="str">
        <f t="shared" si="22"/>
        <v>845104-MWHTE-SM</v>
      </c>
      <c r="N1466" s="180">
        <v>7048652540522</v>
      </c>
    </row>
    <row r="1467" spans="1:14" ht="15.75">
      <c r="A1467" s="102" t="s">
        <v>880</v>
      </c>
      <c r="B1467" s="113">
        <v>7048652540515</v>
      </c>
      <c r="K1467" s="140">
        <v>845104</v>
      </c>
      <c r="L1467" t="s">
        <v>132</v>
      </c>
      <c r="M1467" s="102" t="str">
        <f t="shared" si="22"/>
        <v>845104-MWHTE-ML</v>
      </c>
      <c r="N1467" s="180">
        <v>7048652540515</v>
      </c>
    </row>
    <row r="1468" spans="1:14" ht="15.75">
      <c r="A1468" s="102" t="s">
        <v>881</v>
      </c>
      <c r="B1468" s="113">
        <v>7048652540508</v>
      </c>
      <c r="K1468" s="140">
        <v>845104</v>
      </c>
      <c r="L1468" t="s">
        <v>133</v>
      </c>
      <c r="M1468" s="102" t="str">
        <f t="shared" si="22"/>
        <v>845104-MWHTE-LXL</v>
      </c>
      <c r="N1468" s="180">
        <v>7048652540508</v>
      </c>
    </row>
    <row r="1469" spans="1:14" ht="15.75">
      <c r="A1469" s="102" t="s">
        <v>2564</v>
      </c>
      <c r="B1469" s="113">
        <v>7048652892584</v>
      </c>
      <c r="K1469" s="140">
        <v>845104</v>
      </c>
      <c r="L1469" t="s">
        <v>1494</v>
      </c>
      <c r="M1469" s="102" t="str">
        <f t="shared" si="22"/>
        <v>845104-NANI-SM</v>
      </c>
      <c r="N1469" s="180">
        <v>7048652892584</v>
      </c>
    </row>
    <row r="1470" spans="1:14" ht="15.75">
      <c r="A1470" s="102" t="s">
        <v>2565</v>
      </c>
      <c r="B1470" s="113">
        <v>7048652892577</v>
      </c>
      <c r="K1470" s="140">
        <v>845104</v>
      </c>
      <c r="L1470" t="s">
        <v>1495</v>
      </c>
      <c r="M1470" s="102" t="str">
        <f t="shared" si="22"/>
        <v>845104-NANI-ML</v>
      </c>
      <c r="N1470" s="180">
        <v>7048652892577</v>
      </c>
    </row>
    <row r="1471" spans="1:14" ht="15.75">
      <c r="A1471" s="102" t="s">
        <v>2566</v>
      </c>
      <c r="B1471" s="113">
        <v>7048652892560</v>
      </c>
      <c r="K1471" s="140">
        <v>845104</v>
      </c>
      <c r="L1471" t="s">
        <v>1496</v>
      </c>
      <c r="M1471" s="102" t="str">
        <f t="shared" si="22"/>
        <v>845104-NANI-LXL</v>
      </c>
      <c r="N1471" s="180">
        <v>7048652892560</v>
      </c>
    </row>
    <row r="1472" spans="1:14" ht="15.75">
      <c r="A1472" s="102" t="s">
        <v>2567</v>
      </c>
      <c r="B1472" s="113">
        <v>7048652892614</v>
      </c>
      <c r="K1472" s="140">
        <v>845104</v>
      </c>
      <c r="L1472" t="s">
        <v>1500</v>
      </c>
      <c r="M1472" s="102" t="str">
        <f t="shared" si="22"/>
        <v>845104-NOMAD-SM</v>
      </c>
      <c r="N1472" s="180">
        <v>7048652892614</v>
      </c>
    </row>
    <row r="1473" spans="1:14" ht="15.75">
      <c r="A1473" s="102" t="s">
        <v>2568</v>
      </c>
      <c r="B1473" s="113">
        <v>7048652892607</v>
      </c>
      <c r="K1473" s="140">
        <v>845104</v>
      </c>
      <c r="L1473" t="s">
        <v>1501</v>
      </c>
      <c r="M1473" s="102" t="str">
        <f t="shared" si="22"/>
        <v>845104-NOMAD-ML</v>
      </c>
      <c r="N1473" s="180">
        <v>7048652892607</v>
      </c>
    </row>
    <row r="1474" spans="1:14" ht="15.75">
      <c r="A1474" s="102" t="s">
        <v>2569</v>
      </c>
      <c r="B1474" s="113">
        <v>7048652892591</v>
      </c>
      <c r="K1474" s="140">
        <v>845104</v>
      </c>
      <c r="L1474" t="s">
        <v>1502</v>
      </c>
      <c r="M1474" s="102" t="str">
        <f t="shared" si="22"/>
        <v>845104-NOMAD-LXL</v>
      </c>
      <c r="N1474" s="180">
        <v>7048652892591</v>
      </c>
    </row>
    <row r="1475" spans="1:14" ht="15.75">
      <c r="A1475" s="102" t="s">
        <v>1226</v>
      </c>
      <c r="B1475" s="113">
        <v>7048652767646</v>
      </c>
      <c r="K1475" s="140">
        <v>845104</v>
      </c>
      <c r="L1475" t="s">
        <v>1080</v>
      </c>
      <c r="M1475" s="102" t="str">
        <f t="shared" ref="M1475:M1538" si="23">CONCATENATE(K1475,"-",L1475)</f>
        <v>845104-SGRBO-SM</v>
      </c>
      <c r="N1475" s="180">
        <v>7048652767646</v>
      </c>
    </row>
    <row r="1476" spans="1:14" ht="15.75">
      <c r="A1476" s="102" t="s">
        <v>1227</v>
      </c>
      <c r="B1476" s="113">
        <v>7048652767639</v>
      </c>
      <c r="K1476" s="140">
        <v>845104</v>
      </c>
      <c r="L1476" t="s">
        <v>1081</v>
      </c>
      <c r="M1476" s="102" t="str">
        <f t="shared" si="23"/>
        <v>845104-SGRBO-ML</v>
      </c>
      <c r="N1476" s="180">
        <v>7048652767639</v>
      </c>
    </row>
    <row r="1477" spans="1:14" ht="15.75">
      <c r="A1477" s="102" t="s">
        <v>1228</v>
      </c>
      <c r="B1477" s="113">
        <v>7048652767622</v>
      </c>
      <c r="K1477" s="140">
        <v>845104</v>
      </c>
      <c r="L1477" t="s">
        <v>1082</v>
      </c>
      <c r="M1477" s="102" t="str">
        <f t="shared" si="23"/>
        <v>845104-SGRBO-LXL</v>
      </c>
      <c r="N1477" s="180">
        <v>7048652767622</v>
      </c>
    </row>
    <row r="1478" spans="1:14" ht="15.75">
      <c r="A1478" s="102" t="s">
        <v>882</v>
      </c>
      <c r="B1478" s="113">
        <v>7048652661241</v>
      </c>
      <c r="K1478" s="140">
        <v>845104</v>
      </c>
      <c r="L1478" t="s">
        <v>134</v>
      </c>
      <c r="M1478" s="102" t="str">
        <f t="shared" si="23"/>
        <v>845104-SGRME-SM</v>
      </c>
      <c r="N1478" s="180">
        <v>7048652661241</v>
      </c>
    </row>
    <row r="1479" spans="1:14" ht="15.75">
      <c r="A1479" s="102" t="s">
        <v>883</v>
      </c>
      <c r="B1479" s="113">
        <v>7048652661234</v>
      </c>
      <c r="K1479" s="140">
        <v>845104</v>
      </c>
      <c r="L1479" t="s">
        <v>135</v>
      </c>
      <c r="M1479" s="102" t="str">
        <f t="shared" si="23"/>
        <v>845104-SGRME-ML</v>
      </c>
      <c r="N1479" s="180">
        <v>7048652661234</v>
      </c>
    </row>
    <row r="1480" spans="1:14" ht="15.75">
      <c r="A1480" s="102" t="s">
        <v>884</v>
      </c>
      <c r="B1480" s="113">
        <v>7048652661227</v>
      </c>
      <c r="K1480" s="140">
        <v>845104</v>
      </c>
      <c r="L1480" t="s">
        <v>220</v>
      </c>
      <c r="M1480" s="102" t="str">
        <f t="shared" si="23"/>
        <v>845104-SGRME-LXL</v>
      </c>
      <c r="N1480" s="180">
        <v>7048652661227</v>
      </c>
    </row>
    <row r="1481" spans="1:14" ht="15.75">
      <c r="A1481" s="102" t="s">
        <v>2570</v>
      </c>
      <c r="B1481" s="113">
        <v>7048652892645</v>
      </c>
      <c r="K1481" s="140">
        <v>845104</v>
      </c>
      <c r="L1481" t="s">
        <v>1497</v>
      </c>
      <c r="M1481" s="102" t="str">
        <f t="shared" si="23"/>
        <v>845104-WOLND-SM</v>
      </c>
      <c r="N1481" s="180">
        <v>7048652892645</v>
      </c>
    </row>
    <row r="1482" spans="1:14" ht="15.75">
      <c r="A1482" s="102" t="s">
        <v>2571</v>
      </c>
      <c r="B1482" s="113">
        <v>7048652892638</v>
      </c>
      <c r="K1482" s="140">
        <v>845104</v>
      </c>
      <c r="L1482" t="s">
        <v>1498</v>
      </c>
      <c r="M1482" s="102" t="str">
        <f t="shared" si="23"/>
        <v>845104-WOLND-ML</v>
      </c>
      <c r="N1482" s="180">
        <v>7048652892638</v>
      </c>
    </row>
    <row r="1483" spans="1:14" ht="15.75">
      <c r="A1483" s="102" t="s">
        <v>2572</v>
      </c>
      <c r="B1483" s="113">
        <v>7048652892621</v>
      </c>
      <c r="K1483" s="140">
        <v>845104</v>
      </c>
      <c r="L1483" t="s">
        <v>1499</v>
      </c>
      <c r="M1483" s="102" t="str">
        <f t="shared" si="23"/>
        <v>845104-WOLND-LXL</v>
      </c>
      <c r="N1483" s="180">
        <v>7048652892621</v>
      </c>
    </row>
    <row r="1484" spans="1:14" ht="15.75">
      <c r="A1484" s="102" t="s">
        <v>1229</v>
      </c>
      <c r="B1484" s="113">
        <v>7048652767653</v>
      </c>
      <c r="K1484" s="140">
        <v>845105</v>
      </c>
      <c r="L1484" t="s">
        <v>1083</v>
      </c>
      <c r="M1484" s="102" t="str">
        <f t="shared" si="23"/>
        <v>845105-BGRG-53/61</v>
      </c>
      <c r="N1484" s="180">
        <v>7048652767653</v>
      </c>
    </row>
    <row r="1485" spans="1:14" ht="15.75">
      <c r="A1485" s="102" t="s">
        <v>1230</v>
      </c>
      <c r="B1485" s="113">
        <v>7048652767660</v>
      </c>
      <c r="K1485" s="140">
        <v>845105</v>
      </c>
      <c r="L1485" t="s">
        <v>1084</v>
      </c>
      <c r="M1485" s="102" t="str">
        <f t="shared" si="23"/>
        <v>845105-BRWT-53/61</v>
      </c>
      <c r="N1485" s="180">
        <v>7048652767660</v>
      </c>
    </row>
    <row r="1486" spans="1:14" ht="15.75">
      <c r="A1486" s="102" t="s">
        <v>1231</v>
      </c>
      <c r="B1486" s="113">
        <v>7048652767677</v>
      </c>
      <c r="K1486" s="140">
        <v>845105</v>
      </c>
      <c r="L1486" t="s">
        <v>1085</v>
      </c>
      <c r="M1486" s="102" t="str">
        <f t="shared" si="23"/>
        <v>845105-BUOR-53/61</v>
      </c>
      <c r="N1486" s="180">
        <v>7048652767677</v>
      </c>
    </row>
    <row r="1487" spans="1:14" ht="15.75">
      <c r="A1487" s="102" t="s">
        <v>1232</v>
      </c>
      <c r="B1487" s="113">
        <v>7048652767684</v>
      </c>
      <c r="K1487" s="140">
        <v>845105</v>
      </c>
      <c r="L1487" t="s">
        <v>1086</v>
      </c>
      <c r="M1487" s="102" t="str">
        <f t="shared" si="23"/>
        <v>845105-DPMC-53/61</v>
      </c>
      <c r="N1487" s="180">
        <v>7048652767684</v>
      </c>
    </row>
    <row r="1488" spans="1:14" ht="15.75">
      <c r="A1488" s="102" t="s">
        <v>2775</v>
      </c>
      <c r="B1488" s="113">
        <v>7048652902894</v>
      </c>
      <c r="K1488" s="140">
        <v>845105</v>
      </c>
      <c r="L1488" t="s">
        <v>2762</v>
      </c>
      <c r="M1488" s="102" t="str">
        <f t="shared" si="23"/>
        <v>845105-DUSK-53/61</v>
      </c>
      <c r="N1488" s="180">
        <v>7048652902894</v>
      </c>
    </row>
    <row r="1489" spans="1:14" ht="15.75">
      <c r="A1489" s="102" t="s">
        <v>2776</v>
      </c>
      <c r="B1489" s="113">
        <v>7048652902900</v>
      </c>
      <c r="K1489" s="140">
        <v>845105</v>
      </c>
      <c r="L1489" t="s">
        <v>2763</v>
      </c>
      <c r="M1489" s="102" t="str">
        <f t="shared" si="23"/>
        <v>845105-FLRM-53/61</v>
      </c>
      <c r="N1489" s="180">
        <v>7048652902900</v>
      </c>
    </row>
    <row r="1490" spans="1:14" ht="15.75">
      <c r="A1490" s="102" t="s">
        <v>2777</v>
      </c>
      <c r="B1490" s="113">
        <v>7048652902917</v>
      </c>
      <c r="K1490" s="140">
        <v>845105</v>
      </c>
      <c r="L1490" t="s">
        <v>2764</v>
      </c>
      <c r="M1490" s="102" t="str">
        <f t="shared" si="23"/>
        <v>845105-LAVA-53/61</v>
      </c>
      <c r="N1490" s="180">
        <v>7048652902917</v>
      </c>
    </row>
    <row r="1491" spans="1:14" ht="15.75">
      <c r="A1491" s="102" t="s">
        <v>2778</v>
      </c>
      <c r="B1491" s="113">
        <v>7048652902924</v>
      </c>
      <c r="K1491" s="140">
        <v>845105</v>
      </c>
      <c r="L1491" t="s">
        <v>2765</v>
      </c>
      <c r="M1491" s="102" t="str">
        <f t="shared" si="23"/>
        <v>845105-LIAM-53/61</v>
      </c>
      <c r="N1491" s="180">
        <v>7048652902924</v>
      </c>
    </row>
    <row r="1492" spans="1:14" ht="15.75">
      <c r="A1492" s="102" t="s">
        <v>885</v>
      </c>
      <c r="B1492" s="113">
        <v>7048652661722</v>
      </c>
      <c r="K1492" s="140">
        <v>845105</v>
      </c>
      <c r="L1492" t="s">
        <v>532</v>
      </c>
      <c r="M1492" s="102" t="str">
        <f t="shared" si="23"/>
        <v>845105-MAQM-53/61</v>
      </c>
      <c r="N1492" s="180">
        <v>7048652661722</v>
      </c>
    </row>
    <row r="1493" spans="1:14" ht="15.75">
      <c r="A1493" s="102" t="s">
        <v>886</v>
      </c>
      <c r="B1493" s="113">
        <v>7048652540935</v>
      </c>
      <c r="K1493" s="140">
        <v>845105</v>
      </c>
      <c r="L1493" t="s">
        <v>533</v>
      </c>
      <c r="M1493" s="102" t="str">
        <f t="shared" si="23"/>
        <v>845105-MBLK-53/61</v>
      </c>
      <c r="N1493" s="180">
        <v>7048652540935</v>
      </c>
    </row>
    <row r="1494" spans="1:14" ht="15.75">
      <c r="A1494" s="102" t="s">
        <v>3141</v>
      </c>
      <c r="B1494" s="113">
        <v>7048652540942</v>
      </c>
      <c r="K1494" s="140">
        <v>845105</v>
      </c>
      <c r="L1494" t="s">
        <v>534</v>
      </c>
      <c r="M1494" s="102" t="str">
        <f t="shared" si="23"/>
        <v>845105-MFGN-53/61</v>
      </c>
      <c r="N1494" s="180">
        <v>7048652540942</v>
      </c>
    </row>
    <row r="1495" spans="1:14" ht="15.75">
      <c r="A1495" s="102" t="s">
        <v>3142</v>
      </c>
      <c r="B1495" s="113">
        <v>7048652540959</v>
      </c>
      <c r="K1495" s="140">
        <v>845105</v>
      </c>
      <c r="L1495" t="s">
        <v>535</v>
      </c>
      <c r="M1495" s="102" t="str">
        <f t="shared" si="23"/>
        <v>845105-MSBM-53/61</v>
      </c>
      <c r="N1495" s="180">
        <v>7048652540959</v>
      </c>
    </row>
    <row r="1496" spans="1:14" ht="15.75">
      <c r="A1496" s="102" t="s">
        <v>3143</v>
      </c>
      <c r="B1496" s="113">
        <v>7048652540966</v>
      </c>
      <c r="K1496" s="140">
        <v>845105</v>
      </c>
      <c r="L1496" t="s">
        <v>536</v>
      </c>
      <c r="M1496" s="102" t="str">
        <f t="shared" si="23"/>
        <v>845105-MSGM-53/61</v>
      </c>
      <c r="N1496" s="180">
        <v>7048652540966</v>
      </c>
    </row>
    <row r="1497" spans="1:14" ht="15.75">
      <c r="A1497" s="102" t="s">
        <v>887</v>
      </c>
      <c r="B1497" s="113">
        <v>7048652540973</v>
      </c>
      <c r="K1497" s="140">
        <v>845105</v>
      </c>
      <c r="L1497" t="s">
        <v>537</v>
      </c>
      <c r="M1497" s="102" t="str">
        <f t="shared" si="23"/>
        <v>845105-MWHT-53/61</v>
      </c>
      <c r="N1497" s="180">
        <v>7048652540973</v>
      </c>
    </row>
    <row r="1498" spans="1:14" ht="15.75">
      <c r="A1498" s="102" t="s">
        <v>2779</v>
      </c>
      <c r="B1498" s="113">
        <v>7048652902931</v>
      </c>
      <c r="K1498" s="140">
        <v>845105</v>
      </c>
      <c r="L1498" t="s">
        <v>2766</v>
      </c>
      <c r="M1498" s="102" t="str">
        <f t="shared" si="23"/>
        <v>845105-SAME-53/61</v>
      </c>
      <c r="N1498" s="180">
        <v>7048652902931</v>
      </c>
    </row>
    <row r="1499" spans="1:14" ht="15.75">
      <c r="A1499" s="102" t="s">
        <v>888</v>
      </c>
      <c r="B1499" s="113">
        <v>7048652661739</v>
      </c>
      <c r="K1499" s="140">
        <v>845105</v>
      </c>
      <c r="L1499" t="s">
        <v>538</v>
      </c>
      <c r="M1499" s="102" t="str">
        <f t="shared" si="23"/>
        <v>845105-SGRM-53/61</v>
      </c>
      <c r="N1499" s="180">
        <v>7048652661739</v>
      </c>
    </row>
    <row r="1500" spans="1:14" ht="15.75">
      <c r="A1500" s="102" t="s">
        <v>2780</v>
      </c>
      <c r="B1500" s="113">
        <v>7048652902948</v>
      </c>
      <c r="K1500" s="140">
        <v>845105</v>
      </c>
      <c r="L1500" t="s">
        <v>2767</v>
      </c>
      <c r="M1500" s="102" t="str">
        <f t="shared" si="23"/>
        <v>845105-WOLD-53/61</v>
      </c>
      <c r="N1500" s="180">
        <v>7048652902948</v>
      </c>
    </row>
    <row r="1501" spans="1:14" ht="15.75">
      <c r="A1501" s="102" t="s">
        <v>1233</v>
      </c>
      <c r="B1501" s="113">
        <v>7048652767691</v>
      </c>
      <c r="K1501" s="140">
        <v>845106</v>
      </c>
      <c r="L1501" t="s">
        <v>1083</v>
      </c>
      <c r="M1501" s="102" t="str">
        <f t="shared" si="23"/>
        <v>845106-BGRG-53/61</v>
      </c>
      <c r="N1501" s="180">
        <v>7048652767691</v>
      </c>
    </row>
    <row r="1502" spans="1:14" ht="15.75">
      <c r="A1502" s="102" t="s">
        <v>1234</v>
      </c>
      <c r="B1502" s="113">
        <v>7048652767707</v>
      </c>
      <c r="K1502" s="140">
        <v>845106</v>
      </c>
      <c r="L1502" t="s">
        <v>1084</v>
      </c>
      <c r="M1502" s="102" t="str">
        <f t="shared" si="23"/>
        <v>845106-BRWT-53/61</v>
      </c>
      <c r="N1502" s="180">
        <v>7048652767707</v>
      </c>
    </row>
    <row r="1503" spans="1:14" ht="15.75">
      <c r="A1503" s="102" t="s">
        <v>1235</v>
      </c>
      <c r="B1503" s="113">
        <v>7048652767714</v>
      </c>
      <c r="K1503" s="140">
        <v>845106</v>
      </c>
      <c r="L1503" t="s">
        <v>1085</v>
      </c>
      <c r="M1503" s="102" t="str">
        <f t="shared" si="23"/>
        <v>845106-BUOR-53/61</v>
      </c>
      <c r="N1503" s="180">
        <v>7048652767714</v>
      </c>
    </row>
    <row r="1504" spans="1:14" ht="15.75">
      <c r="A1504" s="102" t="s">
        <v>1236</v>
      </c>
      <c r="B1504" s="113">
        <v>7048652767721</v>
      </c>
      <c r="K1504" s="140">
        <v>845106</v>
      </c>
      <c r="L1504" t="s">
        <v>1086</v>
      </c>
      <c r="M1504" s="102" t="str">
        <f t="shared" si="23"/>
        <v>845106-DPMC-53/61</v>
      </c>
      <c r="N1504" s="180">
        <v>7048652767721</v>
      </c>
    </row>
    <row r="1505" spans="1:14" ht="15.75">
      <c r="A1505" s="102" t="s">
        <v>2781</v>
      </c>
      <c r="B1505" s="113">
        <v>7048652902955</v>
      </c>
      <c r="K1505" s="140">
        <v>845106</v>
      </c>
      <c r="L1505" t="s">
        <v>2762</v>
      </c>
      <c r="M1505" s="102" t="str">
        <f t="shared" si="23"/>
        <v>845106-DUSK-53/61</v>
      </c>
      <c r="N1505" s="180">
        <v>7048652902955</v>
      </c>
    </row>
    <row r="1506" spans="1:14" ht="15.75">
      <c r="A1506" s="102" t="s">
        <v>2782</v>
      </c>
      <c r="B1506" s="113">
        <v>7048652902962</v>
      </c>
      <c r="K1506" s="140">
        <v>845106</v>
      </c>
      <c r="L1506" t="s">
        <v>2763</v>
      </c>
      <c r="M1506" s="102" t="str">
        <f t="shared" si="23"/>
        <v>845106-FLRM-53/61</v>
      </c>
      <c r="N1506" s="180">
        <v>7048652902962</v>
      </c>
    </row>
    <row r="1507" spans="1:14" ht="15.75">
      <c r="A1507" s="102" t="s">
        <v>2783</v>
      </c>
      <c r="B1507" s="113">
        <v>7048652902979</v>
      </c>
      <c r="K1507" s="140">
        <v>845106</v>
      </c>
      <c r="L1507" t="s">
        <v>2764</v>
      </c>
      <c r="M1507" s="102" t="str">
        <f t="shared" si="23"/>
        <v>845106-LAVA-53/61</v>
      </c>
      <c r="N1507" s="180">
        <v>7048652902979</v>
      </c>
    </row>
    <row r="1508" spans="1:14" ht="15.75">
      <c r="A1508" s="102" t="s">
        <v>2784</v>
      </c>
      <c r="B1508" s="113">
        <v>7048652902986</v>
      </c>
      <c r="K1508" s="140">
        <v>845106</v>
      </c>
      <c r="L1508" t="s">
        <v>2765</v>
      </c>
      <c r="M1508" s="102" t="str">
        <f t="shared" si="23"/>
        <v>845106-LIAM-53/61</v>
      </c>
      <c r="N1508" s="180">
        <v>7048652902986</v>
      </c>
    </row>
    <row r="1509" spans="1:14" ht="15.75">
      <c r="A1509" s="102" t="s">
        <v>889</v>
      </c>
      <c r="B1509" s="113">
        <v>7048652661746</v>
      </c>
      <c r="K1509" s="140">
        <v>845106</v>
      </c>
      <c r="L1509" t="s">
        <v>532</v>
      </c>
      <c r="M1509" s="102" t="str">
        <f t="shared" si="23"/>
        <v>845106-MAQM-53/61</v>
      </c>
      <c r="N1509" s="180">
        <v>7048652661746</v>
      </c>
    </row>
    <row r="1510" spans="1:14" ht="15.75">
      <c r="A1510" s="102" t="s">
        <v>890</v>
      </c>
      <c r="B1510" s="113">
        <v>7048652540980</v>
      </c>
      <c r="K1510" s="140">
        <v>845106</v>
      </c>
      <c r="L1510" t="s">
        <v>533</v>
      </c>
      <c r="M1510" s="102" t="str">
        <f t="shared" si="23"/>
        <v>845106-MBLK-53/61</v>
      </c>
      <c r="N1510" s="180">
        <v>7048652540980</v>
      </c>
    </row>
    <row r="1511" spans="1:14" ht="15.75">
      <c r="A1511" s="102" t="s">
        <v>891</v>
      </c>
      <c r="B1511" s="113">
        <v>7048652540997</v>
      </c>
      <c r="K1511" s="140">
        <v>845106</v>
      </c>
      <c r="L1511" t="s">
        <v>534</v>
      </c>
      <c r="M1511" s="102" t="str">
        <f t="shared" si="23"/>
        <v>845106-MFGN-53/61</v>
      </c>
      <c r="N1511" s="180">
        <v>7048652540997</v>
      </c>
    </row>
    <row r="1512" spans="1:14" ht="15.75">
      <c r="A1512" s="102" t="s">
        <v>892</v>
      </c>
      <c r="B1512" s="113">
        <v>7048652541000</v>
      </c>
      <c r="K1512" s="140">
        <v>845106</v>
      </c>
      <c r="L1512" t="s">
        <v>535</v>
      </c>
      <c r="M1512" s="102" t="str">
        <f t="shared" si="23"/>
        <v>845106-MSBM-53/61</v>
      </c>
      <c r="N1512" s="180">
        <v>7048652541000</v>
      </c>
    </row>
    <row r="1513" spans="1:14" ht="15.75">
      <c r="A1513" s="102" t="s">
        <v>893</v>
      </c>
      <c r="B1513" s="113">
        <v>7048652541017</v>
      </c>
      <c r="K1513" s="140">
        <v>845106</v>
      </c>
      <c r="L1513" t="s">
        <v>536</v>
      </c>
      <c r="M1513" s="102" t="str">
        <f t="shared" si="23"/>
        <v>845106-MSGM-53/61</v>
      </c>
      <c r="N1513" s="180">
        <v>7048652541017</v>
      </c>
    </row>
    <row r="1514" spans="1:14" ht="15.75">
      <c r="A1514" s="102" t="s">
        <v>894</v>
      </c>
      <c r="B1514" s="113">
        <v>7048652541024</v>
      </c>
      <c r="K1514" s="140">
        <v>845106</v>
      </c>
      <c r="L1514" t="s">
        <v>537</v>
      </c>
      <c r="M1514" s="102" t="str">
        <f t="shared" si="23"/>
        <v>845106-MWHT-53/61</v>
      </c>
      <c r="N1514" s="180">
        <v>7048652541024</v>
      </c>
    </row>
    <row r="1515" spans="1:14" ht="15.75">
      <c r="A1515" s="102" t="s">
        <v>2785</v>
      </c>
      <c r="B1515" s="113">
        <v>7048652902993</v>
      </c>
      <c r="K1515" s="140">
        <v>845106</v>
      </c>
      <c r="L1515" t="s">
        <v>2766</v>
      </c>
      <c r="M1515" s="102" t="str">
        <f t="shared" si="23"/>
        <v>845106-SAME-53/61</v>
      </c>
      <c r="N1515" s="180">
        <v>7048652902993</v>
      </c>
    </row>
    <row r="1516" spans="1:14" ht="15.75">
      <c r="A1516" s="102" t="s">
        <v>895</v>
      </c>
      <c r="B1516" s="113">
        <v>7048652661753</v>
      </c>
      <c r="K1516" s="140">
        <v>845106</v>
      </c>
      <c r="L1516" t="s">
        <v>538</v>
      </c>
      <c r="M1516" s="102" t="str">
        <f t="shared" si="23"/>
        <v>845106-SGRM-53/61</v>
      </c>
      <c r="N1516" s="180">
        <v>7048652661753</v>
      </c>
    </row>
    <row r="1517" spans="1:14" ht="15.75">
      <c r="A1517" s="102" t="s">
        <v>2786</v>
      </c>
      <c r="B1517" s="113">
        <v>7048652903006</v>
      </c>
      <c r="K1517" s="140">
        <v>845106</v>
      </c>
      <c r="L1517" t="s">
        <v>2767</v>
      </c>
      <c r="M1517" s="102" t="str">
        <f t="shared" si="23"/>
        <v>845106-WOLD-53/61</v>
      </c>
      <c r="N1517" s="180">
        <v>7048652903006</v>
      </c>
    </row>
    <row r="1518" spans="1:14" ht="15.75">
      <c r="A1518" s="102" t="s">
        <v>2787</v>
      </c>
      <c r="B1518" s="113">
        <v>7048652903013</v>
      </c>
      <c r="K1518" s="140">
        <v>845107</v>
      </c>
      <c r="L1518" t="s">
        <v>2768</v>
      </c>
      <c r="M1518" s="102" t="str">
        <f t="shared" si="23"/>
        <v>845107-BLTI-48/53</v>
      </c>
      <c r="N1518" s="180">
        <v>7048652903013</v>
      </c>
    </row>
    <row r="1519" spans="1:14" ht="15.75">
      <c r="A1519" s="102" t="s">
        <v>2788</v>
      </c>
      <c r="B1519" s="113">
        <v>7048652903020</v>
      </c>
      <c r="K1519" s="140">
        <v>845107</v>
      </c>
      <c r="L1519" t="s">
        <v>2769</v>
      </c>
      <c r="M1519" s="102" t="str">
        <f t="shared" si="23"/>
        <v>845107-DLIM-48/53</v>
      </c>
      <c r="N1519" s="180">
        <v>7048652903020</v>
      </c>
    </row>
    <row r="1520" spans="1:14" ht="15.75">
      <c r="A1520" s="102" t="s">
        <v>1237</v>
      </c>
      <c r="B1520" s="113">
        <v>7048652767776</v>
      </c>
      <c r="K1520" s="140">
        <v>845107</v>
      </c>
      <c r="L1520" t="s">
        <v>1087</v>
      </c>
      <c r="M1520" s="102" t="str">
        <f t="shared" si="23"/>
        <v>845107-GLBM-48/53</v>
      </c>
      <c r="N1520" s="180">
        <v>7048652767776</v>
      </c>
    </row>
    <row r="1521" spans="1:14" ht="15.75">
      <c r="A1521" s="102" t="s">
        <v>896</v>
      </c>
      <c r="B1521" s="113">
        <v>7048652540836</v>
      </c>
      <c r="K1521" s="140">
        <v>845107</v>
      </c>
      <c r="L1521" t="s">
        <v>539</v>
      </c>
      <c r="M1521" s="102" t="str">
        <f t="shared" si="23"/>
        <v>845107-MBLK-48/53</v>
      </c>
      <c r="N1521" s="180">
        <v>7048652540836</v>
      </c>
    </row>
    <row r="1522" spans="1:14" ht="15.75">
      <c r="A1522" s="102" t="s">
        <v>3144</v>
      </c>
      <c r="B1522" s="113">
        <v>7048652540843</v>
      </c>
      <c r="K1522" s="140">
        <v>845107</v>
      </c>
      <c r="L1522" t="s">
        <v>3008</v>
      </c>
      <c r="M1522" s="102" t="str">
        <f t="shared" si="23"/>
        <v>845107-MFGN-48/53</v>
      </c>
      <c r="N1522" s="180">
        <v>7048652540843</v>
      </c>
    </row>
    <row r="1523" spans="1:14" ht="15.75">
      <c r="A1523" s="102" t="s">
        <v>1238</v>
      </c>
      <c r="B1523" s="113">
        <v>7048652767738</v>
      </c>
      <c r="K1523" s="140">
        <v>845107</v>
      </c>
      <c r="L1523" t="s">
        <v>1088</v>
      </c>
      <c r="M1523" s="102" t="str">
        <f t="shared" si="23"/>
        <v>845107-MFLU-48/53</v>
      </c>
      <c r="N1523" s="180">
        <v>7048652767738</v>
      </c>
    </row>
    <row r="1524" spans="1:14" ht="15.75">
      <c r="A1524" s="102" t="s">
        <v>897</v>
      </c>
      <c r="B1524" s="113">
        <v>7048652552518</v>
      </c>
      <c r="K1524" s="140">
        <v>845107</v>
      </c>
      <c r="L1524" t="s">
        <v>540</v>
      </c>
      <c r="M1524" s="102" t="str">
        <f t="shared" si="23"/>
        <v>845107-MRBE-48/53</v>
      </c>
      <c r="N1524" s="180">
        <v>7048652552518</v>
      </c>
    </row>
    <row r="1525" spans="1:14" ht="15.75">
      <c r="A1525" s="102" t="s">
        <v>898</v>
      </c>
      <c r="B1525" s="113">
        <v>7048652552525</v>
      </c>
      <c r="K1525" s="140">
        <v>845107</v>
      </c>
      <c r="L1525" t="s">
        <v>541</v>
      </c>
      <c r="M1525" s="102" t="str">
        <f t="shared" si="23"/>
        <v>845107-MROP-48/53</v>
      </c>
      <c r="N1525" s="180">
        <v>7048652552525</v>
      </c>
    </row>
    <row r="1526" spans="1:14" ht="15.75">
      <c r="A1526" s="102" t="s">
        <v>899</v>
      </c>
      <c r="B1526" s="113">
        <v>7048652540874</v>
      </c>
      <c r="K1526" s="140">
        <v>845107</v>
      </c>
      <c r="L1526" t="s">
        <v>542</v>
      </c>
      <c r="M1526" s="102" t="str">
        <f t="shared" si="23"/>
        <v>845107-MWHT-48/53</v>
      </c>
      <c r="N1526" s="180">
        <v>7048652540874</v>
      </c>
    </row>
    <row r="1527" spans="1:14" ht="15.75">
      <c r="A1527" s="102" t="s">
        <v>1239</v>
      </c>
      <c r="B1527" s="113">
        <v>7048652767745</v>
      </c>
      <c r="K1527" s="140">
        <v>845107</v>
      </c>
      <c r="L1527" t="s">
        <v>1089</v>
      </c>
      <c r="M1527" s="102" t="str">
        <f t="shared" si="23"/>
        <v>845107-NGFL-48/53</v>
      </c>
      <c r="N1527" s="180">
        <v>7048652767745</v>
      </c>
    </row>
    <row r="1528" spans="1:14" ht="15.75">
      <c r="A1528" s="102" t="s">
        <v>1240</v>
      </c>
      <c r="B1528" s="113">
        <v>7048652767752</v>
      </c>
      <c r="K1528" s="140">
        <v>845107</v>
      </c>
      <c r="L1528" t="s">
        <v>1090</v>
      </c>
      <c r="M1528" s="102" t="str">
        <f t="shared" si="23"/>
        <v>845107-RGLD-48/53</v>
      </c>
      <c r="N1528" s="180">
        <v>7048652767752</v>
      </c>
    </row>
    <row r="1529" spans="1:14" ht="15.75">
      <c r="A1529" s="102" t="s">
        <v>2789</v>
      </c>
      <c r="B1529" s="113">
        <v>7048652903037</v>
      </c>
      <c r="K1529" s="140">
        <v>845107</v>
      </c>
      <c r="L1529" t="s">
        <v>2770</v>
      </c>
      <c r="M1529" s="102" t="str">
        <f t="shared" si="23"/>
        <v>845107-SAME-48/53</v>
      </c>
      <c r="N1529" s="180">
        <v>7048652903037</v>
      </c>
    </row>
    <row r="1530" spans="1:14" ht="15.75">
      <c r="A1530" s="102" t="s">
        <v>1241</v>
      </c>
      <c r="B1530" s="113">
        <v>7048652767769</v>
      </c>
      <c r="K1530" s="140">
        <v>845107</v>
      </c>
      <c r="L1530" t="s">
        <v>1091</v>
      </c>
      <c r="M1530" s="102" t="str">
        <f t="shared" si="23"/>
        <v>845107-SBLM-48/53</v>
      </c>
      <c r="N1530" s="180">
        <v>7048652767769</v>
      </c>
    </row>
    <row r="1531" spans="1:14" ht="15.75">
      <c r="A1531" s="102" t="s">
        <v>900</v>
      </c>
      <c r="B1531" s="113">
        <v>7048652661715</v>
      </c>
      <c r="K1531" s="140">
        <v>845107</v>
      </c>
      <c r="L1531" t="s">
        <v>543</v>
      </c>
      <c r="M1531" s="102" t="str">
        <f t="shared" si="23"/>
        <v>845107-SGRM-48/53</v>
      </c>
      <c r="N1531" s="180">
        <v>7048652661715</v>
      </c>
    </row>
    <row r="1532" spans="1:14" ht="15.75">
      <c r="A1532" s="102" t="s">
        <v>2790</v>
      </c>
      <c r="B1532" s="113">
        <v>7048652903044</v>
      </c>
      <c r="K1532" s="140">
        <v>845107</v>
      </c>
      <c r="L1532" t="s">
        <v>2771</v>
      </c>
      <c r="M1532" s="102" t="str">
        <f t="shared" si="23"/>
        <v>845107-WOLD-48/53</v>
      </c>
      <c r="N1532" s="180">
        <v>7048652903044</v>
      </c>
    </row>
    <row r="1533" spans="1:14" ht="15.75">
      <c r="A1533" s="102" t="s">
        <v>2791</v>
      </c>
      <c r="B1533" s="113">
        <v>7048652903051</v>
      </c>
      <c r="K1533" s="140">
        <v>845108</v>
      </c>
      <c r="L1533" t="s">
        <v>2768</v>
      </c>
      <c r="M1533" s="102" t="str">
        <f t="shared" si="23"/>
        <v>845108-BLTI-48/53</v>
      </c>
      <c r="N1533" s="180">
        <v>7048652903051</v>
      </c>
    </row>
    <row r="1534" spans="1:14" ht="15.75">
      <c r="A1534" s="102" t="s">
        <v>2792</v>
      </c>
      <c r="B1534" s="113">
        <v>7048652903068</v>
      </c>
      <c r="K1534" s="140">
        <v>845108</v>
      </c>
      <c r="L1534" t="s">
        <v>2769</v>
      </c>
      <c r="M1534" s="102" t="str">
        <f t="shared" si="23"/>
        <v>845108-DLIM-48/53</v>
      </c>
      <c r="N1534" s="180">
        <v>7048652903068</v>
      </c>
    </row>
    <row r="1535" spans="1:14" ht="15.75">
      <c r="A1535" s="102" t="s">
        <v>1242</v>
      </c>
      <c r="B1535" s="113">
        <v>7048652767783</v>
      </c>
      <c r="K1535" s="140">
        <v>845108</v>
      </c>
      <c r="L1535" t="s">
        <v>1087</v>
      </c>
      <c r="M1535" s="102" t="str">
        <f t="shared" si="23"/>
        <v>845108-GLBM-48/53</v>
      </c>
      <c r="N1535" s="180">
        <v>7048652767783</v>
      </c>
    </row>
    <row r="1536" spans="1:14" ht="15.75">
      <c r="A1536" s="102" t="s">
        <v>901</v>
      </c>
      <c r="B1536" s="113">
        <v>7048652540881</v>
      </c>
      <c r="K1536" s="140">
        <v>845108</v>
      </c>
      <c r="L1536" t="s">
        <v>539</v>
      </c>
      <c r="M1536" s="102" t="str">
        <f t="shared" si="23"/>
        <v>845108-MBLK-48/53</v>
      </c>
      <c r="N1536" s="180">
        <v>7048652540881</v>
      </c>
    </row>
    <row r="1537" spans="1:14" ht="15.75">
      <c r="A1537" s="102" t="s">
        <v>3145</v>
      </c>
      <c r="B1537" s="113">
        <v>7048652540898</v>
      </c>
      <c r="K1537" s="140">
        <v>845108</v>
      </c>
      <c r="L1537" t="s">
        <v>3008</v>
      </c>
      <c r="M1537" s="102" t="str">
        <f t="shared" si="23"/>
        <v>845108-MFGN-48/53</v>
      </c>
      <c r="N1537" s="180">
        <v>7048652540898</v>
      </c>
    </row>
    <row r="1538" spans="1:14" ht="15.75">
      <c r="A1538" s="102" t="s">
        <v>1243</v>
      </c>
      <c r="B1538" s="113">
        <v>7048652767790</v>
      </c>
      <c r="K1538" s="140">
        <v>845108</v>
      </c>
      <c r="L1538" t="s">
        <v>1088</v>
      </c>
      <c r="M1538" s="102" t="str">
        <f t="shared" si="23"/>
        <v>845108-MFLU-48/53</v>
      </c>
      <c r="N1538" s="180">
        <v>7048652767790</v>
      </c>
    </row>
    <row r="1539" spans="1:14" ht="15.75">
      <c r="A1539" s="102" t="s">
        <v>902</v>
      </c>
      <c r="B1539" s="113">
        <v>7048652552532</v>
      </c>
      <c r="K1539" s="140">
        <v>845108</v>
      </c>
      <c r="L1539" t="s">
        <v>540</v>
      </c>
      <c r="M1539" s="102" t="str">
        <f t="shared" ref="M1539:M1602" si="24">CONCATENATE(K1539,"-",L1539)</f>
        <v>845108-MRBE-48/53</v>
      </c>
      <c r="N1539" s="180">
        <v>7048652552532</v>
      </c>
    </row>
    <row r="1540" spans="1:14" ht="15.75">
      <c r="A1540" s="102" t="s">
        <v>903</v>
      </c>
      <c r="B1540" s="113">
        <v>7048652552549</v>
      </c>
      <c r="K1540" s="140">
        <v>845108</v>
      </c>
      <c r="L1540" t="s">
        <v>541</v>
      </c>
      <c r="M1540" s="102" t="str">
        <f t="shared" si="24"/>
        <v>845108-MROP-48/53</v>
      </c>
      <c r="N1540" s="180">
        <v>7048652552549</v>
      </c>
    </row>
    <row r="1541" spans="1:14" ht="15.75">
      <c r="A1541" s="102" t="s">
        <v>904</v>
      </c>
      <c r="B1541" s="113">
        <v>7048652540928</v>
      </c>
      <c r="K1541" s="140">
        <v>845108</v>
      </c>
      <c r="L1541" t="s">
        <v>542</v>
      </c>
      <c r="M1541" s="102" t="str">
        <f t="shared" si="24"/>
        <v>845108-MWHT-48/53</v>
      </c>
      <c r="N1541" s="180">
        <v>7048652540928</v>
      </c>
    </row>
    <row r="1542" spans="1:14" ht="15.75">
      <c r="A1542" s="102" t="s">
        <v>1244</v>
      </c>
      <c r="B1542" s="113">
        <v>7048652767806</v>
      </c>
      <c r="K1542" s="140">
        <v>845108</v>
      </c>
      <c r="L1542" t="s">
        <v>1089</v>
      </c>
      <c r="M1542" s="102" t="str">
        <f t="shared" si="24"/>
        <v>845108-NGFL-48/53</v>
      </c>
      <c r="N1542" s="180">
        <v>7048652767806</v>
      </c>
    </row>
    <row r="1543" spans="1:14" ht="15.75">
      <c r="A1543" s="102" t="s">
        <v>1245</v>
      </c>
      <c r="B1543" s="113">
        <v>7048652767813</v>
      </c>
      <c r="K1543" s="140">
        <v>845108</v>
      </c>
      <c r="L1543" t="s">
        <v>1090</v>
      </c>
      <c r="M1543" s="102" t="str">
        <f t="shared" si="24"/>
        <v>845108-RGLD-48/53</v>
      </c>
      <c r="N1543" s="180">
        <v>7048652767813</v>
      </c>
    </row>
    <row r="1544" spans="1:14" ht="15.75">
      <c r="A1544" s="102" t="s">
        <v>2793</v>
      </c>
      <c r="B1544" s="113">
        <v>7048652903075</v>
      </c>
      <c r="K1544" s="140">
        <v>845108</v>
      </c>
      <c r="L1544" t="s">
        <v>2770</v>
      </c>
      <c r="M1544" s="102" t="str">
        <f t="shared" si="24"/>
        <v>845108-SAME-48/53</v>
      </c>
      <c r="N1544" s="180">
        <v>7048652903075</v>
      </c>
    </row>
    <row r="1545" spans="1:14" ht="15.75">
      <c r="A1545" s="102" t="s">
        <v>1246</v>
      </c>
      <c r="B1545" s="113">
        <v>7048652767820</v>
      </c>
      <c r="K1545" s="140">
        <v>845108</v>
      </c>
      <c r="L1545" t="s">
        <v>1091</v>
      </c>
      <c r="M1545" s="102" t="str">
        <f t="shared" si="24"/>
        <v>845108-SBLM-48/53</v>
      </c>
      <c r="N1545" s="180">
        <v>7048652767820</v>
      </c>
    </row>
    <row r="1546" spans="1:14" ht="15.75">
      <c r="A1546" s="102" t="s">
        <v>905</v>
      </c>
      <c r="B1546" s="113">
        <v>7048652661708</v>
      </c>
      <c r="K1546" s="140">
        <v>845108</v>
      </c>
      <c r="L1546" t="s">
        <v>543</v>
      </c>
      <c r="M1546" s="102" t="str">
        <f t="shared" si="24"/>
        <v>845108-SGRM-48/53</v>
      </c>
      <c r="N1546" s="180">
        <v>7048652661708</v>
      </c>
    </row>
    <row r="1547" spans="1:14" ht="15.75">
      <c r="A1547" s="102" t="s">
        <v>2794</v>
      </c>
      <c r="B1547" s="113">
        <v>7048652903082</v>
      </c>
      <c r="K1547" s="140">
        <v>845108</v>
      </c>
      <c r="L1547" t="s">
        <v>2771</v>
      </c>
      <c r="M1547" s="102" t="str">
        <f t="shared" si="24"/>
        <v>845108-WOLD-48/53</v>
      </c>
      <c r="N1547" s="180">
        <v>7048652903082</v>
      </c>
    </row>
    <row r="1548" spans="1:14" ht="15.75">
      <c r="A1548" s="102" t="s">
        <v>1392</v>
      </c>
      <c r="B1548" s="113">
        <v>7048652774927</v>
      </c>
      <c r="K1548" s="140">
        <v>845109</v>
      </c>
      <c r="L1548" t="s">
        <v>1073</v>
      </c>
      <c r="M1548" s="102" t="str">
        <f t="shared" si="24"/>
        <v>845109-DPUMC-ML</v>
      </c>
      <c r="N1548" s="180">
        <v>7048652774927</v>
      </c>
    </row>
    <row r="1549" spans="1:14" ht="15.75">
      <c r="A1549" s="102" t="s">
        <v>1393</v>
      </c>
      <c r="B1549" s="113">
        <v>7048652774910</v>
      </c>
      <c r="K1549" s="140">
        <v>845109</v>
      </c>
      <c r="L1549" t="s">
        <v>1074</v>
      </c>
      <c r="M1549" s="102" t="str">
        <f t="shared" si="24"/>
        <v>845109-DPUMC-LXL</v>
      </c>
      <c r="N1549" s="180">
        <v>7048652774910</v>
      </c>
    </row>
    <row r="1550" spans="1:14" ht="15.75">
      <c r="A1550" s="102" t="s">
        <v>906</v>
      </c>
      <c r="B1550" s="113">
        <v>7048652543165</v>
      </c>
      <c r="K1550" s="140">
        <v>845109</v>
      </c>
      <c r="L1550" t="s">
        <v>172</v>
      </c>
      <c r="M1550" s="102" t="str">
        <f t="shared" si="24"/>
        <v>845109-DTBLK-ML</v>
      </c>
      <c r="N1550" s="180">
        <v>7048652543165</v>
      </c>
    </row>
    <row r="1551" spans="1:14" ht="15.75">
      <c r="A1551" s="102" t="s">
        <v>907</v>
      </c>
      <c r="B1551" s="113">
        <v>7048652543158</v>
      </c>
      <c r="K1551" s="140">
        <v>845109</v>
      </c>
      <c r="L1551" t="s">
        <v>173</v>
      </c>
      <c r="M1551" s="102" t="str">
        <f t="shared" si="24"/>
        <v>845109-DTBLK-LXL</v>
      </c>
      <c r="N1551" s="180">
        <v>7048652543158</v>
      </c>
    </row>
    <row r="1552" spans="1:14" ht="15.75">
      <c r="A1552" s="102" t="s">
        <v>908</v>
      </c>
      <c r="B1552" s="113">
        <v>7048652543202</v>
      </c>
      <c r="K1552" s="140">
        <v>845109</v>
      </c>
      <c r="L1552" t="s">
        <v>179</v>
      </c>
      <c r="M1552" s="102" t="str">
        <f t="shared" si="24"/>
        <v>845109-GSWHT-ML</v>
      </c>
      <c r="N1552" s="180">
        <v>7048652543202</v>
      </c>
    </row>
    <row r="1553" spans="1:14" ht="15.75">
      <c r="A1553" s="102" t="s">
        <v>909</v>
      </c>
      <c r="B1553" s="113">
        <v>7048652543196</v>
      </c>
      <c r="K1553" s="140">
        <v>845109</v>
      </c>
      <c r="L1553" t="s">
        <v>180</v>
      </c>
      <c r="M1553" s="102" t="str">
        <f t="shared" si="24"/>
        <v>845109-GSWHT-LXL</v>
      </c>
      <c r="N1553" s="180">
        <v>7048652543196</v>
      </c>
    </row>
    <row r="1554" spans="1:14" ht="15.75">
      <c r="A1554" s="102" t="s">
        <v>910</v>
      </c>
      <c r="B1554" s="113">
        <v>7048652661357</v>
      </c>
      <c r="K1554" s="140">
        <v>845109</v>
      </c>
      <c r="L1554" t="s">
        <v>544</v>
      </c>
      <c r="M1554" s="102" t="str">
        <f t="shared" si="24"/>
        <v>845109-MAQMM-ML</v>
      </c>
      <c r="N1554" s="180">
        <v>7048652661357</v>
      </c>
    </row>
    <row r="1555" spans="1:14" ht="15.75">
      <c r="A1555" s="102" t="s">
        <v>911</v>
      </c>
      <c r="B1555" s="113">
        <v>7048652661340</v>
      </c>
      <c r="K1555" s="140">
        <v>845109</v>
      </c>
      <c r="L1555" t="s">
        <v>545</v>
      </c>
      <c r="M1555" s="102" t="str">
        <f t="shared" si="24"/>
        <v>845109-MAQMM-LXL</v>
      </c>
      <c r="N1555" s="180">
        <v>7048652661340</v>
      </c>
    </row>
    <row r="1556" spans="1:14" ht="15.75">
      <c r="A1556" s="102" t="s">
        <v>1247</v>
      </c>
      <c r="B1556" s="113">
        <v>7048652767868</v>
      </c>
      <c r="K1556" s="140">
        <v>845109</v>
      </c>
      <c r="L1556" t="s">
        <v>1076</v>
      </c>
      <c r="M1556" s="102" t="str">
        <f t="shared" si="24"/>
        <v>845109-MBUOE-ML</v>
      </c>
      <c r="N1556" s="180">
        <v>7048652767868</v>
      </c>
    </row>
    <row r="1557" spans="1:14" ht="15.75">
      <c r="A1557" s="102" t="s">
        <v>1248</v>
      </c>
      <c r="B1557" s="113">
        <v>7048652767851</v>
      </c>
      <c r="K1557" s="140">
        <v>845109</v>
      </c>
      <c r="L1557" t="s">
        <v>1077</v>
      </c>
      <c r="M1557" s="102" t="str">
        <f t="shared" si="24"/>
        <v>845109-MBUOE-LXL</v>
      </c>
      <c r="N1557" s="180">
        <v>7048652767851</v>
      </c>
    </row>
    <row r="1558" spans="1:14" ht="15.75">
      <c r="A1558" s="102" t="s">
        <v>912</v>
      </c>
      <c r="B1558" s="113">
        <v>7048652661371</v>
      </c>
      <c r="K1558" s="140">
        <v>845109</v>
      </c>
      <c r="L1558" t="s">
        <v>546</v>
      </c>
      <c r="M1558" s="102" t="str">
        <f t="shared" si="24"/>
        <v>845109-MCHORM-ML</v>
      </c>
      <c r="N1558" s="180">
        <v>7048652661371</v>
      </c>
    </row>
    <row r="1559" spans="1:14" ht="15.75">
      <c r="A1559" s="102" t="s">
        <v>913</v>
      </c>
      <c r="B1559" s="113">
        <v>7048652661364</v>
      </c>
      <c r="K1559" s="140">
        <v>845109</v>
      </c>
      <c r="L1559" t="s">
        <v>547</v>
      </c>
      <c r="M1559" s="102" t="str">
        <f t="shared" si="24"/>
        <v>845109-MCHORM-LXL</v>
      </c>
      <c r="N1559" s="180">
        <v>7048652661364</v>
      </c>
    </row>
    <row r="1560" spans="1:14" ht="15.75">
      <c r="A1560" s="102" t="s">
        <v>1249</v>
      </c>
      <c r="B1560" s="113">
        <v>7048652767882</v>
      </c>
      <c r="K1560" s="140">
        <v>845109</v>
      </c>
      <c r="L1560" t="s">
        <v>1092</v>
      </c>
      <c r="M1560" s="102" t="str">
        <f t="shared" si="24"/>
        <v>845109-MFLU-ML</v>
      </c>
      <c r="N1560" s="180">
        <v>7048652767882</v>
      </c>
    </row>
    <row r="1561" spans="1:14" ht="15.75">
      <c r="A1561" s="102" t="s">
        <v>1250</v>
      </c>
      <c r="B1561" s="113">
        <v>7048652767875</v>
      </c>
      <c r="K1561" s="140">
        <v>845109</v>
      </c>
      <c r="L1561" t="s">
        <v>1093</v>
      </c>
      <c r="M1561" s="102" t="str">
        <f t="shared" si="24"/>
        <v>845109-MFLU-LXL</v>
      </c>
      <c r="N1561" s="180">
        <v>7048652767875</v>
      </c>
    </row>
    <row r="1562" spans="1:14" ht="15.75">
      <c r="A1562" s="102" t="s">
        <v>914</v>
      </c>
      <c r="B1562" s="113">
        <v>7048652553768</v>
      </c>
      <c r="K1562" s="140">
        <v>845109</v>
      </c>
      <c r="L1562" t="s">
        <v>548</v>
      </c>
      <c r="M1562" s="102" t="str">
        <f t="shared" si="24"/>
        <v>845109-MFRMC-ML</v>
      </c>
      <c r="N1562" s="180">
        <v>7048652553768</v>
      </c>
    </row>
    <row r="1563" spans="1:14" ht="15.75">
      <c r="A1563" s="102" t="s">
        <v>915</v>
      </c>
      <c r="B1563" s="113">
        <v>7048652553751</v>
      </c>
      <c r="K1563" s="140">
        <v>845109</v>
      </c>
      <c r="L1563" t="s">
        <v>549</v>
      </c>
      <c r="M1563" s="102" t="str">
        <f t="shared" si="24"/>
        <v>845109-MFRMC-LXL</v>
      </c>
      <c r="N1563" s="180">
        <v>7048652553751</v>
      </c>
    </row>
    <row r="1564" spans="1:14" ht="15.75">
      <c r="A1564" s="102" t="s">
        <v>916</v>
      </c>
      <c r="B1564" s="113">
        <v>7048652553782</v>
      </c>
      <c r="K1564" s="140">
        <v>845109</v>
      </c>
      <c r="L1564" t="s">
        <v>550</v>
      </c>
      <c r="M1564" s="102" t="str">
        <f t="shared" si="24"/>
        <v>845109-MRBMC-ML</v>
      </c>
      <c r="N1564" s="180">
        <v>7048652553782</v>
      </c>
    </row>
    <row r="1565" spans="1:14" ht="15.75">
      <c r="A1565" s="102" t="s">
        <v>917</v>
      </c>
      <c r="B1565" s="113">
        <v>7048652553775</v>
      </c>
      <c r="K1565" s="140">
        <v>845109</v>
      </c>
      <c r="L1565" t="s">
        <v>551</v>
      </c>
      <c r="M1565" s="102" t="str">
        <f t="shared" si="24"/>
        <v>845109-MRBMC-LXL</v>
      </c>
      <c r="N1565" s="180">
        <v>7048652553775</v>
      </c>
    </row>
    <row r="1566" spans="1:14" ht="15.75">
      <c r="A1566" s="102" t="s">
        <v>2573</v>
      </c>
      <c r="B1566" s="113">
        <v>7048652892256</v>
      </c>
      <c r="K1566" s="140">
        <v>845109</v>
      </c>
      <c r="L1566" t="s">
        <v>1684</v>
      </c>
      <c r="M1566" s="102" t="str">
        <f t="shared" si="24"/>
        <v>845109-NEOPI-ML</v>
      </c>
      <c r="N1566" s="180">
        <v>7048652892256</v>
      </c>
    </row>
    <row r="1567" spans="1:14" ht="15.75">
      <c r="A1567" s="102" t="s">
        <v>2574</v>
      </c>
      <c r="B1567" s="113">
        <v>7048652892249</v>
      </c>
      <c r="K1567" s="140">
        <v>845109</v>
      </c>
      <c r="L1567" t="s">
        <v>1685</v>
      </c>
      <c r="M1567" s="102" t="str">
        <f t="shared" si="24"/>
        <v>845109-NEOPI-LXL</v>
      </c>
      <c r="N1567" s="180">
        <v>7048652892249</v>
      </c>
    </row>
    <row r="1568" spans="1:14" ht="15.75">
      <c r="A1568" s="102" t="s">
        <v>2575</v>
      </c>
      <c r="B1568" s="113">
        <v>7048652892270</v>
      </c>
      <c r="K1568" s="140">
        <v>845109</v>
      </c>
      <c r="L1568" t="s">
        <v>1690</v>
      </c>
      <c r="M1568" s="102" t="str">
        <f t="shared" si="24"/>
        <v>845109-SASGR-ML</v>
      </c>
      <c r="N1568" s="180">
        <v>7048652892270</v>
      </c>
    </row>
    <row r="1569" spans="1:14" ht="15.75">
      <c r="A1569" s="102" t="s">
        <v>2576</v>
      </c>
      <c r="B1569" s="113">
        <v>7048652892263</v>
      </c>
      <c r="K1569" s="140">
        <v>845109</v>
      </c>
      <c r="L1569" t="s">
        <v>1691</v>
      </c>
      <c r="M1569" s="102" t="str">
        <f t="shared" si="24"/>
        <v>845109-SASGR-LXL</v>
      </c>
      <c r="N1569" s="180">
        <v>7048652892263</v>
      </c>
    </row>
    <row r="1570" spans="1:14" ht="15.75">
      <c r="A1570" s="102" t="s">
        <v>2577</v>
      </c>
      <c r="B1570" s="113">
        <v>7048652892294</v>
      </c>
      <c r="K1570" s="140">
        <v>845109</v>
      </c>
      <c r="L1570" t="s">
        <v>1498</v>
      </c>
      <c r="M1570" s="102" t="str">
        <f t="shared" si="24"/>
        <v>845109-WOLND-ML</v>
      </c>
      <c r="N1570" s="180">
        <v>7048652892294</v>
      </c>
    </row>
    <row r="1571" spans="1:14" ht="15.75">
      <c r="A1571" s="102" t="s">
        <v>2578</v>
      </c>
      <c r="B1571" s="113">
        <v>7048652892287</v>
      </c>
      <c r="K1571" s="140">
        <v>845109</v>
      </c>
      <c r="L1571" t="s">
        <v>1499</v>
      </c>
      <c r="M1571" s="102" t="str">
        <f t="shared" si="24"/>
        <v>845109-WOLND-LXL</v>
      </c>
      <c r="N1571" s="180">
        <v>7048652892287</v>
      </c>
    </row>
    <row r="1572" spans="1:14" ht="15.75">
      <c r="A1572" s="102" t="s">
        <v>3146</v>
      </c>
      <c r="B1572" s="113">
        <v>7048652767950</v>
      </c>
      <c r="K1572" s="140">
        <v>845110</v>
      </c>
      <c r="L1572" t="s">
        <v>178</v>
      </c>
      <c r="M1572" s="102" t="str">
        <f t="shared" si="24"/>
        <v>845110-GSWHT-SM</v>
      </c>
      <c r="N1572" s="180">
        <v>7048652767950</v>
      </c>
    </row>
    <row r="1573" spans="1:14" ht="15.75">
      <c r="A1573" s="102" t="s">
        <v>918</v>
      </c>
      <c r="B1573" s="113">
        <v>7048652543103</v>
      </c>
      <c r="K1573" s="140">
        <v>845110</v>
      </c>
      <c r="L1573" t="s">
        <v>179</v>
      </c>
      <c r="M1573" s="102" t="str">
        <f t="shared" si="24"/>
        <v>845110-GSWHT-ML</v>
      </c>
      <c r="N1573" s="180">
        <v>7048652543103</v>
      </c>
    </row>
    <row r="1574" spans="1:14" ht="15.75">
      <c r="A1574" s="102" t="s">
        <v>919</v>
      </c>
      <c r="B1574" s="113">
        <v>7048652543097</v>
      </c>
      <c r="K1574" s="140">
        <v>845110</v>
      </c>
      <c r="L1574" t="s">
        <v>180</v>
      </c>
      <c r="M1574" s="102" t="str">
        <f t="shared" si="24"/>
        <v>845110-GSWHT-LXL</v>
      </c>
      <c r="N1574" s="180">
        <v>7048652543097</v>
      </c>
    </row>
    <row r="1575" spans="1:14" ht="15.75">
      <c r="A1575" s="102" t="s">
        <v>920</v>
      </c>
      <c r="B1575" s="113">
        <v>7048652661395</v>
      </c>
      <c r="K1575" s="140">
        <v>845110</v>
      </c>
      <c r="L1575" t="s">
        <v>544</v>
      </c>
      <c r="M1575" s="102" t="str">
        <f t="shared" si="24"/>
        <v>845110-MAQMM-ML</v>
      </c>
      <c r="N1575" s="180">
        <v>7048652661395</v>
      </c>
    </row>
    <row r="1576" spans="1:14" ht="15.75">
      <c r="A1576" s="102" t="s">
        <v>921</v>
      </c>
      <c r="B1576" s="113">
        <v>7048652661388</v>
      </c>
      <c r="K1576" s="140">
        <v>845110</v>
      </c>
      <c r="L1576" t="s">
        <v>545</v>
      </c>
      <c r="M1576" s="102" t="str">
        <f t="shared" si="24"/>
        <v>845110-MAQMM-LXL</v>
      </c>
      <c r="N1576" s="180">
        <v>7048652661388</v>
      </c>
    </row>
    <row r="1577" spans="1:14" ht="15.75">
      <c r="A1577" s="102" t="s">
        <v>3147</v>
      </c>
      <c r="B1577" s="113">
        <v>7048652767912</v>
      </c>
      <c r="K1577" s="140">
        <v>845110</v>
      </c>
      <c r="L1577" t="s">
        <v>1075</v>
      </c>
      <c r="M1577" s="102" t="str">
        <f t="shared" si="24"/>
        <v>845110-MBUOE-SM</v>
      </c>
      <c r="N1577" s="180">
        <v>7048652767912</v>
      </c>
    </row>
    <row r="1578" spans="1:14" ht="15.75">
      <c r="A1578" s="102" t="s">
        <v>1251</v>
      </c>
      <c r="B1578" s="113">
        <v>7048652767905</v>
      </c>
      <c r="K1578" s="140">
        <v>845110</v>
      </c>
      <c r="L1578" t="s">
        <v>1076</v>
      </c>
      <c r="M1578" s="102" t="str">
        <f t="shared" si="24"/>
        <v>845110-MBUOE-ML</v>
      </c>
      <c r="N1578" s="180">
        <v>7048652767905</v>
      </c>
    </row>
    <row r="1579" spans="1:14" ht="15.75">
      <c r="A1579" s="102" t="s">
        <v>1252</v>
      </c>
      <c r="B1579" s="113">
        <v>7048652767899</v>
      </c>
      <c r="K1579" s="140">
        <v>845110</v>
      </c>
      <c r="L1579" t="s">
        <v>1077</v>
      </c>
      <c r="M1579" s="102" t="str">
        <f t="shared" si="24"/>
        <v>845110-MBUOE-LXL</v>
      </c>
      <c r="N1579" s="180">
        <v>7048652767899</v>
      </c>
    </row>
    <row r="1580" spans="1:14" ht="15.75">
      <c r="A1580" s="102" t="s">
        <v>922</v>
      </c>
      <c r="B1580" s="113">
        <v>7048652661418</v>
      </c>
      <c r="K1580" s="140">
        <v>845110</v>
      </c>
      <c r="L1580" t="s">
        <v>546</v>
      </c>
      <c r="M1580" s="102" t="str">
        <f t="shared" si="24"/>
        <v>845110-MCHORM-ML</v>
      </c>
      <c r="N1580" s="180">
        <v>7048652661418</v>
      </c>
    </row>
    <row r="1581" spans="1:14" ht="15.75">
      <c r="A1581" s="102" t="s">
        <v>923</v>
      </c>
      <c r="B1581" s="113">
        <v>7048652661401</v>
      </c>
      <c r="K1581" s="140">
        <v>845110</v>
      </c>
      <c r="L1581" t="s">
        <v>547</v>
      </c>
      <c r="M1581" s="102" t="str">
        <f t="shared" si="24"/>
        <v>845110-MCHORM-LXL</v>
      </c>
      <c r="N1581" s="180">
        <v>7048652661401</v>
      </c>
    </row>
    <row r="1582" spans="1:14" ht="15.75">
      <c r="A1582" s="102" t="s">
        <v>3148</v>
      </c>
      <c r="B1582" s="113">
        <v>7048652774958</v>
      </c>
      <c r="K1582" s="140">
        <v>845110</v>
      </c>
      <c r="L1582" t="s">
        <v>1061</v>
      </c>
      <c r="M1582" s="102" t="str">
        <f t="shared" si="24"/>
        <v>845110-MFLUO-SM</v>
      </c>
      <c r="N1582" s="180">
        <v>7048652774958</v>
      </c>
    </row>
    <row r="1583" spans="1:14" ht="15.75">
      <c r="A1583" s="102" t="s">
        <v>1394</v>
      </c>
      <c r="B1583" s="113">
        <v>7048652774941</v>
      </c>
      <c r="K1583" s="140">
        <v>845110</v>
      </c>
      <c r="L1583" t="s">
        <v>1078</v>
      </c>
      <c r="M1583" s="102" t="str">
        <f t="shared" si="24"/>
        <v>845110-MFLUO-ML</v>
      </c>
      <c r="N1583" s="180">
        <v>7048652774941</v>
      </c>
    </row>
    <row r="1584" spans="1:14" ht="15.75">
      <c r="A1584" s="102" t="s">
        <v>1395</v>
      </c>
      <c r="B1584" s="113">
        <v>7048652774934</v>
      </c>
      <c r="K1584" s="140">
        <v>845110</v>
      </c>
      <c r="L1584" t="s">
        <v>1079</v>
      </c>
      <c r="M1584" s="102" t="str">
        <f t="shared" si="24"/>
        <v>845110-MFLUO-LXL</v>
      </c>
      <c r="N1584" s="180">
        <v>7048652774934</v>
      </c>
    </row>
    <row r="1585" spans="1:14" ht="15.75">
      <c r="A1585" s="102" t="s">
        <v>924</v>
      </c>
      <c r="B1585" s="113">
        <v>7048652543127</v>
      </c>
      <c r="K1585" s="140">
        <v>845110</v>
      </c>
      <c r="L1585" t="s">
        <v>548</v>
      </c>
      <c r="M1585" s="102" t="str">
        <f t="shared" si="24"/>
        <v>845110-MFRMC-ML</v>
      </c>
      <c r="N1585" s="180">
        <v>7048652543127</v>
      </c>
    </row>
    <row r="1586" spans="1:14" ht="15.75">
      <c r="A1586" s="102" t="s">
        <v>925</v>
      </c>
      <c r="B1586" s="113">
        <v>7048652543110</v>
      </c>
      <c r="K1586" s="140">
        <v>845110</v>
      </c>
      <c r="L1586" t="s">
        <v>549</v>
      </c>
      <c r="M1586" s="102" t="str">
        <f t="shared" si="24"/>
        <v>845110-MFRMC-LXL</v>
      </c>
      <c r="N1586" s="180">
        <v>7048652543110</v>
      </c>
    </row>
    <row r="1587" spans="1:14" ht="15.75">
      <c r="A1587" s="102" t="s">
        <v>926</v>
      </c>
      <c r="B1587" s="113">
        <v>7048652543141</v>
      </c>
      <c r="K1587" s="140">
        <v>845110</v>
      </c>
      <c r="L1587" t="s">
        <v>550</v>
      </c>
      <c r="M1587" s="102" t="str">
        <f t="shared" si="24"/>
        <v>845110-MRBMC-ML</v>
      </c>
      <c r="N1587" s="180">
        <v>7048652543141</v>
      </c>
    </row>
    <row r="1588" spans="1:14" ht="15.75">
      <c r="A1588" s="102" t="s">
        <v>927</v>
      </c>
      <c r="B1588" s="113">
        <v>7048652543134</v>
      </c>
      <c r="K1588" s="140">
        <v>845110</v>
      </c>
      <c r="L1588" t="s">
        <v>551</v>
      </c>
      <c r="M1588" s="102" t="str">
        <f t="shared" si="24"/>
        <v>845110-MRBMC-LXL</v>
      </c>
      <c r="N1588" s="180">
        <v>7048652543134</v>
      </c>
    </row>
    <row r="1589" spans="1:14" ht="15.75">
      <c r="A1589" s="102" t="s">
        <v>3149</v>
      </c>
      <c r="B1589" s="113">
        <v>7048652892171</v>
      </c>
      <c r="K1589" s="140">
        <v>845110</v>
      </c>
      <c r="L1589" t="s">
        <v>1678</v>
      </c>
      <c r="M1589" s="102" t="str">
        <f t="shared" si="24"/>
        <v>845110-NEOBL-SM</v>
      </c>
      <c r="N1589" s="180">
        <v>7048652892171</v>
      </c>
    </row>
    <row r="1590" spans="1:14" ht="15.75">
      <c r="A1590" s="102" t="s">
        <v>2579</v>
      </c>
      <c r="B1590" s="113">
        <v>7048652892164</v>
      </c>
      <c r="K1590" s="140">
        <v>845110</v>
      </c>
      <c r="L1590" t="s">
        <v>1680</v>
      </c>
      <c r="M1590" s="102" t="str">
        <f t="shared" si="24"/>
        <v>845110-NEOBL-ML</v>
      </c>
      <c r="N1590" s="180">
        <v>7048652892164</v>
      </c>
    </row>
    <row r="1591" spans="1:14" ht="15.75">
      <c r="A1591" s="102" t="s">
        <v>2580</v>
      </c>
      <c r="B1591" s="113">
        <v>7048652892157</v>
      </c>
      <c r="K1591" s="140">
        <v>845110</v>
      </c>
      <c r="L1591" t="s">
        <v>1681</v>
      </c>
      <c r="M1591" s="102" t="str">
        <f t="shared" si="24"/>
        <v>845110-NEOBL-LXL</v>
      </c>
      <c r="N1591" s="180">
        <v>7048652892157</v>
      </c>
    </row>
    <row r="1592" spans="1:14" ht="15.75">
      <c r="A1592" s="102" t="s">
        <v>3150</v>
      </c>
      <c r="B1592" s="113">
        <v>7048652892201</v>
      </c>
      <c r="K1592" s="140">
        <v>845110</v>
      </c>
      <c r="L1592" t="s">
        <v>1692</v>
      </c>
      <c r="M1592" s="102" t="str">
        <f t="shared" si="24"/>
        <v>845110-SASGR-SM</v>
      </c>
      <c r="N1592" s="180">
        <v>7048652892201</v>
      </c>
    </row>
    <row r="1593" spans="1:14" ht="15.75">
      <c r="A1593" s="102" t="s">
        <v>2581</v>
      </c>
      <c r="B1593" s="113">
        <v>7048652892195</v>
      </c>
      <c r="K1593" s="140">
        <v>845110</v>
      </c>
      <c r="L1593" t="s">
        <v>1690</v>
      </c>
      <c r="M1593" s="102" t="str">
        <f t="shared" si="24"/>
        <v>845110-SASGR-ML</v>
      </c>
      <c r="N1593" s="180">
        <v>7048652892195</v>
      </c>
    </row>
    <row r="1594" spans="1:14" ht="15.75">
      <c r="A1594" s="102" t="s">
        <v>2582</v>
      </c>
      <c r="B1594" s="113">
        <v>7048652892188</v>
      </c>
      <c r="K1594" s="140">
        <v>845110</v>
      </c>
      <c r="L1594" t="s">
        <v>1691</v>
      </c>
      <c r="M1594" s="102" t="str">
        <f t="shared" si="24"/>
        <v>845110-SASGR-LXL</v>
      </c>
      <c r="N1594" s="180">
        <v>7048652892188</v>
      </c>
    </row>
    <row r="1595" spans="1:14" ht="15.75">
      <c r="A1595" s="102" t="s">
        <v>3151</v>
      </c>
      <c r="B1595" s="113">
        <v>7048652892232</v>
      </c>
      <c r="K1595" s="140">
        <v>845110</v>
      </c>
      <c r="L1595" t="s">
        <v>1497</v>
      </c>
      <c r="M1595" s="102" t="str">
        <f t="shared" si="24"/>
        <v>845110-WOLND-SM</v>
      </c>
      <c r="N1595" s="180">
        <v>7048652892232</v>
      </c>
    </row>
    <row r="1596" spans="1:14" ht="15.75">
      <c r="A1596" s="102" t="s">
        <v>2583</v>
      </c>
      <c r="B1596" s="113">
        <v>7048652892225</v>
      </c>
      <c r="K1596" s="140">
        <v>845110</v>
      </c>
      <c r="L1596" t="s">
        <v>1498</v>
      </c>
      <c r="M1596" s="102" t="str">
        <f t="shared" si="24"/>
        <v>845110-WOLND-ML</v>
      </c>
      <c r="N1596" s="180">
        <v>7048652892225</v>
      </c>
    </row>
    <row r="1597" spans="1:14" ht="15.75">
      <c r="A1597" s="102" t="s">
        <v>2584</v>
      </c>
      <c r="B1597" s="113">
        <v>7048652892218</v>
      </c>
      <c r="K1597" s="140">
        <v>845110</v>
      </c>
      <c r="L1597" t="s">
        <v>1499</v>
      </c>
      <c r="M1597" s="102" t="str">
        <f t="shared" si="24"/>
        <v>845110-WOLND-LXL</v>
      </c>
      <c r="N1597" s="180">
        <v>7048652892218</v>
      </c>
    </row>
    <row r="1598" spans="1:14" ht="15.75">
      <c r="A1598" s="102" t="s">
        <v>1409</v>
      </c>
      <c r="B1598" s="113">
        <v>7048652776662</v>
      </c>
      <c r="K1598" s="140">
        <v>845128</v>
      </c>
      <c r="L1598" t="s">
        <v>1072</v>
      </c>
      <c r="M1598" s="102" t="str">
        <f t="shared" si="24"/>
        <v>845128-DPUMC-SM</v>
      </c>
      <c r="N1598" s="180">
        <v>7048652776662</v>
      </c>
    </row>
    <row r="1599" spans="1:14" ht="15.75">
      <c r="A1599" s="102" t="s">
        <v>1396</v>
      </c>
      <c r="B1599" s="113">
        <v>7048652775016</v>
      </c>
      <c r="K1599" s="140">
        <v>845128</v>
      </c>
      <c r="L1599" t="s">
        <v>1073</v>
      </c>
      <c r="M1599" s="102" t="str">
        <f t="shared" si="24"/>
        <v>845128-DPUMC-ML</v>
      </c>
      <c r="N1599" s="180">
        <v>7048652775016</v>
      </c>
    </row>
    <row r="1600" spans="1:14" ht="15.75">
      <c r="A1600" s="102" t="s">
        <v>1397</v>
      </c>
      <c r="B1600" s="113">
        <v>7048652775009</v>
      </c>
      <c r="K1600" s="140">
        <v>845128</v>
      </c>
      <c r="L1600" t="s">
        <v>1074</v>
      </c>
      <c r="M1600" s="102" t="str">
        <f t="shared" si="24"/>
        <v>845128-DPUMC-LXL</v>
      </c>
      <c r="N1600" s="180">
        <v>7048652775009</v>
      </c>
    </row>
    <row r="1601" spans="1:14" ht="15.75">
      <c r="A1601" s="102" t="s">
        <v>1410</v>
      </c>
      <c r="B1601" s="113">
        <v>7048652776679</v>
      </c>
      <c r="K1601" s="140">
        <v>845128</v>
      </c>
      <c r="L1601" t="s">
        <v>171</v>
      </c>
      <c r="M1601" s="102" t="str">
        <f t="shared" si="24"/>
        <v>845128-DTBLK-SM</v>
      </c>
      <c r="N1601" s="180">
        <v>7048652776679</v>
      </c>
    </row>
    <row r="1602" spans="1:14" ht="15.75">
      <c r="A1602" s="102" t="s">
        <v>1253</v>
      </c>
      <c r="B1602" s="113">
        <v>7048652768056</v>
      </c>
      <c r="K1602" s="140">
        <v>845128</v>
      </c>
      <c r="L1602" t="s">
        <v>172</v>
      </c>
      <c r="M1602" s="102" t="str">
        <f t="shared" si="24"/>
        <v>845128-DTBLK-ML</v>
      </c>
      <c r="N1602" s="180">
        <v>7048652768056</v>
      </c>
    </row>
    <row r="1603" spans="1:14" ht="15.75">
      <c r="A1603" s="102" t="s">
        <v>1254</v>
      </c>
      <c r="B1603" s="113">
        <v>7048652768049</v>
      </c>
      <c r="K1603" s="140">
        <v>845128</v>
      </c>
      <c r="L1603" t="s">
        <v>173</v>
      </c>
      <c r="M1603" s="102" t="str">
        <f t="shared" ref="M1603:M1666" si="25">CONCATENATE(K1603,"-",L1603)</f>
        <v>845128-DTBLK-LXL</v>
      </c>
      <c r="N1603" s="180">
        <v>7048652768049</v>
      </c>
    </row>
    <row r="1604" spans="1:14" ht="15.75">
      <c r="A1604" s="102" t="s">
        <v>1411</v>
      </c>
      <c r="B1604" s="113">
        <v>7048652776686</v>
      </c>
      <c r="K1604" s="140">
        <v>845128</v>
      </c>
      <c r="L1604" t="s">
        <v>1407</v>
      </c>
      <c r="M1604" s="102" t="str">
        <f t="shared" si="25"/>
        <v>845128-GFLUO-SM</v>
      </c>
      <c r="N1604" s="180">
        <v>7048652776686</v>
      </c>
    </row>
    <row r="1605" spans="1:14" ht="15.75">
      <c r="A1605" s="102" t="s">
        <v>1255</v>
      </c>
      <c r="B1605" s="113">
        <v>7048652768117</v>
      </c>
      <c r="K1605" s="140">
        <v>845128</v>
      </c>
      <c r="L1605" t="s">
        <v>354</v>
      </c>
      <c r="M1605" s="102" t="str">
        <f t="shared" si="25"/>
        <v>845128-GFLUO-ML</v>
      </c>
      <c r="N1605" s="180">
        <v>7048652768117</v>
      </c>
    </row>
    <row r="1606" spans="1:14" ht="15.75">
      <c r="A1606" s="102" t="s">
        <v>1256</v>
      </c>
      <c r="B1606" s="113">
        <v>7048652768100</v>
      </c>
      <c r="K1606" s="140">
        <v>845128</v>
      </c>
      <c r="L1606" t="s">
        <v>355</v>
      </c>
      <c r="M1606" s="102" t="str">
        <f t="shared" si="25"/>
        <v>845128-GFLUO-LXL</v>
      </c>
      <c r="N1606" s="180">
        <v>7048652768100</v>
      </c>
    </row>
    <row r="1607" spans="1:14" ht="15.75">
      <c r="A1607" s="102" t="s">
        <v>1412</v>
      </c>
      <c r="B1607" s="113">
        <v>7048652776693</v>
      </c>
      <c r="K1607" s="140">
        <v>845128</v>
      </c>
      <c r="L1607" t="s">
        <v>1408</v>
      </c>
      <c r="M1607" s="102" t="str">
        <f t="shared" si="25"/>
        <v>845128-GLBOR-SM</v>
      </c>
      <c r="N1607" s="180">
        <v>7048652776693</v>
      </c>
    </row>
    <row r="1608" spans="1:14" ht="15.75">
      <c r="A1608" s="102" t="s">
        <v>1257</v>
      </c>
      <c r="B1608" s="113">
        <v>7048652768131</v>
      </c>
      <c r="K1608" s="140">
        <v>845128</v>
      </c>
      <c r="L1608" t="s">
        <v>1094</v>
      </c>
      <c r="M1608" s="102" t="str">
        <f t="shared" si="25"/>
        <v>845128-GLBOR-ML</v>
      </c>
      <c r="N1608" s="180">
        <v>7048652768131</v>
      </c>
    </row>
    <row r="1609" spans="1:14" ht="15.75">
      <c r="A1609" s="102" t="s">
        <v>1258</v>
      </c>
      <c r="B1609" s="113">
        <v>7048652768124</v>
      </c>
      <c r="K1609" s="140">
        <v>845128</v>
      </c>
      <c r="L1609" t="s">
        <v>1095</v>
      </c>
      <c r="M1609" s="102" t="str">
        <f t="shared" si="25"/>
        <v>845128-GLBOR-LXL</v>
      </c>
      <c r="N1609" s="180">
        <v>7048652768124</v>
      </c>
    </row>
    <row r="1610" spans="1:14" ht="15.75">
      <c r="A1610" s="102" t="s">
        <v>1413</v>
      </c>
      <c r="B1610" s="113">
        <v>7048652776709</v>
      </c>
      <c r="K1610" s="140">
        <v>845128</v>
      </c>
      <c r="L1610" t="s">
        <v>178</v>
      </c>
      <c r="M1610" s="102" t="str">
        <f t="shared" si="25"/>
        <v>845128-GSWHT-SM</v>
      </c>
      <c r="N1610" s="180">
        <v>7048652776709</v>
      </c>
    </row>
    <row r="1611" spans="1:14" ht="15.75">
      <c r="A1611" s="102" t="s">
        <v>1259</v>
      </c>
      <c r="B1611" s="113">
        <v>7048652768070</v>
      </c>
      <c r="K1611" s="140">
        <v>845128</v>
      </c>
      <c r="L1611" t="s">
        <v>179</v>
      </c>
      <c r="M1611" s="102" t="str">
        <f t="shared" si="25"/>
        <v>845128-GSWHT-ML</v>
      </c>
      <c r="N1611" s="180">
        <v>7048652768070</v>
      </c>
    </row>
    <row r="1612" spans="1:14" ht="15.75">
      <c r="A1612" s="102" t="s">
        <v>1260</v>
      </c>
      <c r="B1612" s="113">
        <v>7048652768063</v>
      </c>
      <c r="K1612" s="140">
        <v>845128</v>
      </c>
      <c r="L1612" t="s">
        <v>180</v>
      </c>
      <c r="M1612" s="102" t="str">
        <f t="shared" si="25"/>
        <v>845128-GSWHT-LXL</v>
      </c>
      <c r="N1612" s="180">
        <v>7048652768063</v>
      </c>
    </row>
    <row r="1613" spans="1:14" ht="15.75">
      <c r="A1613" s="102" t="s">
        <v>2972</v>
      </c>
      <c r="B1613" s="113">
        <v>7048652912374</v>
      </c>
      <c r="K1613" s="140">
        <v>845128</v>
      </c>
      <c r="L1613" t="s">
        <v>1678</v>
      </c>
      <c r="M1613" s="102" t="str">
        <f t="shared" si="25"/>
        <v>845128-NEOBL-SM</v>
      </c>
      <c r="N1613" s="180">
        <v>7048652912374</v>
      </c>
    </row>
    <row r="1614" spans="1:14" ht="15.75">
      <c r="A1614" s="102" t="s">
        <v>2585</v>
      </c>
      <c r="B1614" s="113">
        <v>7048652892317</v>
      </c>
      <c r="K1614" s="140">
        <v>845128</v>
      </c>
      <c r="L1614" t="s">
        <v>1680</v>
      </c>
      <c r="M1614" s="102" t="str">
        <f t="shared" si="25"/>
        <v>845128-NEOBL-ML</v>
      </c>
      <c r="N1614" s="180">
        <v>7048652892317</v>
      </c>
    </row>
    <row r="1615" spans="1:14" ht="15.75">
      <c r="A1615" s="102" t="s">
        <v>2586</v>
      </c>
      <c r="B1615" s="113">
        <v>7048652892300</v>
      </c>
      <c r="K1615" s="140">
        <v>845128</v>
      </c>
      <c r="L1615" t="s">
        <v>1681</v>
      </c>
      <c r="M1615" s="102" t="str">
        <f t="shared" si="25"/>
        <v>845128-NEOBL-LXL</v>
      </c>
      <c r="N1615" s="180">
        <v>7048652892300</v>
      </c>
    </row>
    <row r="1616" spans="1:14" ht="15.75">
      <c r="A1616" s="102" t="s">
        <v>2973</v>
      </c>
      <c r="B1616" s="113">
        <v>7048652912381</v>
      </c>
      <c r="K1616" s="140">
        <v>845128</v>
      </c>
      <c r="L1616" t="s">
        <v>1682</v>
      </c>
      <c r="M1616" s="102" t="str">
        <f t="shared" si="25"/>
        <v>845128-NEOPI-SM</v>
      </c>
      <c r="N1616" s="180">
        <v>7048652912381</v>
      </c>
    </row>
    <row r="1617" spans="1:14" ht="15.75">
      <c r="A1617" s="102" t="s">
        <v>2587</v>
      </c>
      <c r="B1617" s="113">
        <v>7048652892331</v>
      </c>
      <c r="K1617" s="140">
        <v>845128</v>
      </c>
      <c r="L1617" t="s">
        <v>1684</v>
      </c>
      <c r="M1617" s="102" t="str">
        <f t="shared" si="25"/>
        <v>845128-NEOPI-ML</v>
      </c>
      <c r="N1617" s="180">
        <v>7048652892331</v>
      </c>
    </row>
    <row r="1618" spans="1:14" ht="15.75">
      <c r="A1618" s="102" t="s">
        <v>2588</v>
      </c>
      <c r="B1618" s="113">
        <v>7048652892324</v>
      </c>
      <c r="K1618" s="140">
        <v>845128</v>
      </c>
      <c r="L1618" t="s">
        <v>1685</v>
      </c>
      <c r="M1618" s="102" t="str">
        <f t="shared" si="25"/>
        <v>845128-NEOPI-LXL</v>
      </c>
      <c r="N1618" s="180">
        <v>7048652892324</v>
      </c>
    </row>
    <row r="1619" spans="1:14" ht="15.75">
      <c r="A1619" s="102" t="s">
        <v>2974</v>
      </c>
      <c r="B1619" s="113">
        <v>7048652912398</v>
      </c>
      <c r="K1619" s="140">
        <v>845128</v>
      </c>
      <c r="L1619" t="s">
        <v>1692</v>
      </c>
      <c r="M1619" s="102" t="str">
        <f t="shared" si="25"/>
        <v>845128-SASGR-SM</v>
      </c>
      <c r="N1619" s="180">
        <v>7048652912398</v>
      </c>
    </row>
    <row r="1620" spans="1:14" ht="15.75">
      <c r="A1620" s="102" t="s">
        <v>2589</v>
      </c>
      <c r="B1620" s="113">
        <v>7048652892355</v>
      </c>
      <c r="K1620" s="140">
        <v>845128</v>
      </c>
      <c r="L1620" t="s">
        <v>1690</v>
      </c>
      <c r="M1620" s="102" t="str">
        <f t="shared" si="25"/>
        <v>845128-SASGR-ML</v>
      </c>
      <c r="N1620" s="180">
        <v>7048652892355</v>
      </c>
    </row>
    <row r="1621" spans="1:14" ht="15.75">
      <c r="A1621" s="102" t="s">
        <v>2590</v>
      </c>
      <c r="B1621" s="113">
        <v>7048652892348</v>
      </c>
      <c r="K1621" s="140">
        <v>845128</v>
      </c>
      <c r="L1621" t="s">
        <v>1691</v>
      </c>
      <c r="M1621" s="102" t="str">
        <f t="shared" si="25"/>
        <v>845128-SASGR-LXL</v>
      </c>
      <c r="N1621" s="180">
        <v>7048652892348</v>
      </c>
    </row>
    <row r="1622" spans="1:14" ht="15.75">
      <c r="A1622" s="102" t="s">
        <v>2975</v>
      </c>
      <c r="B1622" s="113">
        <v>7048652912404</v>
      </c>
      <c r="K1622" s="140">
        <v>845128</v>
      </c>
      <c r="L1622" t="s">
        <v>1497</v>
      </c>
      <c r="M1622" s="102" t="str">
        <f t="shared" si="25"/>
        <v>845128-WOLND-SM</v>
      </c>
      <c r="N1622" s="180">
        <v>7048652912404</v>
      </c>
    </row>
    <row r="1623" spans="1:14" ht="15.75">
      <c r="A1623" s="102" t="s">
        <v>2591</v>
      </c>
      <c r="B1623" s="113">
        <v>7048652892379</v>
      </c>
      <c r="K1623" s="140">
        <v>845128</v>
      </c>
      <c r="L1623" t="s">
        <v>1498</v>
      </c>
      <c r="M1623" s="102" t="str">
        <f t="shared" si="25"/>
        <v>845128-WOLND-ML</v>
      </c>
      <c r="N1623" s="180">
        <v>7048652892379</v>
      </c>
    </row>
    <row r="1624" spans="1:14" ht="15.75">
      <c r="A1624" s="102" t="s">
        <v>2592</v>
      </c>
      <c r="B1624" s="113">
        <v>7048652892362</v>
      </c>
      <c r="K1624" s="140">
        <v>845128</v>
      </c>
      <c r="L1624" t="s">
        <v>1499</v>
      </c>
      <c r="M1624" s="102" t="str">
        <f t="shared" si="25"/>
        <v>845128-WOLND-LXL</v>
      </c>
      <c r="N1624" s="180">
        <v>7048652892362</v>
      </c>
    </row>
    <row r="1625" spans="1:14" ht="15.75">
      <c r="A1625" s="102" t="s">
        <v>1261</v>
      </c>
      <c r="B1625" s="113">
        <v>7048652768155</v>
      </c>
      <c r="K1625" s="140">
        <v>845129</v>
      </c>
      <c r="L1625" t="s">
        <v>1083</v>
      </c>
      <c r="M1625" s="102" t="str">
        <f t="shared" si="25"/>
        <v>845129-BGRG-53/61</v>
      </c>
      <c r="N1625" s="180">
        <v>7048652768155</v>
      </c>
    </row>
    <row r="1626" spans="1:14" ht="15.75">
      <c r="A1626" s="102" t="s">
        <v>1262</v>
      </c>
      <c r="B1626" s="113">
        <v>7048652768162</v>
      </c>
      <c r="K1626" s="140">
        <v>845129</v>
      </c>
      <c r="L1626" t="s">
        <v>1085</v>
      </c>
      <c r="M1626" s="102" t="str">
        <f t="shared" si="25"/>
        <v>845129-BUOR-53/61</v>
      </c>
      <c r="N1626" s="180">
        <v>7048652768162</v>
      </c>
    </row>
    <row r="1627" spans="1:14" ht="15.75">
      <c r="A1627" s="102" t="s">
        <v>2912</v>
      </c>
      <c r="B1627" s="113">
        <v>7048652911629</v>
      </c>
      <c r="K1627" s="140">
        <v>845129</v>
      </c>
      <c r="L1627" t="s">
        <v>2908</v>
      </c>
      <c r="M1627" s="102" t="str">
        <f t="shared" si="25"/>
        <v>845129-DUSK-48/53</v>
      </c>
      <c r="N1627" s="180">
        <v>7048652911629</v>
      </c>
    </row>
    <row r="1628" spans="1:14" ht="15.75">
      <c r="A1628" s="102" t="s">
        <v>2795</v>
      </c>
      <c r="B1628" s="113">
        <v>7048652903099</v>
      </c>
      <c r="K1628" s="140">
        <v>845129</v>
      </c>
      <c r="L1628" t="s">
        <v>2762</v>
      </c>
      <c r="M1628" s="102" t="str">
        <f t="shared" si="25"/>
        <v>845129-DUSK-53/61</v>
      </c>
      <c r="N1628" s="180">
        <v>7048652903099</v>
      </c>
    </row>
    <row r="1629" spans="1:14" ht="15.75">
      <c r="A1629" s="102" t="s">
        <v>2913</v>
      </c>
      <c r="B1629" s="113">
        <v>7048652911643</v>
      </c>
      <c r="K1629" s="140">
        <v>845129</v>
      </c>
      <c r="L1629" t="s">
        <v>2909</v>
      </c>
      <c r="M1629" s="102" t="str">
        <f t="shared" si="25"/>
        <v>845129-FLRM-48/53</v>
      </c>
      <c r="N1629" s="180">
        <v>7048652911643</v>
      </c>
    </row>
    <row r="1630" spans="1:14" ht="15.75">
      <c r="A1630" s="102" t="s">
        <v>2796</v>
      </c>
      <c r="B1630" s="113">
        <v>7048652903105</v>
      </c>
      <c r="K1630" s="140">
        <v>845129</v>
      </c>
      <c r="L1630" t="s">
        <v>2763</v>
      </c>
      <c r="M1630" s="102" t="str">
        <f t="shared" si="25"/>
        <v>845129-FLRM-53/61</v>
      </c>
      <c r="N1630" s="180">
        <v>7048652903105</v>
      </c>
    </row>
    <row r="1631" spans="1:14" ht="15.75">
      <c r="A1631" s="102" t="s">
        <v>2914</v>
      </c>
      <c r="B1631" s="113">
        <v>7048652911667</v>
      </c>
      <c r="K1631" s="140">
        <v>845129</v>
      </c>
      <c r="L1631" t="s">
        <v>2910</v>
      </c>
      <c r="M1631" s="102" t="str">
        <f t="shared" si="25"/>
        <v>845129-LAVA-48/53</v>
      </c>
      <c r="N1631" s="180">
        <v>7048652911667</v>
      </c>
    </row>
    <row r="1632" spans="1:14" ht="15.75">
      <c r="A1632" s="102" t="s">
        <v>2797</v>
      </c>
      <c r="B1632" s="113">
        <v>7048652903112</v>
      </c>
      <c r="K1632" s="140">
        <v>845129</v>
      </c>
      <c r="L1632" t="s">
        <v>2764</v>
      </c>
      <c r="M1632" s="102" t="str">
        <f t="shared" si="25"/>
        <v>845129-LAVA-53/61</v>
      </c>
      <c r="N1632" s="180">
        <v>7048652903112</v>
      </c>
    </row>
    <row r="1633" spans="1:14" ht="15.75">
      <c r="A1633" s="102" t="s">
        <v>2915</v>
      </c>
      <c r="B1633" s="113">
        <v>7048652911681</v>
      </c>
      <c r="K1633" s="140">
        <v>845129</v>
      </c>
      <c r="L1633" t="s">
        <v>539</v>
      </c>
      <c r="M1633" s="102" t="str">
        <f t="shared" si="25"/>
        <v>845129-MBLK-48/53</v>
      </c>
      <c r="N1633" s="180">
        <v>7048652911681</v>
      </c>
    </row>
    <row r="1634" spans="1:14" ht="15.75">
      <c r="A1634" s="102" t="s">
        <v>1263</v>
      </c>
      <c r="B1634" s="113">
        <v>7048652768148</v>
      </c>
      <c r="K1634" s="140">
        <v>845129</v>
      </c>
      <c r="L1634" t="s">
        <v>533</v>
      </c>
      <c r="M1634" s="102" t="str">
        <f t="shared" si="25"/>
        <v>845129-MBLK-53/61</v>
      </c>
      <c r="N1634" s="180">
        <v>7048652768148</v>
      </c>
    </row>
    <row r="1635" spans="1:14" ht="15.75">
      <c r="A1635" s="102" t="s">
        <v>1264</v>
      </c>
      <c r="B1635" s="113">
        <v>7048652768179</v>
      </c>
      <c r="K1635" s="140">
        <v>845129</v>
      </c>
      <c r="L1635" t="s">
        <v>1096</v>
      </c>
      <c r="M1635" s="102" t="str">
        <f t="shared" si="25"/>
        <v>845129-MFLU-53/61</v>
      </c>
      <c r="N1635" s="180">
        <v>7048652768179</v>
      </c>
    </row>
    <row r="1636" spans="1:14" ht="15.75">
      <c r="A1636" s="102" t="s">
        <v>2916</v>
      </c>
      <c r="B1636" s="113">
        <v>7048652911704</v>
      </c>
      <c r="K1636" s="140">
        <v>845129</v>
      </c>
      <c r="L1636" t="s">
        <v>542</v>
      </c>
      <c r="M1636" s="102" t="str">
        <f t="shared" si="25"/>
        <v>845129-MWHT-48/53</v>
      </c>
      <c r="N1636" s="180">
        <v>7048652911704</v>
      </c>
    </row>
    <row r="1637" spans="1:14" ht="15.75">
      <c r="A1637" s="102" t="s">
        <v>1265</v>
      </c>
      <c r="B1637" s="113">
        <v>7048652768186</v>
      </c>
      <c r="K1637" s="140">
        <v>845129</v>
      </c>
      <c r="L1637" t="s">
        <v>537</v>
      </c>
      <c r="M1637" s="102" t="str">
        <f t="shared" si="25"/>
        <v>845129-MWHT-53/61</v>
      </c>
      <c r="N1637" s="180">
        <v>7048652768186</v>
      </c>
    </row>
    <row r="1638" spans="1:14" ht="15.75">
      <c r="A1638" s="102" t="s">
        <v>1266</v>
      </c>
      <c r="B1638" s="113">
        <v>7048652768193</v>
      </c>
      <c r="K1638" s="140">
        <v>845129</v>
      </c>
      <c r="L1638" t="s">
        <v>1097</v>
      </c>
      <c r="M1638" s="102" t="str">
        <f t="shared" si="25"/>
        <v>845129-SBLM-53/61</v>
      </c>
      <c r="N1638" s="180">
        <v>7048652768193</v>
      </c>
    </row>
    <row r="1639" spans="1:14" ht="15.75">
      <c r="A1639" s="102" t="s">
        <v>2917</v>
      </c>
      <c r="B1639" s="113">
        <v>7048652911728</v>
      </c>
      <c r="K1639" s="140">
        <v>845129</v>
      </c>
      <c r="L1639" t="s">
        <v>2771</v>
      </c>
      <c r="M1639" s="102" t="str">
        <f t="shared" si="25"/>
        <v>845129-WOLD-48/53</v>
      </c>
      <c r="N1639" s="180">
        <v>7048652911728</v>
      </c>
    </row>
    <row r="1640" spans="1:14" ht="15.75">
      <c r="A1640" s="102" t="s">
        <v>2798</v>
      </c>
      <c r="B1640" s="113">
        <v>7048652903129</v>
      </c>
      <c r="K1640" s="140">
        <v>845129</v>
      </c>
      <c r="L1640" t="s">
        <v>2767</v>
      </c>
      <c r="M1640" s="102" t="str">
        <f t="shared" si="25"/>
        <v>845129-WOLD-53/61</v>
      </c>
      <c r="N1640" s="180">
        <v>7048652903129</v>
      </c>
    </row>
    <row r="1641" spans="1:14" ht="15.75">
      <c r="A1641" s="102" t="s">
        <v>1267</v>
      </c>
      <c r="B1641" s="113">
        <v>7048652768209</v>
      </c>
      <c r="K1641" s="140">
        <v>845130</v>
      </c>
      <c r="L1641" t="s">
        <v>1083</v>
      </c>
      <c r="M1641" s="102" t="str">
        <f t="shared" si="25"/>
        <v>845130-BGRG-53/61</v>
      </c>
      <c r="N1641" s="180">
        <v>7048652768209</v>
      </c>
    </row>
    <row r="1642" spans="1:14" ht="15.75">
      <c r="A1642" s="102" t="s">
        <v>1268</v>
      </c>
      <c r="B1642" s="113">
        <v>7048652768216</v>
      </c>
      <c r="K1642" s="140">
        <v>845130</v>
      </c>
      <c r="L1642" t="s">
        <v>1085</v>
      </c>
      <c r="M1642" s="102" t="str">
        <f t="shared" si="25"/>
        <v>845130-BUOR-53/61</v>
      </c>
      <c r="N1642" s="180">
        <v>7048652768216</v>
      </c>
    </row>
    <row r="1643" spans="1:14" ht="15.75">
      <c r="A1643" s="102" t="s">
        <v>2918</v>
      </c>
      <c r="B1643" s="113">
        <v>7048652911742</v>
      </c>
      <c r="K1643" s="140">
        <v>845130</v>
      </c>
      <c r="L1643" t="s">
        <v>2908</v>
      </c>
      <c r="M1643" s="102" t="str">
        <f t="shared" si="25"/>
        <v>845130-DUSK-48/53</v>
      </c>
      <c r="N1643" s="180">
        <v>7048652911742</v>
      </c>
    </row>
    <row r="1644" spans="1:14" ht="15.75">
      <c r="A1644" s="102" t="s">
        <v>2799</v>
      </c>
      <c r="B1644" s="113">
        <v>7048652903136</v>
      </c>
      <c r="K1644" s="140">
        <v>845130</v>
      </c>
      <c r="L1644" t="s">
        <v>2762</v>
      </c>
      <c r="M1644" s="102" t="str">
        <f t="shared" si="25"/>
        <v>845130-DUSK-53/61</v>
      </c>
      <c r="N1644" s="180">
        <v>7048652903136</v>
      </c>
    </row>
    <row r="1645" spans="1:14" ht="15.75">
      <c r="A1645" s="102" t="s">
        <v>2919</v>
      </c>
      <c r="B1645" s="113">
        <v>7048652911766</v>
      </c>
      <c r="K1645" s="140">
        <v>845130</v>
      </c>
      <c r="L1645" t="s">
        <v>2909</v>
      </c>
      <c r="M1645" s="102" t="str">
        <f t="shared" si="25"/>
        <v>845130-FLRM-48/53</v>
      </c>
      <c r="N1645" s="180">
        <v>7048652911766</v>
      </c>
    </row>
    <row r="1646" spans="1:14" ht="15.75">
      <c r="A1646" s="102" t="s">
        <v>2800</v>
      </c>
      <c r="B1646" s="113">
        <v>7048652903143</v>
      </c>
      <c r="K1646" s="140">
        <v>845130</v>
      </c>
      <c r="L1646" t="s">
        <v>2763</v>
      </c>
      <c r="M1646" s="102" t="str">
        <f t="shared" si="25"/>
        <v>845130-FLRM-53/61</v>
      </c>
      <c r="N1646" s="180">
        <v>7048652903143</v>
      </c>
    </row>
    <row r="1647" spans="1:14" ht="15.75">
      <c r="A1647" s="102" t="s">
        <v>2920</v>
      </c>
      <c r="B1647" s="113">
        <v>7048652911780</v>
      </c>
      <c r="K1647" s="140">
        <v>845130</v>
      </c>
      <c r="L1647" t="s">
        <v>2910</v>
      </c>
      <c r="M1647" s="102" t="str">
        <f t="shared" si="25"/>
        <v>845130-LAVA-48/53</v>
      </c>
      <c r="N1647" s="180">
        <v>7048652911780</v>
      </c>
    </row>
    <row r="1648" spans="1:14" ht="15.75">
      <c r="A1648" s="102" t="s">
        <v>2801</v>
      </c>
      <c r="B1648" s="113">
        <v>7048652903150</v>
      </c>
      <c r="K1648" s="140">
        <v>845130</v>
      </c>
      <c r="L1648" t="s">
        <v>2764</v>
      </c>
      <c r="M1648" s="102" t="str">
        <f t="shared" si="25"/>
        <v>845130-LAVA-53/61</v>
      </c>
      <c r="N1648" s="180">
        <v>7048652903150</v>
      </c>
    </row>
    <row r="1649" spans="1:14" ht="15.75">
      <c r="A1649" s="102" t="s">
        <v>2921</v>
      </c>
      <c r="B1649" s="113">
        <v>7048652911803</v>
      </c>
      <c r="K1649" s="140">
        <v>845130</v>
      </c>
      <c r="L1649" t="s">
        <v>539</v>
      </c>
      <c r="M1649" s="102" t="str">
        <f t="shared" si="25"/>
        <v>845130-MBLK-48/53</v>
      </c>
      <c r="N1649" s="180">
        <v>7048652911803</v>
      </c>
    </row>
    <row r="1650" spans="1:14" ht="15.75">
      <c r="A1650" s="102" t="s">
        <v>1269</v>
      </c>
      <c r="B1650" s="113">
        <v>7048652768223</v>
      </c>
      <c r="K1650" s="140">
        <v>845130</v>
      </c>
      <c r="L1650" t="s">
        <v>533</v>
      </c>
      <c r="M1650" s="102" t="str">
        <f t="shared" si="25"/>
        <v>845130-MBLK-53/61</v>
      </c>
      <c r="N1650" s="180">
        <v>7048652768223</v>
      </c>
    </row>
    <row r="1651" spans="1:14" ht="15.75">
      <c r="A1651" s="102" t="s">
        <v>1270</v>
      </c>
      <c r="B1651" s="113">
        <v>7048652768230</v>
      </c>
      <c r="K1651" s="140">
        <v>845130</v>
      </c>
      <c r="L1651" t="s">
        <v>1096</v>
      </c>
      <c r="M1651" s="102" t="str">
        <f t="shared" si="25"/>
        <v>845130-MFLU-53/61</v>
      </c>
      <c r="N1651" s="180">
        <v>7048652768230</v>
      </c>
    </row>
    <row r="1652" spans="1:14" ht="15.75">
      <c r="A1652" s="102" t="s">
        <v>2922</v>
      </c>
      <c r="B1652" s="113">
        <v>7048652911827</v>
      </c>
      <c r="K1652" s="140">
        <v>845130</v>
      </c>
      <c r="L1652" t="s">
        <v>542</v>
      </c>
      <c r="M1652" s="102" t="str">
        <f t="shared" si="25"/>
        <v>845130-MWHT-48/53</v>
      </c>
      <c r="N1652" s="180">
        <v>7048652911827</v>
      </c>
    </row>
    <row r="1653" spans="1:14" ht="15.75">
      <c r="A1653" s="102" t="s">
        <v>1271</v>
      </c>
      <c r="B1653" s="113">
        <v>7048652768247</v>
      </c>
      <c r="K1653" s="140">
        <v>845130</v>
      </c>
      <c r="L1653" t="s">
        <v>537</v>
      </c>
      <c r="M1653" s="102" t="str">
        <f t="shared" si="25"/>
        <v>845130-MWHT-53/61</v>
      </c>
      <c r="N1653" s="180">
        <v>7048652768247</v>
      </c>
    </row>
    <row r="1654" spans="1:14" ht="15.75">
      <c r="A1654" s="102" t="s">
        <v>1272</v>
      </c>
      <c r="B1654" s="113">
        <v>7048652768254</v>
      </c>
      <c r="K1654" s="140">
        <v>845130</v>
      </c>
      <c r="L1654" t="s">
        <v>1097</v>
      </c>
      <c r="M1654" s="102" t="str">
        <f t="shared" si="25"/>
        <v>845130-SBLM-53/61</v>
      </c>
      <c r="N1654" s="180">
        <v>7048652768254</v>
      </c>
    </row>
    <row r="1655" spans="1:14" ht="15.75">
      <c r="A1655" s="102" t="s">
        <v>2923</v>
      </c>
      <c r="B1655" s="113">
        <v>7048652911841</v>
      </c>
      <c r="K1655" s="140">
        <v>845130</v>
      </c>
      <c r="L1655" t="s">
        <v>2771</v>
      </c>
      <c r="M1655" s="102" t="str">
        <f t="shared" si="25"/>
        <v>845130-WOLD-48/53</v>
      </c>
      <c r="N1655" s="180">
        <v>7048652911841</v>
      </c>
    </row>
    <row r="1656" spans="1:14" ht="15.75">
      <c r="A1656" s="102" t="s">
        <v>2802</v>
      </c>
      <c r="B1656" s="113">
        <v>7048652903167</v>
      </c>
      <c r="K1656" s="140">
        <v>845130</v>
      </c>
      <c r="L1656" t="s">
        <v>2767</v>
      </c>
      <c r="M1656" s="102" t="str">
        <f t="shared" si="25"/>
        <v>845130-WOLD-53/61</v>
      </c>
      <c r="N1656" s="180">
        <v>7048652903167</v>
      </c>
    </row>
    <row r="1657" spans="1:14" ht="15.75">
      <c r="A1657" s="102" t="s">
        <v>2930</v>
      </c>
      <c r="B1657" s="113">
        <v>7048652911964</v>
      </c>
      <c r="K1657" s="140">
        <v>845140</v>
      </c>
      <c r="L1657" t="s">
        <v>2768</v>
      </c>
      <c r="M1657" s="102" t="str">
        <f t="shared" si="25"/>
        <v>845140-BLTI-48/53</v>
      </c>
      <c r="N1657" s="180">
        <v>7048652911964</v>
      </c>
    </row>
    <row r="1658" spans="1:14" ht="15.75">
      <c r="A1658" s="102" t="s">
        <v>2931</v>
      </c>
      <c r="B1658" s="113">
        <v>7048652911988</v>
      </c>
      <c r="K1658" s="140">
        <v>845140</v>
      </c>
      <c r="L1658" t="s">
        <v>2769</v>
      </c>
      <c r="M1658" s="102" t="str">
        <f t="shared" si="25"/>
        <v>845140-DLIM-48/53</v>
      </c>
      <c r="N1658" s="180">
        <v>7048652911988</v>
      </c>
    </row>
    <row r="1659" spans="1:14" ht="15.75">
      <c r="A1659" s="102" t="s">
        <v>2924</v>
      </c>
      <c r="B1659" s="113">
        <v>7048652777454</v>
      </c>
      <c r="K1659" s="140">
        <v>845140</v>
      </c>
      <c r="L1659" t="s">
        <v>539</v>
      </c>
      <c r="M1659" s="102" t="str">
        <f t="shared" si="25"/>
        <v>845140-MBLK-48/53</v>
      </c>
      <c r="N1659" s="180">
        <v>7048652777454</v>
      </c>
    </row>
    <row r="1660" spans="1:14" ht="15.75">
      <c r="A1660" s="102" t="s">
        <v>2925</v>
      </c>
      <c r="B1660" s="113">
        <v>7048652777461</v>
      </c>
      <c r="K1660" s="140">
        <v>845140</v>
      </c>
      <c r="L1660" t="s">
        <v>1088</v>
      </c>
      <c r="M1660" s="102" t="str">
        <f t="shared" si="25"/>
        <v>845140-MFLU-48/53</v>
      </c>
      <c r="N1660" s="180">
        <v>7048652777461</v>
      </c>
    </row>
    <row r="1661" spans="1:14" ht="15.75">
      <c r="A1661" s="102" t="s">
        <v>2926</v>
      </c>
      <c r="B1661" s="113">
        <v>7048652777478</v>
      </c>
      <c r="K1661" s="140">
        <v>845140</v>
      </c>
      <c r="L1661" t="s">
        <v>542</v>
      </c>
      <c r="M1661" s="102" t="str">
        <f t="shared" si="25"/>
        <v>845140-MWHT-48/53</v>
      </c>
      <c r="N1661" s="180">
        <v>7048652777478</v>
      </c>
    </row>
    <row r="1662" spans="1:14" ht="15.75">
      <c r="A1662" s="102" t="s">
        <v>2932</v>
      </c>
      <c r="B1662" s="113">
        <v>7048652912008</v>
      </c>
      <c r="K1662" s="140">
        <v>845140</v>
      </c>
      <c r="L1662" t="s">
        <v>2770</v>
      </c>
      <c r="M1662" s="102" t="str">
        <f t="shared" si="25"/>
        <v>845140-SAME-48/53</v>
      </c>
      <c r="N1662" s="180">
        <v>7048652912008</v>
      </c>
    </row>
    <row r="1663" spans="1:14" ht="15.75">
      <c r="A1663" s="102" t="s">
        <v>2933</v>
      </c>
      <c r="B1663" s="113">
        <v>7048652912022</v>
      </c>
      <c r="K1663" s="140">
        <v>845140</v>
      </c>
      <c r="L1663" t="s">
        <v>1091</v>
      </c>
      <c r="M1663" s="102" t="str">
        <f t="shared" si="25"/>
        <v>845140-SBLM-48/53</v>
      </c>
      <c r="N1663" s="180">
        <v>7048652912022</v>
      </c>
    </row>
    <row r="1664" spans="1:14" ht="15.75">
      <c r="A1664" s="102" t="s">
        <v>2934</v>
      </c>
      <c r="B1664" s="113">
        <v>7048652912046</v>
      </c>
      <c r="K1664" s="140">
        <v>845140</v>
      </c>
      <c r="L1664" t="s">
        <v>2771</v>
      </c>
      <c r="M1664" s="102" t="str">
        <f t="shared" si="25"/>
        <v>845140-WOLD-48/53</v>
      </c>
      <c r="N1664" s="180">
        <v>7048652912046</v>
      </c>
    </row>
    <row r="1665" spans="1:14" ht="15.75">
      <c r="A1665" s="102" t="s">
        <v>2935</v>
      </c>
      <c r="B1665" s="113">
        <v>7048652911865</v>
      </c>
      <c r="K1665" s="140">
        <v>845141</v>
      </c>
      <c r="L1665" t="s">
        <v>2768</v>
      </c>
      <c r="M1665" s="102" t="str">
        <f t="shared" si="25"/>
        <v>845141-BLTI-48/53</v>
      </c>
      <c r="N1665" s="180">
        <v>7048652911865</v>
      </c>
    </row>
    <row r="1666" spans="1:14" ht="15.75">
      <c r="A1666" s="102" t="s">
        <v>2936</v>
      </c>
      <c r="B1666" s="113">
        <v>7048652911889</v>
      </c>
      <c r="K1666" s="140">
        <v>845141</v>
      </c>
      <c r="L1666" t="s">
        <v>2769</v>
      </c>
      <c r="M1666" s="102" t="str">
        <f t="shared" si="25"/>
        <v>845141-DLIM-48/53</v>
      </c>
      <c r="N1666" s="180">
        <v>7048652911889</v>
      </c>
    </row>
    <row r="1667" spans="1:14" ht="15.75">
      <c r="A1667" s="102" t="s">
        <v>2927</v>
      </c>
      <c r="B1667" s="113">
        <v>7048652777485</v>
      </c>
      <c r="K1667" s="140">
        <v>845141</v>
      </c>
      <c r="L1667" t="s">
        <v>539</v>
      </c>
      <c r="M1667" s="102" t="str">
        <f t="shared" ref="M1667:M1730" si="26">CONCATENATE(K1667,"-",L1667)</f>
        <v>845141-MBLK-48/53</v>
      </c>
      <c r="N1667" s="180">
        <v>7048652777485</v>
      </c>
    </row>
    <row r="1668" spans="1:14" ht="15.75">
      <c r="A1668" s="102" t="s">
        <v>2928</v>
      </c>
      <c r="B1668" s="113">
        <v>7048652777492</v>
      </c>
      <c r="K1668" s="140">
        <v>845141</v>
      </c>
      <c r="L1668" t="s">
        <v>1088</v>
      </c>
      <c r="M1668" s="102" t="str">
        <f t="shared" si="26"/>
        <v>845141-MFLU-48/53</v>
      </c>
      <c r="N1668" s="180">
        <v>7048652777492</v>
      </c>
    </row>
    <row r="1669" spans="1:14" ht="15.75">
      <c r="A1669" s="102" t="s">
        <v>2929</v>
      </c>
      <c r="B1669" s="113">
        <v>7048652777508</v>
      </c>
      <c r="K1669" s="140">
        <v>845141</v>
      </c>
      <c r="L1669" t="s">
        <v>542</v>
      </c>
      <c r="M1669" s="102" t="str">
        <f t="shared" si="26"/>
        <v>845141-MWHT-48/53</v>
      </c>
      <c r="N1669" s="180">
        <v>7048652777508</v>
      </c>
    </row>
    <row r="1670" spans="1:14" ht="15.75">
      <c r="A1670" s="102" t="s">
        <v>2937</v>
      </c>
      <c r="B1670" s="113">
        <v>7048652911902</v>
      </c>
      <c r="K1670" s="140">
        <v>845141</v>
      </c>
      <c r="L1670" t="s">
        <v>2770</v>
      </c>
      <c r="M1670" s="102" t="str">
        <f t="shared" si="26"/>
        <v>845141-SAME-48/53</v>
      </c>
      <c r="N1670" s="180">
        <v>7048652911902</v>
      </c>
    </row>
    <row r="1671" spans="1:14" ht="15.75">
      <c r="A1671" s="102" t="s">
        <v>2938</v>
      </c>
      <c r="B1671" s="113">
        <v>7048652911926</v>
      </c>
      <c r="K1671" s="140">
        <v>845141</v>
      </c>
      <c r="L1671" t="s">
        <v>1091</v>
      </c>
      <c r="M1671" s="102" t="str">
        <f t="shared" si="26"/>
        <v>845141-SBLM-48/53</v>
      </c>
      <c r="N1671" s="180">
        <v>7048652911926</v>
      </c>
    </row>
    <row r="1672" spans="1:14" ht="15.75">
      <c r="A1672" s="102" t="s">
        <v>2939</v>
      </c>
      <c r="B1672" s="113">
        <v>7048652911940</v>
      </c>
      <c r="K1672" s="140">
        <v>845141</v>
      </c>
      <c r="L1672" t="s">
        <v>2771</v>
      </c>
      <c r="M1672" s="102" t="str">
        <f t="shared" si="26"/>
        <v>845141-WOLD-48/53</v>
      </c>
      <c r="N1672" s="180">
        <v>7048652911940</v>
      </c>
    </row>
    <row r="1673" spans="1:14" ht="15.75">
      <c r="A1673" s="102" t="s">
        <v>2593</v>
      </c>
      <c r="B1673" s="113">
        <v>7048652892850</v>
      </c>
      <c r="K1673" s="140">
        <v>845144</v>
      </c>
      <c r="L1673" t="s">
        <v>1484</v>
      </c>
      <c r="M1673" s="102" t="str">
        <f t="shared" si="26"/>
        <v>845144-DUSK-SM</v>
      </c>
      <c r="N1673" s="180">
        <v>7048652892850</v>
      </c>
    </row>
    <row r="1674" spans="1:14" ht="15.75">
      <c r="A1674" s="102" t="s">
        <v>2594</v>
      </c>
      <c r="B1674" s="113">
        <v>7048652892843</v>
      </c>
      <c r="K1674" s="140">
        <v>845144</v>
      </c>
      <c r="L1674" t="s">
        <v>1485</v>
      </c>
      <c r="M1674" s="102" t="str">
        <f t="shared" si="26"/>
        <v>845144-DUSK-ML</v>
      </c>
      <c r="N1674" s="180">
        <v>7048652892843</v>
      </c>
    </row>
    <row r="1675" spans="1:14" ht="15.75">
      <c r="A1675" s="102" t="s">
        <v>2595</v>
      </c>
      <c r="B1675" s="113">
        <v>7048652892836</v>
      </c>
      <c r="K1675" s="140">
        <v>845144</v>
      </c>
      <c r="L1675" t="s">
        <v>1486</v>
      </c>
      <c r="M1675" s="102" t="str">
        <f t="shared" si="26"/>
        <v>845144-DUSK-LXL</v>
      </c>
      <c r="N1675" s="180">
        <v>7048652892836</v>
      </c>
    </row>
    <row r="1676" spans="1:14" ht="15.75">
      <c r="A1676" s="102" t="s">
        <v>2596</v>
      </c>
      <c r="B1676" s="113">
        <v>7048652895592</v>
      </c>
      <c r="K1676" s="140">
        <v>845144</v>
      </c>
      <c r="L1676" t="s">
        <v>445</v>
      </c>
      <c r="M1676" s="102" t="str">
        <f t="shared" si="26"/>
        <v>845144-MBLCK-SM</v>
      </c>
      <c r="N1676" s="180">
        <v>7048652895592</v>
      </c>
    </row>
    <row r="1677" spans="1:14" ht="15.75">
      <c r="A1677" s="102" t="s">
        <v>2597</v>
      </c>
      <c r="B1677" s="113">
        <v>7048652895585</v>
      </c>
      <c r="K1677" s="140">
        <v>845144</v>
      </c>
      <c r="L1677" t="s">
        <v>446</v>
      </c>
      <c r="M1677" s="102" t="str">
        <f t="shared" si="26"/>
        <v>845144-MBLCK-ML</v>
      </c>
      <c r="N1677" s="180">
        <v>7048652895585</v>
      </c>
    </row>
    <row r="1678" spans="1:14" ht="15.75">
      <c r="A1678" s="102" t="s">
        <v>2598</v>
      </c>
      <c r="B1678" s="113">
        <v>7048652895578</v>
      </c>
      <c r="K1678" s="140">
        <v>845144</v>
      </c>
      <c r="L1678" t="s">
        <v>447</v>
      </c>
      <c r="M1678" s="102" t="str">
        <f t="shared" si="26"/>
        <v>845144-MBLCK-LXL</v>
      </c>
      <c r="N1678" s="180">
        <v>7048652895578</v>
      </c>
    </row>
    <row r="1679" spans="1:14" ht="15.75">
      <c r="A1679" s="102" t="s">
        <v>2599</v>
      </c>
      <c r="B1679" s="113">
        <v>7048652892911</v>
      </c>
      <c r="K1679" s="140">
        <v>845144</v>
      </c>
      <c r="L1679" t="s">
        <v>131</v>
      </c>
      <c r="M1679" s="102" t="str">
        <f t="shared" si="26"/>
        <v>845144-MWHTE-SM</v>
      </c>
      <c r="N1679" s="180">
        <v>7048652892911</v>
      </c>
    </row>
    <row r="1680" spans="1:14" ht="15.75">
      <c r="A1680" s="102" t="s">
        <v>2600</v>
      </c>
      <c r="B1680" s="113">
        <v>7048652892904</v>
      </c>
      <c r="K1680" s="140">
        <v>845144</v>
      </c>
      <c r="L1680" t="s">
        <v>132</v>
      </c>
      <c r="M1680" s="102" t="str">
        <f t="shared" si="26"/>
        <v>845144-MWHTE-ML</v>
      </c>
      <c r="N1680" s="180">
        <v>7048652892904</v>
      </c>
    </row>
    <row r="1681" spans="1:14" ht="15.75">
      <c r="A1681" s="102" t="s">
        <v>2601</v>
      </c>
      <c r="B1681" s="113">
        <v>7048652892898</v>
      </c>
      <c r="K1681" s="140">
        <v>845144</v>
      </c>
      <c r="L1681" t="s">
        <v>133</v>
      </c>
      <c r="M1681" s="102" t="str">
        <f t="shared" si="26"/>
        <v>845144-MWHTE-LXL</v>
      </c>
      <c r="N1681" s="180">
        <v>7048652892898</v>
      </c>
    </row>
    <row r="1682" spans="1:14" ht="15.75">
      <c r="A1682" s="102" t="s">
        <v>2602</v>
      </c>
      <c r="B1682" s="113">
        <v>7048652892942</v>
      </c>
      <c r="K1682" s="140">
        <v>845144</v>
      </c>
      <c r="L1682" t="s">
        <v>1494</v>
      </c>
      <c r="M1682" s="102" t="str">
        <f t="shared" si="26"/>
        <v>845144-NANI-SM</v>
      </c>
      <c r="N1682" s="180">
        <v>7048652892942</v>
      </c>
    </row>
    <row r="1683" spans="1:14" ht="15.75">
      <c r="A1683" s="102" t="s">
        <v>2603</v>
      </c>
      <c r="B1683" s="113">
        <v>7048652892935</v>
      </c>
      <c r="K1683" s="140">
        <v>845144</v>
      </c>
      <c r="L1683" t="s">
        <v>1495</v>
      </c>
      <c r="M1683" s="102" t="str">
        <f t="shared" si="26"/>
        <v>845144-NANI-ML</v>
      </c>
      <c r="N1683" s="180">
        <v>7048652892935</v>
      </c>
    </row>
    <row r="1684" spans="1:14" ht="15.75">
      <c r="A1684" s="102" t="s">
        <v>2604</v>
      </c>
      <c r="B1684" s="113">
        <v>7048652892928</v>
      </c>
      <c r="K1684" s="140">
        <v>845144</v>
      </c>
      <c r="L1684" t="s">
        <v>1496</v>
      </c>
      <c r="M1684" s="102" t="str">
        <f t="shared" si="26"/>
        <v>845144-NANI-LXL</v>
      </c>
      <c r="N1684" s="180">
        <v>7048652892928</v>
      </c>
    </row>
    <row r="1685" spans="1:14" ht="15.75">
      <c r="A1685" s="102" t="s">
        <v>2605</v>
      </c>
      <c r="B1685" s="113">
        <v>7048652892973</v>
      </c>
      <c r="K1685" s="140">
        <v>845144</v>
      </c>
      <c r="L1685" t="s">
        <v>1500</v>
      </c>
      <c r="M1685" s="102" t="str">
        <f t="shared" si="26"/>
        <v>845144-NOMAD-SM</v>
      </c>
      <c r="N1685" s="180">
        <v>7048652892973</v>
      </c>
    </row>
    <row r="1686" spans="1:14" ht="15.75">
      <c r="A1686" s="102" t="s">
        <v>2606</v>
      </c>
      <c r="B1686" s="113">
        <v>7048652892966</v>
      </c>
      <c r="K1686" s="140">
        <v>845144</v>
      </c>
      <c r="L1686" t="s">
        <v>1501</v>
      </c>
      <c r="M1686" s="102" t="str">
        <f t="shared" si="26"/>
        <v>845144-NOMAD-ML</v>
      </c>
      <c r="N1686" s="180">
        <v>7048652892966</v>
      </c>
    </row>
    <row r="1687" spans="1:14" ht="15.75">
      <c r="A1687" s="102" t="s">
        <v>2607</v>
      </c>
      <c r="B1687" s="113">
        <v>7048652892959</v>
      </c>
      <c r="K1687" s="140">
        <v>845144</v>
      </c>
      <c r="L1687" t="s">
        <v>1502</v>
      </c>
      <c r="M1687" s="102" t="str">
        <f t="shared" si="26"/>
        <v>845144-NOMAD-LXL</v>
      </c>
      <c r="N1687" s="180">
        <v>7048652892959</v>
      </c>
    </row>
    <row r="1688" spans="1:14" ht="15.75">
      <c r="A1688" s="102" t="s">
        <v>2608</v>
      </c>
      <c r="B1688" s="113">
        <v>7048652893000</v>
      </c>
      <c r="K1688" s="140">
        <v>845144</v>
      </c>
      <c r="L1688" t="s">
        <v>1497</v>
      </c>
      <c r="M1688" s="102" t="str">
        <f t="shared" si="26"/>
        <v>845144-WOLND-SM</v>
      </c>
      <c r="N1688" s="180">
        <v>7048652893000</v>
      </c>
    </row>
    <row r="1689" spans="1:14" ht="15.75">
      <c r="A1689" s="102" t="s">
        <v>2609</v>
      </c>
      <c r="B1689" s="113">
        <v>7048652892997</v>
      </c>
      <c r="K1689" s="140">
        <v>845144</v>
      </c>
      <c r="L1689" t="s">
        <v>1498</v>
      </c>
      <c r="M1689" s="102" t="str">
        <f t="shared" si="26"/>
        <v>845144-WOLND-ML</v>
      </c>
      <c r="N1689" s="180">
        <v>7048652892997</v>
      </c>
    </row>
    <row r="1690" spans="1:14" ht="15.75">
      <c r="A1690" s="102" t="s">
        <v>2610</v>
      </c>
      <c r="B1690" s="113">
        <v>7048652892980</v>
      </c>
      <c r="K1690" s="140">
        <v>845144</v>
      </c>
      <c r="L1690" t="s">
        <v>1499</v>
      </c>
      <c r="M1690" s="102" t="str">
        <f t="shared" si="26"/>
        <v>845144-WOLND-LXL</v>
      </c>
      <c r="N1690" s="180">
        <v>7048652892980</v>
      </c>
    </row>
    <row r="1691" spans="1:14" ht="15.75">
      <c r="A1691" s="102" t="s">
        <v>2611</v>
      </c>
      <c r="B1691" s="113">
        <v>7048652893307</v>
      </c>
      <c r="K1691" s="140">
        <v>845145</v>
      </c>
      <c r="L1691" t="s">
        <v>1046</v>
      </c>
      <c r="M1691" s="102" t="str">
        <f t="shared" si="26"/>
        <v>845145-BRWHT-SM</v>
      </c>
      <c r="N1691" s="180">
        <v>7048652893307</v>
      </c>
    </row>
    <row r="1692" spans="1:14" ht="15.75">
      <c r="A1692" s="102" t="s">
        <v>2612</v>
      </c>
      <c r="B1692" s="113">
        <v>7048652893291</v>
      </c>
      <c r="K1692" s="140">
        <v>845145</v>
      </c>
      <c r="L1692" t="s">
        <v>1047</v>
      </c>
      <c r="M1692" s="102" t="str">
        <f t="shared" si="26"/>
        <v>845145-BRWHT-ML</v>
      </c>
      <c r="N1692" s="180">
        <v>7048652893291</v>
      </c>
    </row>
    <row r="1693" spans="1:14" ht="15.75">
      <c r="A1693" s="102" t="s">
        <v>2613</v>
      </c>
      <c r="B1693" s="113">
        <v>7048652893284</v>
      </c>
      <c r="K1693" s="140">
        <v>845145</v>
      </c>
      <c r="L1693" t="s">
        <v>1048</v>
      </c>
      <c r="M1693" s="102" t="str">
        <f t="shared" si="26"/>
        <v>845145-BRWHT-LXL</v>
      </c>
      <c r="N1693" s="180">
        <v>7048652893284</v>
      </c>
    </row>
    <row r="1694" spans="1:14" ht="15.75">
      <c r="A1694" s="102" t="s">
        <v>2614</v>
      </c>
      <c r="B1694" s="113">
        <v>7048652893338</v>
      </c>
      <c r="K1694" s="140">
        <v>845145</v>
      </c>
      <c r="L1694" t="s">
        <v>1484</v>
      </c>
      <c r="M1694" s="102" t="str">
        <f t="shared" si="26"/>
        <v>845145-DUSK-SM</v>
      </c>
      <c r="N1694" s="180">
        <v>7048652893338</v>
      </c>
    </row>
    <row r="1695" spans="1:14" ht="15.75">
      <c r="A1695" s="102" t="s">
        <v>2615</v>
      </c>
      <c r="B1695" s="113">
        <v>7048652893321</v>
      </c>
      <c r="K1695" s="140">
        <v>845145</v>
      </c>
      <c r="L1695" t="s">
        <v>1485</v>
      </c>
      <c r="M1695" s="102" t="str">
        <f t="shared" si="26"/>
        <v>845145-DUSK-ML</v>
      </c>
      <c r="N1695" s="180">
        <v>7048652893321</v>
      </c>
    </row>
    <row r="1696" spans="1:14" ht="15.75">
      <c r="A1696" s="102" t="s">
        <v>2616</v>
      </c>
      <c r="B1696" s="113">
        <v>7048652893314</v>
      </c>
      <c r="K1696" s="140">
        <v>845145</v>
      </c>
      <c r="L1696" t="s">
        <v>1486</v>
      </c>
      <c r="M1696" s="102" t="str">
        <f t="shared" si="26"/>
        <v>845145-DUSK-LXL</v>
      </c>
      <c r="N1696" s="180">
        <v>7048652893314</v>
      </c>
    </row>
    <row r="1697" spans="1:14" ht="15.75">
      <c r="A1697" s="102" t="s">
        <v>2617</v>
      </c>
      <c r="B1697" s="113">
        <v>7048652895295</v>
      </c>
      <c r="K1697" s="140">
        <v>845145</v>
      </c>
      <c r="L1697" t="s">
        <v>1487</v>
      </c>
      <c r="M1697" s="102" t="str">
        <f t="shared" si="26"/>
        <v>845145-LAVA-SM</v>
      </c>
      <c r="N1697" s="180">
        <v>7048652895295</v>
      </c>
    </row>
    <row r="1698" spans="1:14" ht="15.75">
      <c r="A1698" s="102" t="s">
        <v>2618</v>
      </c>
      <c r="B1698" s="113">
        <v>7048652895288</v>
      </c>
      <c r="K1698" s="140">
        <v>845145</v>
      </c>
      <c r="L1698" t="s">
        <v>1488</v>
      </c>
      <c r="M1698" s="102" t="str">
        <f t="shared" si="26"/>
        <v>845145-LAVA-ML</v>
      </c>
      <c r="N1698" s="180">
        <v>7048652895288</v>
      </c>
    </row>
    <row r="1699" spans="1:14" ht="15.75">
      <c r="A1699" s="102" t="s">
        <v>2619</v>
      </c>
      <c r="B1699" s="113">
        <v>7048652895271</v>
      </c>
      <c r="K1699" s="140">
        <v>845145</v>
      </c>
      <c r="L1699" t="s">
        <v>1489</v>
      </c>
      <c r="M1699" s="102" t="str">
        <f t="shared" si="26"/>
        <v>845145-LAVA-LXL</v>
      </c>
      <c r="N1699" s="180">
        <v>7048652895271</v>
      </c>
    </row>
    <row r="1700" spans="1:14" ht="15.75">
      <c r="A1700" s="102" t="s">
        <v>2620</v>
      </c>
      <c r="B1700" s="113">
        <v>7048652893369</v>
      </c>
      <c r="K1700" s="140">
        <v>845145</v>
      </c>
      <c r="L1700" t="s">
        <v>1490</v>
      </c>
      <c r="M1700" s="102" t="str">
        <f t="shared" si="26"/>
        <v>845145-LUSH-SM</v>
      </c>
      <c r="N1700" s="180">
        <v>7048652893369</v>
      </c>
    </row>
    <row r="1701" spans="1:14" ht="15.75">
      <c r="A1701" s="102" t="s">
        <v>2621</v>
      </c>
      <c r="B1701" s="113">
        <v>7048652893352</v>
      </c>
      <c r="K1701" s="140">
        <v>845145</v>
      </c>
      <c r="L1701" t="s">
        <v>1492</v>
      </c>
      <c r="M1701" s="102" t="str">
        <f t="shared" si="26"/>
        <v>845145-LUSH-ML</v>
      </c>
      <c r="N1701" s="180">
        <v>7048652893352</v>
      </c>
    </row>
    <row r="1702" spans="1:14" ht="15.75">
      <c r="A1702" s="102" t="s">
        <v>2622</v>
      </c>
      <c r="B1702" s="113">
        <v>7048652893345</v>
      </c>
      <c r="K1702" s="140">
        <v>845145</v>
      </c>
      <c r="L1702" t="s">
        <v>1493</v>
      </c>
      <c r="M1702" s="102" t="str">
        <f t="shared" si="26"/>
        <v>845145-LUSH-LXL</v>
      </c>
      <c r="N1702" s="180">
        <v>7048652893345</v>
      </c>
    </row>
    <row r="1703" spans="1:14" ht="15.75">
      <c r="A1703" s="102" t="s">
        <v>2623</v>
      </c>
      <c r="B1703" s="113">
        <v>7048652893390</v>
      </c>
      <c r="K1703" s="140">
        <v>845145</v>
      </c>
      <c r="L1703" t="s">
        <v>445</v>
      </c>
      <c r="M1703" s="102" t="str">
        <f t="shared" si="26"/>
        <v>845145-MBLCK-SM</v>
      </c>
      <c r="N1703" s="180">
        <v>7048652893390</v>
      </c>
    </row>
    <row r="1704" spans="1:14" ht="15.75">
      <c r="A1704" s="102" t="s">
        <v>2624</v>
      </c>
      <c r="B1704" s="113">
        <v>7048652893383</v>
      </c>
      <c r="K1704" s="140">
        <v>845145</v>
      </c>
      <c r="L1704" t="s">
        <v>446</v>
      </c>
      <c r="M1704" s="102" t="str">
        <f t="shared" si="26"/>
        <v>845145-MBLCK-ML</v>
      </c>
      <c r="N1704" s="180">
        <v>7048652893383</v>
      </c>
    </row>
    <row r="1705" spans="1:14" ht="15.75">
      <c r="A1705" s="102" t="s">
        <v>2625</v>
      </c>
      <c r="B1705" s="113">
        <v>7048652893376</v>
      </c>
      <c r="K1705" s="140">
        <v>845145</v>
      </c>
      <c r="L1705" t="s">
        <v>447</v>
      </c>
      <c r="M1705" s="102" t="str">
        <f t="shared" si="26"/>
        <v>845145-MBLCK-LXL</v>
      </c>
      <c r="N1705" s="180">
        <v>7048652893376</v>
      </c>
    </row>
    <row r="1706" spans="1:14" ht="15.75">
      <c r="A1706" s="102" t="s">
        <v>2626</v>
      </c>
      <c r="B1706" s="113">
        <v>7048652893420</v>
      </c>
      <c r="K1706" s="140">
        <v>845145</v>
      </c>
      <c r="L1706" t="s">
        <v>1494</v>
      </c>
      <c r="M1706" s="102" t="str">
        <f t="shared" si="26"/>
        <v>845145-NANI-SM</v>
      </c>
      <c r="N1706" s="180">
        <v>7048652893420</v>
      </c>
    </row>
    <row r="1707" spans="1:14" ht="15.75">
      <c r="A1707" s="102" t="s">
        <v>2627</v>
      </c>
      <c r="B1707" s="113">
        <v>7048652893413</v>
      </c>
      <c r="K1707" s="140">
        <v>845145</v>
      </c>
      <c r="L1707" t="s">
        <v>1495</v>
      </c>
      <c r="M1707" s="102" t="str">
        <f t="shared" si="26"/>
        <v>845145-NANI-ML</v>
      </c>
      <c r="N1707" s="180">
        <v>7048652893413</v>
      </c>
    </row>
    <row r="1708" spans="1:14" ht="15.75">
      <c r="A1708" s="102" t="s">
        <v>2628</v>
      </c>
      <c r="B1708" s="113">
        <v>7048652893406</v>
      </c>
      <c r="K1708" s="140">
        <v>845145</v>
      </c>
      <c r="L1708" t="s">
        <v>1496</v>
      </c>
      <c r="M1708" s="102" t="str">
        <f t="shared" si="26"/>
        <v>845145-NANI-LXL</v>
      </c>
      <c r="N1708" s="180">
        <v>7048652893406</v>
      </c>
    </row>
    <row r="1709" spans="1:14" ht="15.75">
      <c r="A1709" s="102" t="s">
        <v>2629</v>
      </c>
      <c r="B1709" s="113">
        <v>7048652893451</v>
      </c>
      <c r="K1709" s="140">
        <v>845145</v>
      </c>
      <c r="L1709" t="s">
        <v>1693</v>
      </c>
      <c r="M1709" s="102" t="str">
        <f t="shared" si="26"/>
        <v>845145-SAWHT-SM</v>
      </c>
      <c r="N1709" s="180">
        <v>7048652893451</v>
      </c>
    </row>
    <row r="1710" spans="1:14" ht="15.75">
      <c r="A1710" s="102" t="s">
        <v>2630</v>
      </c>
      <c r="B1710" s="113">
        <v>7048652893444</v>
      </c>
      <c r="K1710" s="140">
        <v>845145</v>
      </c>
      <c r="L1710" t="s">
        <v>1694</v>
      </c>
      <c r="M1710" s="102" t="str">
        <f t="shared" si="26"/>
        <v>845145-SAWHT-ML</v>
      </c>
      <c r="N1710" s="180">
        <v>7048652893444</v>
      </c>
    </row>
    <row r="1711" spans="1:14" ht="15.75">
      <c r="A1711" s="102" t="s">
        <v>2631</v>
      </c>
      <c r="B1711" s="113">
        <v>7048652893437</v>
      </c>
      <c r="K1711" s="140">
        <v>845145</v>
      </c>
      <c r="L1711" t="s">
        <v>1695</v>
      </c>
      <c r="M1711" s="102" t="str">
        <f t="shared" si="26"/>
        <v>845145-SAWHT-LXL</v>
      </c>
      <c r="N1711" s="180">
        <v>7048652893437</v>
      </c>
    </row>
    <row r="1712" spans="1:14" ht="15.75">
      <c r="A1712" s="102" t="s">
        <v>2632</v>
      </c>
      <c r="B1712" s="113">
        <v>7048652893482</v>
      </c>
      <c r="K1712" s="140">
        <v>845145</v>
      </c>
      <c r="L1712" t="s">
        <v>1497</v>
      </c>
      <c r="M1712" s="102" t="str">
        <f t="shared" si="26"/>
        <v>845145-WOLND-SM</v>
      </c>
      <c r="N1712" s="180">
        <v>7048652893482</v>
      </c>
    </row>
    <row r="1713" spans="1:14" ht="15.75">
      <c r="A1713" s="102" t="s">
        <v>2633</v>
      </c>
      <c r="B1713" s="113">
        <v>7048652893475</v>
      </c>
      <c r="K1713" s="140">
        <v>845145</v>
      </c>
      <c r="L1713" t="s">
        <v>1498</v>
      </c>
      <c r="M1713" s="102" t="str">
        <f t="shared" si="26"/>
        <v>845145-WOLND-ML</v>
      </c>
      <c r="N1713" s="180">
        <v>7048652893475</v>
      </c>
    </row>
    <row r="1714" spans="1:14" ht="15.75">
      <c r="A1714" s="102" t="s">
        <v>2634</v>
      </c>
      <c r="B1714" s="113">
        <v>7048652893468</v>
      </c>
      <c r="K1714" s="140">
        <v>845145</v>
      </c>
      <c r="L1714" t="s">
        <v>1499</v>
      </c>
      <c r="M1714" s="102" t="str">
        <f t="shared" si="26"/>
        <v>845145-WOLND-LXL</v>
      </c>
      <c r="N1714" s="180">
        <v>7048652893468</v>
      </c>
    </row>
    <row r="1715" spans="1:14" ht="15.75">
      <c r="A1715" s="102" t="s">
        <v>2635</v>
      </c>
      <c r="B1715" s="113">
        <v>7048652893031</v>
      </c>
      <c r="K1715" s="140">
        <v>845146</v>
      </c>
      <c r="L1715" t="s">
        <v>1046</v>
      </c>
      <c r="M1715" s="102" t="str">
        <f t="shared" si="26"/>
        <v>845146-BRWHT-SM</v>
      </c>
      <c r="N1715" s="180">
        <v>7048652893031</v>
      </c>
    </row>
    <row r="1716" spans="1:14" ht="15.75">
      <c r="A1716" s="102" t="s">
        <v>2636</v>
      </c>
      <c r="B1716" s="113">
        <v>7048652893024</v>
      </c>
      <c r="K1716" s="140">
        <v>845146</v>
      </c>
      <c r="L1716" t="s">
        <v>1047</v>
      </c>
      <c r="M1716" s="102" t="str">
        <f t="shared" si="26"/>
        <v>845146-BRWHT-ML</v>
      </c>
      <c r="N1716" s="180">
        <v>7048652893024</v>
      </c>
    </row>
    <row r="1717" spans="1:14" ht="15.75">
      <c r="A1717" s="102" t="s">
        <v>2637</v>
      </c>
      <c r="B1717" s="113">
        <v>7048652893017</v>
      </c>
      <c r="K1717" s="140">
        <v>845146</v>
      </c>
      <c r="L1717" t="s">
        <v>1048</v>
      </c>
      <c r="M1717" s="102" t="str">
        <f t="shared" si="26"/>
        <v>845146-BRWHT-LXL</v>
      </c>
      <c r="N1717" s="180">
        <v>7048652893017</v>
      </c>
    </row>
    <row r="1718" spans="1:14" ht="15.75">
      <c r="A1718" s="162" t="s">
        <v>2638</v>
      </c>
      <c r="B1718" s="114">
        <v>7048652893062</v>
      </c>
      <c r="K1718" s="140">
        <v>845146</v>
      </c>
      <c r="L1718" t="s">
        <v>1484</v>
      </c>
      <c r="M1718" s="102" t="str">
        <f t="shared" si="26"/>
        <v>845146-DUSK-SM</v>
      </c>
      <c r="N1718" s="180">
        <v>7048652893062</v>
      </c>
    </row>
    <row r="1719" spans="1:14" ht="15.75">
      <c r="A1719" s="102" t="s">
        <v>2639</v>
      </c>
      <c r="B1719" s="120">
        <v>7048652893055</v>
      </c>
      <c r="K1719" s="140">
        <v>845146</v>
      </c>
      <c r="L1719" t="s">
        <v>1485</v>
      </c>
      <c r="M1719" s="102" t="str">
        <f t="shared" si="26"/>
        <v>845146-DUSK-ML</v>
      </c>
      <c r="N1719" s="180">
        <v>7048652893055</v>
      </c>
    </row>
    <row r="1720" spans="1:14" ht="15.75">
      <c r="A1720" s="102" t="s">
        <v>2640</v>
      </c>
      <c r="B1720" s="120">
        <v>7048652893048</v>
      </c>
      <c r="K1720" s="140">
        <v>845146</v>
      </c>
      <c r="L1720" t="s">
        <v>1486</v>
      </c>
      <c r="M1720" s="102" t="str">
        <f t="shared" si="26"/>
        <v>845146-DUSK-LXL</v>
      </c>
      <c r="N1720" s="180">
        <v>7048652893048</v>
      </c>
    </row>
    <row r="1721" spans="1:14" ht="15.75">
      <c r="A1721" s="102" t="s">
        <v>2641</v>
      </c>
      <c r="B1721" s="120">
        <v>7048652893093</v>
      </c>
      <c r="K1721" s="140">
        <v>845146</v>
      </c>
      <c r="L1721" t="s">
        <v>1696</v>
      </c>
      <c r="M1721" s="102" t="str">
        <f t="shared" si="26"/>
        <v>845146-HARLQ-SM</v>
      </c>
      <c r="N1721" s="180">
        <v>7048652893093</v>
      </c>
    </row>
    <row r="1722" spans="1:14" ht="15.75">
      <c r="A1722" s="102" t="s">
        <v>2642</v>
      </c>
      <c r="B1722" s="120">
        <v>7048652893086</v>
      </c>
      <c r="K1722" s="140">
        <v>845146</v>
      </c>
      <c r="L1722" t="s">
        <v>1698</v>
      </c>
      <c r="M1722" s="102" t="str">
        <f t="shared" si="26"/>
        <v>845146-HARLQ-ML</v>
      </c>
      <c r="N1722" s="180">
        <v>7048652893086</v>
      </c>
    </row>
    <row r="1723" spans="1:14" ht="15.75">
      <c r="A1723" s="102" t="s">
        <v>2643</v>
      </c>
      <c r="B1723" s="120">
        <v>7048652893079</v>
      </c>
      <c r="K1723" s="140">
        <v>845146</v>
      </c>
      <c r="L1723" t="s">
        <v>1699</v>
      </c>
      <c r="M1723" s="102" t="str">
        <f t="shared" si="26"/>
        <v>845146-HARLQ-LXL</v>
      </c>
      <c r="N1723" s="180">
        <v>7048652893079</v>
      </c>
    </row>
    <row r="1724" spans="1:14" ht="15.75">
      <c r="A1724" s="102" t="s">
        <v>2644</v>
      </c>
      <c r="B1724" s="120">
        <v>7048652893123</v>
      </c>
      <c r="K1724" s="140">
        <v>845146</v>
      </c>
      <c r="L1724" t="s">
        <v>1487</v>
      </c>
      <c r="M1724" s="102" t="str">
        <f t="shared" si="26"/>
        <v>845146-LAVA-SM</v>
      </c>
      <c r="N1724" s="180">
        <v>7048652893123</v>
      </c>
    </row>
    <row r="1725" spans="1:14" ht="15.75">
      <c r="A1725" s="102" t="s">
        <v>2645</v>
      </c>
      <c r="B1725" s="120">
        <v>7048652893116</v>
      </c>
      <c r="K1725" s="140">
        <v>845146</v>
      </c>
      <c r="L1725" t="s">
        <v>1488</v>
      </c>
      <c r="M1725" s="102" t="str">
        <f t="shared" si="26"/>
        <v>845146-LAVA-ML</v>
      </c>
      <c r="N1725" s="180">
        <v>7048652893116</v>
      </c>
    </row>
    <row r="1726" spans="1:14" ht="15.75">
      <c r="A1726" s="102" t="s">
        <v>2646</v>
      </c>
      <c r="B1726" s="120">
        <v>7048652893109</v>
      </c>
      <c r="K1726" s="140">
        <v>845146</v>
      </c>
      <c r="L1726" t="s">
        <v>1489</v>
      </c>
      <c r="M1726" s="102" t="str">
        <f t="shared" si="26"/>
        <v>845146-LAVA-LXL</v>
      </c>
      <c r="N1726" s="180">
        <v>7048652893109</v>
      </c>
    </row>
    <row r="1727" spans="1:14" ht="15.75">
      <c r="A1727" s="102" t="s">
        <v>2647</v>
      </c>
      <c r="B1727" s="120">
        <v>7048652893154</v>
      </c>
      <c r="K1727" s="140">
        <v>845146</v>
      </c>
      <c r="L1727" t="s">
        <v>1490</v>
      </c>
      <c r="M1727" s="102" t="str">
        <f t="shared" si="26"/>
        <v>845146-LUSH-SM</v>
      </c>
      <c r="N1727" s="180">
        <v>7048652893154</v>
      </c>
    </row>
    <row r="1728" spans="1:14" ht="15.75">
      <c r="A1728" s="102" t="s">
        <v>2648</v>
      </c>
      <c r="B1728" s="120">
        <v>7048652893147</v>
      </c>
      <c r="K1728" s="140">
        <v>845146</v>
      </c>
      <c r="L1728" t="s">
        <v>1492</v>
      </c>
      <c r="M1728" s="102" t="str">
        <f t="shared" si="26"/>
        <v>845146-LUSH-ML</v>
      </c>
      <c r="N1728" s="180">
        <v>7048652893147</v>
      </c>
    </row>
    <row r="1729" spans="1:14" ht="15.75">
      <c r="A1729" s="102" t="s">
        <v>2649</v>
      </c>
      <c r="B1729" s="120">
        <v>7048652893130</v>
      </c>
      <c r="K1729" s="140">
        <v>845146</v>
      </c>
      <c r="L1729" t="s">
        <v>1493</v>
      </c>
      <c r="M1729" s="102" t="str">
        <f t="shared" si="26"/>
        <v>845146-LUSH-LXL</v>
      </c>
      <c r="N1729" s="180">
        <v>7048652893130</v>
      </c>
    </row>
    <row r="1730" spans="1:14" ht="15.75">
      <c r="A1730" s="102" t="s">
        <v>2650</v>
      </c>
      <c r="B1730" s="120">
        <v>7048652893185</v>
      </c>
      <c r="K1730" s="140">
        <v>845146</v>
      </c>
      <c r="L1730" t="s">
        <v>445</v>
      </c>
      <c r="M1730" s="102" t="str">
        <f t="shared" si="26"/>
        <v>845146-MBLCK-SM</v>
      </c>
      <c r="N1730" s="180">
        <v>7048652893185</v>
      </c>
    </row>
    <row r="1731" spans="1:14" ht="15.75">
      <c r="A1731" s="102" t="s">
        <v>2651</v>
      </c>
      <c r="B1731" s="120">
        <v>7048652893178</v>
      </c>
      <c r="K1731" s="140">
        <v>845146</v>
      </c>
      <c r="L1731" t="s">
        <v>446</v>
      </c>
      <c r="M1731" s="102" t="str">
        <f t="shared" ref="M1731:M1794" si="27">CONCATENATE(K1731,"-",L1731)</f>
        <v>845146-MBLCK-ML</v>
      </c>
      <c r="N1731" s="180">
        <v>7048652893178</v>
      </c>
    </row>
    <row r="1732" spans="1:14" ht="15.75">
      <c r="A1732" s="102" t="s">
        <v>2652</v>
      </c>
      <c r="B1732" s="120">
        <v>7048652893161</v>
      </c>
      <c r="K1732" s="140">
        <v>845146</v>
      </c>
      <c r="L1732" t="s">
        <v>447</v>
      </c>
      <c r="M1732" s="102" t="str">
        <f t="shared" si="27"/>
        <v>845146-MBLCK-LXL</v>
      </c>
      <c r="N1732" s="180">
        <v>7048652893161</v>
      </c>
    </row>
    <row r="1733" spans="1:14" ht="15.75">
      <c r="A1733" s="102" t="s">
        <v>2653</v>
      </c>
      <c r="B1733" s="120">
        <v>7048652893215</v>
      </c>
      <c r="K1733" s="140">
        <v>845146</v>
      </c>
      <c r="L1733" t="s">
        <v>1494</v>
      </c>
      <c r="M1733" s="102" t="str">
        <f t="shared" si="27"/>
        <v>845146-NANI-SM</v>
      </c>
      <c r="N1733" s="180">
        <v>7048652893215</v>
      </c>
    </row>
    <row r="1734" spans="1:14" ht="15.75">
      <c r="A1734" s="102" t="s">
        <v>2654</v>
      </c>
      <c r="B1734" s="120">
        <v>7048652893208</v>
      </c>
      <c r="K1734" s="140">
        <v>845146</v>
      </c>
      <c r="L1734" t="s">
        <v>1495</v>
      </c>
      <c r="M1734" s="102" t="str">
        <f t="shared" si="27"/>
        <v>845146-NANI-ML</v>
      </c>
      <c r="N1734" s="180">
        <v>7048652893208</v>
      </c>
    </row>
    <row r="1735" spans="1:14" ht="15.75">
      <c r="A1735" s="102" t="s">
        <v>2655</v>
      </c>
      <c r="B1735" s="120">
        <v>7048652893192</v>
      </c>
      <c r="K1735" s="140">
        <v>845146</v>
      </c>
      <c r="L1735" t="s">
        <v>1496</v>
      </c>
      <c r="M1735" s="102" t="str">
        <f t="shared" si="27"/>
        <v>845146-NANI-LXL</v>
      </c>
      <c r="N1735" s="180">
        <v>7048652893192</v>
      </c>
    </row>
    <row r="1736" spans="1:14" ht="15.75">
      <c r="A1736" s="102" t="s">
        <v>2656</v>
      </c>
      <c r="B1736" s="120">
        <v>7048652893246</v>
      </c>
      <c r="K1736" s="140">
        <v>845146</v>
      </c>
      <c r="L1736" t="s">
        <v>1693</v>
      </c>
      <c r="M1736" s="102" t="str">
        <f t="shared" si="27"/>
        <v>845146-SAWHT-SM</v>
      </c>
      <c r="N1736" s="180">
        <v>7048652893246</v>
      </c>
    </row>
    <row r="1737" spans="1:14" ht="15.75">
      <c r="A1737" s="102" t="s">
        <v>2657</v>
      </c>
      <c r="B1737" s="120">
        <v>7048652893239</v>
      </c>
      <c r="K1737" s="140">
        <v>845146</v>
      </c>
      <c r="L1737" t="s">
        <v>1694</v>
      </c>
      <c r="M1737" s="102" t="str">
        <f t="shared" si="27"/>
        <v>845146-SAWHT-ML</v>
      </c>
      <c r="N1737" s="180">
        <v>7048652893239</v>
      </c>
    </row>
    <row r="1738" spans="1:14" ht="15.75">
      <c r="A1738" s="102" t="s">
        <v>2658</v>
      </c>
      <c r="B1738" s="120">
        <v>7048652893222</v>
      </c>
      <c r="K1738" s="140">
        <v>845146</v>
      </c>
      <c r="L1738" t="s">
        <v>1695</v>
      </c>
      <c r="M1738" s="102" t="str">
        <f t="shared" si="27"/>
        <v>845146-SAWHT-LXL</v>
      </c>
      <c r="N1738" s="180">
        <v>7048652893222</v>
      </c>
    </row>
    <row r="1739" spans="1:14" ht="15.75">
      <c r="A1739" s="102" t="s">
        <v>2659</v>
      </c>
      <c r="B1739" s="120">
        <v>7048652893277</v>
      </c>
      <c r="K1739" s="140">
        <v>845146</v>
      </c>
      <c r="L1739" t="s">
        <v>1497</v>
      </c>
      <c r="M1739" s="102" t="str">
        <f t="shared" si="27"/>
        <v>845146-WOLND-SM</v>
      </c>
      <c r="N1739" s="180">
        <v>7048652893277</v>
      </c>
    </row>
    <row r="1740" spans="1:14" ht="15.75">
      <c r="A1740" s="102" t="s">
        <v>2660</v>
      </c>
      <c r="B1740" s="120">
        <v>7048652893260</v>
      </c>
      <c r="K1740" s="140">
        <v>845146</v>
      </c>
      <c r="L1740" t="s">
        <v>1498</v>
      </c>
      <c r="M1740" s="102" t="str">
        <f t="shared" si="27"/>
        <v>845146-WOLND-ML</v>
      </c>
      <c r="N1740" s="180">
        <v>7048652893260</v>
      </c>
    </row>
    <row r="1741" spans="1:14" ht="15.75">
      <c r="A1741" s="102" t="s">
        <v>2661</v>
      </c>
      <c r="B1741" s="120">
        <v>7048652893253</v>
      </c>
      <c r="K1741" s="140">
        <v>845146</v>
      </c>
      <c r="L1741" t="s">
        <v>1499</v>
      </c>
      <c r="M1741" s="102" t="str">
        <f t="shared" si="27"/>
        <v>845146-WOLND-LXL</v>
      </c>
      <c r="N1741" s="180">
        <v>7048652893253</v>
      </c>
    </row>
    <row r="1742" spans="1:14" ht="15.75">
      <c r="A1742" s="102" t="s">
        <v>2662</v>
      </c>
      <c r="B1742" s="120">
        <v>7048652894137</v>
      </c>
      <c r="K1742" s="140">
        <v>845147</v>
      </c>
      <c r="L1742" t="s">
        <v>1046</v>
      </c>
      <c r="M1742" s="102" t="str">
        <f t="shared" si="27"/>
        <v>845147-BRWHT-SM</v>
      </c>
      <c r="N1742" s="180">
        <v>7048652894137</v>
      </c>
    </row>
    <row r="1743" spans="1:14" ht="15.75">
      <c r="A1743" s="102" t="s">
        <v>2663</v>
      </c>
      <c r="B1743" s="120">
        <v>7048652894120</v>
      </c>
      <c r="K1743" s="140">
        <v>845147</v>
      </c>
      <c r="L1743" t="s">
        <v>1047</v>
      </c>
      <c r="M1743" s="102" t="str">
        <f t="shared" si="27"/>
        <v>845147-BRWHT-ML</v>
      </c>
      <c r="N1743" s="180">
        <v>7048652894120</v>
      </c>
    </row>
    <row r="1744" spans="1:14" ht="15.75">
      <c r="A1744" s="102" t="s">
        <v>2664</v>
      </c>
      <c r="B1744" s="120">
        <v>7048652894113</v>
      </c>
      <c r="K1744" s="140">
        <v>845147</v>
      </c>
      <c r="L1744" t="s">
        <v>1048</v>
      </c>
      <c r="M1744" s="102" t="str">
        <f t="shared" si="27"/>
        <v>845147-BRWHT-LXL</v>
      </c>
      <c r="N1744" s="180">
        <v>7048652894113</v>
      </c>
    </row>
    <row r="1745" spans="1:14" ht="15.75">
      <c r="A1745" s="102" t="s">
        <v>2665</v>
      </c>
      <c r="B1745" s="120">
        <v>7048652894168</v>
      </c>
      <c r="K1745" s="140">
        <v>845147</v>
      </c>
      <c r="L1745" t="s">
        <v>1487</v>
      </c>
      <c r="M1745" s="102" t="str">
        <f t="shared" si="27"/>
        <v>845147-LAVA-SM</v>
      </c>
      <c r="N1745" s="180">
        <v>7048652894168</v>
      </c>
    </row>
    <row r="1746" spans="1:14" ht="15.75">
      <c r="A1746" s="102" t="s">
        <v>2666</v>
      </c>
      <c r="B1746" s="120">
        <v>7048652894151</v>
      </c>
      <c r="K1746" s="140">
        <v>845147</v>
      </c>
      <c r="L1746" t="s">
        <v>1488</v>
      </c>
      <c r="M1746" s="102" t="str">
        <f t="shared" si="27"/>
        <v>845147-LAVA-ML</v>
      </c>
      <c r="N1746" s="180">
        <v>7048652894151</v>
      </c>
    </row>
    <row r="1747" spans="1:14" ht="15.75">
      <c r="A1747" s="102" t="s">
        <v>2667</v>
      </c>
      <c r="B1747" s="120">
        <v>7048652894144</v>
      </c>
      <c r="K1747" s="140">
        <v>845147</v>
      </c>
      <c r="L1747" t="s">
        <v>1489</v>
      </c>
      <c r="M1747" s="102" t="str">
        <f t="shared" si="27"/>
        <v>845147-LAVA-LXL</v>
      </c>
      <c r="N1747" s="180">
        <v>7048652894144</v>
      </c>
    </row>
    <row r="1748" spans="1:14" ht="15.75">
      <c r="A1748" s="102" t="s">
        <v>2668</v>
      </c>
      <c r="B1748" s="120">
        <v>7048652894199</v>
      </c>
      <c r="K1748" s="140">
        <v>845147</v>
      </c>
      <c r="L1748" t="s">
        <v>445</v>
      </c>
      <c r="M1748" s="102" t="str">
        <f t="shared" si="27"/>
        <v>845147-MBLCK-SM</v>
      </c>
      <c r="N1748" s="180">
        <v>7048652894199</v>
      </c>
    </row>
    <row r="1749" spans="1:14" ht="15.75">
      <c r="A1749" s="102" t="s">
        <v>2669</v>
      </c>
      <c r="B1749" s="120">
        <v>7048652894182</v>
      </c>
      <c r="K1749" s="140">
        <v>845147</v>
      </c>
      <c r="L1749" t="s">
        <v>446</v>
      </c>
      <c r="M1749" s="102" t="str">
        <f t="shared" si="27"/>
        <v>845147-MBLCK-ML</v>
      </c>
      <c r="N1749" s="180">
        <v>7048652894182</v>
      </c>
    </row>
    <row r="1750" spans="1:14" ht="15.75">
      <c r="A1750" s="102" t="s">
        <v>2670</v>
      </c>
      <c r="B1750" s="120">
        <v>7048652894175</v>
      </c>
      <c r="K1750" s="140">
        <v>845147</v>
      </c>
      <c r="L1750" t="s">
        <v>447</v>
      </c>
      <c r="M1750" s="102" t="str">
        <f t="shared" si="27"/>
        <v>845147-MBLCK-LXL</v>
      </c>
      <c r="N1750" s="180">
        <v>7048652894175</v>
      </c>
    </row>
    <row r="1751" spans="1:14" ht="15.75">
      <c r="A1751" s="102" t="s">
        <v>2671</v>
      </c>
      <c r="B1751" s="120">
        <v>7048652894229</v>
      </c>
      <c r="K1751" s="140">
        <v>845147</v>
      </c>
      <c r="L1751" t="s">
        <v>1494</v>
      </c>
      <c r="M1751" s="102" t="str">
        <f t="shared" si="27"/>
        <v>845147-NANI-SM</v>
      </c>
      <c r="N1751" s="180">
        <v>7048652894229</v>
      </c>
    </row>
    <row r="1752" spans="1:14" ht="15.75">
      <c r="A1752" s="102" t="s">
        <v>2672</v>
      </c>
      <c r="B1752" s="120">
        <v>7048652894212</v>
      </c>
      <c r="K1752" s="140">
        <v>845147</v>
      </c>
      <c r="L1752" t="s">
        <v>1495</v>
      </c>
      <c r="M1752" s="102" t="str">
        <f t="shared" si="27"/>
        <v>845147-NANI-ML</v>
      </c>
      <c r="N1752" s="180">
        <v>7048652894212</v>
      </c>
    </row>
    <row r="1753" spans="1:14" ht="15.75">
      <c r="A1753" s="102" t="s">
        <v>2673</v>
      </c>
      <c r="B1753" s="120">
        <v>7048652894205</v>
      </c>
      <c r="K1753" s="140">
        <v>845147</v>
      </c>
      <c r="L1753" t="s">
        <v>1496</v>
      </c>
      <c r="M1753" s="102" t="str">
        <f t="shared" si="27"/>
        <v>845147-NANI-LXL</v>
      </c>
      <c r="N1753" s="180">
        <v>7048652894205</v>
      </c>
    </row>
    <row r="1754" spans="1:14" ht="15.75">
      <c r="A1754" s="102" t="s">
        <v>2674</v>
      </c>
      <c r="B1754" s="120">
        <v>7048652894250</v>
      </c>
      <c r="K1754" s="140">
        <v>845147</v>
      </c>
      <c r="L1754" t="s">
        <v>1497</v>
      </c>
      <c r="M1754" s="102" t="str">
        <f t="shared" si="27"/>
        <v>845147-WOLND-SM</v>
      </c>
      <c r="N1754" s="180">
        <v>7048652894250</v>
      </c>
    </row>
    <row r="1755" spans="1:14" ht="15.75">
      <c r="A1755" s="102" t="s">
        <v>2675</v>
      </c>
      <c r="B1755" s="120">
        <v>7048652894243</v>
      </c>
      <c r="K1755" s="140">
        <v>845147</v>
      </c>
      <c r="L1755" t="s">
        <v>1498</v>
      </c>
      <c r="M1755" s="102" t="str">
        <f t="shared" si="27"/>
        <v>845147-WOLND-ML</v>
      </c>
      <c r="N1755" s="180">
        <v>7048652894243</v>
      </c>
    </row>
    <row r="1756" spans="1:14" ht="15.75">
      <c r="A1756" s="102" t="s">
        <v>2676</v>
      </c>
      <c r="B1756" s="120">
        <v>7048652894236</v>
      </c>
      <c r="K1756" s="140">
        <v>845147</v>
      </c>
      <c r="L1756" t="s">
        <v>1499</v>
      </c>
      <c r="M1756" s="102" t="str">
        <f t="shared" si="27"/>
        <v>845147-WOLND-LXL</v>
      </c>
      <c r="N1756" s="180">
        <v>7048652894236</v>
      </c>
    </row>
    <row r="1757" spans="1:14" ht="15.75">
      <c r="A1757" s="102" t="s">
        <v>2677</v>
      </c>
      <c r="B1757" s="120">
        <v>7048652893987</v>
      </c>
      <c r="K1757" s="140">
        <v>845148</v>
      </c>
      <c r="L1757" t="s">
        <v>1046</v>
      </c>
      <c r="M1757" s="102" t="str">
        <f t="shared" si="27"/>
        <v>845148-BRWHT-SM</v>
      </c>
      <c r="N1757" s="180">
        <v>7048652893987</v>
      </c>
    </row>
    <row r="1758" spans="1:14" ht="15.75">
      <c r="A1758" s="102" t="s">
        <v>2678</v>
      </c>
      <c r="B1758" s="120">
        <v>7048652893970</v>
      </c>
      <c r="K1758" s="140">
        <v>845148</v>
      </c>
      <c r="L1758" t="s">
        <v>1047</v>
      </c>
      <c r="M1758" s="102" t="str">
        <f t="shared" si="27"/>
        <v>845148-BRWHT-ML</v>
      </c>
      <c r="N1758" s="180">
        <v>7048652893970</v>
      </c>
    </row>
    <row r="1759" spans="1:14" ht="15.75">
      <c r="A1759" s="102" t="s">
        <v>2679</v>
      </c>
      <c r="B1759" s="120">
        <v>7048652893963</v>
      </c>
      <c r="K1759" s="140">
        <v>845148</v>
      </c>
      <c r="L1759" t="s">
        <v>1048</v>
      </c>
      <c r="M1759" s="102" t="str">
        <f t="shared" si="27"/>
        <v>845148-BRWHT-LXL</v>
      </c>
      <c r="N1759" s="180">
        <v>7048652893963</v>
      </c>
    </row>
    <row r="1760" spans="1:14" ht="15.75">
      <c r="A1760" s="102" t="s">
        <v>2680</v>
      </c>
      <c r="B1760" s="120">
        <v>7048652894014</v>
      </c>
      <c r="K1760" s="140">
        <v>845148</v>
      </c>
      <c r="L1760" t="s">
        <v>1487</v>
      </c>
      <c r="M1760" s="102" t="str">
        <f t="shared" si="27"/>
        <v>845148-LAVA-SM</v>
      </c>
      <c r="N1760" s="180">
        <v>7048652894014</v>
      </c>
    </row>
    <row r="1761" spans="1:14" ht="15.75">
      <c r="A1761" s="102" t="s">
        <v>2681</v>
      </c>
      <c r="B1761" s="120">
        <v>7048652894007</v>
      </c>
      <c r="K1761" s="140">
        <v>845148</v>
      </c>
      <c r="L1761" t="s">
        <v>1488</v>
      </c>
      <c r="M1761" s="102" t="str">
        <f t="shared" si="27"/>
        <v>845148-LAVA-ML</v>
      </c>
      <c r="N1761" s="180">
        <v>7048652894007</v>
      </c>
    </row>
    <row r="1762" spans="1:14" ht="15.75">
      <c r="A1762" s="102" t="s">
        <v>2682</v>
      </c>
      <c r="B1762" s="120">
        <v>7048652893994</v>
      </c>
      <c r="K1762" s="140">
        <v>845148</v>
      </c>
      <c r="L1762" t="s">
        <v>1489</v>
      </c>
      <c r="M1762" s="102" t="str">
        <f t="shared" si="27"/>
        <v>845148-LAVA-LXL</v>
      </c>
      <c r="N1762" s="180">
        <v>7048652893994</v>
      </c>
    </row>
    <row r="1763" spans="1:14" ht="15.75">
      <c r="A1763" s="102" t="s">
        <v>2683</v>
      </c>
      <c r="B1763" s="120">
        <v>7048652894045</v>
      </c>
      <c r="K1763" s="140">
        <v>845148</v>
      </c>
      <c r="L1763" t="s">
        <v>445</v>
      </c>
      <c r="M1763" s="102" t="str">
        <f t="shared" si="27"/>
        <v>845148-MBLCK-SM</v>
      </c>
      <c r="N1763" s="180">
        <v>7048652894045</v>
      </c>
    </row>
    <row r="1764" spans="1:14" ht="15.75">
      <c r="A1764" s="102" t="s">
        <v>2684</v>
      </c>
      <c r="B1764" s="120">
        <v>7048652894038</v>
      </c>
      <c r="K1764" s="140">
        <v>845148</v>
      </c>
      <c r="L1764" t="s">
        <v>446</v>
      </c>
      <c r="M1764" s="102" t="str">
        <f t="shared" si="27"/>
        <v>845148-MBLCK-ML</v>
      </c>
      <c r="N1764" s="180">
        <v>7048652894038</v>
      </c>
    </row>
    <row r="1765" spans="1:14" ht="15.75">
      <c r="A1765" s="102" t="s">
        <v>2685</v>
      </c>
      <c r="B1765" s="120">
        <v>7048652894021</v>
      </c>
      <c r="K1765" s="140">
        <v>845148</v>
      </c>
      <c r="L1765" t="s">
        <v>447</v>
      </c>
      <c r="M1765" s="102" t="str">
        <f t="shared" si="27"/>
        <v>845148-MBLCK-LXL</v>
      </c>
      <c r="N1765" s="180">
        <v>7048652894021</v>
      </c>
    </row>
    <row r="1766" spans="1:14" ht="15.75">
      <c r="A1766" s="102" t="s">
        <v>2686</v>
      </c>
      <c r="B1766" s="120">
        <v>7048652894076</v>
      </c>
      <c r="K1766" s="140">
        <v>845148</v>
      </c>
      <c r="L1766" t="s">
        <v>1494</v>
      </c>
      <c r="M1766" s="102" t="str">
        <f t="shared" si="27"/>
        <v>845148-NANI-SM</v>
      </c>
      <c r="N1766" s="180">
        <v>7048652894076</v>
      </c>
    </row>
    <row r="1767" spans="1:14" ht="15.75">
      <c r="A1767" s="102" t="s">
        <v>2687</v>
      </c>
      <c r="B1767" s="120">
        <v>7048652894069</v>
      </c>
      <c r="K1767" s="140">
        <v>845148</v>
      </c>
      <c r="L1767" t="s">
        <v>1495</v>
      </c>
      <c r="M1767" s="102" t="str">
        <f t="shared" si="27"/>
        <v>845148-NANI-ML</v>
      </c>
      <c r="N1767" s="180">
        <v>7048652894069</v>
      </c>
    </row>
    <row r="1768" spans="1:14" ht="15.75">
      <c r="A1768" s="102" t="s">
        <v>2688</v>
      </c>
      <c r="B1768" s="120">
        <v>7048652894052</v>
      </c>
      <c r="K1768" s="140">
        <v>845148</v>
      </c>
      <c r="L1768" t="s">
        <v>1496</v>
      </c>
      <c r="M1768" s="102" t="str">
        <f t="shared" si="27"/>
        <v>845148-NANI-LXL</v>
      </c>
      <c r="N1768" s="180">
        <v>7048652894052</v>
      </c>
    </row>
    <row r="1769" spans="1:14" ht="15.75">
      <c r="A1769" s="102" t="s">
        <v>2689</v>
      </c>
      <c r="B1769" s="120">
        <v>7048652894106</v>
      </c>
      <c r="K1769" s="140">
        <v>845148</v>
      </c>
      <c r="L1769" t="s">
        <v>1497</v>
      </c>
      <c r="M1769" s="102" t="str">
        <f t="shared" si="27"/>
        <v>845148-WOLND-SM</v>
      </c>
      <c r="N1769" s="180">
        <v>7048652894106</v>
      </c>
    </row>
    <row r="1770" spans="1:14" ht="15.75">
      <c r="A1770" s="102" t="s">
        <v>2690</v>
      </c>
      <c r="B1770" s="120">
        <v>7048652894090</v>
      </c>
      <c r="K1770" s="140">
        <v>845148</v>
      </c>
      <c r="L1770" t="s">
        <v>1498</v>
      </c>
      <c r="M1770" s="102" t="str">
        <f t="shared" si="27"/>
        <v>845148-WOLND-ML</v>
      </c>
      <c r="N1770" s="180">
        <v>7048652894090</v>
      </c>
    </row>
    <row r="1771" spans="1:14" ht="15.75">
      <c r="A1771" s="102" t="s">
        <v>2691</v>
      </c>
      <c r="B1771" s="120">
        <v>7048652894083</v>
      </c>
      <c r="K1771" s="140">
        <v>845148</v>
      </c>
      <c r="L1771" t="s">
        <v>1499</v>
      </c>
      <c r="M1771" s="102" t="str">
        <f t="shared" si="27"/>
        <v>845148-WOLND-LXL</v>
      </c>
      <c r="N1771" s="180">
        <v>7048652894083</v>
      </c>
    </row>
    <row r="1772" spans="1:14" ht="15.75">
      <c r="A1772" s="102" t="s">
        <v>2803</v>
      </c>
      <c r="B1772" s="120">
        <v>7048652902887</v>
      </c>
      <c r="K1772" s="140">
        <v>845149</v>
      </c>
      <c r="L1772" t="s">
        <v>1046</v>
      </c>
      <c r="M1772" s="102" t="str">
        <f t="shared" si="27"/>
        <v>845149-BRWHT-SM</v>
      </c>
      <c r="N1772" s="180">
        <v>7048652902887</v>
      </c>
    </row>
    <row r="1773" spans="1:14" ht="15.75">
      <c r="A1773" s="102" t="s">
        <v>2804</v>
      </c>
      <c r="B1773" s="120">
        <v>7048652902870</v>
      </c>
      <c r="K1773" s="140">
        <v>845149</v>
      </c>
      <c r="L1773" t="s">
        <v>1047</v>
      </c>
      <c r="M1773" s="102" t="str">
        <f t="shared" si="27"/>
        <v>845149-BRWHT-ML</v>
      </c>
      <c r="N1773" s="180">
        <v>7048652902870</v>
      </c>
    </row>
    <row r="1774" spans="1:14" ht="15.75">
      <c r="A1774" s="102" t="s">
        <v>2805</v>
      </c>
      <c r="B1774" s="120">
        <v>7048652902863</v>
      </c>
      <c r="K1774" s="140">
        <v>845149</v>
      </c>
      <c r="L1774" t="s">
        <v>1048</v>
      </c>
      <c r="M1774" s="102" t="str">
        <f t="shared" si="27"/>
        <v>845149-BRWHT-LXL</v>
      </c>
      <c r="N1774" s="180">
        <v>7048652902863</v>
      </c>
    </row>
    <row r="1775" spans="1:14" ht="15.75">
      <c r="A1775" s="102" t="s">
        <v>2692</v>
      </c>
      <c r="B1775" s="120">
        <v>7048652893895</v>
      </c>
      <c r="K1775" s="140">
        <v>845149</v>
      </c>
      <c r="L1775" t="s">
        <v>1487</v>
      </c>
      <c r="M1775" s="102" t="str">
        <f t="shared" si="27"/>
        <v>845149-LAVA-SM</v>
      </c>
      <c r="N1775" s="180">
        <v>7048652893895</v>
      </c>
    </row>
    <row r="1776" spans="1:14" ht="15.75">
      <c r="A1776" s="102" t="s">
        <v>2693</v>
      </c>
      <c r="B1776" s="120">
        <v>7048652893888</v>
      </c>
      <c r="K1776" s="140">
        <v>845149</v>
      </c>
      <c r="L1776" t="s">
        <v>1488</v>
      </c>
      <c r="M1776" s="102" t="str">
        <f t="shared" si="27"/>
        <v>845149-LAVA-ML</v>
      </c>
      <c r="N1776" s="180">
        <v>7048652893888</v>
      </c>
    </row>
    <row r="1777" spans="1:14" ht="15.75">
      <c r="A1777" s="102" t="s">
        <v>2694</v>
      </c>
      <c r="B1777" s="120">
        <v>7048652893871</v>
      </c>
      <c r="K1777" s="140">
        <v>845149</v>
      </c>
      <c r="L1777" t="s">
        <v>1489</v>
      </c>
      <c r="M1777" s="102" t="str">
        <f t="shared" si="27"/>
        <v>845149-LAVA-LXL</v>
      </c>
      <c r="N1777" s="180">
        <v>7048652893871</v>
      </c>
    </row>
    <row r="1778" spans="1:14" ht="15.75">
      <c r="A1778" s="102" t="s">
        <v>2695</v>
      </c>
      <c r="B1778" s="120">
        <v>7048652893925</v>
      </c>
      <c r="K1778" s="140">
        <v>845149</v>
      </c>
      <c r="L1778" t="s">
        <v>445</v>
      </c>
      <c r="M1778" s="102" t="str">
        <f t="shared" si="27"/>
        <v>845149-MBLCK-SM</v>
      </c>
      <c r="N1778" s="180">
        <v>7048652893925</v>
      </c>
    </row>
    <row r="1779" spans="1:14" ht="15.75">
      <c r="A1779" s="102" t="s">
        <v>2696</v>
      </c>
      <c r="B1779" s="120">
        <v>7048652893918</v>
      </c>
      <c r="K1779" s="140">
        <v>845149</v>
      </c>
      <c r="L1779" t="s">
        <v>446</v>
      </c>
      <c r="M1779" s="102" t="str">
        <f t="shared" si="27"/>
        <v>845149-MBLCK-ML</v>
      </c>
      <c r="N1779" s="180">
        <v>7048652893918</v>
      </c>
    </row>
    <row r="1780" spans="1:14" ht="15.75">
      <c r="A1780" s="102" t="s">
        <v>2697</v>
      </c>
      <c r="B1780" s="120">
        <v>7048652893901</v>
      </c>
      <c r="K1780" s="140">
        <v>845149</v>
      </c>
      <c r="L1780" t="s">
        <v>447</v>
      </c>
      <c r="M1780" s="102" t="str">
        <f t="shared" si="27"/>
        <v>845149-MBLCK-LXL</v>
      </c>
      <c r="N1780" s="180">
        <v>7048652893901</v>
      </c>
    </row>
    <row r="1781" spans="1:14" ht="15.75">
      <c r="A1781" s="102" t="s">
        <v>3152</v>
      </c>
      <c r="B1781" s="120">
        <v>7048652893956</v>
      </c>
      <c r="K1781" s="140">
        <v>845149</v>
      </c>
      <c r="L1781" t="s">
        <v>3009</v>
      </c>
      <c r="M1781" s="102" t="str">
        <f t="shared" si="27"/>
        <v>845149-NAGRY-SM</v>
      </c>
      <c r="N1781" s="180">
        <v>7048652893956</v>
      </c>
    </row>
    <row r="1782" spans="1:14" ht="15.75">
      <c r="A1782" s="102" t="s">
        <v>3153</v>
      </c>
      <c r="B1782" s="120">
        <v>7048652893949</v>
      </c>
      <c r="K1782" s="140">
        <v>845149</v>
      </c>
      <c r="L1782" t="s">
        <v>3010</v>
      </c>
      <c r="M1782" s="102" t="str">
        <f t="shared" si="27"/>
        <v>845149-NAGRY-ML</v>
      </c>
      <c r="N1782" s="180">
        <v>7048652893949</v>
      </c>
    </row>
    <row r="1783" spans="1:14" ht="15.75">
      <c r="A1783" s="102" t="s">
        <v>3154</v>
      </c>
      <c r="B1783" s="120">
        <v>7048652893932</v>
      </c>
      <c r="K1783" s="140">
        <v>845149</v>
      </c>
      <c r="L1783" t="s">
        <v>3011</v>
      </c>
      <c r="M1783" s="102" t="str">
        <f t="shared" si="27"/>
        <v>845149-NAGRY-LXL</v>
      </c>
      <c r="N1783" s="180">
        <v>7048652893932</v>
      </c>
    </row>
    <row r="1784" spans="1:14" ht="15.75">
      <c r="A1784" s="102" t="s">
        <v>2976</v>
      </c>
      <c r="B1784" s="120">
        <v>7048652912152</v>
      </c>
      <c r="K1784" s="140">
        <v>845150</v>
      </c>
      <c r="L1784" t="s">
        <v>2950</v>
      </c>
      <c r="M1784" s="102" t="str">
        <f t="shared" si="27"/>
        <v>845150-UXYLW-SM</v>
      </c>
      <c r="N1784" s="180">
        <v>7048652912152</v>
      </c>
    </row>
    <row r="1785" spans="1:14" ht="15.75">
      <c r="A1785" s="102" t="s">
        <v>2977</v>
      </c>
      <c r="B1785" s="120">
        <v>7048652912145</v>
      </c>
      <c r="K1785" s="140">
        <v>845150</v>
      </c>
      <c r="L1785" t="s">
        <v>2951</v>
      </c>
      <c r="M1785" s="102" t="str">
        <f t="shared" si="27"/>
        <v>845150-UXYLW-ML</v>
      </c>
      <c r="N1785" s="180">
        <v>7048652912145</v>
      </c>
    </row>
    <row r="1786" spans="1:14" ht="15.75">
      <c r="A1786" s="102" t="s">
        <v>2978</v>
      </c>
      <c r="B1786" s="120">
        <v>7048652912138</v>
      </c>
      <c r="K1786" s="140">
        <v>845150</v>
      </c>
      <c r="L1786" t="s">
        <v>2952</v>
      </c>
      <c r="M1786" s="102" t="str">
        <f t="shared" si="27"/>
        <v>845150-UXYLW-LXL</v>
      </c>
      <c r="N1786" s="180">
        <v>7048652912138</v>
      </c>
    </row>
    <row r="1787" spans="1:14" ht="15.75">
      <c r="A1787" s="102" t="s">
        <v>928</v>
      </c>
      <c r="B1787" s="120">
        <v>7048652475442</v>
      </c>
      <c r="K1787" s="140">
        <v>850014</v>
      </c>
      <c r="L1787" t="s">
        <v>121</v>
      </c>
      <c r="M1787" s="102" t="str">
        <f t="shared" si="27"/>
        <v>850014-BLACK-OS</v>
      </c>
      <c r="N1787" s="180">
        <v>7048652475442</v>
      </c>
    </row>
    <row r="1788" spans="1:14" ht="15.75">
      <c r="A1788" s="102" t="s">
        <v>142</v>
      </c>
      <c r="B1788" s="120">
        <v>7048652498892</v>
      </c>
      <c r="K1788" s="140">
        <v>850067</v>
      </c>
      <c r="L1788" t="s">
        <v>121</v>
      </c>
      <c r="M1788" s="102" t="str">
        <f t="shared" si="27"/>
        <v>850067-BLACK-OS</v>
      </c>
      <c r="N1788" s="180">
        <v>7048652498892</v>
      </c>
    </row>
    <row r="1789" spans="1:14" ht="15.75">
      <c r="A1789" s="102" t="s">
        <v>161</v>
      </c>
      <c r="B1789" s="120">
        <v>7048652542076</v>
      </c>
      <c r="K1789" s="140">
        <v>850085</v>
      </c>
      <c r="L1789" t="s">
        <v>121</v>
      </c>
      <c r="M1789" s="102" t="str">
        <f t="shared" si="27"/>
        <v>850085-BLACK-OS</v>
      </c>
      <c r="N1789" s="180">
        <v>7048652542076</v>
      </c>
    </row>
    <row r="1790" spans="1:14" ht="15.75">
      <c r="A1790" s="102" t="s">
        <v>267</v>
      </c>
      <c r="B1790" s="120">
        <v>7048652617590</v>
      </c>
      <c r="K1790" s="140">
        <v>850086</v>
      </c>
      <c r="L1790" t="s">
        <v>121</v>
      </c>
      <c r="M1790" s="102" t="str">
        <f t="shared" si="27"/>
        <v>850086-BLACK-OS</v>
      </c>
      <c r="N1790" s="180">
        <v>7048652617590</v>
      </c>
    </row>
    <row r="1791" spans="1:14" ht="15.75">
      <c r="A1791" s="102" t="s">
        <v>268</v>
      </c>
      <c r="B1791" s="120">
        <v>7048652617606</v>
      </c>
      <c r="K1791" s="140">
        <v>850087</v>
      </c>
      <c r="L1791" t="s">
        <v>121</v>
      </c>
      <c r="M1791" s="102" t="str">
        <f t="shared" si="27"/>
        <v>850087-BLACK-OS</v>
      </c>
      <c r="N1791" s="180">
        <v>7048652617606</v>
      </c>
    </row>
    <row r="1792" spans="1:14" ht="15.75">
      <c r="A1792" s="102" t="s">
        <v>269</v>
      </c>
      <c r="B1792" s="120">
        <v>7048652616456</v>
      </c>
      <c r="K1792" s="140">
        <v>852031</v>
      </c>
      <c r="L1792" t="s">
        <v>243</v>
      </c>
      <c r="M1792" s="102" t="str">
        <f t="shared" si="27"/>
        <v>852031-060100-OS</v>
      </c>
      <c r="N1792" s="180">
        <v>7048652616456</v>
      </c>
    </row>
    <row r="1793" spans="1:14" ht="15.75">
      <c r="A1793" s="102" t="s">
        <v>1273</v>
      </c>
      <c r="B1793" s="120">
        <v>7048652762429</v>
      </c>
      <c r="K1793" s="140">
        <v>852031</v>
      </c>
      <c r="L1793" t="s">
        <v>1098</v>
      </c>
      <c r="M1793" s="102" t="str">
        <f t="shared" si="27"/>
        <v>852031-070600-OS</v>
      </c>
      <c r="N1793" s="180">
        <v>7048652762429</v>
      </c>
    </row>
    <row r="1794" spans="1:14" ht="15.75">
      <c r="A1794" s="102" t="s">
        <v>2698</v>
      </c>
      <c r="B1794" s="120">
        <v>7048652894632</v>
      </c>
      <c r="K1794" s="140">
        <v>852031</v>
      </c>
      <c r="L1794" t="s">
        <v>1700</v>
      </c>
      <c r="M1794" s="102" t="str">
        <f t="shared" si="27"/>
        <v>852031-076500-OS</v>
      </c>
      <c r="N1794" s="180">
        <v>7048652894632</v>
      </c>
    </row>
    <row r="1795" spans="1:14" ht="15.75">
      <c r="A1795" s="102" t="s">
        <v>270</v>
      </c>
      <c r="B1795" s="120">
        <v>7048652616463</v>
      </c>
      <c r="K1795" s="140">
        <v>852031</v>
      </c>
      <c r="L1795" t="s">
        <v>245</v>
      </c>
      <c r="M1795" s="102" t="str">
        <f t="shared" ref="M1795:M1858" si="28">CONCATENATE(K1795,"-",L1795)</f>
        <v>852031-152100-OS</v>
      </c>
      <c r="N1795" s="180">
        <v>7048652616463</v>
      </c>
    </row>
    <row r="1796" spans="1:14" ht="15.75">
      <c r="A1796" s="102" t="s">
        <v>271</v>
      </c>
      <c r="B1796" s="120">
        <v>7048652616470</v>
      </c>
      <c r="K1796" s="140">
        <v>852031</v>
      </c>
      <c r="L1796" t="s">
        <v>247</v>
      </c>
      <c r="M1796" s="102" t="str">
        <f t="shared" si="28"/>
        <v>852031-160300-OS</v>
      </c>
      <c r="N1796" s="180">
        <v>7048652616470</v>
      </c>
    </row>
    <row r="1797" spans="1:14" ht="15.75">
      <c r="A1797" s="102" t="s">
        <v>377</v>
      </c>
      <c r="B1797" s="120">
        <v>7048652710123</v>
      </c>
      <c r="K1797" s="140">
        <v>852031</v>
      </c>
      <c r="L1797" t="s">
        <v>361</v>
      </c>
      <c r="M1797" s="102" t="str">
        <f t="shared" si="28"/>
        <v>852031-160400-OS</v>
      </c>
      <c r="N1797" s="180">
        <v>7048652710123</v>
      </c>
    </row>
    <row r="1798" spans="1:14" ht="15.75">
      <c r="A1798" s="102" t="s">
        <v>378</v>
      </c>
      <c r="B1798" s="120">
        <v>7048652710130</v>
      </c>
      <c r="K1798" s="140">
        <v>852031</v>
      </c>
      <c r="L1798" t="s">
        <v>363</v>
      </c>
      <c r="M1798" s="102" t="str">
        <f t="shared" si="28"/>
        <v>852031-167400-OS</v>
      </c>
      <c r="N1798" s="180">
        <v>7048652710130</v>
      </c>
    </row>
    <row r="1799" spans="1:14" ht="15.75">
      <c r="A1799" s="102" t="s">
        <v>3155</v>
      </c>
      <c r="B1799" s="120">
        <v>7048652762795</v>
      </c>
      <c r="K1799" s="140">
        <v>852031</v>
      </c>
      <c r="L1799" t="s">
        <v>3012</v>
      </c>
      <c r="M1799" s="102" t="str">
        <f t="shared" si="28"/>
        <v>852031-168200-OS</v>
      </c>
      <c r="N1799" s="180">
        <v>7048652762795</v>
      </c>
    </row>
    <row r="1800" spans="1:14" ht="15.75">
      <c r="A1800" s="102" t="s">
        <v>2699</v>
      </c>
      <c r="B1800" s="120">
        <v>7048652894649</v>
      </c>
      <c r="K1800" s="140">
        <v>852031</v>
      </c>
      <c r="L1800" t="s">
        <v>1702</v>
      </c>
      <c r="M1800" s="102" t="str">
        <f t="shared" si="28"/>
        <v>852031-169100-OS</v>
      </c>
      <c r="N1800" s="180">
        <v>7048652894649</v>
      </c>
    </row>
    <row r="1801" spans="1:14" ht="15.75">
      <c r="A1801" s="102" t="s">
        <v>272</v>
      </c>
      <c r="B1801" s="120">
        <v>7048652616487</v>
      </c>
      <c r="K1801" s="140">
        <v>852031</v>
      </c>
      <c r="L1801" t="s">
        <v>249</v>
      </c>
      <c r="M1801" s="102" t="str">
        <f t="shared" si="28"/>
        <v>852031-191100-OS</v>
      </c>
      <c r="N1801" s="180">
        <v>7048652616487</v>
      </c>
    </row>
    <row r="1802" spans="1:14" ht="15.75">
      <c r="A1802" s="102" t="s">
        <v>379</v>
      </c>
      <c r="B1802" s="120">
        <v>7048652663849</v>
      </c>
      <c r="K1802" s="140">
        <v>852031</v>
      </c>
      <c r="L1802" t="s">
        <v>326</v>
      </c>
      <c r="M1802" s="102" t="str">
        <f t="shared" si="28"/>
        <v>852031-191300-OS</v>
      </c>
      <c r="N1802" s="180">
        <v>7048652663849</v>
      </c>
    </row>
    <row r="1803" spans="1:14" ht="15.75">
      <c r="A1803" s="102" t="s">
        <v>273</v>
      </c>
      <c r="B1803" s="120">
        <v>7048652616494</v>
      </c>
      <c r="K1803" s="140">
        <v>852031</v>
      </c>
      <c r="L1803" t="s">
        <v>251</v>
      </c>
      <c r="M1803" s="102" t="str">
        <f t="shared" si="28"/>
        <v>852031-200100-OS</v>
      </c>
      <c r="N1803" s="180">
        <v>7048652616494</v>
      </c>
    </row>
    <row r="1804" spans="1:14" ht="15.75">
      <c r="A1804" s="102" t="s">
        <v>380</v>
      </c>
      <c r="B1804" s="120">
        <v>7048652710147</v>
      </c>
      <c r="K1804" s="140">
        <v>852031</v>
      </c>
      <c r="L1804" t="s">
        <v>365</v>
      </c>
      <c r="M1804" s="102" t="str">
        <f t="shared" si="28"/>
        <v>852031-200500-OS</v>
      </c>
      <c r="N1804" s="180">
        <v>7048652710147</v>
      </c>
    </row>
    <row r="1805" spans="1:14" ht="15.75">
      <c r="A1805" s="102" t="s">
        <v>2700</v>
      </c>
      <c r="B1805" s="120">
        <v>7048652894656</v>
      </c>
      <c r="K1805" s="140">
        <v>852031</v>
      </c>
      <c r="L1805" t="s">
        <v>1704</v>
      </c>
      <c r="M1805" s="102" t="str">
        <f t="shared" si="28"/>
        <v>852031-206700-OS</v>
      </c>
      <c r="N1805" s="180">
        <v>7048652894656</v>
      </c>
    </row>
    <row r="1806" spans="1:14" ht="15.75">
      <c r="A1806" s="102" t="s">
        <v>1402</v>
      </c>
      <c r="B1806" s="120">
        <v>7048652775283</v>
      </c>
      <c r="K1806" s="140">
        <v>852031</v>
      </c>
      <c r="L1806" t="s">
        <v>1401</v>
      </c>
      <c r="M1806" s="102" t="str">
        <f t="shared" si="28"/>
        <v>852031-208200-OS</v>
      </c>
      <c r="N1806" s="180">
        <v>7048652775283</v>
      </c>
    </row>
    <row r="1807" spans="1:14" ht="15.75">
      <c r="A1807" s="102" t="s">
        <v>274</v>
      </c>
      <c r="B1807" s="120">
        <v>7048652616432</v>
      </c>
      <c r="K1807" s="140">
        <v>852032</v>
      </c>
      <c r="L1807" t="s">
        <v>253</v>
      </c>
      <c r="M1807" s="102" t="str">
        <f t="shared" si="28"/>
        <v>852032-090200-OS</v>
      </c>
      <c r="N1807" s="180">
        <v>7048652616432</v>
      </c>
    </row>
    <row r="1808" spans="1:14" ht="15.75">
      <c r="A1808" s="102" t="s">
        <v>3156</v>
      </c>
      <c r="B1808" s="120">
        <v>7048652762443</v>
      </c>
      <c r="K1808" s="140">
        <v>852032</v>
      </c>
      <c r="L1808" t="s">
        <v>3013</v>
      </c>
      <c r="M1808" s="102" t="str">
        <f t="shared" si="28"/>
        <v>852032-090600-OS</v>
      </c>
      <c r="N1808" s="180">
        <v>7048652762443</v>
      </c>
    </row>
    <row r="1809" spans="1:14" ht="15.75">
      <c r="A1809" s="102" t="s">
        <v>1274</v>
      </c>
      <c r="B1809" s="120">
        <v>7048652762450</v>
      </c>
      <c r="K1809" s="140">
        <v>852032</v>
      </c>
      <c r="L1809" t="s">
        <v>1099</v>
      </c>
      <c r="M1809" s="102" t="str">
        <f t="shared" si="28"/>
        <v>852032-090700-OS</v>
      </c>
      <c r="N1809" s="180">
        <v>7048652762450</v>
      </c>
    </row>
    <row r="1810" spans="1:14" ht="15.75">
      <c r="A1810" s="102" t="s">
        <v>1275</v>
      </c>
      <c r="B1810" s="120">
        <v>7048652762467</v>
      </c>
      <c r="K1810" s="140">
        <v>852032</v>
      </c>
      <c r="L1810" t="s">
        <v>1100</v>
      </c>
      <c r="M1810" s="102" t="str">
        <f t="shared" si="28"/>
        <v>852032-091600-OS</v>
      </c>
      <c r="N1810" s="180">
        <v>7048652762467</v>
      </c>
    </row>
    <row r="1811" spans="1:14" ht="15.75">
      <c r="A1811" s="102" t="s">
        <v>1399</v>
      </c>
      <c r="B1811" s="120">
        <v>7048652775078</v>
      </c>
      <c r="K1811" s="140">
        <v>852032</v>
      </c>
      <c r="L1811" t="s">
        <v>1398</v>
      </c>
      <c r="M1811" s="102" t="str">
        <f t="shared" si="28"/>
        <v>852032-092500-OS</v>
      </c>
      <c r="N1811" s="180">
        <v>7048652775078</v>
      </c>
    </row>
    <row r="1812" spans="1:14" ht="15.75">
      <c r="A1812" s="102" t="s">
        <v>3157</v>
      </c>
      <c r="B1812" s="120">
        <v>7048652762474</v>
      </c>
      <c r="K1812" s="140">
        <v>852032</v>
      </c>
      <c r="L1812" t="s">
        <v>3014</v>
      </c>
      <c r="M1812" s="102" t="str">
        <f t="shared" si="28"/>
        <v>852032-096129-OS</v>
      </c>
      <c r="N1812" s="180">
        <v>7048652762474</v>
      </c>
    </row>
    <row r="1813" spans="1:14" ht="15.75">
      <c r="A1813" s="102" t="s">
        <v>275</v>
      </c>
      <c r="B1813" s="120">
        <v>7048652616449</v>
      </c>
      <c r="K1813" s="140">
        <v>852032</v>
      </c>
      <c r="L1813" t="s">
        <v>255</v>
      </c>
      <c r="M1813" s="102" t="str">
        <f t="shared" si="28"/>
        <v>852032-099000-OS</v>
      </c>
      <c r="N1813" s="180">
        <v>7048652616449</v>
      </c>
    </row>
    <row r="1814" spans="1:14" ht="15.75">
      <c r="A1814" s="102" t="s">
        <v>276</v>
      </c>
      <c r="B1814" s="120">
        <v>7048652615565</v>
      </c>
      <c r="K1814" s="140">
        <v>852042</v>
      </c>
      <c r="L1814" t="s">
        <v>257</v>
      </c>
      <c r="M1814" s="102" t="str">
        <f t="shared" si="28"/>
        <v>852042-230100-OS</v>
      </c>
      <c r="N1814" s="180">
        <v>7048652615565</v>
      </c>
    </row>
    <row r="1815" spans="1:14" ht="15.75">
      <c r="A1815" s="102" t="s">
        <v>381</v>
      </c>
      <c r="B1815" s="120">
        <v>7048652661944</v>
      </c>
      <c r="K1815" s="140">
        <v>852043</v>
      </c>
      <c r="L1815" t="s">
        <v>327</v>
      </c>
      <c r="M1815" s="102" t="str">
        <f t="shared" si="28"/>
        <v>852043-061200-OS</v>
      </c>
      <c r="N1815" s="180">
        <v>7048652661944</v>
      </c>
    </row>
    <row r="1816" spans="1:14" ht="15.75">
      <c r="A1816" s="102" t="s">
        <v>277</v>
      </c>
      <c r="B1816" s="120">
        <v>7048652615480</v>
      </c>
      <c r="K1816" s="140">
        <v>852043</v>
      </c>
      <c r="L1816" t="s">
        <v>258</v>
      </c>
      <c r="M1816" s="102" t="str">
        <f t="shared" si="28"/>
        <v>852043-063000-OS</v>
      </c>
      <c r="N1816" s="180">
        <v>7048652615480</v>
      </c>
    </row>
    <row r="1817" spans="1:14" ht="15.75">
      <c r="A1817" s="102" t="s">
        <v>2701</v>
      </c>
      <c r="B1817" s="120">
        <v>7048652894595</v>
      </c>
      <c r="K1817" s="140">
        <v>852043</v>
      </c>
      <c r="L1817" t="s">
        <v>1706</v>
      </c>
      <c r="M1817" s="102" t="str">
        <f t="shared" si="28"/>
        <v>852043-064100-OS</v>
      </c>
      <c r="N1817" s="180">
        <v>7048652894595</v>
      </c>
    </row>
    <row r="1818" spans="1:14" ht="15.75">
      <c r="A1818" s="102" t="s">
        <v>1276</v>
      </c>
      <c r="B1818" s="120">
        <v>7048652762733</v>
      </c>
      <c r="K1818" s="140">
        <v>852043</v>
      </c>
      <c r="L1818" t="s">
        <v>1098</v>
      </c>
      <c r="M1818" s="102" t="str">
        <f t="shared" si="28"/>
        <v>852043-070600-OS</v>
      </c>
      <c r="N1818" s="180">
        <v>7048652762733</v>
      </c>
    </row>
    <row r="1819" spans="1:14" ht="15.75">
      <c r="A1819" s="102" t="s">
        <v>382</v>
      </c>
      <c r="B1819" s="120">
        <v>7048652710178</v>
      </c>
      <c r="K1819" s="140">
        <v>852043</v>
      </c>
      <c r="L1819" t="s">
        <v>367</v>
      </c>
      <c r="M1819" s="102" t="str">
        <f t="shared" si="28"/>
        <v>852043-076300-OS</v>
      </c>
      <c r="N1819" s="180">
        <v>7048652710178</v>
      </c>
    </row>
    <row r="1820" spans="1:14" ht="15.75">
      <c r="A1820" s="102" t="s">
        <v>2702</v>
      </c>
      <c r="B1820" s="120">
        <v>7048652894601</v>
      </c>
      <c r="K1820" s="140">
        <v>852043</v>
      </c>
      <c r="L1820" t="s">
        <v>1707</v>
      </c>
      <c r="M1820" s="102" t="str">
        <f t="shared" si="28"/>
        <v>852043-076400-OS</v>
      </c>
      <c r="N1820" s="180">
        <v>7048652894601</v>
      </c>
    </row>
    <row r="1821" spans="1:14" ht="15.75">
      <c r="A1821" s="102" t="s">
        <v>1277</v>
      </c>
      <c r="B1821" s="120">
        <v>7048652762740</v>
      </c>
      <c r="K1821" s="140">
        <v>852043</v>
      </c>
      <c r="L1821" t="s">
        <v>1101</v>
      </c>
      <c r="M1821" s="102" t="str">
        <f t="shared" si="28"/>
        <v>852043-150500-OS</v>
      </c>
      <c r="N1821" s="180">
        <v>7048652762740</v>
      </c>
    </row>
    <row r="1822" spans="1:14" ht="15.75">
      <c r="A1822" s="102" t="s">
        <v>383</v>
      </c>
      <c r="B1822" s="120">
        <v>7048652661968</v>
      </c>
      <c r="K1822" s="140">
        <v>852043</v>
      </c>
      <c r="L1822" t="s">
        <v>328</v>
      </c>
      <c r="M1822" s="102" t="str">
        <f t="shared" si="28"/>
        <v>852043-152000-OS</v>
      </c>
      <c r="N1822" s="180">
        <v>7048652661968</v>
      </c>
    </row>
    <row r="1823" spans="1:14" ht="15.75">
      <c r="A1823" s="102" t="s">
        <v>278</v>
      </c>
      <c r="B1823" s="120">
        <v>7048652615497</v>
      </c>
      <c r="K1823" s="140">
        <v>852043</v>
      </c>
      <c r="L1823" t="s">
        <v>245</v>
      </c>
      <c r="M1823" s="102" t="str">
        <f t="shared" si="28"/>
        <v>852043-152100-OS</v>
      </c>
      <c r="N1823" s="180">
        <v>7048652615497</v>
      </c>
    </row>
    <row r="1824" spans="1:14" ht="15.75">
      <c r="A1824" s="102" t="s">
        <v>384</v>
      </c>
      <c r="B1824" s="120">
        <v>7048652710185</v>
      </c>
      <c r="K1824" s="140">
        <v>852043</v>
      </c>
      <c r="L1824" t="s">
        <v>361</v>
      </c>
      <c r="M1824" s="102" t="str">
        <f t="shared" si="28"/>
        <v>852043-160400-OS</v>
      </c>
      <c r="N1824" s="180">
        <v>7048652710185</v>
      </c>
    </row>
    <row r="1825" spans="1:14" ht="15.75">
      <c r="A1825" s="102" t="s">
        <v>279</v>
      </c>
      <c r="B1825" s="120">
        <v>7048652615503</v>
      </c>
      <c r="K1825" s="140">
        <v>852043</v>
      </c>
      <c r="L1825" t="s">
        <v>260</v>
      </c>
      <c r="M1825" s="102" t="str">
        <f t="shared" si="28"/>
        <v>852043-161000-OS</v>
      </c>
      <c r="N1825" s="180">
        <v>7048652615503</v>
      </c>
    </row>
    <row r="1826" spans="1:14" ht="15.75">
      <c r="A1826" s="102" t="s">
        <v>1278</v>
      </c>
      <c r="B1826" s="120">
        <v>7048652762757</v>
      </c>
      <c r="K1826" s="140">
        <v>852043</v>
      </c>
      <c r="L1826" t="s">
        <v>363</v>
      </c>
      <c r="M1826" s="102" t="str">
        <f t="shared" si="28"/>
        <v>852043-167400-OS</v>
      </c>
      <c r="N1826" s="180">
        <v>7048652762757</v>
      </c>
    </row>
    <row r="1827" spans="1:14" ht="15.75">
      <c r="A1827" s="102" t="s">
        <v>1279</v>
      </c>
      <c r="B1827" s="120">
        <v>7048652762764</v>
      </c>
      <c r="K1827" s="140">
        <v>852043</v>
      </c>
      <c r="L1827" t="s">
        <v>1102</v>
      </c>
      <c r="M1827" s="102" t="str">
        <f t="shared" si="28"/>
        <v>852043-198200-OS</v>
      </c>
      <c r="N1827" s="180">
        <v>7048652762764</v>
      </c>
    </row>
    <row r="1828" spans="1:14" ht="15.75">
      <c r="A1828" s="102" t="s">
        <v>280</v>
      </c>
      <c r="B1828" s="120">
        <v>7048652615510</v>
      </c>
      <c r="K1828" s="140">
        <v>852043</v>
      </c>
      <c r="L1828" t="s">
        <v>251</v>
      </c>
      <c r="M1828" s="102" t="str">
        <f t="shared" si="28"/>
        <v>852043-200100-OS</v>
      </c>
      <c r="N1828" s="180">
        <v>7048652615510</v>
      </c>
    </row>
    <row r="1829" spans="1:14" ht="15.75">
      <c r="A1829" s="102" t="s">
        <v>3158</v>
      </c>
      <c r="B1829" s="120">
        <v>7048652762801</v>
      </c>
      <c r="K1829" s="140">
        <v>852043</v>
      </c>
      <c r="L1829" t="s">
        <v>1717</v>
      </c>
      <c r="M1829" s="102" t="str">
        <f t="shared" si="28"/>
        <v>852043-200629-OS</v>
      </c>
      <c r="N1829" s="180">
        <v>7048652762801</v>
      </c>
    </row>
    <row r="1830" spans="1:14" ht="15.75">
      <c r="A1830" s="102" t="s">
        <v>1280</v>
      </c>
      <c r="B1830" s="120">
        <v>7048652762818</v>
      </c>
      <c r="K1830" s="140">
        <v>852043</v>
      </c>
      <c r="L1830" t="s">
        <v>1103</v>
      </c>
      <c r="M1830" s="102" t="str">
        <f t="shared" si="28"/>
        <v>852043-202429-OS</v>
      </c>
      <c r="N1830" s="180">
        <v>7048652762818</v>
      </c>
    </row>
    <row r="1831" spans="1:14" ht="15.75">
      <c r="A1831" s="102" t="s">
        <v>2703</v>
      </c>
      <c r="B1831" s="120">
        <v>7048652894618</v>
      </c>
      <c r="K1831" s="140">
        <v>852043</v>
      </c>
      <c r="L1831" t="s">
        <v>1704</v>
      </c>
      <c r="M1831" s="102" t="str">
        <f t="shared" si="28"/>
        <v>852043-206700-OS</v>
      </c>
      <c r="N1831" s="180">
        <v>7048652894618</v>
      </c>
    </row>
    <row r="1832" spans="1:14" ht="15.75">
      <c r="A1832" s="102" t="s">
        <v>385</v>
      </c>
      <c r="B1832" s="120">
        <v>7048652710192</v>
      </c>
      <c r="K1832" s="140">
        <v>852043</v>
      </c>
      <c r="L1832" t="s">
        <v>369</v>
      </c>
      <c r="M1832" s="102" t="str">
        <f t="shared" si="28"/>
        <v>852043-220400-OS</v>
      </c>
      <c r="N1832" s="180">
        <v>7048652710192</v>
      </c>
    </row>
    <row r="1833" spans="1:14" ht="15.75">
      <c r="A1833" s="102" t="s">
        <v>386</v>
      </c>
      <c r="B1833" s="120">
        <v>7048652710208</v>
      </c>
      <c r="K1833" s="140">
        <v>852043</v>
      </c>
      <c r="L1833" t="s">
        <v>371</v>
      </c>
      <c r="M1833" s="102" t="str">
        <f t="shared" si="28"/>
        <v>852043-221200-OS</v>
      </c>
      <c r="N1833" s="180">
        <v>7048652710208</v>
      </c>
    </row>
    <row r="1834" spans="1:14" ht="15.75">
      <c r="A1834" s="102" t="s">
        <v>387</v>
      </c>
      <c r="B1834" s="120">
        <v>7048652666161</v>
      </c>
      <c r="K1834" s="140">
        <v>852044</v>
      </c>
      <c r="L1834" t="s">
        <v>329</v>
      </c>
      <c r="M1834" s="102" t="str">
        <f t="shared" si="28"/>
        <v>852044-220100-OS</v>
      </c>
      <c r="N1834" s="180">
        <v>7048652666161</v>
      </c>
    </row>
    <row r="1835" spans="1:14" ht="15.75">
      <c r="A1835" s="102" t="s">
        <v>388</v>
      </c>
      <c r="B1835" s="120">
        <v>7048652710215</v>
      </c>
      <c r="K1835" s="140">
        <v>852044</v>
      </c>
      <c r="L1835" t="s">
        <v>369</v>
      </c>
      <c r="M1835" s="102" t="str">
        <f t="shared" si="28"/>
        <v>852044-220400-OS</v>
      </c>
      <c r="N1835" s="180">
        <v>7048652710215</v>
      </c>
    </row>
    <row r="1836" spans="1:14" ht="15.75">
      <c r="A1836" s="102" t="s">
        <v>389</v>
      </c>
      <c r="B1836" s="120">
        <v>7048652710222</v>
      </c>
      <c r="K1836" s="140">
        <v>852044</v>
      </c>
      <c r="L1836" t="s">
        <v>371</v>
      </c>
      <c r="M1836" s="102" t="str">
        <f t="shared" si="28"/>
        <v>852044-221200-OS</v>
      </c>
      <c r="N1836" s="180">
        <v>7048652710222</v>
      </c>
    </row>
    <row r="1837" spans="1:14" ht="15.75">
      <c r="A1837" s="102" t="s">
        <v>281</v>
      </c>
      <c r="B1837" s="120">
        <v>7048652615367</v>
      </c>
      <c r="K1837" s="140">
        <v>852044</v>
      </c>
      <c r="L1837" t="s">
        <v>262</v>
      </c>
      <c r="M1837" s="102" t="str">
        <f t="shared" si="28"/>
        <v>852044-226100-OS</v>
      </c>
      <c r="N1837" s="180">
        <v>7048652615367</v>
      </c>
    </row>
    <row r="1838" spans="1:14" ht="15.75">
      <c r="A1838" s="102" t="s">
        <v>282</v>
      </c>
      <c r="B1838" s="120">
        <v>7048652615350</v>
      </c>
      <c r="K1838" s="140">
        <v>852045</v>
      </c>
      <c r="L1838" t="s">
        <v>257</v>
      </c>
      <c r="M1838" s="102" t="str">
        <f t="shared" si="28"/>
        <v>852045-230100-OS</v>
      </c>
      <c r="N1838" s="180">
        <v>7048652615350</v>
      </c>
    </row>
    <row r="1839" spans="1:14" ht="15.75">
      <c r="A1839" s="102" t="s">
        <v>390</v>
      </c>
      <c r="B1839" s="120">
        <v>7048652661982</v>
      </c>
      <c r="K1839" s="140">
        <v>852046</v>
      </c>
      <c r="L1839" t="s">
        <v>327</v>
      </c>
      <c r="M1839" s="102" t="str">
        <f t="shared" si="28"/>
        <v>852046-061200-OS</v>
      </c>
      <c r="N1839" s="180">
        <v>7048652661982</v>
      </c>
    </row>
    <row r="1840" spans="1:14" ht="15.75">
      <c r="A1840" s="102" t="s">
        <v>283</v>
      </c>
      <c r="B1840" s="120">
        <v>7048652615312</v>
      </c>
      <c r="K1840" s="140">
        <v>852046</v>
      </c>
      <c r="L1840" t="s">
        <v>258</v>
      </c>
      <c r="M1840" s="102" t="str">
        <f t="shared" si="28"/>
        <v>852046-063000-OS</v>
      </c>
      <c r="N1840" s="180">
        <v>7048652615312</v>
      </c>
    </row>
    <row r="1841" spans="1:14" ht="15.75">
      <c r="A1841" s="102" t="s">
        <v>2704</v>
      </c>
      <c r="B1841" s="120">
        <v>7048652894564</v>
      </c>
      <c r="K1841" s="140">
        <v>852046</v>
      </c>
      <c r="L1841" t="s">
        <v>1706</v>
      </c>
      <c r="M1841" s="102" t="str">
        <f t="shared" si="28"/>
        <v>852046-064100-OS</v>
      </c>
      <c r="N1841" s="180">
        <v>7048652894564</v>
      </c>
    </row>
    <row r="1842" spans="1:14" ht="15.75">
      <c r="A1842" s="102" t="s">
        <v>1281</v>
      </c>
      <c r="B1842" s="120">
        <v>7048652762672</v>
      </c>
      <c r="K1842" s="140">
        <v>852046</v>
      </c>
      <c r="L1842" t="s">
        <v>1098</v>
      </c>
      <c r="M1842" s="102" t="str">
        <f t="shared" si="28"/>
        <v>852046-070600-OS</v>
      </c>
      <c r="N1842" s="180">
        <v>7048652762672</v>
      </c>
    </row>
    <row r="1843" spans="1:14" ht="15.75">
      <c r="A1843" s="102" t="s">
        <v>391</v>
      </c>
      <c r="B1843" s="120">
        <v>7048652710246</v>
      </c>
      <c r="K1843" s="140">
        <v>852046</v>
      </c>
      <c r="L1843" t="s">
        <v>367</v>
      </c>
      <c r="M1843" s="102" t="str">
        <f t="shared" si="28"/>
        <v>852046-076300-OS</v>
      </c>
      <c r="N1843" s="180">
        <v>7048652710246</v>
      </c>
    </row>
    <row r="1844" spans="1:14" ht="15.75">
      <c r="A1844" s="102" t="s">
        <v>1282</v>
      </c>
      <c r="B1844" s="120">
        <v>7048652762689</v>
      </c>
      <c r="K1844" s="140">
        <v>852046</v>
      </c>
      <c r="L1844" t="s">
        <v>1101</v>
      </c>
      <c r="M1844" s="102" t="str">
        <f t="shared" si="28"/>
        <v>852046-150500-OS</v>
      </c>
      <c r="N1844" s="180">
        <v>7048652762689</v>
      </c>
    </row>
    <row r="1845" spans="1:14" ht="15.75">
      <c r="A1845" s="102" t="s">
        <v>392</v>
      </c>
      <c r="B1845" s="120">
        <v>7048652661999</v>
      </c>
      <c r="K1845" s="140">
        <v>852046</v>
      </c>
      <c r="L1845" t="s">
        <v>328</v>
      </c>
      <c r="M1845" s="102" t="str">
        <f t="shared" si="28"/>
        <v>852046-152000-OS</v>
      </c>
      <c r="N1845" s="180">
        <v>7048652661999</v>
      </c>
    </row>
    <row r="1846" spans="1:14" ht="15.75">
      <c r="A1846" s="102" t="s">
        <v>284</v>
      </c>
      <c r="B1846" s="120">
        <v>7048652615329</v>
      </c>
      <c r="K1846" s="140">
        <v>852046</v>
      </c>
      <c r="L1846" t="s">
        <v>245</v>
      </c>
      <c r="M1846" s="102" t="str">
        <f t="shared" si="28"/>
        <v>852046-152100-OS</v>
      </c>
      <c r="N1846" s="180">
        <v>7048652615329</v>
      </c>
    </row>
    <row r="1847" spans="1:14" ht="15.75">
      <c r="A1847" s="102" t="s">
        <v>2705</v>
      </c>
      <c r="B1847" s="120">
        <v>7048652894571</v>
      </c>
      <c r="K1847" s="140">
        <v>852046</v>
      </c>
      <c r="L1847" t="s">
        <v>1709</v>
      </c>
      <c r="M1847" s="102" t="str">
        <f t="shared" si="28"/>
        <v>852046-156400-OS</v>
      </c>
      <c r="N1847" s="180">
        <v>7048652894571</v>
      </c>
    </row>
    <row r="1848" spans="1:14" ht="15.75">
      <c r="A1848" s="102" t="s">
        <v>393</v>
      </c>
      <c r="B1848" s="120">
        <v>7048652710253</v>
      </c>
      <c r="K1848" s="140">
        <v>852046</v>
      </c>
      <c r="L1848" t="s">
        <v>361</v>
      </c>
      <c r="M1848" s="102" t="str">
        <f t="shared" si="28"/>
        <v>852046-160400-OS</v>
      </c>
      <c r="N1848" s="180">
        <v>7048652710253</v>
      </c>
    </row>
    <row r="1849" spans="1:14" ht="15.75">
      <c r="A1849" s="102" t="s">
        <v>285</v>
      </c>
      <c r="B1849" s="120">
        <v>7048652615336</v>
      </c>
      <c r="K1849" s="140">
        <v>852046</v>
      </c>
      <c r="L1849" t="s">
        <v>260</v>
      </c>
      <c r="M1849" s="102" t="str">
        <f t="shared" si="28"/>
        <v>852046-161000-OS</v>
      </c>
      <c r="N1849" s="180">
        <v>7048652615336</v>
      </c>
    </row>
    <row r="1850" spans="1:14" ht="15.75">
      <c r="A1850" s="102" t="s">
        <v>1283</v>
      </c>
      <c r="B1850" s="120">
        <v>7048652762696</v>
      </c>
      <c r="K1850" s="140">
        <v>852046</v>
      </c>
      <c r="L1850" t="s">
        <v>363</v>
      </c>
      <c r="M1850" s="102" t="str">
        <f t="shared" si="28"/>
        <v>852046-167400-OS</v>
      </c>
      <c r="N1850" s="180">
        <v>7048652762696</v>
      </c>
    </row>
    <row r="1851" spans="1:14" ht="15.75">
      <c r="A1851" s="102" t="s">
        <v>1284</v>
      </c>
      <c r="B1851" s="120">
        <v>7048652762702</v>
      </c>
      <c r="K1851" s="140">
        <v>852046</v>
      </c>
      <c r="L1851" t="s">
        <v>1102</v>
      </c>
      <c r="M1851" s="102" t="str">
        <f t="shared" si="28"/>
        <v>852046-198200-OS</v>
      </c>
      <c r="N1851" s="180">
        <v>7048652762702</v>
      </c>
    </row>
    <row r="1852" spans="1:14" ht="15.75">
      <c r="A1852" s="102" t="s">
        <v>286</v>
      </c>
      <c r="B1852" s="120">
        <v>7048652615343</v>
      </c>
      <c r="K1852" s="140">
        <v>852046</v>
      </c>
      <c r="L1852" t="s">
        <v>251</v>
      </c>
      <c r="M1852" s="102" t="str">
        <f t="shared" si="28"/>
        <v>852046-200100-OS</v>
      </c>
      <c r="N1852" s="180">
        <v>7048652615343</v>
      </c>
    </row>
    <row r="1853" spans="1:14" ht="15.75">
      <c r="A1853" s="102" t="s">
        <v>3159</v>
      </c>
      <c r="B1853" s="120">
        <v>7048652762825</v>
      </c>
      <c r="K1853" s="140">
        <v>852046</v>
      </c>
      <c r="L1853" t="s">
        <v>1717</v>
      </c>
      <c r="M1853" s="102" t="str">
        <f t="shared" si="28"/>
        <v>852046-200629-OS</v>
      </c>
      <c r="N1853" s="180">
        <v>7048652762825</v>
      </c>
    </row>
    <row r="1854" spans="1:14" ht="15.75">
      <c r="A1854" s="102" t="s">
        <v>1285</v>
      </c>
      <c r="B1854" s="120">
        <v>7048652762832</v>
      </c>
      <c r="K1854" s="140">
        <v>852046</v>
      </c>
      <c r="L1854" t="s">
        <v>1103</v>
      </c>
      <c r="M1854" s="102" t="str">
        <f t="shared" si="28"/>
        <v>852046-202429-OS</v>
      </c>
      <c r="N1854" s="180">
        <v>7048652762832</v>
      </c>
    </row>
    <row r="1855" spans="1:14" ht="15.75">
      <c r="A1855" s="102" t="s">
        <v>2706</v>
      </c>
      <c r="B1855" s="120">
        <v>7048652894588</v>
      </c>
      <c r="K1855" s="140">
        <v>852046</v>
      </c>
      <c r="L1855" t="s">
        <v>1704</v>
      </c>
      <c r="M1855" s="102" t="str">
        <f t="shared" si="28"/>
        <v>852046-206700-OS</v>
      </c>
      <c r="N1855" s="180">
        <v>7048652894588</v>
      </c>
    </row>
    <row r="1856" spans="1:14" ht="15.75">
      <c r="A1856" s="102" t="s">
        <v>394</v>
      </c>
      <c r="B1856" s="120">
        <v>7048652666178</v>
      </c>
      <c r="K1856" s="140">
        <v>852047</v>
      </c>
      <c r="L1856" t="s">
        <v>329</v>
      </c>
      <c r="M1856" s="102" t="str">
        <f t="shared" si="28"/>
        <v>852047-220100-OS</v>
      </c>
      <c r="N1856" s="180">
        <v>7048652666178</v>
      </c>
    </row>
    <row r="1857" spans="1:14" ht="15.75">
      <c r="A1857" s="102" t="s">
        <v>395</v>
      </c>
      <c r="B1857" s="120">
        <v>7048652710260</v>
      </c>
      <c r="K1857" s="140">
        <v>852047</v>
      </c>
      <c r="L1857" t="s">
        <v>369</v>
      </c>
      <c r="M1857" s="102" t="str">
        <f t="shared" si="28"/>
        <v>852047-220400-OS</v>
      </c>
      <c r="N1857" s="180">
        <v>7048652710260</v>
      </c>
    </row>
    <row r="1858" spans="1:14" ht="15.75">
      <c r="A1858" s="102" t="s">
        <v>396</v>
      </c>
      <c r="B1858" s="120">
        <v>7048652710277</v>
      </c>
      <c r="K1858" s="140">
        <v>852047</v>
      </c>
      <c r="L1858" t="s">
        <v>371</v>
      </c>
      <c r="M1858" s="102" t="str">
        <f t="shared" si="28"/>
        <v>852047-221200-OS</v>
      </c>
      <c r="N1858" s="180">
        <v>7048652710277</v>
      </c>
    </row>
    <row r="1859" spans="1:14" ht="15.75">
      <c r="A1859" s="102" t="s">
        <v>287</v>
      </c>
      <c r="B1859" s="120">
        <v>7048652615305</v>
      </c>
      <c r="K1859" s="140">
        <v>852047</v>
      </c>
      <c r="L1859" t="s">
        <v>262</v>
      </c>
      <c r="M1859" s="102" t="str">
        <f t="shared" ref="M1859:M1922" si="29">CONCATENATE(K1859,"-",L1859)</f>
        <v>852047-226100-OS</v>
      </c>
      <c r="N1859" s="180">
        <v>7048652615305</v>
      </c>
    </row>
    <row r="1860" spans="1:14" ht="15.75">
      <c r="A1860" s="102" t="s">
        <v>288</v>
      </c>
      <c r="B1860" s="120">
        <v>7048652615299</v>
      </c>
      <c r="K1860" s="140">
        <v>852048</v>
      </c>
      <c r="L1860" t="s">
        <v>240</v>
      </c>
      <c r="M1860" s="102" t="str">
        <f t="shared" si="29"/>
        <v>852048-100000-OS</v>
      </c>
      <c r="N1860" s="180">
        <v>7048652615299</v>
      </c>
    </row>
    <row r="1861" spans="1:14" ht="15.75">
      <c r="A1861" s="102" t="s">
        <v>289</v>
      </c>
      <c r="B1861" s="120">
        <v>7048652615251</v>
      </c>
      <c r="K1861" s="140">
        <v>852049</v>
      </c>
      <c r="L1861" t="s">
        <v>230</v>
      </c>
      <c r="M1861" s="102" t="str">
        <f t="shared" si="29"/>
        <v>852049-060000-OS</v>
      </c>
      <c r="N1861" s="180">
        <v>7048652615251</v>
      </c>
    </row>
    <row r="1862" spans="1:14" ht="15.75">
      <c r="A1862" s="102" t="s">
        <v>397</v>
      </c>
      <c r="B1862" s="120">
        <v>7048652710154</v>
      </c>
      <c r="K1862" s="140">
        <v>852049</v>
      </c>
      <c r="L1862" t="s">
        <v>231</v>
      </c>
      <c r="M1862" s="102" t="str">
        <f t="shared" si="29"/>
        <v>852049-070000-OS</v>
      </c>
      <c r="N1862" s="180">
        <v>7048652710154</v>
      </c>
    </row>
    <row r="1863" spans="1:14" ht="15.75">
      <c r="A1863" s="102" t="s">
        <v>3160</v>
      </c>
      <c r="B1863" s="120">
        <v>7048652710161</v>
      </c>
      <c r="K1863" s="140">
        <v>852049</v>
      </c>
      <c r="L1863" t="s">
        <v>240</v>
      </c>
      <c r="M1863" s="102" t="str">
        <f t="shared" si="29"/>
        <v>852049-100000-OS</v>
      </c>
      <c r="N1863" s="180">
        <v>7048652710161</v>
      </c>
    </row>
    <row r="1864" spans="1:14" ht="15.75">
      <c r="A1864" s="102" t="s">
        <v>290</v>
      </c>
      <c r="B1864" s="120">
        <v>7048652615268</v>
      </c>
      <c r="K1864" s="140">
        <v>852049</v>
      </c>
      <c r="L1864" t="s">
        <v>232</v>
      </c>
      <c r="M1864" s="102" t="str">
        <f t="shared" si="29"/>
        <v>852049-150000-OS</v>
      </c>
      <c r="N1864" s="180">
        <v>7048652615268</v>
      </c>
    </row>
    <row r="1865" spans="1:14" ht="15.75">
      <c r="A1865" s="102" t="s">
        <v>291</v>
      </c>
      <c r="B1865" s="120">
        <v>7048652615275</v>
      </c>
      <c r="K1865" s="140">
        <v>852049</v>
      </c>
      <c r="L1865" t="s">
        <v>234</v>
      </c>
      <c r="M1865" s="102" t="str">
        <f t="shared" si="29"/>
        <v>852049-160000-OS</v>
      </c>
      <c r="N1865" s="180">
        <v>7048652615275</v>
      </c>
    </row>
    <row r="1866" spans="1:14" ht="15.75">
      <c r="A1866" s="102" t="s">
        <v>1286</v>
      </c>
      <c r="B1866" s="120">
        <v>7048652762788</v>
      </c>
      <c r="K1866" s="140">
        <v>852049</v>
      </c>
      <c r="L1866" t="s">
        <v>241</v>
      </c>
      <c r="M1866" s="102" t="str">
        <f t="shared" si="29"/>
        <v>852049-190000-OS</v>
      </c>
      <c r="N1866" s="180">
        <v>7048652762788</v>
      </c>
    </row>
    <row r="1867" spans="1:14" ht="15.75">
      <c r="A1867" s="102" t="s">
        <v>292</v>
      </c>
      <c r="B1867" s="120">
        <v>7048652615282</v>
      </c>
      <c r="K1867" s="140">
        <v>852049</v>
      </c>
      <c r="L1867" t="s">
        <v>236</v>
      </c>
      <c r="M1867" s="102" t="str">
        <f t="shared" si="29"/>
        <v>852049-200000-OS</v>
      </c>
      <c r="N1867" s="180">
        <v>7048652615282</v>
      </c>
    </row>
    <row r="1868" spans="1:14" ht="15.75">
      <c r="A1868" s="102" t="s">
        <v>293</v>
      </c>
      <c r="B1868" s="120">
        <v>7048652615138</v>
      </c>
      <c r="K1868" s="140">
        <v>852050</v>
      </c>
      <c r="L1868" t="s">
        <v>264</v>
      </c>
      <c r="M1868" s="102" t="str">
        <f t="shared" si="29"/>
        <v>852050-220000-OS</v>
      </c>
      <c r="N1868" s="180">
        <v>7048652615138</v>
      </c>
    </row>
    <row r="1869" spans="1:14" ht="15.75">
      <c r="A1869" s="102" t="s">
        <v>294</v>
      </c>
      <c r="B1869" s="120">
        <v>7048652615121</v>
      </c>
      <c r="K1869" s="140">
        <v>852051</v>
      </c>
      <c r="L1869" t="s">
        <v>240</v>
      </c>
      <c r="M1869" s="102" t="str">
        <f t="shared" si="29"/>
        <v>852051-100000-OS</v>
      </c>
      <c r="N1869" s="180">
        <v>7048652615121</v>
      </c>
    </row>
    <row r="1870" spans="1:14" ht="15.75">
      <c r="A1870" s="102" t="s">
        <v>295</v>
      </c>
      <c r="B1870" s="120">
        <v>7048652615084</v>
      </c>
      <c r="K1870" s="140">
        <v>852052</v>
      </c>
      <c r="L1870" t="s">
        <v>230</v>
      </c>
      <c r="M1870" s="102" t="str">
        <f t="shared" si="29"/>
        <v>852052-060000-OS</v>
      </c>
      <c r="N1870" s="180">
        <v>7048652615084</v>
      </c>
    </row>
    <row r="1871" spans="1:14" ht="15.75">
      <c r="A1871" s="102" t="s">
        <v>398</v>
      </c>
      <c r="B1871" s="120">
        <v>7048652710239</v>
      </c>
      <c r="K1871" s="140">
        <v>852052</v>
      </c>
      <c r="L1871" t="s">
        <v>231</v>
      </c>
      <c r="M1871" s="102" t="str">
        <f t="shared" si="29"/>
        <v>852052-070000-OS</v>
      </c>
      <c r="N1871" s="180">
        <v>7048652710239</v>
      </c>
    </row>
    <row r="1872" spans="1:14" ht="15.75">
      <c r="A1872" s="102" t="s">
        <v>296</v>
      </c>
      <c r="B1872" s="120">
        <v>7048652615091</v>
      </c>
      <c r="K1872" s="140">
        <v>852052</v>
      </c>
      <c r="L1872" t="s">
        <v>232</v>
      </c>
      <c r="M1872" s="102" t="str">
        <f t="shared" si="29"/>
        <v>852052-150000-OS</v>
      </c>
      <c r="N1872" s="180">
        <v>7048652615091</v>
      </c>
    </row>
    <row r="1873" spans="1:14" ht="15.75">
      <c r="A1873" s="102" t="s">
        <v>297</v>
      </c>
      <c r="B1873" s="120">
        <v>7048652615107</v>
      </c>
      <c r="K1873" s="140">
        <v>852052</v>
      </c>
      <c r="L1873" t="s">
        <v>234</v>
      </c>
      <c r="M1873" s="102" t="str">
        <f t="shared" si="29"/>
        <v>852052-160000-OS</v>
      </c>
      <c r="N1873" s="180">
        <v>7048652615107</v>
      </c>
    </row>
    <row r="1874" spans="1:14" ht="15.75">
      <c r="A1874" s="102" t="s">
        <v>1287</v>
      </c>
      <c r="B1874" s="120">
        <v>7048652762726</v>
      </c>
      <c r="K1874" s="140">
        <v>852052</v>
      </c>
      <c r="L1874" t="s">
        <v>241</v>
      </c>
      <c r="M1874" s="102" t="str">
        <f t="shared" si="29"/>
        <v>852052-190000-OS</v>
      </c>
      <c r="N1874" s="180">
        <v>7048652762726</v>
      </c>
    </row>
    <row r="1875" spans="1:14" ht="15.75">
      <c r="A1875" s="102" t="s">
        <v>298</v>
      </c>
      <c r="B1875" s="120">
        <v>7048652615114</v>
      </c>
      <c r="K1875" s="140">
        <v>852052</v>
      </c>
      <c r="L1875" t="s">
        <v>236</v>
      </c>
      <c r="M1875" s="102" t="str">
        <f t="shared" si="29"/>
        <v>852052-200000-OS</v>
      </c>
      <c r="N1875" s="180">
        <v>7048652615114</v>
      </c>
    </row>
    <row r="1876" spans="1:14" ht="15.75">
      <c r="A1876" s="102" t="s">
        <v>299</v>
      </c>
      <c r="B1876" s="120">
        <v>7048652615077</v>
      </c>
      <c r="K1876" s="140">
        <v>852053</v>
      </c>
      <c r="L1876" t="s">
        <v>264</v>
      </c>
      <c r="M1876" s="102" t="str">
        <f t="shared" si="29"/>
        <v>852053-220000-OS</v>
      </c>
      <c r="N1876" s="180">
        <v>7048652615077</v>
      </c>
    </row>
    <row r="1877" spans="1:14" ht="15.75">
      <c r="A1877" s="102" t="s">
        <v>300</v>
      </c>
      <c r="B1877" s="120">
        <v>7048652614919</v>
      </c>
      <c r="K1877" s="140">
        <v>852058</v>
      </c>
      <c r="L1877" t="s">
        <v>266</v>
      </c>
      <c r="M1877" s="102" t="str">
        <f t="shared" si="29"/>
        <v>852058-230000-OS</v>
      </c>
      <c r="N1877" s="180">
        <v>7048652614919</v>
      </c>
    </row>
    <row r="1878" spans="1:14" ht="15.75">
      <c r="A1878" s="102" t="s">
        <v>301</v>
      </c>
      <c r="B1878" s="120">
        <v>7048652614896</v>
      </c>
      <c r="K1878" s="140">
        <v>852059</v>
      </c>
      <c r="L1878" t="s">
        <v>266</v>
      </c>
      <c r="M1878" s="102" t="str">
        <f t="shared" si="29"/>
        <v>852059-230000-OS</v>
      </c>
      <c r="N1878" s="180">
        <v>7048652614896</v>
      </c>
    </row>
    <row r="1879" spans="1:14" ht="15.75">
      <c r="A1879" s="102" t="s">
        <v>1288</v>
      </c>
      <c r="B1879" s="120">
        <v>7048652762481</v>
      </c>
      <c r="K1879" s="140">
        <v>852070</v>
      </c>
      <c r="L1879" t="s">
        <v>257</v>
      </c>
      <c r="M1879" s="102" t="str">
        <f t="shared" si="29"/>
        <v>852070-230100-OS</v>
      </c>
      <c r="N1879" s="180">
        <v>7048652762481</v>
      </c>
    </row>
    <row r="1880" spans="1:14" ht="15.75">
      <c r="A1880" s="102" t="s">
        <v>1289</v>
      </c>
      <c r="B1880" s="120">
        <v>7048652762849</v>
      </c>
      <c r="K1880" s="140">
        <v>852071</v>
      </c>
      <c r="L1880" t="s">
        <v>1104</v>
      </c>
      <c r="M1880" s="102" t="str">
        <f t="shared" si="29"/>
        <v>852071-061700-OS</v>
      </c>
      <c r="N1880" s="180">
        <v>7048652762849</v>
      </c>
    </row>
    <row r="1881" spans="1:14" ht="15.75">
      <c r="A1881" s="102" t="s">
        <v>2707</v>
      </c>
      <c r="B1881" s="120">
        <v>7048652894519</v>
      </c>
      <c r="K1881" s="140">
        <v>852071</v>
      </c>
      <c r="L1881" t="s">
        <v>1711</v>
      </c>
      <c r="M1881" s="102" t="str">
        <f t="shared" si="29"/>
        <v>852071-065100-OS</v>
      </c>
      <c r="N1881" s="180">
        <v>7048652894519</v>
      </c>
    </row>
    <row r="1882" spans="1:14" ht="15.75">
      <c r="A1882" s="102" t="s">
        <v>1290</v>
      </c>
      <c r="B1882" s="120">
        <v>7048652762535</v>
      </c>
      <c r="K1882" s="140">
        <v>852071</v>
      </c>
      <c r="L1882" t="s">
        <v>1098</v>
      </c>
      <c r="M1882" s="102" t="str">
        <f t="shared" si="29"/>
        <v>852071-070600-OS</v>
      </c>
      <c r="N1882" s="180">
        <v>7048652762535</v>
      </c>
    </row>
    <row r="1883" spans="1:14" ht="15.75">
      <c r="A1883" s="102" t="s">
        <v>1291</v>
      </c>
      <c r="B1883" s="120">
        <v>7048652762542</v>
      </c>
      <c r="K1883" s="140">
        <v>852071</v>
      </c>
      <c r="L1883" t="s">
        <v>1101</v>
      </c>
      <c r="M1883" s="102" t="str">
        <f t="shared" si="29"/>
        <v>852071-150500-OS</v>
      </c>
      <c r="N1883" s="180">
        <v>7048652762542</v>
      </c>
    </row>
    <row r="1884" spans="1:14" ht="15.75">
      <c r="A1884" s="102" t="s">
        <v>1292</v>
      </c>
      <c r="B1884" s="120">
        <v>7048652762559</v>
      </c>
      <c r="K1884" s="140">
        <v>852071</v>
      </c>
      <c r="L1884" t="s">
        <v>328</v>
      </c>
      <c r="M1884" s="102" t="str">
        <f t="shared" si="29"/>
        <v>852071-152000-OS</v>
      </c>
      <c r="N1884" s="180">
        <v>7048652762559</v>
      </c>
    </row>
    <row r="1885" spans="1:14" ht="15.75">
      <c r="A1885" s="102" t="s">
        <v>2708</v>
      </c>
      <c r="B1885" s="120">
        <v>7048652894526</v>
      </c>
      <c r="K1885" s="140">
        <v>852071</v>
      </c>
      <c r="L1885" t="s">
        <v>1709</v>
      </c>
      <c r="M1885" s="102" t="str">
        <f t="shared" si="29"/>
        <v>852071-156400-OS</v>
      </c>
      <c r="N1885" s="180">
        <v>7048652894526</v>
      </c>
    </row>
    <row r="1886" spans="1:14" ht="15.75">
      <c r="A1886" s="102" t="s">
        <v>1293</v>
      </c>
      <c r="B1886" s="120">
        <v>7048652762566</v>
      </c>
      <c r="K1886" s="140">
        <v>852071</v>
      </c>
      <c r="L1886" t="s">
        <v>361</v>
      </c>
      <c r="M1886" s="102" t="str">
        <f t="shared" si="29"/>
        <v>852071-160400-OS</v>
      </c>
      <c r="N1886" s="180">
        <v>7048652762566</v>
      </c>
    </row>
    <row r="1887" spans="1:14" ht="15.75">
      <c r="A1887" s="102" t="s">
        <v>2709</v>
      </c>
      <c r="B1887" s="120">
        <v>7048652894533</v>
      </c>
      <c r="K1887" s="140">
        <v>852071</v>
      </c>
      <c r="L1887" t="s">
        <v>260</v>
      </c>
      <c r="M1887" s="102" t="str">
        <f t="shared" si="29"/>
        <v>852071-161000-OS</v>
      </c>
      <c r="N1887" s="180">
        <v>7048652894533</v>
      </c>
    </row>
    <row r="1888" spans="1:14" ht="15.75">
      <c r="A1888" s="102" t="s">
        <v>1294</v>
      </c>
      <c r="B1888" s="120">
        <v>7048652762573</v>
      </c>
      <c r="K1888" s="140">
        <v>852071</v>
      </c>
      <c r="L1888" t="s">
        <v>363</v>
      </c>
      <c r="M1888" s="102" t="str">
        <f t="shared" si="29"/>
        <v>852071-167400-OS</v>
      </c>
      <c r="N1888" s="180">
        <v>7048652762573</v>
      </c>
    </row>
    <row r="1889" spans="1:14" ht="15.75">
      <c r="A1889" s="102" t="s">
        <v>2710</v>
      </c>
      <c r="B1889" s="120">
        <v>7048652894540</v>
      </c>
      <c r="K1889" s="140">
        <v>852071</v>
      </c>
      <c r="L1889" t="s">
        <v>1713</v>
      </c>
      <c r="M1889" s="102" t="str">
        <f t="shared" si="29"/>
        <v>852071-167900-OS</v>
      </c>
      <c r="N1889" s="180">
        <v>7048652894540</v>
      </c>
    </row>
    <row r="1890" spans="1:14" ht="15.75">
      <c r="A1890" s="102" t="s">
        <v>1295</v>
      </c>
      <c r="B1890" s="120">
        <v>7048652762580</v>
      </c>
      <c r="K1890" s="140">
        <v>852071</v>
      </c>
      <c r="L1890" t="s">
        <v>1102</v>
      </c>
      <c r="M1890" s="102" t="str">
        <f t="shared" si="29"/>
        <v>852071-198200-OS</v>
      </c>
      <c r="N1890" s="180">
        <v>7048652762580</v>
      </c>
    </row>
    <row r="1891" spans="1:14" ht="15.75">
      <c r="A1891" s="102" t="s">
        <v>1296</v>
      </c>
      <c r="B1891" s="120">
        <v>7048652762597</v>
      </c>
      <c r="K1891" s="140">
        <v>852071</v>
      </c>
      <c r="L1891" t="s">
        <v>251</v>
      </c>
      <c r="M1891" s="102" t="str">
        <f t="shared" si="29"/>
        <v>852071-200100-OS</v>
      </c>
      <c r="N1891" s="180">
        <v>7048652762597</v>
      </c>
    </row>
    <row r="1892" spans="1:14" ht="15.75">
      <c r="A1892" s="102" t="s">
        <v>3161</v>
      </c>
      <c r="B1892" s="120">
        <v>7048652762856</v>
      </c>
      <c r="K1892" s="140">
        <v>852071</v>
      </c>
      <c r="L1892" t="s">
        <v>1717</v>
      </c>
      <c r="M1892" s="102" t="str">
        <f t="shared" si="29"/>
        <v>852071-200629-OS</v>
      </c>
      <c r="N1892" s="180">
        <v>7048652762856</v>
      </c>
    </row>
    <row r="1893" spans="1:14" ht="15.75">
      <c r="A1893" s="102" t="s">
        <v>1297</v>
      </c>
      <c r="B1893" s="120">
        <v>7048652762863</v>
      </c>
      <c r="K1893" s="140">
        <v>852071</v>
      </c>
      <c r="L1893" t="s">
        <v>1103</v>
      </c>
      <c r="M1893" s="102" t="str">
        <f t="shared" si="29"/>
        <v>852071-202429-OS</v>
      </c>
      <c r="N1893" s="180">
        <v>7048652762863</v>
      </c>
    </row>
    <row r="1894" spans="1:14" ht="15.75">
      <c r="A1894" s="102" t="s">
        <v>1298</v>
      </c>
      <c r="B1894" s="120">
        <v>7048652762603</v>
      </c>
      <c r="K1894" s="140">
        <v>852071</v>
      </c>
      <c r="L1894" t="s">
        <v>1105</v>
      </c>
      <c r="M1894" s="102" t="str">
        <f t="shared" si="29"/>
        <v>852071-206129-OS</v>
      </c>
      <c r="N1894" s="180">
        <v>7048652762603</v>
      </c>
    </row>
    <row r="1895" spans="1:14" ht="15.75">
      <c r="A1895" s="102" t="s">
        <v>2711</v>
      </c>
      <c r="B1895" s="120">
        <v>7048652894557</v>
      </c>
      <c r="K1895" s="140">
        <v>852071</v>
      </c>
      <c r="L1895" t="s">
        <v>1704</v>
      </c>
      <c r="M1895" s="102" t="str">
        <f t="shared" si="29"/>
        <v>852071-206700-OS</v>
      </c>
      <c r="N1895" s="180">
        <v>7048652894557</v>
      </c>
    </row>
    <row r="1896" spans="1:14" ht="15.75">
      <c r="A1896" s="102" t="s">
        <v>1299</v>
      </c>
      <c r="B1896" s="120">
        <v>7048652762504</v>
      </c>
      <c r="K1896" s="140">
        <v>852072</v>
      </c>
      <c r="L1896" t="s">
        <v>369</v>
      </c>
      <c r="M1896" s="102" t="str">
        <f t="shared" si="29"/>
        <v>852072-220400-OS</v>
      </c>
      <c r="N1896" s="180">
        <v>7048652762504</v>
      </c>
    </row>
    <row r="1897" spans="1:14" ht="15.75">
      <c r="A1897" s="102" t="s">
        <v>1300</v>
      </c>
      <c r="B1897" s="120">
        <v>7048652762511</v>
      </c>
      <c r="K1897" s="140">
        <v>852072</v>
      </c>
      <c r="L1897" t="s">
        <v>1106</v>
      </c>
      <c r="M1897" s="102" t="str">
        <f t="shared" si="29"/>
        <v>852072-221000-OS</v>
      </c>
      <c r="N1897" s="180">
        <v>7048652762511</v>
      </c>
    </row>
    <row r="1898" spans="1:14" ht="15.75">
      <c r="A1898" s="102" t="s">
        <v>1301</v>
      </c>
      <c r="B1898" s="120">
        <v>7048652762412</v>
      </c>
      <c r="K1898" s="140">
        <v>852073</v>
      </c>
      <c r="L1898" t="s">
        <v>257</v>
      </c>
      <c r="M1898" s="102" t="str">
        <f t="shared" si="29"/>
        <v>852073-230100-OS</v>
      </c>
      <c r="N1898" s="180">
        <v>7048652762412</v>
      </c>
    </row>
    <row r="1899" spans="1:14" ht="15.75">
      <c r="A1899" s="102" t="s">
        <v>1302</v>
      </c>
      <c r="B1899" s="120">
        <v>7048652762870</v>
      </c>
      <c r="K1899" s="140">
        <v>852074</v>
      </c>
      <c r="L1899" t="s">
        <v>1104</v>
      </c>
      <c r="M1899" s="102" t="str">
        <f t="shared" si="29"/>
        <v>852074-061700-OS</v>
      </c>
      <c r="N1899" s="180">
        <v>7048652762870</v>
      </c>
    </row>
    <row r="1900" spans="1:14" ht="15.75">
      <c r="A1900" s="102" t="s">
        <v>2712</v>
      </c>
      <c r="B1900" s="120">
        <v>7048652895905</v>
      </c>
      <c r="K1900" s="140">
        <v>852074</v>
      </c>
      <c r="L1900" t="s">
        <v>1715</v>
      </c>
      <c r="M1900" s="102" t="str">
        <f t="shared" si="29"/>
        <v>852074-066700-OS</v>
      </c>
      <c r="N1900" s="180">
        <v>7048652895905</v>
      </c>
    </row>
    <row r="1901" spans="1:14" ht="15.75">
      <c r="A1901" s="102" t="s">
        <v>1303</v>
      </c>
      <c r="B1901" s="120">
        <v>7048652762306</v>
      </c>
      <c r="K1901" s="140">
        <v>852074</v>
      </c>
      <c r="L1901" t="s">
        <v>1098</v>
      </c>
      <c r="M1901" s="102" t="str">
        <f t="shared" si="29"/>
        <v>852074-070600-OS</v>
      </c>
      <c r="N1901" s="180">
        <v>7048652762306</v>
      </c>
    </row>
    <row r="1902" spans="1:14" ht="15.75">
      <c r="A1902" s="102" t="s">
        <v>2713</v>
      </c>
      <c r="B1902" s="120">
        <v>7048652894472</v>
      </c>
      <c r="K1902" s="140">
        <v>852074</v>
      </c>
      <c r="L1902" t="s">
        <v>1707</v>
      </c>
      <c r="M1902" s="102" t="str">
        <f t="shared" si="29"/>
        <v>852074-076400-OS</v>
      </c>
      <c r="N1902" s="180">
        <v>7048652894472</v>
      </c>
    </row>
    <row r="1903" spans="1:14" ht="15.75">
      <c r="A1903" s="102" t="s">
        <v>1304</v>
      </c>
      <c r="B1903" s="120">
        <v>7048652762313</v>
      </c>
      <c r="K1903" s="140">
        <v>852074</v>
      </c>
      <c r="L1903" t="s">
        <v>1101</v>
      </c>
      <c r="M1903" s="102" t="str">
        <f t="shared" si="29"/>
        <v>852074-150500-OS</v>
      </c>
      <c r="N1903" s="180">
        <v>7048652762313</v>
      </c>
    </row>
    <row r="1904" spans="1:14" ht="15.75">
      <c r="A1904" s="102" t="s">
        <v>1305</v>
      </c>
      <c r="B1904" s="120">
        <v>7048652762320</v>
      </c>
      <c r="K1904" s="140">
        <v>852074</v>
      </c>
      <c r="L1904" t="s">
        <v>328</v>
      </c>
      <c r="M1904" s="102" t="str">
        <f t="shared" si="29"/>
        <v>852074-152000-OS</v>
      </c>
      <c r="N1904" s="180">
        <v>7048652762320</v>
      </c>
    </row>
    <row r="1905" spans="1:14" ht="15.75">
      <c r="A1905" s="102" t="s">
        <v>1306</v>
      </c>
      <c r="B1905" s="120">
        <v>7048652762337</v>
      </c>
      <c r="K1905" s="140">
        <v>852074</v>
      </c>
      <c r="L1905" t="s">
        <v>361</v>
      </c>
      <c r="M1905" s="102" t="str">
        <f t="shared" si="29"/>
        <v>852074-160400-OS</v>
      </c>
      <c r="N1905" s="180">
        <v>7048652762337</v>
      </c>
    </row>
    <row r="1906" spans="1:14" ht="15.75">
      <c r="A1906" s="102" t="s">
        <v>1307</v>
      </c>
      <c r="B1906" s="120">
        <v>7048652762344</v>
      </c>
      <c r="K1906" s="140">
        <v>852074</v>
      </c>
      <c r="L1906" t="s">
        <v>363</v>
      </c>
      <c r="M1906" s="102" t="str">
        <f t="shared" si="29"/>
        <v>852074-167400-OS</v>
      </c>
      <c r="N1906" s="180">
        <v>7048652762344</v>
      </c>
    </row>
    <row r="1907" spans="1:14" ht="15.75">
      <c r="A1907" s="102" t="s">
        <v>2714</v>
      </c>
      <c r="B1907" s="120">
        <v>7048652894489</v>
      </c>
      <c r="K1907" s="140">
        <v>852074</v>
      </c>
      <c r="L1907" t="s">
        <v>1702</v>
      </c>
      <c r="M1907" s="102" t="str">
        <f t="shared" si="29"/>
        <v>852074-169100-OS</v>
      </c>
      <c r="N1907" s="180">
        <v>7048652894489</v>
      </c>
    </row>
    <row r="1908" spans="1:14" ht="15.75">
      <c r="A1908" s="102" t="s">
        <v>1308</v>
      </c>
      <c r="B1908" s="120">
        <v>7048652762351</v>
      </c>
      <c r="K1908" s="140">
        <v>852074</v>
      </c>
      <c r="L1908" t="s">
        <v>1102</v>
      </c>
      <c r="M1908" s="102" t="str">
        <f t="shared" si="29"/>
        <v>852074-198200-OS</v>
      </c>
      <c r="N1908" s="180">
        <v>7048652762351</v>
      </c>
    </row>
    <row r="1909" spans="1:14" ht="15.75">
      <c r="A1909" s="102" t="s">
        <v>1309</v>
      </c>
      <c r="B1909" s="120">
        <v>7048652762368</v>
      </c>
      <c r="K1909" s="140">
        <v>852074</v>
      </c>
      <c r="L1909" t="s">
        <v>251</v>
      </c>
      <c r="M1909" s="102" t="str">
        <f t="shared" si="29"/>
        <v>852074-200100-OS</v>
      </c>
      <c r="N1909" s="180">
        <v>7048652762368</v>
      </c>
    </row>
    <row r="1910" spans="1:14" ht="15.75">
      <c r="A1910" s="102" t="s">
        <v>2715</v>
      </c>
      <c r="B1910" s="120">
        <v>7048652762887</v>
      </c>
      <c r="K1910" s="140">
        <v>852074</v>
      </c>
      <c r="L1910" t="s">
        <v>1717</v>
      </c>
      <c r="M1910" s="102" t="str">
        <f t="shared" si="29"/>
        <v>852074-200629-OS</v>
      </c>
      <c r="N1910" s="180">
        <v>7048652762887</v>
      </c>
    </row>
    <row r="1911" spans="1:14" ht="15.75">
      <c r="A1911" s="102" t="s">
        <v>1310</v>
      </c>
      <c r="B1911" s="120">
        <v>7048652762894</v>
      </c>
      <c r="K1911" s="140">
        <v>852074</v>
      </c>
      <c r="L1911" t="s">
        <v>1103</v>
      </c>
      <c r="M1911" s="102" t="str">
        <f t="shared" si="29"/>
        <v>852074-202429-OS</v>
      </c>
      <c r="N1911" s="180">
        <v>7048652762894</v>
      </c>
    </row>
    <row r="1912" spans="1:14" ht="15.75">
      <c r="A1912" s="102" t="s">
        <v>1311</v>
      </c>
      <c r="B1912" s="120">
        <v>7048652762900</v>
      </c>
      <c r="K1912" s="140">
        <v>852074</v>
      </c>
      <c r="L1912" t="s">
        <v>1105</v>
      </c>
      <c r="M1912" s="102" t="str">
        <f t="shared" si="29"/>
        <v>852074-206129-OS</v>
      </c>
      <c r="N1912" s="180">
        <v>7048652762900</v>
      </c>
    </row>
    <row r="1913" spans="1:14" ht="15.75">
      <c r="A1913" s="102" t="s">
        <v>2716</v>
      </c>
      <c r="B1913" s="120">
        <v>7048652894496</v>
      </c>
      <c r="K1913" s="140">
        <v>852074</v>
      </c>
      <c r="L1913" t="s">
        <v>1718</v>
      </c>
      <c r="M1913" s="102" t="str">
        <f t="shared" si="29"/>
        <v>852074-206800-OS</v>
      </c>
      <c r="N1913" s="180">
        <v>7048652894496</v>
      </c>
    </row>
    <row r="1914" spans="1:14" ht="15.75">
      <c r="A1914" s="102" t="s">
        <v>2717</v>
      </c>
      <c r="B1914" s="120">
        <v>7048652894502</v>
      </c>
      <c r="K1914" s="140">
        <v>852074</v>
      </c>
      <c r="L1914" t="s">
        <v>257</v>
      </c>
      <c r="M1914" s="102" t="str">
        <f t="shared" si="29"/>
        <v>852074-230100-OS</v>
      </c>
      <c r="N1914" s="180">
        <v>7048652894502</v>
      </c>
    </row>
    <row r="1915" spans="1:14" ht="15.75">
      <c r="A1915" s="102" t="s">
        <v>1312</v>
      </c>
      <c r="B1915" s="120">
        <v>7048652762382</v>
      </c>
      <c r="K1915" s="140">
        <v>852075</v>
      </c>
      <c r="L1915" t="s">
        <v>369</v>
      </c>
      <c r="M1915" s="102" t="str">
        <f t="shared" si="29"/>
        <v>852075-220400-OS</v>
      </c>
      <c r="N1915" s="180">
        <v>7048652762382</v>
      </c>
    </row>
    <row r="1916" spans="1:14" ht="15.75">
      <c r="A1916" s="102" t="s">
        <v>1313</v>
      </c>
      <c r="B1916" s="120">
        <v>7048652762399</v>
      </c>
      <c r="K1916" s="140">
        <v>852075</v>
      </c>
      <c r="L1916" t="s">
        <v>1106</v>
      </c>
      <c r="M1916" s="102" t="str">
        <f t="shared" si="29"/>
        <v>852075-221000-OS</v>
      </c>
      <c r="N1916" s="180">
        <v>7048652762399</v>
      </c>
    </row>
    <row r="1917" spans="1:14" ht="15.75">
      <c r="A1917" s="102" t="s">
        <v>1314</v>
      </c>
      <c r="B1917" s="120">
        <v>7048652762498</v>
      </c>
      <c r="K1917" s="140">
        <v>852076</v>
      </c>
      <c r="L1917" t="s">
        <v>266</v>
      </c>
      <c r="M1917" s="102" t="str">
        <f t="shared" si="29"/>
        <v>852076-230000-OS</v>
      </c>
      <c r="N1917" s="180">
        <v>7048652762498</v>
      </c>
    </row>
    <row r="1918" spans="1:14" ht="15.75">
      <c r="A1918" s="102" t="s">
        <v>1315</v>
      </c>
      <c r="B1918" s="120">
        <v>7048652762528</v>
      </c>
      <c r="K1918" s="140">
        <v>852077</v>
      </c>
      <c r="L1918" t="s">
        <v>264</v>
      </c>
      <c r="M1918" s="102" t="str">
        <f t="shared" si="29"/>
        <v>852077-220000-OS</v>
      </c>
      <c r="N1918" s="180">
        <v>7048652762528</v>
      </c>
    </row>
    <row r="1919" spans="1:14" ht="15.75">
      <c r="A1919" s="102" t="s">
        <v>1316</v>
      </c>
      <c r="B1919" s="120">
        <v>7048652762610</v>
      </c>
      <c r="K1919" s="140">
        <v>852078</v>
      </c>
      <c r="L1919" t="s">
        <v>230</v>
      </c>
      <c r="M1919" s="102" t="str">
        <f t="shared" si="29"/>
        <v>852078-060000-OS</v>
      </c>
      <c r="N1919" s="180">
        <v>7048652762610</v>
      </c>
    </row>
    <row r="1920" spans="1:14" ht="15.75">
      <c r="A1920" s="102" t="s">
        <v>1317</v>
      </c>
      <c r="B1920" s="120">
        <v>7048652762627</v>
      </c>
      <c r="K1920" s="140">
        <v>852078</v>
      </c>
      <c r="L1920" t="s">
        <v>231</v>
      </c>
      <c r="M1920" s="102" t="str">
        <f t="shared" si="29"/>
        <v>852078-070000-OS</v>
      </c>
      <c r="N1920" s="180">
        <v>7048652762627</v>
      </c>
    </row>
    <row r="1921" spans="1:14" ht="15.75">
      <c r="A1921" s="102" t="s">
        <v>1318</v>
      </c>
      <c r="B1921" s="120">
        <v>7048652762634</v>
      </c>
      <c r="K1921" s="140">
        <v>852078</v>
      </c>
      <c r="L1921" t="s">
        <v>232</v>
      </c>
      <c r="M1921" s="102" t="str">
        <f t="shared" si="29"/>
        <v>852078-150000-OS</v>
      </c>
      <c r="N1921" s="180">
        <v>7048652762634</v>
      </c>
    </row>
    <row r="1922" spans="1:14" ht="15.75">
      <c r="A1922" s="102" t="s">
        <v>1319</v>
      </c>
      <c r="B1922" s="120">
        <v>7048652762641</v>
      </c>
      <c r="K1922" s="140">
        <v>852078</v>
      </c>
      <c r="L1922" t="s">
        <v>234</v>
      </c>
      <c r="M1922" s="102" t="str">
        <f t="shared" si="29"/>
        <v>852078-160000-OS</v>
      </c>
      <c r="N1922" s="180">
        <v>7048652762641</v>
      </c>
    </row>
    <row r="1923" spans="1:14" ht="15.75">
      <c r="A1923" s="102" t="s">
        <v>1320</v>
      </c>
      <c r="B1923" s="120">
        <v>7048652762658</v>
      </c>
      <c r="K1923" s="140">
        <v>852078</v>
      </c>
      <c r="L1923" t="s">
        <v>241</v>
      </c>
      <c r="M1923" s="102" t="str">
        <f t="shared" ref="M1923:M1983" si="30">CONCATENATE(K1923,"-",L1923)</f>
        <v>852078-190000-OS</v>
      </c>
      <c r="N1923" s="180">
        <v>7048652762658</v>
      </c>
    </row>
    <row r="1924" spans="1:14" ht="15.75">
      <c r="A1924" s="102" t="s">
        <v>1321</v>
      </c>
      <c r="B1924" s="120">
        <v>7048652762665</v>
      </c>
      <c r="K1924" s="140">
        <v>852078</v>
      </c>
      <c r="L1924" t="s">
        <v>236</v>
      </c>
      <c r="M1924" s="102" t="str">
        <f t="shared" si="30"/>
        <v>852078-200000-OS</v>
      </c>
      <c r="N1924" s="180">
        <v>7048652762665</v>
      </c>
    </row>
    <row r="1925" spans="1:14" ht="15.75">
      <c r="A1925" s="102" t="s">
        <v>1322</v>
      </c>
      <c r="B1925" s="120">
        <v>7048652762405</v>
      </c>
      <c r="K1925" s="140">
        <v>852079</v>
      </c>
      <c r="L1925" t="s">
        <v>266</v>
      </c>
      <c r="M1925" s="102" t="str">
        <f t="shared" si="30"/>
        <v>852079-230000-OS</v>
      </c>
      <c r="N1925" s="180">
        <v>7048652762405</v>
      </c>
    </row>
    <row r="1926" spans="1:14" ht="15.75">
      <c r="A1926" s="102" t="s">
        <v>1323</v>
      </c>
      <c r="B1926" s="120">
        <v>7048652762375</v>
      </c>
      <c r="K1926" s="140">
        <v>852080</v>
      </c>
      <c r="L1926" t="s">
        <v>264</v>
      </c>
      <c r="M1926" s="102" t="str">
        <f t="shared" si="30"/>
        <v>852080-220000-OS</v>
      </c>
      <c r="N1926" s="180">
        <v>7048652762375</v>
      </c>
    </row>
    <row r="1927" spans="1:14" ht="15.75">
      <c r="A1927" s="102" t="s">
        <v>1324</v>
      </c>
      <c r="B1927" s="120">
        <v>7048652762245</v>
      </c>
      <c r="K1927" s="140">
        <v>852081</v>
      </c>
      <c r="L1927" t="s">
        <v>230</v>
      </c>
      <c r="M1927" s="102" t="str">
        <f t="shared" si="30"/>
        <v>852081-060000-OS</v>
      </c>
      <c r="N1927" s="180">
        <v>7048652762245</v>
      </c>
    </row>
    <row r="1928" spans="1:14" ht="15.75">
      <c r="A1928" s="102" t="s">
        <v>1325</v>
      </c>
      <c r="B1928" s="120">
        <v>7048652762252</v>
      </c>
      <c r="K1928" s="140">
        <v>852081</v>
      </c>
      <c r="L1928" t="s">
        <v>231</v>
      </c>
      <c r="M1928" s="102" t="str">
        <f t="shared" si="30"/>
        <v>852081-070000-OS</v>
      </c>
      <c r="N1928" s="180">
        <v>7048652762252</v>
      </c>
    </row>
    <row r="1929" spans="1:14" ht="15.75">
      <c r="A1929" s="102" t="s">
        <v>1326</v>
      </c>
      <c r="B1929" s="120">
        <v>7048652762269</v>
      </c>
      <c r="K1929" s="140">
        <v>852081</v>
      </c>
      <c r="L1929" t="s">
        <v>232</v>
      </c>
      <c r="M1929" s="102" t="str">
        <f t="shared" si="30"/>
        <v>852081-150000-OS</v>
      </c>
      <c r="N1929" s="180">
        <v>7048652762269</v>
      </c>
    </row>
    <row r="1930" spans="1:14" ht="15.75">
      <c r="A1930" s="102" t="s">
        <v>1327</v>
      </c>
      <c r="B1930" s="120">
        <v>7048652762276</v>
      </c>
      <c r="K1930" s="140">
        <v>852081</v>
      </c>
      <c r="L1930" t="s">
        <v>234</v>
      </c>
      <c r="M1930" s="102" t="str">
        <f t="shared" si="30"/>
        <v>852081-160000-OS</v>
      </c>
      <c r="N1930" s="180">
        <v>7048652762276</v>
      </c>
    </row>
    <row r="1931" spans="1:14" ht="15.75">
      <c r="A1931" s="102" t="s">
        <v>1328</v>
      </c>
      <c r="B1931" s="120">
        <v>7048652762283</v>
      </c>
      <c r="K1931" s="140">
        <v>852081</v>
      </c>
      <c r="L1931" t="s">
        <v>241</v>
      </c>
      <c r="M1931" s="102" t="str">
        <f t="shared" si="30"/>
        <v>852081-190000-OS</v>
      </c>
      <c r="N1931" s="180">
        <v>7048652762283</v>
      </c>
    </row>
    <row r="1932" spans="1:14" ht="15.75">
      <c r="A1932" s="102" t="s">
        <v>1329</v>
      </c>
      <c r="B1932" s="120">
        <v>7048652762290</v>
      </c>
      <c r="K1932" s="140">
        <v>852081</v>
      </c>
      <c r="L1932" t="s">
        <v>236</v>
      </c>
      <c r="M1932" s="102" t="str">
        <f t="shared" si="30"/>
        <v>852081-200000-OS</v>
      </c>
      <c r="N1932" s="180">
        <v>7048652762290</v>
      </c>
    </row>
    <row r="1933" spans="1:14" ht="15.75">
      <c r="A1933" s="102" t="s">
        <v>1330</v>
      </c>
      <c r="B1933" s="120">
        <v>7048652762771</v>
      </c>
      <c r="K1933" s="140">
        <v>852082</v>
      </c>
      <c r="L1933" t="s">
        <v>232</v>
      </c>
      <c r="M1933" s="102" t="str">
        <f t="shared" si="30"/>
        <v>852082-150000-OS</v>
      </c>
      <c r="N1933" s="180">
        <v>7048652762771</v>
      </c>
    </row>
    <row r="1934" spans="1:14" ht="15.75">
      <c r="A1934" s="102" t="s">
        <v>1331</v>
      </c>
      <c r="B1934" s="120">
        <v>7048652762719</v>
      </c>
      <c r="K1934" s="140">
        <v>852083</v>
      </c>
      <c r="L1934" t="s">
        <v>232</v>
      </c>
      <c r="M1934" s="102" t="str">
        <f t="shared" si="30"/>
        <v>852083-150000-OS</v>
      </c>
      <c r="N1934" s="180">
        <v>7048652762719</v>
      </c>
    </row>
    <row r="1935" spans="1:14" ht="15.75">
      <c r="A1935" s="102" t="s">
        <v>3162</v>
      </c>
      <c r="B1935" s="120">
        <v>7048652833518</v>
      </c>
      <c r="K1935" s="140">
        <v>852084</v>
      </c>
      <c r="L1935" t="s">
        <v>251</v>
      </c>
      <c r="M1935" s="102" t="str">
        <f t="shared" si="30"/>
        <v>852084-200100-OS</v>
      </c>
      <c r="N1935" s="180">
        <v>7048652833518</v>
      </c>
    </row>
    <row r="1936" spans="1:14" ht="15.75">
      <c r="A1936" s="102" t="s">
        <v>1332</v>
      </c>
      <c r="B1936" s="120">
        <v>7048652762436</v>
      </c>
      <c r="K1936" s="140">
        <v>852084</v>
      </c>
      <c r="L1936" t="s">
        <v>1107</v>
      </c>
      <c r="M1936" s="102" t="str">
        <f t="shared" si="30"/>
        <v>852084-230400-OS</v>
      </c>
      <c r="N1936" s="180">
        <v>7048652762436</v>
      </c>
    </row>
    <row r="1937" spans="1:14" ht="15.75">
      <c r="A1937" s="102" t="s">
        <v>1414</v>
      </c>
      <c r="B1937" s="120">
        <v>7048652777850</v>
      </c>
      <c r="K1937" s="140">
        <v>852086</v>
      </c>
      <c r="L1937" t="s">
        <v>240</v>
      </c>
      <c r="M1937" s="102" t="str">
        <f t="shared" si="30"/>
        <v>852086-100000-OS</v>
      </c>
      <c r="N1937" s="180">
        <v>7048652777850</v>
      </c>
    </row>
    <row r="1938" spans="1:14" ht="15.75">
      <c r="A1938" s="102" t="s">
        <v>1415</v>
      </c>
      <c r="B1938" s="120">
        <v>7048652777867</v>
      </c>
      <c r="K1938" s="140">
        <v>852087</v>
      </c>
      <c r="L1938" t="s">
        <v>240</v>
      </c>
      <c r="M1938" s="102" t="str">
        <f t="shared" si="30"/>
        <v>852087-100000-OS</v>
      </c>
      <c r="N1938" s="180">
        <v>7048652777867</v>
      </c>
    </row>
    <row r="1939" spans="1:14" ht="15.75">
      <c r="A1939" s="102" t="s">
        <v>2718</v>
      </c>
      <c r="B1939" s="120">
        <v>7048652833730</v>
      </c>
      <c r="K1939" s="140">
        <v>852096</v>
      </c>
      <c r="L1939" t="s">
        <v>257</v>
      </c>
      <c r="M1939" s="102" t="str">
        <f t="shared" si="30"/>
        <v>852096-230100-OS</v>
      </c>
      <c r="N1939" s="180">
        <v>7048652833730</v>
      </c>
    </row>
    <row r="1940" spans="1:14" ht="15.75">
      <c r="A1940" s="102" t="s">
        <v>2719</v>
      </c>
      <c r="B1940" s="120">
        <v>7048652833754</v>
      </c>
      <c r="K1940" s="140">
        <v>852097</v>
      </c>
      <c r="L1940" t="s">
        <v>243</v>
      </c>
      <c r="M1940" s="102" t="str">
        <f t="shared" si="30"/>
        <v>852097-060100-OS</v>
      </c>
      <c r="N1940" s="180">
        <v>7048652833754</v>
      </c>
    </row>
    <row r="1941" spans="1:14" ht="15.75">
      <c r="A1941" s="102" t="s">
        <v>2720</v>
      </c>
      <c r="B1941" s="120">
        <v>7048652833785</v>
      </c>
      <c r="K1941" s="140">
        <v>852097</v>
      </c>
      <c r="L1941" t="s">
        <v>1098</v>
      </c>
      <c r="M1941" s="102" t="str">
        <f t="shared" si="30"/>
        <v>852097-070600-OS</v>
      </c>
      <c r="N1941" s="180">
        <v>7048652833785</v>
      </c>
    </row>
    <row r="1942" spans="1:14" ht="15.75">
      <c r="A1942" s="102" t="s">
        <v>2721</v>
      </c>
      <c r="B1942" s="120">
        <v>7048652895844</v>
      </c>
      <c r="K1942" s="140">
        <v>852097</v>
      </c>
      <c r="L1942" t="s">
        <v>1101</v>
      </c>
      <c r="M1942" s="102" t="str">
        <f t="shared" si="30"/>
        <v>852097-150500-OS</v>
      </c>
      <c r="N1942" s="180">
        <v>7048652895844</v>
      </c>
    </row>
    <row r="1943" spans="1:14" ht="15.75">
      <c r="A1943" s="102" t="s">
        <v>3163</v>
      </c>
      <c r="B1943" s="120">
        <v>7048652833778</v>
      </c>
      <c r="K1943" s="140">
        <v>852097</v>
      </c>
      <c r="L1943" t="s">
        <v>328</v>
      </c>
      <c r="M1943" s="102" t="str">
        <f t="shared" si="30"/>
        <v>852097-152000-OS</v>
      </c>
      <c r="N1943" s="180">
        <v>7048652833778</v>
      </c>
    </row>
    <row r="1944" spans="1:14" ht="15.75">
      <c r="A1944" s="102" t="s">
        <v>2722</v>
      </c>
      <c r="B1944" s="120">
        <v>7048652833761</v>
      </c>
      <c r="K1944" s="140">
        <v>852097</v>
      </c>
      <c r="L1944" t="s">
        <v>361</v>
      </c>
      <c r="M1944" s="102" t="str">
        <f t="shared" si="30"/>
        <v>852097-160400-OS</v>
      </c>
      <c r="N1944" s="180">
        <v>7048652833761</v>
      </c>
    </row>
    <row r="1945" spans="1:14" ht="15.75">
      <c r="A1945" s="102" t="s">
        <v>2723</v>
      </c>
      <c r="B1945" s="120">
        <v>7048652833792</v>
      </c>
      <c r="K1945" s="140">
        <v>852097</v>
      </c>
      <c r="L1945" t="s">
        <v>1102</v>
      </c>
      <c r="M1945" s="102" t="str">
        <f t="shared" si="30"/>
        <v>852097-198200-OS</v>
      </c>
      <c r="N1945" s="180">
        <v>7048652833792</v>
      </c>
    </row>
    <row r="1946" spans="1:14" ht="15.75">
      <c r="A1946" s="102" t="s">
        <v>2724</v>
      </c>
      <c r="B1946" s="120">
        <v>7048652833747</v>
      </c>
      <c r="K1946" s="140">
        <v>852097</v>
      </c>
      <c r="L1946" t="s">
        <v>1465</v>
      </c>
      <c r="M1946" s="102" t="str">
        <f t="shared" si="30"/>
        <v>852097-200700-OS</v>
      </c>
      <c r="N1946" s="180">
        <v>7048652833747</v>
      </c>
    </row>
    <row r="1947" spans="1:14" ht="15.75">
      <c r="A1947" s="102" t="s">
        <v>2725</v>
      </c>
      <c r="B1947" s="120">
        <v>7048652894625</v>
      </c>
      <c r="K1947" s="140">
        <v>852097</v>
      </c>
      <c r="L1947" t="s">
        <v>1704</v>
      </c>
      <c r="M1947" s="102" t="str">
        <f t="shared" si="30"/>
        <v>852097-206700-OS</v>
      </c>
      <c r="N1947" s="180">
        <v>7048652894625</v>
      </c>
    </row>
    <row r="1948" spans="1:14" ht="15.75">
      <c r="A1948" s="102" t="s">
        <v>2726</v>
      </c>
      <c r="B1948" s="120">
        <v>7048652894458</v>
      </c>
      <c r="K1948" s="140">
        <v>852145</v>
      </c>
      <c r="L1948" t="s">
        <v>441</v>
      </c>
      <c r="M1948" s="102" t="str">
        <f t="shared" si="30"/>
        <v>852145-100201-OS</v>
      </c>
      <c r="N1948" s="180">
        <v>7048652894458</v>
      </c>
    </row>
    <row r="1949" spans="1:14" ht="15.75">
      <c r="A1949" s="102" t="s">
        <v>3164</v>
      </c>
      <c r="B1949" s="120">
        <v>7048652894465</v>
      </c>
      <c r="K1949" s="140">
        <v>852145</v>
      </c>
      <c r="L1949" t="s">
        <v>3015</v>
      </c>
      <c r="M1949" s="102" t="str">
        <f t="shared" si="30"/>
        <v>852145-108556-OS</v>
      </c>
      <c r="N1949" s="180">
        <v>7048652894465</v>
      </c>
    </row>
    <row r="1950" spans="1:14" ht="15.75">
      <c r="A1950" s="102" t="s">
        <v>2727</v>
      </c>
      <c r="B1950" s="120">
        <v>7048652894434</v>
      </c>
      <c r="K1950" s="140">
        <v>852146</v>
      </c>
      <c r="L1950" t="s">
        <v>1720</v>
      </c>
      <c r="M1950" s="102" t="str">
        <f t="shared" si="30"/>
        <v>852146-060201-OS</v>
      </c>
      <c r="N1950" s="180">
        <v>7048652894434</v>
      </c>
    </row>
    <row r="1951" spans="1:14" ht="15.75">
      <c r="A1951" s="102" t="s">
        <v>2728</v>
      </c>
      <c r="B1951" s="120">
        <v>7048652894441</v>
      </c>
      <c r="K1951" s="140">
        <v>852146</v>
      </c>
      <c r="L1951" t="s">
        <v>1721</v>
      </c>
      <c r="M1951" s="102" t="str">
        <f t="shared" si="30"/>
        <v>852146-156755-OS</v>
      </c>
      <c r="N1951" s="180">
        <v>7048652894441</v>
      </c>
    </row>
    <row r="1952" spans="1:14" ht="15.75">
      <c r="A1952" s="102" t="s">
        <v>2729</v>
      </c>
      <c r="B1952" s="120">
        <v>7048652894779</v>
      </c>
      <c r="K1952" s="140">
        <v>852147</v>
      </c>
      <c r="L1952" t="s">
        <v>240</v>
      </c>
      <c r="M1952" s="102" t="str">
        <f t="shared" si="30"/>
        <v>852147-100000-OS</v>
      </c>
      <c r="N1952" s="180">
        <v>7048652894779</v>
      </c>
    </row>
    <row r="1953" spans="1:14" ht="15.75">
      <c r="A1953" s="102" t="s">
        <v>2730</v>
      </c>
      <c r="B1953" s="120">
        <v>7048652894786</v>
      </c>
      <c r="K1953" s="140">
        <v>852148</v>
      </c>
      <c r="L1953" t="s">
        <v>230</v>
      </c>
      <c r="M1953" s="102" t="str">
        <f t="shared" si="30"/>
        <v>852148-060000-OS</v>
      </c>
      <c r="N1953" s="180">
        <v>7048652894786</v>
      </c>
    </row>
    <row r="1954" spans="1:14" ht="15.75">
      <c r="A1954" s="102" t="s">
        <v>2731</v>
      </c>
      <c r="B1954" s="120">
        <v>7048652894410</v>
      </c>
      <c r="K1954" s="140">
        <v>852148</v>
      </c>
      <c r="L1954" t="s">
        <v>232</v>
      </c>
      <c r="M1954" s="102" t="str">
        <f t="shared" si="30"/>
        <v>852148-150000-OS</v>
      </c>
      <c r="N1954" s="180">
        <v>7048652894410</v>
      </c>
    </row>
    <row r="1955" spans="1:14" ht="15.75">
      <c r="A1955" s="102" t="s">
        <v>2732</v>
      </c>
      <c r="B1955" s="120">
        <v>7048652892140</v>
      </c>
      <c r="K1955" s="140">
        <v>860000</v>
      </c>
      <c r="L1955" t="s">
        <v>126</v>
      </c>
      <c r="M1955" s="102" t="str">
        <f t="shared" si="30"/>
        <v>860000-BLACK-XS</v>
      </c>
      <c r="N1955" s="180">
        <v>7048652892140</v>
      </c>
    </row>
    <row r="1956" spans="1:14" ht="15.75">
      <c r="A1956" s="102" t="s">
        <v>2733</v>
      </c>
      <c r="B1956" s="120">
        <v>7048652892126</v>
      </c>
      <c r="K1956" s="140">
        <v>860000</v>
      </c>
      <c r="L1956" t="s">
        <v>122</v>
      </c>
      <c r="M1956" s="102" t="str">
        <f t="shared" si="30"/>
        <v>860000-BLACK-S</v>
      </c>
      <c r="N1956" s="180">
        <v>7048652892126</v>
      </c>
    </row>
    <row r="1957" spans="1:14" ht="15.75">
      <c r="A1957" s="102" t="s">
        <v>2734</v>
      </c>
      <c r="B1957" s="120">
        <v>7048652892119</v>
      </c>
      <c r="K1957" s="140">
        <v>860000</v>
      </c>
      <c r="L1957" t="s">
        <v>123</v>
      </c>
      <c r="M1957" s="102" t="str">
        <f t="shared" si="30"/>
        <v>860000-BLACK-M</v>
      </c>
      <c r="N1957" s="180">
        <v>7048652892119</v>
      </c>
    </row>
    <row r="1958" spans="1:14" ht="15.75">
      <c r="A1958" s="102" t="s">
        <v>2735</v>
      </c>
      <c r="B1958" s="120">
        <v>7048652892102</v>
      </c>
      <c r="K1958" s="140">
        <v>860000</v>
      </c>
      <c r="L1958" t="s">
        <v>124</v>
      </c>
      <c r="M1958" s="102" t="str">
        <f t="shared" si="30"/>
        <v>860000-BLACK-L</v>
      </c>
      <c r="N1958" s="180">
        <v>7048652892102</v>
      </c>
    </row>
    <row r="1959" spans="1:14" ht="15.75">
      <c r="A1959" s="102" t="s">
        <v>2736</v>
      </c>
      <c r="B1959" s="120">
        <v>7048652892133</v>
      </c>
      <c r="K1959" s="140">
        <v>860000</v>
      </c>
      <c r="L1959" t="s">
        <v>125</v>
      </c>
      <c r="M1959" s="102" t="str">
        <f t="shared" si="30"/>
        <v>860000-BLACK-XL</v>
      </c>
      <c r="N1959" s="180">
        <v>7048652892133</v>
      </c>
    </row>
    <row r="1960" spans="1:14" ht="15.75">
      <c r="A1960" s="102" t="s">
        <v>2737</v>
      </c>
      <c r="B1960" s="120">
        <v>7048652892096</v>
      </c>
      <c r="K1960" s="140">
        <v>860001</v>
      </c>
      <c r="L1960" t="s">
        <v>126</v>
      </c>
      <c r="M1960" s="102" t="str">
        <f t="shared" si="30"/>
        <v>860001-BLACK-XS</v>
      </c>
      <c r="N1960" s="180">
        <v>7048652892096</v>
      </c>
    </row>
    <row r="1961" spans="1:14" ht="15.75">
      <c r="A1961" s="102" t="s">
        <v>2738</v>
      </c>
      <c r="B1961" s="120">
        <v>7048652892072</v>
      </c>
      <c r="K1961" s="140">
        <v>860001</v>
      </c>
      <c r="L1961" t="s">
        <v>122</v>
      </c>
      <c r="M1961" s="102" t="str">
        <f t="shared" si="30"/>
        <v>860001-BLACK-S</v>
      </c>
      <c r="N1961" s="180">
        <v>7048652892072</v>
      </c>
    </row>
    <row r="1962" spans="1:14" ht="15.75">
      <c r="A1962" s="102" t="s">
        <v>2739</v>
      </c>
      <c r="B1962" s="120">
        <v>7048652892065</v>
      </c>
      <c r="K1962" s="140">
        <v>860001</v>
      </c>
      <c r="L1962" t="s">
        <v>123</v>
      </c>
      <c r="M1962" s="102" t="str">
        <f t="shared" si="30"/>
        <v>860001-BLACK-M</v>
      </c>
      <c r="N1962" s="180">
        <v>7048652892065</v>
      </c>
    </row>
    <row r="1963" spans="1:14" ht="15.75">
      <c r="A1963" s="102" t="s">
        <v>2740</v>
      </c>
      <c r="B1963" s="120">
        <v>7048652892058</v>
      </c>
      <c r="K1963" s="140">
        <v>860001</v>
      </c>
      <c r="L1963" t="s">
        <v>124</v>
      </c>
      <c r="M1963" s="102" t="str">
        <f t="shared" si="30"/>
        <v>860001-BLACK-L</v>
      </c>
      <c r="N1963" s="180">
        <v>7048652892058</v>
      </c>
    </row>
    <row r="1964" spans="1:14" ht="15.75">
      <c r="A1964" s="102" t="s">
        <v>2741</v>
      </c>
      <c r="B1964" s="120">
        <v>7048652892089</v>
      </c>
      <c r="K1964" s="140">
        <v>860001</v>
      </c>
      <c r="L1964" t="s">
        <v>125</v>
      </c>
      <c r="M1964" s="102" t="str">
        <f t="shared" si="30"/>
        <v>860001-BLACK-XL</v>
      </c>
      <c r="N1964" s="180">
        <v>7048652892089</v>
      </c>
    </row>
    <row r="1965" spans="1:14" ht="15.75">
      <c r="A1965" s="102" t="s">
        <v>3165</v>
      </c>
      <c r="B1965" s="120">
        <v>7048652892003</v>
      </c>
      <c r="K1965" s="140">
        <v>860002</v>
      </c>
      <c r="L1965" t="s">
        <v>126</v>
      </c>
      <c r="M1965" s="102" t="str">
        <f t="shared" si="30"/>
        <v>860002-BLACK-XS</v>
      </c>
      <c r="N1965" s="180">
        <v>7048652892003</v>
      </c>
    </row>
    <row r="1966" spans="1:14" ht="15.75">
      <c r="A1966" s="102" t="s">
        <v>2742</v>
      </c>
      <c r="B1966" s="120">
        <v>7048652891983</v>
      </c>
      <c r="K1966" s="140">
        <v>860002</v>
      </c>
      <c r="L1966" t="s">
        <v>122</v>
      </c>
      <c r="M1966" s="102" t="str">
        <f t="shared" si="30"/>
        <v>860002-BLACK-S</v>
      </c>
      <c r="N1966" s="180">
        <v>7048652891983</v>
      </c>
    </row>
    <row r="1967" spans="1:14" ht="15.75">
      <c r="A1967" s="102" t="s">
        <v>2743</v>
      </c>
      <c r="B1967" s="120">
        <v>7048652891976</v>
      </c>
      <c r="K1967" s="140">
        <v>860002</v>
      </c>
      <c r="L1967" t="s">
        <v>123</v>
      </c>
      <c r="M1967" s="102" t="str">
        <f t="shared" si="30"/>
        <v>860002-BLACK-M</v>
      </c>
      <c r="N1967" s="180">
        <v>7048652891976</v>
      </c>
    </row>
    <row r="1968" spans="1:14" ht="15.75">
      <c r="A1968" s="102" t="s">
        <v>2744</v>
      </c>
      <c r="B1968" s="120">
        <v>7048652891969</v>
      </c>
      <c r="K1968" s="140">
        <v>860002</v>
      </c>
      <c r="L1968" t="s">
        <v>124</v>
      </c>
      <c r="M1968" s="102" t="str">
        <f t="shared" si="30"/>
        <v>860002-BLACK-L</v>
      </c>
      <c r="N1968" s="180">
        <v>7048652891969</v>
      </c>
    </row>
    <row r="1969" spans="1:14" ht="15.75">
      <c r="A1969" s="102" t="s">
        <v>2745</v>
      </c>
      <c r="B1969" s="120">
        <v>7048652891990</v>
      </c>
      <c r="K1969" s="140">
        <v>860002</v>
      </c>
      <c r="L1969" t="s">
        <v>125</v>
      </c>
      <c r="M1969" s="102" t="str">
        <f t="shared" si="30"/>
        <v>860002-BLACK-XL</v>
      </c>
      <c r="N1969" s="180">
        <v>7048652891990</v>
      </c>
    </row>
    <row r="1970" spans="1:14" ht="15.75">
      <c r="A1970" s="102" t="s">
        <v>3166</v>
      </c>
      <c r="B1970" s="120">
        <v>7048652891952</v>
      </c>
      <c r="K1970" s="140">
        <v>860003</v>
      </c>
      <c r="L1970" t="s">
        <v>126</v>
      </c>
      <c r="M1970" s="102" t="str">
        <f t="shared" si="30"/>
        <v>860003-BLACK-XS</v>
      </c>
      <c r="N1970" s="180">
        <v>7048652891952</v>
      </c>
    </row>
    <row r="1971" spans="1:14" ht="15.75">
      <c r="A1971" s="102" t="s">
        <v>2746</v>
      </c>
      <c r="B1971" s="120">
        <v>7048652891938</v>
      </c>
      <c r="K1971" s="140">
        <v>860003</v>
      </c>
      <c r="L1971" t="s">
        <v>122</v>
      </c>
      <c r="M1971" s="102" t="str">
        <f t="shared" si="30"/>
        <v>860003-BLACK-S</v>
      </c>
      <c r="N1971" s="180">
        <v>7048652891938</v>
      </c>
    </row>
    <row r="1972" spans="1:14" ht="15.75">
      <c r="A1972" s="102" t="s">
        <v>2747</v>
      </c>
      <c r="B1972" s="120">
        <v>7048652891921</v>
      </c>
      <c r="K1972" s="140">
        <v>860003</v>
      </c>
      <c r="L1972" t="s">
        <v>123</v>
      </c>
      <c r="M1972" s="102" t="str">
        <f t="shared" si="30"/>
        <v>860003-BLACK-M</v>
      </c>
      <c r="N1972" s="180">
        <v>7048652891921</v>
      </c>
    </row>
    <row r="1973" spans="1:14" ht="15.75">
      <c r="A1973" s="102" t="s">
        <v>2748</v>
      </c>
      <c r="B1973" s="120">
        <v>7048652891914</v>
      </c>
      <c r="K1973" s="140">
        <v>860003</v>
      </c>
      <c r="L1973" t="s">
        <v>124</v>
      </c>
      <c r="M1973" s="102" t="str">
        <f t="shared" si="30"/>
        <v>860003-BLACK-L</v>
      </c>
      <c r="N1973" s="180">
        <v>7048652891914</v>
      </c>
    </row>
    <row r="1974" spans="1:14" ht="15.75">
      <c r="A1974" s="102" t="s">
        <v>2749</v>
      </c>
      <c r="B1974" s="120">
        <v>7048652891945</v>
      </c>
      <c r="K1974" s="140">
        <v>860003</v>
      </c>
      <c r="L1974" t="s">
        <v>125</v>
      </c>
      <c r="M1974" s="102" t="str">
        <f t="shared" si="30"/>
        <v>860003-BLACK-XL</v>
      </c>
      <c r="N1974" s="180">
        <v>7048652891945</v>
      </c>
    </row>
    <row r="1975" spans="1:14" ht="15.75">
      <c r="A1975" s="102" t="s">
        <v>2750</v>
      </c>
      <c r="B1975" s="120">
        <v>7048652891891</v>
      </c>
      <c r="K1975" s="140">
        <v>860004</v>
      </c>
      <c r="L1975" t="s">
        <v>122</v>
      </c>
      <c r="M1975" s="102" t="str">
        <f t="shared" si="30"/>
        <v>860004-BLACK-S</v>
      </c>
      <c r="N1975" s="180">
        <v>7048652891891</v>
      </c>
    </row>
    <row r="1976" spans="1:14" ht="15.75">
      <c r="A1976" s="102" t="s">
        <v>2751</v>
      </c>
      <c r="B1976" s="120">
        <v>7048652891884</v>
      </c>
      <c r="K1976" s="140">
        <v>860004</v>
      </c>
      <c r="L1976" t="s">
        <v>123</v>
      </c>
      <c r="M1976" s="102" t="str">
        <f t="shared" si="30"/>
        <v>860004-BLACK-M</v>
      </c>
      <c r="N1976" s="180">
        <v>7048652891884</v>
      </c>
    </row>
    <row r="1977" spans="1:14" ht="15.75">
      <c r="A1977" s="102" t="s">
        <v>2752</v>
      </c>
      <c r="B1977" s="120">
        <v>7048652891877</v>
      </c>
      <c r="K1977" s="140">
        <v>860004</v>
      </c>
      <c r="L1977" t="s">
        <v>124</v>
      </c>
      <c r="M1977" s="102" t="str">
        <f t="shared" si="30"/>
        <v>860004-BLACK-L</v>
      </c>
      <c r="N1977" s="180">
        <v>7048652891877</v>
      </c>
    </row>
    <row r="1978" spans="1:14" ht="15.75">
      <c r="A1978" s="102" t="s">
        <v>2753</v>
      </c>
      <c r="B1978" s="120">
        <v>7048652891907</v>
      </c>
      <c r="K1978" s="140">
        <v>860004</v>
      </c>
      <c r="L1978" t="s">
        <v>125</v>
      </c>
      <c r="M1978" s="102" t="str">
        <f t="shared" si="30"/>
        <v>860004-BLACK-XL</v>
      </c>
      <c r="N1978" s="180">
        <v>7048652891907</v>
      </c>
    </row>
    <row r="1979" spans="1:14" ht="15.75">
      <c r="A1979" s="102" t="s">
        <v>3167</v>
      </c>
      <c r="B1979" s="120">
        <v>7048652891860</v>
      </c>
      <c r="K1979" s="140">
        <v>860005</v>
      </c>
      <c r="L1979" t="s">
        <v>126</v>
      </c>
      <c r="M1979" s="102" t="str">
        <f t="shared" si="30"/>
        <v>860005-BLACK-XS</v>
      </c>
      <c r="N1979" s="180">
        <v>7048652891860</v>
      </c>
    </row>
    <row r="1980" spans="1:14" ht="15.75">
      <c r="A1980" s="102" t="s">
        <v>2754</v>
      </c>
      <c r="B1980" s="120">
        <v>7048652891846</v>
      </c>
      <c r="K1980" s="140">
        <v>860005</v>
      </c>
      <c r="L1980" t="s">
        <v>122</v>
      </c>
      <c r="M1980" s="102" t="str">
        <f t="shared" si="30"/>
        <v>860005-BLACK-S</v>
      </c>
      <c r="N1980" s="180">
        <v>7048652891846</v>
      </c>
    </row>
    <row r="1981" spans="1:14" ht="15.75">
      <c r="A1981" s="102" t="s">
        <v>2755</v>
      </c>
      <c r="B1981" s="120">
        <v>7048652891839</v>
      </c>
      <c r="K1981" s="140">
        <v>860005</v>
      </c>
      <c r="L1981" t="s">
        <v>123</v>
      </c>
      <c r="M1981" s="102" t="str">
        <f t="shared" si="30"/>
        <v>860005-BLACK-M</v>
      </c>
      <c r="N1981" s="180">
        <v>7048652891839</v>
      </c>
    </row>
    <row r="1982" spans="1:14" ht="15.75">
      <c r="A1982" s="102" t="s">
        <v>2756</v>
      </c>
      <c r="B1982" s="120">
        <v>7048652891822</v>
      </c>
      <c r="K1982" s="140">
        <v>860005</v>
      </c>
      <c r="L1982" t="s">
        <v>124</v>
      </c>
      <c r="M1982" s="102" t="str">
        <f t="shared" si="30"/>
        <v>860005-BLACK-L</v>
      </c>
      <c r="N1982" s="180">
        <v>7048652891822</v>
      </c>
    </row>
    <row r="1983" spans="1:14" ht="15.75">
      <c r="A1983" s="102" t="s">
        <v>2757</v>
      </c>
      <c r="B1983" s="120">
        <v>7048652891853</v>
      </c>
      <c r="K1983" s="140">
        <v>860005</v>
      </c>
      <c r="L1983" t="s">
        <v>125</v>
      </c>
      <c r="M1983" s="102" t="str">
        <f t="shared" si="30"/>
        <v>860005-BLACK-XL</v>
      </c>
      <c r="N1983" s="180">
        <v>7048652891853</v>
      </c>
    </row>
    <row r="1984" spans="1:14">
      <c r="B1984" s="120"/>
      <c r="K1984" s="118"/>
      <c r="L1984" s="118"/>
    </row>
    <row r="1985" spans="2:12">
      <c r="B1985" s="120"/>
      <c r="K1985" s="118"/>
      <c r="L1985" s="118"/>
    </row>
    <row r="1986" spans="2:12">
      <c r="B1986" s="120"/>
      <c r="K1986" s="118"/>
      <c r="L1986" s="118"/>
    </row>
    <row r="1987" spans="2:12">
      <c r="B1987" s="120"/>
      <c r="K1987" s="118"/>
      <c r="L1987" s="118"/>
    </row>
    <row r="1988" spans="2:12">
      <c r="B1988" s="120"/>
      <c r="K1988" s="118"/>
      <c r="L1988" s="118"/>
    </row>
    <row r="1989" spans="2:12">
      <c r="B1989" s="120"/>
      <c r="K1989" s="118"/>
      <c r="L1989" s="118"/>
    </row>
    <row r="1990" spans="2:12">
      <c r="B1990" s="120"/>
      <c r="K1990" s="118"/>
      <c r="L1990" s="118"/>
    </row>
    <row r="1991" spans="2:12">
      <c r="B1991" s="120"/>
      <c r="K1991" s="118"/>
      <c r="L1991" s="118"/>
    </row>
    <row r="1992" spans="2:12">
      <c r="B1992" s="120"/>
      <c r="K1992" s="118"/>
      <c r="L1992" s="118"/>
    </row>
    <row r="1993" spans="2:12">
      <c r="B1993" s="120"/>
      <c r="K1993" s="118"/>
      <c r="L1993" s="118"/>
    </row>
    <row r="1994" spans="2:12">
      <c r="B1994" s="120"/>
      <c r="K1994" s="118"/>
      <c r="L1994" s="118"/>
    </row>
    <row r="1995" spans="2:12">
      <c r="B1995" s="120"/>
      <c r="K1995" s="118"/>
      <c r="L1995" s="118"/>
    </row>
    <row r="1996" spans="2:12">
      <c r="B1996" s="120"/>
      <c r="K1996" s="118"/>
      <c r="L1996" s="118"/>
    </row>
    <row r="1997" spans="2:12">
      <c r="B1997" s="120"/>
      <c r="K1997" s="118"/>
      <c r="L1997" s="118"/>
    </row>
    <row r="1998" spans="2:12">
      <c r="B1998" s="120"/>
      <c r="K1998" s="118"/>
      <c r="L1998" s="118"/>
    </row>
    <row r="1999" spans="2:12">
      <c r="B1999" s="120"/>
      <c r="K1999" s="118"/>
      <c r="L1999" s="118"/>
    </row>
    <row r="2000" spans="2:12">
      <c r="B2000" s="120"/>
      <c r="K2000" s="118"/>
      <c r="L2000" s="118"/>
    </row>
    <row r="2001" spans="2:12">
      <c r="B2001" s="120"/>
      <c r="K2001" s="118"/>
      <c r="L2001" s="118"/>
    </row>
    <row r="2002" spans="2:12">
      <c r="B2002" s="120"/>
      <c r="K2002" s="118"/>
      <c r="L2002" s="118"/>
    </row>
    <row r="2003" spans="2:12">
      <c r="B2003" s="120"/>
      <c r="K2003" s="118"/>
      <c r="L2003" s="118"/>
    </row>
    <row r="2004" spans="2:12">
      <c r="B2004" s="120"/>
      <c r="K2004" s="118"/>
      <c r="L2004" s="118"/>
    </row>
    <row r="2005" spans="2:12">
      <c r="B2005" s="120"/>
      <c r="K2005" s="118"/>
      <c r="L2005" s="118"/>
    </row>
    <row r="2006" spans="2:12">
      <c r="B2006" s="120"/>
      <c r="K2006" s="118"/>
      <c r="L2006" s="118"/>
    </row>
    <row r="2007" spans="2:12">
      <c r="B2007" s="120"/>
      <c r="K2007" s="118"/>
      <c r="L2007" s="118"/>
    </row>
    <row r="2008" spans="2:12">
      <c r="B2008" s="120"/>
      <c r="K2008" s="118"/>
      <c r="L2008" s="118"/>
    </row>
    <row r="2009" spans="2:12">
      <c r="B2009" s="120"/>
      <c r="K2009" s="118"/>
      <c r="L2009" s="118"/>
    </row>
    <row r="2010" spans="2:12">
      <c r="B2010" s="120"/>
      <c r="K2010" s="118"/>
      <c r="L2010" s="118"/>
    </row>
    <row r="2011" spans="2:12">
      <c r="B2011" s="120"/>
      <c r="K2011" s="118"/>
      <c r="L2011" s="118"/>
    </row>
    <row r="2012" spans="2:12">
      <c r="B2012" s="120"/>
      <c r="K2012" s="118"/>
      <c r="L2012" s="118"/>
    </row>
    <row r="2013" spans="2:12">
      <c r="B2013" s="120"/>
      <c r="K2013" s="118"/>
      <c r="L2013" s="118"/>
    </row>
    <row r="2014" spans="2:12">
      <c r="B2014" s="120"/>
      <c r="K2014" s="118"/>
      <c r="L2014" s="118"/>
    </row>
    <row r="2015" spans="2:12">
      <c r="B2015" s="120"/>
      <c r="K2015" s="118"/>
      <c r="L2015" s="118"/>
    </row>
    <row r="2016" spans="2:12">
      <c r="B2016" s="120"/>
      <c r="K2016" s="118"/>
      <c r="L2016" s="118"/>
    </row>
    <row r="2017" spans="2:12">
      <c r="B2017" s="120"/>
      <c r="K2017" s="118"/>
      <c r="L2017" s="118"/>
    </row>
    <row r="2018" spans="2:12">
      <c r="B2018" s="120"/>
      <c r="K2018" s="118"/>
      <c r="L2018" s="118"/>
    </row>
    <row r="2019" spans="2:12">
      <c r="B2019" s="120"/>
      <c r="K2019" s="118"/>
      <c r="L2019" s="118"/>
    </row>
    <row r="2020" spans="2:12">
      <c r="B2020" s="120"/>
      <c r="K2020" s="118"/>
      <c r="L2020" s="118"/>
    </row>
    <row r="2021" spans="2:12">
      <c r="B2021" s="120"/>
      <c r="K2021" s="118"/>
      <c r="L2021" s="118"/>
    </row>
    <row r="2022" spans="2:12">
      <c r="B2022" s="120"/>
      <c r="K2022" s="118"/>
      <c r="L2022" s="118"/>
    </row>
    <row r="2023" spans="2:12">
      <c r="B2023" s="120"/>
      <c r="K2023" s="118"/>
      <c r="L2023" s="118"/>
    </row>
    <row r="2024" spans="2:12">
      <c r="B2024" s="120"/>
      <c r="K2024" s="118"/>
      <c r="L2024" s="118"/>
    </row>
    <row r="2025" spans="2:12">
      <c r="B2025" s="120"/>
      <c r="K2025" s="118"/>
      <c r="L2025" s="118"/>
    </row>
    <row r="2026" spans="2:12">
      <c r="B2026" s="120"/>
      <c r="K2026" s="118"/>
      <c r="L2026" s="118"/>
    </row>
    <row r="2027" spans="2:12">
      <c r="B2027" s="120"/>
      <c r="K2027" s="118"/>
      <c r="L2027" s="118"/>
    </row>
    <row r="2028" spans="2:12">
      <c r="B2028" s="120"/>
      <c r="K2028" s="118"/>
      <c r="L2028" s="118"/>
    </row>
    <row r="2029" spans="2:12">
      <c r="B2029" s="120"/>
      <c r="K2029" s="118"/>
      <c r="L2029" s="118"/>
    </row>
    <row r="2030" spans="2:12">
      <c r="B2030" s="120"/>
      <c r="K2030" s="118"/>
      <c r="L2030" s="118"/>
    </row>
    <row r="2031" spans="2:12">
      <c r="B2031" s="120"/>
      <c r="K2031" s="118"/>
      <c r="L2031" s="118"/>
    </row>
    <row r="2032" spans="2:12">
      <c r="B2032" s="120"/>
      <c r="K2032" s="118"/>
      <c r="L2032" s="118"/>
    </row>
    <row r="2033" spans="2:12">
      <c r="B2033" s="120"/>
      <c r="K2033" s="118"/>
      <c r="L2033" s="118"/>
    </row>
    <row r="2034" spans="2:12">
      <c r="K2034" s="118"/>
      <c r="L2034" s="118"/>
    </row>
    <row r="2035" spans="2:12">
      <c r="K2035" s="118"/>
      <c r="L2035" s="118"/>
    </row>
    <row r="2036" spans="2:12">
      <c r="K2036" s="118"/>
      <c r="L2036" s="118"/>
    </row>
    <row r="2037" spans="2:12">
      <c r="K2037" s="118"/>
      <c r="L2037" s="118"/>
    </row>
    <row r="2038" spans="2:12">
      <c r="K2038" s="118"/>
      <c r="L2038" s="118"/>
    </row>
    <row r="2039" spans="2:12">
      <c r="K2039" s="118"/>
      <c r="L2039" s="118"/>
    </row>
    <row r="2040" spans="2:12">
      <c r="K2040" s="118"/>
      <c r="L2040" s="118"/>
    </row>
    <row r="2041" spans="2:12">
      <c r="K2041" s="118"/>
      <c r="L2041" s="118"/>
    </row>
    <row r="2042" spans="2:12">
      <c r="K2042" s="118"/>
      <c r="L2042" s="118"/>
    </row>
    <row r="2043" spans="2:12">
      <c r="K2043" s="118"/>
      <c r="L2043" s="118"/>
    </row>
    <row r="2044" spans="2:12">
      <c r="K2044" s="118"/>
      <c r="L2044" s="118"/>
    </row>
    <row r="2045" spans="2:12">
      <c r="K2045" s="118"/>
      <c r="L2045" s="118"/>
    </row>
    <row r="2046" spans="2:12">
      <c r="K2046" s="118"/>
      <c r="L2046" s="118"/>
    </row>
    <row r="2047" spans="2:12">
      <c r="K2047" s="118"/>
      <c r="L2047" s="118"/>
    </row>
    <row r="2048" spans="2:12">
      <c r="K2048" s="118"/>
      <c r="L2048" s="118"/>
    </row>
    <row r="2049" spans="11:12">
      <c r="K2049" s="118"/>
      <c r="L2049" s="118"/>
    </row>
    <row r="2050" spans="11:12">
      <c r="K2050" s="118"/>
      <c r="L2050" s="118"/>
    </row>
    <row r="2051" spans="11:12">
      <c r="K2051" s="118"/>
      <c r="L2051" s="118"/>
    </row>
    <row r="2052" spans="11:12">
      <c r="K2052" s="118"/>
      <c r="L2052" s="118"/>
    </row>
    <row r="2053" spans="11:12">
      <c r="K2053" s="118"/>
      <c r="L2053" s="118"/>
    </row>
    <row r="2054" spans="11:12">
      <c r="K2054" s="118"/>
      <c r="L2054" s="118"/>
    </row>
    <row r="2055" spans="11:12">
      <c r="K2055" s="118"/>
      <c r="L2055" s="118"/>
    </row>
    <row r="2056" spans="11:12">
      <c r="K2056" s="118"/>
      <c r="L2056" s="118"/>
    </row>
    <row r="2057" spans="11:12">
      <c r="K2057" s="118"/>
      <c r="L2057" s="118"/>
    </row>
    <row r="2058" spans="11:12">
      <c r="K2058" s="118"/>
      <c r="L2058" s="118"/>
    </row>
    <row r="2059" spans="11:12">
      <c r="K2059" s="118"/>
      <c r="L2059" s="118"/>
    </row>
    <row r="2060" spans="11:12">
      <c r="K2060" s="118"/>
      <c r="L2060" s="118"/>
    </row>
    <row r="2061" spans="11:12">
      <c r="K2061" s="118"/>
      <c r="L2061" s="118"/>
    </row>
    <row r="2062" spans="11:12">
      <c r="K2062" s="118"/>
      <c r="L2062" s="118"/>
    </row>
    <row r="2063" spans="11:12">
      <c r="K2063" s="118"/>
      <c r="L2063" s="118"/>
    </row>
    <row r="2064" spans="11:12">
      <c r="K2064" s="118"/>
      <c r="L2064" s="118"/>
    </row>
    <row r="2065" spans="11:12">
      <c r="K2065" s="118"/>
      <c r="L2065" s="118"/>
    </row>
    <row r="2066" spans="11:12">
      <c r="K2066" s="118"/>
      <c r="L2066" s="118"/>
    </row>
    <row r="2067" spans="11:12">
      <c r="K2067" s="118"/>
      <c r="L2067" s="118"/>
    </row>
    <row r="2068" spans="11:12">
      <c r="K2068" s="118"/>
      <c r="L2068" s="118"/>
    </row>
    <row r="2069" spans="11:12">
      <c r="K2069" s="118"/>
      <c r="L2069" s="118"/>
    </row>
    <row r="2070" spans="11:12">
      <c r="K2070" s="118"/>
      <c r="L2070" s="118"/>
    </row>
    <row r="2071" spans="11:12">
      <c r="K2071" s="118"/>
      <c r="L2071" s="118"/>
    </row>
    <row r="2072" spans="11:12">
      <c r="K2072" s="118"/>
      <c r="L2072" s="118"/>
    </row>
    <row r="2073" spans="11:12">
      <c r="K2073" s="118"/>
      <c r="L2073" s="118"/>
    </row>
    <row r="2074" spans="11:12">
      <c r="K2074" s="118"/>
      <c r="L2074" s="118"/>
    </row>
    <row r="2075" spans="11:12">
      <c r="K2075" s="118"/>
      <c r="L2075" s="118"/>
    </row>
    <row r="2076" spans="11:12">
      <c r="K2076" s="118"/>
      <c r="L2076" s="118"/>
    </row>
    <row r="2077" spans="11:12">
      <c r="K2077" s="118"/>
      <c r="L2077" s="118"/>
    </row>
    <row r="2078" spans="11:12">
      <c r="K2078" s="118"/>
      <c r="L2078" s="118"/>
    </row>
    <row r="2079" spans="11:12">
      <c r="K2079" s="118"/>
      <c r="L2079" s="118"/>
    </row>
    <row r="2080" spans="11:12">
      <c r="K2080" s="118"/>
      <c r="L2080" s="118"/>
    </row>
    <row r="2081" spans="11:12">
      <c r="K2081" s="118"/>
      <c r="L2081" s="118"/>
    </row>
    <row r="2082" spans="11:12">
      <c r="K2082" s="118"/>
      <c r="L2082" s="118"/>
    </row>
    <row r="2083" spans="11:12">
      <c r="K2083" s="118"/>
      <c r="L2083" s="118"/>
    </row>
    <row r="2084" spans="11:12">
      <c r="K2084" s="118"/>
      <c r="L2084" s="118"/>
    </row>
    <row r="2085" spans="11:12">
      <c r="K2085" s="118"/>
      <c r="L2085" s="118"/>
    </row>
    <row r="2086" spans="11:12">
      <c r="K2086" s="118"/>
      <c r="L2086" s="118"/>
    </row>
    <row r="2087" spans="11:12">
      <c r="K2087" s="118"/>
      <c r="L2087" s="118"/>
    </row>
    <row r="2088" spans="11:12">
      <c r="K2088" s="118"/>
      <c r="L2088" s="118"/>
    </row>
    <row r="2089" spans="11:12">
      <c r="K2089" s="118"/>
      <c r="L2089" s="118"/>
    </row>
    <row r="2090" spans="11:12">
      <c r="K2090" s="118"/>
      <c r="L2090" s="118"/>
    </row>
    <row r="2091" spans="11:12">
      <c r="K2091" s="118"/>
      <c r="L2091" s="118"/>
    </row>
    <row r="2092" spans="11:12">
      <c r="K2092" s="118"/>
      <c r="L2092" s="118"/>
    </row>
    <row r="2093" spans="11:12">
      <c r="K2093" s="118"/>
      <c r="L2093" s="118"/>
    </row>
    <row r="2094" spans="11:12">
      <c r="K2094" s="118"/>
      <c r="L2094" s="118"/>
    </row>
    <row r="2095" spans="11:12">
      <c r="K2095" s="118"/>
      <c r="L2095" s="118"/>
    </row>
    <row r="2096" spans="11:12">
      <c r="K2096" s="118"/>
      <c r="L2096" s="118"/>
    </row>
    <row r="2097" spans="11:12">
      <c r="K2097" s="118"/>
      <c r="L2097" s="118"/>
    </row>
    <row r="2098" spans="11:12">
      <c r="K2098" s="118"/>
      <c r="L2098" s="118"/>
    </row>
    <row r="2099" spans="11:12">
      <c r="K2099" s="118"/>
      <c r="L2099" s="118"/>
    </row>
    <row r="2100" spans="11:12">
      <c r="K2100" s="118"/>
      <c r="L2100" s="118"/>
    </row>
    <row r="2101" spans="11:12">
      <c r="K2101" s="118"/>
      <c r="L2101" s="118"/>
    </row>
    <row r="2102" spans="11:12">
      <c r="K2102" s="118"/>
      <c r="L2102" s="118"/>
    </row>
    <row r="2103" spans="11:12">
      <c r="K2103" s="118"/>
      <c r="L2103" s="118"/>
    </row>
    <row r="2104" spans="11:12">
      <c r="K2104" s="118"/>
      <c r="L2104" s="118"/>
    </row>
    <row r="2105" spans="11:12">
      <c r="K2105" s="118"/>
      <c r="L2105" s="118"/>
    </row>
    <row r="2106" spans="11:12">
      <c r="K2106" s="118"/>
      <c r="L2106" s="118"/>
    </row>
    <row r="2107" spans="11:12">
      <c r="K2107" s="118"/>
      <c r="L2107" s="118"/>
    </row>
    <row r="2108" spans="11:12">
      <c r="K2108" s="118"/>
      <c r="L2108" s="118"/>
    </row>
    <row r="2109" spans="11:12">
      <c r="K2109" s="118"/>
      <c r="L2109" s="118"/>
    </row>
    <row r="2110" spans="11:12">
      <c r="K2110" s="118"/>
      <c r="L2110" s="118"/>
    </row>
    <row r="2111" spans="11:12">
      <c r="K2111" s="118"/>
      <c r="L2111" s="118"/>
    </row>
    <row r="2112" spans="11:12">
      <c r="K2112" s="118"/>
      <c r="L2112" s="118"/>
    </row>
    <row r="2113" spans="11:12">
      <c r="K2113" s="118"/>
      <c r="L2113" s="118"/>
    </row>
    <row r="2114" spans="11:12">
      <c r="K2114" s="118"/>
      <c r="L2114" s="118"/>
    </row>
    <row r="2115" spans="11:12">
      <c r="K2115" s="118"/>
      <c r="L2115" s="118"/>
    </row>
    <row r="2116" spans="11:12">
      <c r="K2116" s="118"/>
      <c r="L2116" s="118"/>
    </row>
    <row r="2117" spans="11:12">
      <c r="K2117" s="118"/>
      <c r="L2117" s="118"/>
    </row>
    <row r="2118" spans="11:12">
      <c r="K2118" s="118"/>
      <c r="L2118" s="118"/>
    </row>
    <row r="2119" spans="11:12">
      <c r="K2119" s="118"/>
      <c r="L2119" s="118"/>
    </row>
    <row r="2120" spans="11:12">
      <c r="K2120" s="118"/>
      <c r="L2120" s="118"/>
    </row>
    <row r="2121" spans="11:12">
      <c r="K2121" s="118"/>
      <c r="L2121" s="118"/>
    </row>
    <row r="2122" spans="11:12">
      <c r="K2122" s="118"/>
      <c r="L2122" s="118"/>
    </row>
    <row r="2123" spans="11:12">
      <c r="K2123" s="118"/>
      <c r="L2123" s="118"/>
    </row>
    <row r="2124" spans="11:12">
      <c r="K2124" s="118"/>
      <c r="L2124" s="118"/>
    </row>
    <row r="2125" spans="11:12">
      <c r="K2125" s="118"/>
      <c r="L2125" s="118"/>
    </row>
    <row r="2126" spans="11:12">
      <c r="K2126" s="118"/>
      <c r="L2126" s="118"/>
    </row>
    <row r="2127" spans="11:12">
      <c r="K2127" s="118"/>
      <c r="L2127" s="118"/>
    </row>
    <row r="2128" spans="11:12">
      <c r="K2128" s="118"/>
      <c r="L2128" s="118"/>
    </row>
    <row r="2129" spans="11:12">
      <c r="K2129" s="118"/>
      <c r="L2129" s="118"/>
    </row>
    <row r="2130" spans="11:12">
      <c r="K2130" s="118"/>
      <c r="L2130" s="118"/>
    </row>
    <row r="2131" spans="11:12">
      <c r="K2131" s="118"/>
      <c r="L2131" s="118"/>
    </row>
    <row r="2132" spans="11:12">
      <c r="K2132" s="118"/>
      <c r="L2132" s="118"/>
    </row>
    <row r="2133" spans="11:12">
      <c r="K2133" s="118"/>
      <c r="L2133" s="118"/>
    </row>
    <row r="2134" spans="11:12">
      <c r="K2134" s="118"/>
      <c r="L2134" s="118"/>
    </row>
    <row r="2135" spans="11:12">
      <c r="K2135" s="118"/>
      <c r="L2135" s="118"/>
    </row>
    <row r="2136" spans="11:12">
      <c r="K2136" s="118"/>
      <c r="L2136" s="118"/>
    </row>
    <row r="2137" spans="11:12">
      <c r="K2137" s="118"/>
      <c r="L2137" s="118"/>
    </row>
    <row r="2138" spans="11:12">
      <c r="K2138" s="118"/>
      <c r="L2138" s="118"/>
    </row>
    <row r="2139" spans="11:12">
      <c r="K2139" s="118"/>
      <c r="L2139" s="118"/>
    </row>
    <row r="2140" spans="11:12">
      <c r="K2140" s="118"/>
      <c r="L2140" s="118"/>
    </row>
    <row r="2141" spans="11:12">
      <c r="K2141" s="118"/>
      <c r="L2141" s="118"/>
    </row>
    <row r="2142" spans="11:12">
      <c r="K2142" s="118"/>
      <c r="L2142" s="118"/>
    </row>
    <row r="2143" spans="11:12">
      <c r="K2143" s="118"/>
      <c r="L2143" s="118"/>
    </row>
    <row r="2144" spans="11:12">
      <c r="K2144" s="118"/>
      <c r="L2144" s="118"/>
    </row>
    <row r="2145" spans="11:12">
      <c r="K2145" s="118"/>
      <c r="L2145" s="118"/>
    </row>
    <row r="2146" spans="11:12">
      <c r="K2146" s="118"/>
      <c r="L2146" s="118"/>
    </row>
    <row r="2147" spans="11:12">
      <c r="K2147" s="118"/>
      <c r="L2147" s="118"/>
    </row>
    <row r="2148" spans="11:12">
      <c r="K2148" s="118"/>
      <c r="L2148" s="118"/>
    </row>
    <row r="2149" spans="11:12">
      <c r="K2149" s="118"/>
      <c r="L2149" s="118"/>
    </row>
    <row r="2150" spans="11:12">
      <c r="K2150" s="118"/>
      <c r="L2150" s="118"/>
    </row>
    <row r="2151" spans="11:12">
      <c r="K2151" s="118"/>
      <c r="L2151" s="118"/>
    </row>
    <row r="2152" spans="11:12">
      <c r="K2152" s="118"/>
      <c r="L2152" s="118"/>
    </row>
    <row r="2153" spans="11:12">
      <c r="K2153" s="118"/>
      <c r="L2153" s="118"/>
    </row>
    <row r="2154" spans="11:12">
      <c r="K2154" s="118"/>
      <c r="L2154" s="118"/>
    </row>
    <row r="2155" spans="11:12">
      <c r="K2155" s="118"/>
      <c r="L2155" s="118"/>
    </row>
    <row r="2156" spans="11:12">
      <c r="K2156" s="118"/>
      <c r="L2156" s="118"/>
    </row>
    <row r="2157" spans="11:12">
      <c r="K2157" s="118"/>
      <c r="L2157" s="118"/>
    </row>
    <row r="2158" spans="11:12">
      <c r="K2158" s="118"/>
      <c r="L2158" s="118"/>
    </row>
    <row r="2159" spans="11:12">
      <c r="K2159" s="118"/>
      <c r="L2159" s="118"/>
    </row>
    <row r="2160" spans="11:12">
      <c r="K2160" s="118"/>
      <c r="L2160" s="118"/>
    </row>
    <row r="2161" spans="11:12">
      <c r="K2161" s="118"/>
      <c r="L2161" s="118"/>
    </row>
    <row r="2162" spans="11:12">
      <c r="K2162" s="118"/>
      <c r="L2162" s="118"/>
    </row>
    <row r="2163" spans="11:12">
      <c r="K2163" s="118"/>
      <c r="L2163" s="118"/>
    </row>
    <row r="2164" spans="11:12">
      <c r="K2164" s="118"/>
      <c r="L2164" s="118"/>
    </row>
    <row r="2165" spans="11:12">
      <c r="K2165" s="118"/>
      <c r="L2165" s="118"/>
    </row>
    <row r="2166" spans="11:12">
      <c r="K2166" s="118"/>
      <c r="L2166" s="118"/>
    </row>
    <row r="2167" spans="11:12">
      <c r="K2167" s="118"/>
      <c r="L2167" s="118"/>
    </row>
    <row r="2168" spans="11:12">
      <c r="K2168" s="118"/>
      <c r="L2168" s="118"/>
    </row>
    <row r="2169" spans="11:12">
      <c r="K2169" s="118"/>
      <c r="L2169" s="118"/>
    </row>
    <row r="2170" spans="11:12">
      <c r="K2170" s="118"/>
      <c r="L2170" s="118"/>
    </row>
    <row r="2171" spans="11:12">
      <c r="K2171" s="118"/>
      <c r="L2171" s="118"/>
    </row>
    <row r="2172" spans="11:12">
      <c r="K2172" s="118"/>
      <c r="L2172" s="118"/>
    </row>
    <row r="2173" spans="11:12">
      <c r="K2173" s="118"/>
      <c r="L2173" s="118"/>
    </row>
    <row r="2174" spans="11:12">
      <c r="K2174" s="118"/>
      <c r="L2174" s="118"/>
    </row>
    <row r="2175" spans="11:12">
      <c r="K2175" s="118"/>
      <c r="L2175" s="118"/>
    </row>
    <row r="2176" spans="11:12">
      <c r="K2176" s="118"/>
      <c r="L2176" s="118"/>
    </row>
    <row r="2177" spans="11:12">
      <c r="K2177" s="118"/>
      <c r="L2177" s="118"/>
    </row>
    <row r="2178" spans="11:12">
      <c r="K2178" s="118"/>
      <c r="L2178" s="118"/>
    </row>
    <row r="2179" spans="11:12">
      <c r="K2179" s="118"/>
      <c r="L2179" s="118"/>
    </row>
    <row r="2180" spans="11:12">
      <c r="K2180" s="118"/>
      <c r="L2180" s="118"/>
    </row>
    <row r="2181" spans="11:12">
      <c r="K2181" s="118"/>
      <c r="L2181" s="118"/>
    </row>
    <row r="2182" spans="11:12">
      <c r="K2182" s="118"/>
      <c r="L2182" s="118"/>
    </row>
    <row r="2183" spans="11:12">
      <c r="K2183" s="118"/>
      <c r="L2183" s="118"/>
    </row>
    <row r="2184" spans="11:12">
      <c r="K2184" s="118"/>
      <c r="L2184" s="118"/>
    </row>
    <row r="2185" spans="11:12">
      <c r="K2185" s="118"/>
      <c r="L2185" s="118"/>
    </row>
    <row r="2186" spans="11:12">
      <c r="K2186" s="118"/>
      <c r="L2186" s="118"/>
    </row>
    <row r="2187" spans="11:12">
      <c r="K2187" s="118"/>
      <c r="L2187" s="118"/>
    </row>
    <row r="2188" spans="11:12">
      <c r="K2188" s="118"/>
      <c r="L2188" s="118"/>
    </row>
    <row r="2189" spans="11:12">
      <c r="K2189" s="118"/>
      <c r="L2189" s="118"/>
    </row>
    <row r="2190" spans="11:12">
      <c r="K2190" s="118"/>
      <c r="L2190" s="118"/>
    </row>
    <row r="2191" spans="11:12">
      <c r="K2191" s="118"/>
      <c r="L2191" s="118"/>
    </row>
    <row r="2192" spans="11:12">
      <c r="K2192" s="118"/>
      <c r="L2192" s="118"/>
    </row>
    <row r="2193" spans="11:12">
      <c r="K2193" s="118"/>
      <c r="L2193" s="118"/>
    </row>
    <row r="2194" spans="11:12">
      <c r="K2194" s="118"/>
      <c r="L2194" s="118"/>
    </row>
    <row r="2195" spans="11:12">
      <c r="K2195" s="118"/>
      <c r="L2195" s="118"/>
    </row>
    <row r="2196" spans="11:12">
      <c r="K2196" s="118"/>
      <c r="L2196" s="118"/>
    </row>
    <row r="2197" spans="11:12">
      <c r="K2197" s="118"/>
      <c r="L2197" s="118"/>
    </row>
    <row r="2198" spans="11:12">
      <c r="K2198" s="118"/>
      <c r="L2198" s="118"/>
    </row>
    <row r="2199" spans="11:12">
      <c r="K2199" s="118"/>
      <c r="L2199" s="118"/>
    </row>
    <row r="2200" spans="11:12">
      <c r="K2200" s="118"/>
      <c r="L2200" s="118"/>
    </row>
    <row r="2201" spans="11:12">
      <c r="K2201" s="118"/>
      <c r="L2201" s="118"/>
    </row>
    <row r="2202" spans="11:12">
      <c r="K2202" s="118"/>
      <c r="L2202" s="118"/>
    </row>
    <row r="2203" spans="11:12">
      <c r="K2203" s="118"/>
      <c r="L2203" s="118"/>
    </row>
    <row r="2204" spans="11:12">
      <c r="K2204" s="118"/>
      <c r="L2204" s="118"/>
    </row>
    <row r="2205" spans="11:12">
      <c r="K2205" s="118"/>
      <c r="L2205" s="118"/>
    </row>
    <row r="2206" spans="11:12">
      <c r="K2206" s="118"/>
      <c r="L2206" s="118"/>
    </row>
    <row r="2207" spans="11:12">
      <c r="K2207" s="118"/>
      <c r="L2207" s="118"/>
    </row>
    <row r="2208" spans="11:12">
      <c r="K2208" s="118"/>
      <c r="L2208" s="118"/>
    </row>
    <row r="2209" spans="11:12">
      <c r="K2209" s="118"/>
      <c r="L2209" s="118"/>
    </row>
    <row r="2210" spans="11:12">
      <c r="K2210" s="118"/>
      <c r="L2210" s="118"/>
    </row>
    <row r="2211" spans="11:12">
      <c r="K2211" s="118"/>
      <c r="L2211" s="118"/>
    </row>
    <row r="2212" spans="11:12">
      <c r="K2212" s="118"/>
      <c r="L2212" s="118"/>
    </row>
    <row r="2213" spans="11:12">
      <c r="K2213" s="118"/>
      <c r="L2213" s="118"/>
    </row>
    <row r="2214" spans="11:12">
      <c r="K2214" s="118"/>
      <c r="L2214" s="118"/>
    </row>
    <row r="2215" spans="11:12">
      <c r="K2215" s="118"/>
      <c r="L2215" s="118"/>
    </row>
    <row r="2216" spans="11:12">
      <c r="K2216" s="118"/>
      <c r="L2216" s="118"/>
    </row>
    <row r="2217" spans="11:12">
      <c r="K2217" s="118"/>
      <c r="L2217" s="118"/>
    </row>
    <row r="2218" spans="11:12">
      <c r="K2218" s="118"/>
      <c r="L2218" s="118"/>
    </row>
    <row r="2219" spans="11:12">
      <c r="K2219" s="118"/>
      <c r="L2219" s="118"/>
    </row>
    <row r="2220" spans="11:12">
      <c r="K2220" s="118"/>
      <c r="L2220" s="118"/>
    </row>
    <row r="2221" spans="11:12">
      <c r="K2221" s="118"/>
      <c r="L2221" s="118"/>
    </row>
    <row r="2222" spans="11:12">
      <c r="K2222" s="118"/>
      <c r="L2222" s="118"/>
    </row>
    <row r="2223" spans="11:12">
      <c r="K2223" s="118"/>
      <c r="L2223" s="118"/>
    </row>
    <row r="2224" spans="11:12">
      <c r="K2224" s="118"/>
      <c r="L2224" s="118"/>
    </row>
    <row r="2225" spans="11:12">
      <c r="K2225" s="118"/>
      <c r="L2225" s="118"/>
    </row>
    <row r="2226" spans="11:12">
      <c r="K2226" s="118"/>
      <c r="L2226" s="118"/>
    </row>
    <row r="2227" spans="11:12">
      <c r="K2227" s="118"/>
      <c r="L2227" s="118"/>
    </row>
    <row r="2228" spans="11:12">
      <c r="K2228" s="118"/>
      <c r="L2228" s="118"/>
    </row>
    <row r="2229" spans="11:12">
      <c r="K2229" s="118"/>
      <c r="L2229" s="118"/>
    </row>
    <row r="2230" spans="11:12">
      <c r="K2230" s="118"/>
      <c r="L2230" s="118"/>
    </row>
    <row r="2231" spans="11:12">
      <c r="K2231" s="118"/>
      <c r="L2231" s="118"/>
    </row>
    <row r="2232" spans="11:12">
      <c r="K2232" s="118"/>
      <c r="L2232" s="118"/>
    </row>
    <row r="2233" spans="11:12">
      <c r="K2233" s="118"/>
      <c r="L2233" s="118"/>
    </row>
    <row r="2234" spans="11:12">
      <c r="K2234" s="118"/>
      <c r="L2234" s="118"/>
    </row>
    <row r="2235" spans="11:12">
      <c r="K2235" s="118"/>
      <c r="L2235" s="118"/>
    </row>
    <row r="2236" spans="11:12">
      <c r="K2236" s="118"/>
      <c r="L2236" s="118"/>
    </row>
    <row r="2237" spans="11:12">
      <c r="K2237" s="118"/>
      <c r="L2237" s="118"/>
    </row>
    <row r="2238" spans="11:12">
      <c r="K2238" s="118"/>
      <c r="L2238" s="118"/>
    </row>
    <row r="2239" spans="11:12">
      <c r="K2239" s="118"/>
      <c r="L2239" s="118"/>
    </row>
    <row r="2240" spans="11:12">
      <c r="K2240" s="118"/>
      <c r="L2240" s="118"/>
    </row>
    <row r="2241" spans="11:12">
      <c r="K2241" s="118"/>
      <c r="L2241" s="118"/>
    </row>
    <row r="2242" spans="11:12">
      <c r="K2242" s="118"/>
      <c r="L2242" s="118"/>
    </row>
    <row r="2243" spans="11:12">
      <c r="K2243" s="118"/>
      <c r="L2243" s="118"/>
    </row>
    <row r="2244" spans="11:12">
      <c r="K2244" s="118"/>
      <c r="L2244" s="118"/>
    </row>
    <row r="2245" spans="11:12">
      <c r="K2245" s="118"/>
      <c r="L2245" s="118"/>
    </row>
    <row r="2246" spans="11:12">
      <c r="K2246" s="118"/>
      <c r="L2246" s="118"/>
    </row>
    <row r="2247" spans="11:12">
      <c r="K2247" s="118"/>
      <c r="L2247" s="118"/>
    </row>
    <row r="2248" spans="11:12">
      <c r="K2248" s="118"/>
      <c r="L2248" s="118"/>
    </row>
    <row r="2249" spans="11:12">
      <c r="K2249" s="118"/>
      <c r="L2249" s="118"/>
    </row>
    <row r="2250" spans="11:12">
      <c r="K2250" s="118"/>
      <c r="L2250" s="118"/>
    </row>
    <row r="2251" spans="11:12">
      <c r="K2251" s="118"/>
      <c r="L2251" s="118"/>
    </row>
    <row r="2252" spans="11:12">
      <c r="K2252" s="118"/>
      <c r="L2252" s="118"/>
    </row>
    <row r="2253" spans="11:12">
      <c r="K2253" s="118"/>
      <c r="L2253" s="118"/>
    </row>
    <row r="2254" spans="11:12">
      <c r="K2254" s="118"/>
      <c r="L2254" s="118"/>
    </row>
    <row r="2255" spans="11:12">
      <c r="K2255" s="118"/>
      <c r="L2255" s="118"/>
    </row>
    <row r="2256" spans="11:12">
      <c r="K2256" s="118"/>
      <c r="L2256" s="118"/>
    </row>
    <row r="2257" spans="11:12">
      <c r="K2257" s="118"/>
      <c r="L2257" s="118"/>
    </row>
    <row r="2258" spans="11:12">
      <c r="K2258" s="118"/>
      <c r="L2258" s="118"/>
    </row>
    <row r="2259" spans="11:12">
      <c r="K2259" s="118"/>
      <c r="L2259" s="118"/>
    </row>
    <row r="2260" spans="11:12">
      <c r="K2260" s="118"/>
      <c r="L2260" s="118"/>
    </row>
    <row r="2261" spans="11:12">
      <c r="K2261" s="118"/>
      <c r="L2261" s="118"/>
    </row>
    <row r="2262" spans="11:12">
      <c r="K2262" s="118"/>
      <c r="L2262" s="118"/>
    </row>
    <row r="2263" spans="11:12">
      <c r="K2263" s="118"/>
      <c r="L2263" s="118"/>
    </row>
    <row r="2264" spans="11:12">
      <c r="K2264" s="118"/>
      <c r="L2264" s="118"/>
    </row>
    <row r="2265" spans="11:12">
      <c r="K2265" s="118"/>
      <c r="L2265" s="118"/>
    </row>
    <row r="2266" spans="11:12">
      <c r="K2266" s="118"/>
      <c r="L2266" s="118"/>
    </row>
    <row r="2267" spans="11:12">
      <c r="K2267" s="118"/>
      <c r="L2267" s="118"/>
    </row>
    <row r="2268" spans="11:12">
      <c r="K2268" s="118"/>
      <c r="L2268" s="118"/>
    </row>
    <row r="2269" spans="11:12">
      <c r="K2269" s="118"/>
      <c r="L2269" s="118"/>
    </row>
    <row r="2270" spans="11:12">
      <c r="K2270" s="118"/>
      <c r="L2270" s="118"/>
    </row>
    <row r="2271" spans="11:12">
      <c r="K2271" s="118"/>
      <c r="L2271" s="118"/>
    </row>
    <row r="2272" spans="11:12">
      <c r="K2272" s="118"/>
      <c r="L2272" s="118"/>
    </row>
    <row r="2273" spans="11:12">
      <c r="K2273" s="118"/>
      <c r="L2273" s="118"/>
    </row>
    <row r="2274" spans="11:12">
      <c r="K2274" s="118"/>
      <c r="L2274" s="118"/>
    </row>
    <row r="2275" spans="11:12">
      <c r="K2275" s="118"/>
      <c r="L2275" s="118"/>
    </row>
    <row r="2276" spans="11:12">
      <c r="K2276" s="118"/>
      <c r="L2276" s="118"/>
    </row>
    <row r="2277" spans="11:12">
      <c r="K2277" s="118"/>
      <c r="L2277" s="118"/>
    </row>
    <row r="2278" spans="11:12">
      <c r="K2278" s="118"/>
      <c r="L2278" s="118"/>
    </row>
    <row r="2279" spans="11:12">
      <c r="K2279" s="118"/>
      <c r="L2279" s="118"/>
    </row>
    <row r="2280" spans="11:12">
      <c r="K2280" s="118"/>
      <c r="L2280" s="118"/>
    </row>
    <row r="2281" spans="11:12">
      <c r="K2281" s="118"/>
      <c r="L2281" s="118"/>
    </row>
    <row r="2282" spans="11:12">
      <c r="K2282" s="118"/>
      <c r="L2282" s="118"/>
    </row>
    <row r="2283" spans="11:12">
      <c r="K2283" s="118"/>
      <c r="L2283" s="118"/>
    </row>
    <row r="2284" spans="11:12">
      <c r="K2284" s="118"/>
      <c r="L2284" s="118"/>
    </row>
    <row r="2285" spans="11:12">
      <c r="K2285" s="118"/>
      <c r="L2285" s="118"/>
    </row>
    <row r="2286" spans="11:12">
      <c r="K2286" s="118"/>
      <c r="L2286" s="118"/>
    </row>
    <row r="2287" spans="11:12">
      <c r="K2287" s="118"/>
      <c r="L2287" s="118"/>
    </row>
    <row r="2288" spans="11:12">
      <c r="K2288" s="118"/>
      <c r="L2288" s="118"/>
    </row>
    <row r="2289" spans="11:12">
      <c r="K2289" s="118"/>
      <c r="L2289" s="118"/>
    </row>
    <row r="2290" spans="11:12">
      <c r="K2290" s="118"/>
      <c r="L2290" s="118"/>
    </row>
    <row r="2291" spans="11:12">
      <c r="K2291" s="118"/>
      <c r="L2291" s="118"/>
    </row>
    <row r="2292" spans="11:12">
      <c r="K2292" s="118"/>
      <c r="L2292" s="118"/>
    </row>
    <row r="2293" spans="11:12">
      <c r="K2293" s="118"/>
      <c r="L2293" s="118"/>
    </row>
    <row r="2294" spans="11:12">
      <c r="K2294" s="118"/>
      <c r="L2294" s="118"/>
    </row>
    <row r="2295" spans="11:12">
      <c r="K2295" s="118"/>
      <c r="L2295" s="118"/>
    </row>
    <row r="2296" spans="11:12">
      <c r="K2296" s="118"/>
      <c r="L2296" s="118"/>
    </row>
    <row r="2297" spans="11:12">
      <c r="K2297" s="118"/>
      <c r="L2297" s="118"/>
    </row>
    <row r="2298" spans="11:12">
      <c r="K2298" s="118"/>
      <c r="L2298" s="118"/>
    </row>
    <row r="2299" spans="11:12">
      <c r="K2299" s="118"/>
      <c r="L2299" s="118"/>
    </row>
    <row r="2300" spans="11:12">
      <c r="K2300" s="118"/>
      <c r="L2300" s="118"/>
    </row>
    <row r="2301" spans="11:12">
      <c r="K2301" s="118"/>
      <c r="L2301" s="118"/>
    </row>
    <row r="2302" spans="11:12">
      <c r="K2302" s="118"/>
      <c r="L2302" s="118"/>
    </row>
    <row r="2303" spans="11:12">
      <c r="K2303" s="118"/>
      <c r="L2303" s="118"/>
    </row>
    <row r="2304" spans="11:12">
      <c r="K2304" s="118"/>
      <c r="L2304" s="118"/>
    </row>
    <row r="2305" spans="11:12">
      <c r="K2305" s="118"/>
      <c r="L2305" s="118"/>
    </row>
    <row r="2306" spans="11:12">
      <c r="K2306" s="118"/>
      <c r="L2306" s="118"/>
    </row>
    <row r="2307" spans="11:12">
      <c r="K2307" s="118"/>
      <c r="L2307" s="118"/>
    </row>
    <row r="2308" spans="11:12">
      <c r="K2308" s="118"/>
      <c r="L2308" s="118"/>
    </row>
    <row r="2309" spans="11:12">
      <c r="K2309" s="118"/>
      <c r="L2309" s="118"/>
    </row>
    <row r="2310" spans="11:12">
      <c r="K2310" s="118"/>
      <c r="L2310" s="118"/>
    </row>
    <row r="2311" spans="11:12">
      <c r="K2311" s="118"/>
      <c r="L2311" s="118"/>
    </row>
    <row r="2312" spans="11:12">
      <c r="K2312" s="118"/>
      <c r="L2312" s="118"/>
    </row>
    <row r="2313" spans="11:12">
      <c r="K2313" s="118"/>
      <c r="L2313" s="118"/>
    </row>
    <row r="2314" spans="11:12">
      <c r="K2314" s="118"/>
      <c r="L2314" s="118"/>
    </row>
    <row r="2315" spans="11:12">
      <c r="K2315" s="118"/>
      <c r="L2315" s="118"/>
    </row>
    <row r="2316" spans="11:12">
      <c r="K2316" s="118"/>
      <c r="L2316" s="118"/>
    </row>
    <row r="2317" spans="11:12">
      <c r="K2317" s="118"/>
      <c r="L2317" s="118"/>
    </row>
    <row r="2318" spans="11:12">
      <c r="K2318" s="118"/>
      <c r="L2318" s="118"/>
    </row>
    <row r="2319" spans="11:12">
      <c r="K2319" s="118"/>
      <c r="L2319" s="118"/>
    </row>
    <row r="2320" spans="11:12">
      <c r="K2320" s="118"/>
      <c r="L2320" s="118"/>
    </row>
    <row r="2321" spans="11:12">
      <c r="K2321" s="118"/>
      <c r="L2321" s="118"/>
    </row>
    <row r="2322" spans="11:12">
      <c r="K2322" s="118"/>
      <c r="L2322" s="118"/>
    </row>
    <row r="2323" spans="11:12">
      <c r="K2323" s="118"/>
      <c r="L2323" s="118"/>
    </row>
    <row r="2324" spans="11:12">
      <c r="K2324" s="118"/>
      <c r="L2324" s="118"/>
    </row>
    <row r="2325" spans="11:12">
      <c r="K2325" s="118"/>
      <c r="L2325" s="118"/>
    </row>
    <row r="2326" spans="11:12">
      <c r="K2326" s="118"/>
      <c r="L2326" s="118"/>
    </row>
    <row r="2327" spans="11:12">
      <c r="K2327" s="118"/>
      <c r="L2327" s="118"/>
    </row>
    <row r="2328" spans="11:12">
      <c r="K2328" s="118"/>
      <c r="L2328" s="118"/>
    </row>
    <row r="2329" spans="11:12">
      <c r="K2329" s="118"/>
      <c r="L2329" s="118"/>
    </row>
    <row r="2330" spans="11:12">
      <c r="K2330" s="118"/>
      <c r="L2330" s="118"/>
    </row>
    <row r="2331" spans="11:12">
      <c r="K2331" s="118"/>
      <c r="L2331" s="118"/>
    </row>
    <row r="2332" spans="11:12">
      <c r="K2332" s="118"/>
      <c r="L2332" s="118"/>
    </row>
    <row r="2333" spans="11:12">
      <c r="K2333" s="118"/>
      <c r="L2333" s="118"/>
    </row>
    <row r="2334" spans="11:12">
      <c r="K2334" s="118"/>
      <c r="L2334" s="118"/>
    </row>
    <row r="2335" spans="11:12">
      <c r="K2335" s="118"/>
      <c r="L2335" s="118"/>
    </row>
    <row r="2336" spans="11:12">
      <c r="K2336" s="118"/>
      <c r="L2336" s="118"/>
    </row>
    <row r="2337" spans="11:12">
      <c r="K2337" s="118"/>
      <c r="L2337" s="118"/>
    </row>
    <row r="2338" spans="11:12">
      <c r="K2338" s="118"/>
      <c r="L2338" s="118"/>
    </row>
    <row r="2339" spans="11:12">
      <c r="K2339" s="118"/>
      <c r="L2339" s="118"/>
    </row>
    <row r="2340" spans="11:12">
      <c r="K2340" s="118"/>
      <c r="L2340" s="118"/>
    </row>
    <row r="2341" spans="11:12">
      <c r="K2341" s="118"/>
      <c r="L2341" s="118"/>
    </row>
    <row r="2342" spans="11:12">
      <c r="K2342" s="118"/>
      <c r="L2342" s="118"/>
    </row>
    <row r="2343" spans="11:12">
      <c r="K2343" s="118"/>
      <c r="L2343" s="118"/>
    </row>
    <row r="2344" spans="11:12">
      <c r="K2344" s="118"/>
      <c r="L2344" s="118"/>
    </row>
    <row r="2345" spans="11:12">
      <c r="K2345" s="118"/>
      <c r="L2345" s="118"/>
    </row>
    <row r="2346" spans="11:12">
      <c r="K2346" s="118"/>
      <c r="L2346" s="118"/>
    </row>
    <row r="2347" spans="11:12">
      <c r="K2347" s="118"/>
      <c r="L2347" s="118"/>
    </row>
    <row r="2348" spans="11:12">
      <c r="K2348" s="118"/>
      <c r="L2348" s="118"/>
    </row>
    <row r="2349" spans="11:12">
      <c r="K2349" s="118"/>
      <c r="L2349" s="118"/>
    </row>
    <row r="2350" spans="11:12">
      <c r="K2350" s="118"/>
      <c r="L2350" s="118"/>
    </row>
    <row r="2351" spans="11:12">
      <c r="K2351" s="118"/>
      <c r="L2351" s="118"/>
    </row>
    <row r="2352" spans="11:12">
      <c r="K2352" s="118"/>
      <c r="L2352" s="118"/>
    </row>
    <row r="2353" spans="11:12">
      <c r="K2353" s="118"/>
      <c r="L2353" s="118"/>
    </row>
    <row r="2354" spans="11:12">
      <c r="K2354" s="118"/>
      <c r="L2354" s="118"/>
    </row>
    <row r="2355" spans="11:12">
      <c r="K2355" s="118"/>
      <c r="L2355" s="118"/>
    </row>
    <row r="2356" spans="11:12">
      <c r="K2356" s="118"/>
      <c r="L2356" s="118"/>
    </row>
    <row r="2357" spans="11:12">
      <c r="K2357" s="118"/>
      <c r="L2357" s="118"/>
    </row>
    <row r="2358" spans="11:12">
      <c r="K2358" s="118"/>
      <c r="L2358" s="118"/>
    </row>
    <row r="2359" spans="11:12">
      <c r="K2359" s="118"/>
      <c r="L2359" s="118"/>
    </row>
    <row r="2360" spans="11:12">
      <c r="K2360" s="118"/>
      <c r="L2360" s="118"/>
    </row>
    <row r="2361" spans="11:12">
      <c r="K2361" s="118"/>
      <c r="L2361" s="118"/>
    </row>
    <row r="2362" spans="11:12">
      <c r="K2362" s="118"/>
      <c r="L2362" s="118"/>
    </row>
    <row r="2363" spans="11:12">
      <c r="K2363" s="118"/>
      <c r="L2363" s="118"/>
    </row>
    <row r="2364" spans="11:12">
      <c r="K2364" s="118"/>
      <c r="L2364" s="118"/>
    </row>
    <row r="2365" spans="11:12">
      <c r="K2365" s="118"/>
      <c r="L2365" s="118"/>
    </row>
    <row r="2366" spans="11:12">
      <c r="K2366" s="118"/>
      <c r="L2366" s="118"/>
    </row>
    <row r="2367" spans="11:12">
      <c r="K2367" s="118"/>
      <c r="L2367" s="118"/>
    </row>
    <row r="2368" spans="11:12">
      <c r="K2368" s="118"/>
      <c r="L2368" s="118"/>
    </row>
    <row r="2369" spans="11:12">
      <c r="K2369" s="118"/>
      <c r="L2369" s="118"/>
    </row>
    <row r="2370" spans="11:12">
      <c r="K2370" s="118"/>
      <c r="L2370" s="118"/>
    </row>
    <row r="2371" spans="11:12">
      <c r="K2371" s="118"/>
      <c r="L2371" s="118"/>
    </row>
    <row r="2372" spans="11:12">
      <c r="K2372" s="118"/>
      <c r="L2372" s="118"/>
    </row>
    <row r="2373" spans="11:12">
      <c r="K2373" s="118"/>
      <c r="L2373" s="118"/>
    </row>
    <row r="2374" spans="11:12">
      <c r="K2374" s="118"/>
      <c r="L2374" s="118"/>
    </row>
    <row r="2375" spans="11:12">
      <c r="K2375" s="118"/>
      <c r="L2375" s="118"/>
    </row>
    <row r="2376" spans="11:12">
      <c r="K2376" s="118"/>
      <c r="L2376" s="118"/>
    </row>
    <row r="2377" spans="11:12">
      <c r="K2377" s="118"/>
      <c r="L2377" s="118"/>
    </row>
    <row r="2378" spans="11:12">
      <c r="K2378" s="118"/>
      <c r="L2378" s="118"/>
    </row>
    <row r="2379" spans="11:12">
      <c r="K2379" s="118"/>
      <c r="L2379" s="118"/>
    </row>
    <row r="2380" spans="11:12">
      <c r="K2380" s="118"/>
      <c r="L2380" s="118"/>
    </row>
    <row r="2381" spans="11:12">
      <c r="K2381" s="118"/>
      <c r="L2381" s="118"/>
    </row>
    <row r="2382" spans="11:12">
      <c r="K2382" s="118"/>
      <c r="L2382" s="118"/>
    </row>
    <row r="2383" spans="11:12">
      <c r="K2383" s="118"/>
      <c r="L2383" s="118"/>
    </row>
    <row r="2384" spans="11:12">
      <c r="K2384" s="118"/>
      <c r="L2384" s="118"/>
    </row>
    <row r="2385" spans="11:12">
      <c r="K2385" s="118"/>
      <c r="L2385" s="118"/>
    </row>
    <row r="2386" spans="11:12">
      <c r="K2386" s="118"/>
      <c r="L2386" s="118"/>
    </row>
    <row r="2387" spans="11:12">
      <c r="K2387" s="118"/>
      <c r="L2387" s="118"/>
    </row>
    <row r="2388" spans="11:12">
      <c r="K2388" s="118"/>
      <c r="L2388" s="118"/>
    </row>
    <row r="2389" spans="11:12">
      <c r="K2389" s="118"/>
      <c r="L2389" s="118"/>
    </row>
    <row r="2390" spans="11:12">
      <c r="K2390" s="118"/>
      <c r="L2390" s="118"/>
    </row>
    <row r="2391" spans="11:12">
      <c r="K2391" s="118"/>
      <c r="L2391" s="118"/>
    </row>
    <row r="2392" spans="11:12">
      <c r="K2392" s="118"/>
      <c r="L2392" s="118"/>
    </row>
    <row r="2393" spans="11:12">
      <c r="K2393" s="118"/>
      <c r="L2393" s="118"/>
    </row>
    <row r="2394" spans="11:12">
      <c r="K2394" s="118"/>
      <c r="L2394" s="118"/>
    </row>
    <row r="2395" spans="11:12">
      <c r="K2395" s="118"/>
      <c r="L2395" s="118"/>
    </row>
    <row r="2396" spans="11:12">
      <c r="K2396" s="118"/>
      <c r="L2396" s="118"/>
    </row>
    <row r="2397" spans="11:12">
      <c r="K2397" s="118"/>
      <c r="L2397" s="118"/>
    </row>
    <row r="2398" spans="11:12">
      <c r="K2398" s="118"/>
      <c r="L2398" s="118"/>
    </row>
    <row r="2399" spans="11:12">
      <c r="K2399" s="118"/>
      <c r="L2399" s="118"/>
    </row>
    <row r="2400" spans="11:12">
      <c r="K2400" s="118"/>
      <c r="L2400" s="118"/>
    </row>
    <row r="2401" spans="11:12">
      <c r="K2401" s="118"/>
      <c r="L2401" s="118"/>
    </row>
    <row r="2402" spans="11:12">
      <c r="K2402" s="118"/>
      <c r="L2402" s="118"/>
    </row>
    <row r="2403" spans="11:12">
      <c r="K2403" s="118"/>
      <c r="L2403" s="118"/>
    </row>
    <row r="2404" spans="11:12">
      <c r="K2404" s="118"/>
      <c r="L2404" s="118"/>
    </row>
    <row r="2405" spans="11:12">
      <c r="K2405" s="118"/>
      <c r="L2405" s="118"/>
    </row>
    <row r="2406" spans="11:12">
      <c r="K2406" s="118"/>
      <c r="L2406" s="118"/>
    </row>
    <row r="2407" spans="11:12">
      <c r="K2407" s="118"/>
      <c r="L2407" s="118"/>
    </row>
    <row r="2408" spans="11:12">
      <c r="K2408" s="118"/>
      <c r="L2408" s="118"/>
    </row>
    <row r="2409" spans="11:12">
      <c r="K2409" s="118"/>
      <c r="L2409" s="118"/>
    </row>
    <row r="2410" spans="11:12">
      <c r="K2410" s="118"/>
      <c r="L2410" s="118"/>
    </row>
    <row r="2411" spans="11:12">
      <c r="K2411" s="118"/>
      <c r="L2411" s="118"/>
    </row>
    <row r="2412" spans="11:12">
      <c r="K2412" s="118"/>
      <c r="L2412" s="118"/>
    </row>
    <row r="2413" spans="11:12">
      <c r="K2413" s="118"/>
      <c r="L2413" s="118"/>
    </row>
    <row r="2414" spans="11:12">
      <c r="K2414" s="118"/>
      <c r="L2414" s="118"/>
    </row>
    <row r="2415" spans="11:12">
      <c r="K2415" s="118"/>
      <c r="L2415" s="118"/>
    </row>
    <row r="2416" spans="11:12">
      <c r="K2416" s="118"/>
      <c r="L2416" s="118"/>
    </row>
    <row r="2417" spans="11:12">
      <c r="K2417" s="118"/>
      <c r="L2417" s="118"/>
    </row>
    <row r="2418" spans="11:12">
      <c r="K2418" s="118"/>
      <c r="L2418" s="118"/>
    </row>
    <row r="2419" spans="11:12">
      <c r="K2419" s="118"/>
      <c r="L2419" s="118"/>
    </row>
    <row r="2420" spans="11:12">
      <c r="K2420" s="118"/>
      <c r="L2420" s="118"/>
    </row>
    <row r="2421" spans="11:12">
      <c r="K2421" s="118"/>
      <c r="L2421" s="118"/>
    </row>
    <row r="2422" spans="11:12">
      <c r="K2422" s="118"/>
      <c r="L2422" s="118"/>
    </row>
    <row r="2423" spans="11:12">
      <c r="K2423" s="118"/>
      <c r="L2423" s="118"/>
    </row>
    <row r="2424" spans="11:12">
      <c r="K2424" s="118"/>
      <c r="L2424" s="118"/>
    </row>
    <row r="2425" spans="11:12">
      <c r="K2425" s="118"/>
      <c r="L2425" s="118"/>
    </row>
    <row r="2426" spans="11:12">
      <c r="K2426" s="118"/>
      <c r="L2426" s="118"/>
    </row>
    <row r="2427" spans="11:12">
      <c r="K2427" s="118"/>
      <c r="L2427" s="118"/>
    </row>
    <row r="2428" spans="11:12">
      <c r="K2428" s="118"/>
      <c r="L2428" s="118"/>
    </row>
    <row r="2429" spans="11:12">
      <c r="K2429" s="118"/>
      <c r="L2429" s="118"/>
    </row>
    <row r="2430" spans="11:12">
      <c r="K2430" s="118"/>
      <c r="L2430" s="118"/>
    </row>
    <row r="2431" spans="11:12">
      <c r="K2431" s="118"/>
      <c r="L2431" s="118"/>
    </row>
    <row r="2432" spans="11:12">
      <c r="K2432" s="118"/>
      <c r="L2432" s="118"/>
    </row>
    <row r="2433" spans="11:12">
      <c r="K2433" s="118"/>
      <c r="L2433" s="118"/>
    </row>
    <row r="2434" spans="11:12">
      <c r="K2434" s="118"/>
      <c r="L2434" s="118"/>
    </row>
    <row r="2435" spans="11:12">
      <c r="K2435" s="118"/>
      <c r="L2435" s="118"/>
    </row>
    <row r="2436" spans="11:12">
      <c r="K2436" s="118"/>
      <c r="L2436" s="118"/>
    </row>
    <row r="2437" spans="11:12">
      <c r="K2437" s="118"/>
      <c r="L2437" s="118"/>
    </row>
    <row r="2438" spans="11:12">
      <c r="K2438" s="118"/>
      <c r="L2438" s="118"/>
    </row>
    <row r="2439" spans="11:12">
      <c r="K2439" s="118"/>
      <c r="L2439" s="118"/>
    </row>
    <row r="2440" spans="11:12">
      <c r="K2440" s="118"/>
      <c r="L2440" s="118"/>
    </row>
    <row r="2441" spans="11:12">
      <c r="K2441" s="118"/>
      <c r="L2441" s="118"/>
    </row>
    <row r="2442" spans="11:12">
      <c r="K2442" s="118"/>
      <c r="L2442" s="118"/>
    </row>
    <row r="2443" spans="11:12">
      <c r="K2443" s="118"/>
      <c r="L2443" s="118"/>
    </row>
    <row r="2444" spans="11:12">
      <c r="K2444" s="118"/>
      <c r="L2444" s="118"/>
    </row>
    <row r="2445" spans="11:12">
      <c r="K2445" s="118"/>
      <c r="L2445" s="118"/>
    </row>
    <row r="2446" spans="11:12">
      <c r="K2446" s="118"/>
      <c r="L2446" s="118"/>
    </row>
    <row r="2447" spans="11:12">
      <c r="K2447" s="118"/>
      <c r="L2447" s="118"/>
    </row>
    <row r="2448" spans="11:12">
      <c r="K2448" s="118"/>
      <c r="L2448" s="118"/>
    </row>
    <row r="2449" spans="11:12">
      <c r="K2449" s="118"/>
      <c r="L2449" s="118"/>
    </row>
    <row r="2450" spans="11:12">
      <c r="K2450" s="118"/>
      <c r="L2450" s="118"/>
    </row>
    <row r="2451" spans="11:12">
      <c r="K2451" s="118"/>
      <c r="L2451" s="118"/>
    </row>
    <row r="2452" spans="11:12">
      <c r="K2452" s="118"/>
      <c r="L2452" s="118"/>
    </row>
    <row r="2453" spans="11:12">
      <c r="K2453" s="118"/>
      <c r="L2453" s="118"/>
    </row>
    <row r="2454" spans="11:12">
      <c r="K2454" s="118"/>
      <c r="L2454" s="118"/>
    </row>
    <row r="2455" spans="11:12">
      <c r="K2455" s="118"/>
      <c r="L2455" s="118"/>
    </row>
    <row r="2456" spans="11:12">
      <c r="K2456" s="118"/>
      <c r="L2456" s="118"/>
    </row>
    <row r="2457" spans="11:12">
      <c r="K2457" s="118"/>
      <c r="L2457" s="118"/>
    </row>
    <row r="2458" spans="11:12">
      <c r="K2458" s="118"/>
      <c r="L2458" s="118"/>
    </row>
    <row r="2459" spans="11:12">
      <c r="K2459" s="118"/>
      <c r="L2459" s="118"/>
    </row>
    <row r="2460" spans="11:12">
      <c r="K2460" s="118"/>
      <c r="L2460" s="118"/>
    </row>
    <row r="2461" spans="11:12">
      <c r="K2461" s="118"/>
      <c r="L2461" s="118"/>
    </row>
    <row r="2462" spans="11:12">
      <c r="K2462" s="118"/>
      <c r="L2462" s="118"/>
    </row>
    <row r="2463" spans="11:12">
      <c r="K2463" s="118"/>
      <c r="L2463" s="118"/>
    </row>
    <row r="2464" spans="11:12">
      <c r="K2464" s="118"/>
      <c r="L2464" s="118"/>
    </row>
    <row r="2465" spans="11:12">
      <c r="K2465" s="118"/>
      <c r="L2465" s="118"/>
    </row>
    <row r="2466" spans="11:12">
      <c r="K2466" s="118"/>
      <c r="L2466" s="118"/>
    </row>
    <row r="2467" spans="11:12">
      <c r="K2467" s="118"/>
      <c r="L2467" s="118"/>
    </row>
    <row r="2468" spans="11:12">
      <c r="K2468" s="118"/>
      <c r="L2468" s="118"/>
    </row>
    <row r="2469" spans="11:12">
      <c r="K2469" s="118"/>
      <c r="L2469" s="118"/>
    </row>
    <row r="2470" spans="11:12">
      <c r="K2470" s="118"/>
      <c r="L2470" s="118"/>
    </row>
    <row r="2471" spans="11:12">
      <c r="K2471" s="118"/>
      <c r="L2471" s="118"/>
    </row>
    <row r="2472" spans="11:12">
      <c r="K2472" s="118"/>
      <c r="L2472" s="118"/>
    </row>
    <row r="2473" spans="11:12">
      <c r="K2473" s="118"/>
      <c r="L2473" s="118"/>
    </row>
    <row r="2474" spans="11:12">
      <c r="K2474" s="118"/>
      <c r="L2474" s="118"/>
    </row>
    <row r="2475" spans="11:12">
      <c r="K2475" s="118"/>
      <c r="L2475" s="118"/>
    </row>
    <row r="2476" spans="11:12">
      <c r="K2476" s="118"/>
      <c r="L2476" s="118"/>
    </row>
    <row r="2477" spans="11:12">
      <c r="K2477" s="118"/>
      <c r="L2477" s="118"/>
    </row>
    <row r="2478" spans="11:12">
      <c r="K2478" s="118"/>
      <c r="L2478" s="118"/>
    </row>
    <row r="2479" spans="11:12">
      <c r="K2479" s="118"/>
      <c r="L2479" s="118"/>
    </row>
    <row r="2480" spans="11:12">
      <c r="K2480" s="118"/>
      <c r="L2480" s="118"/>
    </row>
    <row r="2481" spans="11:12">
      <c r="K2481" s="118"/>
      <c r="L2481" s="118"/>
    </row>
    <row r="2482" spans="11:12">
      <c r="K2482" s="118"/>
      <c r="L2482" s="118"/>
    </row>
    <row r="2483" spans="11:12">
      <c r="K2483" s="118"/>
      <c r="L2483" s="118"/>
    </row>
    <row r="2484" spans="11:12">
      <c r="K2484" s="118"/>
      <c r="L2484" s="118"/>
    </row>
    <row r="2485" spans="11:12">
      <c r="K2485" s="118"/>
      <c r="L2485" s="118"/>
    </row>
    <row r="2486" spans="11:12">
      <c r="K2486" s="118"/>
      <c r="L2486" s="118"/>
    </row>
    <row r="2487" spans="11:12">
      <c r="K2487" s="118"/>
      <c r="L2487" s="118"/>
    </row>
    <row r="2488" spans="11:12">
      <c r="K2488" s="118"/>
      <c r="L2488" s="118"/>
    </row>
    <row r="2489" spans="11:12">
      <c r="K2489" s="118"/>
      <c r="L2489" s="118"/>
    </row>
    <row r="2490" spans="11:12">
      <c r="K2490" s="118"/>
      <c r="L2490" s="118"/>
    </row>
    <row r="2491" spans="11:12">
      <c r="K2491" s="118"/>
      <c r="L2491" s="118"/>
    </row>
    <row r="2492" spans="11:12">
      <c r="K2492" s="118"/>
      <c r="L2492" s="118"/>
    </row>
    <row r="2493" spans="11:12">
      <c r="K2493" s="118"/>
      <c r="L2493" s="118"/>
    </row>
    <row r="2494" spans="11:12">
      <c r="K2494" s="118"/>
      <c r="L2494" s="118"/>
    </row>
    <row r="2495" spans="11:12">
      <c r="K2495" s="118"/>
      <c r="L2495" s="118"/>
    </row>
    <row r="2496" spans="11:12">
      <c r="K2496" s="118"/>
      <c r="L2496" s="118"/>
    </row>
    <row r="2497" spans="11:12">
      <c r="K2497" s="118"/>
      <c r="L2497" s="118"/>
    </row>
    <row r="2498" spans="11:12">
      <c r="K2498" s="118"/>
      <c r="L2498" s="118"/>
    </row>
    <row r="2499" spans="11:12">
      <c r="K2499" s="118"/>
      <c r="L2499" s="118"/>
    </row>
    <row r="2500" spans="11:12">
      <c r="K2500" s="118"/>
      <c r="L2500" s="118"/>
    </row>
    <row r="2501" spans="11:12">
      <c r="K2501" s="118"/>
      <c r="L2501" s="118"/>
    </row>
    <row r="2502" spans="11:12">
      <c r="K2502" s="118"/>
      <c r="L2502" s="118"/>
    </row>
    <row r="2503" spans="11:12">
      <c r="K2503" s="118"/>
      <c r="L2503" s="118"/>
    </row>
    <row r="2504" spans="11:12">
      <c r="K2504" s="118"/>
      <c r="L2504" s="118"/>
    </row>
    <row r="2505" spans="11:12">
      <c r="K2505" s="118"/>
      <c r="L2505" s="118"/>
    </row>
    <row r="2506" spans="11:12">
      <c r="K2506" s="118"/>
      <c r="L2506" s="118"/>
    </row>
    <row r="2507" spans="11:12">
      <c r="K2507" s="118"/>
      <c r="L2507" s="118"/>
    </row>
    <row r="2508" spans="11:12">
      <c r="K2508" s="118"/>
      <c r="L2508" s="118"/>
    </row>
    <row r="2509" spans="11:12">
      <c r="K2509" s="118"/>
      <c r="L2509" s="118"/>
    </row>
    <row r="2510" spans="11:12">
      <c r="K2510" s="118"/>
      <c r="L2510" s="118"/>
    </row>
    <row r="2511" spans="11:12">
      <c r="K2511" s="118"/>
      <c r="L2511" s="118"/>
    </row>
    <row r="2512" spans="11:12">
      <c r="K2512" s="118"/>
      <c r="L2512" s="118"/>
    </row>
    <row r="2513" spans="11:12">
      <c r="K2513" s="118"/>
      <c r="L2513" s="118"/>
    </row>
    <row r="2514" spans="11:12">
      <c r="K2514" s="118"/>
      <c r="L2514" s="118"/>
    </row>
    <row r="2515" spans="11:12">
      <c r="K2515" s="118"/>
      <c r="L2515" s="118"/>
    </row>
    <row r="2516" spans="11:12">
      <c r="K2516" s="118"/>
      <c r="L2516" s="118"/>
    </row>
    <row r="2517" spans="11:12">
      <c r="K2517" s="118"/>
      <c r="L2517" s="118"/>
    </row>
    <row r="2518" spans="11:12">
      <c r="K2518" s="118"/>
      <c r="L2518" s="118"/>
    </row>
    <row r="2519" spans="11:12">
      <c r="K2519" s="118"/>
      <c r="L2519" s="118"/>
    </row>
    <row r="2520" spans="11:12">
      <c r="K2520" s="118"/>
      <c r="L2520" s="118"/>
    </row>
    <row r="2521" spans="11:12">
      <c r="K2521" s="118"/>
      <c r="L2521" s="118"/>
    </row>
    <row r="2522" spans="11:12">
      <c r="K2522" s="118"/>
      <c r="L2522" s="118"/>
    </row>
    <row r="2523" spans="11:12">
      <c r="K2523" s="118"/>
      <c r="L2523" s="118"/>
    </row>
    <row r="2524" spans="11:12">
      <c r="K2524" s="118"/>
      <c r="L2524" s="118"/>
    </row>
    <row r="2525" spans="11:12">
      <c r="K2525" s="118"/>
      <c r="L2525" s="118"/>
    </row>
    <row r="2526" spans="11:12">
      <c r="K2526" s="118"/>
      <c r="L2526" s="118"/>
    </row>
    <row r="2527" spans="11:12">
      <c r="K2527" s="118"/>
      <c r="L2527" s="118"/>
    </row>
    <row r="2528" spans="11:12">
      <c r="K2528" s="118"/>
      <c r="L2528" s="118"/>
    </row>
    <row r="2529" spans="11:12">
      <c r="K2529" s="118"/>
      <c r="L2529" s="118"/>
    </row>
    <row r="2530" spans="11:12">
      <c r="K2530" s="118"/>
      <c r="L2530" s="118"/>
    </row>
    <row r="2531" spans="11:12">
      <c r="K2531" s="118"/>
      <c r="L2531" s="118"/>
    </row>
    <row r="2532" spans="11:12">
      <c r="K2532" s="118"/>
      <c r="L2532" s="118"/>
    </row>
    <row r="2533" spans="11:12">
      <c r="K2533" s="118"/>
      <c r="L2533" s="118"/>
    </row>
    <row r="2534" spans="11:12">
      <c r="K2534" s="118"/>
      <c r="L2534" s="118"/>
    </row>
    <row r="2535" spans="11:12">
      <c r="K2535" s="118"/>
      <c r="L2535" s="118"/>
    </row>
    <row r="2536" spans="11:12">
      <c r="K2536" s="118"/>
      <c r="L2536" s="118"/>
    </row>
    <row r="2537" spans="11:12">
      <c r="K2537" s="118"/>
      <c r="L2537" s="118"/>
    </row>
    <row r="2538" spans="11:12">
      <c r="K2538" s="118"/>
      <c r="L2538" s="118"/>
    </row>
    <row r="2539" spans="11:12">
      <c r="K2539" s="118"/>
      <c r="L2539" s="118"/>
    </row>
    <row r="2540" spans="11:12">
      <c r="K2540" s="118"/>
      <c r="L2540" s="118"/>
    </row>
    <row r="2541" spans="11:12">
      <c r="K2541" s="118"/>
      <c r="L2541" s="118"/>
    </row>
    <row r="2542" spans="11:12">
      <c r="K2542" s="118"/>
      <c r="L2542" s="118"/>
    </row>
    <row r="2543" spans="11:12">
      <c r="K2543" s="118"/>
      <c r="L2543" s="118"/>
    </row>
    <row r="2544" spans="11:12">
      <c r="K2544" s="118"/>
      <c r="L2544" s="118"/>
    </row>
    <row r="2545" spans="11:12">
      <c r="K2545" s="118"/>
      <c r="L2545" s="118"/>
    </row>
    <row r="2546" spans="11:12">
      <c r="K2546" s="118"/>
      <c r="L2546" s="118"/>
    </row>
    <row r="2547" spans="11:12">
      <c r="K2547" s="118"/>
      <c r="L2547" s="118"/>
    </row>
    <row r="2548" spans="11:12">
      <c r="K2548" s="118"/>
      <c r="L2548" s="118"/>
    </row>
    <row r="2549" spans="11:12">
      <c r="K2549" s="118"/>
      <c r="L2549" s="118"/>
    </row>
    <row r="2550" spans="11:12">
      <c r="K2550" s="118"/>
      <c r="L2550" s="118"/>
    </row>
    <row r="2551" spans="11:12">
      <c r="K2551" s="118"/>
      <c r="L2551" s="118"/>
    </row>
    <row r="2552" spans="11:12">
      <c r="K2552" s="118"/>
      <c r="L2552" s="118"/>
    </row>
    <row r="2553" spans="11:12">
      <c r="K2553" s="118"/>
      <c r="L2553" s="118"/>
    </row>
    <row r="2554" spans="11:12">
      <c r="K2554" s="118"/>
      <c r="L2554" s="118"/>
    </row>
    <row r="2555" spans="11:12">
      <c r="K2555" s="118"/>
      <c r="L2555" s="118"/>
    </row>
    <row r="2556" spans="11:12">
      <c r="K2556" s="118"/>
      <c r="L2556" s="118"/>
    </row>
    <row r="2557" spans="11:12">
      <c r="K2557" s="118"/>
      <c r="L2557" s="118"/>
    </row>
    <row r="2558" spans="11:12">
      <c r="K2558" s="118"/>
      <c r="L2558" s="118"/>
    </row>
    <row r="2559" spans="11:12">
      <c r="K2559" s="118"/>
      <c r="L2559" s="118"/>
    </row>
    <row r="2560" spans="11:12">
      <c r="K2560" s="118"/>
      <c r="L2560" s="118"/>
    </row>
    <row r="2561" spans="11:12">
      <c r="K2561" s="118"/>
      <c r="L2561" s="118"/>
    </row>
    <row r="2562" spans="11:12">
      <c r="K2562" s="118"/>
      <c r="L2562" s="118"/>
    </row>
    <row r="2563" spans="11:12">
      <c r="K2563" s="118"/>
      <c r="L2563" s="118"/>
    </row>
    <row r="2564" spans="11:12">
      <c r="K2564" s="118"/>
      <c r="L2564" s="118"/>
    </row>
    <row r="2565" spans="11:12">
      <c r="K2565" s="118"/>
      <c r="L2565" s="118"/>
    </row>
    <row r="2566" spans="11:12">
      <c r="K2566" s="118"/>
      <c r="L2566" s="118"/>
    </row>
    <row r="2567" spans="11:12">
      <c r="K2567" s="118"/>
      <c r="L2567" s="118"/>
    </row>
    <row r="2568" spans="11:12">
      <c r="K2568" s="118"/>
      <c r="L2568" s="118"/>
    </row>
    <row r="2569" spans="11:12">
      <c r="K2569" s="118"/>
      <c r="L2569" s="118"/>
    </row>
    <row r="2570" spans="11:12">
      <c r="K2570" s="118"/>
      <c r="L2570" s="118"/>
    </row>
    <row r="2571" spans="11:12">
      <c r="K2571" s="118"/>
      <c r="L2571" s="118"/>
    </row>
    <row r="2572" spans="11:12">
      <c r="K2572" s="118"/>
      <c r="L2572" s="118"/>
    </row>
    <row r="2573" spans="11:12">
      <c r="K2573" s="118"/>
      <c r="L2573" s="118"/>
    </row>
    <row r="2574" spans="11:12">
      <c r="K2574" s="118"/>
      <c r="L2574" s="118"/>
    </row>
    <row r="2575" spans="11:12">
      <c r="K2575" s="118"/>
      <c r="L2575" s="118"/>
    </row>
    <row r="2576" spans="11:12">
      <c r="K2576" s="118"/>
      <c r="L2576" s="118"/>
    </row>
    <row r="2577" spans="11:12">
      <c r="K2577" s="118"/>
      <c r="L2577" s="118"/>
    </row>
    <row r="2578" spans="11:12">
      <c r="K2578" s="118"/>
      <c r="L2578" s="118"/>
    </row>
    <row r="2579" spans="11:12">
      <c r="K2579" s="118"/>
      <c r="L2579" s="118"/>
    </row>
    <row r="2580" spans="11:12">
      <c r="K2580" s="118"/>
      <c r="L2580" s="118"/>
    </row>
    <row r="2581" spans="11:12">
      <c r="K2581" s="118"/>
      <c r="L2581" s="118"/>
    </row>
    <row r="2582" spans="11:12">
      <c r="K2582" s="118"/>
      <c r="L2582" s="118"/>
    </row>
    <row r="2583" spans="11:12">
      <c r="K2583" s="118"/>
      <c r="L2583" s="118"/>
    </row>
    <row r="2584" spans="11:12">
      <c r="K2584" s="118"/>
      <c r="L2584" s="118"/>
    </row>
    <row r="2585" spans="11:12">
      <c r="K2585" s="118"/>
      <c r="L2585" s="118"/>
    </row>
    <row r="2586" spans="11:12">
      <c r="K2586" s="118"/>
      <c r="L2586" s="118"/>
    </row>
    <row r="2587" spans="11:12">
      <c r="K2587" s="118"/>
      <c r="L2587" s="118"/>
    </row>
    <row r="2588" spans="11:12">
      <c r="K2588" s="118"/>
      <c r="L2588" s="118"/>
    </row>
    <row r="2589" spans="11:12">
      <c r="K2589" s="118"/>
      <c r="L2589" s="118"/>
    </row>
    <row r="2590" spans="11:12">
      <c r="K2590" s="118"/>
      <c r="L2590" s="118"/>
    </row>
    <row r="2591" spans="11:12">
      <c r="K2591" s="118"/>
      <c r="L2591" s="118"/>
    </row>
    <row r="2592" spans="11:12">
      <c r="K2592" s="118"/>
      <c r="L2592" s="118"/>
    </row>
    <row r="2593" spans="11:12">
      <c r="K2593" s="118"/>
      <c r="L2593" s="118"/>
    </row>
    <row r="2594" spans="11:12">
      <c r="K2594" s="118"/>
      <c r="L2594" s="118"/>
    </row>
    <row r="2595" spans="11:12">
      <c r="K2595" s="118"/>
      <c r="L2595" s="118"/>
    </row>
    <row r="2596" spans="11:12">
      <c r="K2596" s="118"/>
      <c r="L2596" s="118"/>
    </row>
    <row r="2597" spans="11:12">
      <c r="K2597" s="118"/>
      <c r="L2597" s="118"/>
    </row>
    <row r="2598" spans="11:12">
      <c r="K2598" s="118"/>
      <c r="L2598" s="118"/>
    </row>
    <row r="2599" spans="11:12">
      <c r="K2599" s="118"/>
      <c r="L2599" s="118"/>
    </row>
    <row r="2600" spans="11:12">
      <c r="K2600" s="118"/>
      <c r="L2600" s="118"/>
    </row>
    <row r="2601" spans="11:12">
      <c r="K2601" s="118"/>
      <c r="L2601" s="118"/>
    </row>
    <row r="2602" spans="11:12">
      <c r="K2602" s="118"/>
      <c r="L2602" s="118"/>
    </row>
    <row r="2603" spans="11:12">
      <c r="K2603" s="118"/>
      <c r="L2603" s="118"/>
    </row>
    <row r="2604" spans="11:12">
      <c r="K2604" s="118"/>
      <c r="L2604" s="118"/>
    </row>
    <row r="2605" spans="11:12">
      <c r="K2605" s="118"/>
      <c r="L2605" s="118"/>
    </row>
    <row r="2606" spans="11:12">
      <c r="K2606" s="118"/>
      <c r="L2606" s="118"/>
    </row>
    <row r="2607" spans="11:12">
      <c r="K2607" s="118"/>
      <c r="L2607" s="118"/>
    </row>
    <row r="2608" spans="11:12">
      <c r="K2608" s="118"/>
      <c r="L2608" s="118"/>
    </row>
    <row r="2609" spans="11:12">
      <c r="K2609" s="118"/>
      <c r="L2609" s="118"/>
    </row>
    <row r="2610" spans="11:12">
      <c r="K2610" s="118"/>
      <c r="L2610" s="118"/>
    </row>
    <row r="2611" spans="11:12">
      <c r="K2611" s="118"/>
      <c r="L2611" s="118"/>
    </row>
    <row r="2612" spans="11:12">
      <c r="K2612" s="118"/>
      <c r="L2612" s="118"/>
    </row>
    <row r="2613" spans="11:12">
      <c r="K2613" s="118"/>
      <c r="L2613" s="118"/>
    </row>
    <row r="2614" spans="11:12">
      <c r="K2614" s="118"/>
      <c r="L2614" s="118"/>
    </row>
    <row r="2615" spans="11:12">
      <c r="K2615" s="118"/>
      <c r="L2615" s="118"/>
    </row>
    <row r="2616" spans="11:12">
      <c r="K2616" s="118"/>
      <c r="L2616" s="118"/>
    </row>
    <row r="2617" spans="11:12">
      <c r="K2617" s="118"/>
      <c r="L2617" s="118"/>
    </row>
    <row r="2618" spans="11:12">
      <c r="K2618" s="118"/>
      <c r="L2618" s="118"/>
    </row>
    <row r="2619" spans="11:12">
      <c r="K2619" s="118"/>
      <c r="L2619" s="118"/>
    </row>
    <row r="2620" spans="11:12">
      <c r="K2620" s="118"/>
      <c r="L2620" s="118"/>
    </row>
    <row r="2621" spans="11:12">
      <c r="K2621" s="118"/>
      <c r="L2621" s="118"/>
    </row>
    <row r="2622" spans="11:12">
      <c r="K2622" s="118"/>
      <c r="L2622" s="118"/>
    </row>
    <row r="2623" spans="11:12">
      <c r="K2623" s="118"/>
      <c r="L2623" s="118"/>
    </row>
    <row r="2624" spans="11:12">
      <c r="K2624" s="118"/>
      <c r="L2624" s="118"/>
    </row>
    <row r="2625" spans="11:12">
      <c r="K2625" s="118"/>
      <c r="L2625" s="118"/>
    </row>
    <row r="2626" spans="11:12">
      <c r="K2626" s="118"/>
      <c r="L2626" s="118"/>
    </row>
    <row r="2627" spans="11:12">
      <c r="K2627" s="118"/>
      <c r="L2627" s="118"/>
    </row>
    <row r="2628" spans="11:12">
      <c r="K2628" s="118"/>
      <c r="L2628" s="118"/>
    </row>
    <row r="2629" spans="11:12">
      <c r="K2629" s="118"/>
      <c r="L2629" s="118"/>
    </row>
    <row r="2630" spans="11:12">
      <c r="K2630" s="118"/>
      <c r="L2630" s="118"/>
    </row>
    <row r="2631" spans="11:12">
      <c r="K2631" s="118"/>
      <c r="L2631" s="118"/>
    </row>
    <row r="2632" spans="11:12">
      <c r="K2632" s="118"/>
      <c r="L2632" s="118"/>
    </row>
    <row r="2633" spans="11:12">
      <c r="K2633" s="118"/>
      <c r="L2633" s="118"/>
    </row>
    <row r="2634" spans="11:12">
      <c r="K2634" s="118"/>
      <c r="L2634" s="118"/>
    </row>
    <row r="2635" spans="11:12">
      <c r="K2635" s="118"/>
      <c r="L2635" s="118"/>
    </row>
    <row r="2636" spans="11:12">
      <c r="K2636" s="118"/>
      <c r="L2636" s="118"/>
    </row>
    <row r="2637" spans="11:12">
      <c r="K2637" s="118"/>
      <c r="L2637" s="118"/>
    </row>
    <row r="2638" spans="11:12">
      <c r="K2638" s="118"/>
      <c r="L2638" s="118"/>
    </row>
    <row r="2639" spans="11:12">
      <c r="K2639" s="118"/>
      <c r="L2639" s="118"/>
    </row>
    <row r="2640" spans="11:12">
      <c r="K2640" s="118"/>
      <c r="L2640" s="118"/>
    </row>
    <row r="2641" spans="11:12">
      <c r="K2641" s="118"/>
      <c r="L2641" s="118"/>
    </row>
    <row r="2642" spans="11:12">
      <c r="K2642" s="118"/>
      <c r="L2642" s="118"/>
    </row>
    <row r="2643" spans="11:12">
      <c r="K2643" s="118"/>
      <c r="L2643" s="118"/>
    </row>
    <row r="2644" spans="11:12">
      <c r="K2644" s="118"/>
      <c r="L2644" s="118"/>
    </row>
    <row r="2645" spans="11:12">
      <c r="K2645" s="118"/>
      <c r="L2645" s="118"/>
    </row>
    <row r="2646" spans="11:12">
      <c r="K2646" s="118"/>
      <c r="L2646" s="118"/>
    </row>
    <row r="2647" spans="11:12">
      <c r="K2647" s="118"/>
      <c r="L2647" s="118"/>
    </row>
    <row r="2648" spans="11:12">
      <c r="K2648" s="118"/>
      <c r="L2648" s="118"/>
    </row>
    <row r="2649" spans="11:12">
      <c r="K2649" s="118"/>
      <c r="L2649" s="118"/>
    </row>
    <row r="2650" spans="11:12">
      <c r="K2650" s="118"/>
      <c r="L2650" s="118"/>
    </row>
    <row r="2651" spans="11:12">
      <c r="K2651" s="118"/>
      <c r="L2651" s="118"/>
    </row>
    <row r="2652" spans="11:12">
      <c r="K2652" s="118"/>
      <c r="L2652" s="118"/>
    </row>
    <row r="2653" spans="11:12">
      <c r="K2653" s="118"/>
      <c r="L2653" s="118"/>
    </row>
    <row r="2654" spans="11:12">
      <c r="K2654" s="118"/>
      <c r="L2654" s="118"/>
    </row>
    <row r="2655" spans="11:12">
      <c r="K2655" s="118"/>
      <c r="L2655" s="118"/>
    </row>
    <row r="2656" spans="11:12">
      <c r="K2656" s="118"/>
      <c r="L2656" s="118"/>
    </row>
    <row r="2657" spans="11:12">
      <c r="K2657" s="118"/>
      <c r="L2657" s="118"/>
    </row>
    <row r="2658" spans="11:12">
      <c r="K2658" s="118"/>
      <c r="L2658" s="118"/>
    </row>
    <row r="2659" spans="11:12">
      <c r="K2659" s="118"/>
      <c r="L2659" s="118"/>
    </row>
    <row r="2660" spans="11:12">
      <c r="K2660" s="118"/>
      <c r="L2660" s="118"/>
    </row>
    <row r="2661" spans="11:12">
      <c r="K2661" s="118"/>
      <c r="L2661" s="118"/>
    </row>
    <row r="2662" spans="11:12">
      <c r="K2662" s="118"/>
      <c r="L2662" s="118"/>
    </row>
    <row r="2663" spans="11:12">
      <c r="K2663" s="118"/>
      <c r="L2663" s="118"/>
    </row>
    <row r="2664" spans="11:12">
      <c r="K2664" s="118"/>
      <c r="L2664" s="118"/>
    </row>
    <row r="2665" spans="11:12">
      <c r="K2665" s="118"/>
      <c r="L2665" s="118"/>
    </row>
    <row r="2666" spans="11:12">
      <c r="K2666" s="118"/>
      <c r="L2666" s="118"/>
    </row>
    <row r="2667" spans="11:12">
      <c r="K2667" s="118"/>
      <c r="L2667" s="118"/>
    </row>
    <row r="2668" spans="11:12">
      <c r="K2668" s="118"/>
      <c r="L2668" s="118"/>
    </row>
    <row r="2669" spans="11:12">
      <c r="K2669" s="118"/>
      <c r="L2669" s="118"/>
    </row>
    <row r="2670" spans="11:12">
      <c r="K2670" s="118"/>
      <c r="L2670" s="118"/>
    </row>
    <row r="2671" spans="11:12">
      <c r="K2671" s="118"/>
      <c r="L2671" s="118"/>
    </row>
    <row r="2672" spans="11:12">
      <c r="K2672" s="118"/>
      <c r="L2672" s="118"/>
    </row>
    <row r="2673" spans="11:12">
      <c r="K2673" s="118"/>
      <c r="L2673" s="118"/>
    </row>
    <row r="2674" spans="11:12">
      <c r="K2674" s="118"/>
      <c r="L2674" s="118"/>
    </row>
    <row r="2675" spans="11:12">
      <c r="K2675" s="118"/>
      <c r="L2675" s="118"/>
    </row>
    <row r="2676" spans="11:12">
      <c r="K2676" s="118"/>
      <c r="L2676" s="118"/>
    </row>
    <row r="2677" spans="11:12">
      <c r="K2677" s="118"/>
      <c r="L2677" s="118"/>
    </row>
    <row r="2678" spans="11:12">
      <c r="K2678" s="118"/>
      <c r="L2678" s="118"/>
    </row>
    <row r="2679" spans="11:12">
      <c r="K2679" s="118"/>
      <c r="L2679" s="118"/>
    </row>
    <row r="2680" spans="11:12">
      <c r="K2680" s="118"/>
      <c r="L2680" s="118"/>
    </row>
    <row r="2681" spans="11:12">
      <c r="K2681" s="118"/>
      <c r="L2681" s="118"/>
    </row>
    <row r="2682" spans="11:12">
      <c r="K2682" s="118"/>
      <c r="L2682" s="118"/>
    </row>
    <row r="2683" spans="11:12">
      <c r="K2683" s="118"/>
      <c r="L2683" s="118"/>
    </row>
    <row r="2684" spans="11:12">
      <c r="K2684" s="118"/>
      <c r="L2684" s="118"/>
    </row>
    <row r="2685" spans="11:12">
      <c r="K2685" s="118"/>
      <c r="L2685" s="118"/>
    </row>
    <row r="2686" spans="11:12">
      <c r="K2686" s="118"/>
      <c r="L2686" s="118"/>
    </row>
    <row r="2687" spans="11:12">
      <c r="K2687" s="118"/>
      <c r="L2687" s="118"/>
    </row>
    <row r="2688" spans="11:12">
      <c r="K2688" s="118"/>
      <c r="L2688" s="118"/>
    </row>
    <row r="2689" spans="11:12">
      <c r="K2689" s="118"/>
      <c r="L2689" s="118"/>
    </row>
    <row r="2690" spans="11:12">
      <c r="K2690" s="118"/>
      <c r="L2690" s="118"/>
    </row>
    <row r="2691" spans="11:12">
      <c r="K2691" s="118"/>
      <c r="L2691" s="118"/>
    </row>
    <row r="2692" spans="11:12">
      <c r="K2692" s="118"/>
      <c r="L2692" s="118"/>
    </row>
    <row r="2693" spans="11:12">
      <c r="K2693" s="118"/>
      <c r="L2693" s="118"/>
    </row>
    <row r="2694" spans="11:12">
      <c r="K2694" s="118"/>
      <c r="L2694" s="118"/>
    </row>
    <row r="2695" spans="11:12">
      <c r="K2695" s="118"/>
      <c r="L2695" s="118"/>
    </row>
    <row r="2696" spans="11:12">
      <c r="K2696" s="118"/>
      <c r="L2696" s="118"/>
    </row>
    <row r="2697" spans="11:12">
      <c r="K2697" s="118"/>
      <c r="L2697" s="118"/>
    </row>
    <row r="2698" spans="11:12">
      <c r="K2698" s="118"/>
      <c r="L2698" s="118"/>
    </row>
    <row r="2699" spans="11:12">
      <c r="K2699" s="118"/>
      <c r="L2699" s="118"/>
    </row>
    <row r="2700" spans="11:12">
      <c r="K2700" s="118"/>
      <c r="L2700" s="118"/>
    </row>
    <row r="2701" spans="11:12">
      <c r="K2701" s="118"/>
      <c r="L2701" s="118"/>
    </row>
    <row r="2702" spans="11:12">
      <c r="K2702" s="118"/>
      <c r="L2702" s="118"/>
    </row>
    <row r="2703" spans="11:12">
      <c r="K2703" s="118"/>
      <c r="L2703" s="118"/>
    </row>
    <row r="2704" spans="11:12">
      <c r="K2704" s="118"/>
      <c r="L2704" s="118"/>
    </row>
    <row r="2705" spans="11:12">
      <c r="K2705" s="118"/>
      <c r="L2705" s="118"/>
    </row>
    <row r="2706" spans="11:12">
      <c r="K2706" s="118"/>
      <c r="L2706" s="118"/>
    </row>
    <row r="2707" spans="11:12">
      <c r="K2707" s="118"/>
      <c r="L2707" s="118"/>
    </row>
    <row r="2708" spans="11:12">
      <c r="K2708" s="118"/>
      <c r="L2708" s="118"/>
    </row>
    <row r="2709" spans="11:12">
      <c r="K2709" s="118"/>
      <c r="L2709" s="118"/>
    </row>
    <row r="2710" spans="11:12">
      <c r="K2710" s="118"/>
      <c r="L2710" s="118"/>
    </row>
    <row r="2711" spans="11:12">
      <c r="K2711" s="118"/>
      <c r="L2711" s="118"/>
    </row>
    <row r="2712" spans="11:12">
      <c r="K2712" s="118"/>
      <c r="L2712" s="118"/>
    </row>
    <row r="2713" spans="11:12">
      <c r="K2713" s="118"/>
      <c r="L2713" s="118"/>
    </row>
    <row r="2714" spans="11:12">
      <c r="K2714" s="118"/>
      <c r="L2714" s="118"/>
    </row>
    <row r="2715" spans="11:12">
      <c r="K2715" s="118"/>
      <c r="L2715" s="118"/>
    </row>
    <row r="2716" spans="11:12">
      <c r="K2716" s="118"/>
      <c r="L2716" s="118"/>
    </row>
    <row r="2717" spans="11:12">
      <c r="K2717" s="118"/>
      <c r="L2717" s="118"/>
    </row>
    <row r="2718" spans="11:12">
      <c r="K2718" s="118"/>
      <c r="L2718" s="118"/>
    </row>
    <row r="2719" spans="11:12">
      <c r="K2719" s="118"/>
      <c r="L2719" s="118"/>
    </row>
    <row r="2720" spans="11:12">
      <c r="K2720" s="118"/>
      <c r="L2720" s="118"/>
    </row>
    <row r="2721" spans="11:12">
      <c r="K2721" s="118"/>
      <c r="L2721" s="118"/>
    </row>
    <row r="2722" spans="11:12">
      <c r="K2722" s="118"/>
      <c r="L2722" s="118"/>
    </row>
    <row r="2723" spans="11:12">
      <c r="K2723" s="118"/>
      <c r="L2723" s="118"/>
    </row>
    <row r="2724" spans="11:12">
      <c r="K2724" s="118"/>
      <c r="L2724" s="118"/>
    </row>
    <row r="2725" spans="11:12">
      <c r="K2725" s="118"/>
      <c r="L2725" s="118"/>
    </row>
    <row r="2726" spans="11:12">
      <c r="K2726" s="118"/>
      <c r="L2726" s="118"/>
    </row>
    <row r="2727" spans="11:12">
      <c r="K2727" s="118"/>
      <c r="L2727" s="118"/>
    </row>
    <row r="2728" spans="11:12">
      <c r="K2728" s="118"/>
      <c r="L2728" s="118"/>
    </row>
    <row r="2729" spans="11:12">
      <c r="K2729" s="118"/>
      <c r="L2729" s="118"/>
    </row>
    <row r="2730" spans="11:12">
      <c r="K2730" s="118"/>
      <c r="L2730" s="118"/>
    </row>
    <row r="2731" spans="11:12">
      <c r="K2731" s="118"/>
      <c r="L2731" s="118"/>
    </row>
    <row r="2732" spans="11:12">
      <c r="K2732" s="118"/>
      <c r="L2732" s="118"/>
    </row>
    <row r="2733" spans="11:12">
      <c r="K2733" s="118"/>
      <c r="L2733" s="118"/>
    </row>
    <row r="2734" spans="11:12">
      <c r="K2734" s="118"/>
      <c r="L2734" s="118"/>
    </row>
    <row r="2735" spans="11:12">
      <c r="K2735" s="118"/>
      <c r="L2735" s="118"/>
    </row>
    <row r="2736" spans="11:12">
      <c r="K2736" s="118"/>
      <c r="L2736" s="118"/>
    </row>
    <row r="2737" spans="11:12">
      <c r="K2737" s="118"/>
      <c r="L2737" s="118"/>
    </row>
    <row r="2738" spans="11:12">
      <c r="K2738" s="118"/>
      <c r="L2738" s="118"/>
    </row>
    <row r="2739" spans="11:12">
      <c r="K2739" s="118"/>
      <c r="L2739" s="118"/>
    </row>
    <row r="2740" spans="11:12">
      <c r="K2740" s="118"/>
      <c r="L2740" s="118"/>
    </row>
    <row r="2741" spans="11:12">
      <c r="K2741" s="118"/>
      <c r="L2741" s="118"/>
    </row>
    <row r="2742" spans="11:12">
      <c r="K2742" s="118"/>
      <c r="L2742" s="118"/>
    </row>
    <row r="2743" spans="11:12">
      <c r="K2743" s="118"/>
      <c r="L2743" s="118"/>
    </row>
    <row r="2744" spans="11:12">
      <c r="K2744" s="118"/>
      <c r="L2744" s="118"/>
    </row>
    <row r="2745" spans="11:12">
      <c r="K2745" s="118"/>
      <c r="L2745" s="118"/>
    </row>
    <row r="2746" spans="11:12">
      <c r="K2746" s="118"/>
      <c r="L2746" s="118"/>
    </row>
    <row r="2747" spans="11:12">
      <c r="K2747" s="118"/>
      <c r="L2747" s="118"/>
    </row>
    <row r="2748" spans="11:12">
      <c r="K2748" s="118"/>
      <c r="L2748" s="118"/>
    </row>
    <row r="2749" spans="11:12">
      <c r="K2749" s="118"/>
      <c r="L2749" s="118"/>
    </row>
    <row r="2750" spans="11:12">
      <c r="K2750" s="118"/>
      <c r="L2750" s="118"/>
    </row>
    <row r="2751" spans="11:12">
      <c r="K2751" s="118"/>
      <c r="L2751" s="118"/>
    </row>
    <row r="2752" spans="11:12">
      <c r="K2752" s="118"/>
      <c r="L2752" s="118"/>
    </row>
    <row r="2753" spans="11:12">
      <c r="K2753" s="118"/>
      <c r="L2753" s="118"/>
    </row>
    <row r="2754" spans="11:12">
      <c r="K2754" s="118"/>
      <c r="L2754" s="118"/>
    </row>
    <row r="2755" spans="11:12">
      <c r="K2755" s="118"/>
      <c r="L2755" s="118"/>
    </row>
    <row r="2756" spans="11:12">
      <c r="K2756" s="118"/>
      <c r="L2756" s="118"/>
    </row>
    <row r="2757" spans="11:12">
      <c r="K2757" s="118"/>
      <c r="L2757" s="118"/>
    </row>
    <row r="2758" spans="11:12">
      <c r="K2758" s="118"/>
      <c r="L2758" s="118"/>
    </row>
    <row r="2759" spans="11:12">
      <c r="K2759" s="118"/>
      <c r="L2759" s="118"/>
    </row>
    <row r="2760" spans="11:12">
      <c r="K2760" s="118"/>
      <c r="L2760" s="118"/>
    </row>
    <row r="2761" spans="11:12">
      <c r="K2761" s="118"/>
      <c r="L2761" s="118"/>
    </row>
    <row r="2762" spans="11:12">
      <c r="K2762" s="118"/>
      <c r="L2762" s="118"/>
    </row>
    <row r="2763" spans="11:12">
      <c r="K2763" s="118"/>
      <c r="L2763" s="118"/>
    </row>
    <row r="2764" spans="11:12">
      <c r="K2764" s="118"/>
      <c r="L2764" s="118"/>
    </row>
    <row r="2765" spans="11:12">
      <c r="K2765" s="118"/>
      <c r="L2765" s="118"/>
    </row>
    <row r="2766" spans="11:12">
      <c r="K2766" s="118"/>
      <c r="L2766" s="118"/>
    </row>
    <row r="2767" spans="11:12">
      <c r="K2767" s="118"/>
      <c r="L2767" s="118"/>
    </row>
    <row r="2768" spans="11:12">
      <c r="K2768" s="118"/>
      <c r="L2768" s="118"/>
    </row>
    <row r="2769" spans="11:12">
      <c r="K2769" s="118"/>
      <c r="L2769" s="118"/>
    </row>
    <row r="2770" spans="11:12">
      <c r="K2770" s="118"/>
      <c r="L2770" s="118"/>
    </row>
    <row r="2771" spans="11:12">
      <c r="K2771" s="118"/>
      <c r="L2771" s="118"/>
    </row>
    <row r="2772" spans="11:12">
      <c r="K2772" s="118"/>
      <c r="L2772" s="118"/>
    </row>
    <row r="2773" spans="11:12">
      <c r="K2773" s="118"/>
      <c r="L2773" s="118"/>
    </row>
    <row r="2774" spans="11:12">
      <c r="K2774" s="118"/>
      <c r="L2774" s="118"/>
    </row>
    <row r="2775" spans="11:12">
      <c r="K2775" s="118"/>
      <c r="L2775" s="118"/>
    </row>
    <row r="2776" spans="11:12">
      <c r="K2776" s="118"/>
      <c r="L2776" s="118"/>
    </row>
    <row r="2777" spans="11:12">
      <c r="K2777" s="118"/>
      <c r="L2777" s="118"/>
    </row>
    <row r="2778" spans="11:12">
      <c r="K2778" s="118"/>
      <c r="L2778" s="118"/>
    </row>
    <row r="2779" spans="11:12">
      <c r="K2779" s="118"/>
      <c r="L2779" s="118"/>
    </row>
    <row r="2780" spans="11:12">
      <c r="K2780" s="118"/>
      <c r="L2780" s="118"/>
    </row>
    <row r="2781" spans="11:12">
      <c r="K2781" s="118"/>
      <c r="L2781" s="118"/>
    </row>
    <row r="2782" spans="11:12">
      <c r="K2782" s="118"/>
      <c r="L2782" s="118"/>
    </row>
    <row r="2783" spans="11:12">
      <c r="K2783" s="118"/>
      <c r="L2783" s="118"/>
    </row>
    <row r="2784" spans="11:12">
      <c r="K2784" s="118"/>
      <c r="L2784" s="118"/>
    </row>
    <row r="2785" spans="11:12">
      <c r="K2785" s="118"/>
      <c r="L2785" s="118"/>
    </row>
    <row r="2786" spans="11:12">
      <c r="K2786" s="118"/>
      <c r="L2786" s="118"/>
    </row>
    <row r="2787" spans="11:12">
      <c r="K2787" s="118"/>
      <c r="L2787" s="118"/>
    </row>
    <row r="2788" spans="11:12">
      <c r="K2788" s="118"/>
      <c r="L2788" s="118"/>
    </row>
    <row r="2789" spans="11:12">
      <c r="K2789" s="118"/>
      <c r="L2789" s="118"/>
    </row>
    <row r="2790" spans="11:12">
      <c r="K2790" s="118"/>
      <c r="L2790" s="118"/>
    </row>
    <row r="2791" spans="11:12">
      <c r="K2791" s="118"/>
      <c r="L2791" s="118"/>
    </row>
    <row r="2792" spans="11:12">
      <c r="K2792" s="118"/>
      <c r="L2792" s="118"/>
    </row>
    <row r="2793" spans="11:12">
      <c r="K2793" s="118"/>
      <c r="L2793" s="118"/>
    </row>
    <row r="2794" spans="11:12">
      <c r="K2794" s="118"/>
      <c r="L2794" s="118"/>
    </row>
    <row r="2795" spans="11:12">
      <c r="K2795" s="118"/>
      <c r="L2795" s="118"/>
    </row>
    <row r="2796" spans="11:12">
      <c r="K2796" s="118"/>
      <c r="L2796" s="118"/>
    </row>
    <row r="2797" spans="11:12">
      <c r="K2797" s="118"/>
      <c r="L2797" s="118"/>
    </row>
    <row r="2798" spans="11:12">
      <c r="K2798" s="118"/>
      <c r="L2798" s="118"/>
    </row>
    <row r="2799" spans="11:12">
      <c r="K2799" s="118"/>
      <c r="L2799" s="118"/>
    </row>
    <row r="2800" spans="11:12">
      <c r="K2800" s="118"/>
      <c r="L2800" s="118"/>
    </row>
    <row r="2801" spans="11:12">
      <c r="K2801" s="118"/>
      <c r="L2801" s="118"/>
    </row>
    <row r="2802" spans="11:12">
      <c r="K2802" s="118"/>
      <c r="L2802" s="118"/>
    </row>
    <row r="2803" spans="11:12">
      <c r="K2803" s="118"/>
      <c r="L2803" s="118"/>
    </row>
    <row r="2804" spans="11:12">
      <c r="K2804" s="118"/>
      <c r="L2804" s="118"/>
    </row>
    <row r="2805" spans="11:12">
      <c r="K2805" s="118"/>
      <c r="L2805" s="118"/>
    </row>
    <row r="2806" spans="11:12">
      <c r="K2806" s="118"/>
      <c r="L2806" s="118"/>
    </row>
    <row r="2807" spans="11:12">
      <c r="K2807" s="118"/>
      <c r="L2807" s="118"/>
    </row>
    <row r="2808" spans="11:12">
      <c r="K2808" s="118"/>
      <c r="L2808" s="118"/>
    </row>
    <row r="2809" spans="11:12">
      <c r="K2809" s="118"/>
      <c r="L2809" s="118"/>
    </row>
    <row r="2810" spans="11:12">
      <c r="K2810" s="118"/>
      <c r="L2810" s="118"/>
    </row>
    <row r="2811" spans="11:12">
      <c r="K2811" s="118"/>
      <c r="L2811" s="118"/>
    </row>
    <row r="2812" spans="11:12">
      <c r="K2812" s="118"/>
      <c r="L2812" s="118"/>
    </row>
    <row r="2813" spans="11:12">
      <c r="K2813" s="118"/>
      <c r="L2813" s="118"/>
    </row>
    <row r="2814" spans="11:12">
      <c r="K2814" s="118"/>
      <c r="L2814" s="118"/>
    </row>
    <row r="2815" spans="11:12">
      <c r="K2815" s="118"/>
      <c r="L2815" s="118"/>
    </row>
    <row r="2816" spans="11:12">
      <c r="K2816" s="118"/>
      <c r="L2816" s="118"/>
    </row>
    <row r="2817" spans="11:12">
      <c r="K2817" s="118"/>
      <c r="L2817" s="118"/>
    </row>
    <row r="2818" spans="11:12">
      <c r="K2818" s="118"/>
      <c r="L2818" s="118"/>
    </row>
    <row r="2819" spans="11:12">
      <c r="K2819" s="118"/>
      <c r="L2819" s="118"/>
    </row>
    <row r="2820" spans="11:12">
      <c r="K2820" s="118"/>
      <c r="L2820" s="118"/>
    </row>
    <row r="2821" spans="11:12">
      <c r="K2821" s="118"/>
      <c r="L2821" s="118"/>
    </row>
    <row r="2822" spans="11:12">
      <c r="K2822" s="118"/>
      <c r="L2822" s="118"/>
    </row>
    <row r="2823" spans="11:12">
      <c r="K2823" s="118"/>
      <c r="L2823" s="118"/>
    </row>
    <row r="2824" spans="11:12">
      <c r="K2824" s="118"/>
      <c r="L2824" s="118"/>
    </row>
    <row r="2825" spans="11:12">
      <c r="K2825" s="118"/>
      <c r="L2825" s="118"/>
    </row>
    <row r="2826" spans="11:12">
      <c r="K2826" s="118"/>
      <c r="L2826" s="118"/>
    </row>
    <row r="2827" spans="11:12">
      <c r="K2827" s="118"/>
      <c r="L2827" s="118"/>
    </row>
    <row r="2828" spans="11:12">
      <c r="K2828" s="118"/>
      <c r="L2828" s="118"/>
    </row>
    <row r="2829" spans="11:12">
      <c r="K2829" s="118"/>
      <c r="L2829" s="118"/>
    </row>
    <row r="2830" spans="11:12">
      <c r="K2830" s="118"/>
      <c r="L2830" s="118"/>
    </row>
    <row r="2831" spans="11:12">
      <c r="K2831" s="118"/>
      <c r="L2831" s="118"/>
    </row>
    <row r="2832" spans="11:12">
      <c r="K2832" s="118"/>
      <c r="L2832" s="118"/>
    </row>
    <row r="2833" spans="11:12">
      <c r="K2833" s="118"/>
      <c r="L2833" s="118"/>
    </row>
    <row r="2834" spans="11:12">
      <c r="K2834" s="118"/>
      <c r="L2834" s="118"/>
    </row>
    <row r="2835" spans="11:12">
      <c r="K2835" s="118"/>
      <c r="L2835" s="118"/>
    </row>
    <row r="2836" spans="11:12">
      <c r="K2836" s="118"/>
      <c r="L2836" s="118"/>
    </row>
    <row r="2837" spans="11:12">
      <c r="K2837" s="118"/>
      <c r="L2837" s="118"/>
    </row>
    <row r="2838" spans="11:12">
      <c r="K2838" s="118"/>
      <c r="L2838" s="118"/>
    </row>
    <row r="2839" spans="11:12">
      <c r="K2839" s="118"/>
      <c r="L2839" s="118"/>
    </row>
    <row r="2840" spans="11:12">
      <c r="K2840" s="118"/>
      <c r="L2840" s="118"/>
    </row>
    <row r="2841" spans="11:12">
      <c r="K2841" s="118"/>
      <c r="L2841" s="118"/>
    </row>
    <row r="2842" spans="11:12">
      <c r="K2842" s="118"/>
      <c r="L2842" s="118"/>
    </row>
    <row r="2843" spans="11:12">
      <c r="K2843" s="118"/>
      <c r="L2843" s="118"/>
    </row>
    <row r="2844" spans="11:12">
      <c r="K2844" s="118"/>
      <c r="L2844" s="118"/>
    </row>
    <row r="2845" spans="11:12">
      <c r="K2845" s="118"/>
      <c r="L2845" s="118"/>
    </row>
    <row r="2846" spans="11:12">
      <c r="K2846" s="118"/>
      <c r="L2846" s="118"/>
    </row>
    <row r="2847" spans="11:12">
      <c r="K2847" s="118"/>
      <c r="L2847" s="118"/>
    </row>
    <row r="2848" spans="11:12">
      <c r="K2848" s="118"/>
      <c r="L2848" s="118"/>
    </row>
    <row r="2849" spans="11:12">
      <c r="K2849" s="118"/>
      <c r="L2849" s="118"/>
    </row>
    <row r="2850" spans="11:12">
      <c r="K2850" s="118"/>
      <c r="L2850" s="118"/>
    </row>
    <row r="2851" spans="11:12">
      <c r="K2851" s="118"/>
      <c r="L2851" s="118"/>
    </row>
    <row r="2852" spans="11:12">
      <c r="K2852" s="118"/>
      <c r="L2852" s="118"/>
    </row>
    <row r="2853" spans="11:12">
      <c r="K2853" s="118"/>
      <c r="L2853" s="118"/>
    </row>
    <row r="2854" spans="11:12">
      <c r="K2854" s="118"/>
      <c r="L2854" s="118"/>
    </row>
    <row r="2855" spans="11:12">
      <c r="K2855" s="118"/>
      <c r="L2855" s="118"/>
    </row>
    <row r="2856" spans="11:12">
      <c r="K2856" s="118"/>
      <c r="L2856" s="118"/>
    </row>
    <row r="2857" spans="11:12">
      <c r="K2857" s="118"/>
      <c r="L2857" s="118"/>
    </row>
    <row r="2858" spans="11:12">
      <c r="K2858" s="118"/>
      <c r="L2858" s="118"/>
    </row>
    <row r="2859" spans="11:12">
      <c r="K2859" s="118"/>
      <c r="L2859" s="118"/>
    </row>
    <row r="2860" spans="11:12">
      <c r="K2860" s="118"/>
      <c r="L2860" s="118"/>
    </row>
    <row r="2861" spans="11:12">
      <c r="K2861" s="118"/>
      <c r="L2861" s="118"/>
    </row>
    <row r="2862" spans="11:12">
      <c r="K2862" s="118"/>
      <c r="L2862" s="118"/>
    </row>
    <row r="2863" spans="11:12">
      <c r="K2863" s="118"/>
      <c r="L2863" s="118"/>
    </row>
    <row r="2864" spans="11:12">
      <c r="K2864" s="118"/>
      <c r="L2864" s="118"/>
    </row>
    <row r="2865" spans="11:12">
      <c r="K2865" s="118"/>
      <c r="L2865" s="118"/>
    </row>
    <row r="2866" spans="11:12">
      <c r="K2866" s="118"/>
      <c r="L2866" s="118"/>
    </row>
    <row r="2867" spans="11:12">
      <c r="K2867" s="118"/>
      <c r="L2867" s="118"/>
    </row>
    <row r="2868" spans="11:12">
      <c r="K2868" s="118"/>
      <c r="L2868" s="118"/>
    </row>
    <row r="2869" spans="11:12">
      <c r="K2869" s="118"/>
      <c r="L2869" s="118"/>
    </row>
    <row r="2870" spans="11:12">
      <c r="K2870" s="118"/>
      <c r="L2870" s="118"/>
    </row>
    <row r="2871" spans="11:12">
      <c r="K2871" s="118"/>
      <c r="L2871" s="118"/>
    </row>
    <row r="2872" spans="11:12">
      <c r="K2872" s="118"/>
      <c r="L2872" s="118"/>
    </row>
    <row r="2873" spans="11:12">
      <c r="K2873" s="118"/>
      <c r="L2873" s="118"/>
    </row>
    <row r="2874" spans="11:12">
      <c r="K2874" s="118"/>
      <c r="L2874" s="118"/>
    </row>
    <row r="2875" spans="11:12">
      <c r="K2875" s="118"/>
      <c r="L2875" s="118"/>
    </row>
    <row r="2876" spans="11:12">
      <c r="K2876" s="118"/>
      <c r="L2876" s="118"/>
    </row>
    <row r="2877" spans="11:12">
      <c r="K2877" s="118"/>
      <c r="L2877" s="118"/>
    </row>
    <row r="2878" spans="11:12">
      <c r="K2878" s="118"/>
      <c r="L2878" s="118"/>
    </row>
    <row r="2879" spans="11:12">
      <c r="K2879" s="118"/>
      <c r="L2879" s="118"/>
    </row>
    <row r="2880" spans="11:12">
      <c r="K2880" s="118"/>
      <c r="L2880" s="118"/>
    </row>
    <row r="2881" spans="11:12">
      <c r="K2881" s="118"/>
      <c r="L2881" s="118"/>
    </row>
    <row r="2882" spans="11:12">
      <c r="K2882" s="118"/>
      <c r="L2882" s="118"/>
    </row>
    <row r="2883" spans="11:12">
      <c r="K2883" s="118"/>
      <c r="L2883" s="118"/>
    </row>
    <row r="2884" spans="11:12">
      <c r="K2884" s="118"/>
      <c r="L2884" s="118"/>
    </row>
    <row r="2885" spans="11:12">
      <c r="K2885" s="118"/>
      <c r="L2885" s="118"/>
    </row>
    <row r="2886" spans="11:12">
      <c r="K2886" s="118"/>
      <c r="L2886" s="118"/>
    </row>
    <row r="2887" spans="11:12">
      <c r="K2887" s="118"/>
      <c r="L2887" s="118"/>
    </row>
    <row r="2888" spans="11:12">
      <c r="K2888" s="118"/>
      <c r="L2888" s="118"/>
    </row>
    <row r="2889" spans="11:12">
      <c r="K2889" s="118"/>
      <c r="L2889" s="118"/>
    </row>
    <row r="2890" spans="11:12">
      <c r="K2890" s="118"/>
      <c r="L2890" s="118"/>
    </row>
    <row r="2891" spans="11:12">
      <c r="K2891" s="118"/>
      <c r="L2891" s="118"/>
    </row>
    <row r="2892" spans="11:12">
      <c r="K2892" s="118"/>
      <c r="L2892" s="118"/>
    </row>
    <row r="2893" spans="11:12">
      <c r="K2893" s="118"/>
      <c r="L2893" s="118"/>
    </row>
    <row r="2894" spans="11:12">
      <c r="K2894" s="118"/>
      <c r="L2894" s="118"/>
    </row>
    <row r="2895" spans="11:12">
      <c r="K2895" s="118"/>
      <c r="L2895" s="118"/>
    </row>
    <row r="2896" spans="11:12">
      <c r="K2896" s="118"/>
      <c r="L2896" s="118"/>
    </row>
    <row r="2897" spans="11:12">
      <c r="K2897" s="118"/>
      <c r="L2897" s="118"/>
    </row>
    <row r="2898" spans="11:12">
      <c r="K2898" s="118"/>
      <c r="L2898" s="118"/>
    </row>
    <row r="2899" spans="11:12">
      <c r="K2899" s="118"/>
      <c r="L2899" s="118"/>
    </row>
    <row r="2900" spans="11:12">
      <c r="K2900" s="118"/>
      <c r="L2900" s="118"/>
    </row>
    <row r="2901" spans="11:12">
      <c r="K2901" s="118"/>
      <c r="L2901" s="118"/>
    </row>
    <row r="2902" spans="11:12">
      <c r="K2902" s="118"/>
      <c r="L2902" s="118"/>
    </row>
    <row r="2903" spans="11:12">
      <c r="K2903" s="118"/>
      <c r="L2903" s="118"/>
    </row>
    <row r="2904" spans="11:12">
      <c r="K2904" s="118"/>
      <c r="L2904" s="118"/>
    </row>
    <row r="2905" spans="11:12">
      <c r="K2905" s="118"/>
      <c r="L2905" s="118"/>
    </row>
    <row r="2906" spans="11:12">
      <c r="K2906" s="118"/>
      <c r="L2906" s="118"/>
    </row>
    <row r="2907" spans="11:12">
      <c r="K2907" s="118"/>
      <c r="L2907" s="118"/>
    </row>
    <row r="2908" spans="11:12">
      <c r="K2908" s="118"/>
      <c r="L2908" s="118"/>
    </row>
    <row r="2909" spans="11:12">
      <c r="K2909" s="118"/>
      <c r="L2909" s="118"/>
    </row>
    <row r="2910" spans="11:12">
      <c r="K2910" s="118"/>
      <c r="L2910" s="118"/>
    </row>
    <row r="2911" spans="11:12">
      <c r="K2911" s="118"/>
      <c r="L2911" s="118"/>
    </row>
    <row r="2912" spans="11:12">
      <c r="K2912" s="118"/>
      <c r="L2912" s="118"/>
    </row>
    <row r="2913" spans="11:12">
      <c r="K2913" s="118"/>
      <c r="L2913" s="118"/>
    </row>
    <row r="2914" spans="11:12">
      <c r="K2914" s="118"/>
      <c r="L2914" s="118"/>
    </row>
    <row r="2915" spans="11:12">
      <c r="K2915" s="118"/>
      <c r="L2915" s="118"/>
    </row>
    <row r="2916" spans="11:12">
      <c r="K2916" s="118"/>
      <c r="L2916" s="118"/>
    </row>
    <row r="2917" spans="11:12">
      <c r="K2917" s="118"/>
      <c r="L2917" s="118"/>
    </row>
    <row r="2918" spans="11:12">
      <c r="K2918" s="118"/>
      <c r="L2918" s="118"/>
    </row>
    <row r="2919" spans="11:12">
      <c r="K2919" s="118"/>
      <c r="L2919" s="118"/>
    </row>
    <row r="2920" spans="11:12">
      <c r="K2920" s="118"/>
      <c r="L2920" s="118"/>
    </row>
    <row r="2921" spans="11:12">
      <c r="K2921" s="118"/>
      <c r="L2921" s="118"/>
    </row>
    <row r="2922" spans="11:12">
      <c r="K2922" s="118"/>
      <c r="L2922" s="118"/>
    </row>
    <row r="2923" spans="11:12">
      <c r="K2923" s="118"/>
      <c r="L2923" s="118"/>
    </row>
    <row r="2924" spans="11:12">
      <c r="K2924" s="118"/>
      <c r="L2924" s="118"/>
    </row>
    <row r="2925" spans="11:12">
      <c r="K2925" s="118"/>
      <c r="L2925" s="118"/>
    </row>
    <row r="2926" spans="11:12">
      <c r="K2926" s="118"/>
      <c r="L2926" s="118"/>
    </row>
    <row r="2927" spans="11:12">
      <c r="K2927" s="118"/>
      <c r="L2927" s="118"/>
    </row>
    <row r="2928" spans="11:12">
      <c r="K2928" s="118"/>
      <c r="L2928" s="118"/>
    </row>
    <row r="2929" spans="11:12">
      <c r="K2929" s="118"/>
      <c r="L2929" s="118"/>
    </row>
    <row r="2930" spans="11:12">
      <c r="K2930" s="118"/>
      <c r="L2930" s="118"/>
    </row>
    <row r="2931" spans="11:12">
      <c r="K2931" s="118"/>
      <c r="L2931" s="118"/>
    </row>
    <row r="2932" spans="11:12">
      <c r="K2932" s="118"/>
      <c r="L2932" s="118"/>
    </row>
    <row r="2933" spans="11:12">
      <c r="K2933" s="118"/>
      <c r="L2933" s="118"/>
    </row>
    <row r="2934" spans="11:12">
      <c r="K2934" s="118"/>
      <c r="L2934" s="118"/>
    </row>
    <row r="2935" spans="11:12">
      <c r="K2935" s="118"/>
      <c r="L2935" s="118"/>
    </row>
    <row r="2936" spans="11:12">
      <c r="K2936" s="118"/>
      <c r="L2936" s="118"/>
    </row>
    <row r="2937" spans="11:12">
      <c r="K2937" s="118"/>
      <c r="L2937" s="118"/>
    </row>
    <row r="2938" spans="11:12">
      <c r="K2938" s="118"/>
      <c r="L2938" s="118"/>
    </row>
    <row r="2939" spans="11:12">
      <c r="K2939" s="118"/>
      <c r="L2939" s="118"/>
    </row>
    <row r="2940" spans="11:12">
      <c r="K2940" s="118"/>
      <c r="L2940" s="118"/>
    </row>
    <row r="2941" spans="11:12">
      <c r="K2941" s="118"/>
      <c r="L2941" s="118"/>
    </row>
    <row r="2942" spans="11:12">
      <c r="K2942" s="118"/>
      <c r="L2942" s="118"/>
    </row>
    <row r="2943" spans="11:12">
      <c r="K2943" s="118"/>
      <c r="L2943" s="118"/>
    </row>
    <row r="2944" spans="11:12">
      <c r="K2944" s="118"/>
      <c r="L2944" s="118"/>
    </row>
    <row r="2945" spans="11:12">
      <c r="K2945" s="118"/>
      <c r="L2945" s="118"/>
    </row>
    <row r="2946" spans="11:12">
      <c r="K2946" s="118"/>
      <c r="L2946" s="118"/>
    </row>
    <row r="2947" spans="11:12">
      <c r="K2947" s="118"/>
      <c r="L2947" s="118"/>
    </row>
    <row r="2948" spans="11:12">
      <c r="K2948" s="118"/>
      <c r="L2948" s="118"/>
    </row>
    <row r="2949" spans="11:12">
      <c r="K2949" s="118"/>
      <c r="L2949" s="118"/>
    </row>
    <row r="2950" spans="11:12">
      <c r="K2950" s="118"/>
      <c r="L2950" s="118"/>
    </row>
    <row r="2951" spans="11:12">
      <c r="K2951" s="118"/>
      <c r="L2951" s="118"/>
    </row>
    <row r="2952" spans="11:12">
      <c r="K2952" s="118"/>
      <c r="L2952" s="118"/>
    </row>
    <row r="2953" spans="11:12">
      <c r="K2953" s="118"/>
      <c r="L2953" s="118"/>
    </row>
    <row r="2954" spans="11:12">
      <c r="K2954" s="118"/>
      <c r="L2954" s="118"/>
    </row>
    <row r="2955" spans="11:12">
      <c r="K2955" s="118"/>
      <c r="L2955" s="118"/>
    </row>
    <row r="2956" spans="11:12">
      <c r="K2956" s="118"/>
      <c r="L2956" s="118"/>
    </row>
    <row r="2957" spans="11:12">
      <c r="K2957" s="118"/>
      <c r="L2957" s="118"/>
    </row>
    <row r="2958" spans="11:12">
      <c r="K2958" s="118"/>
      <c r="L2958" s="118"/>
    </row>
    <row r="2959" spans="11:12">
      <c r="K2959" s="118"/>
      <c r="L2959" s="118"/>
    </row>
    <row r="2960" spans="11:12">
      <c r="K2960" s="118"/>
      <c r="L2960" s="118"/>
    </row>
    <row r="2961" spans="11:12">
      <c r="K2961" s="118"/>
      <c r="L2961" s="118"/>
    </row>
    <row r="2962" spans="11:12">
      <c r="K2962" s="118"/>
      <c r="L2962" s="118"/>
    </row>
    <row r="2963" spans="11:12">
      <c r="K2963" s="118"/>
      <c r="L2963" s="118"/>
    </row>
    <row r="2964" spans="11:12">
      <c r="K2964" s="118"/>
      <c r="L2964" s="118"/>
    </row>
    <row r="2965" spans="11:12">
      <c r="K2965" s="118"/>
      <c r="L2965" s="118"/>
    </row>
    <row r="2966" spans="11:12">
      <c r="K2966" s="118"/>
      <c r="L2966" s="118"/>
    </row>
    <row r="2967" spans="11:12">
      <c r="K2967" s="118"/>
      <c r="L2967" s="118"/>
    </row>
    <row r="2968" spans="11:12">
      <c r="K2968" s="118"/>
      <c r="L2968" s="118"/>
    </row>
    <row r="2969" spans="11:12">
      <c r="K2969" s="118"/>
      <c r="L2969" s="118"/>
    </row>
    <row r="2970" spans="11:12">
      <c r="K2970" s="118"/>
      <c r="L2970" s="118"/>
    </row>
    <row r="2971" spans="11:12">
      <c r="K2971" s="118"/>
      <c r="L2971" s="118"/>
    </row>
    <row r="2972" spans="11:12">
      <c r="K2972" s="118"/>
      <c r="L2972" s="118"/>
    </row>
    <row r="2973" spans="11:12">
      <c r="K2973" s="118"/>
      <c r="L2973" s="118"/>
    </row>
    <row r="2974" spans="11:12">
      <c r="K2974" s="118"/>
      <c r="L2974" s="118"/>
    </row>
    <row r="2975" spans="11:12">
      <c r="K2975" s="118"/>
      <c r="L2975" s="118"/>
    </row>
    <row r="2976" spans="11:12">
      <c r="K2976" s="118"/>
      <c r="L2976" s="118"/>
    </row>
    <row r="2977" spans="11:12">
      <c r="K2977" s="118"/>
      <c r="L2977" s="118"/>
    </row>
    <row r="2978" spans="11:12">
      <c r="K2978" s="118"/>
      <c r="L2978" s="118"/>
    </row>
    <row r="2979" spans="11:12">
      <c r="K2979" s="118"/>
      <c r="L2979" s="118"/>
    </row>
    <row r="2980" spans="11:12">
      <c r="K2980" s="118"/>
      <c r="L2980" s="118"/>
    </row>
    <row r="2981" spans="11:12">
      <c r="K2981" s="118"/>
      <c r="L2981" s="118"/>
    </row>
    <row r="2982" spans="11:12">
      <c r="K2982" s="118"/>
      <c r="L2982" s="118"/>
    </row>
    <row r="2983" spans="11:12">
      <c r="K2983" s="118"/>
      <c r="L2983" s="118"/>
    </row>
    <row r="2984" spans="11:12">
      <c r="K2984" s="118"/>
      <c r="L2984" s="118"/>
    </row>
    <row r="2985" spans="11:12">
      <c r="K2985" s="118"/>
      <c r="L2985" s="118"/>
    </row>
    <row r="2986" spans="11:12">
      <c r="K2986" s="118"/>
      <c r="L2986" s="118"/>
    </row>
    <row r="2987" spans="11:12">
      <c r="K2987" s="118"/>
      <c r="L2987" s="118"/>
    </row>
    <row r="2988" spans="11:12">
      <c r="K2988" s="118"/>
      <c r="L2988" s="118"/>
    </row>
    <row r="2989" spans="11:12">
      <c r="K2989" s="118"/>
      <c r="L2989" s="118"/>
    </row>
    <row r="2990" spans="11:12">
      <c r="K2990" s="118"/>
      <c r="L2990" s="118"/>
    </row>
    <row r="2991" spans="11:12">
      <c r="K2991" s="118"/>
      <c r="L2991" s="118"/>
    </row>
    <row r="2992" spans="11:12">
      <c r="K2992" s="118"/>
      <c r="L2992" s="118"/>
    </row>
    <row r="2993" spans="11:12">
      <c r="K2993" s="118"/>
      <c r="L2993" s="118"/>
    </row>
    <row r="2994" spans="11:12">
      <c r="K2994" s="118"/>
      <c r="L2994" s="118"/>
    </row>
    <row r="2995" spans="11:12">
      <c r="K2995" s="118"/>
      <c r="L2995" s="118"/>
    </row>
    <row r="2996" spans="11:12">
      <c r="K2996" s="118"/>
      <c r="L2996" s="118"/>
    </row>
    <row r="2997" spans="11:12">
      <c r="K2997" s="118"/>
      <c r="L2997" s="118"/>
    </row>
    <row r="2998" spans="11:12">
      <c r="K2998" s="118"/>
      <c r="L2998" s="118"/>
    </row>
    <row r="2999" spans="11:12">
      <c r="K2999" s="118"/>
      <c r="L2999" s="118"/>
    </row>
    <row r="3000" spans="11:12">
      <c r="K3000" s="118"/>
      <c r="L3000" s="118"/>
    </row>
    <row r="3001" spans="11:12">
      <c r="K3001" s="118"/>
      <c r="L3001" s="118"/>
    </row>
    <row r="3002" spans="11:12">
      <c r="K3002" s="118"/>
      <c r="L3002" s="118"/>
    </row>
    <row r="3003" spans="11:12">
      <c r="K3003" s="118"/>
      <c r="L3003" s="118"/>
    </row>
    <row r="3004" spans="11:12">
      <c r="K3004" s="118"/>
      <c r="L3004" s="118"/>
    </row>
    <row r="3005" spans="11:12">
      <c r="K3005" s="118"/>
      <c r="L3005" s="118"/>
    </row>
    <row r="3006" spans="11:12">
      <c r="K3006" s="118"/>
      <c r="L3006" s="118"/>
    </row>
    <row r="3007" spans="11:12">
      <c r="K3007" s="118"/>
      <c r="L3007" s="118"/>
    </row>
    <row r="3008" spans="11:12">
      <c r="K3008" s="118"/>
      <c r="L3008" s="118"/>
    </row>
    <row r="3009" spans="11:12">
      <c r="K3009" s="118"/>
      <c r="L3009" s="118"/>
    </row>
    <row r="3010" spans="11:12">
      <c r="K3010" s="118"/>
      <c r="L3010" s="118"/>
    </row>
    <row r="3011" spans="11:12">
      <c r="K3011" s="118"/>
      <c r="L3011" s="118"/>
    </row>
    <row r="3012" spans="11:12">
      <c r="K3012" s="118"/>
      <c r="L3012" s="118"/>
    </row>
    <row r="3013" spans="11:12">
      <c r="K3013" s="118"/>
      <c r="L3013" s="118"/>
    </row>
    <row r="3014" spans="11:12">
      <c r="K3014" s="118"/>
      <c r="L3014" s="118"/>
    </row>
    <row r="3015" spans="11:12">
      <c r="K3015" s="118"/>
      <c r="L3015" s="118"/>
    </row>
    <row r="3016" spans="11:12">
      <c r="K3016" s="118"/>
      <c r="L3016" s="118"/>
    </row>
    <row r="3017" spans="11:12">
      <c r="K3017" s="118"/>
      <c r="L3017" s="118"/>
    </row>
    <row r="3018" spans="11:12">
      <c r="K3018" s="118"/>
      <c r="L3018" s="118"/>
    </row>
    <row r="3019" spans="11:12">
      <c r="K3019" s="118"/>
      <c r="L3019" s="118"/>
    </row>
    <row r="3020" spans="11:12">
      <c r="K3020" s="118"/>
      <c r="L3020" s="118"/>
    </row>
    <row r="3021" spans="11:12">
      <c r="K3021" s="118"/>
      <c r="L3021" s="118"/>
    </row>
    <row r="3022" spans="11:12">
      <c r="K3022" s="118"/>
      <c r="L3022" s="118"/>
    </row>
    <row r="3023" spans="11:12">
      <c r="K3023" s="118"/>
      <c r="L3023" s="118"/>
    </row>
    <row r="3024" spans="11:12">
      <c r="K3024" s="118"/>
      <c r="L3024" s="118"/>
    </row>
    <row r="3025" spans="11:12">
      <c r="K3025" s="118"/>
      <c r="L3025" s="118"/>
    </row>
    <row r="3026" spans="11:12">
      <c r="K3026" s="118"/>
      <c r="L3026" s="118"/>
    </row>
    <row r="3027" spans="11:12">
      <c r="K3027" s="118"/>
      <c r="L3027" s="118"/>
    </row>
    <row r="3028" spans="11:12">
      <c r="K3028" s="118"/>
      <c r="L3028" s="118"/>
    </row>
    <row r="3029" spans="11:12">
      <c r="K3029" s="118"/>
      <c r="L3029" s="118"/>
    </row>
    <row r="3030" spans="11:12">
      <c r="K3030" s="118"/>
      <c r="L3030" s="118"/>
    </row>
    <row r="3031" spans="11:12">
      <c r="K3031" s="118"/>
      <c r="L3031" s="118"/>
    </row>
    <row r="3032" spans="11:12">
      <c r="K3032" s="118"/>
      <c r="L3032" s="118"/>
    </row>
    <row r="3033" spans="11:12">
      <c r="K3033" s="118"/>
      <c r="L3033" s="118"/>
    </row>
    <row r="3034" spans="11:12">
      <c r="K3034" s="118"/>
      <c r="L3034" s="118"/>
    </row>
    <row r="3035" spans="11:12">
      <c r="K3035" s="118"/>
      <c r="L3035" s="118"/>
    </row>
    <row r="3036" spans="11:12">
      <c r="K3036" s="118"/>
      <c r="L3036" s="118"/>
    </row>
    <row r="3037" spans="11:12">
      <c r="K3037" s="118"/>
      <c r="L3037" s="118"/>
    </row>
    <row r="3038" spans="11:12">
      <c r="K3038" s="118"/>
      <c r="L3038" s="118"/>
    </row>
    <row r="3039" spans="11:12">
      <c r="K3039" s="118"/>
      <c r="L3039" s="118"/>
    </row>
    <row r="3040" spans="11:12">
      <c r="K3040" s="118"/>
      <c r="L3040" s="118"/>
    </row>
    <row r="3041" spans="11:12">
      <c r="K3041" s="118"/>
      <c r="L3041" s="118"/>
    </row>
    <row r="3042" spans="11:12">
      <c r="K3042" s="118"/>
      <c r="L3042" s="118"/>
    </row>
    <row r="3043" spans="11:12">
      <c r="K3043" s="118"/>
      <c r="L3043" s="118"/>
    </row>
    <row r="3044" spans="11:12">
      <c r="K3044" s="118"/>
      <c r="L3044" s="118"/>
    </row>
    <row r="3045" spans="11:12">
      <c r="K3045" s="118"/>
      <c r="L3045" s="118"/>
    </row>
    <row r="3046" spans="11:12">
      <c r="K3046" s="118"/>
      <c r="L3046" s="118"/>
    </row>
    <row r="3047" spans="11:12">
      <c r="K3047" s="118"/>
      <c r="L3047" s="118"/>
    </row>
    <row r="3048" spans="11:12">
      <c r="K3048" s="118"/>
      <c r="L3048" s="118"/>
    </row>
    <row r="3049" spans="11:12">
      <c r="K3049" s="118"/>
      <c r="L3049" s="118"/>
    </row>
    <row r="3050" spans="11:12">
      <c r="K3050" s="118"/>
      <c r="L3050" s="118"/>
    </row>
    <row r="3051" spans="11:12">
      <c r="K3051" s="118"/>
      <c r="L3051" s="118"/>
    </row>
    <row r="3052" spans="11:12">
      <c r="K3052" s="118"/>
      <c r="L3052" s="118"/>
    </row>
    <row r="3053" spans="11:12">
      <c r="K3053" s="118"/>
      <c r="L3053" s="118"/>
    </row>
    <row r="3054" spans="11:12">
      <c r="K3054" s="118"/>
      <c r="L3054" s="118"/>
    </row>
    <row r="3055" spans="11:12">
      <c r="K3055" s="118"/>
      <c r="L3055" s="118"/>
    </row>
    <row r="3056" spans="11:12">
      <c r="K3056" s="118"/>
      <c r="L3056" s="118"/>
    </row>
    <row r="3057" spans="11:12">
      <c r="K3057" s="118"/>
      <c r="L3057" s="118"/>
    </row>
    <row r="3058" spans="11:12">
      <c r="K3058" s="118"/>
      <c r="L3058" s="118"/>
    </row>
    <row r="3059" spans="11:12">
      <c r="K3059" s="118"/>
      <c r="L3059" s="118"/>
    </row>
    <row r="3060" spans="11:12">
      <c r="K3060" s="118"/>
      <c r="L3060" s="118"/>
    </row>
    <row r="3061" spans="11:12">
      <c r="K3061" s="118"/>
      <c r="L3061" s="118"/>
    </row>
    <row r="3062" spans="11:12">
      <c r="K3062" s="118"/>
      <c r="L3062" s="118"/>
    </row>
    <row r="3063" spans="11:12">
      <c r="K3063" s="118"/>
      <c r="L3063" s="118"/>
    </row>
    <row r="3064" spans="11:12">
      <c r="K3064" s="118"/>
      <c r="L3064" s="118"/>
    </row>
    <row r="3065" spans="11:12">
      <c r="K3065" s="118"/>
      <c r="L3065" s="118"/>
    </row>
    <row r="3066" spans="11:12">
      <c r="K3066" s="118"/>
      <c r="L3066" s="118"/>
    </row>
    <row r="3067" spans="11:12">
      <c r="K3067" s="118"/>
      <c r="L3067" s="118"/>
    </row>
    <row r="3068" spans="11:12">
      <c r="K3068" s="118"/>
      <c r="L3068" s="118"/>
    </row>
    <row r="3069" spans="11:12">
      <c r="K3069" s="118"/>
      <c r="L3069" s="118"/>
    </row>
    <row r="3070" spans="11:12">
      <c r="K3070" s="118"/>
      <c r="L3070" s="118"/>
    </row>
    <row r="3071" spans="11:12">
      <c r="K3071" s="118"/>
      <c r="L3071" s="118"/>
    </row>
    <row r="3072" spans="11:12">
      <c r="K3072" s="118"/>
      <c r="L3072" s="118"/>
    </row>
    <row r="3073" spans="11:12">
      <c r="K3073" s="118"/>
      <c r="L3073" s="118"/>
    </row>
    <row r="3074" spans="11:12">
      <c r="K3074" s="118"/>
      <c r="L3074" s="118"/>
    </row>
    <row r="3075" spans="11:12">
      <c r="K3075" s="118"/>
      <c r="L3075" s="118"/>
    </row>
    <row r="3076" spans="11:12">
      <c r="K3076" s="118"/>
      <c r="L3076" s="118"/>
    </row>
    <row r="3077" spans="11:12">
      <c r="K3077" s="118"/>
      <c r="L3077" s="118"/>
    </row>
    <row r="3078" spans="11:12">
      <c r="K3078" s="118"/>
      <c r="L3078" s="118"/>
    </row>
    <row r="3079" spans="11:12">
      <c r="K3079" s="118"/>
      <c r="L3079" s="118"/>
    </row>
    <row r="3080" spans="11:12">
      <c r="K3080" s="118"/>
      <c r="L3080" s="118"/>
    </row>
    <row r="3081" spans="11:12">
      <c r="K3081" s="118"/>
      <c r="L3081" s="118"/>
    </row>
    <row r="3082" spans="11:12">
      <c r="K3082" s="118"/>
      <c r="L3082" s="118"/>
    </row>
    <row r="3083" spans="11:12">
      <c r="K3083" s="118"/>
      <c r="L3083" s="118"/>
    </row>
    <row r="3084" spans="11:12">
      <c r="K3084" s="118"/>
      <c r="L3084" s="118"/>
    </row>
    <row r="3085" spans="11:12">
      <c r="K3085" s="118"/>
      <c r="L3085" s="118"/>
    </row>
    <row r="3086" spans="11:12">
      <c r="K3086" s="118"/>
      <c r="L3086" s="118"/>
    </row>
    <row r="3087" spans="11:12">
      <c r="K3087" s="118"/>
      <c r="L3087" s="118"/>
    </row>
    <row r="3088" spans="11:12">
      <c r="K3088" s="118"/>
      <c r="L3088" s="118"/>
    </row>
    <row r="3089" spans="11:12">
      <c r="K3089" s="118"/>
      <c r="L3089" s="118"/>
    </row>
    <row r="3090" spans="11:12">
      <c r="K3090" s="118"/>
      <c r="L3090" s="118"/>
    </row>
    <row r="3091" spans="11:12">
      <c r="K3091" s="118"/>
      <c r="L3091" s="118"/>
    </row>
    <row r="3092" spans="11:12">
      <c r="K3092" s="118"/>
      <c r="L3092" s="118"/>
    </row>
    <row r="3093" spans="11:12">
      <c r="K3093" s="118"/>
      <c r="L3093" s="118"/>
    </row>
    <row r="3094" spans="11:12">
      <c r="K3094" s="118"/>
      <c r="L3094" s="118"/>
    </row>
    <row r="3095" spans="11:12">
      <c r="K3095" s="118"/>
      <c r="L3095" s="118"/>
    </row>
    <row r="3096" spans="11:12">
      <c r="K3096" s="118"/>
      <c r="L3096" s="118"/>
    </row>
    <row r="3097" spans="11:12">
      <c r="K3097" s="118"/>
      <c r="L3097" s="118"/>
    </row>
    <row r="3098" spans="11:12">
      <c r="K3098" s="118"/>
      <c r="L3098" s="118"/>
    </row>
    <row r="3099" spans="11:12">
      <c r="K3099" s="118"/>
      <c r="L3099" s="118"/>
    </row>
    <row r="3100" spans="11:12">
      <c r="K3100" s="118"/>
      <c r="L3100" s="118"/>
    </row>
    <row r="3101" spans="11:12">
      <c r="K3101" s="118"/>
      <c r="L3101" s="118"/>
    </row>
    <row r="3102" spans="11:12">
      <c r="K3102" s="118"/>
      <c r="L3102" s="118"/>
    </row>
    <row r="3103" spans="11:12">
      <c r="K3103" s="118"/>
      <c r="L3103" s="118"/>
    </row>
    <row r="3104" spans="11:12">
      <c r="K3104" s="118"/>
      <c r="L3104" s="118"/>
    </row>
    <row r="3105" spans="11:12">
      <c r="K3105" s="118"/>
      <c r="L3105" s="118"/>
    </row>
    <row r="3106" spans="11:12">
      <c r="K3106" s="118"/>
      <c r="L3106" s="118"/>
    </row>
    <row r="3107" spans="11:12">
      <c r="K3107" s="118"/>
      <c r="L3107" s="118"/>
    </row>
    <row r="3108" spans="11:12">
      <c r="K3108" s="118"/>
      <c r="L3108" s="118"/>
    </row>
    <row r="3109" spans="11:12">
      <c r="K3109" s="118"/>
      <c r="L3109" s="118"/>
    </row>
    <row r="3110" spans="11:12">
      <c r="K3110" s="118"/>
      <c r="L3110" s="118"/>
    </row>
    <row r="3111" spans="11:12">
      <c r="K3111" s="118"/>
      <c r="L3111" s="118"/>
    </row>
    <row r="3112" spans="11:12">
      <c r="K3112" s="118"/>
      <c r="L3112" s="118"/>
    </row>
    <row r="3113" spans="11:12">
      <c r="K3113" s="118"/>
      <c r="L3113" s="118"/>
    </row>
    <row r="3114" spans="11:12">
      <c r="K3114" s="118"/>
      <c r="L3114" s="118"/>
    </row>
    <row r="3115" spans="11:12">
      <c r="K3115" s="118"/>
      <c r="L3115" s="118"/>
    </row>
    <row r="3116" spans="11:12">
      <c r="K3116" s="118"/>
      <c r="L3116" s="118"/>
    </row>
    <row r="3117" spans="11:12">
      <c r="K3117" s="118"/>
      <c r="L3117" s="118"/>
    </row>
    <row r="3118" spans="11:12">
      <c r="K3118" s="118"/>
      <c r="L3118" s="118"/>
    </row>
    <row r="3119" spans="11:12">
      <c r="K3119" s="118"/>
      <c r="L3119" s="118"/>
    </row>
    <row r="3120" spans="11:12">
      <c r="K3120" s="118"/>
      <c r="L3120" s="118"/>
    </row>
    <row r="3121" spans="11:12">
      <c r="K3121" s="118"/>
      <c r="L3121" s="118"/>
    </row>
    <row r="3122" spans="11:12">
      <c r="K3122" s="118"/>
      <c r="L3122" s="118"/>
    </row>
    <row r="3123" spans="11:12">
      <c r="K3123" s="118"/>
      <c r="L3123" s="118"/>
    </row>
    <row r="3124" spans="11:12">
      <c r="K3124" s="118"/>
      <c r="L3124" s="118"/>
    </row>
    <row r="3125" spans="11:12">
      <c r="K3125" s="118"/>
      <c r="L3125" s="118"/>
    </row>
    <row r="3126" spans="11:12">
      <c r="K3126" s="118"/>
      <c r="L3126" s="118"/>
    </row>
    <row r="3127" spans="11:12">
      <c r="K3127" s="118"/>
      <c r="L3127" s="118"/>
    </row>
    <row r="3128" spans="11:12">
      <c r="K3128" s="118"/>
      <c r="L3128" s="118"/>
    </row>
    <row r="3129" spans="11:12">
      <c r="K3129" s="118"/>
      <c r="L3129" s="118"/>
    </row>
    <row r="3130" spans="11:12">
      <c r="K3130" s="118"/>
      <c r="L3130" s="118"/>
    </row>
    <row r="3131" spans="11:12">
      <c r="K3131" s="118"/>
      <c r="L3131" s="118"/>
    </row>
    <row r="3132" spans="11:12">
      <c r="K3132" s="118"/>
      <c r="L3132" s="118"/>
    </row>
    <row r="3133" spans="11:12">
      <c r="K3133" s="118"/>
      <c r="L3133" s="118"/>
    </row>
    <row r="3134" spans="11:12">
      <c r="K3134" s="118"/>
      <c r="L3134" s="118"/>
    </row>
    <row r="3135" spans="11:12">
      <c r="K3135" s="118"/>
      <c r="L3135" s="118"/>
    </row>
    <row r="3136" spans="11:12">
      <c r="K3136" s="118"/>
      <c r="L3136" s="118"/>
    </row>
    <row r="3137" spans="11:12">
      <c r="K3137" s="118"/>
      <c r="L3137" s="118"/>
    </row>
    <row r="3138" spans="11:12">
      <c r="K3138" s="118"/>
      <c r="L3138" s="118"/>
    </row>
    <row r="3139" spans="11:12">
      <c r="K3139" s="118"/>
      <c r="L3139" s="118"/>
    </row>
    <row r="3140" spans="11:12">
      <c r="K3140" s="118"/>
      <c r="L3140" s="118"/>
    </row>
    <row r="3141" spans="11:12">
      <c r="K3141" s="118"/>
      <c r="L3141" s="118"/>
    </row>
    <row r="3142" spans="11:12">
      <c r="K3142" s="118"/>
      <c r="L3142" s="118"/>
    </row>
    <row r="3143" spans="11:12">
      <c r="K3143" s="118"/>
      <c r="L3143" s="118"/>
    </row>
    <row r="3144" spans="11:12">
      <c r="K3144" s="118"/>
      <c r="L3144" s="118"/>
    </row>
    <row r="3145" spans="11:12">
      <c r="K3145" s="118"/>
      <c r="L3145" s="118"/>
    </row>
    <row r="3146" spans="11:12">
      <c r="K3146" s="118"/>
      <c r="L3146" s="118"/>
    </row>
    <row r="3147" spans="11:12">
      <c r="K3147" s="118"/>
      <c r="L3147" s="118"/>
    </row>
    <row r="3148" spans="11:12">
      <c r="K3148" s="118"/>
      <c r="L3148" s="118"/>
    </row>
    <row r="3149" spans="11:12">
      <c r="K3149" s="118"/>
      <c r="L3149" s="118"/>
    </row>
    <row r="3150" spans="11:12">
      <c r="K3150" s="118"/>
      <c r="L3150" s="118"/>
    </row>
    <row r="3151" spans="11:12">
      <c r="K3151" s="118"/>
      <c r="L3151" s="118"/>
    </row>
    <row r="3152" spans="11:12">
      <c r="K3152" s="118"/>
      <c r="L3152" s="118"/>
    </row>
    <row r="3153" spans="11:12">
      <c r="K3153" s="118"/>
      <c r="L3153" s="118"/>
    </row>
    <row r="3154" spans="11:12">
      <c r="K3154" s="118"/>
      <c r="L3154" s="118"/>
    </row>
    <row r="3155" spans="11:12">
      <c r="K3155" s="118"/>
      <c r="L3155" s="118"/>
    </row>
    <row r="3156" spans="11:12">
      <c r="K3156" s="118"/>
      <c r="L3156" s="118"/>
    </row>
    <row r="3157" spans="11:12">
      <c r="K3157" s="118"/>
      <c r="L3157" s="118"/>
    </row>
    <row r="3158" spans="11:12">
      <c r="K3158" s="118"/>
      <c r="L3158" s="118"/>
    </row>
    <row r="3159" spans="11:12">
      <c r="K3159" s="118"/>
      <c r="L3159" s="118"/>
    </row>
    <row r="3160" spans="11:12">
      <c r="K3160" s="118"/>
      <c r="L3160" s="118"/>
    </row>
    <row r="3161" spans="11:12">
      <c r="K3161" s="118"/>
      <c r="L3161" s="118"/>
    </row>
    <row r="3162" spans="11:12">
      <c r="K3162" s="118"/>
      <c r="L3162" s="118"/>
    </row>
    <row r="3163" spans="11:12">
      <c r="K3163" s="118"/>
      <c r="L3163" s="118"/>
    </row>
    <row r="3164" spans="11:12">
      <c r="K3164" s="118"/>
      <c r="L3164" s="118"/>
    </row>
    <row r="3165" spans="11:12">
      <c r="K3165" s="118"/>
      <c r="L3165" s="118"/>
    </row>
    <row r="3166" spans="11:12">
      <c r="K3166" s="118"/>
      <c r="L3166" s="118"/>
    </row>
    <row r="3167" spans="11:12">
      <c r="K3167" s="118"/>
      <c r="L3167" s="118"/>
    </row>
    <row r="3168" spans="11:12">
      <c r="K3168" s="118"/>
      <c r="L3168" s="118"/>
    </row>
    <row r="3169" spans="11:12">
      <c r="K3169" s="118"/>
      <c r="L3169" s="118"/>
    </row>
    <row r="3170" spans="11:12">
      <c r="K3170" s="118"/>
      <c r="L3170" s="118"/>
    </row>
    <row r="3171" spans="11:12">
      <c r="K3171" s="118"/>
      <c r="L3171" s="118"/>
    </row>
    <row r="3172" spans="11:12">
      <c r="K3172" s="118"/>
      <c r="L3172" s="118"/>
    </row>
    <row r="3173" spans="11:12">
      <c r="K3173" s="118"/>
      <c r="L3173" s="118"/>
    </row>
    <row r="3174" spans="11:12">
      <c r="K3174" s="118"/>
      <c r="L3174" s="118"/>
    </row>
    <row r="3175" spans="11:12">
      <c r="K3175" s="118"/>
      <c r="L3175" s="118"/>
    </row>
    <row r="3176" spans="11:12">
      <c r="K3176" s="118"/>
      <c r="L3176" s="118"/>
    </row>
    <row r="3177" spans="11:12">
      <c r="K3177" s="118"/>
      <c r="L3177" s="118"/>
    </row>
    <row r="3178" spans="11:12">
      <c r="K3178" s="118"/>
      <c r="L3178" s="118"/>
    </row>
    <row r="3179" spans="11:12">
      <c r="K3179" s="118"/>
      <c r="L3179" s="118"/>
    </row>
    <row r="3180" spans="11:12">
      <c r="K3180" s="118"/>
      <c r="L3180" s="118"/>
    </row>
    <row r="3181" spans="11:12">
      <c r="K3181" s="118"/>
      <c r="L3181" s="118"/>
    </row>
    <row r="3182" spans="11:12">
      <c r="K3182" s="118"/>
      <c r="L3182" s="118"/>
    </row>
    <row r="3183" spans="11:12">
      <c r="K3183" s="118"/>
      <c r="L3183" s="118"/>
    </row>
    <row r="3184" spans="11:12">
      <c r="K3184" s="118"/>
      <c r="L3184" s="118"/>
    </row>
    <row r="3185" spans="11:12">
      <c r="K3185" s="118"/>
      <c r="L3185" s="118"/>
    </row>
    <row r="3186" spans="11:12">
      <c r="K3186" s="118"/>
      <c r="L3186" s="118"/>
    </row>
    <row r="3187" spans="11:12">
      <c r="K3187" s="118"/>
      <c r="L3187" s="118"/>
    </row>
    <row r="3188" spans="11:12">
      <c r="K3188" s="118"/>
      <c r="L3188" s="118"/>
    </row>
    <row r="3189" spans="11:12">
      <c r="K3189" s="118"/>
      <c r="L3189" s="118"/>
    </row>
    <row r="3190" spans="11:12">
      <c r="K3190" s="118"/>
      <c r="L3190" s="118"/>
    </row>
    <row r="3191" spans="11:12">
      <c r="K3191" s="118"/>
      <c r="L3191" s="118"/>
    </row>
    <row r="3192" spans="11:12">
      <c r="K3192" s="118"/>
      <c r="L3192" s="118"/>
    </row>
    <row r="3193" spans="11:12">
      <c r="K3193" s="118"/>
      <c r="L3193" s="118"/>
    </row>
    <row r="3194" spans="11:12">
      <c r="K3194" s="118"/>
      <c r="L3194" s="118"/>
    </row>
    <row r="3195" spans="11:12">
      <c r="K3195" s="118"/>
      <c r="L3195" s="118"/>
    </row>
    <row r="3196" spans="11:12">
      <c r="K3196" s="118"/>
      <c r="L3196" s="118"/>
    </row>
    <row r="3197" spans="11:12">
      <c r="K3197" s="118"/>
      <c r="L3197" s="118"/>
    </row>
    <row r="3198" spans="11:12">
      <c r="K3198" s="118"/>
      <c r="L3198" s="118"/>
    </row>
    <row r="3199" spans="11:12">
      <c r="K3199" s="118"/>
      <c r="L3199" s="118"/>
    </row>
    <row r="3200" spans="11:12">
      <c r="K3200" s="118"/>
      <c r="L3200" s="118"/>
    </row>
    <row r="3201" spans="11:12">
      <c r="K3201" s="118"/>
      <c r="L3201" s="118"/>
    </row>
    <row r="3202" spans="11:12">
      <c r="K3202" s="118"/>
      <c r="L3202" s="118"/>
    </row>
    <row r="3203" spans="11:12">
      <c r="K3203" s="118"/>
      <c r="L3203" s="118"/>
    </row>
    <row r="3204" spans="11:12">
      <c r="K3204" s="118"/>
      <c r="L3204" s="118"/>
    </row>
    <row r="3205" spans="11:12">
      <c r="K3205" s="118"/>
      <c r="L3205" s="118"/>
    </row>
    <row r="3206" spans="11:12">
      <c r="K3206" s="118"/>
      <c r="L3206" s="118"/>
    </row>
    <row r="3207" spans="11:12">
      <c r="K3207" s="118"/>
      <c r="L3207" s="118"/>
    </row>
    <row r="3208" spans="11:12">
      <c r="K3208" s="118"/>
      <c r="L3208" s="118"/>
    </row>
    <row r="3209" spans="11:12">
      <c r="K3209" s="118"/>
      <c r="L3209" s="118"/>
    </row>
    <row r="3210" spans="11:12">
      <c r="K3210" s="118"/>
      <c r="L3210" s="118"/>
    </row>
    <row r="3211" spans="11:12">
      <c r="K3211" s="118"/>
      <c r="L3211" s="118"/>
    </row>
    <row r="3212" spans="11:12">
      <c r="K3212" s="118"/>
      <c r="L3212" s="118"/>
    </row>
    <row r="3213" spans="11:12">
      <c r="K3213" s="118"/>
      <c r="L3213" s="118"/>
    </row>
    <row r="3214" spans="11:12">
      <c r="K3214" s="118"/>
      <c r="L3214" s="118"/>
    </row>
    <row r="3215" spans="11:12">
      <c r="K3215" s="118"/>
      <c r="L3215" s="118"/>
    </row>
    <row r="3216" spans="11:12">
      <c r="K3216" s="118"/>
      <c r="L3216" s="118"/>
    </row>
    <row r="3217" spans="11:12">
      <c r="K3217" s="118"/>
      <c r="L3217" s="118"/>
    </row>
    <row r="3218" spans="11:12">
      <c r="K3218" s="118"/>
      <c r="L3218" s="118"/>
    </row>
    <row r="3219" spans="11:12">
      <c r="K3219" s="118"/>
      <c r="L3219" s="118"/>
    </row>
    <row r="3220" spans="11:12">
      <c r="K3220" s="118"/>
      <c r="L3220" s="118"/>
    </row>
    <row r="3221" spans="11:12">
      <c r="K3221" s="118"/>
      <c r="L3221" s="118"/>
    </row>
    <row r="3222" spans="11:12">
      <c r="K3222" s="118"/>
      <c r="L3222" s="118"/>
    </row>
    <row r="3223" spans="11:12">
      <c r="K3223" s="118"/>
      <c r="L3223" s="118"/>
    </row>
    <row r="3224" spans="11:12">
      <c r="K3224" s="118"/>
      <c r="L3224" s="118"/>
    </row>
    <row r="3225" spans="11:12">
      <c r="K3225" s="118"/>
      <c r="L3225" s="118"/>
    </row>
    <row r="3226" spans="11:12">
      <c r="K3226" s="118"/>
      <c r="L3226" s="118"/>
    </row>
    <row r="3227" spans="11:12">
      <c r="K3227" s="118"/>
      <c r="L3227" s="118"/>
    </row>
    <row r="3228" spans="11:12">
      <c r="K3228" s="118"/>
      <c r="L3228" s="118"/>
    </row>
    <row r="3229" spans="11:12">
      <c r="K3229" s="118"/>
      <c r="L3229" s="118"/>
    </row>
    <row r="3230" spans="11:12">
      <c r="K3230" s="118"/>
      <c r="L3230" s="118"/>
    </row>
    <row r="3231" spans="11:12">
      <c r="K3231" s="118"/>
      <c r="L3231" s="118"/>
    </row>
    <row r="3232" spans="11:12">
      <c r="K3232" s="118"/>
      <c r="L3232" s="118"/>
    </row>
    <row r="3233" spans="11:12">
      <c r="K3233" s="118"/>
      <c r="L3233" s="118"/>
    </row>
    <row r="3234" spans="11:12">
      <c r="K3234" s="118"/>
      <c r="L3234" s="118"/>
    </row>
    <row r="3235" spans="11:12">
      <c r="K3235" s="118"/>
      <c r="L3235" s="118"/>
    </row>
    <row r="3236" spans="11:12">
      <c r="K3236" s="118"/>
      <c r="L3236" s="118"/>
    </row>
    <row r="3237" spans="11:12">
      <c r="K3237" s="118"/>
      <c r="L3237" s="118"/>
    </row>
    <row r="3238" spans="11:12">
      <c r="K3238" s="118"/>
      <c r="L3238" s="118"/>
    </row>
    <row r="3239" spans="11:12">
      <c r="K3239" s="118"/>
      <c r="L3239" s="118"/>
    </row>
    <row r="3240" spans="11:12">
      <c r="K3240" s="118"/>
      <c r="L3240" s="118"/>
    </row>
    <row r="3241" spans="11:12">
      <c r="K3241" s="118"/>
      <c r="L3241" s="118"/>
    </row>
    <row r="3242" spans="11:12">
      <c r="K3242" s="118"/>
      <c r="L3242" s="118"/>
    </row>
    <row r="3243" spans="11:12">
      <c r="K3243" s="118"/>
      <c r="L3243" s="118"/>
    </row>
    <row r="3244" spans="11:12">
      <c r="K3244" s="118"/>
      <c r="L3244" s="118"/>
    </row>
    <row r="3245" spans="11:12">
      <c r="K3245" s="118"/>
      <c r="L3245" s="118"/>
    </row>
    <row r="3246" spans="11:12">
      <c r="K3246" s="118"/>
      <c r="L3246" s="118"/>
    </row>
    <row r="3247" spans="11:12">
      <c r="K3247" s="118"/>
      <c r="L3247" s="118"/>
    </row>
    <row r="3248" spans="11:12">
      <c r="K3248" s="118"/>
      <c r="L3248" s="118"/>
    </row>
    <row r="3249" spans="11:12">
      <c r="K3249" s="118"/>
      <c r="L3249" s="118"/>
    </row>
    <row r="3250" spans="11:12">
      <c r="K3250" s="118"/>
      <c r="L3250" s="118"/>
    </row>
    <row r="3251" spans="11:12">
      <c r="K3251" s="118"/>
      <c r="L3251" s="118"/>
    </row>
    <row r="3252" spans="11:12">
      <c r="K3252" s="118"/>
      <c r="L3252" s="118"/>
    </row>
    <row r="3253" spans="11:12">
      <c r="K3253" s="118"/>
      <c r="L3253" s="118"/>
    </row>
    <row r="3254" spans="11:12">
      <c r="K3254" s="118"/>
      <c r="L3254" s="118"/>
    </row>
    <row r="3255" spans="11:12">
      <c r="K3255" s="118"/>
      <c r="L3255" s="118"/>
    </row>
    <row r="3256" spans="11:12">
      <c r="K3256" s="118"/>
      <c r="L3256" s="118"/>
    </row>
    <row r="3257" spans="11:12">
      <c r="K3257" s="118"/>
      <c r="L3257" s="118"/>
    </row>
    <row r="3258" spans="11:12">
      <c r="K3258" s="118"/>
      <c r="L3258" s="118"/>
    </row>
    <row r="3259" spans="11:12">
      <c r="K3259" s="118"/>
      <c r="L3259" s="118"/>
    </row>
    <row r="3260" spans="11:12">
      <c r="K3260" s="118"/>
      <c r="L3260" s="118"/>
    </row>
    <row r="3261" spans="11:12">
      <c r="K3261" s="118"/>
      <c r="L3261" s="118"/>
    </row>
    <row r="3262" spans="11:12">
      <c r="K3262" s="118"/>
      <c r="L3262" s="118"/>
    </row>
    <row r="3263" spans="11:12">
      <c r="K3263" s="118"/>
      <c r="L3263" s="118"/>
    </row>
    <row r="3264" spans="11:12">
      <c r="K3264" s="118"/>
      <c r="L3264" s="118"/>
    </row>
    <row r="3265" spans="11:12">
      <c r="K3265" s="118"/>
      <c r="L3265" s="118"/>
    </row>
    <row r="3266" spans="11:12">
      <c r="K3266" s="118"/>
      <c r="L3266" s="118"/>
    </row>
    <row r="3267" spans="11:12">
      <c r="K3267" s="118"/>
      <c r="L3267" s="118"/>
    </row>
    <row r="3268" spans="11:12">
      <c r="K3268" s="118"/>
      <c r="L3268" s="118"/>
    </row>
    <row r="3269" spans="11:12">
      <c r="K3269" s="118"/>
      <c r="L3269" s="118"/>
    </row>
    <row r="3270" spans="11:12">
      <c r="K3270" s="118"/>
      <c r="L3270" s="118"/>
    </row>
    <row r="3271" spans="11:12">
      <c r="K3271" s="118"/>
      <c r="L3271" s="118"/>
    </row>
    <row r="3272" spans="11:12">
      <c r="K3272" s="118"/>
      <c r="L3272" s="118"/>
    </row>
    <row r="3273" spans="11:12">
      <c r="K3273" s="118"/>
      <c r="L3273" s="118"/>
    </row>
    <row r="3274" spans="11:12">
      <c r="K3274" s="118"/>
      <c r="L3274" s="118"/>
    </row>
    <row r="3275" spans="11:12">
      <c r="K3275" s="118"/>
      <c r="L3275" s="118"/>
    </row>
    <row r="3276" spans="11:12">
      <c r="K3276" s="118"/>
      <c r="L3276" s="118"/>
    </row>
    <row r="3277" spans="11:12">
      <c r="K3277" s="118"/>
      <c r="L3277" s="118"/>
    </row>
    <row r="3278" spans="11:12">
      <c r="K3278" s="118"/>
      <c r="L3278" s="118"/>
    </row>
    <row r="3279" spans="11:12">
      <c r="K3279" s="118"/>
      <c r="L3279" s="118"/>
    </row>
    <row r="3280" spans="11:12">
      <c r="K3280" s="118"/>
      <c r="L3280" s="118"/>
    </row>
    <row r="3281" spans="11:12">
      <c r="K3281" s="118"/>
      <c r="L3281" s="118"/>
    </row>
    <row r="3282" spans="11:12">
      <c r="K3282" s="118"/>
      <c r="L3282" s="118"/>
    </row>
    <row r="3283" spans="11:12">
      <c r="K3283" s="118"/>
      <c r="L3283" s="118"/>
    </row>
    <row r="3284" spans="11:12">
      <c r="K3284" s="118"/>
      <c r="L3284" s="118"/>
    </row>
    <row r="3285" spans="11:12">
      <c r="K3285" s="118"/>
      <c r="L3285" s="118"/>
    </row>
    <row r="3286" spans="11:12">
      <c r="K3286" s="118"/>
      <c r="L3286" s="118"/>
    </row>
    <row r="3287" spans="11:12">
      <c r="K3287" s="118"/>
      <c r="L3287" s="118"/>
    </row>
    <row r="3288" spans="11:12">
      <c r="K3288" s="118"/>
      <c r="L3288" s="118"/>
    </row>
    <row r="3289" spans="11:12">
      <c r="K3289" s="118"/>
      <c r="L3289" s="118"/>
    </row>
    <row r="3290" spans="11:12">
      <c r="K3290" s="118"/>
      <c r="L3290" s="118"/>
    </row>
    <row r="3291" spans="11:12">
      <c r="K3291" s="118"/>
      <c r="L3291" s="118"/>
    </row>
    <row r="3292" spans="11:12">
      <c r="K3292" s="118"/>
      <c r="L3292" s="118"/>
    </row>
    <row r="3293" spans="11:12">
      <c r="K3293" s="118"/>
      <c r="L3293" s="118"/>
    </row>
    <row r="3294" spans="11:12">
      <c r="K3294" s="118"/>
      <c r="L3294" s="118"/>
    </row>
    <row r="3295" spans="11:12">
      <c r="K3295" s="118"/>
      <c r="L3295" s="118"/>
    </row>
    <row r="3296" spans="11:12">
      <c r="K3296" s="118"/>
      <c r="L3296" s="118"/>
    </row>
    <row r="3297" spans="11:12">
      <c r="K3297" s="118"/>
      <c r="L3297" s="118"/>
    </row>
    <row r="3298" spans="11:12">
      <c r="K3298" s="118"/>
      <c r="L3298" s="118"/>
    </row>
    <row r="3299" spans="11:12">
      <c r="K3299" s="118"/>
      <c r="L3299" s="118"/>
    </row>
    <row r="3300" spans="11:12">
      <c r="K3300" s="118"/>
      <c r="L3300" s="118"/>
    </row>
    <row r="3301" spans="11:12">
      <c r="K3301" s="118"/>
      <c r="L3301" s="118"/>
    </row>
    <row r="3302" spans="11:12">
      <c r="K3302" s="118"/>
      <c r="L3302" s="118"/>
    </row>
    <row r="3303" spans="11:12">
      <c r="K3303" s="118"/>
      <c r="L3303" s="118"/>
    </row>
    <row r="3304" spans="11:12">
      <c r="K3304" s="118"/>
      <c r="L3304" s="118"/>
    </row>
    <row r="3305" spans="11:12">
      <c r="K3305" s="118"/>
      <c r="L3305" s="118"/>
    </row>
    <row r="3306" spans="11:12">
      <c r="K3306" s="118"/>
      <c r="L3306" s="118"/>
    </row>
    <row r="3307" spans="11:12">
      <c r="K3307" s="118"/>
      <c r="L3307" s="118"/>
    </row>
    <row r="3308" spans="11:12">
      <c r="K3308" s="118"/>
      <c r="L3308" s="118"/>
    </row>
    <row r="3309" spans="11:12">
      <c r="K3309" s="118"/>
      <c r="L3309" s="118"/>
    </row>
    <row r="3310" spans="11:12">
      <c r="K3310" s="118"/>
      <c r="L3310" s="118"/>
    </row>
    <row r="3311" spans="11:12">
      <c r="K3311" s="118"/>
      <c r="L3311" s="118"/>
    </row>
    <row r="3312" spans="11:12">
      <c r="K3312" s="118"/>
      <c r="L3312" s="118"/>
    </row>
    <row r="3313" spans="11:12">
      <c r="K3313" s="118"/>
      <c r="L3313" s="118"/>
    </row>
    <row r="3314" spans="11:12">
      <c r="K3314" s="118"/>
      <c r="L3314" s="118"/>
    </row>
    <row r="3315" spans="11:12">
      <c r="K3315" s="118"/>
      <c r="L3315" s="118"/>
    </row>
    <row r="3316" spans="11:12">
      <c r="K3316" s="118"/>
      <c r="L3316" s="118"/>
    </row>
    <row r="3317" spans="11:12">
      <c r="K3317" s="118"/>
      <c r="L3317" s="118"/>
    </row>
    <row r="3318" spans="11:12">
      <c r="K3318" s="118"/>
      <c r="L3318" s="118"/>
    </row>
    <row r="3319" spans="11:12">
      <c r="K3319" s="118"/>
      <c r="L3319" s="118"/>
    </row>
    <row r="3320" spans="11:12">
      <c r="K3320" s="118"/>
      <c r="L3320" s="118"/>
    </row>
    <row r="3321" spans="11:12">
      <c r="K3321" s="118"/>
      <c r="L3321" s="118"/>
    </row>
    <row r="3322" spans="11:12">
      <c r="K3322" s="118"/>
      <c r="L3322" s="118"/>
    </row>
    <row r="3323" spans="11:12">
      <c r="K3323" s="118"/>
      <c r="L3323" s="118"/>
    </row>
    <row r="3324" spans="11:12">
      <c r="K3324" s="118"/>
      <c r="L3324" s="118"/>
    </row>
    <row r="3325" spans="11:12">
      <c r="K3325" s="118"/>
      <c r="L3325" s="118"/>
    </row>
    <row r="3326" spans="11:12">
      <c r="K3326" s="118"/>
      <c r="L3326" s="118"/>
    </row>
    <row r="3327" spans="11:12">
      <c r="K3327" s="118"/>
      <c r="L3327" s="118"/>
    </row>
    <row r="3328" spans="11:12">
      <c r="K3328" s="118"/>
      <c r="L3328" s="118"/>
    </row>
    <row r="3329" spans="11:12">
      <c r="K3329" s="118"/>
      <c r="L3329" s="118"/>
    </row>
    <row r="3330" spans="11:12">
      <c r="K3330" s="118"/>
      <c r="L3330" s="118"/>
    </row>
    <row r="3331" spans="11:12">
      <c r="K3331" s="118"/>
      <c r="L3331" s="118"/>
    </row>
    <row r="3332" spans="11:12">
      <c r="K3332" s="118"/>
      <c r="L3332" s="118"/>
    </row>
    <row r="3333" spans="11:12">
      <c r="K3333" s="118"/>
      <c r="L3333" s="118"/>
    </row>
    <row r="3334" spans="11:12">
      <c r="K3334" s="118"/>
      <c r="L3334" s="118"/>
    </row>
    <row r="3335" spans="11:12">
      <c r="K3335" s="118"/>
      <c r="L3335" s="118"/>
    </row>
    <row r="3336" spans="11:12">
      <c r="K3336" s="118"/>
      <c r="L3336" s="118"/>
    </row>
    <row r="3337" spans="11:12">
      <c r="K3337" s="118"/>
      <c r="L3337" s="118"/>
    </row>
    <row r="3338" spans="11:12">
      <c r="K3338" s="118"/>
      <c r="L3338" s="118"/>
    </row>
    <row r="3339" spans="11:12">
      <c r="K3339" s="118"/>
      <c r="L3339" s="118"/>
    </row>
    <row r="3340" spans="11:12">
      <c r="K3340" s="118"/>
      <c r="L3340" s="118"/>
    </row>
    <row r="3341" spans="11:12">
      <c r="K3341" s="118"/>
      <c r="L3341" s="118"/>
    </row>
    <row r="3342" spans="11:12">
      <c r="K3342" s="118"/>
      <c r="L3342" s="118"/>
    </row>
    <row r="3343" spans="11:12">
      <c r="K3343" s="118"/>
      <c r="L3343" s="118"/>
    </row>
    <row r="3344" spans="11:12">
      <c r="K3344" s="118"/>
      <c r="L3344" s="118"/>
    </row>
    <row r="3345" spans="11:12">
      <c r="K3345" s="118"/>
      <c r="L3345" s="118"/>
    </row>
    <row r="3346" spans="11:12">
      <c r="K3346" s="118"/>
      <c r="L3346" s="118"/>
    </row>
    <row r="3347" spans="11:12">
      <c r="K3347" s="118"/>
      <c r="L3347" s="118"/>
    </row>
    <row r="3348" spans="11:12">
      <c r="K3348" s="118"/>
      <c r="L3348" s="118"/>
    </row>
    <row r="3349" spans="11:12">
      <c r="K3349" s="118"/>
      <c r="L3349" s="118"/>
    </row>
    <row r="3350" spans="11:12">
      <c r="K3350" s="118"/>
      <c r="L3350" s="118"/>
    </row>
    <row r="3351" spans="11:12">
      <c r="K3351" s="118"/>
      <c r="L3351" s="118"/>
    </row>
    <row r="3352" spans="11:12">
      <c r="K3352" s="118"/>
      <c r="L3352" s="118"/>
    </row>
    <row r="3353" spans="11:12">
      <c r="K3353" s="118"/>
      <c r="L3353" s="118"/>
    </row>
    <row r="3354" spans="11:12">
      <c r="K3354" s="118"/>
      <c r="L3354" s="118"/>
    </row>
    <row r="3355" spans="11:12">
      <c r="K3355" s="118"/>
      <c r="L3355" s="118"/>
    </row>
    <row r="3356" spans="11:12">
      <c r="K3356" s="118"/>
      <c r="L3356" s="118"/>
    </row>
    <row r="3357" spans="11:12">
      <c r="K3357" s="118"/>
      <c r="L3357" s="118"/>
    </row>
    <row r="3358" spans="11:12">
      <c r="K3358" s="118"/>
      <c r="L3358" s="118"/>
    </row>
    <row r="3359" spans="11:12">
      <c r="K3359" s="118"/>
      <c r="L3359" s="118"/>
    </row>
    <row r="3360" spans="11:12">
      <c r="K3360" s="118"/>
      <c r="L3360" s="118"/>
    </row>
    <row r="3361" spans="11:12">
      <c r="K3361" s="118"/>
      <c r="L3361" s="118"/>
    </row>
    <row r="3362" spans="11:12">
      <c r="K3362" s="118"/>
      <c r="L3362" s="118"/>
    </row>
    <row r="3363" spans="11:12">
      <c r="K3363" s="118"/>
      <c r="L3363" s="118"/>
    </row>
    <row r="3364" spans="11:12">
      <c r="K3364" s="118"/>
      <c r="L3364" s="118"/>
    </row>
    <row r="3365" spans="11:12">
      <c r="K3365" s="118"/>
      <c r="L3365" s="118"/>
    </row>
    <row r="3366" spans="11:12">
      <c r="K3366" s="118"/>
      <c r="L3366" s="118"/>
    </row>
    <row r="3367" spans="11:12">
      <c r="K3367" s="118"/>
      <c r="L3367" s="118"/>
    </row>
    <row r="3368" spans="11:12">
      <c r="K3368" s="118"/>
      <c r="L3368" s="118"/>
    </row>
    <row r="3369" spans="11:12">
      <c r="K3369" s="118"/>
      <c r="L3369" s="118"/>
    </row>
    <row r="3370" spans="11:12">
      <c r="K3370" s="118"/>
      <c r="L3370" s="118"/>
    </row>
    <row r="3371" spans="11:12">
      <c r="K3371" s="118"/>
      <c r="L3371" s="118"/>
    </row>
    <row r="3372" spans="11:12">
      <c r="K3372" s="118"/>
      <c r="L3372" s="118"/>
    </row>
    <row r="3373" spans="11:12">
      <c r="K3373" s="118"/>
      <c r="L3373" s="118"/>
    </row>
    <row r="3374" spans="11:12">
      <c r="K3374" s="118"/>
      <c r="L3374" s="118"/>
    </row>
    <row r="3375" spans="11:12">
      <c r="K3375" s="118"/>
      <c r="L3375" s="118"/>
    </row>
    <row r="3376" spans="11:12">
      <c r="K3376" s="118"/>
      <c r="L3376" s="118"/>
    </row>
    <row r="3377" spans="11:12">
      <c r="K3377" s="118"/>
      <c r="L3377" s="118"/>
    </row>
    <row r="3378" spans="11:12">
      <c r="K3378" s="118"/>
      <c r="L3378" s="118"/>
    </row>
    <row r="3379" spans="11:12">
      <c r="K3379" s="118"/>
      <c r="L3379" s="118"/>
    </row>
    <row r="3380" spans="11:12">
      <c r="K3380" s="118"/>
      <c r="L3380" s="118"/>
    </row>
    <row r="3381" spans="11:12">
      <c r="K3381" s="118"/>
      <c r="L3381" s="118"/>
    </row>
    <row r="3382" spans="11:12">
      <c r="K3382" s="118"/>
      <c r="L3382" s="118"/>
    </row>
    <row r="3383" spans="11:12">
      <c r="K3383" s="118"/>
      <c r="L3383" s="118"/>
    </row>
    <row r="3384" spans="11:12">
      <c r="K3384" s="118"/>
      <c r="L3384" s="118"/>
    </row>
    <row r="3385" spans="11:12">
      <c r="K3385" s="118"/>
      <c r="L3385" s="118"/>
    </row>
    <row r="3386" spans="11:12">
      <c r="K3386" s="118"/>
      <c r="L3386" s="118"/>
    </row>
    <row r="3387" spans="11:12">
      <c r="K3387" s="118"/>
      <c r="L3387" s="118"/>
    </row>
    <row r="3388" spans="11:12">
      <c r="K3388" s="118"/>
      <c r="L3388" s="118"/>
    </row>
    <row r="3389" spans="11:12">
      <c r="K3389" s="118"/>
      <c r="L3389" s="118"/>
    </row>
    <row r="3390" spans="11:12">
      <c r="K3390" s="118"/>
      <c r="L3390" s="118"/>
    </row>
    <row r="3391" spans="11:12">
      <c r="K3391" s="118"/>
      <c r="L3391" s="118"/>
    </row>
    <row r="3392" spans="11:12">
      <c r="K3392" s="118"/>
      <c r="L3392" s="118"/>
    </row>
    <row r="3393" spans="11:12">
      <c r="K3393" s="118"/>
      <c r="L3393" s="118"/>
    </row>
    <row r="3394" spans="11:12">
      <c r="K3394" s="118"/>
      <c r="L3394" s="118"/>
    </row>
    <row r="3395" spans="11:12">
      <c r="K3395" s="118"/>
      <c r="L3395" s="118"/>
    </row>
    <row r="3396" spans="11:12">
      <c r="K3396" s="118"/>
      <c r="L3396" s="118"/>
    </row>
    <row r="3397" spans="11:12">
      <c r="K3397" s="118"/>
      <c r="L3397" s="118"/>
    </row>
    <row r="3398" spans="11:12">
      <c r="K3398" s="118"/>
      <c r="L3398" s="118"/>
    </row>
    <row r="3399" spans="11:12">
      <c r="K3399" s="118"/>
      <c r="L3399" s="118"/>
    </row>
    <row r="3400" spans="11:12">
      <c r="K3400" s="118"/>
      <c r="L3400" s="118"/>
    </row>
    <row r="3401" spans="11:12">
      <c r="K3401" s="118"/>
      <c r="L3401" s="118"/>
    </row>
    <row r="3402" spans="11:12">
      <c r="K3402" s="118"/>
      <c r="L3402" s="118"/>
    </row>
    <row r="3403" spans="11:12">
      <c r="K3403" s="118"/>
      <c r="L3403" s="118"/>
    </row>
    <row r="3404" spans="11:12">
      <c r="K3404" s="118"/>
      <c r="L3404" s="118"/>
    </row>
    <row r="3405" spans="11:12">
      <c r="K3405" s="118"/>
      <c r="L3405" s="118"/>
    </row>
    <row r="3406" spans="11:12">
      <c r="K3406" s="118"/>
      <c r="L3406" s="118"/>
    </row>
    <row r="3407" spans="11:12">
      <c r="K3407" s="118"/>
      <c r="L3407" s="118"/>
    </row>
    <row r="3408" spans="11:12">
      <c r="K3408" s="118"/>
      <c r="L3408" s="118"/>
    </row>
    <row r="3409" spans="11:12">
      <c r="K3409" s="118"/>
      <c r="L3409" s="118"/>
    </row>
    <row r="3410" spans="11:12">
      <c r="K3410" s="118"/>
      <c r="L3410" s="118"/>
    </row>
    <row r="3411" spans="11:12">
      <c r="K3411" s="118"/>
      <c r="L3411" s="118"/>
    </row>
    <row r="3412" spans="11:12">
      <c r="K3412" s="118"/>
      <c r="L3412" s="118"/>
    </row>
    <row r="3413" spans="11:12">
      <c r="K3413" s="118"/>
      <c r="L3413" s="118"/>
    </row>
    <row r="3414" spans="11:12">
      <c r="K3414" s="118"/>
      <c r="L3414" s="118"/>
    </row>
    <row r="3415" spans="11:12">
      <c r="K3415" s="118"/>
      <c r="L3415" s="118"/>
    </row>
    <row r="3416" spans="11:12">
      <c r="K3416" s="118"/>
      <c r="L3416" s="118"/>
    </row>
    <row r="3417" spans="11:12">
      <c r="K3417" s="118"/>
      <c r="L3417" s="118"/>
    </row>
    <row r="3418" spans="11:12">
      <c r="K3418" s="118"/>
      <c r="L3418" s="118"/>
    </row>
    <row r="3419" spans="11:12">
      <c r="K3419" s="118"/>
      <c r="L3419" s="118"/>
    </row>
    <row r="3420" spans="11:12">
      <c r="K3420" s="118"/>
      <c r="L3420" s="118"/>
    </row>
    <row r="3421" spans="11:12">
      <c r="K3421" s="118"/>
      <c r="L3421" s="118"/>
    </row>
    <row r="3422" spans="11:12">
      <c r="K3422" s="118"/>
      <c r="L3422" s="118"/>
    </row>
    <row r="3423" spans="11:12">
      <c r="K3423" s="118"/>
      <c r="L3423" s="118"/>
    </row>
    <row r="3424" spans="11:12">
      <c r="K3424" s="118"/>
      <c r="L3424" s="118"/>
    </row>
    <row r="3425" spans="11:12">
      <c r="K3425" s="118"/>
      <c r="L3425" s="118"/>
    </row>
    <row r="3426" spans="11:12">
      <c r="K3426" s="118"/>
      <c r="L3426" s="118"/>
    </row>
    <row r="3427" spans="11:12">
      <c r="K3427" s="118"/>
      <c r="L3427" s="118"/>
    </row>
    <row r="3428" spans="11:12">
      <c r="K3428" s="118"/>
      <c r="L3428" s="118"/>
    </row>
    <row r="3429" spans="11:12">
      <c r="K3429" s="118"/>
      <c r="L3429" s="118"/>
    </row>
    <row r="3430" spans="11:12">
      <c r="K3430" s="118"/>
      <c r="L3430" s="118"/>
    </row>
    <row r="3431" spans="11:12">
      <c r="K3431" s="118"/>
      <c r="L3431" s="118"/>
    </row>
    <row r="3432" spans="11:12">
      <c r="K3432" s="118"/>
      <c r="L3432" s="118"/>
    </row>
    <row r="3433" spans="11:12">
      <c r="K3433" s="118"/>
      <c r="L3433" s="118"/>
    </row>
    <row r="3434" spans="11:12">
      <c r="K3434" s="118"/>
      <c r="L3434" s="118"/>
    </row>
    <row r="3435" spans="11:12">
      <c r="K3435" s="118"/>
      <c r="L3435" s="118"/>
    </row>
    <row r="3436" spans="11:12">
      <c r="K3436" s="118"/>
      <c r="L3436" s="118"/>
    </row>
    <row r="3437" spans="11:12">
      <c r="K3437" s="118"/>
      <c r="L3437" s="118"/>
    </row>
    <row r="3438" spans="11:12">
      <c r="K3438" s="118"/>
      <c r="L3438" s="118"/>
    </row>
    <row r="3439" spans="11:12">
      <c r="K3439" s="118"/>
      <c r="L3439" s="118"/>
    </row>
    <row r="3440" spans="11:12">
      <c r="K3440" s="118"/>
      <c r="L3440" s="118"/>
    </row>
    <row r="3441" spans="11:12">
      <c r="K3441" s="118"/>
      <c r="L3441" s="118"/>
    </row>
    <row r="3442" spans="11:12">
      <c r="K3442" s="118"/>
      <c r="L3442" s="118"/>
    </row>
    <row r="3443" spans="11:12">
      <c r="K3443" s="118"/>
      <c r="L3443" s="118"/>
    </row>
    <row r="3444" spans="11:12">
      <c r="K3444" s="118"/>
      <c r="L3444" s="118"/>
    </row>
    <row r="3445" spans="11:12">
      <c r="K3445" s="118"/>
      <c r="L3445" s="118"/>
    </row>
    <row r="3446" spans="11:12">
      <c r="K3446" s="118"/>
      <c r="L3446" s="118"/>
    </row>
    <row r="3447" spans="11:12">
      <c r="K3447" s="118"/>
      <c r="L3447" s="118"/>
    </row>
    <row r="3448" spans="11:12">
      <c r="K3448" s="118"/>
      <c r="L3448" s="118"/>
    </row>
    <row r="3449" spans="11:12">
      <c r="K3449" s="118"/>
      <c r="L3449" s="118"/>
    </row>
    <row r="3450" spans="11:12">
      <c r="K3450" s="118"/>
      <c r="L3450" s="118"/>
    </row>
    <row r="3451" spans="11:12">
      <c r="K3451" s="118"/>
      <c r="L3451" s="118"/>
    </row>
    <row r="3452" spans="11:12">
      <c r="K3452" s="118"/>
      <c r="L3452" s="118"/>
    </row>
    <row r="3453" spans="11:12">
      <c r="K3453" s="118"/>
      <c r="L3453" s="118"/>
    </row>
    <row r="3454" spans="11:12">
      <c r="K3454" s="118"/>
      <c r="L3454" s="118"/>
    </row>
    <row r="3455" spans="11:12">
      <c r="K3455" s="118"/>
      <c r="L3455" s="118"/>
    </row>
    <row r="3456" spans="11:12">
      <c r="K3456" s="118"/>
      <c r="L3456" s="118"/>
    </row>
    <row r="3457" spans="11:12">
      <c r="K3457" s="118"/>
      <c r="L3457" s="118"/>
    </row>
    <row r="3458" spans="11:12">
      <c r="K3458" s="118"/>
      <c r="L3458" s="118"/>
    </row>
    <row r="3459" spans="11:12">
      <c r="K3459" s="118"/>
      <c r="L3459" s="118"/>
    </row>
    <row r="3460" spans="11:12">
      <c r="K3460" s="118"/>
      <c r="L3460" s="118"/>
    </row>
    <row r="3461" spans="11:12">
      <c r="K3461" s="118"/>
      <c r="L3461" s="118"/>
    </row>
    <row r="3462" spans="11:12">
      <c r="K3462" s="118"/>
      <c r="L3462" s="118"/>
    </row>
    <row r="3463" spans="11:12">
      <c r="K3463" s="118"/>
      <c r="L3463" s="118"/>
    </row>
    <row r="3464" spans="11:12">
      <c r="K3464" s="118"/>
      <c r="L3464" s="118"/>
    </row>
    <row r="3465" spans="11:12">
      <c r="K3465" s="118"/>
      <c r="L3465" s="118"/>
    </row>
    <row r="3466" spans="11:12">
      <c r="K3466" s="118"/>
      <c r="L3466" s="118"/>
    </row>
    <row r="3467" spans="11:12">
      <c r="K3467" s="118"/>
      <c r="L3467" s="118"/>
    </row>
    <row r="3468" spans="11:12">
      <c r="K3468" s="118"/>
      <c r="L3468" s="118"/>
    </row>
    <row r="3469" spans="11:12">
      <c r="K3469" s="118"/>
      <c r="L3469" s="118"/>
    </row>
    <row r="3470" spans="11:12">
      <c r="K3470" s="118"/>
      <c r="L3470" s="118"/>
    </row>
    <row r="3471" spans="11:12">
      <c r="K3471" s="118"/>
      <c r="L3471" s="118"/>
    </row>
    <row r="3472" spans="11:12">
      <c r="K3472" s="118"/>
      <c r="L3472" s="118"/>
    </row>
    <row r="3473" spans="11:12">
      <c r="K3473" s="118"/>
      <c r="L3473" s="118"/>
    </row>
    <row r="3474" spans="11:12">
      <c r="K3474" s="118"/>
      <c r="L3474" s="118"/>
    </row>
    <row r="3475" spans="11:12">
      <c r="K3475" s="118"/>
      <c r="L3475" s="118"/>
    </row>
    <row r="3476" spans="11:12">
      <c r="K3476" s="118"/>
      <c r="L3476" s="118"/>
    </row>
    <row r="3477" spans="11:12">
      <c r="K3477" s="118"/>
      <c r="L3477" s="118"/>
    </row>
    <row r="3478" spans="11:12">
      <c r="K3478" s="118"/>
      <c r="L3478" s="118"/>
    </row>
    <row r="3479" spans="11:12">
      <c r="K3479" s="118"/>
      <c r="L3479" s="118"/>
    </row>
    <row r="3480" spans="11:12">
      <c r="K3480" s="118"/>
      <c r="L3480" s="118"/>
    </row>
    <row r="3481" spans="11:12">
      <c r="K3481" s="118"/>
      <c r="L3481" s="118"/>
    </row>
    <row r="3482" spans="11:12">
      <c r="K3482" s="118"/>
      <c r="L3482" s="118"/>
    </row>
    <row r="3483" spans="11:12">
      <c r="K3483" s="118"/>
      <c r="L3483" s="118"/>
    </row>
    <row r="3484" spans="11:12">
      <c r="K3484" s="118"/>
      <c r="L3484" s="118"/>
    </row>
    <row r="3485" spans="11:12">
      <c r="K3485" s="118"/>
      <c r="L3485" s="118"/>
    </row>
    <row r="3486" spans="11:12">
      <c r="K3486" s="118"/>
      <c r="L3486" s="118"/>
    </row>
    <row r="3487" spans="11:12">
      <c r="K3487" s="118"/>
      <c r="L3487" s="118"/>
    </row>
    <row r="3488" spans="11:12">
      <c r="K3488" s="118"/>
      <c r="L3488" s="118"/>
    </row>
    <row r="3489" spans="11:12">
      <c r="K3489" s="118"/>
      <c r="L3489" s="118"/>
    </row>
    <row r="3490" spans="11:12">
      <c r="K3490" s="118"/>
      <c r="L3490" s="118"/>
    </row>
    <row r="3491" spans="11:12">
      <c r="K3491" s="118"/>
      <c r="L3491" s="118"/>
    </row>
    <row r="3492" spans="11:12">
      <c r="K3492" s="118"/>
      <c r="L3492" s="118"/>
    </row>
    <row r="3493" spans="11:12">
      <c r="K3493" s="118"/>
      <c r="L3493" s="118"/>
    </row>
    <row r="3494" spans="11:12">
      <c r="K3494" s="118"/>
      <c r="L3494" s="118"/>
    </row>
    <row r="3495" spans="11:12">
      <c r="K3495" s="118"/>
      <c r="L3495" s="118"/>
    </row>
    <row r="3496" spans="11:12">
      <c r="K3496" s="118"/>
      <c r="L3496" s="118"/>
    </row>
    <row r="3497" spans="11:12">
      <c r="K3497" s="118"/>
      <c r="L3497" s="118"/>
    </row>
    <row r="3498" spans="11:12">
      <c r="K3498" s="118"/>
      <c r="L3498" s="118"/>
    </row>
    <row r="3499" spans="11:12">
      <c r="K3499" s="118"/>
      <c r="L3499" s="118"/>
    </row>
    <row r="3500" spans="11:12">
      <c r="K3500" s="118"/>
      <c r="L3500" s="118"/>
    </row>
    <row r="3501" spans="11:12">
      <c r="K3501" s="118"/>
      <c r="L3501" s="118"/>
    </row>
    <row r="3502" spans="11:12">
      <c r="K3502" s="118"/>
      <c r="L3502" s="118"/>
    </row>
    <row r="3503" spans="11:12">
      <c r="K3503" s="118"/>
      <c r="L3503" s="118"/>
    </row>
    <row r="3504" spans="11:12">
      <c r="K3504" s="118"/>
      <c r="L3504" s="118"/>
    </row>
    <row r="3505" spans="11:12">
      <c r="K3505" s="118"/>
      <c r="L3505" s="118"/>
    </row>
    <row r="3506" spans="11:12">
      <c r="K3506" s="118"/>
      <c r="L3506" s="118"/>
    </row>
    <row r="3507" spans="11:12">
      <c r="K3507" s="118"/>
      <c r="L3507" s="118"/>
    </row>
    <row r="3508" spans="11:12">
      <c r="K3508" s="118"/>
      <c r="L3508" s="118"/>
    </row>
    <row r="3509" spans="11:12">
      <c r="K3509" s="118"/>
      <c r="L3509" s="118"/>
    </row>
    <row r="3510" spans="11:12">
      <c r="K3510" s="118"/>
      <c r="L3510" s="118"/>
    </row>
    <row r="3511" spans="11:12">
      <c r="K3511" s="118"/>
      <c r="L3511" s="118"/>
    </row>
    <row r="3512" spans="11:12">
      <c r="K3512" s="118"/>
      <c r="L3512" s="118"/>
    </row>
    <row r="3513" spans="11:12">
      <c r="K3513" s="118"/>
      <c r="L3513" s="118"/>
    </row>
    <row r="3514" spans="11:12">
      <c r="K3514" s="118"/>
      <c r="L3514" s="118"/>
    </row>
    <row r="3515" spans="11:12">
      <c r="K3515" s="118"/>
      <c r="L3515" s="118"/>
    </row>
    <row r="3516" spans="11:12">
      <c r="K3516" s="118"/>
      <c r="L3516" s="118"/>
    </row>
    <row r="3517" spans="11:12">
      <c r="K3517" s="118"/>
      <c r="L3517" s="118"/>
    </row>
    <row r="3518" spans="11:12">
      <c r="K3518" s="118"/>
      <c r="L3518" s="118"/>
    </row>
    <row r="3519" spans="11:12">
      <c r="K3519" s="118"/>
      <c r="L3519" s="118"/>
    </row>
    <row r="3520" spans="11:12">
      <c r="K3520" s="118"/>
      <c r="L3520" s="118"/>
    </row>
    <row r="3521" spans="11:12">
      <c r="K3521" s="118"/>
      <c r="L3521" s="118"/>
    </row>
    <row r="3522" spans="11:12">
      <c r="K3522" s="118"/>
      <c r="L3522" s="118"/>
    </row>
    <row r="3523" spans="11:12">
      <c r="K3523" s="118"/>
      <c r="L3523" s="118"/>
    </row>
    <row r="3524" spans="11:12">
      <c r="K3524" s="118"/>
      <c r="L3524" s="118"/>
    </row>
    <row r="3525" spans="11:12">
      <c r="K3525" s="118"/>
      <c r="L3525" s="118"/>
    </row>
    <row r="3526" spans="11:12">
      <c r="K3526" s="118"/>
      <c r="L3526" s="118"/>
    </row>
    <row r="3527" spans="11:12">
      <c r="K3527" s="118"/>
      <c r="L3527" s="118"/>
    </row>
    <row r="3528" spans="11:12">
      <c r="K3528" s="118"/>
      <c r="L3528" s="118"/>
    </row>
    <row r="3529" spans="11:12">
      <c r="K3529" s="118"/>
      <c r="L3529" s="118"/>
    </row>
    <row r="3530" spans="11:12">
      <c r="K3530" s="118"/>
      <c r="L3530" s="118"/>
    </row>
    <row r="3531" spans="11:12">
      <c r="K3531" s="118"/>
      <c r="L3531" s="118"/>
    </row>
    <row r="3532" spans="11:12">
      <c r="K3532" s="118"/>
      <c r="L3532" s="118"/>
    </row>
    <row r="3533" spans="11:12">
      <c r="K3533" s="118"/>
      <c r="L3533" s="118"/>
    </row>
    <row r="3534" spans="11:12">
      <c r="K3534" s="118"/>
      <c r="L3534" s="118"/>
    </row>
    <row r="3535" spans="11:12">
      <c r="K3535" s="118"/>
      <c r="L3535" s="118"/>
    </row>
    <row r="3536" spans="11:12">
      <c r="K3536" s="118"/>
      <c r="L3536" s="118"/>
    </row>
    <row r="3537" spans="11:12">
      <c r="K3537" s="118"/>
      <c r="L3537" s="118"/>
    </row>
    <row r="3538" spans="11:12">
      <c r="K3538" s="118"/>
      <c r="L3538" s="118"/>
    </row>
    <row r="3539" spans="11:12">
      <c r="K3539" s="118"/>
      <c r="L3539" s="118"/>
    </row>
    <row r="3540" spans="11:12">
      <c r="K3540" s="118"/>
      <c r="L3540" s="118"/>
    </row>
    <row r="3541" spans="11:12">
      <c r="K3541" s="118"/>
      <c r="L3541" s="118"/>
    </row>
    <row r="3542" spans="11:12">
      <c r="K3542" s="118"/>
      <c r="L3542" s="118"/>
    </row>
    <row r="3543" spans="11:12">
      <c r="K3543" s="118"/>
      <c r="L3543" s="118"/>
    </row>
    <row r="3544" spans="11:12">
      <c r="K3544" s="118"/>
      <c r="L3544" s="118"/>
    </row>
    <row r="3545" spans="11:12">
      <c r="K3545" s="118"/>
      <c r="L3545" s="118"/>
    </row>
    <row r="3546" spans="11:12">
      <c r="K3546" s="118"/>
      <c r="L3546" s="118"/>
    </row>
    <row r="3547" spans="11:12">
      <c r="K3547" s="118"/>
      <c r="L3547" s="118"/>
    </row>
    <row r="3548" spans="11:12">
      <c r="K3548" s="118"/>
      <c r="L3548" s="118"/>
    </row>
    <row r="3549" spans="11:12">
      <c r="K3549" s="118"/>
      <c r="L3549" s="118"/>
    </row>
    <row r="3550" spans="11:12">
      <c r="K3550" s="118"/>
      <c r="L3550" s="118"/>
    </row>
    <row r="3551" spans="11:12">
      <c r="K3551" s="118"/>
      <c r="L3551" s="118"/>
    </row>
    <row r="3552" spans="11:12">
      <c r="K3552" s="118"/>
      <c r="L3552" s="118"/>
    </row>
    <row r="3553" spans="11:12">
      <c r="K3553" s="118"/>
      <c r="L3553" s="118"/>
    </row>
    <row r="3554" spans="11:12">
      <c r="K3554" s="118"/>
      <c r="L3554" s="118"/>
    </row>
    <row r="3555" spans="11:12">
      <c r="K3555" s="118"/>
      <c r="L3555" s="118"/>
    </row>
    <row r="3556" spans="11:12">
      <c r="K3556" s="118"/>
      <c r="L3556" s="118"/>
    </row>
    <row r="3557" spans="11:12">
      <c r="K3557" s="118"/>
      <c r="L3557" s="118"/>
    </row>
    <row r="3558" spans="11:12">
      <c r="K3558" s="118"/>
      <c r="L3558" s="118"/>
    </row>
    <row r="3559" spans="11:12">
      <c r="K3559" s="118"/>
      <c r="L3559" s="118"/>
    </row>
    <row r="3560" spans="11:12">
      <c r="K3560" s="118"/>
      <c r="L3560" s="118"/>
    </row>
    <row r="3561" spans="11:12">
      <c r="K3561" s="118"/>
      <c r="L3561" s="118"/>
    </row>
    <row r="3562" spans="11:12">
      <c r="K3562" s="118"/>
      <c r="L3562" s="118"/>
    </row>
    <row r="3563" spans="11:12">
      <c r="K3563" s="118"/>
      <c r="L3563" s="118"/>
    </row>
    <row r="3564" spans="11:12">
      <c r="K3564" s="118"/>
      <c r="L3564" s="118"/>
    </row>
    <row r="3565" spans="11:12">
      <c r="K3565" s="118"/>
      <c r="L3565" s="118"/>
    </row>
    <row r="3566" spans="11:12">
      <c r="K3566" s="118"/>
      <c r="L3566" s="118"/>
    </row>
    <row r="3567" spans="11:12">
      <c r="K3567" s="118"/>
      <c r="L3567" s="118"/>
    </row>
    <row r="3568" spans="11:12">
      <c r="K3568" s="118"/>
      <c r="L3568" s="118"/>
    </row>
    <row r="3569" spans="11:12">
      <c r="K3569" s="118"/>
      <c r="L3569" s="118"/>
    </row>
    <row r="3570" spans="11:12">
      <c r="K3570" s="118"/>
      <c r="L3570" s="118"/>
    </row>
    <row r="3571" spans="11:12">
      <c r="K3571" s="118"/>
      <c r="L3571" s="118"/>
    </row>
    <row r="3572" spans="11:12">
      <c r="K3572" s="118"/>
      <c r="L3572" s="118"/>
    </row>
    <row r="3573" spans="11:12">
      <c r="K3573" s="118"/>
      <c r="L3573" s="118"/>
    </row>
    <row r="3574" spans="11:12">
      <c r="K3574" s="118"/>
      <c r="L3574" s="118"/>
    </row>
    <row r="3575" spans="11:12">
      <c r="K3575" s="118"/>
      <c r="L3575" s="118"/>
    </row>
    <row r="3576" spans="11:12">
      <c r="K3576" s="118"/>
      <c r="L3576" s="118"/>
    </row>
    <row r="3577" spans="11:12">
      <c r="K3577" s="118"/>
      <c r="L3577" s="118"/>
    </row>
    <row r="3578" spans="11:12">
      <c r="K3578" s="118"/>
      <c r="L3578" s="118"/>
    </row>
    <row r="3579" spans="11:12">
      <c r="K3579" s="118"/>
      <c r="L3579" s="118"/>
    </row>
    <row r="3580" spans="11:12">
      <c r="K3580" s="118"/>
      <c r="L3580" s="118"/>
    </row>
    <row r="3581" spans="11:12">
      <c r="K3581" s="118"/>
      <c r="L3581" s="118"/>
    </row>
    <row r="3582" spans="11:12">
      <c r="K3582" s="118"/>
      <c r="L3582" s="118"/>
    </row>
    <row r="3583" spans="11:12">
      <c r="K3583" s="118"/>
      <c r="L3583" s="118"/>
    </row>
    <row r="3584" spans="11:12">
      <c r="K3584" s="118"/>
      <c r="L3584" s="118"/>
    </row>
    <row r="3585" spans="11:12">
      <c r="K3585" s="118"/>
      <c r="L3585" s="118"/>
    </row>
    <row r="3586" spans="11:12">
      <c r="K3586" s="118"/>
      <c r="L3586" s="118"/>
    </row>
    <row r="3587" spans="11:12">
      <c r="K3587" s="118"/>
      <c r="L3587" s="118"/>
    </row>
    <row r="3588" spans="11:12">
      <c r="K3588" s="118"/>
      <c r="L3588" s="118"/>
    </row>
    <row r="3589" spans="11:12">
      <c r="K3589" s="118"/>
      <c r="L3589" s="118"/>
    </row>
    <row r="3590" spans="11:12">
      <c r="K3590" s="118"/>
      <c r="L3590" s="118"/>
    </row>
    <row r="3591" spans="11:12">
      <c r="K3591" s="118"/>
      <c r="L3591" s="118"/>
    </row>
    <row r="3592" spans="11:12">
      <c r="K3592" s="118"/>
      <c r="L3592" s="118"/>
    </row>
    <row r="3593" spans="11:12">
      <c r="K3593" s="118"/>
      <c r="L3593" s="118"/>
    </row>
    <row r="3594" spans="11:12">
      <c r="K3594" s="118"/>
      <c r="L3594" s="118"/>
    </row>
    <row r="3595" spans="11:12">
      <c r="K3595" s="118"/>
      <c r="L3595" s="118"/>
    </row>
    <row r="3596" spans="11:12">
      <c r="K3596" s="118"/>
      <c r="L3596" s="118"/>
    </row>
    <row r="3597" spans="11:12">
      <c r="K3597" s="118"/>
      <c r="L3597" s="118"/>
    </row>
    <row r="3598" spans="11:12">
      <c r="K3598" s="118"/>
      <c r="L3598" s="118"/>
    </row>
    <row r="3599" spans="11:12">
      <c r="K3599" s="118"/>
      <c r="L3599" s="118"/>
    </row>
    <row r="3600" spans="11:12">
      <c r="K3600" s="118"/>
      <c r="L3600" s="118"/>
    </row>
    <row r="3601" spans="11:12">
      <c r="K3601" s="118"/>
      <c r="L3601" s="118"/>
    </row>
    <row r="3602" spans="11:12">
      <c r="K3602" s="118"/>
      <c r="L3602" s="118"/>
    </row>
    <row r="3603" spans="11:12">
      <c r="K3603" s="118"/>
      <c r="L3603" s="118"/>
    </row>
    <row r="3604" spans="11:12">
      <c r="K3604" s="118"/>
      <c r="L3604" s="118"/>
    </row>
    <row r="3605" spans="11:12">
      <c r="K3605" s="118"/>
      <c r="L3605" s="118"/>
    </row>
    <row r="3606" spans="11:12">
      <c r="K3606" s="118"/>
      <c r="L3606" s="118"/>
    </row>
    <row r="3607" spans="11:12">
      <c r="K3607" s="118"/>
      <c r="L3607" s="118"/>
    </row>
    <row r="3608" spans="11:12">
      <c r="K3608" s="118"/>
      <c r="L3608" s="118"/>
    </row>
    <row r="3609" spans="11:12">
      <c r="K3609" s="118"/>
      <c r="L3609" s="118"/>
    </row>
    <row r="3610" spans="11:12">
      <c r="K3610" s="118"/>
      <c r="L3610" s="118"/>
    </row>
    <row r="3611" spans="11:12">
      <c r="K3611" s="118"/>
      <c r="L3611" s="118"/>
    </row>
    <row r="3612" spans="11:12">
      <c r="K3612" s="118"/>
      <c r="L3612" s="118"/>
    </row>
    <row r="3613" spans="11:12">
      <c r="K3613" s="118"/>
      <c r="L3613" s="118"/>
    </row>
    <row r="3614" spans="11:12">
      <c r="K3614" s="118"/>
      <c r="L3614" s="118"/>
    </row>
    <row r="3615" spans="11:12">
      <c r="K3615" s="118"/>
      <c r="L3615" s="118"/>
    </row>
    <row r="3616" spans="11:12">
      <c r="K3616" s="118"/>
      <c r="L3616" s="118"/>
    </row>
    <row r="3617" spans="11:12">
      <c r="K3617" s="118"/>
      <c r="L3617" s="118"/>
    </row>
    <row r="3618" spans="11:12">
      <c r="K3618" s="118"/>
      <c r="L3618" s="118"/>
    </row>
    <row r="3619" spans="11:12">
      <c r="K3619" s="118"/>
      <c r="L3619" s="118"/>
    </row>
    <row r="3620" spans="11:12">
      <c r="K3620" s="118"/>
      <c r="L3620" s="118"/>
    </row>
    <row r="3621" spans="11:12">
      <c r="K3621" s="118"/>
      <c r="L3621" s="118"/>
    </row>
    <row r="3622" spans="11:12">
      <c r="K3622" s="118"/>
      <c r="L3622" s="118"/>
    </row>
    <row r="3623" spans="11:12">
      <c r="K3623" s="118"/>
      <c r="L3623" s="118"/>
    </row>
    <row r="3624" spans="11:12">
      <c r="K3624" s="118"/>
      <c r="L3624" s="118"/>
    </row>
    <row r="3625" spans="11:12">
      <c r="K3625" s="118"/>
      <c r="L3625" s="118"/>
    </row>
    <row r="3626" spans="11:12">
      <c r="K3626" s="118"/>
      <c r="L3626" s="118"/>
    </row>
    <row r="3627" spans="11:12">
      <c r="K3627" s="118"/>
      <c r="L3627" s="118"/>
    </row>
    <row r="3628" spans="11:12">
      <c r="K3628" s="118"/>
      <c r="L3628" s="118"/>
    </row>
    <row r="3629" spans="11:12">
      <c r="K3629" s="118"/>
      <c r="L3629" s="118"/>
    </row>
    <row r="3630" spans="11:12">
      <c r="K3630" s="118"/>
      <c r="L3630" s="118"/>
    </row>
    <row r="3631" spans="11:12">
      <c r="K3631" s="118"/>
      <c r="L3631" s="118"/>
    </row>
    <row r="3632" spans="11:12">
      <c r="K3632" s="118"/>
      <c r="L3632" s="118"/>
    </row>
    <row r="3633" spans="11:12">
      <c r="K3633" s="118"/>
      <c r="L3633" s="118"/>
    </row>
    <row r="3634" spans="11:12">
      <c r="K3634" s="118"/>
      <c r="L3634" s="118"/>
    </row>
    <row r="3635" spans="11:12">
      <c r="K3635" s="118"/>
      <c r="L3635" s="118"/>
    </row>
    <row r="3636" spans="11:12">
      <c r="K3636" s="118"/>
      <c r="L3636" s="118"/>
    </row>
    <row r="3637" spans="11:12">
      <c r="K3637" s="118"/>
      <c r="L3637" s="118"/>
    </row>
    <row r="3638" spans="11:12">
      <c r="K3638" s="118"/>
      <c r="L3638" s="118"/>
    </row>
    <row r="3639" spans="11:12">
      <c r="K3639" s="118"/>
      <c r="L3639" s="118"/>
    </row>
    <row r="3640" spans="11:12">
      <c r="K3640" s="118"/>
      <c r="L3640" s="118"/>
    </row>
    <row r="3641" spans="11:12">
      <c r="K3641" s="118"/>
      <c r="L3641" s="118"/>
    </row>
    <row r="3642" spans="11:12">
      <c r="K3642" s="118"/>
      <c r="L3642" s="118"/>
    </row>
    <row r="3643" spans="11:12">
      <c r="K3643" s="118"/>
      <c r="L3643" s="118"/>
    </row>
    <row r="3644" spans="11:12">
      <c r="K3644" s="118"/>
      <c r="L3644" s="118"/>
    </row>
    <row r="3645" spans="11:12">
      <c r="K3645" s="118"/>
      <c r="L3645" s="118"/>
    </row>
    <row r="3646" spans="11:12">
      <c r="K3646" s="118"/>
      <c r="L3646" s="118"/>
    </row>
    <row r="3647" spans="11:12">
      <c r="K3647" s="118"/>
      <c r="L3647" s="118"/>
    </row>
    <row r="3648" spans="11:12">
      <c r="K3648" s="118"/>
      <c r="L3648" s="118"/>
    </row>
    <row r="3649" spans="11:12">
      <c r="K3649" s="118"/>
      <c r="L3649" s="118"/>
    </row>
    <row r="3650" spans="11:12">
      <c r="K3650" s="118"/>
      <c r="L3650" s="118"/>
    </row>
    <row r="3651" spans="11:12">
      <c r="K3651" s="118"/>
      <c r="L3651" s="118"/>
    </row>
    <row r="3652" spans="11:12">
      <c r="K3652" s="118"/>
      <c r="L3652" s="118"/>
    </row>
    <row r="3653" spans="11:12">
      <c r="K3653" s="118"/>
      <c r="L3653" s="118"/>
    </row>
    <row r="3654" spans="11:12">
      <c r="K3654" s="118"/>
      <c r="L3654" s="118"/>
    </row>
    <row r="3655" spans="11:12">
      <c r="K3655" s="118"/>
      <c r="L3655" s="118"/>
    </row>
    <row r="3656" spans="11:12">
      <c r="K3656" s="118"/>
      <c r="L3656" s="118"/>
    </row>
    <row r="3657" spans="11:12">
      <c r="K3657" s="118"/>
      <c r="L3657" s="118"/>
    </row>
    <row r="3658" spans="11:12">
      <c r="K3658" s="118"/>
      <c r="L3658" s="118"/>
    </row>
    <row r="3659" spans="11:12">
      <c r="K3659" s="118"/>
      <c r="L3659" s="118"/>
    </row>
    <row r="3660" spans="11:12">
      <c r="K3660" s="118"/>
      <c r="L3660" s="118"/>
    </row>
    <row r="3661" spans="11:12">
      <c r="K3661" s="118"/>
      <c r="L3661" s="118"/>
    </row>
    <row r="3662" spans="11:12">
      <c r="K3662" s="118"/>
      <c r="L3662" s="118"/>
    </row>
    <row r="3663" spans="11:12">
      <c r="K3663" s="118"/>
      <c r="L3663" s="118"/>
    </row>
    <row r="3664" spans="11:12">
      <c r="K3664" s="118"/>
      <c r="L3664" s="118"/>
    </row>
    <row r="3665" spans="11:12">
      <c r="K3665" s="118"/>
      <c r="L3665" s="118"/>
    </row>
    <row r="3666" spans="11:12">
      <c r="K3666" s="118"/>
      <c r="L3666" s="118"/>
    </row>
    <row r="3667" spans="11:12">
      <c r="K3667" s="118"/>
      <c r="L3667" s="118"/>
    </row>
    <row r="3668" spans="11:12">
      <c r="K3668" s="118"/>
      <c r="L3668" s="118"/>
    </row>
    <row r="3669" spans="11:12">
      <c r="K3669" s="118"/>
      <c r="L3669" s="118"/>
    </row>
    <row r="3670" spans="11:12">
      <c r="K3670" s="118"/>
      <c r="L3670" s="118"/>
    </row>
    <row r="3671" spans="11:12">
      <c r="K3671" s="118"/>
      <c r="L3671" s="118"/>
    </row>
    <row r="3672" spans="11:12">
      <c r="K3672" s="118"/>
      <c r="L3672" s="118"/>
    </row>
    <row r="3673" spans="11:12">
      <c r="K3673" s="118"/>
      <c r="L3673" s="118"/>
    </row>
    <row r="3674" spans="11:12">
      <c r="K3674" s="118"/>
      <c r="L3674" s="118"/>
    </row>
    <row r="3675" spans="11:12">
      <c r="K3675" s="118"/>
      <c r="L3675" s="118"/>
    </row>
    <row r="3676" spans="11:12">
      <c r="K3676" s="118"/>
      <c r="L3676" s="118"/>
    </row>
    <row r="3677" spans="11:12">
      <c r="K3677" s="118"/>
      <c r="L3677" s="118"/>
    </row>
    <row r="3678" spans="11:12">
      <c r="K3678" s="118"/>
      <c r="L3678" s="118"/>
    </row>
    <row r="3679" spans="11:12">
      <c r="K3679" s="118"/>
      <c r="L3679" s="118"/>
    </row>
    <row r="3680" spans="11:12">
      <c r="K3680" s="118"/>
      <c r="L3680" s="118"/>
    </row>
    <row r="3681" spans="11:12">
      <c r="K3681" s="118"/>
      <c r="L3681" s="118"/>
    </row>
    <row r="3682" spans="11:12">
      <c r="K3682" s="118"/>
      <c r="L3682" s="118"/>
    </row>
    <row r="3683" spans="11:12">
      <c r="K3683" s="118"/>
      <c r="L3683" s="118"/>
    </row>
    <row r="3684" spans="11:12">
      <c r="K3684" s="118"/>
      <c r="L3684" s="118"/>
    </row>
    <row r="3685" spans="11:12">
      <c r="K3685" s="118"/>
      <c r="L3685" s="118"/>
    </row>
    <row r="3686" spans="11:12">
      <c r="K3686" s="118"/>
      <c r="L3686" s="118"/>
    </row>
    <row r="3687" spans="11:12">
      <c r="K3687" s="118"/>
      <c r="L3687" s="118"/>
    </row>
    <row r="3688" spans="11:12">
      <c r="K3688" s="118"/>
      <c r="L3688" s="118"/>
    </row>
    <row r="3689" spans="11:12">
      <c r="K3689" s="118"/>
      <c r="L3689" s="118"/>
    </row>
    <row r="3690" spans="11:12">
      <c r="K3690" s="118"/>
      <c r="L3690" s="118"/>
    </row>
    <row r="3691" spans="11:12">
      <c r="K3691" s="118"/>
      <c r="L3691" s="118"/>
    </row>
    <row r="3692" spans="11:12">
      <c r="K3692" s="118"/>
      <c r="L3692" s="118"/>
    </row>
    <row r="3693" spans="11:12">
      <c r="K3693" s="118"/>
      <c r="L3693" s="118"/>
    </row>
    <row r="3694" spans="11:12">
      <c r="K3694" s="118"/>
      <c r="L3694" s="118"/>
    </row>
    <row r="3695" spans="11:12">
      <c r="K3695" s="118"/>
      <c r="L3695" s="118"/>
    </row>
    <row r="3696" spans="11:12">
      <c r="K3696" s="118"/>
      <c r="L3696" s="118"/>
    </row>
    <row r="3697" spans="11:12">
      <c r="K3697" s="118"/>
      <c r="L3697" s="118"/>
    </row>
    <row r="3698" spans="11:12">
      <c r="K3698" s="118"/>
      <c r="L3698" s="118"/>
    </row>
    <row r="3699" spans="11:12">
      <c r="K3699" s="118"/>
      <c r="L3699" s="118"/>
    </row>
    <row r="3700" spans="11:12">
      <c r="K3700" s="118"/>
      <c r="L3700" s="118"/>
    </row>
    <row r="3701" spans="11:12">
      <c r="K3701" s="118"/>
      <c r="L3701" s="118"/>
    </row>
    <row r="3702" spans="11:12">
      <c r="K3702" s="118"/>
      <c r="L3702" s="118"/>
    </row>
    <row r="3703" spans="11:12">
      <c r="K3703" s="118"/>
      <c r="L3703" s="118"/>
    </row>
    <row r="3704" spans="11:12">
      <c r="K3704" s="118"/>
      <c r="L3704" s="118"/>
    </row>
    <row r="3705" spans="11:12">
      <c r="K3705" s="118"/>
      <c r="L3705" s="118"/>
    </row>
    <row r="3706" spans="11:12">
      <c r="K3706" s="118"/>
      <c r="L3706" s="118"/>
    </row>
    <row r="3707" spans="11:12">
      <c r="K3707" s="118"/>
      <c r="L3707" s="118"/>
    </row>
    <row r="3708" spans="11:12">
      <c r="K3708" s="118"/>
      <c r="L3708" s="118"/>
    </row>
    <row r="3709" spans="11:12">
      <c r="K3709" s="118"/>
      <c r="L3709" s="118"/>
    </row>
    <row r="3710" spans="11:12">
      <c r="K3710" s="118"/>
      <c r="L3710" s="118"/>
    </row>
    <row r="3711" spans="11:12">
      <c r="K3711" s="118"/>
      <c r="L3711" s="118"/>
    </row>
    <row r="3712" spans="11:12">
      <c r="K3712" s="118"/>
      <c r="L3712" s="118"/>
    </row>
    <row r="3713" spans="11:12">
      <c r="K3713" s="118"/>
      <c r="L3713" s="118"/>
    </row>
    <row r="3714" spans="11:12">
      <c r="K3714" s="118"/>
      <c r="L3714" s="118"/>
    </row>
    <row r="3715" spans="11:12">
      <c r="K3715" s="118"/>
      <c r="L3715" s="118"/>
    </row>
    <row r="3716" spans="11:12">
      <c r="K3716" s="118"/>
      <c r="L3716" s="118"/>
    </row>
    <row r="3717" spans="11:12">
      <c r="K3717" s="118"/>
      <c r="L3717" s="118"/>
    </row>
    <row r="3718" spans="11:12">
      <c r="K3718" s="118"/>
      <c r="L3718" s="118"/>
    </row>
    <row r="3719" spans="11:12">
      <c r="K3719" s="118"/>
      <c r="L3719" s="118"/>
    </row>
    <row r="3720" spans="11:12">
      <c r="K3720" s="118"/>
      <c r="L3720" s="118"/>
    </row>
    <row r="3721" spans="11:12">
      <c r="K3721" s="118"/>
      <c r="L3721" s="118"/>
    </row>
    <row r="3722" spans="11:12">
      <c r="K3722" s="118"/>
      <c r="L3722" s="118"/>
    </row>
    <row r="3723" spans="11:12">
      <c r="K3723" s="118"/>
      <c r="L3723" s="118"/>
    </row>
    <row r="3724" spans="11:12">
      <c r="K3724" s="118"/>
      <c r="L3724" s="118"/>
    </row>
    <row r="3725" spans="11:12">
      <c r="K3725" s="118"/>
      <c r="L3725" s="118"/>
    </row>
    <row r="3726" spans="11:12">
      <c r="K3726" s="118"/>
      <c r="L3726" s="118"/>
    </row>
    <row r="3727" spans="11:12">
      <c r="K3727" s="118"/>
      <c r="L3727" s="118"/>
    </row>
    <row r="3728" spans="11:12">
      <c r="K3728" s="118"/>
      <c r="L3728" s="118"/>
    </row>
    <row r="3729" spans="11:12">
      <c r="K3729" s="118"/>
      <c r="L3729" s="118"/>
    </row>
    <row r="3730" spans="11:12">
      <c r="K3730" s="118"/>
      <c r="L3730" s="118"/>
    </row>
    <row r="3731" spans="11:12">
      <c r="K3731" s="118"/>
      <c r="L3731" s="118"/>
    </row>
    <row r="3732" spans="11:12">
      <c r="K3732" s="118"/>
      <c r="L3732" s="118"/>
    </row>
    <row r="3733" spans="11:12">
      <c r="K3733" s="118"/>
      <c r="L3733" s="118"/>
    </row>
    <row r="3734" spans="11:12">
      <c r="K3734" s="118"/>
      <c r="L3734" s="118"/>
    </row>
    <row r="3735" spans="11:12">
      <c r="K3735" s="118"/>
      <c r="L3735" s="118"/>
    </row>
    <row r="3736" spans="11:12">
      <c r="K3736" s="118"/>
      <c r="L3736" s="118"/>
    </row>
    <row r="3737" spans="11:12">
      <c r="K3737" s="118"/>
      <c r="L3737" s="118"/>
    </row>
    <row r="3738" spans="11:12">
      <c r="K3738" s="118"/>
      <c r="L3738" s="118"/>
    </row>
    <row r="3739" spans="11:12">
      <c r="K3739" s="118"/>
      <c r="L3739" s="118"/>
    </row>
    <row r="3740" spans="11:12">
      <c r="K3740" s="118"/>
      <c r="L3740" s="118"/>
    </row>
    <row r="3741" spans="11:12">
      <c r="K3741" s="118"/>
      <c r="L3741" s="118"/>
    </row>
    <row r="3742" spans="11:12">
      <c r="K3742" s="118"/>
      <c r="L3742" s="118"/>
    </row>
    <row r="3743" spans="11:12">
      <c r="K3743" s="118"/>
      <c r="L3743" s="118"/>
    </row>
    <row r="3744" spans="11:12">
      <c r="K3744" s="118"/>
      <c r="L3744" s="118"/>
    </row>
    <row r="3745" spans="11:12">
      <c r="K3745" s="118"/>
      <c r="L3745" s="118"/>
    </row>
    <row r="3746" spans="11:12">
      <c r="K3746" s="118"/>
      <c r="L3746" s="118"/>
    </row>
    <row r="3747" spans="11:12">
      <c r="K3747" s="118"/>
      <c r="L3747" s="118"/>
    </row>
    <row r="3748" spans="11:12">
      <c r="K3748" s="118"/>
      <c r="L3748" s="118"/>
    </row>
    <row r="3749" spans="11:12">
      <c r="K3749" s="118"/>
      <c r="L3749" s="118"/>
    </row>
    <row r="3750" spans="11:12">
      <c r="K3750" s="118"/>
      <c r="L3750" s="118"/>
    </row>
    <row r="3751" spans="11:12">
      <c r="K3751" s="118"/>
      <c r="L3751" s="118"/>
    </row>
    <row r="3752" spans="11:12">
      <c r="K3752" s="118"/>
      <c r="L3752" s="118"/>
    </row>
    <row r="3753" spans="11:12">
      <c r="K3753" s="118"/>
      <c r="L3753" s="118"/>
    </row>
    <row r="3754" spans="11:12">
      <c r="K3754" s="118"/>
      <c r="L3754" s="118"/>
    </row>
    <row r="3755" spans="11:12">
      <c r="K3755" s="118"/>
      <c r="L3755" s="118"/>
    </row>
    <row r="3756" spans="11:12">
      <c r="K3756" s="118"/>
      <c r="L3756" s="118"/>
    </row>
    <row r="3757" spans="11:12">
      <c r="K3757" s="118"/>
      <c r="L3757" s="118"/>
    </row>
    <row r="3758" spans="11:12">
      <c r="K3758" s="118"/>
      <c r="L3758" s="118"/>
    </row>
    <row r="3759" spans="11:12">
      <c r="K3759" s="118"/>
      <c r="L3759" s="118"/>
    </row>
    <row r="3760" spans="11:12">
      <c r="K3760" s="118"/>
      <c r="L3760" s="118"/>
    </row>
    <row r="3761" spans="11:12">
      <c r="K3761" s="118"/>
      <c r="L3761" s="118"/>
    </row>
    <row r="3762" spans="11:12">
      <c r="K3762" s="118"/>
      <c r="L3762" s="118"/>
    </row>
    <row r="3763" spans="11:12">
      <c r="K3763" s="118"/>
      <c r="L3763" s="118"/>
    </row>
    <row r="3764" spans="11:12">
      <c r="K3764" s="118"/>
      <c r="L3764" s="118"/>
    </row>
    <row r="3765" spans="11:12">
      <c r="K3765" s="118"/>
      <c r="L3765" s="118"/>
    </row>
    <row r="3766" spans="11:12">
      <c r="K3766" s="118"/>
      <c r="L3766" s="118"/>
    </row>
    <row r="3767" spans="11:12">
      <c r="K3767" s="118"/>
      <c r="L3767" s="118"/>
    </row>
    <row r="3768" spans="11:12">
      <c r="K3768" s="118"/>
      <c r="L3768" s="118"/>
    </row>
    <row r="3769" spans="11:12">
      <c r="K3769" s="118"/>
      <c r="L3769" s="118"/>
    </row>
    <row r="3770" spans="11:12">
      <c r="K3770" s="118"/>
      <c r="L3770" s="118"/>
    </row>
    <row r="3771" spans="11:12">
      <c r="K3771" s="118"/>
      <c r="L3771" s="118"/>
    </row>
    <row r="3772" spans="11:12">
      <c r="K3772" s="118"/>
      <c r="L3772" s="118"/>
    </row>
    <row r="3773" spans="11:12">
      <c r="K3773" s="118"/>
      <c r="L3773" s="118"/>
    </row>
    <row r="3774" spans="11:12">
      <c r="K3774" s="118"/>
      <c r="L3774" s="118"/>
    </row>
    <row r="3775" spans="11:12">
      <c r="K3775" s="118"/>
      <c r="L3775" s="118"/>
    </row>
    <row r="3776" spans="11:12">
      <c r="K3776" s="118"/>
      <c r="L3776" s="118"/>
    </row>
    <row r="3777" spans="11:12">
      <c r="K3777" s="118"/>
      <c r="L3777" s="118"/>
    </row>
    <row r="3778" spans="11:12">
      <c r="K3778" s="118"/>
      <c r="L3778" s="118"/>
    </row>
    <row r="3779" spans="11:12">
      <c r="K3779" s="118"/>
      <c r="L3779" s="118"/>
    </row>
    <row r="3780" spans="11:12">
      <c r="K3780" s="118"/>
      <c r="L3780" s="118"/>
    </row>
    <row r="3781" spans="11:12">
      <c r="K3781" s="118"/>
      <c r="L3781" s="118"/>
    </row>
    <row r="3782" spans="11:12">
      <c r="K3782" s="118"/>
      <c r="L3782" s="118"/>
    </row>
    <row r="3783" spans="11:12">
      <c r="K3783" s="118"/>
      <c r="L3783" s="118"/>
    </row>
    <row r="3784" spans="11:12">
      <c r="K3784" s="118"/>
      <c r="L3784" s="118"/>
    </row>
    <row r="3785" spans="11:12">
      <c r="K3785" s="118"/>
      <c r="L3785" s="118"/>
    </row>
    <row r="3786" spans="11:12">
      <c r="K3786" s="118"/>
      <c r="L3786" s="118"/>
    </row>
    <row r="3787" spans="11:12">
      <c r="K3787" s="118"/>
      <c r="L3787" s="118"/>
    </row>
    <row r="3788" spans="11:12">
      <c r="K3788" s="118"/>
      <c r="L3788" s="118"/>
    </row>
    <row r="3789" spans="11:12">
      <c r="K3789" s="118"/>
      <c r="L3789" s="118"/>
    </row>
    <row r="3790" spans="11:12">
      <c r="K3790" s="118"/>
      <c r="L3790" s="118"/>
    </row>
    <row r="3791" spans="11:12">
      <c r="K3791" s="118"/>
      <c r="L3791" s="118"/>
    </row>
    <row r="3792" spans="11:12">
      <c r="K3792" s="118"/>
      <c r="L3792" s="118"/>
    </row>
    <row r="3793" spans="11:12">
      <c r="K3793" s="118"/>
      <c r="L3793" s="118"/>
    </row>
    <row r="3794" spans="11:12">
      <c r="K3794" s="118"/>
      <c r="L3794" s="118"/>
    </row>
    <row r="3795" spans="11:12">
      <c r="K3795" s="118"/>
      <c r="L3795" s="118"/>
    </row>
    <row r="3796" spans="11:12">
      <c r="K3796" s="118"/>
      <c r="L3796" s="118"/>
    </row>
    <row r="3797" spans="11:12">
      <c r="K3797" s="118"/>
      <c r="L3797" s="118"/>
    </row>
    <row r="3798" spans="11:12">
      <c r="K3798" s="118"/>
      <c r="L3798" s="118"/>
    </row>
    <row r="3799" spans="11:12">
      <c r="K3799" s="118"/>
      <c r="L3799" s="118"/>
    </row>
    <row r="3800" spans="11:12">
      <c r="K3800" s="118"/>
      <c r="L3800" s="118"/>
    </row>
    <row r="3801" spans="11:12">
      <c r="K3801" s="118"/>
      <c r="L3801" s="118"/>
    </row>
    <row r="3802" spans="11:12">
      <c r="K3802" s="118"/>
      <c r="L3802" s="118"/>
    </row>
    <row r="3803" spans="11:12">
      <c r="K3803" s="118"/>
      <c r="L3803" s="118"/>
    </row>
    <row r="3804" spans="11:12">
      <c r="K3804" s="118"/>
      <c r="L3804" s="118"/>
    </row>
    <row r="3805" spans="11:12">
      <c r="K3805" s="118"/>
      <c r="L3805" s="118"/>
    </row>
    <row r="3806" spans="11:12">
      <c r="K3806" s="118"/>
      <c r="L3806" s="118"/>
    </row>
    <row r="3807" spans="11:12">
      <c r="K3807" s="118"/>
      <c r="L3807" s="118"/>
    </row>
    <row r="3808" spans="11:12">
      <c r="K3808" s="118"/>
      <c r="L3808" s="118"/>
    </row>
    <row r="3809" spans="11:12">
      <c r="K3809" s="118"/>
      <c r="L3809" s="118"/>
    </row>
    <row r="3810" spans="11:12">
      <c r="K3810" s="118"/>
      <c r="L3810" s="118"/>
    </row>
    <row r="3811" spans="11:12">
      <c r="K3811" s="118"/>
      <c r="L3811" s="118"/>
    </row>
    <row r="3812" spans="11:12">
      <c r="K3812" s="118"/>
      <c r="L3812" s="118"/>
    </row>
    <row r="3813" spans="11:12">
      <c r="K3813" s="118"/>
      <c r="L3813" s="118"/>
    </row>
    <row r="3814" spans="11:12">
      <c r="K3814" s="118"/>
      <c r="L3814" s="118"/>
    </row>
    <row r="3815" spans="11:12">
      <c r="K3815" s="118"/>
      <c r="L3815" s="118"/>
    </row>
    <row r="3816" spans="11:12">
      <c r="K3816" s="118"/>
      <c r="L3816" s="118"/>
    </row>
    <row r="3817" spans="11:12">
      <c r="K3817" s="118"/>
      <c r="L3817" s="118"/>
    </row>
    <row r="3818" spans="11:12">
      <c r="K3818" s="118"/>
      <c r="L3818" s="118"/>
    </row>
    <row r="3819" spans="11:12">
      <c r="K3819" s="118"/>
      <c r="L3819" s="118"/>
    </row>
    <row r="3820" spans="11:12">
      <c r="K3820" s="118"/>
      <c r="L3820" s="118"/>
    </row>
    <row r="3821" spans="11:12">
      <c r="K3821" s="118"/>
      <c r="L3821" s="118"/>
    </row>
    <row r="3822" spans="11:12">
      <c r="K3822" s="118"/>
      <c r="L3822" s="118"/>
    </row>
    <row r="3823" spans="11:12">
      <c r="K3823" s="118"/>
      <c r="L3823" s="118"/>
    </row>
    <row r="3824" spans="11:12">
      <c r="K3824" s="118"/>
      <c r="L3824" s="118"/>
    </row>
    <row r="3825" spans="11:12">
      <c r="K3825" s="118"/>
      <c r="L3825" s="118"/>
    </row>
    <row r="3826" spans="11:12">
      <c r="K3826" s="118"/>
      <c r="L3826" s="118"/>
    </row>
    <row r="3827" spans="11:12">
      <c r="K3827" s="118"/>
      <c r="L3827" s="118"/>
    </row>
    <row r="3828" spans="11:12">
      <c r="K3828" s="118"/>
      <c r="L3828" s="118"/>
    </row>
    <row r="3829" spans="11:12">
      <c r="K3829" s="118"/>
      <c r="L3829" s="118"/>
    </row>
    <row r="3830" spans="11:12">
      <c r="K3830" s="118"/>
      <c r="L3830" s="118"/>
    </row>
    <row r="3831" spans="11:12">
      <c r="K3831" s="118"/>
      <c r="L3831" s="118"/>
    </row>
    <row r="3832" spans="11:12">
      <c r="K3832" s="118"/>
      <c r="L3832" s="118"/>
    </row>
    <row r="3833" spans="11:12">
      <c r="K3833" s="118"/>
      <c r="L3833" s="118"/>
    </row>
    <row r="3834" spans="11:12">
      <c r="K3834" s="118"/>
      <c r="L3834" s="118"/>
    </row>
    <row r="3835" spans="11:12">
      <c r="K3835" s="118"/>
      <c r="L3835" s="118"/>
    </row>
    <row r="3836" spans="11:12">
      <c r="K3836" s="118"/>
      <c r="L3836" s="118"/>
    </row>
    <row r="3837" spans="11:12">
      <c r="K3837" s="118"/>
      <c r="L3837" s="118"/>
    </row>
    <row r="3838" spans="11:12">
      <c r="K3838" s="118"/>
      <c r="L3838" s="118"/>
    </row>
    <row r="3839" spans="11:12">
      <c r="K3839" s="118"/>
      <c r="L3839" s="118"/>
    </row>
    <row r="3840" spans="11:12">
      <c r="K3840" s="118"/>
      <c r="L3840" s="118"/>
    </row>
    <row r="3841" spans="11:12">
      <c r="K3841" s="118"/>
      <c r="L3841" s="118"/>
    </row>
    <row r="3842" spans="11:12">
      <c r="K3842" s="118"/>
      <c r="L3842" s="118"/>
    </row>
    <row r="3843" spans="11:12">
      <c r="K3843" s="118"/>
      <c r="L3843" s="118"/>
    </row>
    <row r="3844" spans="11:12">
      <c r="K3844" s="118"/>
      <c r="L3844" s="118"/>
    </row>
    <row r="3845" spans="11:12">
      <c r="K3845" s="118"/>
      <c r="L3845" s="118"/>
    </row>
    <row r="3846" spans="11:12">
      <c r="K3846" s="118"/>
      <c r="L3846" s="118"/>
    </row>
    <row r="3847" spans="11:12">
      <c r="K3847" s="118"/>
      <c r="L3847" s="118"/>
    </row>
    <row r="3848" spans="11:12">
      <c r="K3848" s="118"/>
      <c r="L3848" s="118"/>
    </row>
    <row r="3849" spans="11:12">
      <c r="K3849" s="118"/>
      <c r="L3849" s="118"/>
    </row>
    <row r="3850" spans="11:12">
      <c r="K3850" s="118"/>
      <c r="L3850" s="118"/>
    </row>
    <row r="3851" spans="11:12">
      <c r="K3851" s="118"/>
      <c r="L3851" s="118"/>
    </row>
    <row r="3852" spans="11:12">
      <c r="K3852" s="118"/>
      <c r="L3852" s="118"/>
    </row>
    <row r="3853" spans="11:12">
      <c r="K3853" s="118"/>
      <c r="L3853" s="118"/>
    </row>
    <row r="3854" spans="11:12">
      <c r="K3854" s="118"/>
      <c r="L3854" s="118"/>
    </row>
    <row r="3855" spans="11:12">
      <c r="K3855" s="118"/>
      <c r="L3855" s="118"/>
    </row>
    <row r="3856" spans="11:12">
      <c r="K3856" s="118"/>
      <c r="L3856" s="118"/>
    </row>
    <row r="3857" spans="11:12">
      <c r="K3857" s="118"/>
      <c r="L3857" s="118"/>
    </row>
    <row r="3858" spans="11:12">
      <c r="K3858" s="118"/>
      <c r="L3858" s="118"/>
    </row>
    <row r="3859" spans="11:12">
      <c r="K3859" s="118"/>
      <c r="L3859" s="118"/>
    </row>
    <row r="3860" spans="11:12">
      <c r="K3860" s="118"/>
      <c r="L3860" s="118"/>
    </row>
    <row r="3861" spans="11:12">
      <c r="K3861" s="118"/>
      <c r="L3861" s="118"/>
    </row>
    <row r="3862" spans="11:12">
      <c r="K3862" s="118"/>
      <c r="L3862" s="118"/>
    </row>
    <row r="3863" spans="11:12">
      <c r="K3863" s="118"/>
      <c r="L3863" s="118"/>
    </row>
    <row r="3864" spans="11:12">
      <c r="K3864" s="118"/>
      <c r="L3864" s="118"/>
    </row>
    <row r="3865" spans="11:12">
      <c r="K3865" s="118"/>
      <c r="L3865" s="118"/>
    </row>
    <row r="3866" spans="11:12">
      <c r="K3866" s="118"/>
      <c r="L3866" s="118"/>
    </row>
    <row r="3867" spans="11:12">
      <c r="K3867" s="118"/>
      <c r="L3867" s="118"/>
    </row>
    <row r="3868" spans="11:12">
      <c r="K3868" s="118"/>
      <c r="L3868" s="118"/>
    </row>
    <row r="3869" spans="11:12">
      <c r="K3869" s="118"/>
      <c r="L3869" s="118"/>
    </row>
    <row r="3870" spans="11:12">
      <c r="K3870" s="118"/>
      <c r="L3870" s="118"/>
    </row>
    <row r="3871" spans="11:12">
      <c r="K3871" s="118"/>
      <c r="L3871" s="118"/>
    </row>
    <row r="3872" spans="11:12">
      <c r="K3872" s="118"/>
      <c r="L3872" s="118"/>
    </row>
    <row r="3873" spans="11:12">
      <c r="K3873" s="118"/>
      <c r="L3873" s="118"/>
    </row>
    <row r="3874" spans="11:12">
      <c r="K3874" s="118"/>
      <c r="L3874" s="118"/>
    </row>
    <row r="3875" spans="11:12">
      <c r="K3875" s="118"/>
      <c r="L3875" s="118"/>
    </row>
    <row r="3876" spans="11:12">
      <c r="K3876" s="118"/>
      <c r="L3876" s="118"/>
    </row>
    <row r="3877" spans="11:12">
      <c r="K3877" s="118"/>
      <c r="L3877" s="118"/>
    </row>
    <row r="3878" spans="11:12">
      <c r="K3878" s="118"/>
      <c r="L3878" s="118"/>
    </row>
    <row r="3879" spans="11:12">
      <c r="K3879" s="118"/>
      <c r="L3879" s="118"/>
    </row>
    <row r="3880" spans="11:12">
      <c r="K3880" s="118"/>
      <c r="L3880" s="118"/>
    </row>
    <row r="3881" spans="11:12">
      <c r="K3881" s="118"/>
      <c r="L3881" s="118"/>
    </row>
    <row r="3882" spans="11:12">
      <c r="K3882" s="118"/>
      <c r="L3882" s="118"/>
    </row>
    <row r="3883" spans="11:12">
      <c r="K3883" s="118"/>
      <c r="L3883" s="118"/>
    </row>
    <row r="3884" spans="11:12">
      <c r="K3884" s="118"/>
      <c r="L3884" s="118"/>
    </row>
    <row r="3885" spans="11:12">
      <c r="K3885" s="118"/>
      <c r="L3885" s="118"/>
    </row>
    <row r="3886" spans="11:12">
      <c r="K3886" s="118"/>
      <c r="L3886" s="118"/>
    </row>
    <row r="3887" spans="11:12">
      <c r="K3887" s="118"/>
      <c r="L3887" s="118"/>
    </row>
    <row r="3888" spans="11:12">
      <c r="K3888" s="118"/>
      <c r="L3888" s="118"/>
    </row>
    <row r="3889" spans="11:12">
      <c r="K3889" s="118"/>
      <c r="L3889" s="118"/>
    </row>
    <row r="3890" spans="11:12">
      <c r="K3890" s="118"/>
      <c r="L3890" s="118"/>
    </row>
    <row r="3891" spans="11:12">
      <c r="K3891" s="118"/>
      <c r="L3891" s="118"/>
    </row>
    <row r="3892" spans="11:12">
      <c r="K3892" s="118"/>
      <c r="L3892" s="118"/>
    </row>
    <row r="3893" spans="11:12">
      <c r="K3893" s="118"/>
      <c r="L3893" s="118"/>
    </row>
    <row r="3894" spans="11:12">
      <c r="K3894" s="118"/>
      <c r="L3894" s="118"/>
    </row>
    <row r="3895" spans="11:12">
      <c r="K3895" s="118"/>
      <c r="L3895" s="118"/>
    </row>
    <row r="3896" spans="11:12">
      <c r="K3896" s="118"/>
      <c r="L3896" s="118"/>
    </row>
    <row r="3897" spans="11:12">
      <c r="K3897" s="118"/>
      <c r="L3897" s="118"/>
    </row>
    <row r="3898" spans="11:12">
      <c r="K3898" s="118"/>
      <c r="L3898" s="118"/>
    </row>
    <row r="3899" spans="11:12">
      <c r="K3899" s="118"/>
      <c r="L3899" s="118"/>
    </row>
    <row r="3900" spans="11:12">
      <c r="K3900" s="118"/>
      <c r="L3900" s="118"/>
    </row>
    <row r="3901" spans="11:12">
      <c r="K3901" s="118"/>
      <c r="L3901" s="118"/>
    </row>
    <row r="3902" spans="11:12">
      <c r="K3902" s="118"/>
      <c r="L3902" s="118"/>
    </row>
    <row r="3903" spans="11:12">
      <c r="K3903" s="118"/>
      <c r="L3903" s="118"/>
    </row>
    <row r="3904" spans="11:12">
      <c r="K3904" s="118"/>
      <c r="L3904" s="118"/>
    </row>
    <row r="3905" spans="11:12">
      <c r="K3905" s="118"/>
      <c r="L3905" s="118"/>
    </row>
    <row r="3906" spans="11:12">
      <c r="K3906" s="118"/>
      <c r="L3906" s="118"/>
    </row>
    <row r="3907" spans="11:12">
      <c r="K3907" s="118"/>
      <c r="L3907" s="118"/>
    </row>
    <row r="3908" spans="11:12">
      <c r="K3908" s="118"/>
      <c r="L3908" s="118"/>
    </row>
    <row r="3909" spans="11:12">
      <c r="K3909" s="118"/>
      <c r="L3909" s="118"/>
    </row>
    <row r="3910" spans="11:12">
      <c r="K3910" s="118"/>
      <c r="L3910" s="118"/>
    </row>
    <row r="3911" spans="11:12">
      <c r="K3911" s="118"/>
      <c r="L3911" s="118"/>
    </row>
    <row r="3912" spans="11:12">
      <c r="K3912" s="118"/>
      <c r="L3912" s="118"/>
    </row>
    <row r="3913" spans="11:12">
      <c r="K3913" s="118"/>
      <c r="L3913" s="118"/>
    </row>
    <row r="3914" spans="11:12">
      <c r="K3914" s="118"/>
      <c r="L3914" s="118"/>
    </row>
    <row r="3915" spans="11:12">
      <c r="K3915" s="118"/>
      <c r="L3915" s="118"/>
    </row>
    <row r="3916" spans="11:12">
      <c r="K3916" s="118"/>
      <c r="L3916" s="118"/>
    </row>
    <row r="3917" spans="11:12">
      <c r="K3917" s="118"/>
      <c r="L3917" s="118"/>
    </row>
    <row r="3918" spans="11:12">
      <c r="K3918" s="118"/>
      <c r="L3918" s="118"/>
    </row>
    <row r="3919" spans="11:12">
      <c r="K3919" s="118"/>
      <c r="L3919" s="118"/>
    </row>
    <row r="3920" spans="11:12">
      <c r="K3920" s="118"/>
      <c r="L3920" s="118"/>
    </row>
    <row r="3921" spans="11:12">
      <c r="K3921" s="118"/>
      <c r="L3921" s="118"/>
    </row>
    <row r="3922" spans="11:12">
      <c r="K3922" s="118"/>
      <c r="L3922" s="118"/>
    </row>
    <row r="3923" spans="11:12">
      <c r="K3923" s="118"/>
      <c r="L3923" s="118"/>
    </row>
    <row r="3924" spans="11:12">
      <c r="K3924" s="118"/>
      <c r="L3924" s="118"/>
    </row>
    <row r="3925" spans="11:12">
      <c r="K3925" s="118"/>
      <c r="L3925" s="118"/>
    </row>
    <row r="3926" spans="11:12">
      <c r="K3926" s="118"/>
      <c r="L3926" s="118"/>
    </row>
    <row r="3927" spans="11:12">
      <c r="K3927" s="118"/>
      <c r="L3927" s="118"/>
    </row>
    <row r="3928" spans="11:12">
      <c r="K3928" s="118"/>
      <c r="L3928" s="118"/>
    </row>
    <row r="3929" spans="11:12">
      <c r="K3929" s="118"/>
      <c r="L3929" s="118"/>
    </row>
    <row r="3930" spans="11:12">
      <c r="K3930" s="118"/>
      <c r="L3930" s="118"/>
    </row>
    <row r="3931" spans="11:12">
      <c r="K3931" s="118"/>
      <c r="L3931" s="118"/>
    </row>
    <row r="3932" spans="11:12">
      <c r="K3932" s="118"/>
      <c r="L3932" s="118"/>
    </row>
    <row r="3933" spans="11:12">
      <c r="K3933" s="118"/>
      <c r="L3933" s="118"/>
    </row>
    <row r="3934" spans="11:12">
      <c r="K3934" s="118"/>
      <c r="L3934" s="118"/>
    </row>
    <row r="3935" spans="11:12">
      <c r="K3935" s="118"/>
      <c r="L3935" s="118"/>
    </row>
    <row r="3936" spans="11:12">
      <c r="K3936" s="118"/>
      <c r="L3936" s="118"/>
    </row>
  </sheetData>
  <autoFilter ref="A1:N1886" xr:uid="{7FE706B7-E04E-4071-B11B-ADAE588F546D}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FF00"/>
  </sheetPr>
  <dimension ref="A1:T201"/>
  <sheetViews>
    <sheetView showGridLines="0" zoomScale="90" zoomScaleNormal="90" workbookViewId="0">
      <pane ySplit="2" topLeftCell="A151" activePane="bottomLeft" state="frozen"/>
      <selection activeCell="AC516" sqref="AC516"/>
      <selection pane="bottomLeft" activeCell="C3" sqref="C3:T201"/>
    </sheetView>
  </sheetViews>
  <sheetFormatPr defaultColWidth="9" defaultRowHeight="15.75"/>
  <cols>
    <col min="1" max="1" width="12.875" style="130" customWidth="1"/>
    <col min="2" max="2" width="30.875" style="126" customWidth="1"/>
    <col min="3" max="20" width="12.875" style="126" customWidth="1"/>
    <col min="21" max="16384" width="9" style="126"/>
  </cols>
  <sheetData>
    <row r="1" spans="1:20">
      <c r="A1" s="131" t="s">
        <v>2839</v>
      </c>
      <c r="B1" s="132" t="s">
        <v>2759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20" s="52" customFormat="1">
      <c r="A2" s="128" t="s">
        <v>64</v>
      </c>
      <c r="B2" s="129" t="s">
        <v>65</v>
      </c>
      <c r="C2" s="141" t="s">
        <v>182</v>
      </c>
      <c r="D2" s="141" t="s">
        <v>184</v>
      </c>
      <c r="E2" s="141" t="s">
        <v>186</v>
      </c>
      <c r="F2" s="141" t="s">
        <v>188</v>
      </c>
      <c r="G2" s="141" t="s">
        <v>190</v>
      </c>
      <c r="H2" s="141" t="s">
        <v>2840</v>
      </c>
      <c r="I2" s="141" t="s">
        <v>192</v>
      </c>
      <c r="J2" s="141" t="s">
        <v>196</v>
      </c>
      <c r="K2" s="141" t="s">
        <v>194</v>
      </c>
      <c r="L2" s="141" t="s">
        <v>183</v>
      </c>
      <c r="M2" s="141" t="s">
        <v>185</v>
      </c>
      <c r="N2" s="141" t="s">
        <v>187</v>
      </c>
      <c r="O2" s="141" t="s">
        <v>189</v>
      </c>
      <c r="P2" s="141" t="s">
        <v>191</v>
      </c>
      <c r="Q2" s="141" t="s">
        <v>2841</v>
      </c>
      <c r="R2" s="141" t="s">
        <v>193</v>
      </c>
      <c r="S2" s="141" t="s">
        <v>197</v>
      </c>
      <c r="T2" s="141" t="s">
        <v>195</v>
      </c>
    </row>
    <row r="3" spans="1:20">
      <c r="A3" s="140">
        <v>810050</v>
      </c>
      <c r="B3" t="s">
        <v>930</v>
      </c>
      <c r="C3" s="142">
        <v>111</v>
      </c>
      <c r="D3" s="142">
        <v>111</v>
      </c>
      <c r="E3" s="142">
        <v>83</v>
      </c>
      <c r="F3" s="142">
        <v>12</v>
      </c>
      <c r="G3" s="142">
        <v>12</v>
      </c>
      <c r="H3" s="142">
        <v>12</v>
      </c>
      <c r="I3" s="142">
        <v>14</v>
      </c>
      <c r="J3" s="142">
        <v>10</v>
      </c>
      <c r="K3" s="142">
        <v>13</v>
      </c>
      <c r="L3" s="142">
        <v>199</v>
      </c>
      <c r="M3" s="142">
        <v>199</v>
      </c>
      <c r="N3" s="142">
        <v>149</v>
      </c>
      <c r="O3" s="142">
        <v>20</v>
      </c>
      <c r="P3" s="142">
        <v>20</v>
      </c>
      <c r="Q3" s="142">
        <v>19.95</v>
      </c>
      <c r="R3" s="142">
        <v>25</v>
      </c>
      <c r="S3" s="142">
        <v>18</v>
      </c>
      <c r="T3" s="142">
        <v>23</v>
      </c>
    </row>
    <row r="4" spans="1:20">
      <c r="A4" s="140">
        <v>810051</v>
      </c>
      <c r="B4" t="s">
        <v>934</v>
      </c>
      <c r="C4" s="142">
        <v>194</v>
      </c>
      <c r="D4" s="142">
        <v>194</v>
      </c>
      <c r="E4" s="142">
        <v>139</v>
      </c>
      <c r="F4" s="142">
        <v>20</v>
      </c>
      <c r="G4" s="142">
        <v>20</v>
      </c>
      <c r="H4" s="142">
        <v>20</v>
      </c>
      <c r="I4" s="142">
        <v>25</v>
      </c>
      <c r="J4" s="142">
        <v>18</v>
      </c>
      <c r="K4" s="142">
        <v>22</v>
      </c>
      <c r="L4" s="142">
        <v>349</v>
      </c>
      <c r="M4" s="142">
        <v>349</v>
      </c>
      <c r="N4" s="142">
        <v>249</v>
      </c>
      <c r="O4" s="142">
        <v>35</v>
      </c>
      <c r="P4" s="142">
        <v>35</v>
      </c>
      <c r="Q4" s="142">
        <v>34.950000000000003</v>
      </c>
      <c r="R4" s="142">
        <v>44</v>
      </c>
      <c r="S4" s="142">
        <v>32</v>
      </c>
      <c r="T4" s="142">
        <v>39</v>
      </c>
    </row>
    <row r="5" spans="1:20">
      <c r="A5" s="140">
        <v>810052</v>
      </c>
      <c r="B5" t="s">
        <v>935</v>
      </c>
      <c r="C5" s="142">
        <v>250</v>
      </c>
      <c r="D5" s="142">
        <v>250</v>
      </c>
      <c r="E5" s="142">
        <v>175</v>
      </c>
      <c r="F5" s="142">
        <v>24.5</v>
      </c>
      <c r="G5" s="142">
        <v>25</v>
      </c>
      <c r="H5" s="142">
        <v>24.5</v>
      </c>
      <c r="I5" s="142">
        <v>32.5</v>
      </c>
      <c r="J5" s="142">
        <v>19.5</v>
      </c>
      <c r="K5" s="142">
        <v>27.5</v>
      </c>
      <c r="L5" s="142">
        <v>499</v>
      </c>
      <c r="M5" s="142">
        <v>499</v>
      </c>
      <c r="N5" s="142">
        <v>349</v>
      </c>
      <c r="O5" s="142">
        <v>49</v>
      </c>
      <c r="P5" s="142">
        <v>50</v>
      </c>
      <c r="Q5" s="142">
        <v>49.95</v>
      </c>
      <c r="R5" s="142">
        <v>65</v>
      </c>
      <c r="S5" s="142">
        <v>39</v>
      </c>
      <c r="T5" s="142">
        <v>55</v>
      </c>
    </row>
    <row r="6" spans="1:20">
      <c r="A6" s="140">
        <v>810057</v>
      </c>
      <c r="B6" t="s">
        <v>2869</v>
      </c>
      <c r="C6" s="142">
        <v>100</v>
      </c>
      <c r="D6" s="142">
        <v>100</v>
      </c>
      <c r="E6" s="142">
        <v>75</v>
      </c>
      <c r="F6" s="142">
        <v>10</v>
      </c>
      <c r="G6" s="142">
        <v>10</v>
      </c>
      <c r="H6" s="142">
        <v>10</v>
      </c>
      <c r="I6" s="142">
        <v>12.5</v>
      </c>
      <c r="J6" s="142">
        <v>9</v>
      </c>
      <c r="K6" s="142">
        <v>11.5</v>
      </c>
      <c r="L6" s="142">
        <v>199</v>
      </c>
      <c r="M6" s="142">
        <v>199</v>
      </c>
      <c r="N6" s="142">
        <v>149</v>
      </c>
      <c r="O6" s="142">
        <v>20</v>
      </c>
      <c r="P6" s="142">
        <v>20</v>
      </c>
      <c r="Q6" s="142">
        <v>19.95</v>
      </c>
      <c r="R6" s="142">
        <v>25</v>
      </c>
      <c r="S6" s="142">
        <v>18</v>
      </c>
      <c r="T6" s="142">
        <v>23</v>
      </c>
    </row>
    <row r="7" spans="1:20">
      <c r="A7" s="140">
        <v>810058</v>
      </c>
      <c r="B7" t="s">
        <v>943</v>
      </c>
      <c r="C7" s="142">
        <v>50</v>
      </c>
      <c r="D7" s="142">
        <v>50</v>
      </c>
      <c r="E7" s="142">
        <v>35</v>
      </c>
      <c r="F7" s="142">
        <v>5</v>
      </c>
      <c r="G7" s="142">
        <v>5</v>
      </c>
      <c r="H7" s="142">
        <v>5</v>
      </c>
      <c r="I7" s="142">
        <v>6.5</v>
      </c>
      <c r="J7" s="142">
        <v>4.5</v>
      </c>
      <c r="K7" s="142">
        <v>6</v>
      </c>
      <c r="L7" s="142">
        <v>99</v>
      </c>
      <c r="M7" s="142">
        <v>99</v>
      </c>
      <c r="N7" s="142">
        <v>69</v>
      </c>
      <c r="O7" s="142">
        <v>10</v>
      </c>
      <c r="P7" s="142">
        <v>10</v>
      </c>
      <c r="Q7" s="142">
        <v>9.9499999999999993</v>
      </c>
      <c r="R7" s="142">
        <v>13</v>
      </c>
      <c r="S7" s="142">
        <v>9</v>
      </c>
      <c r="T7" s="142">
        <v>12</v>
      </c>
    </row>
    <row r="8" spans="1:20">
      <c r="A8" s="140">
        <v>810062</v>
      </c>
      <c r="B8" t="s">
        <v>945</v>
      </c>
      <c r="C8" s="142">
        <v>50</v>
      </c>
      <c r="D8" s="142">
        <v>50</v>
      </c>
      <c r="E8" s="142">
        <v>35</v>
      </c>
      <c r="F8" s="142">
        <v>5</v>
      </c>
      <c r="G8" s="142">
        <v>5</v>
      </c>
      <c r="H8" s="142">
        <v>5</v>
      </c>
      <c r="I8" s="142">
        <v>6.5</v>
      </c>
      <c r="J8" s="142">
        <v>4.5</v>
      </c>
      <c r="K8" s="142">
        <v>6</v>
      </c>
      <c r="L8" s="142">
        <v>99</v>
      </c>
      <c r="M8" s="142">
        <v>99</v>
      </c>
      <c r="N8" s="142">
        <v>69</v>
      </c>
      <c r="O8" s="142">
        <v>10</v>
      </c>
      <c r="P8" s="142">
        <v>10</v>
      </c>
      <c r="Q8" s="142">
        <v>9.9499999999999993</v>
      </c>
      <c r="R8" s="142">
        <v>13</v>
      </c>
      <c r="S8" s="142">
        <v>9</v>
      </c>
      <c r="T8" s="142">
        <v>12</v>
      </c>
    </row>
    <row r="9" spans="1:20">
      <c r="A9" s="140">
        <v>810063</v>
      </c>
      <c r="B9" t="s">
        <v>1333</v>
      </c>
      <c r="C9" s="142">
        <v>50</v>
      </c>
      <c r="D9" s="142">
        <v>50</v>
      </c>
      <c r="E9" s="142">
        <v>35</v>
      </c>
      <c r="F9" s="142">
        <v>5</v>
      </c>
      <c r="G9" s="142">
        <v>5</v>
      </c>
      <c r="H9" s="142">
        <v>5</v>
      </c>
      <c r="I9" s="142">
        <v>6.5</v>
      </c>
      <c r="J9" s="142">
        <v>4.5</v>
      </c>
      <c r="K9" s="142">
        <v>6</v>
      </c>
      <c r="L9" s="142">
        <v>99</v>
      </c>
      <c r="M9" s="142">
        <v>99</v>
      </c>
      <c r="N9" s="142">
        <v>69</v>
      </c>
      <c r="O9" s="142">
        <v>10</v>
      </c>
      <c r="P9" s="142">
        <v>10</v>
      </c>
      <c r="Q9" s="142">
        <v>9.9499999999999993</v>
      </c>
      <c r="R9" s="142">
        <v>13</v>
      </c>
      <c r="S9" s="142">
        <v>9</v>
      </c>
      <c r="T9" s="142">
        <v>12</v>
      </c>
    </row>
    <row r="10" spans="1:20">
      <c r="A10" s="140">
        <v>810064</v>
      </c>
      <c r="B10" t="s">
        <v>946</v>
      </c>
      <c r="C10" s="142">
        <v>50</v>
      </c>
      <c r="D10" s="142">
        <v>50</v>
      </c>
      <c r="E10" s="142">
        <v>35</v>
      </c>
      <c r="F10" s="142">
        <v>5</v>
      </c>
      <c r="G10" s="142">
        <v>5</v>
      </c>
      <c r="H10" s="142">
        <v>5</v>
      </c>
      <c r="I10" s="142">
        <v>6.5</v>
      </c>
      <c r="J10" s="142">
        <v>4.5</v>
      </c>
      <c r="K10" s="142">
        <v>6</v>
      </c>
      <c r="L10" s="142">
        <v>99</v>
      </c>
      <c r="M10" s="142">
        <v>99</v>
      </c>
      <c r="N10" s="142">
        <v>69</v>
      </c>
      <c r="O10" s="142">
        <v>10</v>
      </c>
      <c r="P10" s="142">
        <v>10</v>
      </c>
      <c r="Q10" s="142">
        <v>9.9499999999999993</v>
      </c>
      <c r="R10" s="142">
        <v>13</v>
      </c>
      <c r="S10" s="142">
        <v>9</v>
      </c>
      <c r="T10" s="142">
        <v>12</v>
      </c>
    </row>
    <row r="11" spans="1:20">
      <c r="A11" s="140">
        <v>810065</v>
      </c>
      <c r="B11" t="s">
        <v>1334</v>
      </c>
      <c r="C11" s="142">
        <v>50</v>
      </c>
      <c r="D11" s="142">
        <v>50</v>
      </c>
      <c r="E11" s="142">
        <v>35</v>
      </c>
      <c r="F11" s="142">
        <v>5</v>
      </c>
      <c r="G11" s="142">
        <v>5</v>
      </c>
      <c r="H11" s="142">
        <v>5</v>
      </c>
      <c r="I11" s="142">
        <v>6.5</v>
      </c>
      <c r="J11" s="142">
        <v>4.5</v>
      </c>
      <c r="K11" s="142">
        <v>6</v>
      </c>
      <c r="L11" s="142">
        <v>99</v>
      </c>
      <c r="M11" s="142">
        <v>99</v>
      </c>
      <c r="N11" s="142">
        <v>69</v>
      </c>
      <c r="O11" s="142">
        <v>10</v>
      </c>
      <c r="P11" s="142">
        <v>10</v>
      </c>
      <c r="Q11" s="142">
        <v>9.9499999999999993</v>
      </c>
      <c r="R11" s="142">
        <v>13</v>
      </c>
      <c r="S11" s="142">
        <v>9</v>
      </c>
      <c r="T11" s="142">
        <v>12</v>
      </c>
    </row>
    <row r="12" spans="1:20">
      <c r="A12" s="140">
        <v>810066</v>
      </c>
      <c r="B12" t="s">
        <v>947</v>
      </c>
      <c r="C12" s="142">
        <v>50</v>
      </c>
      <c r="D12" s="142">
        <v>50</v>
      </c>
      <c r="E12" s="142">
        <v>35</v>
      </c>
      <c r="F12" s="142">
        <v>5</v>
      </c>
      <c r="G12" s="142">
        <v>5</v>
      </c>
      <c r="H12" s="142">
        <v>5</v>
      </c>
      <c r="I12" s="142">
        <v>6.5</v>
      </c>
      <c r="J12" s="142">
        <v>4.5</v>
      </c>
      <c r="K12" s="142">
        <v>6</v>
      </c>
      <c r="L12" s="142">
        <v>99</v>
      </c>
      <c r="M12" s="142">
        <v>99</v>
      </c>
      <c r="N12" s="142">
        <v>69</v>
      </c>
      <c r="O12" s="142">
        <v>10</v>
      </c>
      <c r="P12" s="142">
        <v>10</v>
      </c>
      <c r="Q12" s="142">
        <v>9.9499999999999993</v>
      </c>
      <c r="R12" s="142">
        <v>13</v>
      </c>
      <c r="S12" s="142">
        <v>9</v>
      </c>
      <c r="T12" s="142">
        <v>12</v>
      </c>
    </row>
    <row r="13" spans="1:20">
      <c r="A13" s="140">
        <v>810067</v>
      </c>
      <c r="B13" t="s">
        <v>1335</v>
      </c>
      <c r="C13" s="142">
        <v>350</v>
      </c>
      <c r="D13" s="142">
        <v>350</v>
      </c>
      <c r="E13" s="142">
        <v>250</v>
      </c>
      <c r="F13" s="142">
        <v>35</v>
      </c>
      <c r="G13" s="142">
        <v>35</v>
      </c>
      <c r="H13" s="142">
        <v>35</v>
      </c>
      <c r="I13" s="142">
        <v>45</v>
      </c>
      <c r="J13" s="142">
        <v>30</v>
      </c>
      <c r="K13" s="142">
        <v>40</v>
      </c>
      <c r="L13" s="142">
        <v>699</v>
      </c>
      <c r="M13" s="142">
        <v>699</v>
      </c>
      <c r="N13" s="142">
        <v>499</v>
      </c>
      <c r="O13" s="142">
        <v>69</v>
      </c>
      <c r="P13" s="142">
        <v>70</v>
      </c>
      <c r="Q13" s="142">
        <v>69.95</v>
      </c>
      <c r="R13" s="142">
        <v>90</v>
      </c>
      <c r="S13" s="142">
        <v>59</v>
      </c>
      <c r="T13" s="142">
        <v>79</v>
      </c>
    </row>
    <row r="14" spans="1:20">
      <c r="A14" s="140">
        <v>810068</v>
      </c>
      <c r="B14" t="s">
        <v>1336</v>
      </c>
      <c r="C14" s="142">
        <v>150</v>
      </c>
      <c r="D14" s="142">
        <v>150</v>
      </c>
      <c r="E14" s="142">
        <v>110</v>
      </c>
      <c r="F14" s="142">
        <v>15</v>
      </c>
      <c r="G14" s="142">
        <v>15</v>
      </c>
      <c r="H14" s="142">
        <v>15</v>
      </c>
      <c r="I14" s="142">
        <v>19</v>
      </c>
      <c r="J14" s="142">
        <v>13.5</v>
      </c>
      <c r="K14" s="142">
        <v>17</v>
      </c>
      <c r="L14" s="142">
        <v>299</v>
      </c>
      <c r="M14" s="142">
        <v>299</v>
      </c>
      <c r="N14" s="142">
        <v>219</v>
      </c>
      <c r="O14" s="142">
        <v>30</v>
      </c>
      <c r="P14" s="142">
        <v>30</v>
      </c>
      <c r="Q14" s="142">
        <v>29.95</v>
      </c>
      <c r="R14" s="142">
        <v>38</v>
      </c>
      <c r="S14" s="142">
        <v>27</v>
      </c>
      <c r="T14" s="142">
        <v>34</v>
      </c>
    </row>
    <row r="15" spans="1:20">
      <c r="A15" s="140">
        <v>810069</v>
      </c>
      <c r="B15" t="s">
        <v>1337</v>
      </c>
      <c r="C15" s="142">
        <v>50</v>
      </c>
      <c r="D15" s="142">
        <v>50</v>
      </c>
      <c r="E15" s="142">
        <v>35</v>
      </c>
      <c r="F15" s="142">
        <v>5</v>
      </c>
      <c r="G15" s="142">
        <v>5</v>
      </c>
      <c r="H15" s="142">
        <v>5</v>
      </c>
      <c r="I15" s="142">
        <v>6.5</v>
      </c>
      <c r="J15" s="142">
        <v>4.5</v>
      </c>
      <c r="K15" s="142">
        <v>6</v>
      </c>
      <c r="L15" s="142">
        <v>99</v>
      </c>
      <c r="M15" s="142">
        <v>99</v>
      </c>
      <c r="N15" s="142">
        <v>69</v>
      </c>
      <c r="O15" s="142">
        <v>10</v>
      </c>
      <c r="P15" s="142">
        <v>10</v>
      </c>
      <c r="Q15" s="142">
        <v>9.9499999999999993</v>
      </c>
      <c r="R15" s="142">
        <v>13</v>
      </c>
      <c r="S15" s="142">
        <v>9</v>
      </c>
      <c r="T15" s="142">
        <v>12</v>
      </c>
    </row>
    <row r="16" spans="1:20">
      <c r="A16" s="140">
        <v>810070</v>
      </c>
      <c r="B16" t="s">
        <v>1338</v>
      </c>
      <c r="C16" s="142">
        <v>50</v>
      </c>
      <c r="D16" s="142">
        <v>50</v>
      </c>
      <c r="E16" s="142">
        <v>35</v>
      </c>
      <c r="F16" s="142">
        <v>5</v>
      </c>
      <c r="G16" s="142">
        <v>5</v>
      </c>
      <c r="H16" s="142">
        <v>5</v>
      </c>
      <c r="I16" s="142">
        <v>6.5</v>
      </c>
      <c r="J16" s="142">
        <v>4.5</v>
      </c>
      <c r="K16" s="142">
        <v>6</v>
      </c>
      <c r="L16" s="142">
        <v>99</v>
      </c>
      <c r="M16" s="142">
        <v>99</v>
      </c>
      <c r="N16" s="142">
        <v>69</v>
      </c>
      <c r="O16" s="142">
        <v>10</v>
      </c>
      <c r="P16" s="142">
        <v>10</v>
      </c>
      <c r="Q16" s="142">
        <v>9.9499999999999993</v>
      </c>
      <c r="R16" s="142">
        <v>13</v>
      </c>
      <c r="S16" s="142">
        <v>9</v>
      </c>
      <c r="T16" s="142">
        <v>12</v>
      </c>
    </row>
    <row r="17" spans="1:20">
      <c r="A17" s="140">
        <v>810089</v>
      </c>
      <c r="B17" t="s">
        <v>949</v>
      </c>
      <c r="C17" s="142">
        <v>100</v>
      </c>
      <c r="D17" s="142">
        <v>100</v>
      </c>
      <c r="E17" s="142">
        <v>75</v>
      </c>
      <c r="F17" s="142">
        <v>10</v>
      </c>
      <c r="G17" s="142">
        <v>10</v>
      </c>
      <c r="H17" s="142">
        <v>10</v>
      </c>
      <c r="I17" s="142">
        <v>12.5</v>
      </c>
      <c r="J17" s="142">
        <v>9</v>
      </c>
      <c r="K17" s="142">
        <v>11.5</v>
      </c>
      <c r="L17" s="142">
        <v>199</v>
      </c>
      <c r="M17" s="142">
        <v>199</v>
      </c>
      <c r="N17" s="142">
        <v>149</v>
      </c>
      <c r="O17" s="142">
        <v>20</v>
      </c>
      <c r="P17" s="142">
        <v>20</v>
      </c>
      <c r="Q17" s="142">
        <v>19.95</v>
      </c>
      <c r="R17" s="142">
        <v>25</v>
      </c>
      <c r="S17" s="142">
        <v>18</v>
      </c>
      <c r="T17" s="142">
        <v>23</v>
      </c>
    </row>
    <row r="18" spans="1:20">
      <c r="A18" s="140">
        <v>810091</v>
      </c>
      <c r="B18" t="s">
        <v>950</v>
      </c>
      <c r="C18" s="142">
        <v>50</v>
      </c>
      <c r="D18" s="142">
        <v>50</v>
      </c>
      <c r="E18" s="142">
        <v>35</v>
      </c>
      <c r="F18" s="142">
        <v>5</v>
      </c>
      <c r="G18" s="142">
        <v>5</v>
      </c>
      <c r="H18" s="142">
        <v>5</v>
      </c>
      <c r="I18" s="142">
        <v>6.5</v>
      </c>
      <c r="J18" s="142">
        <v>4.5</v>
      </c>
      <c r="K18" s="142">
        <v>6</v>
      </c>
      <c r="L18" s="142">
        <v>99</v>
      </c>
      <c r="M18" s="142">
        <v>99</v>
      </c>
      <c r="N18" s="142">
        <v>69</v>
      </c>
      <c r="O18" s="142">
        <v>10</v>
      </c>
      <c r="P18" s="142">
        <v>10</v>
      </c>
      <c r="Q18" s="142">
        <v>9.9499999999999993</v>
      </c>
      <c r="R18" s="142">
        <v>13</v>
      </c>
      <c r="S18" s="142">
        <v>9</v>
      </c>
      <c r="T18" s="142">
        <v>12</v>
      </c>
    </row>
    <row r="19" spans="1:20">
      <c r="A19" s="140">
        <v>810092</v>
      </c>
      <c r="B19" t="s">
        <v>2876</v>
      </c>
      <c r="C19" s="142">
        <v>50</v>
      </c>
      <c r="D19" s="142">
        <v>50</v>
      </c>
      <c r="E19" s="142">
        <v>35</v>
      </c>
      <c r="F19" s="142">
        <v>5</v>
      </c>
      <c r="G19" s="142">
        <v>5</v>
      </c>
      <c r="H19" s="142">
        <v>5</v>
      </c>
      <c r="I19" s="142">
        <v>6.5</v>
      </c>
      <c r="J19" s="142">
        <v>4.5</v>
      </c>
      <c r="K19" s="142">
        <v>6</v>
      </c>
      <c r="L19" s="142">
        <v>99</v>
      </c>
      <c r="M19" s="142">
        <v>99</v>
      </c>
      <c r="N19" s="142">
        <v>69</v>
      </c>
      <c r="O19" s="142">
        <v>10</v>
      </c>
      <c r="P19" s="142">
        <v>10</v>
      </c>
      <c r="Q19" s="142">
        <v>9.9499999999999993</v>
      </c>
      <c r="R19" s="142">
        <v>13</v>
      </c>
      <c r="S19" s="142">
        <v>9</v>
      </c>
      <c r="T19" s="142">
        <v>12</v>
      </c>
    </row>
    <row r="20" spans="1:20">
      <c r="A20" s="140">
        <v>810093</v>
      </c>
      <c r="B20" t="s">
        <v>951</v>
      </c>
      <c r="C20" s="142">
        <v>50</v>
      </c>
      <c r="D20" s="142">
        <v>50</v>
      </c>
      <c r="E20" s="142">
        <v>35</v>
      </c>
      <c r="F20" s="142">
        <v>5</v>
      </c>
      <c r="G20" s="142">
        <v>5</v>
      </c>
      <c r="H20" s="142">
        <v>5</v>
      </c>
      <c r="I20" s="142">
        <v>6.5</v>
      </c>
      <c r="J20" s="142">
        <v>4.5</v>
      </c>
      <c r="K20" s="142">
        <v>6</v>
      </c>
      <c r="L20" s="142">
        <v>99</v>
      </c>
      <c r="M20" s="142">
        <v>99</v>
      </c>
      <c r="N20" s="142">
        <v>69</v>
      </c>
      <c r="O20" s="142">
        <v>10</v>
      </c>
      <c r="P20" s="142">
        <v>10</v>
      </c>
      <c r="Q20" s="142">
        <v>9.9499999999999993</v>
      </c>
      <c r="R20" s="142">
        <v>13</v>
      </c>
      <c r="S20" s="142">
        <v>9</v>
      </c>
      <c r="T20" s="142">
        <v>12</v>
      </c>
    </row>
    <row r="21" spans="1:20">
      <c r="A21" s="140">
        <v>810094</v>
      </c>
      <c r="B21" t="s">
        <v>1339</v>
      </c>
      <c r="C21" s="142">
        <v>50</v>
      </c>
      <c r="D21" s="142">
        <v>50</v>
      </c>
      <c r="E21" s="142">
        <v>35</v>
      </c>
      <c r="F21" s="142">
        <v>5</v>
      </c>
      <c r="G21" s="142">
        <v>5</v>
      </c>
      <c r="H21" s="142">
        <v>5</v>
      </c>
      <c r="I21" s="142">
        <v>6.5</v>
      </c>
      <c r="J21" s="142">
        <v>4.5</v>
      </c>
      <c r="K21" s="142">
        <v>6</v>
      </c>
      <c r="L21" s="142">
        <v>99</v>
      </c>
      <c r="M21" s="142">
        <v>99</v>
      </c>
      <c r="N21" s="142">
        <v>69</v>
      </c>
      <c r="O21" s="142">
        <v>10</v>
      </c>
      <c r="P21" s="142">
        <v>10</v>
      </c>
      <c r="Q21" s="142">
        <v>9.9499999999999993</v>
      </c>
      <c r="R21" s="142">
        <v>13</v>
      </c>
      <c r="S21" s="142">
        <v>9</v>
      </c>
      <c r="T21" s="142">
        <v>12</v>
      </c>
    </row>
    <row r="22" spans="1:20">
      <c r="A22" s="140">
        <v>810095</v>
      </c>
      <c r="B22" t="s">
        <v>1340</v>
      </c>
      <c r="C22" s="142">
        <v>50</v>
      </c>
      <c r="D22" s="142">
        <v>50</v>
      </c>
      <c r="E22" s="142">
        <v>35</v>
      </c>
      <c r="F22" s="142">
        <v>5</v>
      </c>
      <c r="G22" s="142">
        <v>5</v>
      </c>
      <c r="H22" s="142">
        <v>5</v>
      </c>
      <c r="I22" s="142">
        <v>6.5</v>
      </c>
      <c r="J22" s="142">
        <v>4.5</v>
      </c>
      <c r="K22" s="142">
        <v>6</v>
      </c>
      <c r="L22" s="142">
        <v>99</v>
      </c>
      <c r="M22" s="142">
        <v>99</v>
      </c>
      <c r="N22" s="142">
        <v>69</v>
      </c>
      <c r="O22" s="142">
        <v>10</v>
      </c>
      <c r="P22" s="142">
        <v>10</v>
      </c>
      <c r="Q22" s="142">
        <v>9.9499999999999993</v>
      </c>
      <c r="R22" s="142">
        <v>13</v>
      </c>
      <c r="S22" s="142">
        <v>9</v>
      </c>
      <c r="T22" s="142">
        <v>12</v>
      </c>
    </row>
    <row r="23" spans="1:20">
      <c r="A23" s="140">
        <v>810096</v>
      </c>
      <c r="B23" t="s">
        <v>2877</v>
      </c>
      <c r="C23" s="142">
        <v>50</v>
      </c>
      <c r="D23" s="142">
        <v>50</v>
      </c>
      <c r="E23" s="142">
        <v>35</v>
      </c>
      <c r="F23" s="142">
        <v>5</v>
      </c>
      <c r="G23" s="142">
        <v>5</v>
      </c>
      <c r="H23" s="142">
        <v>5</v>
      </c>
      <c r="I23" s="142">
        <v>6.5</v>
      </c>
      <c r="J23" s="142">
        <v>4.5</v>
      </c>
      <c r="K23" s="142">
        <v>6</v>
      </c>
      <c r="L23" s="142">
        <v>99</v>
      </c>
      <c r="M23" s="142">
        <v>99</v>
      </c>
      <c r="N23" s="142">
        <v>69</v>
      </c>
      <c r="O23" s="142">
        <v>10</v>
      </c>
      <c r="P23" s="142">
        <v>10</v>
      </c>
      <c r="Q23" s="142">
        <v>9.9499999999999993</v>
      </c>
      <c r="R23" s="142">
        <v>13</v>
      </c>
      <c r="S23" s="142">
        <v>9</v>
      </c>
      <c r="T23" s="142">
        <v>12</v>
      </c>
    </row>
    <row r="24" spans="1:20">
      <c r="A24" s="140">
        <v>810097</v>
      </c>
      <c r="B24" t="s">
        <v>1341</v>
      </c>
      <c r="C24" s="142">
        <v>50</v>
      </c>
      <c r="D24" s="142">
        <v>50</v>
      </c>
      <c r="E24" s="142">
        <v>35</v>
      </c>
      <c r="F24" s="142">
        <v>5</v>
      </c>
      <c r="G24" s="142">
        <v>5</v>
      </c>
      <c r="H24" s="142">
        <v>5</v>
      </c>
      <c r="I24" s="142">
        <v>6.5</v>
      </c>
      <c r="J24" s="142">
        <v>4.5</v>
      </c>
      <c r="K24" s="142">
        <v>6</v>
      </c>
      <c r="L24" s="142">
        <v>99</v>
      </c>
      <c r="M24" s="142">
        <v>99</v>
      </c>
      <c r="N24" s="142">
        <v>69</v>
      </c>
      <c r="O24" s="142">
        <v>10</v>
      </c>
      <c r="P24" s="142">
        <v>10</v>
      </c>
      <c r="Q24" s="142">
        <v>9.9499999999999993</v>
      </c>
      <c r="R24" s="142">
        <v>13</v>
      </c>
      <c r="S24" s="142">
        <v>9</v>
      </c>
      <c r="T24" s="142">
        <v>12</v>
      </c>
    </row>
    <row r="25" spans="1:20">
      <c r="A25" s="140">
        <v>810104</v>
      </c>
      <c r="B25" t="s">
        <v>319</v>
      </c>
      <c r="C25" s="142">
        <v>450</v>
      </c>
      <c r="D25" s="142">
        <v>450</v>
      </c>
      <c r="E25" s="142">
        <v>325</v>
      </c>
      <c r="F25" s="142">
        <v>45</v>
      </c>
      <c r="G25" s="142">
        <v>45</v>
      </c>
      <c r="H25" s="142">
        <v>45</v>
      </c>
      <c r="I25" s="142">
        <v>55</v>
      </c>
      <c r="J25" s="142">
        <v>40</v>
      </c>
      <c r="K25" s="142">
        <v>50</v>
      </c>
      <c r="L25" s="142">
        <v>899</v>
      </c>
      <c r="M25" s="142">
        <v>899</v>
      </c>
      <c r="N25" s="142">
        <v>649</v>
      </c>
      <c r="O25" s="142">
        <v>89</v>
      </c>
      <c r="P25" s="142">
        <v>90</v>
      </c>
      <c r="Q25" s="142">
        <v>89.95</v>
      </c>
      <c r="R25" s="142">
        <v>110</v>
      </c>
      <c r="S25" s="142">
        <v>79</v>
      </c>
      <c r="T25" s="142">
        <v>99</v>
      </c>
    </row>
    <row r="26" spans="1:20">
      <c r="A26" s="140">
        <v>810105</v>
      </c>
      <c r="B26" t="s">
        <v>322</v>
      </c>
      <c r="C26" s="142">
        <v>450</v>
      </c>
      <c r="D26" s="142">
        <v>450</v>
      </c>
      <c r="E26" s="142">
        <v>325</v>
      </c>
      <c r="F26" s="142">
        <v>45</v>
      </c>
      <c r="G26" s="142">
        <v>45</v>
      </c>
      <c r="H26" s="142">
        <v>45</v>
      </c>
      <c r="I26" s="142">
        <v>55</v>
      </c>
      <c r="J26" s="142">
        <v>40</v>
      </c>
      <c r="K26" s="142">
        <v>50</v>
      </c>
      <c r="L26" s="142">
        <v>899</v>
      </c>
      <c r="M26" s="142">
        <v>899</v>
      </c>
      <c r="N26" s="142">
        <v>649</v>
      </c>
      <c r="O26" s="142">
        <v>89</v>
      </c>
      <c r="P26" s="142">
        <v>90</v>
      </c>
      <c r="Q26" s="142">
        <v>89.95</v>
      </c>
      <c r="R26" s="142">
        <v>110</v>
      </c>
      <c r="S26" s="142">
        <v>79</v>
      </c>
      <c r="T26" s="142">
        <v>99</v>
      </c>
    </row>
    <row r="27" spans="1:20">
      <c r="A27" s="140">
        <v>810108</v>
      </c>
      <c r="B27" t="s">
        <v>2878</v>
      </c>
      <c r="C27" s="142">
        <v>450</v>
      </c>
      <c r="D27" s="142">
        <v>450</v>
      </c>
      <c r="E27" s="142">
        <v>325</v>
      </c>
      <c r="F27" s="142">
        <v>45</v>
      </c>
      <c r="G27" s="142">
        <v>45</v>
      </c>
      <c r="H27" s="142">
        <v>45</v>
      </c>
      <c r="I27" s="142">
        <v>55</v>
      </c>
      <c r="J27" s="142">
        <v>40</v>
      </c>
      <c r="K27" s="142">
        <v>50</v>
      </c>
      <c r="L27" s="142">
        <v>899</v>
      </c>
      <c r="M27" s="142">
        <v>899</v>
      </c>
      <c r="N27" s="142">
        <v>649</v>
      </c>
      <c r="O27" s="142">
        <v>89</v>
      </c>
      <c r="P27" s="142">
        <v>90</v>
      </c>
      <c r="Q27" s="142">
        <v>79.95</v>
      </c>
      <c r="R27" s="142">
        <v>110</v>
      </c>
      <c r="S27" s="142">
        <v>79</v>
      </c>
      <c r="T27" s="142">
        <v>99</v>
      </c>
    </row>
    <row r="28" spans="1:20">
      <c r="A28" s="140">
        <v>810109</v>
      </c>
      <c r="B28" t="s">
        <v>954</v>
      </c>
      <c r="C28" s="142">
        <v>400</v>
      </c>
      <c r="D28" s="142">
        <v>400</v>
      </c>
      <c r="E28" s="142">
        <v>300</v>
      </c>
      <c r="F28" s="142">
        <v>40</v>
      </c>
      <c r="G28" s="142">
        <v>40</v>
      </c>
      <c r="H28" s="142">
        <v>40</v>
      </c>
      <c r="I28" s="142">
        <v>50</v>
      </c>
      <c r="J28" s="142">
        <v>35</v>
      </c>
      <c r="K28" s="142">
        <v>45</v>
      </c>
      <c r="L28" s="142">
        <v>799</v>
      </c>
      <c r="M28" s="142">
        <v>799</v>
      </c>
      <c r="N28" s="142">
        <v>599</v>
      </c>
      <c r="O28" s="142">
        <v>79</v>
      </c>
      <c r="P28" s="142">
        <v>80</v>
      </c>
      <c r="Q28" s="142">
        <v>79.95</v>
      </c>
      <c r="R28" s="142">
        <v>100</v>
      </c>
      <c r="S28" s="142">
        <v>69</v>
      </c>
      <c r="T28" s="142">
        <v>89</v>
      </c>
    </row>
    <row r="29" spans="1:20">
      <c r="A29" s="140">
        <v>810110</v>
      </c>
      <c r="B29" t="s">
        <v>955</v>
      </c>
      <c r="C29" s="142">
        <v>350</v>
      </c>
      <c r="D29" s="142">
        <v>350</v>
      </c>
      <c r="E29" s="142">
        <v>250</v>
      </c>
      <c r="F29" s="142">
        <v>35</v>
      </c>
      <c r="G29" s="142">
        <v>35</v>
      </c>
      <c r="H29" s="142">
        <v>35</v>
      </c>
      <c r="I29" s="142">
        <v>45</v>
      </c>
      <c r="J29" s="142">
        <v>30</v>
      </c>
      <c r="K29" s="142">
        <v>40</v>
      </c>
      <c r="L29" s="142">
        <v>699</v>
      </c>
      <c r="M29" s="142">
        <v>699</v>
      </c>
      <c r="N29" s="142">
        <v>499</v>
      </c>
      <c r="O29" s="142">
        <v>69</v>
      </c>
      <c r="P29" s="142">
        <v>70</v>
      </c>
      <c r="Q29" s="142">
        <v>69.95</v>
      </c>
      <c r="R29" s="142">
        <v>90</v>
      </c>
      <c r="S29" s="142">
        <v>59</v>
      </c>
      <c r="T29" s="142">
        <v>79</v>
      </c>
    </row>
    <row r="30" spans="1:20">
      <c r="A30" s="140">
        <v>810111</v>
      </c>
      <c r="B30" t="s">
        <v>956</v>
      </c>
      <c r="C30" s="142">
        <v>350</v>
      </c>
      <c r="D30" s="142">
        <v>350</v>
      </c>
      <c r="E30" s="142">
        <v>250</v>
      </c>
      <c r="F30" s="142">
        <v>35</v>
      </c>
      <c r="G30" s="142">
        <v>35</v>
      </c>
      <c r="H30" s="142">
        <v>35</v>
      </c>
      <c r="I30" s="142">
        <v>45</v>
      </c>
      <c r="J30" s="142">
        <v>30</v>
      </c>
      <c r="K30" s="142">
        <v>40</v>
      </c>
      <c r="L30" s="142">
        <v>699</v>
      </c>
      <c r="M30" s="142">
        <v>699</v>
      </c>
      <c r="N30" s="142">
        <v>499</v>
      </c>
      <c r="O30" s="142">
        <v>69</v>
      </c>
      <c r="P30" s="142">
        <v>70</v>
      </c>
      <c r="Q30" s="142">
        <v>49.95</v>
      </c>
      <c r="R30" s="142">
        <v>90</v>
      </c>
      <c r="S30" s="142">
        <v>59</v>
      </c>
      <c r="T30" s="142">
        <v>79</v>
      </c>
    </row>
    <row r="31" spans="1:20">
      <c r="A31" s="140">
        <v>810128</v>
      </c>
      <c r="B31" t="s">
        <v>2879</v>
      </c>
      <c r="C31" s="142">
        <v>50</v>
      </c>
      <c r="D31" s="142">
        <v>50</v>
      </c>
      <c r="E31" s="142">
        <v>35</v>
      </c>
      <c r="F31" s="142">
        <v>5</v>
      </c>
      <c r="G31" s="142">
        <v>5</v>
      </c>
      <c r="H31" s="142">
        <v>5</v>
      </c>
      <c r="I31" s="142">
        <v>6.5</v>
      </c>
      <c r="J31" s="142">
        <v>4.5</v>
      </c>
      <c r="K31" s="142">
        <v>6</v>
      </c>
      <c r="L31" s="142">
        <v>99</v>
      </c>
      <c r="M31" s="142">
        <v>99</v>
      </c>
      <c r="N31" s="142">
        <v>69</v>
      </c>
      <c r="O31" s="142">
        <v>10</v>
      </c>
      <c r="P31" s="142">
        <v>10</v>
      </c>
      <c r="Q31" s="142">
        <v>9.9499999999999993</v>
      </c>
      <c r="R31" s="142">
        <v>13</v>
      </c>
      <c r="S31" s="142">
        <v>9</v>
      </c>
      <c r="T31" s="142">
        <v>12</v>
      </c>
    </row>
    <row r="32" spans="1:20">
      <c r="A32" s="140">
        <v>810129</v>
      </c>
      <c r="B32" t="s">
        <v>2880</v>
      </c>
      <c r="C32" s="142">
        <v>50</v>
      </c>
      <c r="D32" s="142">
        <v>50</v>
      </c>
      <c r="E32" s="142">
        <v>35</v>
      </c>
      <c r="F32" s="142">
        <v>5</v>
      </c>
      <c r="G32" s="142">
        <v>5</v>
      </c>
      <c r="H32" s="142">
        <v>5</v>
      </c>
      <c r="I32" s="142">
        <v>6.5</v>
      </c>
      <c r="J32" s="142">
        <v>4.5</v>
      </c>
      <c r="K32" s="142">
        <v>6</v>
      </c>
      <c r="L32" s="142">
        <v>99</v>
      </c>
      <c r="M32" s="142">
        <v>99</v>
      </c>
      <c r="N32" s="142">
        <v>69</v>
      </c>
      <c r="O32" s="142">
        <v>10</v>
      </c>
      <c r="P32" s="142">
        <v>10</v>
      </c>
      <c r="Q32" s="142">
        <v>9.9499999999999993</v>
      </c>
      <c r="R32" s="142">
        <v>13</v>
      </c>
      <c r="S32" s="142">
        <v>9</v>
      </c>
      <c r="T32" s="142">
        <v>12</v>
      </c>
    </row>
    <row r="33" spans="1:20">
      <c r="A33" s="140">
        <v>810130</v>
      </c>
      <c r="B33" t="s">
        <v>2821</v>
      </c>
      <c r="C33" s="142">
        <v>100</v>
      </c>
      <c r="D33" s="142">
        <v>100</v>
      </c>
      <c r="E33" s="142">
        <v>75</v>
      </c>
      <c r="F33" s="142">
        <v>10</v>
      </c>
      <c r="G33" s="142">
        <v>10</v>
      </c>
      <c r="H33" s="142">
        <v>10</v>
      </c>
      <c r="I33" s="142">
        <v>12.5</v>
      </c>
      <c r="J33" s="142">
        <v>9</v>
      </c>
      <c r="K33" s="142">
        <v>11.5</v>
      </c>
      <c r="L33" s="142">
        <v>199</v>
      </c>
      <c r="M33" s="142">
        <v>199</v>
      </c>
      <c r="N33" s="142">
        <v>149</v>
      </c>
      <c r="O33" s="142">
        <v>20</v>
      </c>
      <c r="P33" s="142">
        <v>20</v>
      </c>
      <c r="Q33" s="142">
        <v>0</v>
      </c>
      <c r="R33" s="142">
        <v>25</v>
      </c>
      <c r="S33" s="142">
        <v>18</v>
      </c>
      <c r="T33" s="142">
        <v>23</v>
      </c>
    </row>
    <row r="34" spans="1:20">
      <c r="A34" s="140">
        <v>810131</v>
      </c>
      <c r="B34" t="s">
        <v>2822</v>
      </c>
      <c r="C34" s="142">
        <v>150</v>
      </c>
      <c r="D34" s="142">
        <v>150</v>
      </c>
      <c r="E34" s="142">
        <v>110</v>
      </c>
      <c r="F34" s="142">
        <v>15</v>
      </c>
      <c r="G34" s="142">
        <v>15</v>
      </c>
      <c r="H34" s="142">
        <v>15</v>
      </c>
      <c r="I34" s="142">
        <v>19</v>
      </c>
      <c r="J34" s="142">
        <v>13.5</v>
      </c>
      <c r="K34" s="142">
        <v>17</v>
      </c>
      <c r="L34" s="142">
        <v>299</v>
      </c>
      <c r="M34" s="142">
        <v>299</v>
      </c>
      <c r="N34" s="142">
        <v>219</v>
      </c>
      <c r="O34" s="142">
        <v>30</v>
      </c>
      <c r="P34" s="142">
        <v>30</v>
      </c>
      <c r="Q34" s="142">
        <v>0</v>
      </c>
      <c r="R34" s="142">
        <v>38</v>
      </c>
      <c r="S34" s="142">
        <v>27</v>
      </c>
      <c r="T34" s="142">
        <v>34</v>
      </c>
    </row>
    <row r="35" spans="1:20">
      <c r="A35" s="140">
        <v>810132</v>
      </c>
      <c r="B35" t="s">
        <v>1503</v>
      </c>
      <c r="C35" s="142">
        <v>50</v>
      </c>
      <c r="D35" s="142">
        <v>50</v>
      </c>
      <c r="E35" s="142">
        <v>35</v>
      </c>
      <c r="F35" s="142">
        <v>5</v>
      </c>
      <c r="G35" s="142">
        <v>5</v>
      </c>
      <c r="H35" s="142">
        <v>5</v>
      </c>
      <c r="I35" s="142">
        <v>6.5</v>
      </c>
      <c r="J35" s="142">
        <v>4.5</v>
      </c>
      <c r="K35" s="142">
        <v>6</v>
      </c>
      <c r="L35" s="142">
        <v>99</v>
      </c>
      <c r="M35" s="142">
        <v>99</v>
      </c>
      <c r="N35" s="142">
        <v>69</v>
      </c>
      <c r="O35" s="142">
        <v>10</v>
      </c>
      <c r="P35" s="142">
        <v>10</v>
      </c>
      <c r="Q35" s="142">
        <v>0</v>
      </c>
      <c r="R35" s="142">
        <v>13</v>
      </c>
      <c r="S35" s="142">
        <v>9</v>
      </c>
      <c r="T35" s="142">
        <v>12</v>
      </c>
    </row>
    <row r="36" spans="1:20">
      <c r="A36" s="140">
        <v>810133</v>
      </c>
      <c r="B36" t="s">
        <v>1504</v>
      </c>
      <c r="C36" s="142">
        <v>50</v>
      </c>
      <c r="D36" s="142">
        <v>50</v>
      </c>
      <c r="E36" s="142">
        <v>35</v>
      </c>
      <c r="F36" s="142">
        <v>5</v>
      </c>
      <c r="G36" s="142">
        <v>5</v>
      </c>
      <c r="H36" s="142">
        <v>5</v>
      </c>
      <c r="I36" s="142">
        <v>6.5</v>
      </c>
      <c r="J36" s="142">
        <v>4.5</v>
      </c>
      <c r="K36" s="142">
        <v>6</v>
      </c>
      <c r="L36" s="142">
        <v>99</v>
      </c>
      <c r="M36" s="142">
        <v>99</v>
      </c>
      <c r="N36" s="142">
        <v>69</v>
      </c>
      <c r="O36" s="142">
        <v>10</v>
      </c>
      <c r="P36" s="142">
        <v>10</v>
      </c>
      <c r="Q36" s="142">
        <v>0</v>
      </c>
      <c r="R36" s="142">
        <v>13</v>
      </c>
      <c r="S36" s="142">
        <v>9</v>
      </c>
      <c r="T36" s="142">
        <v>12</v>
      </c>
    </row>
    <row r="37" spans="1:20">
      <c r="A37" s="140">
        <v>810134</v>
      </c>
      <c r="B37" t="s">
        <v>2806</v>
      </c>
      <c r="C37" s="142">
        <v>50</v>
      </c>
      <c r="D37" s="142">
        <v>50</v>
      </c>
      <c r="E37" s="142">
        <v>35</v>
      </c>
      <c r="F37" s="142">
        <v>5</v>
      </c>
      <c r="G37" s="142">
        <v>5</v>
      </c>
      <c r="H37" s="142">
        <v>5</v>
      </c>
      <c r="I37" s="142">
        <v>6.5</v>
      </c>
      <c r="J37" s="142">
        <v>4.5</v>
      </c>
      <c r="K37" s="142">
        <v>6</v>
      </c>
      <c r="L37" s="142">
        <v>99</v>
      </c>
      <c r="M37" s="142">
        <v>99</v>
      </c>
      <c r="N37" s="142">
        <v>69</v>
      </c>
      <c r="O37" s="142">
        <v>10</v>
      </c>
      <c r="P37" s="142">
        <v>10</v>
      </c>
      <c r="Q37" s="142">
        <v>0</v>
      </c>
      <c r="R37" s="142">
        <v>13</v>
      </c>
      <c r="S37" s="142">
        <v>9</v>
      </c>
      <c r="T37" s="142">
        <v>12</v>
      </c>
    </row>
    <row r="38" spans="1:20">
      <c r="A38" s="140">
        <v>810135</v>
      </c>
      <c r="B38" t="s">
        <v>2807</v>
      </c>
      <c r="C38" s="142">
        <v>50</v>
      </c>
      <c r="D38" s="142">
        <v>50</v>
      </c>
      <c r="E38" s="142">
        <v>35</v>
      </c>
      <c r="F38" s="142">
        <v>5</v>
      </c>
      <c r="G38" s="142">
        <v>5</v>
      </c>
      <c r="H38" s="142">
        <v>5</v>
      </c>
      <c r="I38" s="142">
        <v>6.5</v>
      </c>
      <c r="J38" s="142">
        <v>4.5</v>
      </c>
      <c r="K38" s="142">
        <v>6</v>
      </c>
      <c r="L38" s="142">
        <v>99</v>
      </c>
      <c r="M38" s="142">
        <v>99</v>
      </c>
      <c r="N38" s="142">
        <v>69</v>
      </c>
      <c r="O38" s="142">
        <v>10</v>
      </c>
      <c r="P38" s="142">
        <v>10</v>
      </c>
      <c r="Q38" s="142">
        <v>0</v>
      </c>
      <c r="R38" s="142">
        <v>13</v>
      </c>
      <c r="S38" s="142">
        <v>9</v>
      </c>
      <c r="T38" s="142">
        <v>12</v>
      </c>
    </row>
    <row r="39" spans="1:20">
      <c r="A39" s="140">
        <v>810136</v>
      </c>
      <c r="B39" t="s">
        <v>2808</v>
      </c>
      <c r="C39" s="142">
        <v>50</v>
      </c>
      <c r="D39" s="142">
        <v>50</v>
      </c>
      <c r="E39" s="142">
        <v>35</v>
      </c>
      <c r="F39" s="142">
        <v>5</v>
      </c>
      <c r="G39" s="142">
        <v>5</v>
      </c>
      <c r="H39" s="142">
        <v>5</v>
      </c>
      <c r="I39" s="142">
        <v>6.5</v>
      </c>
      <c r="J39" s="142">
        <v>4.5</v>
      </c>
      <c r="K39" s="142">
        <v>6</v>
      </c>
      <c r="L39" s="142">
        <v>99</v>
      </c>
      <c r="M39" s="142">
        <v>99</v>
      </c>
      <c r="N39" s="142">
        <v>69</v>
      </c>
      <c r="O39" s="142">
        <v>10</v>
      </c>
      <c r="P39" s="142">
        <v>10</v>
      </c>
      <c r="Q39" s="142">
        <v>0</v>
      </c>
      <c r="R39" s="142">
        <v>13</v>
      </c>
      <c r="S39" s="142">
        <v>9</v>
      </c>
      <c r="T39" s="142">
        <v>12</v>
      </c>
    </row>
    <row r="40" spans="1:20">
      <c r="A40" s="140">
        <v>810137</v>
      </c>
      <c r="B40" t="s">
        <v>2809</v>
      </c>
      <c r="C40" s="142">
        <v>50</v>
      </c>
      <c r="D40" s="142">
        <v>50</v>
      </c>
      <c r="E40" s="142">
        <v>35</v>
      </c>
      <c r="F40" s="142">
        <v>5</v>
      </c>
      <c r="G40" s="142">
        <v>5</v>
      </c>
      <c r="H40" s="142">
        <v>5</v>
      </c>
      <c r="I40" s="142">
        <v>6.5</v>
      </c>
      <c r="J40" s="142">
        <v>4.5</v>
      </c>
      <c r="K40" s="142">
        <v>6</v>
      </c>
      <c r="L40" s="142">
        <v>99</v>
      </c>
      <c r="M40" s="142">
        <v>99</v>
      </c>
      <c r="N40" s="142">
        <v>69</v>
      </c>
      <c r="O40" s="142">
        <v>10</v>
      </c>
      <c r="P40" s="142">
        <v>10</v>
      </c>
      <c r="Q40" s="142">
        <v>0</v>
      </c>
      <c r="R40" s="142">
        <v>13</v>
      </c>
      <c r="S40" s="142">
        <v>9</v>
      </c>
      <c r="T40" s="142">
        <v>12</v>
      </c>
    </row>
    <row r="41" spans="1:20">
      <c r="A41" s="140">
        <v>810138</v>
      </c>
      <c r="B41" t="s">
        <v>2820</v>
      </c>
      <c r="C41" s="142">
        <v>150</v>
      </c>
      <c r="D41" s="142">
        <v>150</v>
      </c>
      <c r="E41" s="142">
        <v>110</v>
      </c>
      <c r="F41" s="142">
        <v>15</v>
      </c>
      <c r="G41" s="142">
        <v>15</v>
      </c>
      <c r="H41" s="142">
        <v>15</v>
      </c>
      <c r="I41" s="142">
        <v>19</v>
      </c>
      <c r="J41" s="142">
        <v>13.5</v>
      </c>
      <c r="K41" s="142">
        <v>17</v>
      </c>
      <c r="L41" s="142">
        <v>299</v>
      </c>
      <c r="M41" s="142">
        <v>299</v>
      </c>
      <c r="N41" s="142">
        <v>219</v>
      </c>
      <c r="O41" s="142">
        <v>30</v>
      </c>
      <c r="P41" s="142">
        <v>30</v>
      </c>
      <c r="Q41" s="142">
        <v>0</v>
      </c>
      <c r="R41" s="142">
        <v>38</v>
      </c>
      <c r="S41" s="142">
        <v>27</v>
      </c>
      <c r="T41" s="142">
        <v>34</v>
      </c>
    </row>
    <row r="42" spans="1:20">
      <c r="A42" s="140">
        <v>810139</v>
      </c>
      <c r="B42" t="s">
        <v>2760</v>
      </c>
      <c r="C42" s="142">
        <v>75</v>
      </c>
      <c r="D42" s="142">
        <v>75</v>
      </c>
      <c r="E42" s="142">
        <v>55</v>
      </c>
      <c r="F42" s="142">
        <v>7.5</v>
      </c>
      <c r="G42" s="142">
        <v>7.5</v>
      </c>
      <c r="H42" s="142">
        <v>7.5</v>
      </c>
      <c r="I42" s="142">
        <v>9.5</v>
      </c>
      <c r="J42" s="142">
        <v>7</v>
      </c>
      <c r="K42" s="142">
        <v>8.5</v>
      </c>
      <c r="L42" s="142">
        <v>149</v>
      </c>
      <c r="M42" s="142">
        <v>149</v>
      </c>
      <c r="N42" s="142">
        <v>109</v>
      </c>
      <c r="O42" s="142">
        <v>15</v>
      </c>
      <c r="P42" s="142">
        <v>15</v>
      </c>
      <c r="Q42" s="142">
        <v>0</v>
      </c>
      <c r="R42" s="142">
        <v>19</v>
      </c>
      <c r="S42" s="142">
        <v>14</v>
      </c>
      <c r="T42" s="142">
        <v>17</v>
      </c>
    </row>
    <row r="43" spans="1:20">
      <c r="A43" s="140">
        <v>810140</v>
      </c>
      <c r="B43" t="s">
        <v>2842</v>
      </c>
      <c r="C43" s="142">
        <v>50</v>
      </c>
      <c r="D43" s="142">
        <v>50</v>
      </c>
      <c r="E43" s="142">
        <v>35</v>
      </c>
      <c r="F43" s="142">
        <v>5</v>
      </c>
      <c r="G43" s="142">
        <v>5</v>
      </c>
      <c r="H43" s="142">
        <v>5</v>
      </c>
      <c r="I43" s="142">
        <v>6.5</v>
      </c>
      <c r="J43" s="142">
        <v>4.5</v>
      </c>
      <c r="K43" s="142">
        <v>6</v>
      </c>
      <c r="L43" s="142">
        <v>99</v>
      </c>
      <c r="M43" s="142">
        <v>99</v>
      </c>
      <c r="N43" s="142">
        <v>69</v>
      </c>
      <c r="O43" s="142">
        <v>10</v>
      </c>
      <c r="P43" s="142">
        <v>10</v>
      </c>
      <c r="Q43" s="142">
        <v>0</v>
      </c>
      <c r="R43" s="142">
        <v>13</v>
      </c>
      <c r="S43" s="142">
        <v>9</v>
      </c>
      <c r="T43" s="142">
        <v>12</v>
      </c>
    </row>
    <row r="44" spans="1:20">
      <c r="A44" s="140">
        <v>810141</v>
      </c>
      <c r="B44" t="s">
        <v>2843</v>
      </c>
      <c r="C44" s="142">
        <v>50</v>
      </c>
      <c r="D44" s="142">
        <v>50</v>
      </c>
      <c r="E44" s="142">
        <v>35</v>
      </c>
      <c r="F44" s="142">
        <v>5</v>
      </c>
      <c r="G44" s="142">
        <v>5</v>
      </c>
      <c r="H44" s="142">
        <v>5</v>
      </c>
      <c r="I44" s="142">
        <v>6.5</v>
      </c>
      <c r="J44" s="142">
        <v>4.5</v>
      </c>
      <c r="K44" s="142">
        <v>6</v>
      </c>
      <c r="L44" s="142">
        <v>99</v>
      </c>
      <c r="M44" s="142">
        <v>99</v>
      </c>
      <c r="N44" s="142">
        <v>69</v>
      </c>
      <c r="O44" s="142">
        <v>10</v>
      </c>
      <c r="P44" s="142">
        <v>10</v>
      </c>
      <c r="Q44" s="142">
        <v>0</v>
      </c>
      <c r="R44" s="142">
        <v>13</v>
      </c>
      <c r="S44" s="142">
        <v>9</v>
      </c>
      <c r="T44" s="142">
        <v>12</v>
      </c>
    </row>
    <row r="45" spans="1:20">
      <c r="A45" s="140">
        <v>810142</v>
      </c>
      <c r="B45" t="s">
        <v>2844</v>
      </c>
      <c r="C45" s="142">
        <v>50</v>
      </c>
      <c r="D45" s="142">
        <v>50</v>
      </c>
      <c r="E45" s="142">
        <v>35</v>
      </c>
      <c r="F45" s="142">
        <v>5</v>
      </c>
      <c r="G45" s="142">
        <v>5</v>
      </c>
      <c r="H45" s="142">
        <v>5</v>
      </c>
      <c r="I45" s="142">
        <v>6.5</v>
      </c>
      <c r="J45" s="142">
        <v>4.5</v>
      </c>
      <c r="K45" s="142">
        <v>6</v>
      </c>
      <c r="L45" s="142">
        <v>99</v>
      </c>
      <c r="M45" s="142">
        <v>99</v>
      </c>
      <c r="N45" s="142">
        <v>69</v>
      </c>
      <c r="O45" s="142">
        <v>10</v>
      </c>
      <c r="P45" s="142">
        <v>10</v>
      </c>
      <c r="Q45" s="142">
        <v>0</v>
      </c>
      <c r="R45" s="142">
        <v>13</v>
      </c>
      <c r="S45" s="142">
        <v>9</v>
      </c>
      <c r="T45" s="142">
        <v>12</v>
      </c>
    </row>
    <row r="46" spans="1:20">
      <c r="A46" s="140">
        <v>810143</v>
      </c>
      <c r="B46" t="s">
        <v>2845</v>
      </c>
      <c r="C46" s="142">
        <v>50</v>
      </c>
      <c r="D46" s="142">
        <v>50</v>
      </c>
      <c r="E46" s="142">
        <v>35</v>
      </c>
      <c r="F46" s="142">
        <v>5</v>
      </c>
      <c r="G46" s="142">
        <v>5</v>
      </c>
      <c r="H46" s="142">
        <v>5</v>
      </c>
      <c r="I46" s="142">
        <v>6.5</v>
      </c>
      <c r="J46" s="142">
        <v>4.5</v>
      </c>
      <c r="K46" s="142">
        <v>6</v>
      </c>
      <c r="L46" s="142">
        <v>99</v>
      </c>
      <c r="M46" s="142">
        <v>99</v>
      </c>
      <c r="N46" s="142">
        <v>69</v>
      </c>
      <c r="O46" s="142">
        <v>10</v>
      </c>
      <c r="P46" s="142">
        <v>10</v>
      </c>
      <c r="Q46" s="142">
        <v>0</v>
      </c>
      <c r="R46" s="142">
        <v>13</v>
      </c>
      <c r="S46" s="142">
        <v>9</v>
      </c>
      <c r="T46" s="142">
        <v>12</v>
      </c>
    </row>
    <row r="47" spans="1:20">
      <c r="A47" s="140">
        <v>810145</v>
      </c>
      <c r="B47" t="s">
        <v>2881</v>
      </c>
      <c r="C47" s="142">
        <v>0</v>
      </c>
      <c r="D47" s="142">
        <v>0</v>
      </c>
      <c r="E47" s="142">
        <v>0</v>
      </c>
      <c r="F47" s="142">
        <v>0</v>
      </c>
      <c r="G47" s="142">
        <v>0</v>
      </c>
      <c r="H47" s="142">
        <v>0</v>
      </c>
      <c r="I47" s="142">
        <v>0</v>
      </c>
      <c r="J47" s="142">
        <v>0</v>
      </c>
      <c r="K47" s="142">
        <v>0</v>
      </c>
      <c r="L47" s="142">
        <v>0</v>
      </c>
      <c r="M47" s="142">
        <v>0</v>
      </c>
      <c r="N47" s="142">
        <v>0</v>
      </c>
      <c r="O47" s="142">
        <v>0</v>
      </c>
      <c r="P47" s="142">
        <v>0</v>
      </c>
      <c r="Q47" s="142">
        <v>0</v>
      </c>
      <c r="R47" s="142">
        <v>0</v>
      </c>
      <c r="S47" s="142">
        <v>0</v>
      </c>
      <c r="T47" s="142">
        <v>0</v>
      </c>
    </row>
    <row r="48" spans="1:20">
      <c r="A48" s="140">
        <v>820282</v>
      </c>
      <c r="B48" t="s">
        <v>2882</v>
      </c>
      <c r="C48" s="142">
        <v>200</v>
      </c>
      <c r="D48" s="142">
        <v>200</v>
      </c>
      <c r="E48" s="142">
        <v>150</v>
      </c>
      <c r="F48" s="142">
        <v>19.5</v>
      </c>
      <c r="G48" s="142">
        <v>19.5</v>
      </c>
      <c r="H48" s="142">
        <v>19.5</v>
      </c>
      <c r="I48" s="142">
        <v>24.5</v>
      </c>
      <c r="J48" s="142">
        <v>17</v>
      </c>
      <c r="K48" s="142">
        <v>22.5</v>
      </c>
      <c r="L48" s="142">
        <v>399</v>
      </c>
      <c r="M48" s="142">
        <v>399</v>
      </c>
      <c r="N48" s="142">
        <v>299</v>
      </c>
      <c r="O48" s="142">
        <v>39</v>
      </c>
      <c r="P48" s="142">
        <v>39</v>
      </c>
      <c r="Q48" s="142">
        <v>39.950000000000003</v>
      </c>
      <c r="R48" s="142">
        <v>49</v>
      </c>
      <c r="S48" s="142">
        <v>34</v>
      </c>
      <c r="T48" s="142">
        <v>45</v>
      </c>
    </row>
    <row r="49" spans="1:20">
      <c r="A49" s="140">
        <v>820315</v>
      </c>
      <c r="B49" t="s">
        <v>1444</v>
      </c>
      <c r="C49" s="142">
        <v>1500</v>
      </c>
      <c r="D49" s="142">
        <v>1500</v>
      </c>
      <c r="E49" s="142">
        <v>1125</v>
      </c>
      <c r="F49" s="142">
        <v>150</v>
      </c>
      <c r="G49" s="142">
        <v>150</v>
      </c>
      <c r="H49" s="142">
        <v>150</v>
      </c>
      <c r="I49" s="142">
        <v>190</v>
      </c>
      <c r="J49" s="142">
        <v>135</v>
      </c>
      <c r="K49" s="142">
        <v>165</v>
      </c>
      <c r="L49" s="142">
        <v>2999</v>
      </c>
      <c r="M49" s="142">
        <v>2999</v>
      </c>
      <c r="N49" s="142">
        <v>2249</v>
      </c>
      <c r="O49" s="142">
        <v>299</v>
      </c>
      <c r="P49" s="142">
        <v>300</v>
      </c>
      <c r="Q49" s="142">
        <v>299.95</v>
      </c>
      <c r="R49" s="142">
        <v>380</v>
      </c>
      <c r="S49" s="142">
        <v>269</v>
      </c>
      <c r="T49" s="142">
        <v>329</v>
      </c>
    </row>
    <row r="50" spans="1:20">
      <c r="A50" s="140">
        <v>820322</v>
      </c>
      <c r="B50" t="s">
        <v>1450</v>
      </c>
      <c r="C50" s="142">
        <v>1500</v>
      </c>
      <c r="D50" s="142">
        <v>1500</v>
      </c>
      <c r="E50" s="142">
        <v>1125</v>
      </c>
      <c r="F50" s="142">
        <v>150</v>
      </c>
      <c r="G50" s="142">
        <v>150</v>
      </c>
      <c r="H50" s="142">
        <v>150</v>
      </c>
      <c r="I50" s="142">
        <v>190</v>
      </c>
      <c r="J50" s="142">
        <v>135</v>
      </c>
      <c r="K50" s="142">
        <v>165</v>
      </c>
      <c r="L50" s="142">
        <v>2999</v>
      </c>
      <c r="M50" s="142">
        <v>2999</v>
      </c>
      <c r="N50" s="142">
        <v>2249</v>
      </c>
      <c r="O50" s="142">
        <v>299</v>
      </c>
      <c r="P50" s="142">
        <v>300</v>
      </c>
      <c r="Q50" s="142">
        <v>299.95</v>
      </c>
      <c r="R50" s="142">
        <v>380</v>
      </c>
      <c r="S50" s="142">
        <v>269</v>
      </c>
      <c r="T50" s="142">
        <v>329</v>
      </c>
    </row>
    <row r="51" spans="1:20">
      <c r="A51" s="140">
        <v>820340</v>
      </c>
      <c r="B51" t="s">
        <v>1456</v>
      </c>
      <c r="C51" s="142">
        <v>175</v>
      </c>
      <c r="D51" s="142">
        <v>175</v>
      </c>
      <c r="E51" s="142">
        <v>125</v>
      </c>
      <c r="F51" s="142">
        <v>17.5</v>
      </c>
      <c r="G51" s="142">
        <v>17.5</v>
      </c>
      <c r="H51" s="142">
        <v>17.5</v>
      </c>
      <c r="I51" s="142">
        <v>22</v>
      </c>
      <c r="J51" s="142">
        <v>16</v>
      </c>
      <c r="K51" s="142">
        <v>19.5</v>
      </c>
      <c r="L51" s="142">
        <v>349</v>
      </c>
      <c r="M51" s="142">
        <v>349</v>
      </c>
      <c r="N51" s="142">
        <v>249</v>
      </c>
      <c r="O51" s="142">
        <v>35</v>
      </c>
      <c r="P51" s="142">
        <v>35</v>
      </c>
      <c r="Q51" s="142">
        <v>34.950000000000003</v>
      </c>
      <c r="R51" s="142">
        <v>44</v>
      </c>
      <c r="S51" s="142">
        <v>32</v>
      </c>
      <c r="T51" s="142">
        <v>39</v>
      </c>
    </row>
    <row r="52" spans="1:20">
      <c r="A52" s="140">
        <v>820341</v>
      </c>
      <c r="B52" t="s">
        <v>1457</v>
      </c>
      <c r="C52" s="142">
        <v>150</v>
      </c>
      <c r="D52" s="142">
        <v>150</v>
      </c>
      <c r="E52" s="142">
        <v>110</v>
      </c>
      <c r="F52" s="142">
        <v>15</v>
      </c>
      <c r="G52" s="142">
        <v>15</v>
      </c>
      <c r="H52" s="142">
        <v>15</v>
      </c>
      <c r="I52" s="142">
        <v>19</v>
      </c>
      <c r="J52" s="142">
        <v>13.5</v>
      </c>
      <c r="K52" s="142">
        <v>17</v>
      </c>
      <c r="L52" s="142">
        <v>299</v>
      </c>
      <c r="M52" s="142">
        <v>299</v>
      </c>
      <c r="N52" s="142">
        <v>219</v>
      </c>
      <c r="O52" s="142">
        <v>30</v>
      </c>
      <c r="P52" s="142">
        <v>30</v>
      </c>
      <c r="Q52" s="142">
        <v>29.95</v>
      </c>
      <c r="R52" s="142">
        <v>38</v>
      </c>
      <c r="S52" s="142">
        <v>27</v>
      </c>
      <c r="T52" s="142">
        <v>34</v>
      </c>
    </row>
    <row r="53" spans="1:20">
      <c r="A53" s="140">
        <v>820343</v>
      </c>
      <c r="B53" t="s">
        <v>1458</v>
      </c>
      <c r="C53" s="142">
        <v>1000</v>
      </c>
      <c r="D53" s="142">
        <v>1000</v>
      </c>
      <c r="E53" s="142">
        <v>750</v>
      </c>
      <c r="F53" s="142">
        <v>100</v>
      </c>
      <c r="G53" s="142">
        <v>100</v>
      </c>
      <c r="H53" s="142">
        <v>100</v>
      </c>
      <c r="I53" s="142">
        <v>125</v>
      </c>
      <c r="J53" s="142">
        <v>90</v>
      </c>
      <c r="K53" s="142">
        <v>110</v>
      </c>
      <c r="L53" s="142">
        <v>1999</v>
      </c>
      <c r="M53" s="142">
        <v>1999</v>
      </c>
      <c r="N53" s="142">
        <v>1499</v>
      </c>
      <c r="O53" s="142">
        <v>199</v>
      </c>
      <c r="P53" s="142">
        <v>200</v>
      </c>
      <c r="Q53" s="142">
        <v>199.95</v>
      </c>
      <c r="R53" s="142">
        <v>250</v>
      </c>
      <c r="S53" s="142">
        <v>179</v>
      </c>
      <c r="T53" s="142">
        <v>219</v>
      </c>
    </row>
    <row r="54" spans="1:20">
      <c r="A54" s="140">
        <v>820344</v>
      </c>
      <c r="B54" t="s">
        <v>1459</v>
      </c>
      <c r="C54" s="142">
        <v>1000</v>
      </c>
      <c r="D54" s="142">
        <v>1000</v>
      </c>
      <c r="E54" s="142">
        <v>750</v>
      </c>
      <c r="F54" s="142">
        <v>100</v>
      </c>
      <c r="G54" s="142">
        <v>100</v>
      </c>
      <c r="H54" s="142">
        <v>100</v>
      </c>
      <c r="I54" s="142">
        <v>125</v>
      </c>
      <c r="J54" s="142">
        <v>90</v>
      </c>
      <c r="K54" s="142">
        <v>110</v>
      </c>
      <c r="L54" s="142">
        <v>1999</v>
      </c>
      <c r="M54" s="142">
        <v>1999</v>
      </c>
      <c r="N54" s="142">
        <v>1499</v>
      </c>
      <c r="O54" s="142">
        <v>199</v>
      </c>
      <c r="P54" s="142">
        <v>200</v>
      </c>
      <c r="Q54" s="142">
        <v>199.95</v>
      </c>
      <c r="R54" s="142">
        <v>250</v>
      </c>
      <c r="S54" s="142">
        <v>179</v>
      </c>
      <c r="T54" s="142">
        <v>219</v>
      </c>
    </row>
    <row r="55" spans="1:20">
      <c r="A55" s="140">
        <v>820349</v>
      </c>
      <c r="B55" t="s">
        <v>1509</v>
      </c>
      <c r="C55" s="142">
        <v>750</v>
      </c>
      <c r="D55" s="142">
        <v>750</v>
      </c>
      <c r="E55" s="142">
        <v>550</v>
      </c>
      <c r="F55" s="142">
        <v>75</v>
      </c>
      <c r="G55" s="142">
        <v>75</v>
      </c>
      <c r="H55" s="142">
        <v>75</v>
      </c>
      <c r="I55" s="142">
        <v>95</v>
      </c>
      <c r="J55" s="142">
        <v>65</v>
      </c>
      <c r="K55" s="142">
        <v>85</v>
      </c>
      <c r="L55" s="142">
        <v>1499</v>
      </c>
      <c r="M55" s="142">
        <v>1499</v>
      </c>
      <c r="N55" s="142">
        <v>1099</v>
      </c>
      <c r="O55" s="142">
        <v>149</v>
      </c>
      <c r="P55" s="142">
        <v>150</v>
      </c>
      <c r="Q55" s="142">
        <v>0</v>
      </c>
      <c r="R55" s="142">
        <v>190</v>
      </c>
      <c r="S55" s="142">
        <v>129</v>
      </c>
      <c r="T55" s="142">
        <v>169</v>
      </c>
    </row>
    <row r="56" spans="1:20">
      <c r="A56" s="140">
        <v>820351</v>
      </c>
      <c r="B56" t="s">
        <v>1510</v>
      </c>
      <c r="C56" s="142">
        <v>850</v>
      </c>
      <c r="D56" s="142">
        <v>850</v>
      </c>
      <c r="E56" s="142">
        <v>625</v>
      </c>
      <c r="F56" s="142">
        <v>85</v>
      </c>
      <c r="G56" s="142">
        <v>85</v>
      </c>
      <c r="H56" s="142">
        <v>85</v>
      </c>
      <c r="I56" s="142">
        <v>105</v>
      </c>
      <c r="J56" s="142">
        <v>75</v>
      </c>
      <c r="K56" s="142">
        <v>95</v>
      </c>
      <c r="L56" s="142">
        <v>1699</v>
      </c>
      <c r="M56" s="142">
        <v>1699</v>
      </c>
      <c r="N56" s="142">
        <v>1249</v>
      </c>
      <c r="O56" s="142">
        <v>169</v>
      </c>
      <c r="P56" s="142">
        <v>170</v>
      </c>
      <c r="Q56" s="142">
        <v>0</v>
      </c>
      <c r="R56" s="142">
        <v>210</v>
      </c>
      <c r="S56" s="142">
        <v>149</v>
      </c>
      <c r="T56" s="142">
        <v>189</v>
      </c>
    </row>
    <row r="57" spans="1:20">
      <c r="A57" s="140">
        <v>820352</v>
      </c>
      <c r="B57" t="s">
        <v>1511</v>
      </c>
      <c r="C57" s="142">
        <v>400</v>
      </c>
      <c r="D57" s="142">
        <v>400</v>
      </c>
      <c r="E57" s="142">
        <v>300</v>
      </c>
      <c r="F57" s="142">
        <v>40</v>
      </c>
      <c r="G57" s="142">
        <v>40</v>
      </c>
      <c r="H57" s="142">
        <v>40</v>
      </c>
      <c r="I57" s="142">
        <v>50</v>
      </c>
      <c r="J57" s="142">
        <v>35</v>
      </c>
      <c r="K57" s="142">
        <v>45</v>
      </c>
      <c r="L57" s="142">
        <v>799</v>
      </c>
      <c r="M57" s="142">
        <v>799</v>
      </c>
      <c r="N57" s="142">
        <v>599</v>
      </c>
      <c r="O57" s="142">
        <v>79</v>
      </c>
      <c r="P57" s="142">
        <v>80</v>
      </c>
      <c r="Q57" s="142">
        <v>0</v>
      </c>
      <c r="R57" s="142">
        <v>100</v>
      </c>
      <c r="S57" s="142">
        <v>69</v>
      </c>
      <c r="T57" s="142">
        <v>89</v>
      </c>
    </row>
    <row r="58" spans="1:20">
      <c r="A58" s="140">
        <v>820359</v>
      </c>
      <c r="B58" t="s">
        <v>959</v>
      </c>
      <c r="C58" s="142">
        <v>750</v>
      </c>
      <c r="D58" s="142">
        <v>750</v>
      </c>
      <c r="E58" s="142">
        <v>550</v>
      </c>
      <c r="F58" s="142">
        <v>75</v>
      </c>
      <c r="G58" s="142">
        <v>75</v>
      </c>
      <c r="H58" s="142">
        <v>75</v>
      </c>
      <c r="I58" s="142">
        <v>95</v>
      </c>
      <c r="J58" s="142">
        <v>65</v>
      </c>
      <c r="K58" s="142">
        <v>85</v>
      </c>
      <c r="L58" s="142">
        <v>1499</v>
      </c>
      <c r="M58" s="142">
        <v>1499</v>
      </c>
      <c r="N58" s="142">
        <v>1099</v>
      </c>
      <c r="O58" s="142">
        <v>149</v>
      </c>
      <c r="P58" s="142">
        <v>150</v>
      </c>
      <c r="Q58" s="142">
        <v>0</v>
      </c>
      <c r="R58" s="142">
        <v>190</v>
      </c>
      <c r="S58" s="142">
        <v>129</v>
      </c>
      <c r="T58" s="142">
        <v>169</v>
      </c>
    </row>
    <row r="59" spans="1:20">
      <c r="A59" s="140">
        <v>820360</v>
      </c>
      <c r="B59" t="s">
        <v>1520</v>
      </c>
      <c r="C59" s="142">
        <v>650</v>
      </c>
      <c r="D59" s="142">
        <v>650</v>
      </c>
      <c r="E59" s="142">
        <v>475</v>
      </c>
      <c r="F59" s="142">
        <v>65</v>
      </c>
      <c r="G59" s="142">
        <v>65</v>
      </c>
      <c r="H59" s="142">
        <v>65</v>
      </c>
      <c r="I59" s="142">
        <v>80</v>
      </c>
      <c r="J59" s="142">
        <v>60</v>
      </c>
      <c r="K59" s="142">
        <v>70</v>
      </c>
      <c r="L59" s="142">
        <v>1299</v>
      </c>
      <c r="M59" s="142">
        <v>1299</v>
      </c>
      <c r="N59" s="142">
        <v>949</v>
      </c>
      <c r="O59" s="142">
        <v>129</v>
      </c>
      <c r="P59" s="142">
        <v>130</v>
      </c>
      <c r="Q59" s="142">
        <v>0</v>
      </c>
      <c r="R59" s="142">
        <v>160</v>
      </c>
      <c r="S59" s="142">
        <v>119</v>
      </c>
      <c r="T59" s="142">
        <v>139</v>
      </c>
    </row>
    <row r="60" spans="1:20">
      <c r="A60" s="140">
        <v>820361</v>
      </c>
      <c r="B60" t="s">
        <v>1521</v>
      </c>
      <c r="C60" s="142">
        <v>600</v>
      </c>
      <c r="D60" s="142">
        <v>600</v>
      </c>
      <c r="E60" s="142">
        <v>450</v>
      </c>
      <c r="F60" s="142">
        <v>60</v>
      </c>
      <c r="G60" s="142">
        <v>60</v>
      </c>
      <c r="H60" s="142">
        <v>60</v>
      </c>
      <c r="I60" s="142">
        <v>75</v>
      </c>
      <c r="J60" s="142">
        <v>55</v>
      </c>
      <c r="K60" s="142">
        <v>65</v>
      </c>
      <c r="L60" s="142">
        <v>1199</v>
      </c>
      <c r="M60" s="142">
        <v>1199</v>
      </c>
      <c r="N60" s="142">
        <v>899</v>
      </c>
      <c r="O60" s="142">
        <v>119</v>
      </c>
      <c r="P60" s="142">
        <v>120</v>
      </c>
      <c r="Q60" s="142">
        <v>0</v>
      </c>
      <c r="R60" s="142">
        <v>150</v>
      </c>
      <c r="S60" s="142">
        <v>109</v>
      </c>
      <c r="T60" s="142">
        <v>129</v>
      </c>
    </row>
    <row r="61" spans="1:20">
      <c r="A61" s="140">
        <v>820362</v>
      </c>
      <c r="B61" t="s">
        <v>2846</v>
      </c>
      <c r="C61" s="142">
        <v>700</v>
      </c>
      <c r="D61" s="142">
        <v>700</v>
      </c>
      <c r="E61" s="142">
        <v>525</v>
      </c>
      <c r="F61" s="142">
        <v>70</v>
      </c>
      <c r="G61" s="142">
        <v>70</v>
      </c>
      <c r="H61" s="142">
        <v>70</v>
      </c>
      <c r="I61" s="142">
        <v>90</v>
      </c>
      <c r="J61" s="142">
        <v>65</v>
      </c>
      <c r="K61" s="142">
        <v>80</v>
      </c>
      <c r="L61" s="142">
        <v>1399</v>
      </c>
      <c r="M61" s="142">
        <v>1399</v>
      </c>
      <c r="N61" s="142">
        <v>1049</v>
      </c>
      <c r="O61" s="142">
        <v>139</v>
      </c>
      <c r="P61" s="142">
        <v>140</v>
      </c>
      <c r="Q61" s="142">
        <v>0</v>
      </c>
      <c r="R61" s="142">
        <v>180</v>
      </c>
      <c r="S61" s="142">
        <v>129</v>
      </c>
      <c r="T61" s="142">
        <v>159</v>
      </c>
    </row>
    <row r="62" spans="1:20">
      <c r="A62" s="140">
        <v>820363</v>
      </c>
      <c r="B62" t="s">
        <v>963</v>
      </c>
      <c r="C62" s="142">
        <v>300</v>
      </c>
      <c r="D62" s="142">
        <v>300</v>
      </c>
      <c r="E62" s="142">
        <v>225</v>
      </c>
      <c r="F62" s="142">
        <v>30</v>
      </c>
      <c r="G62" s="142">
        <v>30</v>
      </c>
      <c r="H62" s="142">
        <v>30</v>
      </c>
      <c r="I62" s="142">
        <v>40</v>
      </c>
      <c r="J62" s="142">
        <v>24.5</v>
      </c>
      <c r="K62" s="142">
        <v>35</v>
      </c>
      <c r="L62" s="142">
        <v>599</v>
      </c>
      <c r="M62" s="142">
        <v>599</v>
      </c>
      <c r="N62" s="142">
        <v>449</v>
      </c>
      <c r="O62" s="142">
        <v>59</v>
      </c>
      <c r="P62" s="142">
        <v>60</v>
      </c>
      <c r="Q62" s="142">
        <v>0</v>
      </c>
      <c r="R62" s="142">
        <v>80</v>
      </c>
      <c r="S62" s="142">
        <v>49</v>
      </c>
      <c r="T62" s="142">
        <v>69</v>
      </c>
    </row>
    <row r="63" spans="1:20">
      <c r="A63" s="140">
        <v>820364</v>
      </c>
      <c r="B63" t="s">
        <v>964</v>
      </c>
      <c r="C63" s="142">
        <v>250</v>
      </c>
      <c r="D63" s="142">
        <v>250</v>
      </c>
      <c r="E63" s="142">
        <v>175</v>
      </c>
      <c r="F63" s="142">
        <v>24.5</v>
      </c>
      <c r="G63" s="142">
        <v>25</v>
      </c>
      <c r="H63" s="142">
        <v>24.5</v>
      </c>
      <c r="I63" s="142">
        <v>32.5</v>
      </c>
      <c r="J63" s="142">
        <v>19.5</v>
      </c>
      <c r="K63" s="142">
        <v>27.5</v>
      </c>
      <c r="L63" s="142">
        <v>499</v>
      </c>
      <c r="M63" s="142">
        <v>499</v>
      </c>
      <c r="N63" s="142">
        <v>349</v>
      </c>
      <c r="O63" s="142">
        <v>49</v>
      </c>
      <c r="P63" s="142">
        <v>50</v>
      </c>
      <c r="Q63" s="142">
        <v>0</v>
      </c>
      <c r="R63" s="142">
        <v>65</v>
      </c>
      <c r="S63" s="142">
        <v>39</v>
      </c>
      <c r="T63" s="142">
        <v>55</v>
      </c>
    </row>
    <row r="64" spans="1:20">
      <c r="A64" s="140">
        <v>820366</v>
      </c>
      <c r="B64" t="s">
        <v>1526</v>
      </c>
      <c r="C64" s="142">
        <v>750</v>
      </c>
      <c r="D64" s="142">
        <v>750</v>
      </c>
      <c r="E64" s="142">
        <v>550</v>
      </c>
      <c r="F64" s="142">
        <v>75</v>
      </c>
      <c r="G64" s="142">
        <v>75</v>
      </c>
      <c r="H64" s="142">
        <v>75</v>
      </c>
      <c r="I64" s="142">
        <v>95</v>
      </c>
      <c r="J64" s="142">
        <v>65</v>
      </c>
      <c r="K64" s="142">
        <v>85</v>
      </c>
      <c r="L64" s="142">
        <v>1499</v>
      </c>
      <c r="M64" s="142">
        <v>1499</v>
      </c>
      <c r="N64" s="142">
        <v>1099</v>
      </c>
      <c r="O64" s="142">
        <v>149</v>
      </c>
      <c r="P64" s="142">
        <v>150</v>
      </c>
      <c r="Q64" s="142">
        <v>0</v>
      </c>
      <c r="R64" s="142">
        <v>190</v>
      </c>
      <c r="S64" s="142">
        <v>129</v>
      </c>
      <c r="T64" s="142">
        <v>169</v>
      </c>
    </row>
    <row r="65" spans="1:20">
      <c r="A65" s="140">
        <v>820369</v>
      </c>
      <c r="B65" t="s">
        <v>980</v>
      </c>
      <c r="C65" s="142">
        <v>650</v>
      </c>
      <c r="D65" s="142">
        <v>650</v>
      </c>
      <c r="E65" s="142">
        <v>475</v>
      </c>
      <c r="F65" s="142">
        <v>65</v>
      </c>
      <c r="G65" s="142">
        <v>65</v>
      </c>
      <c r="H65" s="142">
        <v>65</v>
      </c>
      <c r="I65" s="142">
        <v>80</v>
      </c>
      <c r="J65" s="142">
        <v>60</v>
      </c>
      <c r="K65" s="142">
        <v>70</v>
      </c>
      <c r="L65" s="142">
        <v>1299</v>
      </c>
      <c r="M65" s="142">
        <v>1299</v>
      </c>
      <c r="N65" s="142">
        <v>949</v>
      </c>
      <c r="O65" s="142">
        <v>129</v>
      </c>
      <c r="P65" s="142">
        <v>130</v>
      </c>
      <c r="Q65" s="142">
        <v>0</v>
      </c>
      <c r="R65" s="142">
        <v>160</v>
      </c>
      <c r="S65" s="142">
        <v>119</v>
      </c>
      <c r="T65" s="142">
        <v>139</v>
      </c>
    </row>
    <row r="66" spans="1:20">
      <c r="A66" s="140">
        <v>820370</v>
      </c>
      <c r="B66" t="s">
        <v>967</v>
      </c>
      <c r="C66" s="142">
        <v>500</v>
      </c>
      <c r="D66" s="142">
        <v>500</v>
      </c>
      <c r="E66" s="142">
        <v>375</v>
      </c>
      <c r="F66" s="142">
        <v>50</v>
      </c>
      <c r="G66" s="142">
        <v>50</v>
      </c>
      <c r="H66" s="142">
        <v>50</v>
      </c>
      <c r="I66" s="142">
        <v>65</v>
      </c>
      <c r="J66" s="142">
        <v>45</v>
      </c>
      <c r="K66" s="142">
        <v>55</v>
      </c>
      <c r="L66" s="142">
        <v>999</v>
      </c>
      <c r="M66" s="142">
        <v>999</v>
      </c>
      <c r="N66" s="142">
        <v>749</v>
      </c>
      <c r="O66" s="142">
        <v>99</v>
      </c>
      <c r="P66" s="142">
        <v>100</v>
      </c>
      <c r="Q66" s="142">
        <v>0</v>
      </c>
      <c r="R66" s="142">
        <v>130</v>
      </c>
      <c r="S66" s="142">
        <v>89</v>
      </c>
      <c r="T66" s="142">
        <v>109</v>
      </c>
    </row>
    <row r="67" spans="1:20">
      <c r="A67" s="140">
        <v>820371</v>
      </c>
      <c r="B67" t="s">
        <v>968</v>
      </c>
      <c r="C67" s="142">
        <v>400</v>
      </c>
      <c r="D67" s="142">
        <v>400</v>
      </c>
      <c r="E67" s="142">
        <v>300</v>
      </c>
      <c r="F67" s="142">
        <v>40</v>
      </c>
      <c r="G67" s="142">
        <v>40</v>
      </c>
      <c r="H67" s="142">
        <v>40</v>
      </c>
      <c r="I67" s="142">
        <v>50</v>
      </c>
      <c r="J67" s="142">
        <v>35</v>
      </c>
      <c r="K67" s="142">
        <v>45</v>
      </c>
      <c r="L67" s="142">
        <v>799</v>
      </c>
      <c r="M67" s="142">
        <v>799</v>
      </c>
      <c r="N67" s="142">
        <v>599</v>
      </c>
      <c r="O67" s="142">
        <v>79</v>
      </c>
      <c r="P67" s="142">
        <v>80</v>
      </c>
      <c r="Q67" s="142">
        <v>0</v>
      </c>
      <c r="R67" s="142">
        <v>100</v>
      </c>
      <c r="S67" s="142">
        <v>69</v>
      </c>
      <c r="T67" s="142">
        <v>89</v>
      </c>
    </row>
    <row r="68" spans="1:20">
      <c r="A68" s="140">
        <v>820373</v>
      </c>
      <c r="B68" t="s">
        <v>960</v>
      </c>
      <c r="C68" s="142">
        <v>750</v>
      </c>
      <c r="D68" s="142">
        <v>750</v>
      </c>
      <c r="E68" s="142">
        <v>550</v>
      </c>
      <c r="F68" s="142">
        <v>75</v>
      </c>
      <c r="G68" s="142">
        <v>75</v>
      </c>
      <c r="H68" s="142">
        <v>75</v>
      </c>
      <c r="I68" s="142">
        <v>95</v>
      </c>
      <c r="J68" s="142">
        <v>65</v>
      </c>
      <c r="K68" s="142">
        <v>85</v>
      </c>
      <c r="L68" s="142">
        <v>1499</v>
      </c>
      <c r="M68" s="142">
        <v>1499</v>
      </c>
      <c r="N68" s="142">
        <v>1099</v>
      </c>
      <c r="O68" s="142">
        <v>149</v>
      </c>
      <c r="P68" s="142">
        <v>150</v>
      </c>
      <c r="Q68" s="142">
        <v>0</v>
      </c>
      <c r="R68" s="142">
        <v>190</v>
      </c>
      <c r="S68" s="142">
        <v>129</v>
      </c>
      <c r="T68" s="142">
        <v>169</v>
      </c>
    </row>
    <row r="69" spans="1:20">
      <c r="A69" s="140">
        <v>820375</v>
      </c>
      <c r="B69" t="s">
        <v>1532</v>
      </c>
      <c r="C69" s="142">
        <v>300</v>
      </c>
      <c r="D69" s="142">
        <v>300</v>
      </c>
      <c r="E69" s="142">
        <v>225</v>
      </c>
      <c r="F69" s="142">
        <v>30</v>
      </c>
      <c r="G69" s="142">
        <v>30</v>
      </c>
      <c r="H69" s="142">
        <v>30</v>
      </c>
      <c r="I69" s="142">
        <v>40</v>
      </c>
      <c r="J69" s="142">
        <v>24.5</v>
      </c>
      <c r="K69" s="142">
        <v>35</v>
      </c>
      <c r="L69" s="142">
        <v>599</v>
      </c>
      <c r="M69" s="142">
        <v>599</v>
      </c>
      <c r="N69" s="142">
        <v>449</v>
      </c>
      <c r="O69" s="142">
        <v>59</v>
      </c>
      <c r="P69" s="142">
        <v>60</v>
      </c>
      <c r="Q69" s="142">
        <v>0</v>
      </c>
      <c r="R69" s="142">
        <v>80</v>
      </c>
      <c r="S69" s="142">
        <v>49</v>
      </c>
      <c r="T69" s="142">
        <v>69</v>
      </c>
    </row>
    <row r="70" spans="1:20">
      <c r="A70" s="140">
        <v>820376</v>
      </c>
      <c r="B70" t="s">
        <v>965</v>
      </c>
      <c r="C70" s="142">
        <v>250</v>
      </c>
      <c r="D70" s="142">
        <v>250</v>
      </c>
      <c r="E70" s="142">
        <v>175</v>
      </c>
      <c r="F70" s="142">
        <v>24.5</v>
      </c>
      <c r="G70" s="142">
        <v>25</v>
      </c>
      <c r="H70" s="142">
        <v>24.5</v>
      </c>
      <c r="I70" s="142">
        <v>32.5</v>
      </c>
      <c r="J70" s="142">
        <v>19.5</v>
      </c>
      <c r="K70" s="142">
        <v>27.5</v>
      </c>
      <c r="L70" s="142">
        <v>499</v>
      </c>
      <c r="M70" s="142">
        <v>499</v>
      </c>
      <c r="N70" s="142">
        <v>349</v>
      </c>
      <c r="O70" s="142">
        <v>49</v>
      </c>
      <c r="P70" s="142">
        <v>50</v>
      </c>
      <c r="Q70" s="142">
        <v>0</v>
      </c>
      <c r="R70" s="142">
        <v>65</v>
      </c>
      <c r="S70" s="142">
        <v>39</v>
      </c>
      <c r="T70" s="142">
        <v>55</v>
      </c>
    </row>
    <row r="71" spans="1:20">
      <c r="A71" s="140">
        <v>820378</v>
      </c>
      <c r="B71" t="s">
        <v>1540</v>
      </c>
      <c r="C71" s="142">
        <v>750</v>
      </c>
      <c r="D71" s="142">
        <v>750</v>
      </c>
      <c r="E71" s="142">
        <v>550</v>
      </c>
      <c r="F71" s="142">
        <v>75</v>
      </c>
      <c r="G71" s="142">
        <v>75</v>
      </c>
      <c r="H71" s="142">
        <v>75</v>
      </c>
      <c r="I71" s="142">
        <v>95</v>
      </c>
      <c r="J71" s="142">
        <v>65</v>
      </c>
      <c r="K71" s="142">
        <v>85</v>
      </c>
      <c r="L71" s="142">
        <v>1499</v>
      </c>
      <c r="M71" s="142">
        <v>1499</v>
      </c>
      <c r="N71" s="142">
        <v>1099</v>
      </c>
      <c r="O71" s="142">
        <v>149</v>
      </c>
      <c r="P71" s="142">
        <v>150</v>
      </c>
      <c r="Q71" s="142">
        <v>0</v>
      </c>
      <c r="R71" s="142">
        <v>190</v>
      </c>
      <c r="S71" s="142">
        <v>129</v>
      </c>
      <c r="T71" s="142">
        <v>169</v>
      </c>
    </row>
    <row r="72" spans="1:20">
      <c r="A72" s="140">
        <v>820381</v>
      </c>
      <c r="B72" t="s">
        <v>976</v>
      </c>
      <c r="C72" s="142">
        <v>600</v>
      </c>
      <c r="D72" s="142">
        <v>600</v>
      </c>
      <c r="E72" s="142">
        <v>450</v>
      </c>
      <c r="F72" s="142">
        <v>60</v>
      </c>
      <c r="G72" s="142">
        <v>60</v>
      </c>
      <c r="H72" s="142">
        <v>60</v>
      </c>
      <c r="I72" s="142">
        <v>75</v>
      </c>
      <c r="J72" s="142">
        <v>55</v>
      </c>
      <c r="K72" s="142">
        <v>65</v>
      </c>
      <c r="L72" s="142">
        <v>1199</v>
      </c>
      <c r="M72" s="142">
        <v>1199</v>
      </c>
      <c r="N72" s="142">
        <v>899</v>
      </c>
      <c r="O72" s="142">
        <v>119</v>
      </c>
      <c r="P72" s="142">
        <v>120</v>
      </c>
      <c r="Q72" s="142">
        <v>0</v>
      </c>
      <c r="R72" s="142">
        <v>150</v>
      </c>
      <c r="S72" s="142">
        <v>109</v>
      </c>
      <c r="T72" s="142">
        <v>129</v>
      </c>
    </row>
    <row r="73" spans="1:20">
      <c r="A73" s="140">
        <v>820382</v>
      </c>
      <c r="B73" t="s">
        <v>969</v>
      </c>
      <c r="C73" s="142">
        <v>400</v>
      </c>
      <c r="D73" s="142">
        <v>400</v>
      </c>
      <c r="E73" s="142">
        <v>300</v>
      </c>
      <c r="F73" s="142">
        <v>40</v>
      </c>
      <c r="G73" s="142">
        <v>40</v>
      </c>
      <c r="H73" s="142">
        <v>40</v>
      </c>
      <c r="I73" s="142">
        <v>50</v>
      </c>
      <c r="J73" s="142">
        <v>35</v>
      </c>
      <c r="K73" s="142">
        <v>45</v>
      </c>
      <c r="L73" s="142">
        <v>799</v>
      </c>
      <c r="M73" s="142">
        <v>799</v>
      </c>
      <c r="N73" s="142">
        <v>599</v>
      </c>
      <c r="O73" s="142">
        <v>79</v>
      </c>
      <c r="P73" s="142">
        <v>80</v>
      </c>
      <c r="Q73" s="142">
        <v>0</v>
      </c>
      <c r="R73" s="142">
        <v>100</v>
      </c>
      <c r="S73" s="142">
        <v>69</v>
      </c>
      <c r="T73" s="142">
        <v>89</v>
      </c>
    </row>
    <row r="74" spans="1:20">
      <c r="A74" s="140">
        <v>820384</v>
      </c>
      <c r="B74" t="s">
        <v>961</v>
      </c>
      <c r="C74" s="142">
        <v>450</v>
      </c>
      <c r="D74" s="142">
        <v>450</v>
      </c>
      <c r="E74" s="142">
        <v>325</v>
      </c>
      <c r="F74" s="142">
        <v>45</v>
      </c>
      <c r="G74" s="142">
        <v>45</v>
      </c>
      <c r="H74" s="142">
        <v>45</v>
      </c>
      <c r="I74" s="142">
        <v>55</v>
      </c>
      <c r="J74" s="142">
        <v>40</v>
      </c>
      <c r="K74" s="142">
        <v>50</v>
      </c>
      <c r="L74" s="142">
        <v>899</v>
      </c>
      <c r="M74" s="142">
        <v>899</v>
      </c>
      <c r="N74" s="142">
        <v>649</v>
      </c>
      <c r="O74" s="142">
        <v>89</v>
      </c>
      <c r="P74" s="142">
        <v>90</v>
      </c>
      <c r="Q74" s="142">
        <v>0</v>
      </c>
      <c r="R74" s="142">
        <v>110</v>
      </c>
      <c r="S74" s="142">
        <v>79</v>
      </c>
      <c r="T74" s="142">
        <v>99</v>
      </c>
    </row>
    <row r="75" spans="1:20">
      <c r="A75" s="140">
        <v>820386</v>
      </c>
      <c r="B75" t="s">
        <v>962</v>
      </c>
      <c r="C75" s="142">
        <v>450</v>
      </c>
      <c r="D75" s="142">
        <v>450</v>
      </c>
      <c r="E75" s="142">
        <v>325</v>
      </c>
      <c r="F75" s="142">
        <v>45</v>
      </c>
      <c r="G75" s="142">
        <v>45</v>
      </c>
      <c r="H75" s="142">
        <v>45</v>
      </c>
      <c r="I75" s="142">
        <v>55</v>
      </c>
      <c r="J75" s="142">
        <v>40</v>
      </c>
      <c r="K75" s="142">
        <v>50</v>
      </c>
      <c r="L75" s="142">
        <v>899</v>
      </c>
      <c r="M75" s="142">
        <v>899</v>
      </c>
      <c r="N75" s="142">
        <v>649</v>
      </c>
      <c r="O75" s="142">
        <v>89</v>
      </c>
      <c r="P75" s="142">
        <v>90</v>
      </c>
      <c r="Q75" s="142">
        <v>0</v>
      </c>
      <c r="R75" s="142">
        <v>110</v>
      </c>
      <c r="S75" s="142">
        <v>79</v>
      </c>
      <c r="T75" s="142">
        <v>99</v>
      </c>
    </row>
    <row r="76" spans="1:20">
      <c r="A76" s="140">
        <v>820388</v>
      </c>
      <c r="B76" t="s">
        <v>1545</v>
      </c>
      <c r="C76" s="142">
        <v>500</v>
      </c>
      <c r="D76" s="142">
        <v>500</v>
      </c>
      <c r="E76" s="142">
        <v>375</v>
      </c>
      <c r="F76" s="142">
        <v>50</v>
      </c>
      <c r="G76" s="142">
        <v>50</v>
      </c>
      <c r="H76" s="142">
        <v>50</v>
      </c>
      <c r="I76" s="142">
        <v>65</v>
      </c>
      <c r="J76" s="142">
        <v>45</v>
      </c>
      <c r="K76" s="142">
        <v>55</v>
      </c>
      <c r="L76" s="142">
        <v>999</v>
      </c>
      <c r="M76" s="142">
        <v>999</v>
      </c>
      <c r="N76" s="142">
        <v>749</v>
      </c>
      <c r="O76" s="142">
        <v>99</v>
      </c>
      <c r="P76" s="142">
        <v>100</v>
      </c>
      <c r="Q76" s="142">
        <v>0</v>
      </c>
      <c r="R76" s="142">
        <v>130</v>
      </c>
      <c r="S76" s="142">
        <v>89</v>
      </c>
      <c r="T76" s="142">
        <v>109</v>
      </c>
    </row>
    <row r="77" spans="1:20">
      <c r="A77" s="140">
        <v>820389</v>
      </c>
      <c r="B77" t="s">
        <v>1546</v>
      </c>
      <c r="C77" s="142">
        <v>400</v>
      </c>
      <c r="D77" s="142">
        <v>400</v>
      </c>
      <c r="E77" s="142">
        <v>300</v>
      </c>
      <c r="F77" s="142">
        <v>40</v>
      </c>
      <c r="G77" s="142">
        <v>40</v>
      </c>
      <c r="H77" s="142">
        <v>40</v>
      </c>
      <c r="I77" s="142">
        <v>50</v>
      </c>
      <c r="J77" s="142">
        <v>35</v>
      </c>
      <c r="K77" s="142">
        <v>45</v>
      </c>
      <c r="L77" s="142">
        <v>799</v>
      </c>
      <c r="M77" s="142">
        <v>799</v>
      </c>
      <c r="N77" s="142">
        <v>599</v>
      </c>
      <c r="O77" s="142">
        <v>79</v>
      </c>
      <c r="P77" s="142">
        <v>80</v>
      </c>
      <c r="Q77" s="142">
        <v>0</v>
      </c>
      <c r="R77" s="142">
        <v>100</v>
      </c>
      <c r="S77" s="142">
        <v>69</v>
      </c>
      <c r="T77" s="142">
        <v>89</v>
      </c>
    </row>
    <row r="78" spans="1:20">
      <c r="A78" s="140">
        <v>820391</v>
      </c>
      <c r="B78" t="s">
        <v>1547</v>
      </c>
      <c r="C78" s="142">
        <v>200</v>
      </c>
      <c r="D78" s="142">
        <v>200</v>
      </c>
      <c r="E78" s="142">
        <v>150</v>
      </c>
      <c r="F78" s="142">
        <v>19.5</v>
      </c>
      <c r="G78" s="142">
        <v>19.5</v>
      </c>
      <c r="H78" s="142">
        <v>19.5</v>
      </c>
      <c r="I78" s="142">
        <v>24.5</v>
      </c>
      <c r="J78" s="142">
        <v>17</v>
      </c>
      <c r="K78" s="142">
        <v>22.5</v>
      </c>
      <c r="L78" s="142">
        <v>399</v>
      </c>
      <c r="M78" s="142">
        <v>399</v>
      </c>
      <c r="N78" s="142">
        <v>299</v>
      </c>
      <c r="O78" s="142">
        <v>39</v>
      </c>
      <c r="P78" s="142">
        <v>39</v>
      </c>
      <c r="Q78" s="142">
        <v>0</v>
      </c>
      <c r="R78" s="142">
        <v>49</v>
      </c>
      <c r="S78" s="142">
        <v>34</v>
      </c>
      <c r="T78" s="142">
        <v>45</v>
      </c>
    </row>
    <row r="79" spans="1:20">
      <c r="A79" s="140">
        <v>820395</v>
      </c>
      <c r="B79" t="s">
        <v>1548</v>
      </c>
      <c r="C79" s="142">
        <v>500</v>
      </c>
      <c r="D79" s="142">
        <v>500</v>
      </c>
      <c r="E79" s="142">
        <v>375</v>
      </c>
      <c r="F79" s="142">
        <v>50</v>
      </c>
      <c r="G79" s="142">
        <v>50</v>
      </c>
      <c r="H79" s="142">
        <v>50</v>
      </c>
      <c r="I79" s="142">
        <v>65</v>
      </c>
      <c r="J79" s="142">
        <v>45</v>
      </c>
      <c r="K79" s="142">
        <v>55</v>
      </c>
      <c r="L79" s="142">
        <v>999</v>
      </c>
      <c r="M79" s="142">
        <v>999</v>
      </c>
      <c r="N79" s="142">
        <v>749</v>
      </c>
      <c r="O79" s="142">
        <v>99</v>
      </c>
      <c r="P79" s="142">
        <v>100</v>
      </c>
      <c r="Q79" s="142">
        <v>0</v>
      </c>
      <c r="R79" s="142">
        <v>130</v>
      </c>
      <c r="S79" s="142">
        <v>89</v>
      </c>
      <c r="T79" s="142">
        <v>109</v>
      </c>
    </row>
    <row r="80" spans="1:20">
      <c r="A80" s="140">
        <v>820396</v>
      </c>
      <c r="B80" t="s">
        <v>1549</v>
      </c>
      <c r="C80" s="142">
        <v>400</v>
      </c>
      <c r="D80" s="142">
        <v>400</v>
      </c>
      <c r="E80" s="142">
        <v>300</v>
      </c>
      <c r="F80" s="142">
        <v>40</v>
      </c>
      <c r="G80" s="142">
        <v>40</v>
      </c>
      <c r="H80" s="142">
        <v>40</v>
      </c>
      <c r="I80" s="142">
        <v>50</v>
      </c>
      <c r="J80" s="142">
        <v>35</v>
      </c>
      <c r="K80" s="142">
        <v>45</v>
      </c>
      <c r="L80" s="142">
        <v>799</v>
      </c>
      <c r="M80" s="142">
        <v>799</v>
      </c>
      <c r="N80" s="142">
        <v>599</v>
      </c>
      <c r="O80" s="142">
        <v>79</v>
      </c>
      <c r="P80" s="142">
        <v>80</v>
      </c>
      <c r="Q80" s="142">
        <v>0</v>
      </c>
      <c r="R80" s="142">
        <v>100</v>
      </c>
      <c r="S80" s="142">
        <v>69</v>
      </c>
      <c r="T80" s="142">
        <v>89</v>
      </c>
    </row>
    <row r="81" spans="1:20">
      <c r="A81" s="140">
        <v>820397</v>
      </c>
      <c r="B81" t="s">
        <v>1550</v>
      </c>
      <c r="C81" s="142">
        <v>200</v>
      </c>
      <c r="D81" s="142">
        <v>200</v>
      </c>
      <c r="E81" s="142">
        <v>150</v>
      </c>
      <c r="F81" s="142">
        <v>19.5</v>
      </c>
      <c r="G81" s="142">
        <v>19.5</v>
      </c>
      <c r="H81" s="142">
        <v>19.5</v>
      </c>
      <c r="I81" s="142">
        <v>24.5</v>
      </c>
      <c r="J81" s="142">
        <v>17</v>
      </c>
      <c r="K81" s="142">
        <v>22.5</v>
      </c>
      <c r="L81" s="142">
        <v>399</v>
      </c>
      <c r="M81" s="142">
        <v>399</v>
      </c>
      <c r="N81" s="142">
        <v>299</v>
      </c>
      <c r="O81" s="142">
        <v>39</v>
      </c>
      <c r="P81" s="142">
        <v>39</v>
      </c>
      <c r="Q81" s="142">
        <v>0</v>
      </c>
      <c r="R81" s="142">
        <v>49</v>
      </c>
      <c r="S81" s="142">
        <v>34</v>
      </c>
      <c r="T81" s="142">
        <v>45</v>
      </c>
    </row>
    <row r="82" spans="1:20">
      <c r="A82" s="140">
        <v>820400</v>
      </c>
      <c r="B82" t="s">
        <v>1555</v>
      </c>
      <c r="C82" s="142">
        <v>400</v>
      </c>
      <c r="D82" s="142">
        <v>400</v>
      </c>
      <c r="E82" s="142">
        <v>300</v>
      </c>
      <c r="F82" s="142">
        <v>40</v>
      </c>
      <c r="G82" s="142">
        <v>40</v>
      </c>
      <c r="H82" s="142">
        <v>40</v>
      </c>
      <c r="I82" s="142">
        <v>50</v>
      </c>
      <c r="J82" s="142">
        <v>35</v>
      </c>
      <c r="K82" s="142">
        <v>45</v>
      </c>
      <c r="L82" s="142">
        <v>799</v>
      </c>
      <c r="M82" s="142">
        <v>799</v>
      </c>
      <c r="N82" s="142">
        <v>599</v>
      </c>
      <c r="O82" s="142">
        <v>79</v>
      </c>
      <c r="P82" s="142">
        <v>80</v>
      </c>
      <c r="Q82" s="142">
        <v>0</v>
      </c>
      <c r="R82" s="142">
        <v>100</v>
      </c>
      <c r="S82" s="142">
        <v>69</v>
      </c>
      <c r="T82" s="142">
        <v>89</v>
      </c>
    </row>
    <row r="83" spans="1:20">
      <c r="A83" s="140">
        <v>820401</v>
      </c>
      <c r="B83" t="s">
        <v>1562</v>
      </c>
      <c r="C83" s="142">
        <v>350</v>
      </c>
      <c r="D83" s="142">
        <v>350</v>
      </c>
      <c r="E83" s="142">
        <v>250</v>
      </c>
      <c r="F83" s="142">
        <v>35</v>
      </c>
      <c r="G83" s="142">
        <v>35</v>
      </c>
      <c r="H83" s="142">
        <v>35</v>
      </c>
      <c r="I83" s="142">
        <v>45</v>
      </c>
      <c r="J83" s="142">
        <v>30</v>
      </c>
      <c r="K83" s="142">
        <v>40</v>
      </c>
      <c r="L83" s="142">
        <v>699</v>
      </c>
      <c r="M83" s="142">
        <v>699</v>
      </c>
      <c r="N83" s="142">
        <v>499</v>
      </c>
      <c r="O83" s="142">
        <v>69</v>
      </c>
      <c r="P83" s="142">
        <v>70</v>
      </c>
      <c r="Q83" s="142">
        <v>0</v>
      </c>
      <c r="R83" s="142">
        <v>90</v>
      </c>
      <c r="S83" s="142">
        <v>59</v>
      </c>
      <c r="T83" s="142">
        <v>79</v>
      </c>
    </row>
    <row r="84" spans="1:20">
      <c r="A84" s="140">
        <v>820402</v>
      </c>
      <c r="B84" t="s">
        <v>1569</v>
      </c>
      <c r="C84" s="142">
        <v>200</v>
      </c>
      <c r="D84" s="142">
        <v>200</v>
      </c>
      <c r="E84" s="142">
        <v>150</v>
      </c>
      <c r="F84" s="142">
        <v>19.5</v>
      </c>
      <c r="G84" s="142">
        <v>19.5</v>
      </c>
      <c r="H84" s="142">
        <v>19.5</v>
      </c>
      <c r="I84" s="142">
        <v>24.5</v>
      </c>
      <c r="J84" s="142">
        <v>17</v>
      </c>
      <c r="K84" s="142">
        <v>22.5</v>
      </c>
      <c r="L84" s="142">
        <v>399</v>
      </c>
      <c r="M84" s="142">
        <v>399</v>
      </c>
      <c r="N84" s="142">
        <v>299</v>
      </c>
      <c r="O84" s="142">
        <v>39</v>
      </c>
      <c r="P84" s="142">
        <v>39</v>
      </c>
      <c r="Q84" s="142">
        <v>0</v>
      </c>
      <c r="R84" s="142">
        <v>49</v>
      </c>
      <c r="S84" s="142">
        <v>34</v>
      </c>
      <c r="T84" s="142">
        <v>45</v>
      </c>
    </row>
    <row r="85" spans="1:20">
      <c r="A85" s="140">
        <v>820403</v>
      </c>
      <c r="B85" t="s">
        <v>1570</v>
      </c>
      <c r="C85" s="142">
        <v>150</v>
      </c>
      <c r="D85" s="142">
        <v>150</v>
      </c>
      <c r="E85" s="142">
        <v>110</v>
      </c>
      <c r="F85" s="142">
        <v>15</v>
      </c>
      <c r="G85" s="142">
        <v>15</v>
      </c>
      <c r="H85" s="142">
        <v>15</v>
      </c>
      <c r="I85" s="142">
        <v>19</v>
      </c>
      <c r="J85" s="142">
        <v>13.5</v>
      </c>
      <c r="K85" s="142">
        <v>17</v>
      </c>
      <c r="L85" s="142">
        <v>299</v>
      </c>
      <c r="M85" s="142">
        <v>299</v>
      </c>
      <c r="N85" s="142">
        <v>219</v>
      </c>
      <c r="O85" s="142">
        <v>30</v>
      </c>
      <c r="P85" s="142">
        <v>30</v>
      </c>
      <c r="Q85" s="142">
        <v>0</v>
      </c>
      <c r="R85" s="142">
        <v>38</v>
      </c>
      <c r="S85" s="142">
        <v>27</v>
      </c>
      <c r="T85" s="142">
        <v>34</v>
      </c>
    </row>
    <row r="86" spans="1:20">
      <c r="A86" s="140">
        <v>820404</v>
      </c>
      <c r="B86" t="s">
        <v>1571</v>
      </c>
      <c r="C86" s="142">
        <v>500</v>
      </c>
      <c r="D86" s="142">
        <v>500</v>
      </c>
      <c r="E86" s="142">
        <v>375</v>
      </c>
      <c r="F86" s="142">
        <v>50</v>
      </c>
      <c r="G86" s="142">
        <v>50</v>
      </c>
      <c r="H86" s="142">
        <v>50</v>
      </c>
      <c r="I86" s="142">
        <v>65</v>
      </c>
      <c r="J86" s="142">
        <v>45</v>
      </c>
      <c r="K86" s="142">
        <v>55</v>
      </c>
      <c r="L86" s="142">
        <v>999</v>
      </c>
      <c r="M86" s="142">
        <v>999</v>
      </c>
      <c r="N86" s="142">
        <v>749</v>
      </c>
      <c r="O86" s="142">
        <v>99</v>
      </c>
      <c r="P86" s="142">
        <v>100</v>
      </c>
      <c r="Q86" s="142">
        <v>0</v>
      </c>
      <c r="R86" s="142">
        <v>130</v>
      </c>
      <c r="S86" s="142">
        <v>89</v>
      </c>
      <c r="T86" s="142">
        <v>109</v>
      </c>
    </row>
    <row r="87" spans="1:20">
      <c r="A87" s="140">
        <v>820405</v>
      </c>
      <c r="B87" t="s">
        <v>1572</v>
      </c>
      <c r="C87" s="142">
        <v>400</v>
      </c>
      <c r="D87" s="142">
        <v>400</v>
      </c>
      <c r="E87" s="142">
        <v>300</v>
      </c>
      <c r="F87" s="142">
        <v>40</v>
      </c>
      <c r="G87" s="142">
        <v>40</v>
      </c>
      <c r="H87" s="142">
        <v>40</v>
      </c>
      <c r="I87" s="142">
        <v>50</v>
      </c>
      <c r="J87" s="142">
        <v>35</v>
      </c>
      <c r="K87" s="142">
        <v>45</v>
      </c>
      <c r="L87" s="142">
        <v>799</v>
      </c>
      <c r="M87" s="142">
        <v>799</v>
      </c>
      <c r="N87" s="142">
        <v>599</v>
      </c>
      <c r="O87" s="142">
        <v>79</v>
      </c>
      <c r="P87" s="142">
        <v>80</v>
      </c>
      <c r="Q87" s="142">
        <v>0</v>
      </c>
      <c r="R87" s="142">
        <v>100</v>
      </c>
      <c r="S87" s="142">
        <v>69</v>
      </c>
      <c r="T87" s="142">
        <v>89</v>
      </c>
    </row>
    <row r="88" spans="1:20">
      <c r="A88" s="140">
        <v>820409</v>
      </c>
      <c r="B88" t="s">
        <v>1573</v>
      </c>
      <c r="C88" s="142">
        <v>250</v>
      </c>
      <c r="D88" s="142">
        <v>250</v>
      </c>
      <c r="E88" s="142">
        <v>175</v>
      </c>
      <c r="F88" s="142">
        <v>24.5</v>
      </c>
      <c r="G88" s="142">
        <v>25</v>
      </c>
      <c r="H88" s="142">
        <v>24.5</v>
      </c>
      <c r="I88" s="142">
        <v>32.5</v>
      </c>
      <c r="J88" s="142">
        <v>19.5</v>
      </c>
      <c r="K88" s="142">
        <v>27.5</v>
      </c>
      <c r="L88" s="142">
        <v>499</v>
      </c>
      <c r="M88" s="142">
        <v>499</v>
      </c>
      <c r="N88" s="142">
        <v>349</v>
      </c>
      <c r="O88" s="142">
        <v>49</v>
      </c>
      <c r="P88" s="142">
        <v>50</v>
      </c>
      <c r="Q88" s="142">
        <v>0</v>
      </c>
      <c r="R88" s="142">
        <v>65</v>
      </c>
      <c r="S88" s="142">
        <v>39</v>
      </c>
      <c r="T88" s="142">
        <v>55</v>
      </c>
    </row>
    <row r="89" spans="1:20">
      <c r="A89" s="140">
        <v>820410</v>
      </c>
      <c r="B89" t="s">
        <v>970</v>
      </c>
      <c r="C89" s="142">
        <v>200</v>
      </c>
      <c r="D89" s="142">
        <v>200</v>
      </c>
      <c r="E89" s="142">
        <v>150</v>
      </c>
      <c r="F89" s="142">
        <v>19.5</v>
      </c>
      <c r="G89" s="142">
        <v>19.5</v>
      </c>
      <c r="H89" s="142">
        <v>19.5</v>
      </c>
      <c r="I89" s="142">
        <v>24.5</v>
      </c>
      <c r="J89" s="142">
        <v>17</v>
      </c>
      <c r="K89" s="142">
        <v>22.5</v>
      </c>
      <c r="L89" s="142">
        <v>399</v>
      </c>
      <c r="M89" s="142">
        <v>399</v>
      </c>
      <c r="N89" s="142">
        <v>299</v>
      </c>
      <c r="O89" s="142">
        <v>39</v>
      </c>
      <c r="P89" s="142">
        <v>39</v>
      </c>
      <c r="Q89" s="142">
        <v>0</v>
      </c>
      <c r="R89" s="142">
        <v>49</v>
      </c>
      <c r="S89" s="142">
        <v>34</v>
      </c>
      <c r="T89" s="142">
        <v>45</v>
      </c>
    </row>
    <row r="90" spans="1:20">
      <c r="A90" s="140">
        <v>820411</v>
      </c>
      <c r="B90" t="s">
        <v>971</v>
      </c>
      <c r="C90" s="142">
        <v>200</v>
      </c>
      <c r="D90" s="142">
        <v>200</v>
      </c>
      <c r="E90" s="142">
        <v>150</v>
      </c>
      <c r="F90" s="142">
        <v>19.5</v>
      </c>
      <c r="G90" s="142">
        <v>19.5</v>
      </c>
      <c r="H90" s="142">
        <v>19.5</v>
      </c>
      <c r="I90" s="142">
        <v>24.5</v>
      </c>
      <c r="J90" s="142">
        <v>17</v>
      </c>
      <c r="K90" s="142">
        <v>22.5</v>
      </c>
      <c r="L90" s="142">
        <v>399</v>
      </c>
      <c r="M90" s="142">
        <v>399</v>
      </c>
      <c r="N90" s="142">
        <v>299</v>
      </c>
      <c r="O90" s="142">
        <v>39</v>
      </c>
      <c r="P90" s="142">
        <v>39</v>
      </c>
      <c r="Q90" s="142">
        <v>0</v>
      </c>
      <c r="R90" s="142">
        <v>49</v>
      </c>
      <c r="S90" s="142">
        <v>34</v>
      </c>
      <c r="T90" s="142">
        <v>45</v>
      </c>
    </row>
    <row r="91" spans="1:20">
      <c r="A91" s="140">
        <v>820412</v>
      </c>
      <c r="B91" t="s">
        <v>972</v>
      </c>
      <c r="C91" s="142">
        <v>175</v>
      </c>
      <c r="D91" s="142">
        <v>175</v>
      </c>
      <c r="E91" s="142">
        <v>125</v>
      </c>
      <c r="F91" s="142">
        <v>17.5</v>
      </c>
      <c r="G91" s="142">
        <v>17.5</v>
      </c>
      <c r="H91" s="142">
        <v>17.5</v>
      </c>
      <c r="I91" s="142">
        <v>22</v>
      </c>
      <c r="J91" s="142">
        <v>16</v>
      </c>
      <c r="K91" s="142">
        <v>19.5</v>
      </c>
      <c r="L91" s="142">
        <v>349</v>
      </c>
      <c r="M91" s="142">
        <v>349</v>
      </c>
      <c r="N91" s="142">
        <v>249</v>
      </c>
      <c r="O91" s="142">
        <v>35</v>
      </c>
      <c r="P91" s="142">
        <v>35</v>
      </c>
      <c r="Q91" s="142">
        <v>0</v>
      </c>
      <c r="R91" s="142">
        <v>44</v>
      </c>
      <c r="S91" s="142">
        <v>32</v>
      </c>
      <c r="T91" s="142">
        <v>39</v>
      </c>
    </row>
    <row r="92" spans="1:20">
      <c r="A92" s="140">
        <v>820413</v>
      </c>
      <c r="B92" t="s">
        <v>973</v>
      </c>
      <c r="C92" s="142">
        <v>175</v>
      </c>
      <c r="D92" s="142">
        <v>175</v>
      </c>
      <c r="E92" s="142">
        <v>125</v>
      </c>
      <c r="F92" s="142">
        <v>17.5</v>
      </c>
      <c r="G92" s="142">
        <v>17.5</v>
      </c>
      <c r="H92" s="142">
        <v>17.5</v>
      </c>
      <c r="I92" s="142">
        <v>22</v>
      </c>
      <c r="J92" s="142">
        <v>16</v>
      </c>
      <c r="K92" s="142">
        <v>19.5</v>
      </c>
      <c r="L92" s="142">
        <v>349</v>
      </c>
      <c r="M92" s="142">
        <v>349</v>
      </c>
      <c r="N92" s="142">
        <v>249</v>
      </c>
      <c r="O92" s="142">
        <v>35</v>
      </c>
      <c r="P92" s="142">
        <v>35</v>
      </c>
      <c r="Q92" s="142">
        <v>0</v>
      </c>
      <c r="R92" s="142">
        <v>44</v>
      </c>
      <c r="S92" s="142">
        <v>32</v>
      </c>
      <c r="T92" s="142">
        <v>39</v>
      </c>
    </row>
    <row r="93" spans="1:20">
      <c r="A93" s="140">
        <v>820414</v>
      </c>
      <c r="B93" t="s">
        <v>1589</v>
      </c>
      <c r="C93" s="142">
        <v>75</v>
      </c>
      <c r="D93" s="142">
        <v>75</v>
      </c>
      <c r="E93" s="142">
        <v>55</v>
      </c>
      <c r="F93" s="142">
        <v>7.5</v>
      </c>
      <c r="G93" s="142">
        <v>7.5</v>
      </c>
      <c r="H93" s="142">
        <v>7.5</v>
      </c>
      <c r="I93" s="142">
        <v>9.5</v>
      </c>
      <c r="J93" s="142">
        <v>7</v>
      </c>
      <c r="K93" s="142">
        <v>8.5</v>
      </c>
      <c r="L93" s="142">
        <v>149</v>
      </c>
      <c r="M93" s="142">
        <v>149</v>
      </c>
      <c r="N93" s="142">
        <v>109</v>
      </c>
      <c r="O93" s="142">
        <v>15</v>
      </c>
      <c r="P93" s="142">
        <v>15</v>
      </c>
      <c r="Q93" s="142">
        <v>0</v>
      </c>
      <c r="R93" s="142">
        <v>19</v>
      </c>
      <c r="S93" s="142">
        <v>14</v>
      </c>
      <c r="T93" s="142">
        <v>17</v>
      </c>
    </row>
    <row r="94" spans="1:20">
      <c r="A94" s="140">
        <v>820415</v>
      </c>
      <c r="B94" t="s">
        <v>1598</v>
      </c>
      <c r="C94" s="142">
        <v>65</v>
      </c>
      <c r="D94" s="142">
        <v>65</v>
      </c>
      <c r="E94" s="142">
        <v>50</v>
      </c>
      <c r="F94" s="142">
        <v>6.5</v>
      </c>
      <c r="G94" s="142">
        <v>6.5</v>
      </c>
      <c r="H94" s="142">
        <v>6.5</v>
      </c>
      <c r="I94" s="142">
        <v>8.5</v>
      </c>
      <c r="J94" s="142">
        <v>6</v>
      </c>
      <c r="K94" s="142">
        <v>7.5</v>
      </c>
      <c r="L94" s="142">
        <v>129</v>
      </c>
      <c r="M94" s="142">
        <v>129</v>
      </c>
      <c r="N94" s="142">
        <v>99</v>
      </c>
      <c r="O94" s="142">
        <v>13</v>
      </c>
      <c r="P94" s="142">
        <v>13</v>
      </c>
      <c r="Q94" s="142">
        <v>0</v>
      </c>
      <c r="R94" s="142">
        <v>17</v>
      </c>
      <c r="S94" s="142">
        <v>12</v>
      </c>
      <c r="T94" s="142">
        <v>15</v>
      </c>
    </row>
    <row r="95" spans="1:20">
      <c r="A95" s="140">
        <v>820416</v>
      </c>
      <c r="B95" t="s">
        <v>1603</v>
      </c>
      <c r="C95" s="142">
        <v>650</v>
      </c>
      <c r="D95" s="142">
        <v>650</v>
      </c>
      <c r="E95" s="142">
        <v>475</v>
      </c>
      <c r="F95" s="142">
        <v>65</v>
      </c>
      <c r="G95" s="142">
        <v>65</v>
      </c>
      <c r="H95" s="142">
        <v>65</v>
      </c>
      <c r="I95" s="142">
        <v>80</v>
      </c>
      <c r="J95" s="142">
        <v>60</v>
      </c>
      <c r="K95" s="142">
        <v>70</v>
      </c>
      <c r="L95" s="142">
        <v>1299</v>
      </c>
      <c r="M95" s="142">
        <v>1299</v>
      </c>
      <c r="N95" s="142">
        <v>949</v>
      </c>
      <c r="O95" s="142">
        <v>129</v>
      </c>
      <c r="P95" s="142">
        <v>130</v>
      </c>
      <c r="Q95" s="142">
        <v>0</v>
      </c>
      <c r="R95" s="142">
        <v>160</v>
      </c>
      <c r="S95" s="142">
        <v>119</v>
      </c>
      <c r="T95" s="142">
        <v>139</v>
      </c>
    </row>
    <row r="96" spans="1:20">
      <c r="A96" s="140">
        <v>820417</v>
      </c>
      <c r="B96" t="s">
        <v>1604</v>
      </c>
      <c r="C96" s="142">
        <v>650</v>
      </c>
      <c r="D96" s="142">
        <v>650</v>
      </c>
      <c r="E96" s="142">
        <v>475</v>
      </c>
      <c r="F96" s="142">
        <v>65</v>
      </c>
      <c r="G96" s="142">
        <v>65</v>
      </c>
      <c r="H96" s="142">
        <v>65</v>
      </c>
      <c r="I96" s="142">
        <v>80</v>
      </c>
      <c r="J96" s="142">
        <v>60</v>
      </c>
      <c r="K96" s="142">
        <v>70</v>
      </c>
      <c r="L96" s="142">
        <v>1299</v>
      </c>
      <c r="M96" s="142">
        <v>1299</v>
      </c>
      <c r="N96" s="142">
        <v>949</v>
      </c>
      <c r="O96" s="142">
        <v>129</v>
      </c>
      <c r="P96" s="142">
        <v>130</v>
      </c>
      <c r="Q96" s="142">
        <v>0</v>
      </c>
      <c r="R96" s="142">
        <v>160</v>
      </c>
      <c r="S96" s="142">
        <v>119</v>
      </c>
      <c r="T96" s="142">
        <v>139</v>
      </c>
    </row>
    <row r="97" spans="1:20">
      <c r="A97" s="140">
        <v>820418</v>
      </c>
      <c r="B97" t="s">
        <v>1605</v>
      </c>
      <c r="C97" s="142">
        <v>500</v>
      </c>
      <c r="D97" s="142">
        <v>500</v>
      </c>
      <c r="E97" s="142">
        <v>375</v>
      </c>
      <c r="F97" s="142">
        <v>50</v>
      </c>
      <c r="G97" s="142">
        <v>50</v>
      </c>
      <c r="H97" s="142">
        <v>50</v>
      </c>
      <c r="I97" s="142">
        <v>65</v>
      </c>
      <c r="J97" s="142">
        <v>45</v>
      </c>
      <c r="K97" s="142">
        <v>55</v>
      </c>
      <c r="L97" s="142">
        <v>999</v>
      </c>
      <c r="M97" s="142">
        <v>999</v>
      </c>
      <c r="N97" s="142">
        <v>749</v>
      </c>
      <c r="O97" s="142">
        <v>99</v>
      </c>
      <c r="P97" s="142">
        <v>100</v>
      </c>
      <c r="Q97" s="142">
        <v>0</v>
      </c>
      <c r="R97" s="142">
        <v>130</v>
      </c>
      <c r="S97" s="142">
        <v>89</v>
      </c>
      <c r="T97" s="142">
        <v>109</v>
      </c>
    </row>
    <row r="98" spans="1:20">
      <c r="A98" s="140">
        <v>820419</v>
      </c>
      <c r="B98" t="s">
        <v>1606</v>
      </c>
      <c r="C98" s="142">
        <v>250</v>
      </c>
      <c r="D98" s="142">
        <v>250</v>
      </c>
      <c r="E98" s="142">
        <v>175</v>
      </c>
      <c r="F98" s="142">
        <v>24.5</v>
      </c>
      <c r="G98" s="142">
        <v>25</v>
      </c>
      <c r="H98" s="142">
        <v>24.5</v>
      </c>
      <c r="I98" s="142">
        <v>32.5</v>
      </c>
      <c r="J98" s="142">
        <v>19.5</v>
      </c>
      <c r="K98" s="142">
        <v>27.5</v>
      </c>
      <c r="L98" s="142">
        <v>499</v>
      </c>
      <c r="M98" s="142">
        <v>499</v>
      </c>
      <c r="N98" s="142">
        <v>349</v>
      </c>
      <c r="O98" s="142">
        <v>49</v>
      </c>
      <c r="P98" s="142">
        <v>50</v>
      </c>
      <c r="Q98" s="142">
        <v>0</v>
      </c>
      <c r="R98" s="142">
        <v>65</v>
      </c>
      <c r="S98" s="142">
        <v>39</v>
      </c>
      <c r="T98" s="142">
        <v>55</v>
      </c>
    </row>
    <row r="99" spans="1:20">
      <c r="A99" s="140">
        <v>820420</v>
      </c>
      <c r="B99" t="s">
        <v>1615</v>
      </c>
      <c r="C99" s="142">
        <v>400</v>
      </c>
      <c r="D99" s="142">
        <v>400</v>
      </c>
      <c r="E99" s="142">
        <v>300</v>
      </c>
      <c r="F99" s="142">
        <v>40</v>
      </c>
      <c r="G99" s="142">
        <v>40</v>
      </c>
      <c r="H99" s="142">
        <v>40</v>
      </c>
      <c r="I99" s="142">
        <v>50</v>
      </c>
      <c r="J99" s="142">
        <v>35</v>
      </c>
      <c r="K99" s="142">
        <v>45</v>
      </c>
      <c r="L99" s="142">
        <v>799</v>
      </c>
      <c r="M99" s="142">
        <v>799</v>
      </c>
      <c r="N99" s="142">
        <v>599</v>
      </c>
      <c r="O99" s="142">
        <v>79</v>
      </c>
      <c r="P99" s="142">
        <v>80</v>
      </c>
      <c r="Q99" s="142">
        <v>0</v>
      </c>
      <c r="R99" s="142">
        <v>100</v>
      </c>
      <c r="S99" s="142">
        <v>69</v>
      </c>
      <c r="T99" s="142">
        <v>89</v>
      </c>
    </row>
    <row r="100" spans="1:20">
      <c r="A100" s="140">
        <v>820421</v>
      </c>
      <c r="B100" t="s">
        <v>1621</v>
      </c>
      <c r="C100" s="142">
        <v>400</v>
      </c>
      <c r="D100" s="142">
        <v>400</v>
      </c>
      <c r="E100" s="142">
        <v>300</v>
      </c>
      <c r="F100" s="142">
        <v>40</v>
      </c>
      <c r="G100" s="142">
        <v>40</v>
      </c>
      <c r="H100" s="142">
        <v>40</v>
      </c>
      <c r="I100" s="142">
        <v>50</v>
      </c>
      <c r="J100" s="142">
        <v>35</v>
      </c>
      <c r="K100" s="142">
        <v>45</v>
      </c>
      <c r="L100" s="142">
        <v>799</v>
      </c>
      <c r="M100" s="142">
        <v>799</v>
      </c>
      <c r="N100" s="142">
        <v>599</v>
      </c>
      <c r="O100" s="142">
        <v>79</v>
      </c>
      <c r="P100" s="142">
        <v>80</v>
      </c>
      <c r="Q100" s="142">
        <v>0</v>
      </c>
      <c r="R100" s="142">
        <v>100</v>
      </c>
      <c r="S100" s="142">
        <v>69</v>
      </c>
      <c r="T100" s="142">
        <v>89</v>
      </c>
    </row>
    <row r="101" spans="1:20">
      <c r="A101" s="140">
        <v>820422</v>
      </c>
      <c r="B101" t="s">
        <v>1342</v>
      </c>
      <c r="C101" s="142">
        <v>500</v>
      </c>
      <c r="D101" s="142">
        <v>500</v>
      </c>
      <c r="E101" s="142">
        <v>375</v>
      </c>
      <c r="F101" s="142">
        <v>50</v>
      </c>
      <c r="G101" s="142">
        <v>50</v>
      </c>
      <c r="H101" s="142">
        <v>50</v>
      </c>
      <c r="I101" s="142">
        <v>65</v>
      </c>
      <c r="J101" s="142">
        <v>45</v>
      </c>
      <c r="K101" s="142">
        <v>55</v>
      </c>
      <c r="L101" s="142">
        <v>999</v>
      </c>
      <c r="M101" s="142">
        <v>999</v>
      </c>
      <c r="N101" s="142">
        <v>749</v>
      </c>
      <c r="O101" s="142">
        <v>99</v>
      </c>
      <c r="P101" s="142">
        <v>100</v>
      </c>
      <c r="Q101" s="142">
        <v>0</v>
      </c>
      <c r="R101" s="142">
        <v>130</v>
      </c>
      <c r="S101" s="142">
        <v>89</v>
      </c>
      <c r="T101" s="142">
        <v>109</v>
      </c>
    </row>
    <row r="102" spans="1:20">
      <c r="A102" s="140">
        <v>820423</v>
      </c>
      <c r="B102" t="s">
        <v>1627</v>
      </c>
      <c r="C102" s="142">
        <v>500</v>
      </c>
      <c r="D102" s="142">
        <v>500</v>
      </c>
      <c r="E102" s="142">
        <v>375</v>
      </c>
      <c r="F102" s="142">
        <v>50</v>
      </c>
      <c r="G102" s="142">
        <v>50</v>
      </c>
      <c r="H102" s="142">
        <v>50</v>
      </c>
      <c r="I102" s="142">
        <v>65</v>
      </c>
      <c r="J102" s="142">
        <v>45</v>
      </c>
      <c r="K102" s="142">
        <v>55</v>
      </c>
      <c r="L102" s="142">
        <v>999</v>
      </c>
      <c r="M102" s="142">
        <v>999</v>
      </c>
      <c r="N102" s="142">
        <v>749</v>
      </c>
      <c r="O102" s="142">
        <v>99</v>
      </c>
      <c r="P102" s="142">
        <v>100</v>
      </c>
      <c r="Q102" s="142">
        <v>0</v>
      </c>
      <c r="R102" s="142">
        <v>130</v>
      </c>
      <c r="S102" s="142">
        <v>89</v>
      </c>
      <c r="T102" s="142">
        <v>109</v>
      </c>
    </row>
    <row r="103" spans="1:20">
      <c r="A103" s="140">
        <v>820424</v>
      </c>
      <c r="B103" t="s">
        <v>1628</v>
      </c>
      <c r="C103" s="142">
        <v>500</v>
      </c>
      <c r="D103" s="142">
        <v>500</v>
      </c>
      <c r="E103" s="142">
        <v>375</v>
      </c>
      <c r="F103" s="142">
        <v>50</v>
      </c>
      <c r="G103" s="142">
        <v>50</v>
      </c>
      <c r="H103" s="142">
        <v>50</v>
      </c>
      <c r="I103" s="142">
        <v>65</v>
      </c>
      <c r="J103" s="142">
        <v>45</v>
      </c>
      <c r="K103" s="142">
        <v>55</v>
      </c>
      <c r="L103" s="142">
        <v>999</v>
      </c>
      <c r="M103" s="142">
        <v>999</v>
      </c>
      <c r="N103" s="142">
        <v>749</v>
      </c>
      <c r="O103" s="142">
        <v>99</v>
      </c>
      <c r="P103" s="142">
        <v>100</v>
      </c>
      <c r="Q103" s="142">
        <v>0</v>
      </c>
      <c r="R103" s="142">
        <v>130</v>
      </c>
      <c r="S103" s="142">
        <v>89</v>
      </c>
      <c r="T103" s="142">
        <v>109</v>
      </c>
    </row>
    <row r="104" spans="1:20">
      <c r="A104" s="140">
        <v>820425</v>
      </c>
      <c r="B104" t="s">
        <v>1629</v>
      </c>
      <c r="C104" s="142">
        <v>500</v>
      </c>
      <c r="D104" s="142">
        <v>500</v>
      </c>
      <c r="E104" s="142">
        <v>375</v>
      </c>
      <c r="F104" s="142">
        <v>50</v>
      </c>
      <c r="G104" s="142">
        <v>50</v>
      </c>
      <c r="H104" s="142">
        <v>50</v>
      </c>
      <c r="I104" s="142">
        <v>65</v>
      </c>
      <c r="J104" s="142">
        <v>45</v>
      </c>
      <c r="K104" s="142">
        <v>55</v>
      </c>
      <c r="L104" s="142">
        <v>999</v>
      </c>
      <c r="M104" s="142">
        <v>999</v>
      </c>
      <c r="N104" s="142">
        <v>749</v>
      </c>
      <c r="O104" s="142">
        <v>99</v>
      </c>
      <c r="P104" s="142">
        <v>100</v>
      </c>
      <c r="Q104" s="142">
        <v>0</v>
      </c>
      <c r="R104" s="142">
        <v>130</v>
      </c>
      <c r="S104" s="142">
        <v>89</v>
      </c>
      <c r="T104" s="142">
        <v>109</v>
      </c>
    </row>
    <row r="105" spans="1:20">
      <c r="A105" s="140">
        <v>820426</v>
      </c>
      <c r="B105" t="s">
        <v>1630</v>
      </c>
      <c r="C105" s="142">
        <v>750</v>
      </c>
      <c r="D105" s="142">
        <v>750</v>
      </c>
      <c r="E105" s="142">
        <v>550</v>
      </c>
      <c r="F105" s="142">
        <v>75</v>
      </c>
      <c r="G105" s="142">
        <v>75</v>
      </c>
      <c r="H105" s="142">
        <v>75</v>
      </c>
      <c r="I105" s="142">
        <v>95</v>
      </c>
      <c r="J105" s="142">
        <v>65</v>
      </c>
      <c r="K105" s="142">
        <v>85</v>
      </c>
      <c r="L105" s="142">
        <v>1499</v>
      </c>
      <c r="M105" s="142">
        <v>1499</v>
      </c>
      <c r="N105" s="142">
        <v>1099</v>
      </c>
      <c r="O105" s="142">
        <v>149</v>
      </c>
      <c r="P105" s="142">
        <v>150</v>
      </c>
      <c r="Q105" s="142">
        <v>0</v>
      </c>
      <c r="R105" s="142">
        <v>190</v>
      </c>
      <c r="S105" s="142">
        <v>129</v>
      </c>
      <c r="T105" s="142">
        <v>169</v>
      </c>
    </row>
    <row r="106" spans="1:20">
      <c r="A106" s="140">
        <v>820427</v>
      </c>
      <c r="B106" t="s">
        <v>1631</v>
      </c>
      <c r="C106" s="142">
        <v>750</v>
      </c>
      <c r="D106" s="142">
        <v>750</v>
      </c>
      <c r="E106" s="142">
        <v>550</v>
      </c>
      <c r="F106" s="142">
        <v>75</v>
      </c>
      <c r="G106" s="142">
        <v>75</v>
      </c>
      <c r="H106" s="142">
        <v>75</v>
      </c>
      <c r="I106" s="142">
        <v>95</v>
      </c>
      <c r="J106" s="142">
        <v>65</v>
      </c>
      <c r="K106" s="142">
        <v>85</v>
      </c>
      <c r="L106" s="142">
        <v>1499</v>
      </c>
      <c r="M106" s="142">
        <v>1499</v>
      </c>
      <c r="N106" s="142">
        <v>1099</v>
      </c>
      <c r="O106" s="142">
        <v>149</v>
      </c>
      <c r="P106" s="142">
        <v>150</v>
      </c>
      <c r="Q106" s="142">
        <v>0</v>
      </c>
      <c r="R106" s="142">
        <v>190</v>
      </c>
      <c r="S106" s="142">
        <v>129</v>
      </c>
      <c r="T106" s="142">
        <v>169</v>
      </c>
    </row>
    <row r="107" spans="1:20">
      <c r="A107" s="140">
        <v>820433</v>
      </c>
      <c r="B107" t="s">
        <v>1632</v>
      </c>
      <c r="C107" s="142">
        <v>500</v>
      </c>
      <c r="D107" s="142">
        <v>500</v>
      </c>
      <c r="E107" s="142">
        <v>375</v>
      </c>
      <c r="F107" s="142">
        <v>50</v>
      </c>
      <c r="G107" s="142">
        <v>50</v>
      </c>
      <c r="H107" s="142">
        <v>50</v>
      </c>
      <c r="I107" s="142">
        <v>65</v>
      </c>
      <c r="J107" s="142">
        <v>45</v>
      </c>
      <c r="K107" s="142">
        <v>55</v>
      </c>
      <c r="L107" s="142">
        <v>999</v>
      </c>
      <c r="M107" s="142">
        <v>999</v>
      </c>
      <c r="N107" s="142">
        <v>749</v>
      </c>
      <c r="O107" s="142">
        <v>99</v>
      </c>
      <c r="P107" s="142">
        <v>100</v>
      </c>
      <c r="Q107" s="142">
        <v>0</v>
      </c>
      <c r="R107" s="142">
        <v>130</v>
      </c>
      <c r="S107" s="142">
        <v>89</v>
      </c>
      <c r="T107" s="142">
        <v>109</v>
      </c>
    </row>
    <row r="108" spans="1:20">
      <c r="A108" s="140">
        <v>820434</v>
      </c>
      <c r="B108" t="s">
        <v>1633</v>
      </c>
      <c r="C108" s="142">
        <v>750</v>
      </c>
      <c r="D108" s="142">
        <v>750</v>
      </c>
      <c r="E108" s="142">
        <v>550</v>
      </c>
      <c r="F108" s="142">
        <v>75</v>
      </c>
      <c r="G108" s="142">
        <v>75</v>
      </c>
      <c r="H108" s="142">
        <v>75</v>
      </c>
      <c r="I108" s="142">
        <v>95</v>
      </c>
      <c r="J108" s="142">
        <v>65</v>
      </c>
      <c r="K108" s="142">
        <v>85</v>
      </c>
      <c r="L108" s="142">
        <v>1499</v>
      </c>
      <c r="M108" s="142">
        <v>1499</v>
      </c>
      <c r="N108" s="142">
        <v>1099</v>
      </c>
      <c r="O108" s="142">
        <v>149</v>
      </c>
      <c r="P108" s="142">
        <v>150</v>
      </c>
      <c r="Q108" s="142">
        <v>0</v>
      </c>
      <c r="R108" s="142">
        <v>190</v>
      </c>
      <c r="S108" s="142">
        <v>129</v>
      </c>
      <c r="T108" s="142">
        <v>169</v>
      </c>
    </row>
    <row r="109" spans="1:20">
      <c r="A109" s="140">
        <v>820435</v>
      </c>
      <c r="B109" t="s">
        <v>977</v>
      </c>
      <c r="C109" s="142">
        <v>600</v>
      </c>
      <c r="D109" s="142">
        <v>600</v>
      </c>
      <c r="E109" s="142">
        <v>450</v>
      </c>
      <c r="F109" s="142">
        <v>60</v>
      </c>
      <c r="G109" s="142">
        <v>60</v>
      </c>
      <c r="H109" s="142">
        <v>60</v>
      </c>
      <c r="I109" s="142">
        <v>75</v>
      </c>
      <c r="J109" s="142">
        <v>55</v>
      </c>
      <c r="K109" s="142">
        <v>65</v>
      </c>
      <c r="L109" s="142">
        <v>1199</v>
      </c>
      <c r="M109" s="142">
        <v>1199</v>
      </c>
      <c r="N109" s="142">
        <v>899</v>
      </c>
      <c r="O109" s="142">
        <v>119</v>
      </c>
      <c r="P109" s="142">
        <v>120</v>
      </c>
      <c r="Q109" s="142">
        <v>0</v>
      </c>
      <c r="R109" s="142">
        <v>150</v>
      </c>
      <c r="S109" s="142">
        <v>109</v>
      </c>
      <c r="T109" s="142">
        <v>129</v>
      </c>
    </row>
    <row r="110" spans="1:20">
      <c r="A110" s="140">
        <v>820436</v>
      </c>
      <c r="B110" t="s">
        <v>1635</v>
      </c>
      <c r="C110" s="142">
        <v>850</v>
      </c>
      <c r="D110" s="142">
        <v>850</v>
      </c>
      <c r="E110" s="142">
        <v>625</v>
      </c>
      <c r="F110" s="142">
        <v>85</v>
      </c>
      <c r="G110" s="142">
        <v>85</v>
      </c>
      <c r="H110" s="142">
        <v>85</v>
      </c>
      <c r="I110" s="142">
        <v>105</v>
      </c>
      <c r="J110" s="142">
        <v>75</v>
      </c>
      <c r="K110" s="142">
        <v>95</v>
      </c>
      <c r="L110" s="142">
        <v>1699</v>
      </c>
      <c r="M110" s="142">
        <v>1699</v>
      </c>
      <c r="N110" s="142">
        <v>1249</v>
      </c>
      <c r="O110" s="142">
        <v>169</v>
      </c>
      <c r="P110" s="142">
        <v>170</v>
      </c>
      <c r="Q110" s="142">
        <v>0</v>
      </c>
      <c r="R110" s="142">
        <v>210</v>
      </c>
      <c r="S110" s="142">
        <v>149</v>
      </c>
      <c r="T110" s="142">
        <v>189</v>
      </c>
    </row>
    <row r="111" spans="1:20">
      <c r="A111" s="140">
        <v>820439</v>
      </c>
      <c r="B111" t="s">
        <v>975</v>
      </c>
      <c r="C111" s="142">
        <v>100</v>
      </c>
      <c r="D111" s="142">
        <v>100</v>
      </c>
      <c r="E111" s="142">
        <v>75</v>
      </c>
      <c r="F111" s="142">
        <v>10</v>
      </c>
      <c r="G111" s="142">
        <v>10</v>
      </c>
      <c r="H111" s="142">
        <v>10</v>
      </c>
      <c r="I111" s="142">
        <v>12.5</v>
      </c>
      <c r="J111" s="142">
        <v>9</v>
      </c>
      <c r="K111" s="142">
        <v>11.5</v>
      </c>
      <c r="L111" s="142">
        <v>199</v>
      </c>
      <c r="M111" s="142">
        <v>199</v>
      </c>
      <c r="N111" s="142">
        <v>149</v>
      </c>
      <c r="O111" s="142">
        <v>20</v>
      </c>
      <c r="P111" s="142">
        <v>20</v>
      </c>
      <c r="Q111" s="142">
        <v>0</v>
      </c>
      <c r="R111" s="142">
        <v>25</v>
      </c>
      <c r="S111" s="142">
        <v>18</v>
      </c>
      <c r="T111" s="142">
        <v>23</v>
      </c>
    </row>
    <row r="112" spans="1:20">
      <c r="A112" s="140">
        <v>820440</v>
      </c>
      <c r="B112" t="s">
        <v>1640</v>
      </c>
      <c r="C112" s="142">
        <v>650</v>
      </c>
      <c r="D112" s="142">
        <v>650</v>
      </c>
      <c r="E112" s="142">
        <v>475</v>
      </c>
      <c r="F112" s="142">
        <v>65</v>
      </c>
      <c r="G112" s="142">
        <v>65</v>
      </c>
      <c r="H112" s="142">
        <v>65</v>
      </c>
      <c r="I112" s="142">
        <v>80</v>
      </c>
      <c r="J112" s="142">
        <v>60</v>
      </c>
      <c r="K112" s="142">
        <v>70</v>
      </c>
      <c r="L112" s="142">
        <v>1299</v>
      </c>
      <c r="M112" s="142">
        <v>1299</v>
      </c>
      <c r="N112" s="142">
        <v>949</v>
      </c>
      <c r="O112" s="142">
        <v>129</v>
      </c>
      <c r="P112" s="142">
        <v>130</v>
      </c>
      <c r="Q112" s="142">
        <v>0</v>
      </c>
      <c r="R112" s="142">
        <v>160</v>
      </c>
      <c r="S112" s="142">
        <v>119</v>
      </c>
      <c r="T112" s="142">
        <v>139</v>
      </c>
    </row>
    <row r="113" spans="1:20">
      <c r="A113" s="140">
        <v>820441</v>
      </c>
      <c r="B113" t="s">
        <v>1641</v>
      </c>
      <c r="C113" s="142">
        <v>650</v>
      </c>
      <c r="D113" s="142">
        <v>650</v>
      </c>
      <c r="E113" s="142">
        <v>475</v>
      </c>
      <c r="F113" s="142">
        <v>65</v>
      </c>
      <c r="G113" s="142">
        <v>65</v>
      </c>
      <c r="H113" s="142">
        <v>65</v>
      </c>
      <c r="I113" s="142">
        <v>80</v>
      </c>
      <c r="J113" s="142">
        <v>60</v>
      </c>
      <c r="K113" s="142">
        <v>70</v>
      </c>
      <c r="L113" s="142">
        <v>1299</v>
      </c>
      <c r="M113" s="142">
        <v>1299</v>
      </c>
      <c r="N113" s="142">
        <v>949</v>
      </c>
      <c r="O113" s="142">
        <v>129</v>
      </c>
      <c r="P113" s="142">
        <v>130</v>
      </c>
      <c r="Q113" s="142">
        <v>0</v>
      </c>
      <c r="R113" s="142">
        <v>160</v>
      </c>
      <c r="S113" s="142">
        <v>119</v>
      </c>
      <c r="T113" s="142">
        <v>139</v>
      </c>
    </row>
    <row r="114" spans="1:20">
      <c r="A114" s="140">
        <v>820442</v>
      </c>
      <c r="B114" t="s">
        <v>1642</v>
      </c>
      <c r="C114" s="142">
        <v>500</v>
      </c>
      <c r="D114" s="142">
        <v>500</v>
      </c>
      <c r="E114" s="142">
        <v>375</v>
      </c>
      <c r="F114" s="142">
        <v>50</v>
      </c>
      <c r="G114" s="142">
        <v>50</v>
      </c>
      <c r="H114" s="142">
        <v>50</v>
      </c>
      <c r="I114" s="142">
        <v>65</v>
      </c>
      <c r="J114" s="142">
        <v>45</v>
      </c>
      <c r="K114" s="142">
        <v>55</v>
      </c>
      <c r="L114" s="142">
        <v>999</v>
      </c>
      <c r="M114" s="142">
        <v>999</v>
      </c>
      <c r="N114" s="142">
        <v>749</v>
      </c>
      <c r="O114" s="142">
        <v>99</v>
      </c>
      <c r="P114" s="142">
        <v>100</v>
      </c>
      <c r="Q114" s="142">
        <v>0</v>
      </c>
      <c r="R114" s="142">
        <v>130</v>
      </c>
      <c r="S114" s="142">
        <v>89</v>
      </c>
      <c r="T114" s="142">
        <v>109</v>
      </c>
    </row>
    <row r="115" spans="1:20">
      <c r="A115" s="140">
        <v>820443</v>
      </c>
      <c r="B115" t="s">
        <v>966</v>
      </c>
      <c r="C115" s="142">
        <v>650</v>
      </c>
      <c r="D115" s="142">
        <v>650</v>
      </c>
      <c r="E115" s="142">
        <v>475</v>
      </c>
      <c r="F115" s="142">
        <v>65</v>
      </c>
      <c r="G115" s="142">
        <v>65</v>
      </c>
      <c r="H115" s="142">
        <v>65</v>
      </c>
      <c r="I115" s="142">
        <v>80</v>
      </c>
      <c r="J115" s="142">
        <v>60</v>
      </c>
      <c r="K115" s="142">
        <v>70</v>
      </c>
      <c r="L115" s="142">
        <v>1299</v>
      </c>
      <c r="M115" s="142">
        <v>1299</v>
      </c>
      <c r="N115" s="142">
        <v>949</v>
      </c>
      <c r="O115" s="142">
        <v>129</v>
      </c>
      <c r="P115" s="142">
        <v>130</v>
      </c>
      <c r="Q115" s="142">
        <v>0</v>
      </c>
      <c r="R115" s="142">
        <v>160</v>
      </c>
      <c r="S115" s="142">
        <v>119</v>
      </c>
      <c r="T115" s="142">
        <v>139</v>
      </c>
    </row>
    <row r="116" spans="1:20">
      <c r="A116" s="140">
        <v>820444</v>
      </c>
      <c r="B116" t="s">
        <v>1643</v>
      </c>
      <c r="C116" s="142">
        <v>250</v>
      </c>
      <c r="D116" s="142">
        <v>250</v>
      </c>
      <c r="E116" s="142">
        <v>175</v>
      </c>
      <c r="F116" s="142">
        <v>24.5</v>
      </c>
      <c r="G116" s="142">
        <v>25</v>
      </c>
      <c r="H116" s="142">
        <v>24.5</v>
      </c>
      <c r="I116" s="142">
        <v>32.5</v>
      </c>
      <c r="J116" s="142">
        <v>19.5</v>
      </c>
      <c r="K116" s="142">
        <v>27.5</v>
      </c>
      <c r="L116" s="142">
        <v>499</v>
      </c>
      <c r="M116" s="142">
        <v>499</v>
      </c>
      <c r="N116" s="142">
        <v>349</v>
      </c>
      <c r="O116" s="142">
        <v>49</v>
      </c>
      <c r="P116" s="142">
        <v>50</v>
      </c>
      <c r="Q116" s="142">
        <v>0</v>
      </c>
      <c r="R116" s="142">
        <v>65</v>
      </c>
      <c r="S116" s="142">
        <v>39</v>
      </c>
      <c r="T116" s="142">
        <v>55</v>
      </c>
    </row>
    <row r="117" spans="1:20">
      <c r="A117" s="140">
        <v>820445</v>
      </c>
      <c r="B117" t="s">
        <v>974</v>
      </c>
      <c r="C117" s="142">
        <v>225</v>
      </c>
      <c r="D117" s="142">
        <v>225</v>
      </c>
      <c r="E117" s="142">
        <v>175</v>
      </c>
      <c r="F117" s="142">
        <v>22</v>
      </c>
      <c r="G117" s="142">
        <v>22.5</v>
      </c>
      <c r="H117" s="142">
        <v>22</v>
      </c>
      <c r="I117" s="142">
        <v>30</v>
      </c>
      <c r="J117" s="142">
        <v>19.5</v>
      </c>
      <c r="K117" s="142">
        <v>24.5</v>
      </c>
      <c r="L117" s="142">
        <v>449</v>
      </c>
      <c r="M117" s="142">
        <v>449</v>
      </c>
      <c r="N117" s="142">
        <v>349</v>
      </c>
      <c r="O117" s="142">
        <v>44</v>
      </c>
      <c r="P117" s="142">
        <v>45</v>
      </c>
      <c r="Q117" s="142">
        <v>0</v>
      </c>
      <c r="R117" s="142">
        <v>60</v>
      </c>
      <c r="S117" s="142">
        <v>39</v>
      </c>
      <c r="T117" s="142">
        <v>49</v>
      </c>
    </row>
    <row r="118" spans="1:20">
      <c r="A118" s="140">
        <v>820447</v>
      </c>
      <c r="B118" t="s">
        <v>2761</v>
      </c>
      <c r="C118" s="142">
        <v>65</v>
      </c>
      <c r="D118" s="142">
        <v>65</v>
      </c>
      <c r="E118" s="142">
        <v>50</v>
      </c>
      <c r="F118" s="142">
        <v>6.5</v>
      </c>
      <c r="G118" s="142">
        <v>6.5</v>
      </c>
      <c r="H118" s="142">
        <v>6.5</v>
      </c>
      <c r="I118" s="142">
        <v>8.5</v>
      </c>
      <c r="J118" s="142">
        <v>6</v>
      </c>
      <c r="K118" s="142">
        <v>7.5</v>
      </c>
      <c r="L118" s="142">
        <v>129</v>
      </c>
      <c r="M118" s="142">
        <v>129</v>
      </c>
      <c r="N118" s="142">
        <v>99</v>
      </c>
      <c r="O118" s="142">
        <v>13</v>
      </c>
      <c r="P118" s="142">
        <v>13</v>
      </c>
      <c r="Q118" s="142">
        <v>0</v>
      </c>
      <c r="R118" s="142">
        <v>17</v>
      </c>
      <c r="S118" s="142">
        <v>12</v>
      </c>
      <c r="T118" s="142">
        <v>15</v>
      </c>
    </row>
    <row r="119" spans="1:20">
      <c r="A119" s="140">
        <v>820448</v>
      </c>
      <c r="B119" t="s">
        <v>1650</v>
      </c>
      <c r="C119" s="142">
        <v>150</v>
      </c>
      <c r="D119" s="142">
        <v>150</v>
      </c>
      <c r="E119" s="142">
        <v>110</v>
      </c>
      <c r="F119" s="142">
        <v>15</v>
      </c>
      <c r="G119" s="142">
        <v>15</v>
      </c>
      <c r="H119" s="142">
        <v>15</v>
      </c>
      <c r="I119" s="142">
        <v>19</v>
      </c>
      <c r="J119" s="142">
        <v>13.5</v>
      </c>
      <c r="K119" s="142">
        <v>17</v>
      </c>
      <c r="L119" s="142">
        <v>299</v>
      </c>
      <c r="M119" s="142">
        <v>299</v>
      </c>
      <c r="N119" s="142">
        <v>219</v>
      </c>
      <c r="O119" s="142">
        <v>30</v>
      </c>
      <c r="P119" s="142">
        <v>30</v>
      </c>
      <c r="Q119" s="142">
        <v>0</v>
      </c>
      <c r="R119" s="142">
        <v>38</v>
      </c>
      <c r="S119" s="142">
        <v>27</v>
      </c>
      <c r="T119" s="142">
        <v>34</v>
      </c>
    </row>
    <row r="120" spans="1:20">
      <c r="A120" s="140">
        <v>820517</v>
      </c>
      <c r="B120" t="s">
        <v>200</v>
      </c>
      <c r="C120" s="142">
        <v>150</v>
      </c>
      <c r="D120" s="142">
        <v>150</v>
      </c>
      <c r="E120" s="142">
        <v>110</v>
      </c>
      <c r="F120" s="142">
        <v>15</v>
      </c>
      <c r="G120" s="142">
        <v>15</v>
      </c>
      <c r="H120" s="142">
        <v>15</v>
      </c>
      <c r="I120" s="142">
        <v>19</v>
      </c>
      <c r="J120" s="142">
        <v>13.5</v>
      </c>
      <c r="K120" s="142">
        <v>17</v>
      </c>
      <c r="L120" s="142">
        <v>299</v>
      </c>
      <c r="M120" s="142">
        <v>299</v>
      </c>
      <c r="N120" s="142">
        <v>219</v>
      </c>
      <c r="O120" s="142">
        <v>30</v>
      </c>
      <c r="P120" s="142">
        <v>30</v>
      </c>
      <c r="Q120" s="142">
        <v>0</v>
      </c>
      <c r="R120" s="142">
        <v>38</v>
      </c>
      <c r="S120" s="142">
        <v>27</v>
      </c>
      <c r="T120" s="142">
        <v>34</v>
      </c>
    </row>
    <row r="121" spans="1:20">
      <c r="A121" s="140">
        <v>827036</v>
      </c>
      <c r="B121" t="s">
        <v>958</v>
      </c>
      <c r="C121" s="142">
        <v>50</v>
      </c>
      <c r="D121" s="142">
        <v>50</v>
      </c>
      <c r="E121" s="142">
        <v>35</v>
      </c>
      <c r="F121" s="142">
        <v>5</v>
      </c>
      <c r="G121" s="142">
        <v>5</v>
      </c>
      <c r="H121" s="142">
        <v>5</v>
      </c>
      <c r="I121" s="142">
        <v>6.5</v>
      </c>
      <c r="J121" s="142">
        <v>4.5</v>
      </c>
      <c r="K121" s="142">
        <v>6</v>
      </c>
      <c r="L121" s="142">
        <v>99</v>
      </c>
      <c r="M121" s="142">
        <v>99</v>
      </c>
      <c r="N121" s="142">
        <v>69</v>
      </c>
      <c r="O121" s="142">
        <v>10</v>
      </c>
      <c r="P121" s="142">
        <v>10</v>
      </c>
      <c r="Q121" s="142">
        <v>9.9499999999999993</v>
      </c>
      <c r="R121" s="142">
        <v>13</v>
      </c>
      <c r="S121" s="142">
        <v>9</v>
      </c>
      <c r="T121" s="142">
        <v>12</v>
      </c>
    </row>
    <row r="122" spans="1:20">
      <c r="A122" s="140">
        <v>828161</v>
      </c>
      <c r="B122" t="s">
        <v>978</v>
      </c>
      <c r="C122" s="142">
        <v>450</v>
      </c>
      <c r="D122" s="142">
        <v>450</v>
      </c>
      <c r="E122" s="142">
        <v>325</v>
      </c>
      <c r="F122" s="142">
        <v>45</v>
      </c>
      <c r="G122" s="142">
        <v>45</v>
      </c>
      <c r="H122" s="142">
        <v>45</v>
      </c>
      <c r="I122" s="142">
        <v>55</v>
      </c>
      <c r="J122" s="142">
        <v>40</v>
      </c>
      <c r="K122" s="142">
        <v>50</v>
      </c>
      <c r="L122" s="142">
        <v>899</v>
      </c>
      <c r="M122" s="142">
        <v>899</v>
      </c>
      <c r="N122" s="142">
        <v>649</v>
      </c>
      <c r="O122" s="142">
        <v>89</v>
      </c>
      <c r="P122" s="142">
        <v>90</v>
      </c>
      <c r="Q122" s="142">
        <v>79.95</v>
      </c>
      <c r="R122" s="142">
        <v>110</v>
      </c>
      <c r="S122" s="142">
        <v>79</v>
      </c>
      <c r="T122" s="142">
        <v>99</v>
      </c>
    </row>
    <row r="123" spans="1:20">
      <c r="A123" s="140">
        <v>828162</v>
      </c>
      <c r="B123" t="s">
        <v>979</v>
      </c>
      <c r="C123" s="142">
        <v>450</v>
      </c>
      <c r="D123" s="142">
        <v>450</v>
      </c>
      <c r="E123" s="142">
        <v>325</v>
      </c>
      <c r="F123" s="142">
        <v>45</v>
      </c>
      <c r="G123" s="142">
        <v>45</v>
      </c>
      <c r="H123" s="142">
        <v>45</v>
      </c>
      <c r="I123" s="142">
        <v>55</v>
      </c>
      <c r="J123" s="142">
        <v>40</v>
      </c>
      <c r="K123" s="142">
        <v>50</v>
      </c>
      <c r="L123" s="142">
        <v>899</v>
      </c>
      <c r="M123" s="142">
        <v>899</v>
      </c>
      <c r="N123" s="142">
        <v>649</v>
      </c>
      <c r="O123" s="142">
        <v>89</v>
      </c>
      <c r="P123" s="142">
        <v>90</v>
      </c>
      <c r="Q123" s="142">
        <v>79.95</v>
      </c>
      <c r="R123" s="142">
        <v>110</v>
      </c>
      <c r="S123" s="142">
        <v>79</v>
      </c>
      <c r="T123" s="142">
        <v>99</v>
      </c>
    </row>
    <row r="124" spans="1:20">
      <c r="A124" s="140">
        <v>835010</v>
      </c>
      <c r="B124" t="s">
        <v>981</v>
      </c>
      <c r="C124" s="142">
        <v>1000</v>
      </c>
      <c r="D124" s="142">
        <v>1000</v>
      </c>
      <c r="E124" s="142">
        <v>750</v>
      </c>
      <c r="F124" s="142">
        <v>100</v>
      </c>
      <c r="G124" s="142">
        <v>100</v>
      </c>
      <c r="H124" s="142">
        <v>100</v>
      </c>
      <c r="I124" s="142">
        <v>125</v>
      </c>
      <c r="J124" s="142">
        <v>90</v>
      </c>
      <c r="K124" s="142">
        <v>110</v>
      </c>
      <c r="L124" s="142">
        <v>1999</v>
      </c>
      <c r="M124" s="142">
        <v>1999</v>
      </c>
      <c r="N124" s="142">
        <v>1499</v>
      </c>
      <c r="O124" s="142">
        <v>199</v>
      </c>
      <c r="P124" s="142">
        <v>200</v>
      </c>
      <c r="Q124" s="142">
        <v>199.95</v>
      </c>
      <c r="R124" s="142">
        <v>250</v>
      </c>
      <c r="S124" s="142">
        <v>179</v>
      </c>
      <c r="T124" s="142">
        <v>219</v>
      </c>
    </row>
    <row r="125" spans="1:20">
      <c r="A125" s="140">
        <v>835028</v>
      </c>
      <c r="B125" t="s">
        <v>2889</v>
      </c>
      <c r="C125" s="142">
        <v>400</v>
      </c>
      <c r="D125" s="142">
        <v>400</v>
      </c>
      <c r="E125" s="142">
        <v>300</v>
      </c>
      <c r="F125" s="142">
        <v>40</v>
      </c>
      <c r="G125" s="142">
        <v>40</v>
      </c>
      <c r="H125" s="142">
        <v>40</v>
      </c>
      <c r="I125" s="142">
        <v>50</v>
      </c>
      <c r="J125" s="142">
        <v>35</v>
      </c>
      <c r="K125" s="142">
        <v>45</v>
      </c>
      <c r="L125" s="142">
        <v>799</v>
      </c>
      <c r="M125" s="142">
        <v>799</v>
      </c>
      <c r="N125" s="142">
        <v>599</v>
      </c>
      <c r="O125" s="142">
        <v>79</v>
      </c>
      <c r="P125" s="142">
        <v>80</v>
      </c>
      <c r="Q125" s="142">
        <v>0</v>
      </c>
      <c r="R125" s="142">
        <v>100</v>
      </c>
      <c r="S125" s="142">
        <v>69</v>
      </c>
      <c r="T125" s="142">
        <v>89</v>
      </c>
    </row>
    <row r="126" spans="1:20">
      <c r="A126" s="140">
        <v>835029</v>
      </c>
      <c r="B126" t="s">
        <v>2890</v>
      </c>
      <c r="C126" s="142">
        <v>400</v>
      </c>
      <c r="D126" s="142">
        <v>400</v>
      </c>
      <c r="E126" s="142">
        <v>300</v>
      </c>
      <c r="F126" s="142">
        <v>40</v>
      </c>
      <c r="G126" s="142">
        <v>40</v>
      </c>
      <c r="H126" s="142">
        <v>40</v>
      </c>
      <c r="I126" s="142">
        <v>50</v>
      </c>
      <c r="J126" s="142">
        <v>35</v>
      </c>
      <c r="K126" s="142">
        <v>45</v>
      </c>
      <c r="L126" s="142">
        <v>799</v>
      </c>
      <c r="M126" s="142">
        <v>799</v>
      </c>
      <c r="N126" s="142">
        <v>599</v>
      </c>
      <c r="O126" s="142">
        <v>79</v>
      </c>
      <c r="P126" s="142">
        <v>80</v>
      </c>
      <c r="Q126" s="142">
        <v>0</v>
      </c>
      <c r="R126" s="142">
        <v>100</v>
      </c>
      <c r="S126" s="142">
        <v>69</v>
      </c>
      <c r="T126" s="142">
        <v>89</v>
      </c>
    </row>
    <row r="127" spans="1:20">
      <c r="A127" s="140">
        <v>845069</v>
      </c>
      <c r="B127" t="s">
        <v>982</v>
      </c>
      <c r="C127" s="142">
        <v>700</v>
      </c>
      <c r="D127" s="142">
        <v>700</v>
      </c>
      <c r="E127" s="142">
        <v>550</v>
      </c>
      <c r="F127" s="142">
        <v>70</v>
      </c>
      <c r="G127" s="142">
        <v>70</v>
      </c>
      <c r="H127" s="142">
        <v>70</v>
      </c>
      <c r="I127" s="142">
        <v>85</v>
      </c>
      <c r="J127" s="142">
        <v>60</v>
      </c>
      <c r="K127" s="142">
        <v>80</v>
      </c>
      <c r="L127" s="142">
        <v>1399</v>
      </c>
      <c r="M127" s="142">
        <v>1399</v>
      </c>
      <c r="N127" s="142">
        <v>1099</v>
      </c>
      <c r="O127" s="142">
        <v>139</v>
      </c>
      <c r="P127" s="142">
        <v>140</v>
      </c>
      <c r="Q127" s="142">
        <v>139</v>
      </c>
      <c r="R127" s="142">
        <v>170</v>
      </c>
      <c r="S127" s="142">
        <v>119</v>
      </c>
      <c r="T127" s="142">
        <v>159</v>
      </c>
    </row>
    <row r="128" spans="1:20">
      <c r="A128" s="140">
        <v>845070</v>
      </c>
      <c r="B128" t="s">
        <v>1343</v>
      </c>
      <c r="C128" s="142">
        <v>850</v>
      </c>
      <c r="D128" s="142">
        <v>850</v>
      </c>
      <c r="E128" s="142">
        <v>650</v>
      </c>
      <c r="F128" s="142">
        <v>85</v>
      </c>
      <c r="G128" s="142">
        <v>85</v>
      </c>
      <c r="H128" s="142">
        <v>85</v>
      </c>
      <c r="I128" s="142">
        <v>105</v>
      </c>
      <c r="J128" s="142">
        <v>75</v>
      </c>
      <c r="K128" s="142">
        <v>95</v>
      </c>
      <c r="L128" s="142">
        <v>1699</v>
      </c>
      <c r="M128" s="142">
        <v>1699</v>
      </c>
      <c r="N128" s="142">
        <v>1299</v>
      </c>
      <c r="O128" s="142">
        <v>169</v>
      </c>
      <c r="P128" s="142">
        <v>170</v>
      </c>
      <c r="Q128" s="142">
        <v>149.94999999999999</v>
      </c>
      <c r="R128" s="142">
        <v>210</v>
      </c>
      <c r="S128" s="142">
        <v>149</v>
      </c>
      <c r="T128" s="142">
        <v>189</v>
      </c>
    </row>
    <row r="129" spans="1:20">
      <c r="A129" s="140">
        <v>845073</v>
      </c>
      <c r="B129" t="s">
        <v>1344</v>
      </c>
      <c r="C129" s="142">
        <v>1750</v>
      </c>
      <c r="D129" s="142">
        <v>1750</v>
      </c>
      <c r="E129" s="142">
        <v>1300</v>
      </c>
      <c r="F129" s="142">
        <v>175</v>
      </c>
      <c r="G129" s="142">
        <v>175</v>
      </c>
      <c r="H129" s="142">
        <v>175</v>
      </c>
      <c r="I129" s="142">
        <v>220</v>
      </c>
      <c r="J129" s="142">
        <v>155</v>
      </c>
      <c r="K129" s="142">
        <v>195</v>
      </c>
      <c r="L129" s="142">
        <v>3499</v>
      </c>
      <c r="M129" s="142">
        <v>3499</v>
      </c>
      <c r="N129" s="142">
        <v>2599</v>
      </c>
      <c r="O129" s="142">
        <v>349</v>
      </c>
      <c r="P129" s="142">
        <v>350</v>
      </c>
      <c r="Q129" s="142">
        <v>349.95</v>
      </c>
      <c r="R129" s="142">
        <v>440</v>
      </c>
      <c r="S129" s="142">
        <v>309</v>
      </c>
      <c r="T129" s="142">
        <v>389</v>
      </c>
    </row>
    <row r="130" spans="1:20">
      <c r="A130" s="140">
        <v>845074</v>
      </c>
      <c r="B130" t="s">
        <v>2893</v>
      </c>
      <c r="C130" s="142">
        <v>500</v>
      </c>
      <c r="D130" s="142">
        <v>500</v>
      </c>
      <c r="E130" s="142">
        <v>375</v>
      </c>
      <c r="F130" s="142">
        <v>50</v>
      </c>
      <c r="G130" s="142">
        <v>50</v>
      </c>
      <c r="H130" s="142">
        <v>50</v>
      </c>
      <c r="I130" s="142">
        <v>65</v>
      </c>
      <c r="J130" s="142">
        <v>45</v>
      </c>
      <c r="K130" s="142">
        <v>55</v>
      </c>
      <c r="L130" s="142">
        <v>999</v>
      </c>
      <c r="M130" s="142">
        <v>999</v>
      </c>
      <c r="N130" s="142">
        <v>749</v>
      </c>
      <c r="O130" s="142">
        <v>99</v>
      </c>
      <c r="P130" s="142">
        <v>100</v>
      </c>
      <c r="Q130" s="142">
        <v>89.95</v>
      </c>
      <c r="R130" s="142">
        <v>130</v>
      </c>
      <c r="S130" s="142">
        <v>89</v>
      </c>
      <c r="T130" s="142">
        <v>109</v>
      </c>
    </row>
    <row r="131" spans="1:20">
      <c r="A131" s="140">
        <v>845081</v>
      </c>
      <c r="B131" t="s">
        <v>988</v>
      </c>
      <c r="C131" s="142">
        <v>700</v>
      </c>
      <c r="D131" s="142">
        <v>700</v>
      </c>
      <c r="E131" s="142">
        <v>550</v>
      </c>
      <c r="F131" s="142">
        <v>70</v>
      </c>
      <c r="G131" s="142">
        <v>70</v>
      </c>
      <c r="H131" s="142">
        <v>70</v>
      </c>
      <c r="I131" s="142">
        <v>85</v>
      </c>
      <c r="J131" s="142">
        <v>60</v>
      </c>
      <c r="K131" s="142">
        <v>80</v>
      </c>
      <c r="L131" s="142">
        <v>1399</v>
      </c>
      <c r="M131" s="142">
        <v>1399</v>
      </c>
      <c r="N131" s="142">
        <v>1099</v>
      </c>
      <c r="O131" s="142">
        <v>139</v>
      </c>
      <c r="P131" s="142">
        <v>140</v>
      </c>
      <c r="Q131" s="142">
        <v>139</v>
      </c>
      <c r="R131" s="142">
        <v>170</v>
      </c>
      <c r="S131" s="142">
        <v>119</v>
      </c>
      <c r="T131" s="142">
        <v>159</v>
      </c>
    </row>
    <row r="132" spans="1:20">
      <c r="A132" s="140">
        <v>845082</v>
      </c>
      <c r="B132" t="s">
        <v>1345</v>
      </c>
      <c r="C132" s="142">
        <v>850</v>
      </c>
      <c r="D132" s="142">
        <v>850</v>
      </c>
      <c r="E132" s="142">
        <v>650</v>
      </c>
      <c r="F132" s="142">
        <v>85</v>
      </c>
      <c r="G132" s="142">
        <v>85</v>
      </c>
      <c r="H132" s="142">
        <v>85</v>
      </c>
      <c r="I132" s="142">
        <v>105</v>
      </c>
      <c r="J132" s="142">
        <v>75</v>
      </c>
      <c r="K132" s="142">
        <v>95</v>
      </c>
      <c r="L132" s="142">
        <v>1699</v>
      </c>
      <c r="M132" s="142">
        <v>1699</v>
      </c>
      <c r="N132" s="142">
        <v>1299</v>
      </c>
      <c r="O132" s="142">
        <v>169</v>
      </c>
      <c r="P132" s="142">
        <v>170</v>
      </c>
      <c r="Q132" s="142">
        <v>149.94999999999999</v>
      </c>
      <c r="R132" s="142">
        <v>210</v>
      </c>
      <c r="S132" s="142">
        <v>149</v>
      </c>
      <c r="T132" s="142">
        <v>189</v>
      </c>
    </row>
    <row r="133" spans="1:20">
      <c r="A133" s="140">
        <v>845086</v>
      </c>
      <c r="B133" t="s">
        <v>1346</v>
      </c>
      <c r="C133" s="142">
        <v>1500</v>
      </c>
      <c r="D133" s="142">
        <v>1500</v>
      </c>
      <c r="E133" s="142">
        <v>1125</v>
      </c>
      <c r="F133" s="142">
        <v>150</v>
      </c>
      <c r="G133" s="142">
        <v>150</v>
      </c>
      <c r="H133" s="142">
        <v>150</v>
      </c>
      <c r="I133" s="142">
        <v>190</v>
      </c>
      <c r="J133" s="142">
        <v>135</v>
      </c>
      <c r="K133" s="142">
        <v>165</v>
      </c>
      <c r="L133" s="142">
        <v>2999</v>
      </c>
      <c r="M133" s="142">
        <v>2999</v>
      </c>
      <c r="N133" s="142">
        <v>2249</v>
      </c>
      <c r="O133" s="142">
        <v>299</v>
      </c>
      <c r="P133" s="142">
        <v>300</v>
      </c>
      <c r="Q133" s="142">
        <v>299.95</v>
      </c>
      <c r="R133" s="142">
        <v>380</v>
      </c>
      <c r="S133" s="142">
        <v>269</v>
      </c>
      <c r="T133" s="142">
        <v>329</v>
      </c>
    </row>
    <row r="134" spans="1:20">
      <c r="A134" s="140">
        <v>845091</v>
      </c>
      <c r="B134" t="s">
        <v>989</v>
      </c>
      <c r="C134" s="142">
        <v>1111</v>
      </c>
      <c r="D134" s="142">
        <v>1111</v>
      </c>
      <c r="E134" s="142">
        <v>833</v>
      </c>
      <c r="F134" s="142">
        <v>111</v>
      </c>
      <c r="G134" s="142">
        <v>112</v>
      </c>
      <c r="H134" s="142">
        <v>111</v>
      </c>
      <c r="I134" s="142">
        <v>139</v>
      </c>
      <c r="J134" s="142">
        <v>100</v>
      </c>
      <c r="K134" s="142">
        <v>122</v>
      </c>
      <c r="L134" s="142">
        <v>1999</v>
      </c>
      <c r="M134" s="142">
        <v>1999</v>
      </c>
      <c r="N134" s="142">
        <v>1499</v>
      </c>
      <c r="O134" s="142">
        <v>199</v>
      </c>
      <c r="P134" s="142">
        <v>200</v>
      </c>
      <c r="Q134" s="142">
        <v>199.95</v>
      </c>
      <c r="R134" s="142">
        <v>250</v>
      </c>
      <c r="S134" s="142">
        <v>179</v>
      </c>
      <c r="T134" s="142">
        <v>219</v>
      </c>
    </row>
    <row r="135" spans="1:20">
      <c r="A135" s="140">
        <v>845103</v>
      </c>
      <c r="B135" t="s">
        <v>995</v>
      </c>
      <c r="C135" s="142">
        <v>850</v>
      </c>
      <c r="D135" s="142">
        <v>850</v>
      </c>
      <c r="E135" s="142">
        <v>750</v>
      </c>
      <c r="F135" s="142">
        <v>85</v>
      </c>
      <c r="G135" s="142">
        <v>85</v>
      </c>
      <c r="H135" s="142">
        <v>85</v>
      </c>
      <c r="I135" s="142">
        <v>105</v>
      </c>
      <c r="J135" s="142">
        <v>75</v>
      </c>
      <c r="K135" s="142">
        <v>95</v>
      </c>
      <c r="L135" s="142">
        <v>1699</v>
      </c>
      <c r="M135" s="142">
        <v>1699</v>
      </c>
      <c r="N135" s="142">
        <v>1299</v>
      </c>
      <c r="O135" s="142">
        <v>169</v>
      </c>
      <c r="P135" s="142">
        <v>170</v>
      </c>
      <c r="Q135" s="142">
        <v>149.94999999999999</v>
      </c>
      <c r="R135" s="142">
        <v>210</v>
      </c>
      <c r="S135" s="142">
        <v>149</v>
      </c>
      <c r="T135" s="142">
        <v>189</v>
      </c>
    </row>
    <row r="136" spans="1:20">
      <c r="A136" s="140">
        <v>845104</v>
      </c>
      <c r="B136" t="s">
        <v>1347</v>
      </c>
      <c r="C136" s="142">
        <v>1000</v>
      </c>
      <c r="D136" s="142">
        <v>1000</v>
      </c>
      <c r="E136" s="142">
        <v>750</v>
      </c>
      <c r="F136" s="142">
        <v>100</v>
      </c>
      <c r="G136" s="142">
        <v>100</v>
      </c>
      <c r="H136" s="142">
        <v>100</v>
      </c>
      <c r="I136" s="142">
        <v>125</v>
      </c>
      <c r="J136" s="142">
        <v>90</v>
      </c>
      <c r="K136" s="142">
        <v>110</v>
      </c>
      <c r="L136" s="142">
        <v>1999</v>
      </c>
      <c r="M136" s="142">
        <v>1999</v>
      </c>
      <c r="N136" s="142">
        <v>1499</v>
      </c>
      <c r="O136" s="142">
        <v>199</v>
      </c>
      <c r="P136" s="142">
        <v>200</v>
      </c>
      <c r="Q136" s="142">
        <v>179.95</v>
      </c>
      <c r="R136" s="142">
        <v>250</v>
      </c>
      <c r="S136" s="142">
        <v>179</v>
      </c>
      <c r="T136" s="142">
        <v>219</v>
      </c>
    </row>
    <row r="137" spans="1:20">
      <c r="A137" s="140">
        <v>845105</v>
      </c>
      <c r="B137" t="s">
        <v>996</v>
      </c>
      <c r="C137" s="142">
        <v>350</v>
      </c>
      <c r="D137" s="142">
        <v>350</v>
      </c>
      <c r="E137" s="142">
        <v>300</v>
      </c>
      <c r="F137" s="142">
        <v>35</v>
      </c>
      <c r="G137" s="142">
        <v>35</v>
      </c>
      <c r="H137" s="142">
        <v>35</v>
      </c>
      <c r="I137" s="142">
        <v>45</v>
      </c>
      <c r="J137" s="142">
        <v>30</v>
      </c>
      <c r="K137" s="142">
        <v>40</v>
      </c>
      <c r="L137" s="142">
        <v>699</v>
      </c>
      <c r="M137" s="142">
        <v>699</v>
      </c>
      <c r="N137" s="142">
        <v>599</v>
      </c>
      <c r="O137" s="142">
        <v>69</v>
      </c>
      <c r="P137" s="142">
        <v>70</v>
      </c>
      <c r="Q137" s="142">
        <v>69.95</v>
      </c>
      <c r="R137" s="142">
        <v>90</v>
      </c>
      <c r="S137" s="142">
        <v>59</v>
      </c>
      <c r="T137" s="142">
        <v>79</v>
      </c>
    </row>
    <row r="138" spans="1:20">
      <c r="A138" s="140">
        <v>845106</v>
      </c>
      <c r="B138" t="s">
        <v>1348</v>
      </c>
      <c r="C138" s="142">
        <v>500</v>
      </c>
      <c r="D138" s="142">
        <v>500</v>
      </c>
      <c r="E138" s="142">
        <v>400</v>
      </c>
      <c r="F138" s="142">
        <v>50</v>
      </c>
      <c r="G138" s="142">
        <v>50</v>
      </c>
      <c r="H138" s="142">
        <v>50</v>
      </c>
      <c r="I138" s="142">
        <v>65</v>
      </c>
      <c r="J138" s="142">
        <v>45</v>
      </c>
      <c r="K138" s="142">
        <v>55</v>
      </c>
      <c r="L138" s="142">
        <v>999</v>
      </c>
      <c r="M138" s="142">
        <v>999</v>
      </c>
      <c r="N138" s="142">
        <v>799</v>
      </c>
      <c r="O138" s="142">
        <v>99</v>
      </c>
      <c r="P138" s="142">
        <v>100</v>
      </c>
      <c r="Q138" s="142">
        <v>99.95</v>
      </c>
      <c r="R138" s="142">
        <v>130</v>
      </c>
      <c r="S138" s="142">
        <v>89</v>
      </c>
      <c r="T138" s="142">
        <v>109</v>
      </c>
    </row>
    <row r="139" spans="1:20">
      <c r="A139" s="140">
        <v>845107</v>
      </c>
      <c r="B139" t="s">
        <v>2895</v>
      </c>
      <c r="C139" s="142">
        <v>300</v>
      </c>
      <c r="D139" s="142">
        <v>300</v>
      </c>
      <c r="E139" s="142">
        <v>250</v>
      </c>
      <c r="F139" s="142">
        <v>30</v>
      </c>
      <c r="G139" s="142">
        <v>30</v>
      </c>
      <c r="H139" s="142">
        <v>30</v>
      </c>
      <c r="I139" s="142">
        <v>40</v>
      </c>
      <c r="J139" s="142">
        <v>24.5</v>
      </c>
      <c r="K139" s="142">
        <v>35</v>
      </c>
      <c r="L139" s="142">
        <v>599</v>
      </c>
      <c r="M139" s="142">
        <v>599</v>
      </c>
      <c r="N139" s="142">
        <v>499</v>
      </c>
      <c r="O139" s="142">
        <v>59</v>
      </c>
      <c r="P139" s="142">
        <v>60</v>
      </c>
      <c r="Q139" s="142">
        <v>59.95</v>
      </c>
      <c r="R139" s="142">
        <v>80</v>
      </c>
      <c r="S139" s="142">
        <v>49</v>
      </c>
      <c r="T139" s="142">
        <v>69</v>
      </c>
    </row>
    <row r="140" spans="1:20">
      <c r="A140" s="140">
        <v>845108</v>
      </c>
      <c r="B140" t="s">
        <v>2899</v>
      </c>
      <c r="C140" s="142">
        <v>450</v>
      </c>
      <c r="D140" s="142">
        <v>450</v>
      </c>
      <c r="E140" s="142">
        <v>350</v>
      </c>
      <c r="F140" s="142">
        <v>45</v>
      </c>
      <c r="G140" s="142">
        <v>45</v>
      </c>
      <c r="H140" s="142">
        <v>45</v>
      </c>
      <c r="I140" s="142">
        <v>60</v>
      </c>
      <c r="J140" s="142">
        <v>40</v>
      </c>
      <c r="K140" s="142">
        <v>50</v>
      </c>
      <c r="L140" s="142">
        <v>899</v>
      </c>
      <c r="M140" s="142">
        <v>899</v>
      </c>
      <c r="N140" s="142">
        <v>699</v>
      </c>
      <c r="O140" s="142">
        <v>89</v>
      </c>
      <c r="P140" s="142">
        <v>90</v>
      </c>
      <c r="Q140" s="142">
        <v>89.95</v>
      </c>
      <c r="R140" s="142">
        <v>120</v>
      </c>
      <c r="S140" s="142">
        <v>79</v>
      </c>
      <c r="T140" s="142">
        <v>99</v>
      </c>
    </row>
    <row r="141" spans="1:20">
      <c r="A141" s="140">
        <v>845109</v>
      </c>
      <c r="B141" t="s">
        <v>997</v>
      </c>
      <c r="C141" s="142">
        <v>1333</v>
      </c>
      <c r="D141" s="142">
        <v>1333</v>
      </c>
      <c r="E141" s="142">
        <v>1000</v>
      </c>
      <c r="F141" s="142">
        <v>133</v>
      </c>
      <c r="G141" s="142">
        <v>134</v>
      </c>
      <c r="H141" s="142">
        <v>133</v>
      </c>
      <c r="I141" s="142">
        <v>167</v>
      </c>
      <c r="J141" s="142">
        <v>122</v>
      </c>
      <c r="K141" s="142">
        <v>150</v>
      </c>
      <c r="L141" s="142">
        <v>2399</v>
      </c>
      <c r="M141" s="142">
        <v>2399</v>
      </c>
      <c r="N141" s="142">
        <v>1799</v>
      </c>
      <c r="O141" s="142">
        <v>239</v>
      </c>
      <c r="P141" s="142">
        <v>240</v>
      </c>
      <c r="Q141" s="142">
        <v>229.95</v>
      </c>
      <c r="R141" s="142">
        <v>300</v>
      </c>
      <c r="S141" s="142">
        <v>219</v>
      </c>
      <c r="T141" s="142">
        <v>269</v>
      </c>
    </row>
    <row r="142" spans="1:20">
      <c r="A142" s="140">
        <v>845110</v>
      </c>
      <c r="B142" t="s">
        <v>1002</v>
      </c>
      <c r="C142" s="142">
        <v>1833</v>
      </c>
      <c r="D142" s="142">
        <v>1833</v>
      </c>
      <c r="E142" s="142">
        <v>1361</v>
      </c>
      <c r="F142" s="142">
        <v>183</v>
      </c>
      <c r="G142" s="142">
        <v>184</v>
      </c>
      <c r="H142" s="142">
        <v>183</v>
      </c>
      <c r="I142" s="142">
        <v>228</v>
      </c>
      <c r="J142" s="142">
        <v>167</v>
      </c>
      <c r="K142" s="142">
        <v>205</v>
      </c>
      <c r="L142" s="142">
        <v>3299</v>
      </c>
      <c r="M142" s="142">
        <v>3299</v>
      </c>
      <c r="N142" s="142">
        <v>2449</v>
      </c>
      <c r="O142" s="142">
        <v>329</v>
      </c>
      <c r="P142" s="142">
        <v>330</v>
      </c>
      <c r="Q142" s="142">
        <v>329.95</v>
      </c>
      <c r="R142" s="142">
        <v>410</v>
      </c>
      <c r="S142" s="142">
        <v>299</v>
      </c>
      <c r="T142" s="142">
        <v>369</v>
      </c>
    </row>
    <row r="143" spans="1:20">
      <c r="A143" s="140">
        <v>845128</v>
      </c>
      <c r="B143" t="s">
        <v>1349</v>
      </c>
      <c r="C143" s="142">
        <v>722</v>
      </c>
      <c r="D143" s="142">
        <v>722</v>
      </c>
      <c r="E143" s="142">
        <v>528</v>
      </c>
      <c r="F143" s="142">
        <v>72</v>
      </c>
      <c r="G143" s="142">
        <v>73</v>
      </c>
      <c r="H143" s="142">
        <v>72</v>
      </c>
      <c r="I143" s="142">
        <v>89</v>
      </c>
      <c r="J143" s="142">
        <v>67</v>
      </c>
      <c r="K143" s="142">
        <v>78</v>
      </c>
      <c r="L143" s="142">
        <v>1299</v>
      </c>
      <c r="M143" s="142">
        <v>1299</v>
      </c>
      <c r="N143" s="142">
        <v>949</v>
      </c>
      <c r="O143" s="142">
        <v>129</v>
      </c>
      <c r="P143" s="142">
        <v>130</v>
      </c>
      <c r="Q143" s="142">
        <v>129.94999999999999</v>
      </c>
      <c r="R143" s="142">
        <v>160</v>
      </c>
      <c r="S143" s="142">
        <v>119</v>
      </c>
      <c r="T143" s="142">
        <v>139</v>
      </c>
    </row>
    <row r="144" spans="1:20">
      <c r="A144" s="140">
        <v>845129</v>
      </c>
      <c r="B144" t="s">
        <v>1350</v>
      </c>
      <c r="C144" s="142">
        <v>350</v>
      </c>
      <c r="D144" s="142">
        <v>350</v>
      </c>
      <c r="E144" s="142">
        <v>300</v>
      </c>
      <c r="F144" s="142">
        <v>35</v>
      </c>
      <c r="G144" s="142">
        <v>35</v>
      </c>
      <c r="H144" s="142">
        <v>35</v>
      </c>
      <c r="I144" s="142">
        <v>45</v>
      </c>
      <c r="J144" s="142">
        <v>30</v>
      </c>
      <c r="K144" s="142">
        <v>40</v>
      </c>
      <c r="L144" s="142">
        <v>699</v>
      </c>
      <c r="M144" s="142">
        <v>699</v>
      </c>
      <c r="N144" s="142">
        <v>599</v>
      </c>
      <c r="O144" s="142">
        <v>69</v>
      </c>
      <c r="P144" s="142">
        <v>70</v>
      </c>
      <c r="Q144" s="142">
        <v>69.95</v>
      </c>
      <c r="R144" s="142">
        <v>90</v>
      </c>
      <c r="S144" s="142">
        <v>59</v>
      </c>
      <c r="T144" s="142">
        <v>79</v>
      </c>
    </row>
    <row r="145" spans="1:20">
      <c r="A145" s="140">
        <v>845130</v>
      </c>
      <c r="B145" t="s">
        <v>1351</v>
      </c>
      <c r="C145" s="142">
        <v>500</v>
      </c>
      <c r="D145" s="142">
        <v>500</v>
      </c>
      <c r="E145" s="142">
        <v>400</v>
      </c>
      <c r="F145" s="142">
        <v>50</v>
      </c>
      <c r="G145" s="142">
        <v>50</v>
      </c>
      <c r="H145" s="142">
        <v>50</v>
      </c>
      <c r="I145" s="142">
        <v>65</v>
      </c>
      <c r="J145" s="142">
        <v>45</v>
      </c>
      <c r="K145" s="142">
        <v>55</v>
      </c>
      <c r="L145" s="142">
        <v>999</v>
      </c>
      <c r="M145" s="142">
        <v>999</v>
      </c>
      <c r="N145" s="142">
        <v>799</v>
      </c>
      <c r="O145" s="142">
        <v>99</v>
      </c>
      <c r="P145" s="142">
        <v>100</v>
      </c>
      <c r="Q145" s="142">
        <v>99.95</v>
      </c>
      <c r="R145" s="142">
        <v>130</v>
      </c>
      <c r="S145" s="142">
        <v>89</v>
      </c>
      <c r="T145" s="142">
        <v>109</v>
      </c>
    </row>
    <row r="146" spans="1:20">
      <c r="A146" s="140">
        <v>845144</v>
      </c>
      <c r="B146" t="s">
        <v>2814</v>
      </c>
      <c r="C146" s="142">
        <v>1250</v>
      </c>
      <c r="D146" s="142">
        <v>1250</v>
      </c>
      <c r="E146" s="142">
        <v>925</v>
      </c>
      <c r="F146" s="142">
        <v>125</v>
      </c>
      <c r="G146" s="142">
        <v>125</v>
      </c>
      <c r="H146" s="142">
        <v>125</v>
      </c>
      <c r="I146" s="142">
        <v>155</v>
      </c>
      <c r="J146" s="142">
        <v>110</v>
      </c>
      <c r="K146" s="142">
        <v>140</v>
      </c>
      <c r="L146" s="142">
        <v>2499</v>
      </c>
      <c r="M146" s="142">
        <v>2499</v>
      </c>
      <c r="N146" s="142">
        <v>1849</v>
      </c>
      <c r="O146" s="142">
        <v>249</v>
      </c>
      <c r="P146" s="142">
        <v>250</v>
      </c>
      <c r="Q146" s="142">
        <v>0</v>
      </c>
      <c r="R146" s="142">
        <v>310</v>
      </c>
      <c r="S146" s="142">
        <v>219</v>
      </c>
      <c r="T146" s="142">
        <v>279</v>
      </c>
    </row>
    <row r="147" spans="1:20">
      <c r="A147" s="140">
        <v>845145</v>
      </c>
      <c r="B147" t="s">
        <v>2815</v>
      </c>
      <c r="C147" s="142">
        <v>1250</v>
      </c>
      <c r="D147" s="142">
        <v>1250</v>
      </c>
      <c r="E147" s="142">
        <v>925</v>
      </c>
      <c r="F147" s="142">
        <v>125</v>
      </c>
      <c r="G147" s="142">
        <v>125</v>
      </c>
      <c r="H147" s="142">
        <v>125</v>
      </c>
      <c r="I147" s="142">
        <v>155</v>
      </c>
      <c r="J147" s="142">
        <v>110</v>
      </c>
      <c r="K147" s="142">
        <v>140</v>
      </c>
      <c r="L147" s="142">
        <v>2499</v>
      </c>
      <c r="M147" s="142">
        <v>2499</v>
      </c>
      <c r="N147" s="142">
        <v>1849</v>
      </c>
      <c r="O147" s="142">
        <v>249</v>
      </c>
      <c r="P147" s="142">
        <v>250</v>
      </c>
      <c r="Q147" s="142">
        <v>0</v>
      </c>
      <c r="R147" s="142">
        <v>310</v>
      </c>
      <c r="S147" s="142">
        <v>219</v>
      </c>
      <c r="T147" s="142">
        <v>279</v>
      </c>
    </row>
    <row r="148" spans="1:20">
      <c r="A148" s="140">
        <v>845146</v>
      </c>
      <c r="B148" t="s">
        <v>2816</v>
      </c>
      <c r="C148" s="142">
        <v>1500</v>
      </c>
      <c r="D148" s="142">
        <v>1500</v>
      </c>
      <c r="E148" s="142">
        <v>1125</v>
      </c>
      <c r="F148" s="142">
        <v>150</v>
      </c>
      <c r="G148" s="142">
        <v>150</v>
      </c>
      <c r="H148" s="142">
        <v>150</v>
      </c>
      <c r="I148" s="142">
        <v>190</v>
      </c>
      <c r="J148" s="142">
        <v>135</v>
      </c>
      <c r="K148" s="142">
        <v>165</v>
      </c>
      <c r="L148" s="142">
        <v>2999</v>
      </c>
      <c r="M148" s="142">
        <v>2999</v>
      </c>
      <c r="N148" s="142">
        <v>2249</v>
      </c>
      <c r="O148" s="142">
        <v>299</v>
      </c>
      <c r="P148" s="142">
        <v>300</v>
      </c>
      <c r="Q148" s="142">
        <v>0</v>
      </c>
      <c r="R148" s="142">
        <v>380</v>
      </c>
      <c r="S148" s="142">
        <v>269</v>
      </c>
      <c r="T148" s="142">
        <v>329</v>
      </c>
    </row>
    <row r="149" spans="1:20">
      <c r="A149" s="140">
        <v>845147</v>
      </c>
      <c r="B149" t="s">
        <v>2824</v>
      </c>
      <c r="C149" s="142">
        <v>650</v>
      </c>
      <c r="D149" s="142">
        <v>650</v>
      </c>
      <c r="E149" s="142">
        <v>500</v>
      </c>
      <c r="F149" s="142">
        <v>65</v>
      </c>
      <c r="G149" s="142">
        <v>65</v>
      </c>
      <c r="H149" s="142">
        <v>65</v>
      </c>
      <c r="I149" s="142">
        <v>80</v>
      </c>
      <c r="J149" s="142">
        <v>60</v>
      </c>
      <c r="K149" s="142">
        <v>70</v>
      </c>
      <c r="L149" s="142">
        <v>1299</v>
      </c>
      <c r="M149" s="142">
        <v>1299</v>
      </c>
      <c r="N149" s="142">
        <v>999</v>
      </c>
      <c r="O149" s="142">
        <v>129</v>
      </c>
      <c r="P149" s="142">
        <v>130</v>
      </c>
      <c r="Q149" s="142">
        <v>0</v>
      </c>
      <c r="R149" s="142">
        <v>160</v>
      </c>
      <c r="S149" s="142">
        <v>119</v>
      </c>
      <c r="T149" s="142">
        <v>139</v>
      </c>
    </row>
    <row r="150" spans="1:20">
      <c r="A150" s="140">
        <v>845148</v>
      </c>
      <c r="B150" t="s">
        <v>2825</v>
      </c>
      <c r="C150" s="142">
        <v>800</v>
      </c>
      <c r="D150" s="142">
        <v>800</v>
      </c>
      <c r="E150" s="142">
        <v>600</v>
      </c>
      <c r="F150" s="142">
        <v>80</v>
      </c>
      <c r="G150" s="142">
        <v>80</v>
      </c>
      <c r="H150" s="142">
        <v>80</v>
      </c>
      <c r="I150" s="142">
        <v>100</v>
      </c>
      <c r="J150" s="142">
        <v>75</v>
      </c>
      <c r="K150" s="142">
        <v>85</v>
      </c>
      <c r="L150" s="142">
        <v>1599</v>
      </c>
      <c r="M150" s="142">
        <v>1599</v>
      </c>
      <c r="N150" s="142">
        <v>1199</v>
      </c>
      <c r="O150" s="142">
        <v>159</v>
      </c>
      <c r="P150" s="142">
        <v>160</v>
      </c>
      <c r="Q150" s="142">
        <v>0</v>
      </c>
      <c r="R150" s="142">
        <v>200</v>
      </c>
      <c r="S150" s="142">
        <v>149</v>
      </c>
      <c r="T150" s="142">
        <v>169</v>
      </c>
    </row>
    <row r="151" spans="1:20">
      <c r="A151" s="140">
        <v>845149</v>
      </c>
      <c r="B151" t="s">
        <v>2826</v>
      </c>
      <c r="C151" s="142">
        <v>1000</v>
      </c>
      <c r="D151" s="142">
        <v>1000</v>
      </c>
      <c r="E151" s="142">
        <v>750</v>
      </c>
      <c r="F151" s="142">
        <v>100</v>
      </c>
      <c r="G151" s="142">
        <v>100</v>
      </c>
      <c r="H151" s="142">
        <v>100</v>
      </c>
      <c r="I151" s="142">
        <v>125</v>
      </c>
      <c r="J151" s="142">
        <v>90</v>
      </c>
      <c r="K151" s="142">
        <v>110</v>
      </c>
      <c r="L151" s="142">
        <v>1999</v>
      </c>
      <c r="M151" s="142">
        <v>1999</v>
      </c>
      <c r="N151" s="142">
        <v>1499</v>
      </c>
      <c r="O151" s="142">
        <v>199</v>
      </c>
      <c r="P151" s="142">
        <v>200</v>
      </c>
      <c r="Q151" s="142">
        <v>0</v>
      </c>
      <c r="R151" s="142">
        <v>250</v>
      </c>
      <c r="S151" s="142">
        <v>179</v>
      </c>
      <c r="T151" s="142">
        <v>219</v>
      </c>
    </row>
    <row r="152" spans="1:20">
      <c r="A152" s="140">
        <v>850014</v>
      </c>
      <c r="B152" t="s">
        <v>100</v>
      </c>
      <c r="C152" s="142">
        <v>100</v>
      </c>
      <c r="D152" s="142">
        <v>100</v>
      </c>
      <c r="E152" s="142">
        <v>75</v>
      </c>
      <c r="F152" s="142">
        <v>10</v>
      </c>
      <c r="G152" s="142">
        <v>10</v>
      </c>
      <c r="H152" s="142">
        <v>10</v>
      </c>
      <c r="I152" s="142">
        <v>12.5</v>
      </c>
      <c r="J152" s="142">
        <v>9</v>
      </c>
      <c r="K152" s="142">
        <v>11.5</v>
      </c>
      <c r="L152" s="142">
        <v>199</v>
      </c>
      <c r="M152" s="142">
        <v>199</v>
      </c>
      <c r="N152" s="142">
        <v>149</v>
      </c>
      <c r="O152" s="142">
        <v>20</v>
      </c>
      <c r="P152" s="142">
        <v>20</v>
      </c>
      <c r="Q152" s="142">
        <v>19.95</v>
      </c>
      <c r="R152" s="142">
        <v>25</v>
      </c>
      <c r="S152" s="142">
        <v>18</v>
      </c>
      <c r="T152" s="142">
        <v>23</v>
      </c>
    </row>
    <row r="153" spans="1:20">
      <c r="A153" s="140">
        <v>850067</v>
      </c>
      <c r="B153" t="s">
        <v>181</v>
      </c>
      <c r="C153" s="142">
        <v>150</v>
      </c>
      <c r="D153" s="142">
        <v>150</v>
      </c>
      <c r="E153" s="142">
        <v>110</v>
      </c>
      <c r="F153" s="142">
        <v>15</v>
      </c>
      <c r="G153" s="142">
        <v>15</v>
      </c>
      <c r="H153" s="142">
        <v>15</v>
      </c>
      <c r="I153" s="142">
        <v>19</v>
      </c>
      <c r="J153" s="142">
        <v>13.5</v>
      </c>
      <c r="K153" s="142">
        <v>17</v>
      </c>
      <c r="L153" s="142">
        <v>299</v>
      </c>
      <c r="M153" s="142">
        <v>299</v>
      </c>
      <c r="N153" s="142">
        <v>219</v>
      </c>
      <c r="O153" s="142">
        <v>30</v>
      </c>
      <c r="P153" s="142">
        <v>30</v>
      </c>
      <c r="Q153" s="142">
        <v>29.95</v>
      </c>
      <c r="R153" s="142">
        <v>38</v>
      </c>
      <c r="S153" s="142">
        <v>27</v>
      </c>
      <c r="T153" s="142">
        <v>34</v>
      </c>
    </row>
    <row r="154" spans="1:20">
      <c r="A154" s="140">
        <v>850085</v>
      </c>
      <c r="B154" t="s">
        <v>160</v>
      </c>
      <c r="C154" s="142">
        <v>100</v>
      </c>
      <c r="D154" s="142">
        <v>100</v>
      </c>
      <c r="E154" s="142">
        <v>75</v>
      </c>
      <c r="F154" s="142">
        <v>10</v>
      </c>
      <c r="G154" s="142">
        <v>10</v>
      </c>
      <c r="H154" s="142">
        <v>10</v>
      </c>
      <c r="I154" s="142">
        <v>12.5</v>
      </c>
      <c r="J154" s="142">
        <v>9</v>
      </c>
      <c r="K154" s="142">
        <v>11.5</v>
      </c>
      <c r="L154" s="142">
        <v>199</v>
      </c>
      <c r="M154" s="142">
        <v>199</v>
      </c>
      <c r="N154" s="142">
        <v>149</v>
      </c>
      <c r="O154" s="142">
        <v>20</v>
      </c>
      <c r="P154" s="142">
        <v>20</v>
      </c>
      <c r="Q154" s="142">
        <v>19.95</v>
      </c>
      <c r="R154" s="142">
        <v>25</v>
      </c>
      <c r="S154" s="142">
        <v>18</v>
      </c>
      <c r="T154" s="142">
        <v>23</v>
      </c>
    </row>
    <row r="155" spans="1:20">
      <c r="A155" s="140">
        <v>850086</v>
      </c>
      <c r="B155" t="s">
        <v>201</v>
      </c>
      <c r="C155" s="142">
        <v>100</v>
      </c>
      <c r="D155" s="142">
        <v>100</v>
      </c>
      <c r="E155" s="142">
        <v>75</v>
      </c>
      <c r="F155" s="142">
        <v>10</v>
      </c>
      <c r="G155" s="142">
        <v>10</v>
      </c>
      <c r="H155" s="142">
        <v>10</v>
      </c>
      <c r="I155" s="142">
        <v>12.5</v>
      </c>
      <c r="J155" s="142">
        <v>9</v>
      </c>
      <c r="K155" s="142">
        <v>11.5</v>
      </c>
      <c r="L155" s="142">
        <v>199</v>
      </c>
      <c r="M155" s="142">
        <v>199</v>
      </c>
      <c r="N155" s="142">
        <v>149</v>
      </c>
      <c r="O155" s="142">
        <v>20</v>
      </c>
      <c r="P155" s="142">
        <v>20</v>
      </c>
      <c r="Q155" s="142">
        <v>19.95</v>
      </c>
      <c r="R155" s="142">
        <v>25</v>
      </c>
      <c r="S155" s="142">
        <v>18</v>
      </c>
      <c r="T155" s="142">
        <v>23</v>
      </c>
    </row>
    <row r="156" spans="1:20">
      <c r="A156" s="140">
        <v>850087</v>
      </c>
      <c r="B156" t="s">
        <v>202</v>
      </c>
      <c r="C156" s="142">
        <v>150</v>
      </c>
      <c r="D156" s="142">
        <v>150</v>
      </c>
      <c r="E156" s="142">
        <v>110</v>
      </c>
      <c r="F156" s="142">
        <v>15</v>
      </c>
      <c r="G156" s="142">
        <v>15</v>
      </c>
      <c r="H156" s="142">
        <v>15</v>
      </c>
      <c r="I156" s="142">
        <v>19</v>
      </c>
      <c r="J156" s="142">
        <v>13.5</v>
      </c>
      <c r="K156" s="142">
        <v>17</v>
      </c>
      <c r="L156" s="142">
        <v>299</v>
      </c>
      <c r="M156" s="142">
        <v>299</v>
      </c>
      <c r="N156" s="142">
        <v>219</v>
      </c>
      <c r="O156" s="142">
        <v>30</v>
      </c>
      <c r="P156" s="142">
        <v>30</v>
      </c>
      <c r="Q156" s="142">
        <v>29.95</v>
      </c>
      <c r="R156" s="142">
        <v>38</v>
      </c>
      <c r="S156" s="142">
        <v>27</v>
      </c>
      <c r="T156" s="142">
        <v>34</v>
      </c>
    </row>
    <row r="157" spans="1:20">
      <c r="A157" s="140">
        <v>852031</v>
      </c>
      <c r="B157" t="s">
        <v>203</v>
      </c>
      <c r="C157" s="142">
        <v>600</v>
      </c>
      <c r="D157" s="142">
        <v>600</v>
      </c>
      <c r="E157" s="142">
        <v>450</v>
      </c>
      <c r="F157" s="142">
        <v>60</v>
      </c>
      <c r="G157" s="142">
        <v>60</v>
      </c>
      <c r="H157" s="142">
        <v>60</v>
      </c>
      <c r="I157" s="142">
        <v>75</v>
      </c>
      <c r="J157" s="142">
        <v>55</v>
      </c>
      <c r="K157" s="142">
        <v>65</v>
      </c>
      <c r="L157" s="142">
        <v>1199</v>
      </c>
      <c r="M157" s="142">
        <v>1199</v>
      </c>
      <c r="N157" s="142">
        <v>899</v>
      </c>
      <c r="O157" s="142">
        <v>119</v>
      </c>
      <c r="P157" s="142">
        <v>120</v>
      </c>
      <c r="Q157" s="142">
        <v>119.95</v>
      </c>
      <c r="R157" s="142">
        <v>150</v>
      </c>
      <c r="S157" s="142">
        <v>109</v>
      </c>
      <c r="T157" s="142">
        <v>129</v>
      </c>
    </row>
    <row r="158" spans="1:20">
      <c r="A158" s="140">
        <v>852032</v>
      </c>
      <c r="B158" t="s">
        <v>101</v>
      </c>
      <c r="C158" s="142">
        <v>500</v>
      </c>
      <c r="D158" s="142">
        <v>500</v>
      </c>
      <c r="E158" s="142">
        <v>375</v>
      </c>
      <c r="F158" s="142">
        <v>50</v>
      </c>
      <c r="G158" s="142">
        <v>50</v>
      </c>
      <c r="H158" s="142">
        <v>50</v>
      </c>
      <c r="I158" s="142">
        <v>65</v>
      </c>
      <c r="J158" s="142">
        <v>45</v>
      </c>
      <c r="K158" s="142">
        <v>55</v>
      </c>
      <c r="L158" s="142">
        <v>999</v>
      </c>
      <c r="M158" s="142">
        <v>999</v>
      </c>
      <c r="N158" s="142">
        <v>749</v>
      </c>
      <c r="O158" s="142">
        <v>99</v>
      </c>
      <c r="P158" s="142">
        <v>100</v>
      </c>
      <c r="Q158" s="142">
        <v>99.95</v>
      </c>
      <c r="R158" s="142">
        <v>130</v>
      </c>
      <c r="S158" s="142">
        <v>89</v>
      </c>
      <c r="T158" s="142">
        <v>109</v>
      </c>
    </row>
    <row r="159" spans="1:20">
      <c r="A159" s="140">
        <v>852042</v>
      </c>
      <c r="B159" t="s">
        <v>204</v>
      </c>
      <c r="C159" s="142">
        <v>950</v>
      </c>
      <c r="D159" s="142">
        <v>950</v>
      </c>
      <c r="E159" s="142">
        <v>700</v>
      </c>
      <c r="F159" s="142">
        <v>95</v>
      </c>
      <c r="G159" s="142">
        <v>95</v>
      </c>
      <c r="H159" s="142">
        <v>95</v>
      </c>
      <c r="I159" s="142">
        <v>120</v>
      </c>
      <c r="J159" s="142">
        <v>85</v>
      </c>
      <c r="K159" s="142">
        <v>105</v>
      </c>
      <c r="L159" s="142">
        <v>1899</v>
      </c>
      <c r="M159" s="142">
        <v>1899</v>
      </c>
      <c r="N159" s="142">
        <v>1399</v>
      </c>
      <c r="O159" s="142">
        <v>189</v>
      </c>
      <c r="P159" s="142">
        <v>190</v>
      </c>
      <c r="Q159" s="142">
        <v>189.95</v>
      </c>
      <c r="R159" s="142">
        <v>240</v>
      </c>
      <c r="S159" s="142">
        <v>169</v>
      </c>
      <c r="T159" s="142">
        <v>209</v>
      </c>
    </row>
    <row r="160" spans="1:20">
      <c r="A160" s="140">
        <v>852043</v>
      </c>
      <c r="B160" t="s">
        <v>205</v>
      </c>
      <c r="C160" s="142">
        <v>750</v>
      </c>
      <c r="D160" s="142">
        <v>750</v>
      </c>
      <c r="E160" s="142">
        <v>550</v>
      </c>
      <c r="F160" s="142">
        <v>75</v>
      </c>
      <c r="G160" s="142">
        <v>75</v>
      </c>
      <c r="H160" s="142">
        <v>75</v>
      </c>
      <c r="I160" s="142">
        <v>95</v>
      </c>
      <c r="J160" s="142">
        <v>65</v>
      </c>
      <c r="K160" s="142">
        <v>85</v>
      </c>
      <c r="L160" s="142">
        <v>1499</v>
      </c>
      <c r="M160" s="142">
        <v>1499</v>
      </c>
      <c r="N160" s="142">
        <v>1099</v>
      </c>
      <c r="O160" s="142">
        <v>149</v>
      </c>
      <c r="P160" s="142">
        <v>150</v>
      </c>
      <c r="Q160" s="142">
        <v>149.94999999999999</v>
      </c>
      <c r="R160" s="142">
        <v>190</v>
      </c>
      <c r="S160" s="142">
        <v>129</v>
      </c>
      <c r="T160" s="142">
        <v>169</v>
      </c>
    </row>
    <row r="161" spans="1:20">
      <c r="A161" s="140">
        <v>852044</v>
      </c>
      <c r="B161" t="s">
        <v>206</v>
      </c>
      <c r="C161" s="142">
        <v>1150</v>
      </c>
      <c r="D161" s="142">
        <v>1150</v>
      </c>
      <c r="E161" s="142">
        <v>850</v>
      </c>
      <c r="F161" s="142">
        <v>115</v>
      </c>
      <c r="G161" s="142">
        <v>115</v>
      </c>
      <c r="H161" s="142">
        <v>115</v>
      </c>
      <c r="I161" s="142">
        <v>145</v>
      </c>
      <c r="J161" s="142">
        <v>105</v>
      </c>
      <c r="K161" s="142">
        <v>130</v>
      </c>
      <c r="L161" s="142">
        <v>2299</v>
      </c>
      <c r="M161" s="142">
        <v>2299</v>
      </c>
      <c r="N161" s="142">
        <v>1699</v>
      </c>
      <c r="O161" s="142">
        <v>229</v>
      </c>
      <c r="P161" s="142">
        <v>230</v>
      </c>
      <c r="Q161" s="142">
        <v>229.95</v>
      </c>
      <c r="R161" s="142">
        <v>290</v>
      </c>
      <c r="S161" s="142">
        <v>209</v>
      </c>
      <c r="T161" s="142">
        <v>259</v>
      </c>
    </row>
    <row r="162" spans="1:20">
      <c r="A162" s="140">
        <v>852045</v>
      </c>
      <c r="B162" t="s">
        <v>207</v>
      </c>
      <c r="C162" s="142">
        <v>950</v>
      </c>
      <c r="D162" s="142">
        <v>950</v>
      </c>
      <c r="E162" s="142">
        <v>700</v>
      </c>
      <c r="F162" s="142">
        <v>95</v>
      </c>
      <c r="G162" s="142">
        <v>95</v>
      </c>
      <c r="H162" s="142">
        <v>95</v>
      </c>
      <c r="I162" s="142">
        <v>120</v>
      </c>
      <c r="J162" s="142">
        <v>85</v>
      </c>
      <c r="K162" s="142">
        <v>105</v>
      </c>
      <c r="L162" s="142">
        <v>1899</v>
      </c>
      <c r="M162" s="142">
        <v>1899</v>
      </c>
      <c r="N162" s="142">
        <v>1399</v>
      </c>
      <c r="O162" s="142">
        <v>189</v>
      </c>
      <c r="P162" s="142">
        <v>190</v>
      </c>
      <c r="Q162" s="142">
        <v>189.95</v>
      </c>
      <c r="R162" s="142">
        <v>240</v>
      </c>
      <c r="S162" s="142">
        <v>169</v>
      </c>
      <c r="T162" s="142">
        <v>209</v>
      </c>
    </row>
    <row r="163" spans="1:20">
      <c r="A163" s="140">
        <v>852046</v>
      </c>
      <c r="B163" t="s">
        <v>208</v>
      </c>
      <c r="C163" s="142">
        <v>750</v>
      </c>
      <c r="D163" s="142">
        <v>750</v>
      </c>
      <c r="E163" s="142">
        <v>550</v>
      </c>
      <c r="F163" s="142">
        <v>75</v>
      </c>
      <c r="G163" s="142">
        <v>75</v>
      </c>
      <c r="H163" s="142">
        <v>75</v>
      </c>
      <c r="I163" s="142">
        <v>95</v>
      </c>
      <c r="J163" s="142">
        <v>65</v>
      </c>
      <c r="K163" s="142">
        <v>85</v>
      </c>
      <c r="L163" s="142">
        <v>1499</v>
      </c>
      <c r="M163" s="142">
        <v>1499</v>
      </c>
      <c r="N163" s="142">
        <v>1099</v>
      </c>
      <c r="O163" s="142">
        <v>149</v>
      </c>
      <c r="P163" s="142">
        <v>150</v>
      </c>
      <c r="Q163" s="142">
        <v>149.94999999999999</v>
      </c>
      <c r="R163" s="142">
        <v>190</v>
      </c>
      <c r="S163" s="142">
        <v>129</v>
      </c>
      <c r="T163" s="142">
        <v>169</v>
      </c>
    </row>
    <row r="164" spans="1:20">
      <c r="A164" s="140">
        <v>852047</v>
      </c>
      <c r="B164" t="s">
        <v>209</v>
      </c>
      <c r="C164" s="142">
        <v>1150</v>
      </c>
      <c r="D164" s="142">
        <v>1150</v>
      </c>
      <c r="E164" s="142">
        <v>850</v>
      </c>
      <c r="F164" s="142">
        <v>115</v>
      </c>
      <c r="G164" s="142">
        <v>115</v>
      </c>
      <c r="H164" s="142">
        <v>115</v>
      </c>
      <c r="I164" s="142">
        <v>145</v>
      </c>
      <c r="J164" s="142">
        <v>105</v>
      </c>
      <c r="K164" s="142">
        <v>130</v>
      </c>
      <c r="L164" s="142">
        <v>2299</v>
      </c>
      <c r="M164" s="142">
        <v>2299</v>
      </c>
      <c r="N164" s="142">
        <v>1699</v>
      </c>
      <c r="O164" s="142">
        <v>229</v>
      </c>
      <c r="P164" s="142">
        <v>230</v>
      </c>
      <c r="Q164" s="142">
        <v>229.95</v>
      </c>
      <c r="R164" s="142">
        <v>290</v>
      </c>
      <c r="S164" s="142">
        <v>209</v>
      </c>
      <c r="T164" s="142">
        <v>259</v>
      </c>
    </row>
    <row r="165" spans="1:20">
      <c r="A165" s="140">
        <v>852048</v>
      </c>
      <c r="B165" t="s">
        <v>158</v>
      </c>
      <c r="C165" s="142">
        <v>400</v>
      </c>
      <c r="D165" s="142">
        <v>400</v>
      </c>
      <c r="E165" s="142">
        <v>300</v>
      </c>
      <c r="F165" s="142">
        <v>40</v>
      </c>
      <c r="G165" s="142">
        <v>40</v>
      </c>
      <c r="H165" s="142">
        <v>40</v>
      </c>
      <c r="I165" s="142">
        <v>50</v>
      </c>
      <c r="J165" s="142">
        <v>35</v>
      </c>
      <c r="K165" s="142">
        <v>45</v>
      </c>
      <c r="L165" s="142">
        <v>799</v>
      </c>
      <c r="M165" s="142">
        <v>799</v>
      </c>
      <c r="N165" s="142">
        <v>599</v>
      </c>
      <c r="O165" s="142">
        <v>79</v>
      </c>
      <c r="P165" s="142">
        <v>80</v>
      </c>
      <c r="Q165" s="142">
        <v>79.95</v>
      </c>
      <c r="R165" s="142">
        <v>100</v>
      </c>
      <c r="S165" s="142">
        <v>69</v>
      </c>
      <c r="T165" s="142">
        <v>89</v>
      </c>
    </row>
    <row r="166" spans="1:20">
      <c r="A166" s="140">
        <v>852049</v>
      </c>
      <c r="B166" t="s">
        <v>210</v>
      </c>
      <c r="C166" s="142">
        <v>500</v>
      </c>
      <c r="D166" s="142">
        <v>500</v>
      </c>
      <c r="E166" s="142">
        <v>375</v>
      </c>
      <c r="F166" s="142">
        <v>50</v>
      </c>
      <c r="G166" s="142">
        <v>50</v>
      </c>
      <c r="H166" s="142">
        <v>50</v>
      </c>
      <c r="I166" s="142">
        <v>65</v>
      </c>
      <c r="J166" s="142">
        <v>45</v>
      </c>
      <c r="K166" s="142">
        <v>55</v>
      </c>
      <c r="L166" s="142">
        <v>999</v>
      </c>
      <c r="M166" s="142">
        <v>999</v>
      </c>
      <c r="N166" s="142">
        <v>749</v>
      </c>
      <c r="O166" s="142">
        <v>99</v>
      </c>
      <c r="P166" s="142">
        <v>100</v>
      </c>
      <c r="Q166" s="142">
        <v>99.95</v>
      </c>
      <c r="R166" s="142">
        <v>130</v>
      </c>
      <c r="S166" s="142">
        <v>89</v>
      </c>
      <c r="T166" s="142">
        <v>109</v>
      </c>
    </row>
    <row r="167" spans="1:20">
      <c r="A167" s="140">
        <v>852050</v>
      </c>
      <c r="B167" t="s">
        <v>211</v>
      </c>
      <c r="C167" s="142">
        <v>750</v>
      </c>
      <c r="D167" s="142">
        <v>750</v>
      </c>
      <c r="E167" s="142">
        <v>550</v>
      </c>
      <c r="F167" s="142">
        <v>75</v>
      </c>
      <c r="G167" s="142">
        <v>75</v>
      </c>
      <c r="H167" s="142">
        <v>75</v>
      </c>
      <c r="I167" s="142">
        <v>95</v>
      </c>
      <c r="J167" s="142">
        <v>65</v>
      </c>
      <c r="K167" s="142">
        <v>85</v>
      </c>
      <c r="L167" s="142">
        <v>1499</v>
      </c>
      <c r="M167" s="142">
        <v>1499</v>
      </c>
      <c r="N167" s="142">
        <v>1099</v>
      </c>
      <c r="O167" s="142">
        <v>149</v>
      </c>
      <c r="P167" s="142">
        <v>150</v>
      </c>
      <c r="Q167" s="142">
        <v>149.94999999999999</v>
      </c>
      <c r="R167" s="142">
        <v>190</v>
      </c>
      <c r="S167" s="142">
        <v>129</v>
      </c>
      <c r="T167" s="142">
        <v>169</v>
      </c>
    </row>
    <row r="168" spans="1:20">
      <c r="A168" s="140">
        <v>852051</v>
      </c>
      <c r="B168" t="s">
        <v>159</v>
      </c>
      <c r="C168" s="142">
        <v>400</v>
      </c>
      <c r="D168" s="142">
        <v>400</v>
      </c>
      <c r="E168" s="142">
        <v>300</v>
      </c>
      <c r="F168" s="142">
        <v>40</v>
      </c>
      <c r="G168" s="142">
        <v>40</v>
      </c>
      <c r="H168" s="142">
        <v>40</v>
      </c>
      <c r="I168" s="142">
        <v>50</v>
      </c>
      <c r="J168" s="142">
        <v>35</v>
      </c>
      <c r="K168" s="142">
        <v>45</v>
      </c>
      <c r="L168" s="142">
        <v>799</v>
      </c>
      <c r="M168" s="142">
        <v>799</v>
      </c>
      <c r="N168" s="142">
        <v>599</v>
      </c>
      <c r="O168" s="142">
        <v>79</v>
      </c>
      <c r="P168" s="142">
        <v>80</v>
      </c>
      <c r="Q168" s="142">
        <v>79.95</v>
      </c>
      <c r="R168" s="142">
        <v>100</v>
      </c>
      <c r="S168" s="142">
        <v>69</v>
      </c>
      <c r="T168" s="142">
        <v>89</v>
      </c>
    </row>
    <row r="169" spans="1:20">
      <c r="A169" s="140">
        <v>852052</v>
      </c>
      <c r="B169" t="s">
        <v>212</v>
      </c>
      <c r="C169" s="142">
        <v>500</v>
      </c>
      <c r="D169" s="142">
        <v>500</v>
      </c>
      <c r="E169" s="142">
        <v>375</v>
      </c>
      <c r="F169" s="142">
        <v>50</v>
      </c>
      <c r="G169" s="142">
        <v>50</v>
      </c>
      <c r="H169" s="142">
        <v>50</v>
      </c>
      <c r="I169" s="142">
        <v>65</v>
      </c>
      <c r="J169" s="142">
        <v>45</v>
      </c>
      <c r="K169" s="142">
        <v>55</v>
      </c>
      <c r="L169" s="142">
        <v>999</v>
      </c>
      <c r="M169" s="142">
        <v>999</v>
      </c>
      <c r="N169" s="142">
        <v>749</v>
      </c>
      <c r="O169" s="142">
        <v>99</v>
      </c>
      <c r="P169" s="142">
        <v>100</v>
      </c>
      <c r="Q169" s="142">
        <v>99.95</v>
      </c>
      <c r="R169" s="142">
        <v>130</v>
      </c>
      <c r="S169" s="142">
        <v>89</v>
      </c>
      <c r="T169" s="142">
        <v>109</v>
      </c>
    </row>
    <row r="170" spans="1:20">
      <c r="A170" s="140">
        <v>852053</v>
      </c>
      <c r="B170" t="s">
        <v>213</v>
      </c>
      <c r="C170" s="142">
        <v>750</v>
      </c>
      <c r="D170" s="142">
        <v>750</v>
      </c>
      <c r="E170" s="142">
        <v>550</v>
      </c>
      <c r="F170" s="142">
        <v>75</v>
      </c>
      <c r="G170" s="142">
        <v>75</v>
      </c>
      <c r="H170" s="142">
        <v>75</v>
      </c>
      <c r="I170" s="142">
        <v>95</v>
      </c>
      <c r="J170" s="142">
        <v>65</v>
      </c>
      <c r="K170" s="142">
        <v>85</v>
      </c>
      <c r="L170" s="142">
        <v>1499</v>
      </c>
      <c r="M170" s="142">
        <v>1499</v>
      </c>
      <c r="N170" s="142">
        <v>1099</v>
      </c>
      <c r="O170" s="142">
        <v>149</v>
      </c>
      <c r="P170" s="142">
        <v>150</v>
      </c>
      <c r="Q170" s="142">
        <v>149.94999999999999</v>
      </c>
      <c r="R170" s="142">
        <v>190</v>
      </c>
      <c r="S170" s="142">
        <v>129</v>
      </c>
      <c r="T170" s="142">
        <v>169</v>
      </c>
    </row>
    <row r="171" spans="1:20">
      <c r="A171" s="140">
        <v>852058</v>
      </c>
      <c r="B171" t="s">
        <v>373</v>
      </c>
      <c r="C171" s="142">
        <v>600</v>
      </c>
      <c r="D171" s="142">
        <v>600</v>
      </c>
      <c r="E171" s="142">
        <v>450</v>
      </c>
      <c r="F171" s="142">
        <v>60</v>
      </c>
      <c r="G171" s="142">
        <v>60</v>
      </c>
      <c r="H171" s="142">
        <v>60</v>
      </c>
      <c r="I171" s="142">
        <v>75</v>
      </c>
      <c r="J171" s="142">
        <v>55</v>
      </c>
      <c r="K171" s="142">
        <v>65</v>
      </c>
      <c r="L171" s="142">
        <v>1199</v>
      </c>
      <c r="M171" s="142">
        <v>1199</v>
      </c>
      <c r="N171" s="142">
        <v>899</v>
      </c>
      <c r="O171" s="142">
        <v>119</v>
      </c>
      <c r="P171" s="142">
        <v>120</v>
      </c>
      <c r="Q171" s="142">
        <v>119.95</v>
      </c>
      <c r="R171" s="142">
        <v>150</v>
      </c>
      <c r="S171" s="142">
        <v>109</v>
      </c>
      <c r="T171" s="142">
        <v>129</v>
      </c>
    </row>
    <row r="172" spans="1:20">
      <c r="A172" s="140">
        <v>852059</v>
      </c>
      <c r="B172" t="s">
        <v>374</v>
      </c>
      <c r="C172" s="142">
        <v>600</v>
      </c>
      <c r="D172" s="142">
        <v>600</v>
      </c>
      <c r="E172" s="142">
        <v>450</v>
      </c>
      <c r="F172" s="142">
        <v>60</v>
      </c>
      <c r="G172" s="142">
        <v>60</v>
      </c>
      <c r="H172" s="142">
        <v>60</v>
      </c>
      <c r="I172" s="142">
        <v>75</v>
      </c>
      <c r="J172" s="142">
        <v>55</v>
      </c>
      <c r="K172" s="142">
        <v>65</v>
      </c>
      <c r="L172" s="142">
        <v>1199</v>
      </c>
      <c r="M172" s="142">
        <v>1199</v>
      </c>
      <c r="N172" s="142">
        <v>899</v>
      </c>
      <c r="O172" s="142">
        <v>119</v>
      </c>
      <c r="P172" s="142">
        <v>120</v>
      </c>
      <c r="Q172" s="142">
        <v>119.95</v>
      </c>
      <c r="R172" s="142">
        <v>150</v>
      </c>
      <c r="S172" s="142">
        <v>109</v>
      </c>
      <c r="T172" s="142">
        <v>129</v>
      </c>
    </row>
    <row r="173" spans="1:20">
      <c r="A173" s="140">
        <v>852070</v>
      </c>
      <c r="B173" t="s">
        <v>1352</v>
      </c>
      <c r="C173" s="142">
        <v>850</v>
      </c>
      <c r="D173" s="142">
        <v>850</v>
      </c>
      <c r="E173" s="142">
        <v>625</v>
      </c>
      <c r="F173" s="142">
        <v>85</v>
      </c>
      <c r="G173" s="142">
        <v>85</v>
      </c>
      <c r="H173" s="142">
        <v>85</v>
      </c>
      <c r="I173" s="142">
        <v>105</v>
      </c>
      <c r="J173" s="142">
        <v>75</v>
      </c>
      <c r="K173" s="142">
        <v>95</v>
      </c>
      <c r="L173" s="142">
        <v>1699</v>
      </c>
      <c r="M173" s="142">
        <v>1699</v>
      </c>
      <c r="N173" s="142">
        <v>1249</v>
      </c>
      <c r="O173" s="142">
        <v>169</v>
      </c>
      <c r="P173" s="142">
        <v>170</v>
      </c>
      <c r="Q173" s="142">
        <v>169.95</v>
      </c>
      <c r="R173" s="142">
        <v>210</v>
      </c>
      <c r="S173" s="142">
        <v>149</v>
      </c>
      <c r="T173" s="142">
        <v>189</v>
      </c>
    </row>
    <row r="174" spans="1:20">
      <c r="A174" s="140">
        <v>852071</v>
      </c>
      <c r="B174" t="s">
        <v>1353</v>
      </c>
      <c r="C174" s="142">
        <v>650</v>
      </c>
      <c r="D174" s="142">
        <v>650</v>
      </c>
      <c r="E174" s="142">
        <v>475</v>
      </c>
      <c r="F174" s="142">
        <v>65</v>
      </c>
      <c r="G174" s="142">
        <v>65</v>
      </c>
      <c r="H174" s="142">
        <v>65</v>
      </c>
      <c r="I174" s="142">
        <v>80</v>
      </c>
      <c r="J174" s="142">
        <v>60</v>
      </c>
      <c r="K174" s="142">
        <v>70</v>
      </c>
      <c r="L174" s="142">
        <v>1299</v>
      </c>
      <c r="M174" s="142">
        <v>1299</v>
      </c>
      <c r="N174" s="142">
        <v>949</v>
      </c>
      <c r="O174" s="142">
        <v>129</v>
      </c>
      <c r="P174" s="142">
        <v>130</v>
      </c>
      <c r="Q174" s="142">
        <v>129.94999999999999</v>
      </c>
      <c r="R174" s="142">
        <v>160</v>
      </c>
      <c r="S174" s="142">
        <v>119</v>
      </c>
      <c r="T174" s="142">
        <v>139</v>
      </c>
    </row>
    <row r="175" spans="1:20">
      <c r="A175" s="140">
        <v>852072</v>
      </c>
      <c r="B175" t="s">
        <v>1354</v>
      </c>
      <c r="C175" s="142">
        <v>1000</v>
      </c>
      <c r="D175" s="142">
        <v>1000</v>
      </c>
      <c r="E175" s="142">
        <v>750</v>
      </c>
      <c r="F175" s="142">
        <v>100</v>
      </c>
      <c r="G175" s="142">
        <v>100</v>
      </c>
      <c r="H175" s="142">
        <v>100</v>
      </c>
      <c r="I175" s="142">
        <v>125</v>
      </c>
      <c r="J175" s="142">
        <v>90</v>
      </c>
      <c r="K175" s="142">
        <v>110</v>
      </c>
      <c r="L175" s="142">
        <v>1999</v>
      </c>
      <c r="M175" s="142">
        <v>1999</v>
      </c>
      <c r="N175" s="142">
        <v>1499</v>
      </c>
      <c r="O175" s="142">
        <v>199</v>
      </c>
      <c r="P175" s="142">
        <v>200</v>
      </c>
      <c r="Q175" s="142">
        <v>199.95</v>
      </c>
      <c r="R175" s="142">
        <v>250</v>
      </c>
      <c r="S175" s="142">
        <v>179</v>
      </c>
      <c r="T175" s="142">
        <v>219</v>
      </c>
    </row>
    <row r="176" spans="1:20">
      <c r="A176" s="140">
        <v>852073</v>
      </c>
      <c r="B176" t="s">
        <v>1386</v>
      </c>
      <c r="C176" s="142">
        <v>1100</v>
      </c>
      <c r="D176" s="142">
        <v>1100</v>
      </c>
      <c r="E176" s="142">
        <v>825</v>
      </c>
      <c r="F176" s="142">
        <v>110</v>
      </c>
      <c r="G176" s="142">
        <v>110</v>
      </c>
      <c r="H176" s="142">
        <v>110</v>
      </c>
      <c r="I176" s="142">
        <v>140</v>
      </c>
      <c r="J176" s="142">
        <v>100</v>
      </c>
      <c r="K176" s="142">
        <v>125</v>
      </c>
      <c r="L176" s="142">
        <v>2199</v>
      </c>
      <c r="M176" s="142">
        <v>2199</v>
      </c>
      <c r="N176" s="142">
        <v>1649</v>
      </c>
      <c r="O176" s="142">
        <v>219</v>
      </c>
      <c r="P176" s="142">
        <v>220</v>
      </c>
      <c r="Q176" s="142">
        <v>219.95</v>
      </c>
      <c r="R176" s="142">
        <v>280</v>
      </c>
      <c r="S176" s="142">
        <v>199</v>
      </c>
      <c r="T176" s="142">
        <v>249</v>
      </c>
    </row>
    <row r="177" spans="1:20">
      <c r="A177" s="140">
        <v>852074</v>
      </c>
      <c r="B177" t="s">
        <v>1387</v>
      </c>
      <c r="C177" s="142">
        <v>900</v>
      </c>
      <c r="D177" s="142">
        <v>900</v>
      </c>
      <c r="E177" s="142">
        <v>675</v>
      </c>
      <c r="F177" s="142">
        <v>90</v>
      </c>
      <c r="G177" s="142">
        <v>90</v>
      </c>
      <c r="H177" s="142">
        <v>90</v>
      </c>
      <c r="I177" s="142">
        <v>115</v>
      </c>
      <c r="J177" s="142">
        <v>80</v>
      </c>
      <c r="K177" s="142">
        <v>100</v>
      </c>
      <c r="L177" s="142">
        <v>1799</v>
      </c>
      <c r="M177" s="142">
        <v>1799</v>
      </c>
      <c r="N177" s="142">
        <v>1349</v>
      </c>
      <c r="O177" s="142">
        <v>179</v>
      </c>
      <c r="P177" s="142">
        <v>180</v>
      </c>
      <c r="Q177" s="142">
        <v>179.95</v>
      </c>
      <c r="R177" s="142">
        <v>230</v>
      </c>
      <c r="S177" s="142">
        <v>159</v>
      </c>
      <c r="T177" s="142">
        <v>199</v>
      </c>
    </row>
    <row r="178" spans="1:20">
      <c r="A178" s="140">
        <v>852075</v>
      </c>
      <c r="B178" t="s">
        <v>1388</v>
      </c>
      <c r="C178" s="142">
        <v>1300</v>
      </c>
      <c r="D178" s="142">
        <v>1300</v>
      </c>
      <c r="E178" s="142">
        <v>975</v>
      </c>
      <c r="F178" s="142">
        <v>130</v>
      </c>
      <c r="G178" s="142">
        <v>130</v>
      </c>
      <c r="H178" s="142">
        <v>130</v>
      </c>
      <c r="I178" s="142">
        <v>165</v>
      </c>
      <c r="J178" s="142">
        <v>115</v>
      </c>
      <c r="K178" s="142">
        <v>145</v>
      </c>
      <c r="L178" s="142">
        <v>2599</v>
      </c>
      <c r="M178" s="142">
        <v>2599</v>
      </c>
      <c r="N178" s="142">
        <v>1949</v>
      </c>
      <c r="O178" s="142">
        <v>259</v>
      </c>
      <c r="P178" s="142">
        <v>260</v>
      </c>
      <c r="Q178" s="142">
        <v>259.95</v>
      </c>
      <c r="R178" s="142">
        <v>330</v>
      </c>
      <c r="S178" s="142">
        <v>229</v>
      </c>
      <c r="T178" s="142">
        <v>289</v>
      </c>
    </row>
    <row r="179" spans="1:20">
      <c r="A179" s="140">
        <v>852076</v>
      </c>
      <c r="B179" t="s">
        <v>1355</v>
      </c>
      <c r="C179" s="142">
        <v>500</v>
      </c>
      <c r="D179" s="142">
        <v>500</v>
      </c>
      <c r="E179" s="142">
        <v>375</v>
      </c>
      <c r="F179" s="142">
        <v>50</v>
      </c>
      <c r="G179" s="142">
        <v>50</v>
      </c>
      <c r="H179" s="142">
        <v>50</v>
      </c>
      <c r="I179" s="142">
        <v>65</v>
      </c>
      <c r="J179" s="142">
        <v>45</v>
      </c>
      <c r="K179" s="142">
        <v>55</v>
      </c>
      <c r="L179" s="142">
        <v>999</v>
      </c>
      <c r="M179" s="142">
        <v>999</v>
      </c>
      <c r="N179" s="142">
        <v>749</v>
      </c>
      <c r="O179" s="142">
        <v>99</v>
      </c>
      <c r="P179" s="142">
        <v>100</v>
      </c>
      <c r="Q179" s="142">
        <v>99.95</v>
      </c>
      <c r="R179" s="142">
        <v>130</v>
      </c>
      <c r="S179" s="142">
        <v>89</v>
      </c>
      <c r="T179" s="142">
        <v>109</v>
      </c>
    </row>
    <row r="180" spans="1:20">
      <c r="A180" s="140">
        <v>852077</v>
      </c>
      <c r="B180" t="s">
        <v>1356</v>
      </c>
      <c r="C180" s="142">
        <v>650</v>
      </c>
      <c r="D180" s="142">
        <v>650</v>
      </c>
      <c r="E180" s="142">
        <v>475</v>
      </c>
      <c r="F180" s="142">
        <v>65</v>
      </c>
      <c r="G180" s="142">
        <v>65</v>
      </c>
      <c r="H180" s="142">
        <v>65</v>
      </c>
      <c r="I180" s="142">
        <v>80</v>
      </c>
      <c r="J180" s="142">
        <v>60</v>
      </c>
      <c r="K180" s="142">
        <v>70</v>
      </c>
      <c r="L180" s="142">
        <v>1299</v>
      </c>
      <c r="M180" s="142">
        <v>1299</v>
      </c>
      <c r="N180" s="142">
        <v>949</v>
      </c>
      <c r="O180" s="142">
        <v>129</v>
      </c>
      <c r="P180" s="142">
        <v>130</v>
      </c>
      <c r="Q180" s="142">
        <v>129.94999999999999</v>
      </c>
      <c r="R180" s="142">
        <v>160</v>
      </c>
      <c r="S180" s="142">
        <v>119</v>
      </c>
      <c r="T180" s="142">
        <v>139</v>
      </c>
    </row>
    <row r="181" spans="1:20">
      <c r="A181" s="140">
        <v>852078</v>
      </c>
      <c r="B181" t="s">
        <v>1357</v>
      </c>
      <c r="C181" s="142">
        <v>400</v>
      </c>
      <c r="D181" s="142">
        <v>400</v>
      </c>
      <c r="E181" s="142">
        <v>300</v>
      </c>
      <c r="F181" s="142">
        <v>40</v>
      </c>
      <c r="G181" s="142">
        <v>40</v>
      </c>
      <c r="H181" s="142">
        <v>40</v>
      </c>
      <c r="I181" s="142">
        <v>50</v>
      </c>
      <c r="J181" s="142">
        <v>35</v>
      </c>
      <c r="K181" s="142">
        <v>45</v>
      </c>
      <c r="L181" s="142">
        <v>799</v>
      </c>
      <c r="M181" s="142">
        <v>799</v>
      </c>
      <c r="N181" s="142">
        <v>599</v>
      </c>
      <c r="O181" s="142">
        <v>79</v>
      </c>
      <c r="P181" s="142">
        <v>80</v>
      </c>
      <c r="Q181" s="142">
        <v>79.95</v>
      </c>
      <c r="R181" s="142">
        <v>100</v>
      </c>
      <c r="S181" s="142">
        <v>69</v>
      </c>
      <c r="T181" s="142">
        <v>89</v>
      </c>
    </row>
    <row r="182" spans="1:20">
      <c r="A182" s="140">
        <v>852079</v>
      </c>
      <c r="B182" t="s">
        <v>1389</v>
      </c>
      <c r="C182" s="142">
        <v>700</v>
      </c>
      <c r="D182" s="142">
        <v>700</v>
      </c>
      <c r="E182" s="142">
        <v>525</v>
      </c>
      <c r="F182" s="142">
        <v>70</v>
      </c>
      <c r="G182" s="142">
        <v>70</v>
      </c>
      <c r="H182" s="142">
        <v>70</v>
      </c>
      <c r="I182" s="142">
        <v>90</v>
      </c>
      <c r="J182" s="142">
        <v>65</v>
      </c>
      <c r="K182" s="142">
        <v>80</v>
      </c>
      <c r="L182" s="142">
        <v>1399</v>
      </c>
      <c r="M182" s="142">
        <v>1399</v>
      </c>
      <c r="N182" s="142">
        <v>1049</v>
      </c>
      <c r="O182" s="142">
        <v>139</v>
      </c>
      <c r="P182" s="142">
        <v>140</v>
      </c>
      <c r="Q182" s="142">
        <v>139.94999999999999</v>
      </c>
      <c r="R182" s="142">
        <v>180</v>
      </c>
      <c r="S182" s="142">
        <v>129</v>
      </c>
      <c r="T182" s="142">
        <v>159</v>
      </c>
    </row>
    <row r="183" spans="1:20">
      <c r="A183" s="140">
        <v>852080</v>
      </c>
      <c r="B183" t="s">
        <v>1390</v>
      </c>
      <c r="C183" s="142">
        <v>850</v>
      </c>
      <c r="D183" s="142">
        <v>850</v>
      </c>
      <c r="E183" s="142">
        <v>625</v>
      </c>
      <c r="F183" s="142">
        <v>85</v>
      </c>
      <c r="G183" s="142">
        <v>85</v>
      </c>
      <c r="H183" s="142">
        <v>85</v>
      </c>
      <c r="I183" s="142">
        <v>105</v>
      </c>
      <c r="J183" s="142">
        <v>75</v>
      </c>
      <c r="K183" s="142">
        <v>95</v>
      </c>
      <c r="L183" s="142">
        <v>1699</v>
      </c>
      <c r="M183" s="142">
        <v>1699</v>
      </c>
      <c r="N183" s="142">
        <v>1249</v>
      </c>
      <c r="O183" s="142">
        <v>169</v>
      </c>
      <c r="P183" s="142">
        <v>170</v>
      </c>
      <c r="Q183" s="142">
        <v>169.95</v>
      </c>
      <c r="R183" s="142">
        <v>210</v>
      </c>
      <c r="S183" s="142">
        <v>149</v>
      </c>
      <c r="T183" s="142">
        <v>189</v>
      </c>
    </row>
    <row r="184" spans="1:20">
      <c r="A184" s="140">
        <v>852081</v>
      </c>
      <c r="B184" t="s">
        <v>1391</v>
      </c>
      <c r="C184" s="142">
        <v>600</v>
      </c>
      <c r="D184" s="142">
        <v>600</v>
      </c>
      <c r="E184" s="142">
        <v>450</v>
      </c>
      <c r="F184" s="142">
        <v>60</v>
      </c>
      <c r="G184" s="142">
        <v>60</v>
      </c>
      <c r="H184" s="142">
        <v>60</v>
      </c>
      <c r="I184" s="142">
        <v>75</v>
      </c>
      <c r="J184" s="142">
        <v>55</v>
      </c>
      <c r="K184" s="142">
        <v>65</v>
      </c>
      <c r="L184" s="142">
        <v>1199</v>
      </c>
      <c r="M184" s="142">
        <v>1199</v>
      </c>
      <c r="N184" s="142">
        <v>899</v>
      </c>
      <c r="O184" s="142">
        <v>119</v>
      </c>
      <c r="P184" s="142">
        <v>120</v>
      </c>
      <c r="Q184" s="142">
        <v>119.95</v>
      </c>
      <c r="R184" s="142">
        <v>150</v>
      </c>
      <c r="S184" s="142">
        <v>109</v>
      </c>
      <c r="T184" s="142">
        <v>129</v>
      </c>
    </row>
    <row r="185" spans="1:20">
      <c r="A185" s="140">
        <v>852082</v>
      </c>
      <c r="B185" t="s">
        <v>1358</v>
      </c>
      <c r="C185" s="142">
        <v>600</v>
      </c>
      <c r="D185" s="142">
        <v>600</v>
      </c>
      <c r="E185" s="142">
        <v>450</v>
      </c>
      <c r="F185" s="142">
        <v>60</v>
      </c>
      <c r="G185" s="142">
        <v>60</v>
      </c>
      <c r="H185" s="142">
        <v>60</v>
      </c>
      <c r="I185" s="142">
        <v>75</v>
      </c>
      <c r="J185" s="142">
        <v>55</v>
      </c>
      <c r="K185" s="142">
        <v>65</v>
      </c>
      <c r="L185" s="142">
        <v>1199</v>
      </c>
      <c r="M185" s="142">
        <v>1199</v>
      </c>
      <c r="N185" s="142">
        <v>899</v>
      </c>
      <c r="O185" s="142">
        <v>119</v>
      </c>
      <c r="P185" s="142">
        <v>120</v>
      </c>
      <c r="Q185" s="142">
        <v>119.95</v>
      </c>
      <c r="R185" s="142">
        <v>150</v>
      </c>
      <c r="S185" s="142">
        <v>109</v>
      </c>
      <c r="T185" s="142">
        <v>129</v>
      </c>
    </row>
    <row r="186" spans="1:20">
      <c r="A186" s="140">
        <v>852083</v>
      </c>
      <c r="B186" t="s">
        <v>1359</v>
      </c>
      <c r="C186" s="142">
        <v>600</v>
      </c>
      <c r="D186" s="142">
        <v>600</v>
      </c>
      <c r="E186" s="142">
        <v>450</v>
      </c>
      <c r="F186" s="142">
        <v>60</v>
      </c>
      <c r="G186" s="142">
        <v>60</v>
      </c>
      <c r="H186" s="142">
        <v>60</v>
      </c>
      <c r="I186" s="142">
        <v>75</v>
      </c>
      <c r="J186" s="142">
        <v>55</v>
      </c>
      <c r="K186" s="142">
        <v>65</v>
      </c>
      <c r="L186" s="142">
        <v>1199</v>
      </c>
      <c r="M186" s="142">
        <v>1199</v>
      </c>
      <c r="N186" s="142">
        <v>899</v>
      </c>
      <c r="O186" s="142">
        <v>119</v>
      </c>
      <c r="P186" s="142">
        <v>120</v>
      </c>
      <c r="Q186" s="142">
        <v>119.95</v>
      </c>
      <c r="R186" s="142">
        <v>150</v>
      </c>
      <c r="S186" s="142">
        <v>109</v>
      </c>
      <c r="T186" s="142">
        <v>129</v>
      </c>
    </row>
    <row r="187" spans="1:20">
      <c r="A187" s="140">
        <v>852084</v>
      </c>
      <c r="B187" t="s">
        <v>1360</v>
      </c>
      <c r="C187" s="142">
        <v>650</v>
      </c>
      <c r="D187" s="142">
        <v>650</v>
      </c>
      <c r="E187" s="142">
        <v>475</v>
      </c>
      <c r="F187" s="142">
        <v>65</v>
      </c>
      <c r="G187" s="142">
        <v>65</v>
      </c>
      <c r="H187" s="142">
        <v>65</v>
      </c>
      <c r="I187" s="142">
        <v>80</v>
      </c>
      <c r="J187" s="142">
        <v>60</v>
      </c>
      <c r="K187" s="142">
        <v>70</v>
      </c>
      <c r="L187" s="142">
        <v>1299</v>
      </c>
      <c r="M187" s="142">
        <v>1299</v>
      </c>
      <c r="N187" s="142">
        <v>949</v>
      </c>
      <c r="O187" s="142">
        <v>129</v>
      </c>
      <c r="P187" s="142">
        <v>130</v>
      </c>
      <c r="Q187" s="142">
        <v>129.94999999999999</v>
      </c>
      <c r="R187" s="142">
        <v>160</v>
      </c>
      <c r="S187" s="142">
        <v>119</v>
      </c>
      <c r="T187" s="142">
        <v>139</v>
      </c>
    </row>
    <row r="188" spans="1:20">
      <c r="A188" s="140">
        <v>852086</v>
      </c>
      <c r="B188" t="s">
        <v>2905</v>
      </c>
      <c r="C188" s="142">
        <v>500</v>
      </c>
      <c r="D188" s="142">
        <v>500</v>
      </c>
      <c r="E188" s="142">
        <v>375</v>
      </c>
      <c r="F188" s="142">
        <v>50</v>
      </c>
      <c r="G188" s="142">
        <v>50</v>
      </c>
      <c r="H188" s="142">
        <v>50</v>
      </c>
      <c r="I188" s="142">
        <v>65</v>
      </c>
      <c r="J188" s="142">
        <v>45</v>
      </c>
      <c r="K188" s="142">
        <v>55</v>
      </c>
      <c r="L188" s="142">
        <v>999</v>
      </c>
      <c r="M188" s="142">
        <v>999</v>
      </c>
      <c r="N188" s="142">
        <v>749</v>
      </c>
      <c r="O188" s="142">
        <v>99</v>
      </c>
      <c r="P188" s="142">
        <v>100</v>
      </c>
      <c r="Q188" s="142">
        <v>99.95</v>
      </c>
      <c r="R188" s="142">
        <v>130</v>
      </c>
      <c r="S188" s="142">
        <v>89</v>
      </c>
      <c r="T188" s="142">
        <v>109</v>
      </c>
    </row>
    <row r="189" spans="1:20">
      <c r="A189" s="140">
        <v>852087</v>
      </c>
      <c r="B189" t="s">
        <v>2906</v>
      </c>
      <c r="C189" s="142">
        <v>350</v>
      </c>
      <c r="D189" s="142">
        <v>350</v>
      </c>
      <c r="E189" s="142">
        <v>250</v>
      </c>
      <c r="F189" s="142">
        <v>35</v>
      </c>
      <c r="G189" s="142">
        <v>35</v>
      </c>
      <c r="H189" s="142">
        <v>35</v>
      </c>
      <c r="I189" s="142">
        <v>45</v>
      </c>
      <c r="J189" s="142">
        <v>30</v>
      </c>
      <c r="K189" s="142">
        <v>40</v>
      </c>
      <c r="L189" s="142">
        <v>699</v>
      </c>
      <c r="M189" s="142">
        <v>699</v>
      </c>
      <c r="N189" s="142">
        <v>499</v>
      </c>
      <c r="O189" s="142">
        <v>69</v>
      </c>
      <c r="P189" s="142">
        <v>70</v>
      </c>
      <c r="Q189" s="142">
        <v>69.95</v>
      </c>
      <c r="R189" s="142">
        <v>90</v>
      </c>
      <c r="S189" s="142">
        <v>59</v>
      </c>
      <c r="T189" s="142">
        <v>79</v>
      </c>
    </row>
    <row r="190" spans="1:20">
      <c r="A190" s="140">
        <v>852096</v>
      </c>
      <c r="B190" t="s">
        <v>1463</v>
      </c>
      <c r="C190" s="142">
        <v>700</v>
      </c>
      <c r="D190" s="142">
        <v>700</v>
      </c>
      <c r="E190" s="142">
        <v>525</v>
      </c>
      <c r="F190" s="142">
        <v>70</v>
      </c>
      <c r="G190" s="142">
        <v>70</v>
      </c>
      <c r="H190" s="142">
        <v>70</v>
      </c>
      <c r="I190" s="142">
        <v>90</v>
      </c>
      <c r="J190" s="142">
        <v>65</v>
      </c>
      <c r="K190" s="142">
        <v>80</v>
      </c>
      <c r="L190" s="142">
        <v>1399</v>
      </c>
      <c r="M190" s="142">
        <v>1399</v>
      </c>
      <c r="N190" s="142">
        <v>1049</v>
      </c>
      <c r="O190" s="142">
        <v>139</v>
      </c>
      <c r="P190" s="142">
        <v>140</v>
      </c>
      <c r="Q190" s="142">
        <v>139.94999999999999</v>
      </c>
      <c r="R190" s="142">
        <v>180</v>
      </c>
      <c r="S190" s="142">
        <v>129</v>
      </c>
      <c r="T190" s="142">
        <v>159</v>
      </c>
    </row>
    <row r="191" spans="1:20">
      <c r="A191" s="140">
        <v>852097</v>
      </c>
      <c r="B191" t="s">
        <v>1464</v>
      </c>
      <c r="C191" s="142">
        <v>650</v>
      </c>
      <c r="D191" s="142">
        <v>650</v>
      </c>
      <c r="E191" s="142">
        <v>475</v>
      </c>
      <c r="F191" s="142">
        <v>65</v>
      </c>
      <c r="G191" s="142">
        <v>65</v>
      </c>
      <c r="H191" s="142">
        <v>65</v>
      </c>
      <c r="I191" s="142">
        <v>80</v>
      </c>
      <c r="J191" s="142">
        <v>60</v>
      </c>
      <c r="K191" s="142">
        <v>70</v>
      </c>
      <c r="L191" s="142">
        <v>1299</v>
      </c>
      <c r="M191" s="142">
        <v>1299</v>
      </c>
      <c r="N191" s="142">
        <v>949</v>
      </c>
      <c r="O191" s="142">
        <v>129</v>
      </c>
      <c r="P191" s="142">
        <v>130</v>
      </c>
      <c r="Q191" s="142">
        <v>129.94999999999999</v>
      </c>
      <c r="R191" s="142">
        <v>160</v>
      </c>
      <c r="S191" s="142">
        <v>119</v>
      </c>
      <c r="T191" s="142">
        <v>139</v>
      </c>
    </row>
    <row r="192" spans="1:20">
      <c r="A192" s="140">
        <v>852145</v>
      </c>
      <c r="B192" t="s">
        <v>2907</v>
      </c>
      <c r="C192" s="142">
        <v>500</v>
      </c>
      <c r="D192" s="142">
        <v>500</v>
      </c>
      <c r="E192" s="142">
        <v>375</v>
      </c>
      <c r="F192" s="142">
        <v>50</v>
      </c>
      <c r="G192" s="142">
        <v>50</v>
      </c>
      <c r="H192" s="142">
        <v>50</v>
      </c>
      <c r="I192" s="142">
        <v>65</v>
      </c>
      <c r="J192" s="142">
        <v>45</v>
      </c>
      <c r="K192" s="142">
        <v>55</v>
      </c>
      <c r="L192" s="142">
        <v>999</v>
      </c>
      <c r="M192" s="142">
        <v>999</v>
      </c>
      <c r="N192" s="142">
        <v>749</v>
      </c>
      <c r="O192" s="142">
        <v>99</v>
      </c>
      <c r="P192" s="142">
        <v>100</v>
      </c>
      <c r="Q192" s="142">
        <v>0</v>
      </c>
      <c r="R192" s="142">
        <v>130</v>
      </c>
      <c r="S192" s="142">
        <v>89</v>
      </c>
      <c r="T192" s="142">
        <v>109</v>
      </c>
    </row>
    <row r="193" spans="1:20">
      <c r="A193" s="140">
        <v>852146</v>
      </c>
      <c r="B193" t="s">
        <v>1719</v>
      </c>
      <c r="C193" s="142">
        <v>600</v>
      </c>
      <c r="D193" s="142">
        <v>600</v>
      </c>
      <c r="E193" s="142">
        <v>450</v>
      </c>
      <c r="F193" s="142">
        <v>60</v>
      </c>
      <c r="G193" s="142">
        <v>60</v>
      </c>
      <c r="H193" s="142">
        <v>60</v>
      </c>
      <c r="I193" s="142">
        <v>75</v>
      </c>
      <c r="J193" s="142">
        <v>55</v>
      </c>
      <c r="K193" s="142">
        <v>65</v>
      </c>
      <c r="L193" s="142">
        <v>1199</v>
      </c>
      <c r="M193" s="142">
        <v>1199</v>
      </c>
      <c r="N193" s="142">
        <v>899</v>
      </c>
      <c r="O193" s="142">
        <v>119</v>
      </c>
      <c r="P193" s="142">
        <v>120</v>
      </c>
      <c r="Q193" s="142">
        <v>0</v>
      </c>
      <c r="R193" s="142">
        <v>150</v>
      </c>
      <c r="S193" s="142">
        <v>109</v>
      </c>
      <c r="T193" s="142">
        <v>129</v>
      </c>
    </row>
    <row r="194" spans="1:20">
      <c r="A194" s="140">
        <v>852147</v>
      </c>
      <c r="B194" t="s">
        <v>1723</v>
      </c>
      <c r="C194" s="142">
        <v>300</v>
      </c>
      <c r="D194" s="142">
        <v>300</v>
      </c>
      <c r="E194" s="142">
        <v>225</v>
      </c>
      <c r="F194" s="142">
        <v>30</v>
      </c>
      <c r="G194" s="142">
        <v>30</v>
      </c>
      <c r="H194" s="142">
        <v>30</v>
      </c>
      <c r="I194" s="142">
        <v>40</v>
      </c>
      <c r="J194" s="142">
        <v>24.5</v>
      </c>
      <c r="K194" s="142">
        <v>35</v>
      </c>
      <c r="L194" s="142">
        <v>599</v>
      </c>
      <c r="M194" s="142">
        <v>599</v>
      </c>
      <c r="N194" s="142">
        <v>449</v>
      </c>
      <c r="O194" s="142">
        <v>59</v>
      </c>
      <c r="P194" s="142">
        <v>60</v>
      </c>
      <c r="Q194" s="142">
        <v>0</v>
      </c>
      <c r="R194" s="142">
        <v>80</v>
      </c>
      <c r="S194" s="142">
        <v>49</v>
      </c>
      <c r="T194" s="142">
        <v>69</v>
      </c>
    </row>
    <row r="195" spans="1:20">
      <c r="A195" s="140">
        <v>852148</v>
      </c>
      <c r="B195" t="s">
        <v>1724</v>
      </c>
      <c r="C195" s="142">
        <v>400</v>
      </c>
      <c r="D195" s="142">
        <v>400</v>
      </c>
      <c r="E195" s="142">
        <v>300</v>
      </c>
      <c r="F195" s="142">
        <v>40</v>
      </c>
      <c r="G195" s="142">
        <v>40</v>
      </c>
      <c r="H195" s="142">
        <v>40</v>
      </c>
      <c r="I195" s="142">
        <v>50</v>
      </c>
      <c r="J195" s="142">
        <v>35</v>
      </c>
      <c r="K195" s="142">
        <v>45</v>
      </c>
      <c r="L195" s="142">
        <v>799</v>
      </c>
      <c r="M195" s="142">
        <v>799</v>
      </c>
      <c r="N195" s="142">
        <v>599</v>
      </c>
      <c r="O195" s="142">
        <v>79</v>
      </c>
      <c r="P195" s="142">
        <v>80</v>
      </c>
      <c r="Q195" s="142">
        <v>0</v>
      </c>
      <c r="R195" s="142">
        <v>100</v>
      </c>
      <c r="S195" s="142">
        <v>69</v>
      </c>
      <c r="T195" s="142">
        <v>89</v>
      </c>
    </row>
    <row r="196" spans="1:20">
      <c r="A196" s="140">
        <v>860000</v>
      </c>
      <c r="B196" t="s">
        <v>1725</v>
      </c>
      <c r="C196" s="142">
        <v>450</v>
      </c>
      <c r="D196" s="142">
        <v>450</v>
      </c>
      <c r="E196" s="142">
        <v>325</v>
      </c>
      <c r="F196" s="142">
        <v>45</v>
      </c>
      <c r="G196" s="142">
        <v>45</v>
      </c>
      <c r="H196" s="142">
        <v>45</v>
      </c>
      <c r="I196" s="142">
        <v>55</v>
      </c>
      <c r="J196" s="142">
        <v>40</v>
      </c>
      <c r="K196" s="142">
        <v>50</v>
      </c>
      <c r="L196" s="142">
        <v>899</v>
      </c>
      <c r="M196" s="142">
        <v>899</v>
      </c>
      <c r="N196" s="142">
        <v>649</v>
      </c>
      <c r="O196" s="142">
        <v>89</v>
      </c>
      <c r="P196" s="142">
        <v>90</v>
      </c>
      <c r="Q196" s="142">
        <v>0</v>
      </c>
      <c r="R196" s="142">
        <v>110</v>
      </c>
      <c r="S196" s="142">
        <v>79</v>
      </c>
      <c r="T196" s="142">
        <v>99</v>
      </c>
    </row>
    <row r="197" spans="1:20">
      <c r="A197" s="140">
        <v>860001</v>
      </c>
      <c r="B197" t="s">
        <v>1726</v>
      </c>
      <c r="C197" s="142">
        <v>450</v>
      </c>
      <c r="D197" s="142">
        <v>450</v>
      </c>
      <c r="E197" s="142">
        <v>325</v>
      </c>
      <c r="F197" s="142">
        <v>45</v>
      </c>
      <c r="G197" s="142">
        <v>45</v>
      </c>
      <c r="H197" s="142">
        <v>45</v>
      </c>
      <c r="I197" s="142">
        <v>55</v>
      </c>
      <c r="J197" s="142">
        <v>40</v>
      </c>
      <c r="K197" s="142">
        <v>50</v>
      </c>
      <c r="L197" s="142">
        <v>899</v>
      </c>
      <c r="M197" s="142">
        <v>899</v>
      </c>
      <c r="N197" s="142">
        <v>649</v>
      </c>
      <c r="O197" s="142">
        <v>89</v>
      </c>
      <c r="P197" s="142">
        <v>90</v>
      </c>
      <c r="Q197" s="142">
        <v>0</v>
      </c>
      <c r="R197" s="142">
        <v>110</v>
      </c>
      <c r="S197" s="142">
        <v>79</v>
      </c>
      <c r="T197" s="142">
        <v>99</v>
      </c>
    </row>
    <row r="198" spans="1:20">
      <c r="A198" s="140">
        <v>860002</v>
      </c>
      <c r="B198" t="s">
        <v>1727</v>
      </c>
      <c r="C198" s="142">
        <v>650</v>
      </c>
      <c r="D198" s="142">
        <v>650</v>
      </c>
      <c r="E198" s="142">
        <v>475</v>
      </c>
      <c r="F198" s="142">
        <v>65</v>
      </c>
      <c r="G198" s="142">
        <v>65</v>
      </c>
      <c r="H198" s="142">
        <v>65</v>
      </c>
      <c r="I198" s="142">
        <v>80</v>
      </c>
      <c r="J198" s="142">
        <v>60</v>
      </c>
      <c r="K198" s="142">
        <v>70</v>
      </c>
      <c r="L198" s="142">
        <v>1299</v>
      </c>
      <c r="M198" s="142">
        <v>1299</v>
      </c>
      <c r="N198" s="142">
        <v>949</v>
      </c>
      <c r="O198" s="142">
        <v>129</v>
      </c>
      <c r="P198" s="142">
        <v>130</v>
      </c>
      <c r="Q198" s="142">
        <v>0</v>
      </c>
      <c r="R198" s="142">
        <v>160</v>
      </c>
      <c r="S198" s="142">
        <v>119</v>
      </c>
      <c r="T198" s="142">
        <v>139</v>
      </c>
    </row>
    <row r="199" spans="1:20">
      <c r="A199" s="140">
        <v>860003</v>
      </c>
      <c r="B199" t="s">
        <v>1728</v>
      </c>
      <c r="C199" s="142">
        <v>800</v>
      </c>
      <c r="D199" s="142">
        <v>800</v>
      </c>
      <c r="E199" s="142">
        <v>600</v>
      </c>
      <c r="F199" s="142">
        <v>80</v>
      </c>
      <c r="G199" s="142">
        <v>80</v>
      </c>
      <c r="H199" s="142">
        <v>80</v>
      </c>
      <c r="I199" s="142">
        <v>100</v>
      </c>
      <c r="J199" s="142">
        <v>70</v>
      </c>
      <c r="K199" s="142">
        <v>90</v>
      </c>
      <c r="L199" s="142">
        <v>1599</v>
      </c>
      <c r="M199" s="142">
        <v>1599</v>
      </c>
      <c r="N199" s="142">
        <v>1199</v>
      </c>
      <c r="O199" s="142">
        <v>159</v>
      </c>
      <c r="P199" s="142">
        <v>160</v>
      </c>
      <c r="Q199" s="142">
        <v>0</v>
      </c>
      <c r="R199" s="142">
        <v>200</v>
      </c>
      <c r="S199" s="142">
        <v>139</v>
      </c>
      <c r="T199" s="142">
        <v>179</v>
      </c>
    </row>
    <row r="200" spans="1:20">
      <c r="A200" s="140">
        <v>860004</v>
      </c>
      <c r="B200" t="s">
        <v>1729</v>
      </c>
      <c r="C200" s="142">
        <v>350</v>
      </c>
      <c r="D200" s="142">
        <v>350</v>
      </c>
      <c r="E200" s="142">
        <v>250</v>
      </c>
      <c r="F200" s="142">
        <v>35</v>
      </c>
      <c r="G200" s="142">
        <v>35</v>
      </c>
      <c r="H200" s="142">
        <v>35</v>
      </c>
      <c r="I200" s="142">
        <v>45</v>
      </c>
      <c r="J200" s="142">
        <v>30</v>
      </c>
      <c r="K200" s="142">
        <v>40</v>
      </c>
      <c r="L200" s="142">
        <v>699</v>
      </c>
      <c r="M200" s="142">
        <v>699</v>
      </c>
      <c r="N200" s="142">
        <v>499</v>
      </c>
      <c r="O200" s="142">
        <v>69</v>
      </c>
      <c r="P200" s="142">
        <v>70</v>
      </c>
      <c r="Q200" s="142">
        <v>0</v>
      </c>
      <c r="R200" s="142">
        <v>90</v>
      </c>
      <c r="S200" s="142">
        <v>59</v>
      </c>
      <c r="T200" s="142">
        <v>79</v>
      </c>
    </row>
    <row r="201" spans="1:20">
      <c r="A201" s="140">
        <v>860005</v>
      </c>
      <c r="B201" t="s">
        <v>1730</v>
      </c>
      <c r="C201" s="142">
        <v>650</v>
      </c>
      <c r="D201" s="142">
        <v>650</v>
      </c>
      <c r="E201" s="142">
        <v>475</v>
      </c>
      <c r="F201" s="142">
        <v>65</v>
      </c>
      <c r="G201" s="142">
        <v>65</v>
      </c>
      <c r="H201" s="142">
        <v>65</v>
      </c>
      <c r="I201" s="142">
        <v>80</v>
      </c>
      <c r="J201" s="142">
        <v>60</v>
      </c>
      <c r="K201" s="142">
        <v>70</v>
      </c>
      <c r="L201" s="142">
        <v>1299</v>
      </c>
      <c r="M201" s="142">
        <v>1299</v>
      </c>
      <c r="N201" s="142">
        <v>949</v>
      </c>
      <c r="O201" s="142">
        <v>129</v>
      </c>
      <c r="P201" s="142">
        <v>130</v>
      </c>
      <c r="Q201" s="142">
        <v>0</v>
      </c>
      <c r="R201" s="142">
        <v>160</v>
      </c>
      <c r="S201" s="142">
        <v>119</v>
      </c>
      <c r="T201" s="142">
        <v>139</v>
      </c>
    </row>
  </sheetData>
  <autoFilter ref="A2:L2" xr:uid="{F5861652-C934-E447-85CD-C7CCB19D6E04}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F1724"/>
  <sheetViews>
    <sheetView showGridLines="0" workbookViewId="0">
      <selection activeCell="AC516" sqref="AC516"/>
    </sheetView>
  </sheetViews>
  <sheetFormatPr defaultColWidth="11" defaultRowHeight="12.75"/>
  <cols>
    <col min="1" max="1" width="11.5" style="2" customWidth="1"/>
    <col min="2" max="2" width="5" style="2" customWidth="1"/>
    <col min="3" max="3" width="13" style="2" customWidth="1"/>
    <col min="4" max="4" width="11" style="2"/>
    <col min="5" max="5" width="5" style="2" customWidth="1"/>
    <col min="6" max="6" width="11.5" style="2" customWidth="1"/>
    <col min="7" max="8" width="11" style="2"/>
    <col min="9" max="9" width="16.875" style="2" bestFit="1" customWidth="1"/>
    <col min="10" max="16384" width="11" style="2"/>
  </cols>
  <sheetData>
    <row r="1" spans="1:32" s="1" customFormat="1">
      <c r="A1" s="1" t="s">
        <v>38</v>
      </c>
      <c r="C1" s="1" t="s">
        <v>39</v>
      </c>
      <c r="I1" s="1" t="s">
        <v>98</v>
      </c>
    </row>
    <row r="2" spans="1:32" s="1" customFormat="1">
      <c r="A2" s="1" t="s">
        <v>33</v>
      </c>
      <c r="C2" s="1" t="s">
        <v>34</v>
      </c>
      <c r="D2" s="1" t="s">
        <v>35</v>
      </c>
      <c r="F2" s="1" t="s">
        <v>89</v>
      </c>
      <c r="I2" s="87" t="s">
        <v>92</v>
      </c>
    </row>
    <row r="3" spans="1:32">
      <c r="A3" s="2" t="s">
        <v>0</v>
      </c>
      <c r="C3" s="48">
        <v>14</v>
      </c>
      <c r="D3" s="4" t="s">
        <v>14</v>
      </c>
      <c r="F3" s="2">
        <v>202012</v>
      </c>
      <c r="I3" s="87" t="s">
        <v>93</v>
      </c>
    </row>
    <row r="4" spans="1:32">
      <c r="A4" s="2" t="s">
        <v>6</v>
      </c>
      <c r="C4" s="48">
        <v>18</v>
      </c>
      <c r="D4" s="4" t="s">
        <v>102</v>
      </c>
      <c r="F4" s="2">
        <v>202013</v>
      </c>
      <c r="I4" s="87" t="s">
        <v>14</v>
      </c>
    </row>
    <row r="5" spans="1:32">
      <c r="A5" s="2" t="s">
        <v>2</v>
      </c>
      <c r="C5" s="48">
        <v>20</v>
      </c>
      <c r="D5" s="4" t="s">
        <v>50</v>
      </c>
      <c r="F5" s="2">
        <v>202014</v>
      </c>
      <c r="I5" s="87" t="s">
        <v>94</v>
      </c>
    </row>
    <row r="6" spans="1:32">
      <c r="A6" s="2" t="s">
        <v>3</v>
      </c>
      <c r="C6" s="48">
        <v>21</v>
      </c>
      <c r="D6" s="4" t="s">
        <v>51</v>
      </c>
      <c r="F6" s="2">
        <v>202015</v>
      </c>
      <c r="I6" s="87" t="s">
        <v>95</v>
      </c>
    </row>
    <row r="7" spans="1:32">
      <c r="A7" s="2" t="s">
        <v>4</v>
      </c>
      <c r="C7" s="48">
        <v>23</v>
      </c>
      <c r="D7" s="4" t="s">
        <v>52</v>
      </c>
      <c r="F7" s="2">
        <v>202016</v>
      </c>
      <c r="I7" s="87" t="s">
        <v>96</v>
      </c>
    </row>
    <row r="8" spans="1:32">
      <c r="A8" s="2" t="s">
        <v>5</v>
      </c>
      <c r="C8" s="48">
        <v>24</v>
      </c>
      <c r="D8" s="4" t="s">
        <v>53</v>
      </c>
      <c r="F8" s="2">
        <v>202017</v>
      </c>
      <c r="I8" s="87" t="s">
        <v>97</v>
      </c>
    </row>
    <row r="9" spans="1:32">
      <c r="A9" s="2" t="s">
        <v>198</v>
      </c>
      <c r="C9" s="48">
        <v>25</v>
      </c>
      <c r="D9" s="4" t="s">
        <v>54</v>
      </c>
      <c r="F9" s="2">
        <v>202018</v>
      </c>
      <c r="AF9" s="32">
        <v>7048652463425</v>
      </c>
    </row>
    <row r="10" spans="1:32">
      <c r="A10" s="2" t="s">
        <v>199</v>
      </c>
      <c r="C10" s="48">
        <v>26</v>
      </c>
      <c r="D10" s="4" t="s">
        <v>55</v>
      </c>
      <c r="F10" s="2">
        <v>202019</v>
      </c>
      <c r="AF10" s="32">
        <v>7048652194046</v>
      </c>
    </row>
    <row r="11" spans="1:32">
      <c r="C11" s="48">
        <v>27</v>
      </c>
      <c r="D11" s="4" t="s">
        <v>74</v>
      </c>
      <c r="F11" s="2">
        <v>202020</v>
      </c>
      <c r="AF11" s="32">
        <v>7048652194053</v>
      </c>
    </row>
    <row r="12" spans="1:32">
      <c r="C12" s="48">
        <v>29</v>
      </c>
      <c r="D12" s="4" t="s">
        <v>56</v>
      </c>
      <c r="F12" s="2">
        <v>202021</v>
      </c>
      <c r="AF12" s="32">
        <v>7048652194077</v>
      </c>
    </row>
    <row r="13" spans="1:32">
      <c r="A13" s="58"/>
      <c r="C13" s="48">
        <v>55</v>
      </c>
      <c r="D13" s="4" t="s">
        <v>57</v>
      </c>
      <c r="F13" s="2">
        <v>202022</v>
      </c>
      <c r="AF13" s="32">
        <v>7048652194084</v>
      </c>
    </row>
    <row r="14" spans="1:32">
      <c r="C14" s="48">
        <v>57</v>
      </c>
      <c r="D14" s="4" t="s">
        <v>58</v>
      </c>
      <c r="F14" s="2">
        <v>202023</v>
      </c>
      <c r="AF14" s="32">
        <v>7048652281517</v>
      </c>
    </row>
    <row r="15" spans="1:32">
      <c r="C15" s="48">
        <v>70</v>
      </c>
      <c r="D15" s="4" t="s">
        <v>59</v>
      </c>
      <c r="F15" s="2">
        <v>202024</v>
      </c>
      <c r="AF15" s="32">
        <v>7048652281524</v>
      </c>
    </row>
    <row r="16" spans="1:32">
      <c r="C16" s="48">
        <v>90</v>
      </c>
      <c r="D16" s="4" t="s">
        <v>60</v>
      </c>
      <c r="F16" s="2">
        <v>202025</v>
      </c>
      <c r="AF16" s="32">
        <v>7048652281531</v>
      </c>
    </row>
    <row r="17" spans="3:32">
      <c r="C17" s="48">
        <v>18</v>
      </c>
      <c r="D17" s="4" t="s">
        <v>99</v>
      </c>
      <c r="F17" s="2">
        <v>202026</v>
      </c>
      <c r="AF17" s="32">
        <v>7048652194107</v>
      </c>
    </row>
    <row r="18" spans="3:32">
      <c r="C18" s="48"/>
      <c r="D18" s="4"/>
      <c r="AF18" s="32">
        <v>7048652193919</v>
      </c>
    </row>
    <row r="19" spans="3:32">
      <c r="C19" s="48"/>
      <c r="D19" s="4"/>
      <c r="AF19" s="32">
        <v>7048652193926</v>
      </c>
    </row>
    <row r="20" spans="3:32">
      <c r="C20" s="48"/>
      <c r="D20" s="4"/>
      <c r="AF20" s="32">
        <v>7048652193940</v>
      </c>
    </row>
    <row r="21" spans="3:32">
      <c r="C21" s="48"/>
      <c r="D21" s="4"/>
      <c r="AF21" s="32">
        <v>7048652194114</v>
      </c>
    </row>
    <row r="22" spans="3:32">
      <c r="C22" s="88"/>
      <c r="D22" s="89"/>
      <c r="AF22" s="32">
        <v>7048652194121</v>
      </c>
    </row>
    <row r="23" spans="3:32">
      <c r="AF23" s="32">
        <v>7048652194039</v>
      </c>
    </row>
    <row r="24" spans="3:32">
      <c r="AF24" s="32">
        <v>7048652256416</v>
      </c>
    </row>
    <row r="25" spans="3:32">
      <c r="AF25" s="32">
        <v>7048652256423</v>
      </c>
    </row>
    <row r="26" spans="3:32">
      <c r="AF26" s="32">
        <v>7048652270948</v>
      </c>
    </row>
    <row r="27" spans="3:32">
      <c r="AF27" s="32">
        <v>7048652476418</v>
      </c>
    </row>
    <row r="28" spans="3:32">
      <c r="AF28" s="32">
        <v>7048652607591</v>
      </c>
    </row>
    <row r="29" spans="3:32">
      <c r="AF29" s="32">
        <v>7048652617118</v>
      </c>
    </row>
    <row r="30" spans="3:32">
      <c r="AF30" s="32">
        <v>7048652617101</v>
      </c>
    </row>
    <row r="31" spans="3:32">
      <c r="AF31" s="32">
        <v>7048652617095</v>
      </c>
    </row>
    <row r="32" spans="3:32">
      <c r="AF32" s="32">
        <v>7048652617125</v>
      </c>
    </row>
    <row r="33" spans="32:32">
      <c r="AF33" s="32">
        <v>7048652458148</v>
      </c>
    </row>
    <row r="34" spans="32:32">
      <c r="AF34" s="32">
        <v>7048652458131</v>
      </c>
    </row>
    <row r="35" spans="32:32">
      <c r="AF35" s="32">
        <v>7048652458124</v>
      </c>
    </row>
    <row r="36" spans="32:32">
      <c r="AF36" s="32">
        <v>7048652458155</v>
      </c>
    </row>
    <row r="37" spans="32:32">
      <c r="AF37" s="32">
        <v>7048652458186</v>
      </c>
    </row>
    <row r="38" spans="32:32">
      <c r="AF38" s="32">
        <v>7048652458179</v>
      </c>
    </row>
    <row r="39" spans="32:32">
      <c r="AF39" s="32">
        <v>7048652458162</v>
      </c>
    </row>
    <row r="40" spans="32:32">
      <c r="AF40" s="32">
        <v>7048652458193</v>
      </c>
    </row>
    <row r="41" spans="32:32">
      <c r="AF41" s="32">
        <v>7048652458100</v>
      </c>
    </row>
    <row r="42" spans="32:32">
      <c r="AF42" s="32">
        <v>7048652458094</v>
      </c>
    </row>
    <row r="43" spans="32:32">
      <c r="AF43" s="32">
        <v>7048652458087</v>
      </c>
    </row>
    <row r="44" spans="32:32">
      <c r="AF44" s="32">
        <v>7048652458117</v>
      </c>
    </row>
    <row r="45" spans="32:32">
      <c r="AF45" s="32">
        <v>7048652458070</v>
      </c>
    </row>
    <row r="46" spans="32:32">
      <c r="AF46" s="32">
        <v>7048652458063</v>
      </c>
    </row>
    <row r="47" spans="32:32">
      <c r="AF47" s="32">
        <v>7048652458056</v>
      </c>
    </row>
    <row r="48" spans="32:32">
      <c r="AF48" s="32">
        <v>7048652458049</v>
      </c>
    </row>
    <row r="49" spans="32:32">
      <c r="AF49" s="32">
        <v>7048652458032</v>
      </c>
    </row>
    <row r="50" spans="32:32">
      <c r="AF50" s="32">
        <v>7048652458025</v>
      </c>
    </row>
    <row r="51" spans="32:32">
      <c r="AF51" s="32">
        <v>7048652458018</v>
      </c>
    </row>
    <row r="52" spans="32:32">
      <c r="AF52" s="32">
        <v>7048652458001</v>
      </c>
    </row>
    <row r="53" spans="32:32">
      <c r="AF53" s="32">
        <v>7048652457066</v>
      </c>
    </row>
    <row r="54" spans="32:32">
      <c r="AF54" s="32">
        <v>7048652457059</v>
      </c>
    </row>
    <row r="55" spans="32:32">
      <c r="AF55" s="32">
        <v>7048652457042</v>
      </c>
    </row>
    <row r="56" spans="32:32">
      <c r="AF56" s="32">
        <v>7048652457073</v>
      </c>
    </row>
    <row r="57" spans="32:32">
      <c r="AF57" s="32">
        <v>7048652457103</v>
      </c>
    </row>
    <row r="58" spans="32:32">
      <c r="AF58" s="32">
        <v>7048652457097</v>
      </c>
    </row>
    <row r="59" spans="32:32">
      <c r="AF59" s="32">
        <v>7048652457080</v>
      </c>
    </row>
    <row r="60" spans="32:32">
      <c r="AF60" s="32">
        <v>7048652457110</v>
      </c>
    </row>
    <row r="61" spans="32:32">
      <c r="AF61" s="32">
        <v>7048652457905</v>
      </c>
    </row>
    <row r="62" spans="32:32">
      <c r="AF62" s="32">
        <v>7048652457899</v>
      </c>
    </row>
    <row r="63" spans="32:32">
      <c r="AF63" s="32">
        <v>7048652457882</v>
      </c>
    </row>
    <row r="64" spans="32:32">
      <c r="AF64" s="32">
        <v>7048652457912</v>
      </c>
    </row>
    <row r="65" spans="32:32">
      <c r="AF65" s="32">
        <v>7048652457981</v>
      </c>
    </row>
    <row r="66" spans="32:32">
      <c r="AF66" s="32">
        <v>7048652457974</v>
      </c>
    </row>
    <row r="67" spans="32:32">
      <c r="AF67" s="32">
        <v>7048652457967</v>
      </c>
    </row>
    <row r="68" spans="32:32">
      <c r="AF68" s="32">
        <v>7048652457998</v>
      </c>
    </row>
    <row r="69" spans="32:32">
      <c r="AF69" s="32">
        <v>7048652457714</v>
      </c>
    </row>
    <row r="70" spans="32:32">
      <c r="AF70" s="32">
        <v>7048652457707</v>
      </c>
    </row>
    <row r="71" spans="32:32">
      <c r="AF71" s="32">
        <v>7048652457691</v>
      </c>
    </row>
    <row r="72" spans="32:32">
      <c r="AF72" s="32">
        <v>7048652457684</v>
      </c>
    </row>
    <row r="73" spans="32:32">
      <c r="AF73" s="32">
        <v>7048652457790</v>
      </c>
    </row>
    <row r="74" spans="32:32">
      <c r="AF74" s="32">
        <v>7048652457783</v>
      </c>
    </row>
    <row r="75" spans="32:32">
      <c r="AF75" s="32">
        <v>7048652457776</v>
      </c>
    </row>
    <row r="76" spans="32:32">
      <c r="AF76" s="32">
        <v>7048652457769</v>
      </c>
    </row>
    <row r="77" spans="32:32">
      <c r="AF77" s="32">
        <v>7048652457820</v>
      </c>
    </row>
    <row r="78" spans="32:32">
      <c r="AF78" s="32">
        <v>7048652457813</v>
      </c>
    </row>
    <row r="79" spans="32:32">
      <c r="AF79" s="32">
        <v>7048652457806</v>
      </c>
    </row>
    <row r="80" spans="32:32">
      <c r="AF80" s="32">
        <v>7048652457837</v>
      </c>
    </row>
    <row r="81" spans="32:32">
      <c r="AF81" s="32">
        <v>7048652457868</v>
      </c>
    </row>
    <row r="82" spans="32:32">
      <c r="AF82" s="32">
        <v>7048652457851</v>
      </c>
    </row>
    <row r="83" spans="32:32">
      <c r="AF83" s="32">
        <v>7048652457844</v>
      </c>
    </row>
    <row r="84" spans="32:32">
      <c r="AF84" s="32">
        <v>7048652457875</v>
      </c>
    </row>
    <row r="85" spans="32:32">
      <c r="AF85" s="32">
        <v>7048652457639</v>
      </c>
    </row>
    <row r="86" spans="32:32">
      <c r="AF86" s="32">
        <v>7048652457622</v>
      </c>
    </row>
    <row r="87" spans="32:32">
      <c r="AF87" s="32">
        <v>7048652457615</v>
      </c>
    </row>
    <row r="88" spans="32:32">
      <c r="AF88" s="32">
        <v>7048652457608</v>
      </c>
    </row>
    <row r="89" spans="32:32">
      <c r="AF89" s="32">
        <v>7048652489692</v>
      </c>
    </row>
    <row r="90" spans="32:32">
      <c r="AF90" s="32">
        <v>7048652489722</v>
      </c>
    </row>
    <row r="91" spans="32:32">
      <c r="AF91" s="32">
        <v>7048652489715</v>
      </c>
    </row>
    <row r="92" spans="32:32">
      <c r="AF92" s="32">
        <v>7048652489708</v>
      </c>
    </row>
    <row r="93" spans="32:32">
      <c r="AF93" s="32">
        <v>7048652457509</v>
      </c>
    </row>
    <row r="94" spans="32:32">
      <c r="AF94" s="32">
        <v>7048652457493</v>
      </c>
    </row>
    <row r="95" spans="32:32">
      <c r="AF95" s="32">
        <v>7048652457486</v>
      </c>
    </row>
    <row r="96" spans="32:32">
      <c r="AF96" s="32">
        <v>7048652457516</v>
      </c>
    </row>
    <row r="97" spans="32:32">
      <c r="AF97" s="32">
        <v>7048652608604</v>
      </c>
    </row>
    <row r="98" spans="32:32">
      <c r="AF98" s="32">
        <v>7048652608598</v>
      </c>
    </row>
    <row r="99" spans="32:32">
      <c r="AF99" s="32">
        <v>7048652608581</v>
      </c>
    </row>
    <row r="100" spans="32:32">
      <c r="AF100" s="32">
        <v>7048652608611</v>
      </c>
    </row>
    <row r="101" spans="32:32">
      <c r="AF101" s="32">
        <v>7048652457547</v>
      </c>
    </row>
    <row r="102" spans="32:32">
      <c r="AF102" s="32">
        <v>7048652457530</v>
      </c>
    </row>
    <row r="103" spans="32:32">
      <c r="AF103" s="32">
        <v>7048652457523</v>
      </c>
    </row>
    <row r="104" spans="32:32">
      <c r="AF104" s="32">
        <v>7048652457554</v>
      </c>
    </row>
    <row r="105" spans="32:32">
      <c r="AF105" s="32">
        <v>7048652608642</v>
      </c>
    </row>
    <row r="106" spans="32:32">
      <c r="AF106" s="32">
        <v>7048652608635</v>
      </c>
    </row>
    <row r="107" spans="32:32">
      <c r="AF107" s="32">
        <v>7048652608628</v>
      </c>
    </row>
    <row r="108" spans="32:32">
      <c r="AF108" s="32">
        <v>7048652608659</v>
      </c>
    </row>
    <row r="109" spans="32:32">
      <c r="AF109" s="32">
        <v>7048652457394</v>
      </c>
    </row>
    <row r="110" spans="32:32">
      <c r="AF110" s="32">
        <v>7048652457387</v>
      </c>
    </row>
    <row r="111" spans="32:32">
      <c r="AF111" s="32">
        <v>7048652457370</v>
      </c>
    </row>
    <row r="112" spans="32:32">
      <c r="AF112" s="32">
        <v>7048652457363</v>
      </c>
    </row>
    <row r="113" spans="32:32">
      <c r="AF113" s="32">
        <v>7048652608697</v>
      </c>
    </row>
    <row r="114" spans="32:32">
      <c r="AF114" s="32">
        <v>7048652608680</v>
      </c>
    </row>
    <row r="115" spans="32:32">
      <c r="AF115" s="32">
        <v>7048652608673</v>
      </c>
    </row>
    <row r="116" spans="32:32">
      <c r="AF116" s="32">
        <v>7048652608666</v>
      </c>
    </row>
    <row r="117" spans="32:32">
      <c r="AF117" s="32">
        <v>7048652457479</v>
      </c>
    </row>
    <row r="118" spans="32:32">
      <c r="AF118" s="32">
        <v>7048652457462</v>
      </c>
    </row>
    <row r="119" spans="32:32">
      <c r="AF119" s="32">
        <v>7048652457455</v>
      </c>
    </row>
    <row r="120" spans="32:32">
      <c r="AF120" s="32">
        <v>7048652457448</v>
      </c>
    </row>
    <row r="121" spans="32:32">
      <c r="AF121" s="32">
        <v>7048652457264</v>
      </c>
    </row>
    <row r="122" spans="32:32">
      <c r="AF122" s="32">
        <v>7048652457257</v>
      </c>
    </row>
    <row r="123" spans="32:32">
      <c r="AF123" s="32">
        <v>7048652457240</v>
      </c>
    </row>
    <row r="124" spans="32:32">
      <c r="AF124" s="32">
        <v>7048652457271</v>
      </c>
    </row>
    <row r="125" spans="32:32">
      <c r="AF125" s="32">
        <v>7048652608727</v>
      </c>
    </row>
    <row r="126" spans="32:32">
      <c r="AF126" s="32">
        <v>7048652608710</v>
      </c>
    </row>
    <row r="127" spans="32:32">
      <c r="AF127" s="32">
        <v>7048652608703</v>
      </c>
    </row>
    <row r="128" spans="32:32">
      <c r="AF128" s="32">
        <v>7048652608734</v>
      </c>
    </row>
    <row r="129" spans="32:32">
      <c r="AF129" s="32">
        <v>7048652457301</v>
      </c>
    </row>
    <row r="130" spans="32:32">
      <c r="AF130" s="32">
        <v>7048652457295</v>
      </c>
    </row>
    <row r="131" spans="32:32">
      <c r="AF131" s="32">
        <v>7048652457288</v>
      </c>
    </row>
    <row r="132" spans="32:32">
      <c r="AF132" s="32">
        <v>7048652457318</v>
      </c>
    </row>
    <row r="133" spans="32:32">
      <c r="AF133" s="32">
        <v>7048652457158</v>
      </c>
    </row>
    <row r="134" spans="32:32">
      <c r="AF134" s="32">
        <v>7048652457141</v>
      </c>
    </row>
    <row r="135" spans="32:32">
      <c r="AF135" s="32">
        <v>7048652457134</v>
      </c>
    </row>
    <row r="136" spans="32:32">
      <c r="AF136" s="32">
        <v>7048652457127</v>
      </c>
    </row>
    <row r="137" spans="32:32">
      <c r="AF137" s="32">
        <v>7048652608765</v>
      </c>
    </row>
    <row r="138" spans="32:32">
      <c r="AF138" s="32">
        <v>7048652608758</v>
      </c>
    </row>
    <row r="139" spans="32:32">
      <c r="AF139" s="32">
        <v>7048652608741</v>
      </c>
    </row>
    <row r="140" spans="32:32">
      <c r="AF140" s="32">
        <v>7048652608772</v>
      </c>
    </row>
    <row r="141" spans="32:32">
      <c r="AF141" s="32">
        <v>7048652496942</v>
      </c>
    </row>
    <row r="142" spans="32:32">
      <c r="AF142" s="32">
        <v>7048652496935</v>
      </c>
    </row>
    <row r="143" spans="32:32">
      <c r="AF143" s="32">
        <v>7048652496928</v>
      </c>
    </row>
    <row r="144" spans="32:32">
      <c r="AF144" s="32">
        <v>7048652496911</v>
      </c>
    </row>
    <row r="145" spans="32:32">
      <c r="AF145" s="32">
        <v>7048652458940</v>
      </c>
    </row>
    <row r="146" spans="32:32">
      <c r="AF146" s="32">
        <v>7048652458933</v>
      </c>
    </row>
    <row r="147" spans="32:32">
      <c r="AF147" s="32">
        <v>7048652458926</v>
      </c>
    </row>
    <row r="148" spans="32:32">
      <c r="AF148" s="32">
        <v>7048652458957</v>
      </c>
    </row>
    <row r="149" spans="32:32">
      <c r="AF149" s="32">
        <v>7048652458988</v>
      </c>
    </row>
    <row r="150" spans="32:32">
      <c r="AF150" s="32">
        <v>7048652458971</v>
      </c>
    </row>
    <row r="151" spans="32:32">
      <c r="AF151" s="32">
        <v>7048652458964</v>
      </c>
    </row>
    <row r="152" spans="32:32">
      <c r="AF152" s="32">
        <v>7048652458995</v>
      </c>
    </row>
    <row r="153" spans="32:32">
      <c r="AF153" s="32">
        <v>7048652608802</v>
      </c>
    </row>
    <row r="154" spans="32:32">
      <c r="AF154" s="32">
        <v>7048652608796</v>
      </c>
    </row>
    <row r="155" spans="32:32">
      <c r="AF155" s="32">
        <v>7048652608789</v>
      </c>
    </row>
    <row r="156" spans="32:32">
      <c r="AF156" s="32">
        <v>7048652608819</v>
      </c>
    </row>
    <row r="157" spans="32:32">
      <c r="AF157" s="32">
        <v>7048652458865</v>
      </c>
    </row>
    <row r="158" spans="32:32">
      <c r="AF158" s="32">
        <v>7048652458858</v>
      </c>
    </row>
    <row r="159" spans="32:32">
      <c r="AF159" s="32">
        <v>7048652458841</v>
      </c>
    </row>
    <row r="160" spans="32:32">
      <c r="AF160" s="32">
        <v>7048652458872</v>
      </c>
    </row>
    <row r="161" spans="32:32">
      <c r="AF161" s="32">
        <v>7048652458902</v>
      </c>
    </row>
    <row r="162" spans="32:32">
      <c r="AF162" s="32">
        <v>7048652458896</v>
      </c>
    </row>
    <row r="163" spans="32:32">
      <c r="AF163" s="32">
        <v>7048652458889</v>
      </c>
    </row>
    <row r="164" spans="32:32">
      <c r="AF164" s="32">
        <v>7048652458919</v>
      </c>
    </row>
    <row r="165" spans="32:32">
      <c r="AF165" s="32">
        <v>7048652608840</v>
      </c>
    </row>
    <row r="166" spans="32:32">
      <c r="AF166" s="32">
        <v>7048652608833</v>
      </c>
    </row>
    <row r="167" spans="32:32">
      <c r="AF167" s="32">
        <v>7048652608826</v>
      </c>
    </row>
    <row r="168" spans="32:32">
      <c r="AF168" s="32">
        <v>7048652608857</v>
      </c>
    </row>
    <row r="169" spans="32:32">
      <c r="AF169" s="32">
        <v>7048652460103</v>
      </c>
    </row>
    <row r="170" spans="32:32">
      <c r="AF170" s="32">
        <v>7048652460097</v>
      </c>
    </row>
    <row r="171" spans="32:32">
      <c r="AF171" s="32">
        <v>7048652460080</v>
      </c>
    </row>
    <row r="172" spans="32:32">
      <c r="AF172" s="32">
        <v>7048652460110</v>
      </c>
    </row>
    <row r="173" spans="32:32">
      <c r="AF173" s="32">
        <v>7048652460141</v>
      </c>
    </row>
    <row r="174" spans="32:32">
      <c r="AF174" s="32">
        <v>7048652460134</v>
      </c>
    </row>
    <row r="175" spans="32:32">
      <c r="AF175" s="32">
        <v>7048652460127</v>
      </c>
    </row>
    <row r="176" spans="32:32">
      <c r="AF176" s="32">
        <v>7048652460158</v>
      </c>
    </row>
    <row r="177" spans="32:32">
      <c r="AF177" s="32">
        <v>7048652460189</v>
      </c>
    </row>
    <row r="178" spans="32:32">
      <c r="AF178" s="32">
        <v>7048652460172</v>
      </c>
    </row>
    <row r="179" spans="32:32">
      <c r="AF179" s="32">
        <v>7048652460165</v>
      </c>
    </row>
    <row r="180" spans="32:32">
      <c r="AF180" s="32">
        <v>7048652460196</v>
      </c>
    </row>
    <row r="181" spans="32:32">
      <c r="AF181" s="32">
        <v>7048652460035</v>
      </c>
    </row>
    <row r="182" spans="32:32">
      <c r="AF182" s="32">
        <v>7048652460028</v>
      </c>
    </row>
    <row r="183" spans="32:32">
      <c r="AF183" s="32">
        <v>7048652460011</v>
      </c>
    </row>
    <row r="184" spans="32:32">
      <c r="AF184" s="32">
        <v>7048652460004</v>
      </c>
    </row>
    <row r="185" spans="32:32">
      <c r="AF185" s="32">
        <v>7048652460073</v>
      </c>
    </row>
    <row r="186" spans="32:32">
      <c r="AF186" s="32">
        <v>7048652460066</v>
      </c>
    </row>
    <row r="187" spans="32:32">
      <c r="AF187" s="32">
        <v>7048652460059</v>
      </c>
    </row>
    <row r="188" spans="32:32">
      <c r="AF188" s="32">
        <v>7048652460042</v>
      </c>
    </row>
    <row r="189" spans="32:32">
      <c r="AF189" s="32">
        <v>7048652459633</v>
      </c>
    </row>
    <row r="190" spans="32:32">
      <c r="AF190" s="32">
        <v>7048652459626</v>
      </c>
    </row>
    <row r="191" spans="32:32">
      <c r="AF191" s="32">
        <v>7048652459619</v>
      </c>
    </row>
    <row r="192" spans="32:32">
      <c r="AF192" s="32">
        <v>7048652459602</v>
      </c>
    </row>
    <row r="193" spans="32:32">
      <c r="AF193" s="32">
        <v>7048652609090</v>
      </c>
    </row>
    <row r="194" spans="32:32">
      <c r="AF194" s="32">
        <v>7048652609083</v>
      </c>
    </row>
    <row r="195" spans="32:32">
      <c r="AF195" s="32">
        <v>7048652609076</v>
      </c>
    </row>
    <row r="196" spans="32:32">
      <c r="AF196" s="32">
        <v>7048652609069</v>
      </c>
    </row>
    <row r="197" spans="32:32">
      <c r="AF197" s="32">
        <v>7048652609137</v>
      </c>
    </row>
    <row r="198" spans="32:32">
      <c r="AF198" s="32">
        <v>7048652609120</v>
      </c>
    </row>
    <row r="199" spans="32:32">
      <c r="AF199" s="32">
        <v>7048652609113</v>
      </c>
    </row>
    <row r="200" spans="32:32">
      <c r="AF200" s="32">
        <v>7048652609106</v>
      </c>
    </row>
    <row r="201" spans="32:32">
      <c r="AF201" s="32">
        <v>7048652459671</v>
      </c>
    </row>
    <row r="202" spans="32:32">
      <c r="AF202" s="32">
        <v>7048652459664</v>
      </c>
    </row>
    <row r="203" spans="32:32">
      <c r="AF203" s="32">
        <v>7048652459657</v>
      </c>
    </row>
    <row r="204" spans="32:32">
      <c r="AF204" s="32">
        <v>7048652459640</v>
      </c>
    </row>
    <row r="205" spans="32:32">
      <c r="AF205" s="32">
        <v>7048652459718</v>
      </c>
    </row>
    <row r="206" spans="32:32">
      <c r="AF206" s="32">
        <v>7048652459701</v>
      </c>
    </row>
    <row r="207" spans="32:32">
      <c r="AF207" s="32">
        <v>7048652459695</v>
      </c>
    </row>
    <row r="208" spans="32:32">
      <c r="AF208" s="32">
        <v>7048652459688</v>
      </c>
    </row>
    <row r="209" spans="32:32">
      <c r="AF209" s="32">
        <v>7048652459510</v>
      </c>
    </row>
    <row r="210" spans="32:32">
      <c r="AF210" s="32">
        <v>7048652459503</v>
      </c>
    </row>
    <row r="211" spans="32:32">
      <c r="AF211" s="32">
        <v>7048652459497</v>
      </c>
    </row>
    <row r="212" spans="32:32">
      <c r="AF212" s="32">
        <v>7048652459480</v>
      </c>
    </row>
    <row r="213" spans="32:32">
      <c r="AF213" s="32">
        <v>7048652609175</v>
      </c>
    </row>
    <row r="214" spans="32:32">
      <c r="AF214" s="32">
        <v>7048652609168</v>
      </c>
    </row>
    <row r="215" spans="32:32">
      <c r="AF215" s="32">
        <v>7048652609151</v>
      </c>
    </row>
    <row r="216" spans="32:32">
      <c r="AF216" s="32">
        <v>7048652609144</v>
      </c>
    </row>
    <row r="217" spans="32:32">
      <c r="AF217" s="32">
        <v>7048652609212</v>
      </c>
    </row>
    <row r="218" spans="32:32">
      <c r="AF218" s="32">
        <v>7048652609205</v>
      </c>
    </row>
    <row r="219" spans="32:32">
      <c r="AF219" s="32">
        <v>7048652609199</v>
      </c>
    </row>
    <row r="220" spans="32:32">
      <c r="AF220" s="32">
        <v>7048652609182</v>
      </c>
    </row>
    <row r="221" spans="32:32">
      <c r="AF221" s="32">
        <v>7048652459558</v>
      </c>
    </row>
    <row r="222" spans="32:32">
      <c r="AF222" s="32">
        <v>7048652459541</v>
      </c>
    </row>
    <row r="223" spans="32:32">
      <c r="AF223" s="32">
        <v>7048652459534</v>
      </c>
    </row>
    <row r="224" spans="32:32">
      <c r="AF224" s="32">
        <v>7048652459527</v>
      </c>
    </row>
    <row r="225" spans="32:32">
      <c r="AF225" s="32">
        <v>7048652459862</v>
      </c>
    </row>
    <row r="226" spans="32:32">
      <c r="AF226" s="32">
        <v>7048652459855</v>
      </c>
    </row>
    <row r="227" spans="32:32">
      <c r="AF227" s="32">
        <v>7048652459848</v>
      </c>
    </row>
    <row r="228" spans="32:32">
      <c r="AF228" s="32">
        <v>7048652459879</v>
      </c>
    </row>
    <row r="229" spans="32:32">
      <c r="AF229" s="32">
        <v>7048652459909</v>
      </c>
    </row>
    <row r="230" spans="32:32">
      <c r="AF230" s="32">
        <v>7048652459893</v>
      </c>
    </row>
    <row r="231" spans="32:32">
      <c r="AF231" s="32">
        <v>7048652459886</v>
      </c>
    </row>
    <row r="232" spans="32:32">
      <c r="AF232" s="32">
        <v>7048652459916</v>
      </c>
    </row>
    <row r="233" spans="32:32">
      <c r="AF233" s="32">
        <v>7048652459947</v>
      </c>
    </row>
    <row r="234" spans="32:32">
      <c r="AF234" s="32">
        <v>7048652459930</v>
      </c>
    </row>
    <row r="235" spans="32:32">
      <c r="AF235" s="32">
        <v>7048652459923</v>
      </c>
    </row>
    <row r="236" spans="32:32">
      <c r="AF236" s="32">
        <v>7048652459954</v>
      </c>
    </row>
    <row r="237" spans="32:32">
      <c r="AF237" s="32">
        <v>7048652459985</v>
      </c>
    </row>
    <row r="238" spans="32:32">
      <c r="AF238" s="32">
        <v>7048652459978</v>
      </c>
    </row>
    <row r="239" spans="32:32">
      <c r="AF239" s="32">
        <v>7048652459961</v>
      </c>
    </row>
    <row r="240" spans="32:32">
      <c r="AF240" s="32">
        <v>7048652459992</v>
      </c>
    </row>
    <row r="241" spans="32:32">
      <c r="AF241" s="32">
        <v>7048652609281</v>
      </c>
    </row>
    <row r="242" spans="32:32">
      <c r="AF242" s="32">
        <v>7048652609274</v>
      </c>
    </row>
    <row r="243" spans="32:32">
      <c r="AF243" s="32">
        <v>7048652609267</v>
      </c>
    </row>
    <row r="244" spans="32:32">
      <c r="AF244" s="32">
        <v>7048652609298</v>
      </c>
    </row>
    <row r="245" spans="32:32">
      <c r="AF245" s="32">
        <v>7048652609328</v>
      </c>
    </row>
    <row r="246" spans="32:32">
      <c r="AF246" s="32">
        <v>7048652609311</v>
      </c>
    </row>
    <row r="247" spans="32:32">
      <c r="AF247" s="32">
        <v>7048652609304</v>
      </c>
    </row>
    <row r="248" spans="32:32">
      <c r="AF248" s="32">
        <v>7048652609335</v>
      </c>
    </row>
    <row r="249" spans="32:32">
      <c r="AF249" s="32">
        <v>7048652459749</v>
      </c>
    </row>
    <row r="250" spans="32:32">
      <c r="AF250" s="32">
        <v>7048652459732</v>
      </c>
    </row>
    <row r="251" spans="32:32">
      <c r="AF251" s="32">
        <v>7048652459725</v>
      </c>
    </row>
    <row r="252" spans="32:32">
      <c r="AF252" s="32">
        <v>7048652459756</v>
      </c>
    </row>
    <row r="253" spans="32:32">
      <c r="AF253" s="32">
        <v>7048652459787</v>
      </c>
    </row>
    <row r="254" spans="32:32">
      <c r="AF254" s="32">
        <v>7048652459770</v>
      </c>
    </row>
    <row r="255" spans="32:32">
      <c r="AF255" s="32">
        <v>7048652459763</v>
      </c>
    </row>
    <row r="256" spans="32:32">
      <c r="AF256" s="32">
        <v>7048652459794</v>
      </c>
    </row>
    <row r="257" spans="32:32">
      <c r="AF257" s="32">
        <v>7048652459824</v>
      </c>
    </row>
    <row r="258" spans="32:32">
      <c r="AF258" s="32">
        <v>7048652459817</v>
      </c>
    </row>
    <row r="259" spans="32:32">
      <c r="AF259" s="32">
        <v>7048652459800</v>
      </c>
    </row>
    <row r="260" spans="32:32">
      <c r="AF260" s="32">
        <v>7048652459831</v>
      </c>
    </row>
    <row r="261" spans="32:32">
      <c r="AF261" s="32">
        <v>7048652609403</v>
      </c>
    </row>
    <row r="262" spans="32:32">
      <c r="AF262" s="32">
        <v>7048652609397</v>
      </c>
    </row>
    <row r="263" spans="32:32">
      <c r="AF263" s="32">
        <v>7048652609380</v>
      </c>
    </row>
    <row r="264" spans="32:32">
      <c r="AF264" s="32">
        <v>7048652609410</v>
      </c>
    </row>
    <row r="265" spans="32:32">
      <c r="AF265" s="32">
        <v>7048652458346</v>
      </c>
    </row>
    <row r="266" spans="32:32">
      <c r="AF266" s="32">
        <v>7048652458339</v>
      </c>
    </row>
    <row r="267" spans="32:32">
      <c r="AF267" s="32">
        <v>7048652458322</v>
      </c>
    </row>
    <row r="268" spans="32:32">
      <c r="AF268" s="32">
        <v>7048652458353</v>
      </c>
    </row>
    <row r="269" spans="32:32">
      <c r="AF269" s="32">
        <v>7048652458384</v>
      </c>
    </row>
    <row r="270" spans="32:32">
      <c r="AF270" s="32">
        <v>7048652458377</v>
      </c>
    </row>
    <row r="271" spans="32:32">
      <c r="AF271" s="32">
        <v>7048652458360</v>
      </c>
    </row>
    <row r="272" spans="32:32">
      <c r="AF272" s="32">
        <v>7048652458391</v>
      </c>
    </row>
    <row r="273" spans="32:32">
      <c r="AF273" s="32">
        <v>7048652458421</v>
      </c>
    </row>
    <row r="274" spans="32:32">
      <c r="AF274" s="32">
        <v>7048652458414</v>
      </c>
    </row>
    <row r="275" spans="32:32">
      <c r="AF275" s="32">
        <v>7048652458407</v>
      </c>
    </row>
    <row r="276" spans="32:32">
      <c r="AF276" s="32">
        <v>7048652458438</v>
      </c>
    </row>
    <row r="277" spans="32:32">
      <c r="AF277" s="32">
        <v>7048652458230</v>
      </c>
    </row>
    <row r="278" spans="32:32">
      <c r="AF278" s="32">
        <v>7048652458223</v>
      </c>
    </row>
    <row r="279" spans="32:32">
      <c r="AF279" s="32">
        <v>7048652458216</v>
      </c>
    </row>
    <row r="280" spans="32:32">
      <c r="AF280" s="32">
        <v>7048652458209</v>
      </c>
    </row>
    <row r="281" spans="32:32">
      <c r="AF281" s="32">
        <v>7048652618443</v>
      </c>
    </row>
    <row r="282" spans="32:32">
      <c r="AF282" s="32">
        <v>7048652618436</v>
      </c>
    </row>
    <row r="283" spans="32:32">
      <c r="AF283" s="32">
        <v>7048652618429</v>
      </c>
    </row>
    <row r="284" spans="32:32">
      <c r="AF284" s="32">
        <v>7048652618412</v>
      </c>
    </row>
    <row r="285" spans="32:32">
      <c r="AF285" s="32">
        <v>7048652618481</v>
      </c>
    </row>
    <row r="286" spans="32:32">
      <c r="AF286" s="32">
        <v>7048652618474</v>
      </c>
    </row>
    <row r="287" spans="32:32">
      <c r="AF287" s="32">
        <v>7048652618467</v>
      </c>
    </row>
    <row r="288" spans="32:32">
      <c r="AF288" s="32">
        <v>7048652618450</v>
      </c>
    </row>
    <row r="289" spans="32:32">
      <c r="AF289" s="32">
        <v>7048652458315</v>
      </c>
    </row>
    <row r="290" spans="32:32">
      <c r="AF290" s="32">
        <v>7048652458308</v>
      </c>
    </row>
    <row r="291" spans="32:32">
      <c r="AF291" s="32">
        <v>7048652458292</v>
      </c>
    </row>
    <row r="292" spans="32:32">
      <c r="AF292" s="32">
        <v>7048652458285</v>
      </c>
    </row>
    <row r="293" spans="32:32">
      <c r="AF293" s="32">
        <v>7048652471543</v>
      </c>
    </row>
    <row r="294" spans="32:32">
      <c r="AF294" s="32">
        <v>7048652471536</v>
      </c>
    </row>
    <row r="295" spans="32:32">
      <c r="AF295" s="32">
        <v>7048652471529</v>
      </c>
    </row>
    <row r="296" spans="32:32">
      <c r="AF296" s="32">
        <v>7048652471512</v>
      </c>
    </row>
    <row r="297" spans="32:32">
      <c r="AF297" s="32">
        <v>7048652461247</v>
      </c>
    </row>
    <row r="298" spans="32:32">
      <c r="AF298" s="32">
        <v>7048652461254</v>
      </c>
    </row>
    <row r="299" spans="32:32">
      <c r="AF299" s="32">
        <v>7048652461261</v>
      </c>
    </row>
    <row r="300" spans="32:32">
      <c r="AF300" s="32">
        <v>7048652461278</v>
      </c>
    </row>
    <row r="301" spans="32:32">
      <c r="AF301" s="32">
        <v>7048652461216</v>
      </c>
    </row>
    <row r="302" spans="32:32">
      <c r="AF302" s="32">
        <v>7048652609458</v>
      </c>
    </row>
    <row r="303" spans="32:32">
      <c r="AF303" s="32">
        <v>7048652609465</v>
      </c>
    </row>
    <row r="304" spans="32:32">
      <c r="AF304" s="32">
        <v>7048652461223</v>
      </c>
    </row>
    <row r="305" spans="32:32">
      <c r="AF305" s="32">
        <v>7048652609472</v>
      </c>
    </row>
    <row r="306" spans="32:32">
      <c r="AF306" s="32">
        <v>7048652461230</v>
      </c>
    </row>
    <row r="307" spans="32:32">
      <c r="AF307" s="32">
        <v>7048652458469</v>
      </c>
    </row>
    <row r="308" spans="32:32">
      <c r="AF308" s="32">
        <v>7048652458452</v>
      </c>
    </row>
    <row r="309" spans="32:32">
      <c r="AF309" s="32">
        <v>7048652458445</v>
      </c>
    </row>
    <row r="310" spans="32:32">
      <c r="AF310" s="32">
        <v>7048652458476</v>
      </c>
    </row>
    <row r="311" spans="32:32">
      <c r="AF311" s="32">
        <v>7048652458506</v>
      </c>
    </row>
    <row r="312" spans="32:32">
      <c r="AF312" s="32">
        <v>7048652458490</v>
      </c>
    </row>
    <row r="313" spans="32:32">
      <c r="AF313" s="32">
        <v>7048652458483</v>
      </c>
    </row>
    <row r="314" spans="32:32">
      <c r="AF314" s="32">
        <v>7048652458513</v>
      </c>
    </row>
    <row r="315" spans="32:32">
      <c r="AF315" s="32">
        <v>7048652458544</v>
      </c>
    </row>
    <row r="316" spans="32:32">
      <c r="AF316" s="32">
        <v>7048652458537</v>
      </c>
    </row>
    <row r="317" spans="32:32">
      <c r="AF317" s="32">
        <v>7048652458520</v>
      </c>
    </row>
    <row r="318" spans="32:32">
      <c r="AF318" s="32">
        <v>7048652458551</v>
      </c>
    </row>
    <row r="319" spans="32:32">
      <c r="AF319" s="32">
        <v>7048652609564</v>
      </c>
    </row>
    <row r="320" spans="32:32">
      <c r="AF320" s="32">
        <v>7048652609557</v>
      </c>
    </row>
    <row r="321" spans="32:32">
      <c r="AF321" s="32">
        <v>7048652609540</v>
      </c>
    </row>
    <row r="322" spans="32:32">
      <c r="AF322" s="32">
        <v>7048652609571</v>
      </c>
    </row>
    <row r="323" spans="32:32">
      <c r="AF323" s="32">
        <v>7048652458711</v>
      </c>
    </row>
    <row r="324" spans="32:32">
      <c r="AF324" s="32">
        <v>7048652458704</v>
      </c>
    </row>
    <row r="325" spans="32:32">
      <c r="AF325" s="32">
        <v>7048652458698</v>
      </c>
    </row>
    <row r="326" spans="32:32">
      <c r="AF326" s="32">
        <v>7048652458681</v>
      </c>
    </row>
    <row r="327" spans="32:32">
      <c r="AF327" s="32">
        <v>7048652609618</v>
      </c>
    </row>
    <row r="328" spans="32:32">
      <c r="AF328" s="32">
        <v>7048652609601</v>
      </c>
    </row>
    <row r="329" spans="32:32">
      <c r="AF329" s="32">
        <v>7048652609595</v>
      </c>
    </row>
    <row r="330" spans="32:32">
      <c r="AF330" s="32">
        <v>7048652609588</v>
      </c>
    </row>
    <row r="331" spans="32:32">
      <c r="AF331" s="32">
        <v>7048652458759</v>
      </c>
    </row>
    <row r="332" spans="32:32">
      <c r="AF332" s="32">
        <v>7048652458742</v>
      </c>
    </row>
    <row r="333" spans="32:32">
      <c r="AF333" s="32">
        <v>7048652458735</v>
      </c>
    </row>
    <row r="334" spans="32:32">
      <c r="AF334" s="32">
        <v>7048652458728</v>
      </c>
    </row>
    <row r="335" spans="32:32">
      <c r="AF335" s="32">
        <v>7048652461131</v>
      </c>
    </row>
    <row r="336" spans="32:32">
      <c r="AF336" s="32">
        <v>7048652607911</v>
      </c>
    </row>
    <row r="337" spans="32:32">
      <c r="AF337" s="32">
        <v>7048652461155</v>
      </c>
    </row>
    <row r="338" spans="32:32">
      <c r="AF338" s="32">
        <v>7048652461162</v>
      </c>
    </row>
    <row r="339" spans="32:32">
      <c r="AF339" s="32">
        <v>7048652607935</v>
      </c>
    </row>
    <row r="340" spans="32:32">
      <c r="AF340" s="32">
        <v>7048652328663</v>
      </c>
    </row>
    <row r="341" spans="32:32">
      <c r="AF341" s="32">
        <v>7048652484437</v>
      </c>
    </row>
    <row r="342" spans="32:32">
      <c r="AF342" s="32">
        <v>7048652328687</v>
      </c>
    </row>
    <row r="343" spans="32:32">
      <c r="AF343" s="32">
        <v>7048652484444</v>
      </c>
    </row>
    <row r="344" spans="32:32">
      <c r="AF344" s="32">
        <v>7048652328694</v>
      </c>
    </row>
    <row r="345" spans="32:32">
      <c r="AF345" s="32">
        <v>7048652328656</v>
      </c>
    </row>
    <row r="346" spans="32:32">
      <c r="AF346" s="32">
        <v>7048652328649</v>
      </c>
    </row>
    <row r="347" spans="32:32">
      <c r="AF347" s="32">
        <v>7048652328441</v>
      </c>
    </row>
    <row r="348" spans="32:32">
      <c r="AF348" s="32">
        <v>7048652328458</v>
      </c>
    </row>
    <row r="349" spans="32:32">
      <c r="AF349" s="32">
        <v>7048652555915</v>
      </c>
    </row>
    <row r="350" spans="32:32">
      <c r="AF350" s="32">
        <v>7048652328434</v>
      </c>
    </row>
    <row r="351" spans="32:32">
      <c r="AF351" s="32">
        <v>7048652460875</v>
      </c>
    </row>
    <row r="352" spans="32:32">
      <c r="AF352" s="32">
        <v>7048652460882</v>
      </c>
    </row>
    <row r="353" spans="32:32">
      <c r="AF353" s="32">
        <v>7048652460899</v>
      </c>
    </row>
    <row r="354" spans="32:32">
      <c r="AF354" s="32">
        <v>7048652460905</v>
      </c>
    </row>
    <row r="355" spans="32:32">
      <c r="AF355" s="32">
        <v>7048652460813</v>
      </c>
    </row>
    <row r="356" spans="32:32">
      <c r="AF356" s="32">
        <v>7048652607010</v>
      </c>
    </row>
    <row r="357" spans="32:32">
      <c r="AF357" s="32">
        <v>7048652607027</v>
      </c>
    </row>
    <row r="358" spans="32:32">
      <c r="AF358" s="32">
        <v>7048652460820</v>
      </c>
    </row>
    <row r="359" spans="32:32">
      <c r="AF359" s="32">
        <v>7048652607034</v>
      </c>
    </row>
    <row r="360" spans="32:32">
      <c r="AF360" s="32">
        <v>7048652460837</v>
      </c>
    </row>
    <row r="361" spans="32:32">
      <c r="AF361" s="32">
        <v>7048652460738</v>
      </c>
    </row>
    <row r="362" spans="32:32">
      <c r="AF362" s="32">
        <v>7048652606693</v>
      </c>
    </row>
    <row r="363" spans="32:32">
      <c r="AF363" s="32">
        <v>7048652460769</v>
      </c>
    </row>
    <row r="364" spans="32:32">
      <c r="AF364" s="32">
        <v>7048652606716</v>
      </c>
    </row>
    <row r="365" spans="32:32">
      <c r="AF365" s="32">
        <v>7048652541482</v>
      </c>
    </row>
    <row r="366" spans="32:32">
      <c r="AF366" s="32">
        <v>7048652556523</v>
      </c>
    </row>
    <row r="367" spans="32:32">
      <c r="AF367" s="32">
        <v>7048652606549</v>
      </c>
    </row>
    <row r="368" spans="32:32">
      <c r="AF368" s="32">
        <v>7048652606532</v>
      </c>
    </row>
    <row r="369" spans="32:32">
      <c r="AF369" s="32">
        <v>7048652606525</v>
      </c>
    </row>
    <row r="370" spans="32:32">
      <c r="AF370" s="32">
        <v>7048652606518</v>
      </c>
    </row>
    <row r="371" spans="32:32">
      <c r="AF371" s="32">
        <v>7048652606587</v>
      </c>
    </row>
    <row r="372" spans="32:32">
      <c r="AF372" s="32">
        <v>7048652606570</v>
      </c>
    </row>
    <row r="373" spans="32:32">
      <c r="AF373" s="32">
        <v>7048652606563</v>
      </c>
    </row>
    <row r="374" spans="32:32">
      <c r="AF374" s="32">
        <v>7048652606556</v>
      </c>
    </row>
    <row r="375" spans="32:32">
      <c r="AF375" s="32">
        <v>7048652606471</v>
      </c>
    </row>
    <row r="376" spans="32:32">
      <c r="AF376" s="32">
        <v>7048652606464</v>
      </c>
    </row>
    <row r="377" spans="32:32">
      <c r="AF377" s="32">
        <v>7048652606457</v>
      </c>
    </row>
    <row r="378" spans="32:32">
      <c r="AF378" s="32">
        <v>7048652606440</v>
      </c>
    </row>
    <row r="379" spans="32:32">
      <c r="AF379" s="32">
        <v>7048652606228</v>
      </c>
    </row>
    <row r="380" spans="32:32">
      <c r="AF380" s="32">
        <v>7048652606211</v>
      </c>
    </row>
    <row r="381" spans="32:32">
      <c r="AF381" s="32">
        <v>7048652606204</v>
      </c>
    </row>
    <row r="382" spans="32:32">
      <c r="AF382" s="32">
        <v>7048652606235</v>
      </c>
    </row>
    <row r="383" spans="32:32">
      <c r="AF383" s="32">
        <v>7048652606266</v>
      </c>
    </row>
    <row r="384" spans="32:32">
      <c r="AF384" s="32">
        <v>7048652606259</v>
      </c>
    </row>
    <row r="385" spans="32:32">
      <c r="AF385" s="32">
        <v>7048652606242</v>
      </c>
    </row>
    <row r="386" spans="32:32">
      <c r="AF386" s="32">
        <v>7048652606273</v>
      </c>
    </row>
    <row r="387" spans="32:32">
      <c r="AF387" s="32">
        <v>7048652606303</v>
      </c>
    </row>
    <row r="388" spans="32:32">
      <c r="AF388" s="32">
        <v>7048652606297</v>
      </c>
    </row>
    <row r="389" spans="32:32">
      <c r="AF389" s="32">
        <v>7048652606280</v>
      </c>
    </row>
    <row r="390" spans="32:32">
      <c r="AF390" s="32">
        <v>7048652606310</v>
      </c>
    </row>
    <row r="391" spans="32:32">
      <c r="AF391" s="32">
        <v>7048652605870</v>
      </c>
    </row>
    <row r="392" spans="32:32">
      <c r="AF392" s="32">
        <v>7048652605863</v>
      </c>
    </row>
    <row r="393" spans="32:32">
      <c r="AF393" s="32">
        <v>7048652605856</v>
      </c>
    </row>
    <row r="394" spans="32:32">
      <c r="AF394" s="32">
        <v>7048652605849</v>
      </c>
    </row>
    <row r="395" spans="32:32">
      <c r="AF395" s="32">
        <v>7048652605917</v>
      </c>
    </row>
    <row r="396" spans="32:32">
      <c r="AF396" s="32">
        <v>7048652605900</v>
      </c>
    </row>
    <row r="397" spans="32:32">
      <c r="AF397" s="32">
        <v>7048652605894</v>
      </c>
    </row>
    <row r="398" spans="32:32">
      <c r="AF398" s="32">
        <v>7048652605887</v>
      </c>
    </row>
    <row r="399" spans="32:32">
      <c r="AF399" s="32">
        <v>7048652605955</v>
      </c>
    </row>
    <row r="400" spans="32:32">
      <c r="AF400" s="32">
        <v>7048652605948</v>
      </c>
    </row>
    <row r="401" spans="32:32">
      <c r="AF401" s="32">
        <v>7048652605931</v>
      </c>
    </row>
    <row r="402" spans="32:32">
      <c r="AF402" s="32">
        <v>7048652605924</v>
      </c>
    </row>
    <row r="403" spans="32:32">
      <c r="AF403" s="32">
        <v>7048652605993</v>
      </c>
    </row>
    <row r="404" spans="32:32">
      <c r="AF404" s="32">
        <v>7048652605986</v>
      </c>
    </row>
    <row r="405" spans="32:32">
      <c r="AF405" s="32">
        <v>7048652605979</v>
      </c>
    </row>
    <row r="406" spans="32:32">
      <c r="AF406" s="32">
        <v>7048652605962</v>
      </c>
    </row>
    <row r="407" spans="32:32">
      <c r="AF407" s="32">
        <v>7048652605788</v>
      </c>
    </row>
    <row r="408" spans="32:32">
      <c r="AF408" s="32">
        <v>7048652605771</v>
      </c>
    </row>
    <row r="409" spans="32:32">
      <c r="AF409" s="32">
        <v>7048652605764</v>
      </c>
    </row>
    <row r="410" spans="32:32">
      <c r="AF410" s="32">
        <v>7048652605795</v>
      </c>
    </row>
    <row r="411" spans="32:32">
      <c r="AF411" s="32">
        <v>7048652605825</v>
      </c>
    </row>
    <row r="412" spans="32:32">
      <c r="AF412" s="32">
        <v>7048652605818</v>
      </c>
    </row>
    <row r="413" spans="32:32">
      <c r="AF413" s="32">
        <v>7048652605801</v>
      </c>
    </row>
    <row r="414" spans="32:32">
      <c r="AF414" s="32">
        <v>7048652605832</v>
      </c>
    </row>
    <row r="415" spans="32:32">
      <c r="AF415" s="32">
        <v>7048652605672</v>
      </c>
    </row>
    <row r="416" spans="32:32">
      <c r="AF416" s="32">
        <v>7048652605665</v>
      </c>
    </row>
    <row r="417" spans="32:32">
      <c r="AF417" s="32">
        <v>7048652605658</v>
      </c>
    </row>
    <row r="418" spans="32:32">
      <c r="AF418" s="32">
        <v>7048652605641</v>
      </c>
    </row>
    <row r="419" spans="32:32">
      <c r="AF419" s="32">
        <v>7048652605719</v>
      </c>
    </row>
    <row r="420" spans="32:32">
      <c r="AF420" s="32">
        <v>7048652605702</v>
      </c>
    </row>
    <row r="421" spans="32:32">
      <c r="AF421" s="32">
        <v>7048652605696</v>
      </c>
    </row>
    <row r="422" spans="32:32">
      <c r="AF422" s="32">
        <v>7048652605689</v>
      </c>
    </row>
    <row r="423" spans="32:32">
      <c r="AF423" s="32">
        <v>7048652605757</v>
      </c>
    </row>
    <row r="424" spans="32:32">
      <c r="AF424" s="32">
        <v>7048652605740</v>
      </c>
    </row>
    <row r="425" spans="32:32">
      <c r="AF425" s="32">
        <v>7048652605733</v>
      </c>
    </row>
    <row r="426" spans="32:32">
      <c r="AF426" s="32">
        <v>7048652605726</v>
      </c>
    </row>
    <row r="427" spans="32:32">
      <c r="AF427" s="32">
        <v>7048652609649</v>
      </c>
    </row>
    <row r="428" spans="32:32">
      <c r="AF428" s="32">
        <v>7048652609632</v>
      </c>
    </row>
    <row r="429" spans="32:32">
      <c r="AF429" s="32">
        <v>7048652609625</v>
      </c>
    </row>
    <row r="430" spans="32:32">
      <c r="AF430" s="32">
        <v>7048652609656</v>
      </c>
    </row>
    <row r="431" spans="32:32">
      <c r="AF431" s="32">
        <v>7048652609687</v>
      </c>
    </row>
    <row r="432" spans="32:32">
      <c r="AF432" s="32">
        <v>7048652609670</v>
      </c>
    </row>
    <row r="433" spans="32:32">
      <c r="AF433" s="32">
        <v>7048652609663</v>
      </c>
    </row>
    <row r="434" spans="32:32">
      <c r="AF434" s="32">
        <v>7048652609694</v>
      </c>
    </row>
    <row r="435" spans="32:32">
      <c r="AF435" s="32">
        <v>7048652609724</v>
      </c>
    </row>
    <row r="436" spans="32:32">
      <c r="AF436" s="32">
        <v>7048652609717</v>
      </c>
    </row>
    <row r="437" spans="32:32">
      <c r="AF437" s="32">
        <v>7048652609700</v>
      </c>
    </row>
    <row r="438" spans="32:32">
      <c r="AF438" s="32">
        <v>7048652609731</v>
      </c>
    </row>
    <row r="439" spans="32:32">
      <c r="AF439" s="32">
        <v>7048652609779</v>
      </c>
    </row>
    <row r="440" spans="32:32">
      <c r="AF440" s="32">
        <v>7048652609762</v>
      </c>
    </row>
    <row r="441" spans="32:32">
      <c r="AF441" s="32">
        <v>7048652609755</v>
      </c>
    </row>
    <row r="442" spans="32:32">
      <c r="AF442" s="32">
        <v>7048652609748</v>
      </c>
    </row>
    <row r="443" spans="32:32">
      <c r="AF443" s="32">
        <v>7048652609816</v>
      </c>
    </row>
    <row r="444" spans="32:32">
      <c r="AF444" s="32">
        <v>7048652609809</v>
      </c>
    </row>
    <row r="445" spans="32:32">
      <c r="AF445" s="32">
        <v>7048652609793</v>
      </c>
    </row>
    <row r="446" spans="32:32">
      <c r="AF446" s="32">
        <v>7048652609786</v>
      </c>
    </row>
    <row r="447" spans="32:32">
      <c r="AF447" s="32">
        <v>7048652609854</v>
      </c>
    </row>
    <row r="448" spans="32:32">
      <c r="AF448" s="32">
        <v>7048652609847</v>
      </c>
    </row>
    <row r="449" spans="32:32">
      <c r="AF449" s="32">
        <v>7048652609830</v>
      </c>
    </row>
    <row r="450" spans="32:32">
      <c r="AF450" s="32">
        <v>7048652609823</v>
      </c>
    </row>
    <row r="451" spans="32:32">
      <c r="AF451" s="32">
        <v>7048652609892</v>
      </c>
    </row>
    <row r="452" spans="32:32">
      <c r="AF452" s="32">
        <v>7048652609885</v>
      </c>
    </row>
    <row r="453" spans="32:32">
      <c r="AF453" s="32">
        <v>7048652609878</v>
      </c>
    </row>
    <row r="454" spans="32:32">
      <c r="AF454" s="32">
        <v>7048652609861</v>
      </c>
    </row>
    <row r="455" spans="32:32">
      <c r="AF455" s="32">
        <v>7048652609939</v>
      </c>
    </row>
    <row r="456" spans="32:32">
      <c r="AF456" s="32">
        <v>7048652609922</v>
      </c>
    </row>
    <row r="457" spans="32:32">
      <c r="AF457" s="32">
        <v>7048652609915</v>
      </c>
    </row>
    <row r="458" spans="32:32">
      <c r="AF458" s="32">
        <v>7048652609908</v>
      </c>
    </row>
    <row r="459" spans="32:32">
      <c r="AF459" s="32">
        <v>7048652556974</v>
      </c>
    </row>
    <row r="460" spans="32:32">
      <c r="AF460" s="32">
        <v>7048652556967</v>
      </c>
    </row>
    <row r="461" spans="32:32">
      <c r="AF461" s="32">
        <v>7048652556950</v>
      </c>
    </row>
    <row r="462" spans="32:32">
      <c r="AF462" s="32">
        <v>7048652556981</v>
      </c>
    </row>
    <row r="463" spans="32:32">
      <c r="AF463" s="32">
        <v>7048652610089</v>
      </c>
    </row>
    <row r="464" spans="32:32">
      <c r="AF464" s="32">
        <v>7048652610072</v>
      </c>
    </row>
    <row r="465" spans="32:32">
      <c r="AF465" s="32">
        <v>7048652610065</v>
      </c>
    </row>
    <row r="466" spans="32:32">
      <c r="AF466" s="32">
        <v>7048652610096</v>
      </c>
    </row>
    <row r="467" spans="32:32">
      <c r="AF467" s="32">
        <v>7048652610126</v>
      </c>
    </row>
    <row r="468" spans="32:32">
      <c r="AF468" s="32">
        <v>7048652610119</v>
      </c>
    </row>
    <row r="469" spans="32:32">
      <c r="AF469" s="32">
        <v>7048652610102</v>
      </c>
    </row>
    <row r="470" spans="32:32">
      <c r="AF470" s="32">
        <v>7048652610133</v>
      </c>
    </row>
    <row r="471" spans="32:32">
      <c r="AF471" s="32">
        <v>7048652610164</v>
      </c>
    </row>
    <row r="472" spans="32:32">
      <c r="AF472" s="32">
        <v>7048652610157</v>
      </c>
    </row>
    <row r="473" spans="32:32">
      <c r="AF473" s="32">
        <v>7048652610140</v>
      </c>
    </row>
    <row r="474" spans="32:32">
      <c r="AF474" s="32">
        <v>7048652610171</v>
      </c>
    </row>
    <row r="475" spans="32:32">
      <c r="AF475" s="32">
        <v>7048652610201</v>
      </c>
    </row>
    <row r="476" spans="32:32">
      <c r="AF476" s="32">
        <v>7048652610195</v>
      </c>
    </row>
    <row r="477" spans="32:32">
      <c r="AF477" s="32">
        <v>7048652610188</v>
      </c>
    </row>
    <row r="478" spans="32:32">
      <c r="AF478" s="32">
        <v>7048652610218</v>
      </c>
    </row>
    <row r="479" spans="32:32">
      <c r="AF479" s="32">
        <v>7048652610225</v>
      </c>
    </row>
    <row r="480" spans="32:32">
      <c r="AF480" s="32">
        <v>7048652477811</v>
      </c>
    </row>
    <row r="481" spans="32:32">
      <c r="AF481" s="32">
        <v>7048652610232</v>
      </c>
    </row>
    <row r="482" spans="32:32">
      <c r="AF482" s="32">
        <v>7048652477804</v>
      </c>
    </row>
    <row r="483" spans="32:32">
      <c r="AF483" s="32">
        <v>7048652480699</v>
      </c>
    </row>
    <row r="484" spans="32:32">
      <c r="AF484" s="32">
        <v>7048652480705</v>
      </c>
    </row>
    <row r="485" spans="32:32">
      <c r="AF485" s="32">
        <v>7048652480729</v>
      </c>
    </row>
    <row r="486" spans="32:32">
      <c r="AF486" s="32">
        <v>7048652480712</v>
      </c>
    </row>
    <row r="487" spans="32:32">
      <c r="AF487" s="32">
        <v>7048652480668</v>
      </c>
    </row>
    <row r="488" spans="32:32">
      <c r="AF488" s="32">
        <v>7048652480675</v>
      </c>
    </row>
    <row r="489" spans="32:32">
      <c r="AF489" s="32">
        <v>7048652480682</v>
      </c>
    </row>
    <row r="490" spans="32:32">
      <c r="AF490" s="32">
        <v>7048652480637</v>
      </c>
    </row>
    <row r="491" spans="32:32">
      <c r="AF491" s="32">
        <v>7048652480644</v>
      </c>
    </row>
    <row r="492" spans="32:32">
      <c r="AF492" s="32">
        <v>7048652480651</v>
      </c>
    </row>
    <row r="493" spans="32:32">
      <c r="AF493" s="32">
        <v>7048652480606</v>
      </c>
    </row>
    <row r="494" spans="32:32">
      <c r="AF494" s="32">
        <v>7048652480613</v>
      </c>
    </row>
    <row r="495" spans="32:32">
      <c r="AF495" s="32">
        <v>7048652480620</v>
      </c>
    </row>
    <row r="496" spans="32:32">
      <c r="AF496" s="32">
        <v>7048652480576</v>
      </c>
    </row>
    <row r="497" spans="32:32">
      <c r="AF497" s="32">
        <v>7048652480583</v>
      </c>
    </row>
    <row r="498" spans="32:32">
      <c r="AF498" s="32">
        <v>7048652480590</v>
      </c>
    </row>
    <row r="499" spans="32:32">
      <c r="AF499" s="32">
        <v>7048652480545</v>
      </c>
    </row>
    <row r="500" spans="32:32">
      <c r="AF500" s="32">
        <v>7048652480552</v>
      </c>
    </row>
    <row r="501" spans="32:32">
      <c r="AF501" s="32">
        <v>7048652480569</v>
      </c>
    </row>
    <row r="502" spans="32:32">
      <c r="AF502" s="32">
        <v>7048652480507</v>
      </c>
    </row>
    <row r="503" spans="32:32">
      <c r="AF503" s="32">
        <v>7048652480514</v>
      </c>
    </row>
    <row r="504" spans="32:32">
      <c r="AF504" s="32">
        <v>7048652480538</v>
      </c>
    </row>
    <row r="505" spans="32:32">
      <c r="AF505" s="32">
        <v>7048652480460</v>
      </c>
    </row>
    <row r="506" spans="32:32">
      <c r="AF506" s="32">
        <v>7048652480477</v>
      </c>
    </row>
    <row r="507" spans="32:32">
      <c r="AF507" s="32">
        <v>7048652480491</v>
      </c>
    </row>
    <row r="508" spans="32:32">
      <c r="AF508" s="32">
        <v>7048652617156</v>
      </c>
    </row>
    <row r="509" spans="32:32">
      <c r="AF509" s="32">
        <v>7048652617149</v>
      </c>
    </row>
    <row r="510" spans="32:32">
      <c r="AF510" s="32">
        <v>7048652617132</v>
      </c>
    </row>
    <row r="511" spans="32:32">
      <c r="AF511" s="32">
        <v>7048652617163</v>
      </c>
    </row>
    <row r="512" spans="32:32">
      <c r="AF512" s="32">
        <v>7048652617194</v>
      </c>
    </row>
    <row r="513" spans="32:32">
      <c r="AF513" s="32">
        <v>7048652617187</v>
      </c>
    </row>
    <row r="514" spans="32:32">
      <c r="AF514" s="32">
        <v>7048652617170</v>
      </c>
    </row>
    <row r="515" spans="32:32">
      <c r="AF515" s="32">
        <v>7048652617200</v>
      </c>
    </row>
    <row r="516" spans="32:32">
      <c r="AF516" s="32">
        <v>7048652617231</v>
      </c>
    </row>
    <row r="517" spans="32:32">
      <c r="AF517" s="32">
        <v>7048652617224</v>
      </c>
    </row>
    <row r="518" spans="32:32">
      <c r="AF518" s="32">
        <v>7048652617217</v>
      </c>
    </row>
    <row r="519" spans="32:32">
      <c r="AF519" s="32">
        <v>7048652617248</v>
      </c>
    </row>
    <row r="520" spans="32:32">
      <c r="AF520" s="32">
        <v>7048652617279</v>
      </c>
    </row>
    <row r="521" spans="32:32">
      <c r="AF521" s="32">
        <v>7048652617262</v>
      </c>
    </row>
    <row r="522" spans="32:32">
      <c r="AF522" s="32">
        <v>7048652617255</v>
      </c>
    </row>
    <row r="523" spans="32:32">
      <c r="AF523" s="32">
        <v>7048652617286</v>
      </c>
    </row>
    <row r="524" spans="32:32">
      <c r="AF524" s="32">
        <v>7048652612380</v>
      </c>
    </row>
    <row r="525" spans="32:32">
      <c r="AF525" s="32">
        <v>7048652612373</v>
      </c>
    </row>
    <row r="526" spans="32:32">
      <c r="AF526" s="32">
        <v>7048652612366</v>
      </c>
    </row>
    <row r="527" spans="32:32">
      <c r="AF527" s="32">
        <v>7048652612397</v>
      </c>
    </row>
    <row r="528" spans="32:32">
      <c r="AF528" s="32">
        <v>7048652612403</v>
      </c>
    </row>
    <row r="529" spans="32:32">
      <c r="AF529" s="32">
        <v>7048652612434</v>
      </c>
    </row>
    <row r="530" spans="32:32">
      <c r="AF530" s="32">
        <v>7048652612427</v>
      </c>
    </row>
    <row r="531" spans="32:32">
      <c r="AF531" s="32">
        <v>7048652612410</v>
      </c>
    </row>
    <row r="532" spans="32:32">
      <c r="AF532" s="32">
        <v>7048652612441</v>
      </c>
    </row>
    <row r="533" spans="32:32">
      <c r="AF533" s="32">
        <v>7048652612458</v>
      </c>
    </row>
    <row r="534" spans="32:32">
      <c r="AF534" s="32">
        <v>7048652612489</v>
      </c>
    </row>
    <row r="535" spans="32:32">
      <c r="AF535" s="32">
        <v>7048652612472</v>
      </c>
    </row>
    <row r="536" spans="32:32">
      <c r="AF536" s="32">
        <v>7048652612465</v>
      </c>
    </row>
    <row r="537" spans="32:32">
      <c r="AF537" s="32">
        <v>7048652612496</v>
      </c>
    </row>
    <row r="538" spans="32:32">
      <c r="AF538" s="32">
        <v>7048652612502</v>
      </c>
    </row>
    <row r="539" spans="32:32">
      <c r="AF539" s="32">
        <v>7048652612236</v>
      </c>
    </row>
    <row r="540" spans="32:32">
      <c r="AF540" s="32">
        <v>7048652612229</v>
      </c>
    </row>
    <row r="541" spans="32:32">
      <c r="AF541" s="32">
        <v>7048652612212</v>
      </c>
    </row>
    <row r="542" spans="32:32">
      <c r="AF542" s="32">
        <v>7048652612243</v>
      </c>
    </row>
    <row r="543" spans="32:32">
      <c r="AF543" s="32">
        <v>7048652612250</v>
      </c>
    </row>
    <row r="544" spans="32:32">
      <c r="AF544" s="32">
        <v>7048652612281</v>
      </c>
    </row>
    <row r="545" spans="32:32">
      <c r="AF545" s="32">
        <v>7048652612274</v>
      </c>
    </row>
    <row r="546" spans="32:32">
      <c r="AF546" s="32">
        <v>7048652612267</v>
      </c>
    </row>
    <row r="547" spans="32:32">
      <c r="AF547" s="32">
        <v>7048652612298</v>
      </c>
    </row>
    <row r="548" spans="32:32">
      <c r="AF548" s="32">
        <v>7048652612304</v>
      </c>
    </row>
    <row r="549" spans="32:32">
      <c r="AF549" s="32">
        <v>7048652612335</v>
      </c>
    </row>
    <row r="550" spans="32:32">
      <c r="AF550" s="32">
        <v>7048652612328</v>
      </c>
    </row>
    <row r="551" spans="32:32">
      <c r="AF551" s="32">
        <v>7048652612311</v>
      </c>
    </row>
    <row r="552" spans="32:32">
      <c r="AF552" s="32">
        <v>7048652612342</v>
      </c>
    </row>
    <row r="553" spans="32:32">
      <c r="AF553" s="32">
        <v>7048652612359</v>
      </c>
    </row>
    <row r="554" spans="32:32">
      <c r="AF554" s="32">
        <v>7048652612038</v>
      </c>
    </row>
    <row r="555" spans="32:32">
      <c r="AF555" s="32">
        <v>7048652612021</v>
      </c>
    </row>
    <row r="556" spans="32:32">
      <c r="AF556" s="32">
        <v>7048652612014</v>
      </c>
    </row>
    <row r="557" spans="32:32">
      <c r="AF557" s="32">
        <v>7048652612045</v>
      </c>
    </row>
    <row r="558" spans="32:32">
      <c r="AF558" s="32">
        <v>7048652612052</v>
      </c>
    </row>
    <row r="559" spans="32:32">
      <c r="AF559" s="32">
        <v>7048652612083</v>
      </c>
    </row>
    <row r="560" spans="32:32">
      <c r="AF560" s="32">
        <v>7048652612076</v>
      </c>
    </row>
    <row r="561" spans="32:32">
      <c r="AF561" s="32">
        <v>7048652612069</v>
      </c>
    </row>
    <row r="562" spans="32:32">
      <c r="AF562" s="32">
        <v>7048652612090</v>
      </c>
    </row>
    <row r="563" spans="32:32">
      <c r="AF563" s="32">
        <v>7048652612106</v>
      </c>
    </row>
    <row r="564" spans="32:32">
      <c r="AF564" s="32">
        <v>7048652612137</v>
      </c>
    </row>
    <row r="565" spans="32:32">
      <c r="AF565" s="32">
        <v>7048652612120</v>
      </c>
    </row>
    <row r="566" spans="32:32">
      <c r="AF566" s="32">
        <v>7048652612113</v>
      </c>
    </row>
    <row r="567" spans="32:32">
      <c r="AF567" s="32">
        <v>7048652612144</v>
      </c>
    </row>
    <row r="568" spans="32:32">
      <c r="AF568" s="32">
        <v>7048652612151</v>
      </c>
    </row>
    <row r="569" spans="32:32">
      <c r="AF569" s="32">
        <v>7048652612182</v>
      </c>
    </row>
    <row r="570" spans="32:32">
      <c r="AF570" s="32">
        <v>7048652612175</v>
      </c>
    </row>
    <row r="571" spans="32:32">
      <c r="AF571" s="32">
        <v>7048652612168</v>
      </c>
    </row>
    <row r="572" spans="32:32">
      <c r="AF572" s="32">
        <v>7048652612199</v>
      </c>
    </row>
    <row r="573" spans="32:32">
      <c r="AF573" s="32">
        <v>7048652612205</v>
      </c>
    </row>
    <row r="574" spans="32:32">
      <c r="AF574" s="32">
        <v>7048652611833</v>
      </c>
    </row>
    <row r="575" spans="32:32">
      <c r="AF575" s="32">
        <v>7048652611826</v>
      </c>
    </row>
    <row r="576" spans="32:32">
      <c r="AF576" s="32">
        <v>7048652611819</v>
      </c>
    </row>
    <row r="577" spans="32:32">
      <c r="AF577" s="32">
        <v>7048652611840</v>
      </c>
    </row>
    <row r="578" spans="32:32">
      <c r="AF578" s="32">
        <v>7048652611857</v>
      </c>
    </row>
    <row r="579" spans="32:32">
      <c r="AF579" s="32">
        <v>7048652611888</v>
      </c>
    </row>
    <row r="580" spans="32:32">
      <c r="AF580" s="32">
        <v>7048652611871</v>
      </c>
    </row>
    <row r="581" spans="32:32">
      <c r="AF581" s="32">
        <v>7048652611864</v>
      </c>
    </row>
    <row r="582" spans="32:32">
      <c r="AF582" s="32">
        <v>7048652611895</v>
      </c>
    </row>
    <row r="583" spans="32:32">
      <c r="AF583" s="32">
        <v>7048652611901</v>
      </c>
    </row>
    <row r="584" spans="32:32">
      <c r="AF584" s="32">
        <v>7048652611932</v>
      </c>
    </row>
    <row r="585" spans="32:32">
      <c r="AF585" s="32">
        <v>7048652611925</v>
      </c>
    </row>
    <row r="586" spans="32:32">
      <c r="AF586" s="32">
        <v>7048652611918</v>
      </c>
    </row>
    <row r="587" spans="32:32">
      <c r="AF587" s="32">
        <v>7048652611949</v>
      </c>
    </row>
    <row r="588" spans="32:32">
      <c r="AF588" s="32">
        <v>7048652611987</v>
      </c>
    </row>
    <row r="589" spans="32:32">
      <c r="AF589" s="32">
        <v>7048652611970</v>
      </c>
    </row>
    <row r="590" spans="32:32">
      <c r="AF590" s="32">
        <v>7048652611963</v>
      </c>
    </row>
    <row r="591" spans="32:32">
      <c r="AF591" s="32">
        <v>7048652611994</v>
      </c>
    </row>
    <row r="592" spans="32:32">
      <c r="AF592" s="32">
        <v>7048652611734</v>
      </c>
    </row>
    <row r="593" spans="32:32">
      <c r="AF593" s="32">
        <v>7048652611727</v>
      </c>
    </row>
    <row r="594" spans="32:32">
      <c r="AF594" s="32">
        <v>7048652611710</v>
      </c>
    </row>
    <row r="595" spans="32:32">
      <c r="AF595" s="32">
        <v>7048652611741</v>
      </c>
    </row>
    <row r="596" spans="32:32">
      <c r="AF596" s="32">
        <v>7048652611789</v>
      </c>
    </row>
    <row r="597" spans="32:32">
      <c r="AF597" s="32">
        <v>7048652611772</v>
      </c>
    </row>
    <row r="598" spans="32:32">
      <c r="AF598" s="32">
        <v>7048652611765</v>
      </c>
    </row>
    <row r="599" spans="32:32">
      <c r="AF599" s="32">
        <v>7048652611796</v>
      </c>
    </row>
    <row r="600" spans="32:32">
      <c r="AF600" s="32">
        <v>7048652611635</v>
      </c>
    </row>
    <row r="601" spans="32:32">
      <c r="AF601" s="32">
        <v>7048652611628</v>
      </c>
    </row>
    <row r="602" spans="32:32">
      <c r="AF602" s="32">
        <v>7048652611611</v>
      </c>
    </row>
    <row r="603" spans="32:32">
      <c r="AF603" s="32">
        <v>7048652611642</v>
      </c>
    </row>
    <row r="604" spans="32:32">
      <c r="AF604" s="32">
        <v>7048652611680</v>
      </c>
    </row>
    <row r="605" spans="32:32">
      <c r="AF605" s="32">
        <v>7048652611673</v>
      </c>
    </row>
    <row r="606" spans="32:32">
      <c r="AF606" s="32">
        <v>7048652611666</v>
      </c>
    </row>
    <row r="607" spans="32:32">
      <c r="AF607" s="32">
        <v>7048652611697</v>
      </c>
    </row>
    <row r="608" spans="32:32">
      <c r="AF608" s="32">
        <v>7048652617323</v>
      </c>
    </row>
    <row r="609" spans="32:32">
      <c r="AF609" s="32">
        <v>7048652617316</v>
      </c>
    </row>
    <row r="610" spans="32:32">
      <c r="AF610" s="32">
        <v>7048652617309</v>
      </c>
    </row>
    <row r="611" spans="32:32">
      <c r="AF611" s="32">
        <v>7048652617293</v>
      </c>
    </row>
    <row r="612" spans="32:32">
      <c r="AF612" s="32">
        <v>7048652617361</v>
      </c>
    </row>
    <row r="613" spans="32:32">
      <c r="AF613" s="32">
        <v>7048652617354</v>
      </c>
    </row>
    <row r="614" spans="32:32">
      <c r="AF614" s="32">
        <v>7048652617347</v>
      </c>
    </row>
    <row r="615" spans="32:32">
      <c r="AF615" s="32">
        <v>7048652617330</v>
      </c>
    </row>
    <row r="616" spans="32:32">
      <c r="AF616" s="32">
        <v>7048652617408</v>
      </c>
    </row>
    <row r="617" spans="32:32">
      <c r="AF617" s="32">
        <v>7048652617392</v>
      </c>
    </row>
    <row r="618" spans="32:32">
      <c r="AF618" s="32">
        <v>7048652617385</v>
      </c>
    </row>
    <row r="619" spans="32:32">
      <c r="AF619" s="32">
        <v>7048652617378</v>
      </c>
    </row>
    <row r="620" spans="32:32">
      <c r="AF620" s="32">
        <v>7048652617446</v>
      </c>
    </row>
    <row r="621" spans="32:32">
      <c r="AF621" s="32">
        <v>7048652617439</v>
      </c>
    </row>
    <row r="622" spans="32:32">
      <c r="AF622" s="32">
        <v>7048652617422</v>
      </c>
    </row>
    <row r="623" spans="32:32">
      <c r="AF623" s="32">
        <v>7048652617415</v>
      </c>
    </row>
    <row r="624" spans="32:32">
      <c r="AF624" s="32">
        <v>7048652611505</v>
      </c>
    </row>
    <row r="625" spans="32:32">
      <c r="AF625" s="32">
        <v>7048652611482</v>
      </c>
    </row>
    <row r="626" spans="32:32">
      <c r="AF626" s="32">
        <v>7048652611475</v>
      </c>
    </row>
    <row r="627" spans="32:32">
      <c r="AF627" s="32">
        <v>7048652611468</v>
      </c>
    </row>
    <row r="628" spans="32:32">
      <c r="AF628" s="32">
        <v>7048652611550</v>
      </c>
    </row>
    <row r="629" spans="32:32">
      <c r="AF629" s="32">
        <v>7048652611536</v>
      </c>
    </row>
    <row r="630" spans="32:32">
      <c r="AF630" s="32">
        <v>7048652611529</v>
      </c>
    </row>
    <row r="631" spans="32:32">
      <c r="AF631" s="32">
        <v>7048652611512</v>
      </c>
    </row>
    <row r="632" spans="32:32">
      <c r="AF632" s="32">
        <v>7048652611604</v>
      </c>
    </row>
    <row r="633" spans="32:32">
      <c r="AF633" s="32">
        <v>7048652611581</v>
      </c>
    </row>
    <row r="634" spans="32:32">
      <c r="AF634" s="32">
        <v>7048652611574</v>
      </c>
    </row>
    <row r="635" spans="32:32">
      <c r="AF635" s="32">
        <v>7048652611567</v>
      </c>
    </row>
    <row r="636" spans="32:32">
      <c r="AF636" s="32">
        <v>7048652611352</v>
      </c>
    </row>
    <row r="637" spans="32:32">
      <c r="AF637" s="32">
        <v>7048652611338</v>
      </c>
    </row>
    <row r="638" spans="32:32">
      <c r="AF638" s="32">
        <v>7048652611321</v>
      </c>
    </row>
    <row r="639" spans="32:32">
      <c r="AF639" s="32">
        <v>7048652611314</v>
      </c>
    </row>
    <row r="640" spans="32:32">
      <c r="AF640" s="32">
        <v>7048652611406</v>
      </c>
    </row>
    <row r="641" spans="32:32">
      <c r="AF641" s="32">
        <v>7048652611383</v>
      </c>
    </row>
    <row r="642" spans="32:32">
      <c r="AF642" s="32">
        <v>7048652611376</v>
      </c>
    </row>
    <row r="643" spans="32:32">
      <c r="AF643" s="32">
        <v>7048652611369</v>
      </c>
    </row>
    <row r="644" spans="32:32">
      <c r="AF644" s="32">
        <v>7048652611451</v>
      </c>
    </row>
    <row r="645" spans="32:32">
      <c r="AF645" s="32">
        <v>7048652611437</v>
      </c>
    </row>
    <row r="646" spans="32:32">
      <c r="AF646" s="32">
        <v>7048652611420</v>
      </c>
    </row>
    <row r="647" spans="32:32">
      <c r="AF647" s="32">
        <v>7048652611413</v>
      </c>
    </row>
    <row r="648" spans="32:32">
      <c r="AF648" s="32">
        <v>7048652611154</v>
      </c>
    </row>
    <row r="649" spans="32:32">
      <c r="AF649" s="32">
        <v>7048652611130</v>
      </c>
    </row>
    <row r="650" spans="32:32">
      <c r="AF650" s="32">
        <v>7048652611123</v>
      </c>
    </row>
    <row r="651" spans="32:32">
      <c r="AF651" s="32">
        <v>7048652611116</v>
      </c>
    </row>
    <row r="652" spans="32:32">
      <c r="AF652" s="32">
        <v>7048652611208</v>
      </c>
    </row>
    <row r="653" spans="32:32">
      <c r="AF653" s="32">
        <v>7048652611185</v>
      </c>
    </row>
    <row r="654" spans="32:32">
      <c r="AF654" s="32">
        <v>7048652611178</v>
      </c>
    </row>
    <row r="655" spans="32:32">
      <c r="AF655" s="32">
        <v>7048652611161</v>
      </c>
    </row>
    <row r="656" spans="32:32">
      <c r="AF656" s="32">
        <v>7048652611253</v>
      </c>
    </row>
    <row r="657" spans="32:32">
      <c r="AF657" s="32">
        <v>7048652611239</v>
      </c>
    </row>
    <row r="658" spans="32:32">
      <c r="AF658" s="32">
        <v>7048652611222</v>
      </c>
    </row>
    <row r="659" spans="32:32">
      <c r="AF659" s="32">
        <v>7048652611215</v>
      </c>
    </row>
    <row r="660" spans="32:32">
      <c r="AF660" s="32">
        <v>7048652611307</v>
      </c>
    </row>
    <row r="661" spans="32:32">
      <c r="AF661" s="32">
        <v>7048652611284</v>
      </c>
    </row>
    <row r="662" spans="32:32">
      <c r="AF662" s="32">
        <v>7048652611277</v>
      </c>
    </row>
    <row r="663" spans="32:32">
      <c r="AF663" s="32">
        <v>7048652611260</v>
      </c>
    </row>
    <row r="664" spans="32:32">
      <c r="AF664" s="32">
        <v>7048652610959</v>
      </c>
    </row>
    <row r="665" spans="32:32">
      <c r="AF665" s="32">
        <v>7048652610935</v>
      </c>
    </row>
    <row r="666" spans="32:32">
      <c r="AF666" s="32">
        <v>7048652610928</v>
      </c>
    </row>
    <row r="667" spans="32:32">
      <c r="AF667" s="32">
        <v>7048652610911</v>
      </c>
    </row>
    <row r="668" spans="32:32">
      <c r="AF668" s="32">
        <v>7048652611000</v>
      </c>
    </row>
    <row r="669" spans="32:32">
      <c r="AF669" s="32">
        <v>7048652610980</v>
      </c>
    </row>
    <row r="670" spans="32:32">
      <c r="AF670" s="32">
        <v>7048652610973</v>
      </c>
    </row>
    <row r="671" spans="32:32">
      <c r="AF671" s="32">
        <v>7048652610966</v>
      </c>
    </row>
    <row r="672" spans="32:32">
      <c r="AF672" s="32">
        <v>7048652611055</v>
      </c>
    </row>
    <row r="673" spans="32:32">
      <c r="AF673" s="32">
        <v>7048652611031</v>
      </c>
    </row>
    <row r="674" spans="32:32">
      <c r="AF674" s="32">
        <v>7048652611024</v>
      </c>
    </row>
    <row r="675" spans="32:32">
      <c r="AF675" s="32">
        <v>7048652611017</v>
      </c>
    </row>
    <row r="676" spans="32:32">
      <c r="AF676" s="32">
        <v>7048652611109</v>
      </c>
    </row>
    <row r="677" spans="32:32">
      <c r="AF677" s="32">
        <v>7048652611086</v>
      </c>
    </row>
    <row r="678" spans="32:32">
      <c r="AF678" s="32">
        <v>7048652611079</v>
      </c>
    </row>
    <row r="679" spans="32:32">
      <c r="AF679" s="32">
        <v>7048652611062</v>
      </c>
    </row>
    <row r="680" spans="32:32">
      <c r="AF680" s="32">
        <v>7048652610850</v>
      </c>
    </row>
    <row r="681" spans="32:32">
      <c r="AF681" s="32">
        <v>7048652610836</v>
      </c>
    </row>
    <row r="682" spans="32:32">
      <c r="AF682" s="32">
        <v>7048652610829</v>
      </c>
    </row>
    <row r="683" spans="32:32">
      <c r="AF683" s="32">
        <v>7048652610812</v>
      </c>
    </row>
    <row r="684" spans="32:32">
      <c r="AF684" s="32">
        <v>7048652610904</v>
      </c>
    </row>
    <row r="685" spans="32:32">
      <c r="AF685" s="32">
        <v>7048652610881</v>
      </c>
    </row>
    <row r="686" spans="32:32">
      <c r="AF686" s="32">
        <v>7048652610874</v>
      </c>
    </row>
    <row r="687" spans="32:32">
      <c r="AF687" s="32">
        <v>7048652610867</v>
      </c>
    </row>
    <row r="688" spans="32:32">
      <c r="AF688" s="32">
        <v>7048652610751</v>
      </c>
    </row>
    <row r="689" spans="32:32">
      <c r="AF689" s="32">
        <v>7048652610737</v>
      </c>
    </row>
    <row r="690" spans="32:32">
      <c r="AF690" s="32">
        <v>7048652610720</v>
      </c>
    </row>
    <row r="691" spans="32:32">
      <c r="AF691" s="32">
        <v>7048652610713</v>
      </c>
    </row>
    <row r="692" spans="32:32">
      <c r="AF692" s="32">
        <v>7048652610805</v>
      </c>
    </row>
    <row r="693" spans="32:32">
      <c r="AF693" s="32">
        <v>7048652610782</v>
      </c>
    </row>
    <row r="694" spans="32:32">
      <c r="AF694" s="32">
        <v>7048652610775</v>
      </c>
    </row>
    <row r="695" spans="32:32">
      <c r="AF695" s="32">
        <v>7048652610768</v>
      </c>
    </row>
    <row r="696" spans="32:32">
      <c r="AF696" s="32">
        <v>7048652610607</v>
      </c>
    </row>
    <row r="697" spans="32:32">
      <c r="AF697" s="32">
        <v>7048652610584</v>
      </c>
    </row>
    <row r="698" spans="32:32">
      <c r="AF698" s="32">
        <v>7048652610577</v>
      </c>
    </row>
    <row r="699" spans="32:32">
      <c r="AF699" s="32">
        <v>7048652610560</v>
      </c>
    </row>
    <row r="700" spans="32:32">
      <c r="AF700" s="32">
        <v>7048652610652</v>
      </c>
    </row>
    <row r="701" spans="32:32">
      <c r="AF701" s="32">
        <v>7048652610638</v>
      </c>
    </row>
    <row r="702" spans="32:32">
      <c r="AF702" s="32">
        <v>7048652610621</v>
      </c>
    </row>
    <row r="703" spans="32:32">
      <c r="AF703" s="32">
        <v>7048652610614</v>
      </c>
    </row>
    <row r="704" spans="32:32">
      <c r="AF704" s="32">
        <v>7048652610706</v>
      </c>
    </row>
    <row r="705" spans="32:32">
      <c r="AF705" s="32">
        <v>7048652610683</v>
      </c>
    </row>
    <row r="706" spans="32:32">
      <c r="AF706" s="32">
        <v>7048652610676</v>
      </c>
    </row>
    <row r="707" spans="32:32">
      <c r="AF707" s="32">
        <v>7048652610669</v>
      </c>
    </row>
    <row r="708" spans="32:32">
      <c r="AF708" s="32">
        <v>7048652613622</v>
      </c>
    </row>
    <row r="709" spans="32:32">
      <c r="AF709" s="32">
        <v>7048652613615</v>
      </c>
    </row>
    <row r="710" spans="32:32">
      <c r="AF710" s="32">
        <v>7048652613608</v>
      </c>
    </row>
    <row r="711" spans="32:32">
      <c r="AF711" s="32">
        <v>7048652613639</v>
      </c>
    </row>
    <row r="712" spans="32:32">
      <c r="AF712" s="32">
        <v>7048652613677</v>
      </c>
    </row>
    <row r="713" spans="32:32">
      <c r="AF713" s="32">
        <v>7048652613660</v>
      </c>
    </row>
    <row r="714" spans="32:32">
      <c r="AF714" s="32">
        <v>7048652613653</v>
      </c>
    </row>
    <row r="715" spans="32:32">
      <c r="AF715" s="32">
        <v>7048652613684</v>
      </c>
    </row>
    <row r="716" spans="32:32">
      <c r="AF716" s="32">
        <v>7048652613721</v>
      </c>
    </row>
    <row r="717" spans="32:32">
      <c r="AF717" s="32">
        <v>7048652613714</v>
      </c>
    </row>
    <row r="718" spans="32:32">
      <c r="AF718" s="32">
        <v>7048652613707</v>
      </c>
    </row>
    <row r="719" spans="32:32">
      <c r="AF719" s="32">
        <v>7048652613738</v>
      </c>
    </row>
    <row r="720" spans="32:32">
      <c r="AF720" s="32">
        <v>7048652613479</v>
      </c>
    </row>
    <row r="721" spans="32:32">
      <c r="AF721" s="32">
        <v>7048652613462</v>
      </c>
    </row>
    <row r="722" spans="32:32">
      <c r="AF722" s="32">
        <v>7048652613455</v>
      </c>
    </row>
    <row r="723" spans="32:32">
      <c r="AF723" s="32">
        <v>7048652613486</v>
      </c>
    </row>
    <row r="724" spans="32:32">
      <c r="AF724" s="32">
        <v>7048652613523</v>
      </c>
    </row>
    <row r="725" spans="32:32">
      <c r="AF725" s="32">
        <v>7048652613516</v>
      </c>
    </row>
    <row r="726" spans="32:32">
      <c r="AF726" s="32">
        <v>7048652613509</v>
      </c>
    </row>
    <row r="727" spans="32:32">
      <c r="AF727" s="32">
        <v>7048652613530</v>
      </c>
    </row>
    <row r="728" spans="32:32">
      <c r="AF728" s="32">
        <v>7048652613578</v>
      </c>
    </row>
    <row r="729" spans="32:32">
      <c r="AF729" s="32">
        <v>7048652613561</v>
      </c>
    </row>
    <row r="730" spans="32:32">
      <c r="AF730" s="32">
        <v>7048652613554</v>
      </c>
    </row>
    <row r="731" spans="32:32">
      <c r="AF731" s="32">
        <v>7048652613585</v>
      </c>
    </row>
    <row r="732" spans="32:32">
      <c r="AF732" s="32">
        <v>7048652613325</v>
      </c>
    </row>
    <row r="733" spans="32:32">
      <c r="AF733" s="32">
        <v>7048652613318</v>
      </c>
    </row>
    <row r="734" spans="32:32">
      <c r="AF734" s="32">
        <v>7048652613301</v>
      </c>
    </row>
    <row r="735" spans="32:32">
      <c r="AF735" s="32">
        <v>7048652613332</v>
      </c>
    </row>
    <row r="736" spans="32:32">
      <c r="AF736" s="32">
        <v>7048652613370</v>
      </c>
    </row>
    <row r="737" spans="32:32">
      <c r="AF737" s="32">
        <v>7048652613363</v>
      </c>
    </row>
    <row r="738" spans="32:32">
      <c r="AF738" s="32">
        <v>7048652613356</v>
      </c>
    </row>
    <row r="739" spans="32:32">
      <c r="AF739" s="32">
        <v>7048652613387</v>
      </c>
    </row>
    <row r="740" spans="32:32">
      <c r="AF740" s="32">
        <v>7048652613424</v>
      </c>
    </row>
    <row r="741" spans="32:32">
      <c r="AF741" s="32">
        <v>7048652613417</v>
      </c>
    </row>
    <row r="742" spans="32:32">
      <c r="AF742" s="32">
        <v>7048652613400</v>
      </c>
    </row>
    <row r="743" spans="32:32">
      <c r="AF743" s="32">
        <v>7048652613431</v>
      </c>
    </row>
    <row r="744" spans="32:32">
      <c r="AF744" s="32">
        <v>7048652613028</v>
      </c>
    </row>
    <row r="745" spans="32:32">
      <c r="AF745" s="32">
        <v>7048652613011</v>
      </c>
    </row>
    <row r="746" spans="32:32">
      <c r="AF746" s="32">
        <v>7048652613004</v>
      </c>
    </row>
    <row r="747" spans="32:32">
      <c r="AF747" s="32">
        <v>7048652613035</v>
      </c>
    </row>
    <row r="748" spans="32:32">
      <c r="AF748" s="32">
        <v>7048652613073</v>
      </c>
    </row>
    <row r="749" spans="32:32">
      <c r="AF749" s="32">
        <v>7048652613066</v>
      </c>
    </row>
    <row r="750" spans="32:32">
      <c r="AF750" s="32">
        <v>7048652613059</v>
      </c>
    </row>
    <row r="751" spans="32:32">
      <c r="AF751" s="32">
        <v>7048652613080</v>
      </c>
    </row>
    <row r="752" spans="32:32">
      <c r="AF752" s="32">
        <v>7048652613127</v>
      </c>
    </row>
    <row r="753" spans="32:32">
      <c r="AF753" s="32">
        <v>7048652613110</v>
      </c>
    </row>
    <row r="754" spans="32:32">
      <c r="AF754" s="32">
        <v>7048652613103</v>
      </c>
    </row>
    <row r="755" spans="32:32">
      <c r="AF755" s="32">
        <v>7048652613134</v>
      </c>
    </row>
    <row r="756" spans="32:32">
      <c r="AF756" s="32">
        <v>7048652612922</v>
      </c>
    </row>
    <row r="757" spans="32:32">
      <c r="AF757" s="32">
        <v>7048652612915</v>
      </c>
    </row>
    <row r="758" spans="32:32">
      <c r="AF758" s="32">
        <v>7048652612908</v>
      </c>
    </row>
    <row r="759" spans="32:32">
      <c r="AF759" s="32">
        <v>7048652612939</v>
      </c>
    </row>
    <row r="760" spans="32:32">
      <c r="AF760" s="32">
        <v>7048652612977</v>
      </c>
    </row>
    <row r="761" spans="32:32">
      <c r="AF761" s="32">
        <v>7048652612960</v>
      </c>
    </row>
    <row r="762" spans="32:32">
      <c r="AF762" s="32">
        <v>7048652612953</v>
      </c>
    </row>
    <row r="763" spans="32:32">
      <c r="AF763" s="32">
        <v>7048652612984</v>
      </c>
    </row>
    <row r="764" spans="32:32">
      <c r="AF764" s="32">
        <v>7048652612793</v>
      </c>
    </row>
    <row r="765" spans="32:32">
      <c r="AF765" s="32">
        <v>7048652612779</v>
      </c>
    </row>
    <row r="766" spans="32:32">
      <c r="AF766" s="32">
        <v>7048652612762</v>
      </c>
    </row>
    <row r="767" spans="32:32">
      <c r="AF767" s="32">
        <v>7048652612755</v>
      </c>
    </row>
    <row r="768" spans="32:32">
      <c r="AF768" s="32">
        <v>7048652612847</v>
      </c>
    </row>
    <row r="769" spans="32:32">
      <c r="AF769" s="32">
        <v>7048652612823</v>
      </c>
    </row>
    <row r="770" spans="32:32">
      <c r="AF770" s="32">
        <v>7048652612816</v>
      </c>
    </row>
    <row r="771" spans="32:32">
      <c r="AF771" s="32">
        <v>7048652612809</v>
      </c>
    </row>
    <row r="772" spans="32:32">
      <c r="AF772" s="32">
        <v>7048652612892</v>
      </c>
    </row>
    <row r="773" spans="32:32">
      <c r="AF773" s="32">
        <v>7048652612878</v>
      </c>
    </row>
    <row r="774" spans="32:32">
      <c r="AF774" s="32">
        <v>7048652612861</v>
      </c>
    </row>
    <row r="775" spans="32:32">
      <c r="AF775" s="32">
        <v>7048652612854</v>
      </c>
    </row>
    <row r="776" spans="32:32">
      <c r="AF776" s="32">
        <v>7048652612717</v>
      </c>
    </row>
    <row r="777" spans="32:32">
      <c r="AF777" s="32">
        <v>7048652612724</v>
      </c>
    </row>
    <row r="778" spans="32:32">
      <c r="AF778" s="32">
        <v>7048652612731</v>
      </c>
    </row>
    <row r="779" spans="32:32">
      <c r="AF779" s="32">
        <v>7048652612748</v>
      </c>
    </row>
    <row r="780" spans="32:32">
      <c r="AF780" s="32">
        <v>7048652612649</v>
      </c>
    </row>
    <row r="781" spans="32:32">
      <c r="AF781" s="32">
        <v>7048652612656</v>
      </c>
    </row>
    <row r="782" spans="32:32">
      <c r="AF782" s="32">
        <v>7048652612663</v>
      </c>
    </row>
    <row r="783" spans="32:32">
      <c r="AF783" s="32">
        <v>7048652612557</v>
      </c>
    </row>
    <row r="784" spans="32:32">
      <c r="AF784" s="32">
        <v>7048652612533</v>
      </c>
    </row>
    <row r="785" spans="32:32">
      <c r="AF785" s="32">
        <v>7048652612526</v>
      </c>
    </row>
    <row r="786" spans="32:32">
      <c r="AF786" s="32">
        <v>7048652612519</v>
      </c>
    </row>
    <row r="787" spans="32:32">
      <c r="AF787" s="32">
        <v>7048652612601</v>
      </c>
    </row>
    <row r="788" spans="32:32">
      <c r="AF788" s="32">
        <v>7048652612588</v>
      </c>
    </row>
    <row r="789" spans="32:32">
      <c r="AF789" s="32">
        <v>7048652612571</v>
      </c>
    </row>
    <row r="790" spans="32:32">
      <c r="AF790" s="32">
        <v>7048652612564</v>
      </c>
    </row>
    <row r="791" spans="32:32">
      <c r="AF791" s="32">
        <v>7048652613950</v>
      </c>
    </row>
    <row r="792" spans="32:32">
      <c r="AF792" s="32">
        <v>7048652613943</v>
      </c>
    </row>
    <row r="793" spans="32:32">
      <c r="AF793" s="32">
        <v>7048652613936</v>
      </c>
    </row>
    <row r="794" spans="32:32">
      <c r="AF794" s="32">
        <v>7048652613967</v>
      </c>
    </row>
    <row r="795" spans="32:32">
      <c r="AF795" s="32">
        <v>7048652613998</v>
      </c>
    </row>
    <row r="796" spans="32:32">
      <c r="AF796" s="32">
        <v>7048652613981</v>
      </c>
    </row>
    <row r="797" spans="32:32">
      <c r="AF797" s="32">
        <v>7048652613974</v>
      </c>
    </row>
    <row r="798" spans="32:32">
      <c r="AF798" s="32">
        <v>7048652614001</v>
      </c>
    </row>
    <row r="799" spans="32:32">
      <c r="AF799" s="32">
        <v>7048652613912</v>
      </c>
    </row>
    <row r="800" spans="32:32">
      <c r="AF800" s="32">
        <v>7048652613905</v>
      </c>
    </row>
    <row r="801" spans="32:32">
      <c r="AF801" s="32">
        <v>7048652613899</v>
      </c>
    </row>
    <row r="802" spans="32:32">
      <c r="AF802" s="32">
        <v>7048652613929</v>
      </c>
    </row>
    <row r="803" spans="32:32">
      <c r="AF803" s="32">
        <v>7048652612670</v>
      </c>
    </row>
    <row r="804" spans="32:32">
      <c r="AF804" s="32">
        <v>7048652612687</v>
      </c>
    </row>
    <row r="805" spans="32:32">
      <c r="AF805" s="32">
        <v>7048652612694</v>
      </c>
    </row>
    <row r="806" spans="32:32">
      <c r="AF806" s="32">
        <v>7048652612700</v>
      </c>
    </row>
    <row r="807" spans="32:32">
      <c r="AF807" s="32">
        <v>7048652612618</v>
      </c>
    </row>
    <row r="808" spans="32:32">
      <c r="AF808" s="32">
        <v>7048652612625</v>
      </c>
    </row>
    <row r="809" spans="32:32">
      <c r="AF809" s="32">
        <v>7048652612632</v>
      </c>
    </row>
    <row r="810" spans="32:32">
      <c r="AF810" s="32">
        <v>7048652613172</v>
      </c>
    </row>
    <row r="811" spans="32:32">
      <c r="AF811" s="32">
        <v>7048652613165</v>
      </c>
    </row>
    <row r="812" spans="32:32">
      <c r="AF812" s="32">
        <v>7048652613158</v>
      </c>
    </row>
    <row r="813" spans="32:32">
      <c r="AF813" s="32">
        <v>7048652613189</v>
      </c>
    </row>
    <row r="814" spans="32:32">
      <c r="AF814" s="32">
        <v>7048652613226</v>
      </c>
    </row>
    <row r="815" spans="32:32">
      <c r="AF815" s="32">
        <v>7048652613219</v>
      </c>
    </row>
    <row r="816" spans="32:32">
      <c r="AF816" s="32">
        <v>7048652613202</v>
      </c>
    </row>
    <row r="817" spans="32:32">
      <c r="AF817" s="32">
        <v>7048652613233</v>
      </c>
    </row>
    <row r="818" spans="32:32">
      <c r="AF818" s="32">
        <v>7048652613271</v>
      </c>
    </row>
    <row r="819" spans="32:32">
      <c r="AF819" s="32">
        <v>7048652613264</v>
      </c>
    </row>
    <row r="820" spans="32:32">
      <c r="AF820" s="32">
        <v>7048652613257</v>
      </c>
    </row>
    <row r="821" spans="32:32">
      <c r="AF821" s="32">
        <v>7048652613288</v>
      </c>
    </row>
    <row r="822" spans="32:32">
      <c r="AF822" s="32">
        <v>7048652617637</v>
      </c>
    </row>
    <row r="823" spans="32:32">
      <c r="AF823" s="32">
        <v>7048652617620</v>
      </c>
    </row>
    <row r="824" spans="32:32">
      <c r="AF824" s="32">
        <v>7048652617613</v>
      </c>
    </row>
    <row r="825" spans="32:32">
      <c r="AF825" s="32">
        <v>7048652617644</v>
      </c>
    </row>
    <row r="826" spans="32:32">
      <c r="AF826" s="32">
        <v>7048652617675</v>
      </c>
    </row>
    <row r="827" spans="32:32">
      <c r="AF827" s="32">
        <v>7048652617668</v>
      </c>
    </row>
    <row r="828" spans="32:32">
      <c r="AF828" s="32">
        <v>7048652617651</v>
      </c>
    </row>
    <row r="829" spans="32:32">
      <c r="AF829" s="32">
        <v>7048652617682</v>
      </c>
    </row>
    <row r="830" spans="32:32">
      <c r="AF830" s="32">
        <v>7048652617712</v>
      </c>
    </row>
    <row r="831" spans="32:32">
      <c r="AF831" s="32">
        <v>7048652617705</v>
      </c>
    </row>
    <row r="832" spans="32:32">
      <c r="AF832" s="32">
        <v>7048652617699</v>
      </c>
    </row>
    <row r="833" spans="32:32">
      <c r="AF833" s="32">
        <v>7048652617729</v>
      </c>
    </row>
    <row r="834" spans="32:32">
      <c r="AF834" s="32">
        <v>7048652461568</v>
      </c>
    </row>
    <row r="835" spans="32:32">
      <c r="AF835" s="32">
        <v>7048652461551</v>
      </c>
    </row>
    <row r="836" spans="32:32">
      <c r="AF836" s="32">
        <v>7048652461544</v>
      </c>
    </row>
    <row r="837" spans="32:32">
      <c r="AF837" s="32">
        <v>7048652461575</v>
      </c>
    </row>
    <row r="838" spans="32:32">
      <c r="AF838" s="32">
        <v>7048652534965</v>
      </c>
    </row>
    <row r="839" spans="32:32">
      <c r="AF839" s="32">
        <v>7048652534958</v>
      </c>
    </row>
    <row r="840" spans="32:32">
      <c r="AF840" s="32">
        <v>7048652534941</v>
      </c>
    </row>
    <row r="841" spans="32:32">
      <c r="AF841" s="32">
        <v>7048652534972</v>
      </c>
    </row>
    <row r="842" spans="32:32">
      <c r="AF842" s="32">
        <v>7048652280732</v>
      </c>
    </row>
    <row r="843" spans="32:32">
      <c r="AF843" s="32">
        <v>7048652280725</v>
      </c>
    </row>
    <row r="844" spans="32:32">
      <c r="AF844" s="32">
        <v>7048652280718</v>
      </c>
    </row>
    <row r="845" spans="32:32">
      <c r="AF845" s="32">
        <v>7048652280749</v>
      </c>
    </row>
    <row r="846" spans="32:32">
      <c r="AF846" s="32">
        <v>7048652193780</v>
      </c>
    </row>
    <row r="847" spans="32:32">
      <c r="AF847" s="32">
        <v>7048652193773</v>
      </c>
    </row>
    <row r="848" spans="32:32">
      <c r="AF848" s="32">
        <v>7048652193766</v>
      </c>
    </row>
    <row r="849" spans="32:32">
      <c r="AF849" s="32">
        <v>7048652193797</v>
      </c>
    </row>
    <row r="850" spans="32:32">
      <c r="AF850" s="32">
        <v>7048652461643</v>
      </c>
    </row>
    <row r="851" spans="32:32">
      <c r="AF851" s="32">
        <v>7048652461636</v>
      </c>
    </row>
    <row r="852" spans="32:32">
      <c r="AF852" s="32">
        <v>7048652461629</v>
      </c>
    </row>
    <row r="853" spans="32:32">
      <c r="AF853" s="32">
        <v>7048652461650</v>
      </c>
    </row>
    <row r="854" spans="32:32">
      <c r="AF854" s="32">
        <v>7048652280817</v>
      </c>
    </row>
    <row r="855" spans="32:32">
      <c r="AF855" s="32">
        <v>7048652280800</v>
      </c>
    </row>
    <row r="856" spans="32:32">
      <c r="AF856" s="32">
        <v>7048652280794</v>
      </c>
    </row>
    <row r="857" spans="32:32">
      <c r="AF857" s="32">
        <v>7048652280824</v>
      </c>
    </row>
    <row r="858" spans="32:32">
      <c r="AF858" s="32">
        <v>7048652535009</v>
      </c>
    </row>
    <row r="859" spans="32:32">
      <c r="AF859" s="32">
        <v>7048652534996</v>
      </c>
    </row>
    <row r="860" spans="32:32">
      <c r="AF860" s="32">
        <v>7048652534989</v>
      </c>
    </row>
    <row r="861" spans="32:32">
      <c r="AF861" s="32">
        <v>7048652535016</v>
      </c>
    </row>
    <row r="862" spans="32:32">
      <c r="AF862" s="32">
        <v>7048652280862</v>
      </c>
    </row>
    <row r="863" spans="32:32">
      <c r="AF863" s="32">
        <v>7048652280855</v>
      </c>
    </row>
    <row r="864" spans="32:32">
      <c r="AF864" s="32">
        <v>7048652280848</v>
      </c>
    </row>
    <row r="865" spans="32:32">
      <c r="AF865" s="32">
        <v>7048652280831</v>
      </c>
    </row>
    <row r="866" spans="32:32">
      <c r="AF866" s="32">
        <v>7048652280909</v>
      </c>
    </row>
    <row r="867" spans="32:32">
      <c r="AF867" s="32">
        <v>7048652280893</v>
      </c>
    </row>
    <row r="868" spans="32:32">
      <c r="AF868" s="32">
        <v>7048652280886</v>
      </c>
    </row>
    <row r="869" spans="32:32">
      <c r="AF869" s="32">
        <v>7048652280879</v>
      </c>
    </row>
    <row r="870" spans="32:32">
      <c r="AF870" s="32">
        <v>7048652280947</v>
      </c>
    </row>
    <row r="871" spans="32:32">
      <c r="AF871" s="32">
        <v>7048652280930</v>
      </c>
    </row>
    <row r="872" spans="32:32">
      <c r="AF872" s="32">
        <v>7048652280923</v>
      </c>
    </row>
    <row r="873" spans="32:32">
      <c r="AF873" s="32">
        <v>7048652280916</v>
      </c>
    </row>
    <row r="874" spans="32:32">
      <c r="AF874" s="32">
        <v>7048652461537</v>
      </c>
    </row>
    <row r="875" spans="32:32">
      <c r="AF875" s="32">
        <v>7048652461520</v>
      </c>
    </row>
    <row r="876" spans="32:32">
      <c r="AF876" s="32">
        <v>7048652461513</v>
      </c>
    </row>
    <row r="877" spans="32:32">
      <c r="AF877" s="32">
        <v>7048652461506</v>
      </c>
    </row>
    <row r="878" spans="32:32">
      <c r="AF878" s="32">
        <v>7048652192509</v>
      </c>
    </row>
    <row r="879" spans="32:32">
      <c r="AF879" s="32">
        <v>7048652192516</v>
      </c>
    </row>
    <row r="880" spans="32:32">
      <c r="AF880" s="32">
        <v>7048652484451</v>
      </c>
    </row>
    <row r="881" spans="32:32">
      <c r="AF881" s="32">
        <v>7048652194534</v>
      </c>
    </row>
    <row r="882" spans="32:32">
      <c r="AF882" s="32">
        <v>7048652484468</v>
      </c>
    </row>
    <row r="883" spans="32:32">
      <c r="AF883" s="32">
        <v>7048652192530</v>
      </c>
    </row>
    <row r="884" spans="32:32">
      <c r="AF884" s="32">
        <v>7048652192585</v>
      </c>
    </row>
    <row r="885" spans="32:32">
      <c r="AF885" s="32">
        <v>7048652192592</v>
      </c>
    </row>
    <row r="886" spans="32:32">
      <c r="AF886" s="32">
        <v>7048652280954</v>
      </c>
    </row>
    <row r="887" spans="32:32">
      <c r="AF887" s="32">
        <v>7048652280961</v>
      </c>
    </row>
    <row r="888" spans="32:32">
      <c r="AF888" s="32">
        <v>7048652535276</v>
      </c>
    </row>
    <row r="889" spans="32:32">
      <c r="AF889" s="32">
        <v>7048652192929</v>
      </c>
    </row>
    <row r="890" spans="32:32">
      <c r="AF890" s="32">
        <v>7048652553881</v>
      </c>
    </row>
    <row r="891" spans="32:32">
      <c r="AF891" s="32">
        <v>7048652535429</v>
      </c>
    </row>
    <row r="892" spans="32:32">
      <c r="AF892" s="32">
        <v>7048652535412</v>
      </c>
    </row>
    <row r="893" spans="32:32">
      <c r="AF893" s="32">
        <v>7048652535405</v>
      </c>
    </row>
    <row r="894" spans="32:32">
      <c r="AF894" s="32">
        <v>7048652535436</v>
      </c>
    </row>
    <row r="895" spans="32:32">
      <c r="AF895" s="32">
        <v>7048652541970</v>
      </c>
    </row>
    <row r="896" spans="32:32">
      <c r="AF896" s="32">
        <v>7048652541963</v>
      </c>
    </row>
    <row r="897" spans="32:32">
      <c r="AF897" s="32">
        <v>7048652541956</v>
      </c>
    </row>
    <row r="898" spans="32:32">
      <c r="AF898" s="32">
        <v>7048652541987</v>
      </c>
    </row>
    <row r="899" spans="32:32">
      <c r="AF899" s="32">
        <v>7048652542021</v>
      </c>
    </row>
    <row r="900" spans="32:32">
      <c r="AF900" s="32">
        <v>7048652542014</v>
      </c>
    </row>
    <row r="901" spans="32:32">
      <c r="AF901" s="32">
        <v>7048652542007</v>
      </c>
    </row>
    <row r="902" spans="32:32">
      <c r="AF902" s="32">
        <v>7048652541994</v>
      </c>
    </row>
    <row r="903" spans="32:32">
      <c r="AF903" s="32">
        <v>7048652542069</v>
      </c>
    </row>
    <row r="904" spans="32:32">
      <c r="AF904" s="32">
        <v>7048652542052</v>
      </c>
    </row>
    <row r="905" spans="32:32">
      <c r="AF905" s="32">
        <v>7048652542045</v>
      </c>
    </row>
    <row r="906" spans="32:32">
      <c r="AF906" s="32">
        <v>7048652542038</v>
      </c>
    </row>
    <row r="907" spans="32:32">
      <c r="AF907" s="32">
        <v>7048652535160</v>
      </c>
    </row>
    <row r="908" spans="32:32">
      <c r="AF908" s="32">
        <v>7048652535153</v>
      </c>
    </row>
    <row r="909" spans="32:32">
      <c r="AF909" s="32">
        <v>7048652535146</v>
      </c>
    </row>
    <row r="910" spans="32:32">
      <c r="AF910" s="32">
        <v>7048652535177</v>
      </c>
    </row>
    <row r="911" spans="32:32">
      <c r="AF911" s="32">
        <v>7048652535054</v>
      </c>
    </row>
    <row r="912" spans="32:32">
      <c r="AF912" s="32">
        <v>7048652535047</v>
      </c>
    </row>
    <row r="913" spans="32:32">
      <c r="AF913" s="32">
        <v>7048652535030</v>
      </c>
    </row>
    <row r="914" spans="32:32">
      <c r="AF914" s="32">
        <v>7048652535023</v>
      </c>
    </row>
    <row r="915" spans="32:32">
      <c r="AF915" s="32">
        <v>7048652535665</v>
      </c>
    </row>
    <row r="916" spans="32:32">
      <c r="AF916" s="32">
        <v>7048652535658</v>
      </c>
    </row>
    <row r="917" spans="32:32">
      <c r="AF917" s="32">
        <v>7048652535641</v>
      </c>
    </row>
    <row r="918" spans="32:32">
      <c r="AF918" s="32">
        <v>7048652535672</v>
      </c>
    </row>
    <row r="919" spans="32:32">
      <c r="AF919" s="32">
        <v>7048652541734</v>
      </c>
    </row>
    <row r="920" spans="32:32">
      <c r="AF920" s="32">
        <v>7048652541727</v>
      </c>
    </row>
    <row r="921" spans="32:32">
      <c r="AF921" s="32">
        <v>7048652541710</v>
      </c>
    </row>
    <row r="922" spans="32:32">
      <c r="AF922" s="32">
        <v>7048652541741</v>
      </c>
    </row>
    <row r="923" spans="32:32">
      <c r="AF923" s="32">
        <v>7048652535559</v>
      </c>
    </row>
    <row r="924" spans="32:32">
      <c r="AF924" s="32">
        <v>7048652535542</v>
      </c>
    </row>
    <row r="925" spans="32:32">
      <c r="AF925" s="32">
        <v>7048652535535</v>
      </c>
    </row>
    <row r="926" spans="32:32">
      <c r="AF926" s="32">
        <v>7048652535528</v>
      </c>
    </row>
    <row r="927" spans="32:32">
      <c r="AF927" s="32">
        <v>7048652535597</v>
      </c>
    </row>
    <row r="928" spans="32:32">
      <c r="AF928" s="32">
        <v>7048652535580</v>
      </c>
    </row>
    <row r="929" spans="32:32">
      <c r="AF929" s="32">
        <v>7048652535573</v>
      </c>
    </row>
    <row r="930" spans="32:32">
      <c r="AF930" s="32">
        <v>7048652535566</v>
      </c>
    </row>
    <row r="931" spans="32:32">
      <c r="AF931" s="32">
        <v>7048652227867</v>
      </c>
    </row>
    <row r="932" spans="32:32">
      <c r="AF932" s="32">
        <v>7048652194565</v>
      </c>
    </row>
    <row r="933" spans="32:32">
      <c r="AF933" s="32">
        <v>7048652194558</v>
      </c>
    </row>
    <row r="934" spans="32:32">
      <c r="AF934" s="32">
        <v>7048652194572</v>
      </c>
    </row>
    <row r="935" spans="32:32">
      <c r="AF935" s="32">
        <v>7048652193315</v>
      </c>
    </row>
    <row r="936" spans="32:32">
      <c r="AF936" s="32">
        <v>7048652193308</v>
      </c>
    </row>
    <row r="937" spans="32:32">
      <c r="AF937" s="32">
        <v>7048652193292</v>
      </c>
    </row>
    <row r="938" spans="32:32">
      <c r="AF938" s="32">
        <v>7048652268372</v>
      </c>
    </row>
    <row r="939" spans="32:32">
      <c r="AF939" s="32">
        <v>7048652268365</v>
      </c>
    </row>
    <row r="940" spans="32:32">
      <c r="AF940" s="32">
        <v>7048652193339</v>
      </c>
    </row>
    <row r="941" spans="32:32">
      <c r="AF941" s="32">
        <v>7048652193322</v>
      </c>
    </row>
    <row r="942" spans="32:32">
      <c r="AF942" s="32">
        <v>7048652193353</v>
      </c>
    </row>
    <row r="943" spans="32:32">
      <c r="AF943" s="32">
        <v>7048652193346</v>
      </c>
    </row>
    <row r="944" spans="32:32">
      <c r="AF944" s="32">
        <v>7048652490322</v>
      </c>
    </row>
    <row r="945" spans="32:32">
      <c r="AF945" s="32">
        <v>7048652490315</v>
      </c>
    </row>
    <row r="946" spans="32:32">
      <c r="AF946" s="32">
        <v>7048652193377</v>
      </c>
    </row>
    <row r="947" spans="32:32">
      <c r="AF947" s="32">
        <v>7048652193360</v>
      </c>
    </row>
    <row r="948" spans="32:32">
      <c r="AF948" s="32">
        <v>7048652193384</v>
      </c>
    </row>
    <row r="949" spans="32:32">
      <c r="AF949" s="32">
        <v>7048652193407</v>
      </c>
    </row>
    <row r="950" spans="32:32">
      <c r="AF950" s="32">
        <v>7048652193391</v>
      </c>
    </row>
    <row r="951" spans="32:32">
      <c r="AF951" s="32">
        <v>7048652193438</v>
      </c>
    </row>
    <row r="952" spans="32:32">
      <c r="AF952" s="32">
        <v>7048652193421</v>
      </c>
    </row>
    <row r="953" spans="32:32">
      <c r="AF953" s="32">
        <v>7048652193414</v>
      </c>
    </row>
    <row r="954" spans="32:32">
      <c r="AF954" s="32">
        <v>7048652193445</v>
      </c>
    </row>
    <row r="955" spans="32:32">
      <c r="AF955" s="32">
        <v>7048652266354</v>
      </c>
    </row>
    <row r="956" spans="32:32">
      <c r="AF956" s="32">
        <v>7048652266347</v>
      </c>
    </row>
    <row r="957" spans="32:32">
      <c r="AF957" s="32">
        <v>7048652266378</v>
      </c>
    </row>
    <row r="958" spans="32:32">
      <c r="AF958" s="32">
        <v>7048652266361</v>
      </c>
    </row>
    <row r="959" spans="32:32">
      <c r="AF959" s="32">
        <v>7048652184412</v>
      </c>
    </row>
    <row r="960" spans="32:32">
      <c r="AF960" s="32">
        <v>7048652184405</v>
      </c>
    </row>
    <row r="961" spans="32:32">
      <c r="AF961" s="32">
        <v>7048652184399</v>
      </c>
    </row>
    <row r="962" spans="32:32">
      <c r="AF962" s="32">
        <v>7048652184443</v>
      </c>
    </row>
    <row r="963" spans="32:32">
      <c r="AF963" s="32">
        <v>7048652184436</v>
      </c>
    </row>
    <row r="964" spans="32:32">
      <c r="AF964" s="32">
        <v>7048652184429</v>
      </c>
    </row>
    <row r="965" spans="32:32">
      <c r="AF965" s="32">
        <v>7048652184474</v>
      </c>
    </row>
    <row r="966" spans="32:32">
      <c r="AF966" s="32">
        <v>7048652184450</v>
      </c>
    </row>
    <row r="967" spans="32:32">
      <c r="AF967" s="32">
        <v>7048652607966</v>
      </c>
    </row>
    <row r="968" spans="32:32">
      <c r="AF968" s="32">
        <v>7048652607959</v>
      </c>
    </row>
    <row r="969" spans="32:32">
      <c r="AF969" s="32">
        <v>7048652607942</v>
      </c>
    </row>
    <row r="970" spans="32:32">
      <c r="AF970" s="32">
        <v>7048652607997</v>
      </c>
    </row>
    <row r="971" spans="32:32">
      <c r="AF971" s="32">
        <v>7048652607980</v>
      </c>
    </row>
    <row r="972" spans="32:32">
      <c r="AF972" s="32">
        <v>7048652607973</v>
      </c>
    </row>
    <row r="973" spans="32:32">
      <c r="AF973" s="32">
        <v>7048652184504</v>
      </c>
    </row>
    <row r="974" spans="32:32">
      <c r="AF974" s="32">
        <v>7048652184498</v>
      </c>
    </row>
    <row r="975" spans="32:32">
      <c r="AF975" s="32">
        <v>7048652184481</v>
      </c>
    </row>
    <row r="976" spans="32:32">
      <c r="AF976" s="32">
        <v>7048652608024</v>
      </c>
    </row>
    <row r="977" spans="32:32">
      <c r="AF977" s="32">
        <v>7048652608017</v>
      </c>
    </row>
    <row r="978" spans="32:32">
      <c r="AF978" s="32">
        <v>7048652608000</v>
      </c>
    </row>
    <row r="979" spans="32:32">
      <c r="AF979" s="32">
        <v>7048652608055</v>
      </c>
    </row>
    <row r="980" spans="32:32">
      <c r="AF980" s="32">
        <v>7048652608048</v>
      </c>
    </row>
    <row r="981" spans="32:32">
      <c r="AF981" s="32">
        <v>7048652608031</v>
      </c>
    </row>
    <row r="982" spans="32:32">
      <c r="AF982" s="32">
        <v>7048652184535</v>
      </c>
    </row>
    <row r="983" spans="32:32">
      <c r="AF983" s="32">
        <v>7048652184528</v>
      </c>
    </row>
    <row r="984" spans="32:32">
      <c r="AF984" s="32">
        <v>7048652184511</v>
      </c>
    </row>
    <row r="985" spans="32:32">
      <c r="AF985" s="32">
        <v>7048652462107</v>
      </c>
    </row>
    <row r="986" spans="32:32">
      <c r="AF986" s="32">
        <v>7048652462091</v>
      </c>
    </row>
    <row r="987" spans="32:32">
      <c r="AF987" s="32">
        <v>7048652462084</v>
      </c>
    </row>
    <row r="988" spans="32:32">
      <c r="AF988" s="32">
        <v>7048652462138</v>
      </c>
    </row>
    <row r="989" spans="32:32">
      <c r="AF989" s="32">
        <v>7048652462121</v>
      </c>
    </row>
    <row r="990" spans="32:32">
      <c r="AF990" s="32">
        <v>7048652462114</v>
      </c>
    </row>
    <row r="991" spans="32:32">
      <c r="AF991" s="32">
        <v>7048652462169</v>
      </c>
    </row>
    <row r="992" spans="32:32">
      <c r="AF992" s="32">
        <v>7048652462152</v>
      </c>
    </row>
    <row r="993" spans="32:32">
      <c r="AF993" s="32">
        <v>7048652462145</v>
      </c>
    </row>
    <row r="994" spans="32:32">
      <c r="AF994" s="32">
        <v>7048652184603</v>
      </c>
    </row>
    <row r="995" spans="32:32">
      <c r="AF995" s="32">
        <v>7048652184597</v>
      </c>
    </row>
    <row r="996" spans="32:32">
      <c r="AF996" s="32">
        <v>7048652184580</v>
      </c>
    </row>
    <row r="997" spans="32:32">
      <c r="AF997" s="32">
        <v>7048652184634</v>
      </c>
    </row>
    <row r="998" spans="32:32">
      <c r="AF998" s="32">
        <v>7048652184627</v>
      </c>
    </row>
    <row r="999" spans="32:32">
      <c r="AF999" s="32">
        <v>7048652184610</v>
      </c>
    </row>
    <row r="1000" spans="32:32">
      <c r="AF1000" s="32">
        <v>7048652608086</v>
      </c>
    </row>
    <row r="1001" spans="32:32">
      <c r="AF1001" s="32">
        <v>7048652608079</v>
      </c>
    </row>
    <row r="1002" spans="32:32">
      <c r="AF1002" s="32">
        <v>7048652608062</v>
      </c>
    </row>
    <row r="1003" spans="32:32">
      <c r="AF1003" s="32">
        <v>7048652608116</v>
      </c>
    </row>
    <row r="1004" spans="32:32">
      <c r="AF1004" s="32">
        <v>7048652608109</v>
      </c>
    </row>
    <row r="1005" spans="32:32">
      <c r="AF1005" s="32">
        <v>7048652608093</v>
      </c>
    </row>
    <row r="1006" spans="32:32">
      <c r="AF1006" s="32">
        <v>7048652608147</v>
      </c>
    </row>
    <row r="1007" spans="32:32">
      <c r="AF1007" s="32">
        <v>7048652608130</v>
      </c>
    </row>
    <row r="1008" spans="32:32">
      <c r="AF1008" s="32">
        <v>7048652608123</v>
      </c>
    </row>
    <row r="1009" spans="32:32">
      <c r="AF1009" s="32">
        <v>7048652608178</v>
      </c>
    </row>
    <row r="1010" spans="32:32">
      <c r="AF1010" s="32">
        <v>7048652608161</v>
      </c>
    </row>
    <row r="1011" spans="32:32">
      <c r="AF1011" s="32">
        <v>7048652608154</v>
      </c>
    </row>
    <row r="1012" spans="32:32">
      <c r="AF1012" s="32">
        <v>7048652184665</v>
      </c>
    </row>
    <row r="1013" spans="32:32">
      <c r="AF1013" s="32">
        <v>7048652184658</v>
      </c>
    </row>
    <row r="1014" spans="32:32">
      <c r="AF1014" s="32">
        <v>7048652184641</v>
      </c>
    </row>
    <row r="1015" spans="32:32">
      <c r="AF1015" s="32">
        <v>7048652462237</v>
      </c>
    </row>
    <row r="1016" spans="32:32">
      <c r="AF1016" s="32">
        <v>7048652462220</v>
      </c>
    </row>
    <row r="1017" spans="32:32">
      <c r="AF1017" s="32">
        <v>7048652462213</v>
      </c>
    </row>
    <row r="1018" spans="32:32">
      <c r="AF1018" s="32">
        <v>7048652462268</v>
      </c>
    </row>
    <row r="1019" spans="32:32">
      <c r="AF1019" s="32">
        <v>7048652462251</v>
      </c>
    </row>
    <row r="1020" spans="32:32">
      <c r="AF1020" s="32">
        <v>7048652462244</v>
      </c>
    </row>
    <row r="1021" spans="32:32">
      <c r="AF1021" s="32">
        <v>7048652462299</v>
      </c>
    </row>
    <row r="1022" spans="32:32">
      <c r="AF1022" s="32">
        <v>7048652462282</v>
      </c>
    </row>
    <row r="1023" spans="32:32">
      <c r="AF1023" s="32">
        <v>7048652462275</v>
      </c>
    </row>
    <row r="1024" spans="32:32">
      <c r="AF1024" s="32">
        <v>7048652608192</v>
      </c>
    </row>
    <row r="1025" spans="32:32">
      <c r="AF1025" s="32">
        <v>7048652608185</v>
      </c>
    </row>
    <row r="1026" spans="32:32">
      <c r="AF1026" s="32">
        <v>7048652184702</v>
      </c>
    </row>
    <row r="1027" spans="32:32">
      <c r="AF1027" s="32">
        <v>7048652184696</v>
      </c>
    </row>
    <row r="1028" spans="32:32">
      <c r="AF1028" s="32">
        <v>7048652608215</v>
      </c>
    </row>
    <row r="1029" spans="32:32">
      <c r="AF1029" s="32">
        <v>7048652608208</v>
      </c>
    </row>
    <row r="1030" spans="32:32">
      <c r="AF1030" s="32">
        <v>7048652184726</v>
      </c>
    </row>
    <row r="1031" spans="32:32">
      <c r="AF1031" s="32">
        <v>7048652184719</v>
      </c>
    </row>
    <row r="1032" spans="32:32">
      <c r="AF1032" s="32">
        <v>7048652608239</v>
      </c>
    </row>
    <row r="1033" spans="32:32">
      <c r="AF1033" s="32">
        <v>7048652608222</v>
      </c>
    </row>
    <row r="1034" spans="32:32">
      <c r="AF1034" s="32">
        <v>7048652184740</v>
      </c>
    </row>
    <row r="1035" spans="32:32">
      <c r="AF1035" s="32">
        <v>7048652184733</v>
      </c>
    </row>
    <row r="1036" spans="32:32">
      <c r="AF1036" s="32">
        <v>7048652608253</v>
      </c>
    </row>
    <row r="1037" spans="32:32">
      <c r="AF1037" s="32">
        <v>7048652608246</v>
      </c>
    </row>
    <row r="1038" spans="32:32">
      <c r="AF1038" s="32">
        <v>7048652462350</v>
      </c>
    </row>
    <row r="1039" spans="32:32">
      <c r="AF1039" s="32">
        <v>7048652462343</v>
      </c>
    </row>
    <row r="1040" spans="32:32">
      <c r="AF1040" s="32">
        <v>7048652607522</v>
      </c>
    </row>
    <row r="1041" spans="32:32">
      <c r="AF1041" s="32">
        <v>7048652607515</v>
      </c>
    </row>
    <row r="1042" spans="32:32">
      <c r="AF1042" s="32">
        <v>7048652184764</v>
      </c>
    </row>
    <row r="1043" spans="32:32">
      <c r="AF1043" s="32">
        <v>7048652184757</v>
      </c>
    </row>
    <row r="1044" spans="32:32">
      <c r="AF1044" s="32">
        <v>7048652607546</v>
      </c>
    </row>
    <row r="1045" spans="32:32">
      <c r="AF1045" s="32">
        <v>7048652607539</v>
      </c>
    </row>
    <row r="1046" spans="32:32">
      <c r="AF1046" s="32">
        <v>7048652607560</v>
      </c>
    </row>
    <row r="1047" spans="32:32">
      <c r="AF1047" s="32">
        <v>7048652607553</v>
      </c>
    </row>
    <row r="1048" spans="32:32">
      <c r="AF1048" s="32">
        <v>7048652184788</v>
      </c>
    </row>
    <row r="1049" spans="32:32">
      <c r="AF1049" s="32">
        <v>7048652184771</v>
      </c>
    </row>
    <row r="1050" spans="32:32">
      <c r="AF1050" s="32">
        <v>7048652607584</v>
      </c>
    </row>
    <row r="1051" spans="32:32">
      <c r="AF1051" s="32">
        <v>7048652607577</v>
      </c>
    </row>
    <row r="1052" spans="32:32">
      <c r="AF1052" s="32">
        <v>7048652184818</v>
      </c>
    </row>
    <row r="1053" spans="32:32">
      <c r="AF1053" s="32">
        <v>7048652184801</v>
      </c>
    </row>
    <row r="1054" spans="32:32">
      <c r="AF1054" s="32">
        <v>7048652184795</v>
      </c>
    </row>
    <row r="1055" spans="32:32">
      <c r="AF1055" s="32">
        <v>7048652184825</v>
      </c>
    </row>
    <row r="1056" spans="32:32">
      <c r="AF1056" s="32">
        <v>7048652184856</v>
      </c>
    </row>
    <row r="1057" spans="32:32">
      <c r="AF1057" s="32">
        <v>7048652184849</v>
      </c>
    </row>
    <row r="1058" spans="32:32">
      <c r="AF1058" s="32">
        <v>7048652184832</v>
      </c>
    </row>
    <row r="1059" spans="32:32">
      <c r="AF1059" s="32">
        <v>7048652184863</v>
      </c>
    </row>
    <row r="1060" spans="32:32">
      <c r="AF1060" s="32">
        <v>7048652606037</v>
      </c>
    </row>
    <row r="1061" spans="32:32">
      <c r="AF1061" s="32">
        <v>7048652606020</v>
      </c>
    </row>
    <row r="1062" spans="32:32">
      <c r="AF1062" s="32">
        <v>7048652606013</v>
      </c>
    </row>
    <row r="1063" spans="32:32">
      <c r="AF1063" s="32">
        <v>7048652606006</v>
      </c>
    </row>
    <row r="1064" spans="32:32">
      <c r="AF1064" s="32">
        <v>7048652606075</v>
      </c>
    </row>
    <row r="1065" spans="32:32">
      <c r="AF1065" s="32">
        <v>7048652606068</v>
      </c>
    </row>
    <row r="1066" spans="32:32">
      <c r="AF1066" s="32">
        <v>7048652606051</v>
      </c>
    </row>
    <row r="1067" spans="32:32">
      <c r="AF1067" s="32">
        <v>7048652606044</v>
      </c>
    </row>
    <row r="1068" spans="32:32">
      <c r="AF1068" s="32">
        <v>7048652184894</v>
      </c>
    </row>
    <row r="1069" spans="32:32">
      <c r="AF1069" s="32">
        <v>7048652184887</v>
      </c>
    </row>
    <row r="1070" spans="32:32">
      <c r="AF1070" s="32">
        <v>7048652184870</v>
      </c>
    </row>
    <row r="1071" spans="32:32">
      <c r="AF1071" s="32">
        <v>7048652184900</v>
      </c>
    </row>
    <row r="1072" spans="32:32">
      <c r="AF1072" s="32">
        <v>7048652606112</v>
      </c>
    </row>
    <row r="1073" spans="32:32">
      <c r="AF1073" s="32">
        <v>7048652606105</v>
      </c>
    </row>
    <row r="1074" spans="32:32">
      <c r="AF1074" s="32">
        <v>7048652606099</v>
      </c>
    </row>
    <row r="1075" spans="32:32">
      <c r="AF1075" s="32">
        <v>7048652606082</v>
      </c>
    </row>
    <row r="1076" spans="32:32">
      <c r="AF1076" s="32">
        <v>7048652606150</v>
      </c>
    </row>
    <row r="1077" spans="32:32">
      <c r="AF1077" s="32">
        <v>7048652606143</v>
      </c>
    </row>
    <row r="1078" spans="32:32">
      <c r="AF1078" s="32">
        <v>7048652606136</v>
      </c>
    </row>
    <row r="1079" spans="32:32">
      <c r="AF1079" s="32">
        <v>7048652606129</v>
      </c>
    </row>
    <row r="1080" spans="32:32">
      <c r="AF1080" s="32">
        <v>7048652606198</v>
      </c>
    </row>
    <row r="1081" spans="32:32">
      <c r="AF1081" s="32">
        <v>7048652606181</v>
      </c>
    </row>
    <row r="1082" spans="32:32">
      <c r="AF1082" s="32">
        <v>7048652606174</v>
      </c>
    </row>
    <row r="1083" spans="32:32">
      <c r="AF1083" s="32">
        <v>7048652606167</v>
      </c>
    </row>
    <row r="1084" spans="32:32">
      <c r="AF1084" s="32">
        <v>7048652462381</v>
      </c>
    </row>
    <row r="1085" spans="32:32">
      <c r="AF1085" s="32">
        <v>7048652462374</v>
      </c>
    </row>
    <row r="1086" spans="32:32">
      <c r="AF1086" s="32">
        <v>7048652462367</v>
      </c>
    </row>
    <row r="1087" spans="32:32">
      <c r="AF1087" s="32">
        <v>7048652462398</v>
      </c>
    </row>
    <row r="1088" spans="32:32">
      <c r="AF1088" s="32">
        <v>7048652462428</v>
      </c>
    </row>
    <row r="1089" spans="32:32">
      <c r="AF1089" s="32">
        <v>7048652462411</v>
      </c>
    </row>
    <row r="1090" spans="32:32">
      <c r="AF1090" s="32">
        <v>7048652462404</v>
      </c>
    </row>
    <row r="1091" spans="32:32">
      <c r="AF1091" s="32">
        <v>7048652462435</v>
      </c>
    </row>
    <row r="1092" spans="32:32">
      <c r="AF1092" s="32">
        <v>7048652462466</v>
      </c>
    </row>
    <row r="1093" spans="32:32">
      <c r="AF1093" s="32">
        <v>7048652462459</v>
      </c>
    </row>
    <row r="1094" spans="32:32">
      <c r="AF1094" s="32">
        <v>7048652462442</v>
      </c>
    </row>
    <row r="1095" spans="32:32">
      <c r="AF1095" s="32">
        <v>7048652462473</v>
      </c>
    </row>
    <row r="1096" spans="32:32">
      <c r="AF1096" s="32">
        <v>7048652184931</v>
      </c>
    </row>
    <row r="1097" spans="32:32">
      <c r="AF1097" s="32">
        <v>7048652184924</v>
      </c>
    </row>
    <row r="1098" spans="32:32">
      <c r="AF1098" s="32">
        <v>7048652184917</v>
      </c>
    </row>
    <row r="1099" spans="32:32">
      <c r="AF1099" s="32">
        <v>7048652184948</v>
      </c>
    </row>
    <row r="1100" spans="32:32">
      <c r="AF1100" s="32">
        <v>7048652185013</v>
      </c>
    </row>
    <row r="1101" spans="32:32">
      <c r="AF1101" s="32">
        <v>7048652185006</v>
      </c>
    </row>
    <row r="1102" spans="32:32">
      <c r="AF1102" s="32">
        <v>7048652184993</v>
      </c>
    </row>
    <row r="1103" spans="32:32">
      <c r="AF1103" s="32">
        <v>7048652185020</v>
      </c>
    </row>
    <row r="1104" spans="32:32">
      <c r="AF1104" s="32">
        <v>7048652185051</v>
      </c>
    </row>
    <row r="1105" spans="32:32">
      <c r="AF1105" s="32">
        <v>7048652185044</v>
      </c>
    </row>
    <row r="1106" spans="32:32">
      <c r="AF1106" s="32">
        <v>7048652185037</v>
      </c>
    </row>
    <row r="1107" spans="32:32">
      <c r="AF1107" s="32">
        <v>7048652185068</v>
      </c>
    </row>
    <row r="1108" spans="32:32">
      <c r="AF1108" s="32">
        <v>7048652185099</v>
      </c>
    </row>
    <row r="1109" spans="32:32">
      <c r="AF1109" s="32">
        <v>7048652185082</v>
      </c>
    </row>
    <row r="1110" spans="32:32">
      <c r="AF1110" s="32">
        <v>7048652185075</v>
      </c>
    </row>
    <row r="1111" spans="32:32">
      <c r="AF1111" s="32">
        <v>7048652185105</v>
      </c>
    </row>
    <row r="1112" spans="32:32">
      <c r="AF1112" s="32">
        <v>7048652607348</v>
      </c>
    </row>
    <row r="1113" spans="32:32">
      <c r="AF1113" s="32">
        <v>7048652607331</v>
      </c>
    </row>
    <row r="1114" spans="32:32">
      <c r="AF1114" s="32">
        <v>7048652607324</v>
      </c>
    </row>
    <row r="1115" spans="32:32">
      <c r="AF1115" s="32">
        <v>7048652607317</v>
      </c>
    </row>
    <row r="1116" spans="32:32">
      <c r="AF1116" s="32">
        <v>7048652607386</v>
      </c>
    </row>
    <row r="1117" spans="32:32">
      <c r="AF1117" s="32">
        <v>7048652607379</v>
      </c>
    </row>
    <row r="1118" spans="32:32">
      <c r="AF1118" s="32">
        <v>7048652607362</v>
      </c>
    </row>
    <row r="1119" spans="32:32">
      <c r="AF1119" s="32">
        <v>7048652607355</v>
      </c>
    </row>
    <row r="1120" spans="32:32">
      <c r="AF1120" s="32">
        <v>7048652607423</v>
      </c>
    </row>
    <row r="1121" spans="32:32">
      <c r="AF1121" s="32">
        <v>7048652607416</v>
      </c>
    </row>
    <row r="1122" spans="32:32">
      <c r="AF1122" s="32">
        <v>7048652607409</v>
      </c>
    </row>
    <row r="1123" spans="32:32">
      <c r="AF1123" s="32">
        <v>7048652607393</v>
      </c>
    </row>
    <row r="1124" spans="32:32">
      <c r="AF1124" s="32">
        <v>7048652607461</v>
      </c>
    </row>
    <row r="1125" spans="32:32">
      <c r="AF1125" s="32">
        <v>7048652607454</v>
      </c>
    </row>
    <row r="1126" spans="32:32">
      <c r="AF1126" s="32">
        <v>7048652607447</v>
      </c>
    </row>
    <row r="1127" spans="32:32">
      <c r="AF1127" s="32">
        <v>7048652607430</v>
      </c>
    </row>
    <row r="1128" spans="32:32">
      <c r="AF1128" s="32">
        <v>7048652185136</v>
      </c>
    </row>
    <row r="1129" spans="32:32">
      <c r="AF1129" s="32">
        <v>7048652185129</v>
      </c>
    </row>
    <row r="1130" spans="32:32">
      <c r="AF1130" s="32">
        <v>7048652185112</v>
      </c>
    </row>
    <row r="1131" spans="32:32">
      <c r="AF1131" s="32">
        <v>7048652185143</v>
      </c>
    </row>
    <row r="1132" spans="32:32">
      <c r="AF1132" s="32">
        <v>7048652607508</v>
      </c>
    </row>
    <row r="1133" spans="32:32">
      <c r="AF1133" s="32">
        <v>7048652607492</v>
      </c>
    </row>
    <row r="1134" spans="32:32">
      <c r="AF1134" s="32">
        <v>7048652607485</v>
      </c>
    </row>
    <row r="1135" spans="32:32">
      <c r="AF1135" s="32">
        <v>7048652607478</v>
      </c>
    </row>
    <row r="1136" spans="32:32">
      <c r="AF1136" s="32">
        <v>7048652462541</v>
      </c>
    </row>
    <row r="1137" spans="32:32">
      <c r="AF1137" s="32">
        <v>7048652462534</v>
      </c>
    </row>
    <row r="1138" spans="32:32">
      <c r="AF1138" s="32">
        <v>7048652462527</v>
      </c>
    </row>
    <row r="1139" spans="32:32">
      <c r="AF1139" s="32">
        <v>7048652462558</v>
      </c>
    </row>
    <row r="1140" spans="32:32">
      <c r="AF1140" s="32">
        <v>7048652462589</v>
      </c>
    </row>
    <row r="1141" spans="32:32">
      <c r="AF1141" s="32">
        <v>7048652462572</v>
      </c>
    </row>
    <row r="1142" spans="32:32">
      <c r="AF1142" s="32">
        <v>7048652462565</v>
      </c>
    </row>
    <row r="1143" spans="32:32">
      <c r="AF1143" s="32">
        <v>7048652462596</v>
      </c>
    </row>
    <row r="1144" spans="32:32">
      <c r="AF1144" s="32">
        <v>7048652462626</v>
      </c>
    </row>
    <row r="1145" spans="32:32">
      <c r="AF1145" s="32">
        <v>7048652462619</v>
      </c>
    </row>
    <row r="1146" spans="32:32">
      <c r="AF1146" s="32">
        <v>7048652462602</v>
      </c>
    </row>
    <row r="1147" spans="32:32">
      <c r="AF1147" s="32">
        <v>7048652462633</v>
      </c>
    </row>
    <row r="1148" spans="32:32">
      <c r="AF1148" s="32">
        <v>7048652185273</v>
      </c>
    </row>
    <row r="1149" spans="32:32">
      <c r="AF1149" s="32">
        <v>7048652185266</v>
      </c>
    </row>
    <row r="1150" spans="32:32">
      <c r="AF1150" s="32">
        <v>7048652185259</v>
      </c>
    </row>
    <row r="1151" spans="32:32">
      <c r="AF1151" s="32">
        <v>7048652185303</v>
      </c>
    </row>
    <row r="1152" spans="32:32">
      <c r="AF1152" s="32">
        <v>7048652185297</v>
      </c>
    </row>
    <row r="1153" spans="32:32">
      <c r="AF1153" s="32">
        <v>7048652185280</v>
      </c>
    </row>
    <row r="1154" spans="32:32">
      <c r="AF1154" s="32">
        <v>7048652185334</v>
      </c>
    </row>
    <row r="1155" spans="32:32">
      <c r="AF1155" s="32">
        <v>7048652185327</v>
      </c>
    </row>
    <row r="1156" spans="32:32">
      <c r="AF1156" s="32">
        <v>7048652185310</v>
      </c>
    </row>
    <row r="1157" spans="32:32">
      <c r="AF1157" s="32">
        <v>7048652185365</v>
      </c>
    </row>
    <row r="1158" spans="32:32">
      <c r="AF1158" s="32">
        <v>7048652185358</v>
      </c>
    </row>
    <row r="1159" spans="32:32">
      <c r="AF1159" s="32">
        <v>7048652185341</v>
      </c>
    </row>
    <row r="1160" spans="32:32">
      <c r="AF1160" s="32">
        <v>7048652185396</v>
      </c>
    </row>
    <row r="1161" spans="32:32">
      <c r="AF1161" s="32">
        <v>7048652185389</v>
      </c>
    </row>
    <row r="1162" spans="32:32">
      <c r="AF1162" s="32">
        <v>7048652185372</v>
      </c>
    </row>
    <row r="1163" spans="32:32">
      <c r="AF1163" s="32">
        <v>7048652607218</v>
      </c>
    </row>
    <row r="1164" spans="32:32">
      <c r="AF1164" s="32">
        <v>7048652607201</v>
      </c>
    </row>
    <row r="1165" spans="32:32">
      <c r="AF1165" s="32">
        <v>7048652607195</v>
      </c>
    </row>
    <row r="1166" spans="32:32">
      <c r="AF1166" s="32">
        <v>7048652607249</v>
      </c>
    </row>
    <row r="1167" spans="32:32">
      <c r="AF1167" s="32">
        <v>7048652607232</v>
      </c>
    </row>
    <row r="1168" spans="32:32">
      <c r="AF1168" s="32">
        <v>7048652607225</v>
      </c>
    </row>
    <row r="1169" spans="32:32">
      <c r="AF1169" s="32">
        <v>7048652607270</v>
      </c>
    </row>
    <row r="1170" spans="32:32">
      <c r="AF1170" s="32">
        <v>7048652607263</v>
      </c>
    </row>
    <row r="1171" spans="32:32">
      <c r="AF1171" s="32">
        <v>7048652607256</v>
      </c>
    </row>
    <row r="1172" spans="32:32">
      <c r="AF1172" s="32">
        <v>7048652607300</v>
      </c>
    </row>
    <row r="1173" spans="32:32">
      <c r="AF1173" s="32">
        <v>7048652607294</v>
      </c>
    </row>
    <row r="1174" spans="32:32">
      <c r="AF1174" s="32">
        <v>7048652607287</v>
      </c>
    </row>
    <row r="1175" spans="32:32">
      <c r="AF1175" s="32">
        <v>7048652462701</v>
      </c>
    </row>
    <row r="1176" spans="32:32">
      <c r="AF1176" s="32">
        <v>7048652462695</v>
      </c>
    </row>
    <row r="1177" spans="32:32">
      <c r="AF1177" s="32">
        <v>7048652462688</v>
      </c>
    </row>
    <row r="1178" spans="32:32">
      <c r="AF1178" s="32">
        <v>7048652462732</v>
      </c>
    </row>
    <row r="1179" spans="32:32">
      <c r="AF1179" s="32">
        <v>7048652462725</v>
      </c>
    </row>
    <row r="1180" spans="32:32">
      <c r="AF1180" s="32">
        <v>7048652462718</v>
      </c>
    </row>
    <row r="1181" spans="32:32">
      <c r="AF1181" s="32">
        <v>7048652185426</v>
      </c>
    </row>
    <row r="1182" spans="32:32">
      <c r="AF1182" s="32">
        <v>7048652185419</v>
      </c>
    </row>
    <row r="1183" spans="32:32">
      <c r="AF1183" s="32">
        <v>7048652185402</v>
      </c>
    </row>
    <row r="1184" spans="32:32">
      <c r="AF1184" s="32">
        <v>7048652185495</v>
      </c>
    </row>
    <row r="1185" spans="32:32">
      <c r="AF1185" s="32">
        <v>7048652185488</v>
      </c>
    </row>
    <row r="1186" spans="32:32">
      <c r="AF1186" s="32">
        <v>7048652185471</v>
      </c>
    </row>
    <row r="1187" spans="32:32">
      <c r="AF1187" s="32">
        <v>7048652185525</v>
      </c>
    </row>
    <row r="1188" spans="32:32">
      <c r="AF1188" s="32">
        <v>7048652185518</v>
      </c>
    </row>
    <row r="1189" spans="32:32">
      <c r="AF1189" s="32">
        <v>7048652185501</v>
      </c>
    </row>
    <row r="1190" spans="32:32">
      <c r="AF1190" s="32">
        <v>7048652185556</v>
      </c>
    </row>
    <row r="1191" spans="32:32">
      <c r="AF1191" s="32">
        <v>7048652185549</v>
      </c>
    </row>
    <row r="1192" spans="32:32">
      <c r="AF1192" s="32">
        <v>7048652607096</v>
      </c>
    </row>
    <row r="1193" spans="32:32">
      <c r="AF1193" s="32">
        <v>7048652607089</v>
      </c>
    </row>
    <row r="1194" spans="32:32">
      <c r="AF1194" s="32">
        <v>7048652607072</v>
      </c>
    </row>
    <row r="1195" spans="32:32">
      <c r="AF1195" s="32">
        <v>7048652607126</v>
      </c>
    </row>
    <row r="1196" spans="32:32">
      <c r="AF1196" s="32">
        <v>7048652607119</v>
      </c>
    </row>
    <row r="1197" spans="32:32">
      <c r="AF1197" s="32">
        <v>7048652607102</v>
      </c>
    </row>
    <row r="1198" spans="32:32">
      <c r="AF1198" s="32">
        <v>7048652607157</v>
      </c>
    </row>
    <row r="1199" spans="32:32">
      <c r="AF1199" s="32">
        <v>7048652607140</v>
      </c>
    </row>
    <row r="1200" spans="32:32">
      <c r="AF1200" s="32">
        <v>7048652607133</v>
      </c>
    </row>
    <row r="1201" spans="32:32">
      <c r="AF1201" s="32">
        <v>7048652185587</v>
      </c>
    </row>
    <row r="1202" spans="32:32">
      <c r="AF1202" s="32">
        <v>7048652185570</v>
      </c>
    </row>
    <row r="1203" spans="32:32">
      <c r="AF1203" s="32">
        <v>7048652185563</v>
      </c>
    </row>
    <row r="1204" spans="32:32">
      <c r="AF1204" s="32">
        <v>7048652607188</v>
      </c>
    </row>
    <row r="1205" spans="32:32">
      <c r="AF1205" s="32">
        <v>7048652607171</v>
      </c>
    </row>
    <row r="1206" spans="32:32">
      <c r="AF1206" s="32">
        <v>7048652607164</v>
      </c>
    </row>
    <row r="1207" spans="32:32">
      <c r="AF1207" s="32">
        <v>7048652462800</v>
      </c>
    </row>
    <row r="1208" spans="32:32">
      <c r="AF1208" s="32">
        <v>7048652462794</v>
      </c>
    </row>
    <row r="1209" spans="32:32">
      <c r="AF1209" s="32">
        <v>7048652462787</v>
      </c>
    </row>
    <row r="1210" spans="32:32">
      <c r="AF1210" s="32">
        <v>7048652462831</v>
      </c>
    </row>
    <row r="1211" spans="32:32">
      <c r="AF1211" s="32">
        <v>7048652462824</v>
      </c>
    </row>
    <row r="1212" spans="32:32">
      <c r="AF1212" s="32">
        <v>7048652462817</v>
      </c>
    </row>
    <row r="1213" spans="32:32">
      <c r="AF1213" s="32">
        <v>7048652606754</v>
      </c>
    </row>
    <row r="1214" spans="32:32">
      <c r="AF1214" s="32">
        <v>7048652606747</v>
      </c>
    </row>
    <row r="1215" spans="32:32">
      <c r="AF1215" s="32">
        <v>7048652606730</v>
      </c>
    </row>
    <row r="1216" spans="32:32">
      <c r="AF1216" s="32">
        <v>7048652606723</v>
      </c>
    </row>
    <row r="1217" spans="32:32">
      <c r="AF1217" s="32">
        <v>7048652606792</v>
      </c>
    </row>
    <row r="1218" spans="32:32">
      <c r="AF1218" s="32">
        <v>7048652606785</v>
      </c>
    </row>
    <row r="1219" spans="32:32">
      <c r="AF1219" s="32">
        <v>7048652606778</v>
      </c>
    </row>
    <row r="1220" spans="32:32">
      <c r="AF1220" s="32">
        <v>7048652606761</v>
      </c>
    </row>
    <row r="1221" spans="32:32">
      <c r="AF1221" s="32">
        <v>7048652186058</v>
      </c>
    </row>
    <row r="1222" spans="32:32">
      <c r="AF1222" s="32">
        <v>7048652186041</v>
      </c>
    </row>
    <row r="1223" spans="32:32">
      <c r="AF1223" s="32">
        <v>7048652186034</v>
      </c>
    </row>
    <row r="1224" spans="32:32">
      <c r="AF1224" s="32">
        <v>7048652606808</v>
      </c>
    </row>
    <row r="1225" spans="32:32">
      <c r="AF1225" s="32">
        <v>7048652463296</v>
      </c>
    </row>
    <row r="1226" spans="32:32">
      <c r="AF1226" s="32">
        <v>7048652463289</v>
      </c>
    </row>
    <row r="1227" spans="32:32">
      <c r="AF1227" s="32">
        <v>7048652463272</v>
      </c>
    </row>
    <row r="1228" spans="32:32">
      <c r="AF1228" s="32">
        <v>7048652463326</v>
      </c>
    </row>
    <row r="1229" spans="32:32">
      <c r="AF1229" s="32">
        <v>7048652606815</v>
      </c>
    </row>
    <row r="1230" spans="32:32">
      <c r="AF1230" s="32">
        <v>7048652463319</v>
      </c>
    </row>
    <row r="1231" spans="32:32">
      <c r="AF1231" s="32">
        <v>7048652463302</v>
      </c>
    </row>
    <row r="1232" spans="32:32">
      <c r="AF1232" s="32">
        <v>7048652606853</v>
      </c>
    </row>
    <row r="1233" spans="32:32">
      <c r="AF1233" s="32">
        <v>7048652606846</v>
      </c>
    </row>
    <row r="1234" spans="32:32">
      <c r="AF1234" s="32">
        <v>7048652606839</v>
      </c>
    </row>
    <row r="1235" spans="32:32">
      <c r="AF1235" s="32">
        <v>7048652606822</v>
      </c>
    </row>
    <row r="1236" spans="32:32">
      <c r="AF1236" s="32">
        <v>7048652606891</v>
      </c>
    </row>
    <row r="1237" spans="32:32">
      <c r="AF1237" s="32">
        <v>7048652606884</v>
      </c>
    </row>
    <row r="1238" spans="32:32">
      <c r="AF1238" s="32">
        <v>7048652606877</v>
      </c>
    </row>
    <row r="1239" spans="32:32">
      <c r="AF1239" s="32">
        <v>7048652606860</v>
      </c>
    </row>
    <row r="1240" spans="32:32">
      <c r="AF1240" s="32">
        <v>7048652186089</v>
      </c>
    </row>
    <row r="1241" spans="32:32">
      <c r="AF1241" s="32">
        <v>7048652186072</v>
      </c>
    </row>
    <row r="1242" spans="32:32">
      <c r="AF1242" s="32">
        <v>7048652186065</v>
      </c>
    </row>
    <row r="1243" spans="32:32">
      <c r="AF1243" s="32">
        <v>7048652186119</v>
      </c>
    </row>
    <row r="1244" spans="32:32">
      <c r="AF1244" s="32">
        <v>7048652186102</v>
      </c>
    </row>
    <row r="1245" spans="32:32">
      <c r="AF1245" s="32">
        <v>7048652186096</v>
      </c>
    </row>
    <row r="1246" spans="32:32">
      <c r="AF1246" s="32">
        <v>7048652186140</v>
      </c>
    </row>
    <row r="1247" spans="32:32">
      <c r="AF1247" s="32">
        <v>7048652186133</v>
      </c>
    </row>
    <row r="1248" spans="32:32">
      <c r="AF1248" s="32">
        <v>7048652186126</v>
      </c>
    </row>
    <row r="1249" spans="32:32">
      <c r="AF1249" s="32">
        <v>7048652606938</v>
      </c>
    </row>
    <row r="1250" spans="32:32">
      <c r="AF1250" s="32">
        <v>7048652606921</v>
      </c>
    </row>
    <row r="1251" spans="32:32">
      <c r="AF1251" s="32">
        <v>7048652606914</v>
      </c>
    </row>
    <row r="1252" spans="32:32">
      <c r="AF1252" s="32">
        <v>7048652606907</v>
      </c>
    </row>
    <row r="1253" spans="32:32">
      <c r="AF1253" s="32">
        <v>7048652463357</v>
      </c>
    </row>
    <row r="1254" spans="32:32">
      <c r="AF1254" s="32">
        <v>7048652463340</v>
      </c>
    </row>
    <row r="1255" spans="32:32">
      <c r="AF1255" s="32">
        <v>7048652463333</v>
      </c>
    </row>
    <row r="1256" spans="32:32">
      <c r="AF1256" s="32">
        <v>7048652463388</v>
      </c>
    </row>
    <row r="1257" spans="32:32">
      <c r="AF1257" s="32">
        <v>7048652463371</v>
      </c>
    </row>
    <row r="1258" spans="32:32">
      <c r="AF1258" s="32">
        <v>7048652463364</v>
      </c>
    </row>
    <row r="1259" spans="32:32">
      <c r="AF1259" s="32">
        <v>7048652606976</v>
      </c>
    </row>
    <row r="1260" spans="32:32">
      <c r="AF1260" s="32">
        <v>7048652606969</v>
      </c>
    </row>
    <row r="1261" spans="32:32">
      <c r="AF1261" s="32">
        <v>7048652606952</v>
      </c>
    </row>
    <row r="1262" spans="32:32">
      <c r="AF1262" s="32">
        <v>7048652606945</v>
      </c>
    </row>
    <row r="1263" spans="32:32">
      <c r="AF1263" s="32">
        <v>7048652463418</v>
      </c>
    </row>
    <row r="1264" spans="32:32">
      <c r="AF1264" s="32">
        <v>7048652463401</v>
      </c>
    </row>
    <row r="1265" spans="32:32">
      <c r="AF1265" s="32">
        <v>7048652463395</v>
      </c>
    </row>
    <row r="1266" spans="32:32">
      <c r="AF1266" s="32">
        <v>7048652607621</v>
      </c>
    </row>
    <row r="1267" spans="32:32">
      <c r="AF1267" s="32">
        <v>7048652607614</v>
      </c>
    </row>
    <row r="1268" spans="32:32">
      <c r="AF1268" s="32">
        <v>7048652607607</v>
      </c>
    </row>
    <row r="1269" spans="32:32">
      <c r="AF1269" s="32">
        <v>7048652607638</v>
      </c>
    </row>
    <row r="1270" spans="32:32">
      <c r="AF1270" s="32">
        <v>7048652607669</v>
      </c>
    </row>
    <row r="1271" spans="32:32">
      <c r="AF1271" s="32">
        <v>7048652607652</v>
      </c>
    </row>
    <row r="1272" spans="32:32">
      <c r="AF1272" s="32">
        <v>7048652607645</v>
      </c>
    </row>
    <row r="1273" spans="32:32">
      <c r="AF1273" s="32">
        <v>7048652607676</v>
      </c>
    </row>
    <row r="1274" spans="32:32">
      <c r="AF1274" s="32">
        <v>7048652463135</v>
      </c>
    </row>
    <row r="1275" spans="32:32">
      <c r="AF1275" s="32">
        <v>7048652463128</v>
      </c>
    </row>
    <row r="1276" spans="32:32">
      <c r="AF1276" s="32">
        <v>7048652463111</v>
      </c>
    </row>
    <row r="1277" spans="32:32">
      <c r="AF1277" s="32">
        <v>7048652607683</v>
      </c>
    </row>
    <row r="1278" spans="32:32">
      <c r="AF1278" s="32">
        <v>7048652186218</v>
      </c>
    </row>
    <row r="1279" spans="32:32">
      <c r="AF1279" s="32">
        <v>7048652186195</v>
      </c>
    </row>
    <row r="1280" spans="32:32">
      <c r="AF1280" s="32">
        <v>7048652186249</v>
      </c>
    </row>
    <row r="1281" spans="32:32">
      <c r="AF1281" s="32">
        <v>7048652186232</v>
      </c>
    </row>
    <row r="1282" spans="32:32">
      <c r="AF1282" s="32">
        <v>7048652186225</v>
      </c>
    </row>
    <row r="1283" spans="32:32">
      <c r="AF1283" s="32">
        <v>7048652186270</v>
      </c>
    </row>
    <row r="1284" spans="32:32">
      <c r="AF1284" s="32">
        <v>7048652186263</v>
      </c>
    </row>
    <row r="1285" spans="32:32">
      <c r="AF1285" s="32">
        <v>7048652186256</v>
      </c>
    </row>
    <row r="1286" spans="32:32">
      <c r="AF1286" s="32">
        <v>7048652186300</v>
      </c>
    </row>
    <row r="1287" spans="32:32">
      <c r="AF1287" s="32">
        <v>7048652186294</v>
      </c>
    </row>
    <row r="1288" spans="32:32">
      <c r="AF1288" s="32">
        <v>7048652186287</v>
      </c>
    </row>
    <row r="1289" spans="32:32">
      <c r="AF1289" s="32">
        <v>7048652607690</v>
      </c>
    </row>
    <row r="1290" spans="32:32">
      <c r="AF1290" s="32">
        <v>7048652607720</v>
      </c>
    </row>
    <row r="1291" spans="32:32">
      <c r="AF1291" s="32">
        <v>7048652607713</v>
      </c>
    </row>
    <row r="1292" spans="32:32">
      <c r="AF1292" s="32">
        <v>7048652607706</v>
      </c>
    </row>
    <row r="1293" spans="32:32">
      <c r="AF1293" s="32">
        <v>7048652607737</v>
      </c>
    </row>
    <row r="1294" spans="32:32">
      <c r="AF1294" s="32">
        <v>7048652607775</v>
      </c>
    </row>
    <row r="1295" spans="32:32">
      <c r="AF1295" s="32">
        <v>7048652607768</v>
      </c>
    </row>
    <row r="1296" spans="32:32">
      <c r="AF1296" s="32">
        <v>7048652607751</v>
      </c>
    </row>
    <row r="1297" spans="32:32">
      <c r="AF1297" s="32">
        <v>7048652607744</v>
      </c>
    </row>
    <row r="1298" spans="32:32">
      <c r="AF1298" s="32">
        <v>7048652607805</v>
      </c>
    </row>
    <row r="1299" spans="32:32">
      <c r="AF1299" s="32">
        <v>7048652607799</v>
      </c>
    </row>
    <row r="1300" spans="32:32">
      <c r="AF1300" s="32">
        <v>7048652607782</v>
      </c>
    </row>
    <row r="1301" spans="32:32">
      <c r="AF1301" s="32">
        <v>7048652607812</v>
      </c>
    </row>
    <row r="1302" spans="32:32">
      <c r="AF1302" s="32">
        <v>7048652463166</v>
      </c>
    </row>
    <row r="1303" spans="32:32">
      <c r="AF1303" s="32">
        <v>7048652463159</v>
      </c>
    </row>
    <row r="1304" spans="32:32">
      <c r="AF1304" s="32">
        <v>7048652463142</v>
      </c>
    </row>
    <row r="1305" spans="32:32">
      <c r="AF1305" s="32">
        <v>7048652463197</v>
      </c>
    </row>
    <row r="1306" spans="32:32">
      <c r="AF1306" s="32">
        <v>7048652463180</v>
      </c>
    </row>
    <row r="1307" spans="32:32">
      <c r="AF1307" s="32">
        <v>7048652463173</v>
      </c>
    </row>
    <row r="1308" spans="32:32">
      <c r="AF1308" s="32">
        <v>7048652607843</v>
      </c>
    </row>
    <row r="1309" spans="32:32">
      <c r="AF1309" s="32">
        <v>7048652607836</v>
      </c>
    </row>
    <row r="1310" spans="32:32">
      <c r="AF1310" s="32">
        <v>7048652607829</v>
      </c>
    </row>
    <row r="1311" spans="32:32">
      <c r="AF1311" s="32">
        <v>7048652607850</v>
      </c>
    </row>
    <row r="1312" spans="32:32">
      <c r="AF1312" s="32">
        <v>7048652463227</v>
      </c>
    </row>
    <row r="1313" spans="32:32">
      <c r="AF1313" s="32">
        <v>7048652463210</v>
      </c>
    </row>
    <row r="1314" spans="32:32">
      <c r="AF1314" s="32">
        <v>7048652463203</v>
      </c>
    </row>
    <row r="1315" spans="32:32">
      <c r="AF1315" s="32">
        <v>7048652186355</v>
      </c>
    </row>
    <row r="1316" spans="32:32">
      <c r="AF1316" s="32">
        <v>7048652186348</v>
      </c>
    </row>
    <row r="1317" spans="32:32">
      <c r="AF1317" s="32">
        <v>7048652186331</v>
      </c>
    </row>
    <row r="1318" spans="32:32">
      <c r="AF1318" s="32">
        <v>7048652186386</v>
      </c>
    </row>
    <row r="1319" spans="32:32">
      <c r="AF1319" s="32">
        <v>7048652186379</v>
      </c>
    </row>
    <row r="1320" spans="32:32">
      <c r="AF1320" s="32">
        <v>7048652186362</v>
      </c>
    </row>
    <row r="1321" spans="32:32">
      <c r="AF1321" s="32">
        <v>7048652186416</v>
      </c>
    </row>
    <row r="1322" spans="32:32">
      <c r="AF1322" s="32">
        <v>7048652186409</v>
      </c>
    </row>
    <row r="1323" spans="32:32">
      <c r="AF1323" s="32">
        <v>7048652186393</v>
      </c>
    </row>
    <row r="1324" spans="32:32">
      <c r="AF1324" s="32">
        <v>7048652606617</v>
      </c>
    </row>
    <row r="1325" spans="32:32">
      <c r="AF1325" s="32">
        <v>7048652606600</v>
      </c>
    </row>
    <row r="1326" spans="32:32">
      <c r="AF1326" s="32">
        <v>7048652606594</v>
      </c>
    </row>
    <row r="1327" spans="32:32">
      <c r="AF1327" s="32">
        <v>7048652606648</v>
      </c>
    </row>
    <row r="1328" spans="32:32">
      <c r="AF1328" s="32">
        <v>7048652606631</v>
      </c>
    </row>
    <row r="1329" spans="32:32">
      <c r="AF1329" s="32">
        <v>7048652606624</v>
      </c>
    </row>
    <row r="1330" spans="32:32">
      <c r="AF1330" s="32">
        <v>7048652606679</v>
      </c>
    </row>
    <row r="1331" spans="32:32">
      <c r="AF1331" s="32">
        <v>7048652606662</v>
      </c>
    </row>
    <row r="1332" spans="32:32">
      <c r="AF1332" s="32">
        <v>7048652606655</v>
      </c>
    </row>
    <row r="1333" spans="32:32">
      <c r="AF1333" s="32">
        <v>7048652185716</v>
      </c>
    </row>
    <row r="1334" spans="32:32">
      <c r="AF1334" s="32">
        <v>7048652185709</v>
      </c>
    </row>
    <row r="1335" spans="32:32">
      <c r="AF1335" s="32">
        <v>7048652185693</v>
      </c>
    </row>
    <row r="1336" spans="32:32">
      <c r="AF1336" s="32">
        <v>7048652462909</v>
      </c>
    </row>
    <row r="1337" spans="32:32">
      <c r="AF1337" s="32">
        <v>7048652462893</v>
      </c>
    </row>
    <row r="1338" spans="32:32">
      <c r="AF1338" s="32">
        <v>7048652462886</v>
      </c>
    </row>
    <row r="1339" spans="32:32">
      <c r="AF1339" s="32">
        <v>7048652185747</v>
      </c>
    </row>
    <row r="1340" spans="32:32">
      <c r="AF1340" s="32">
        <v>7048652185730</v>
      </c>
    </row>
    <row r="1341" spans="32:32">
      <c r="AF1341" s="32">
        <v>7048652481351</v>
      </c>
    </row>
    <row r="1342" spans="32:32">
      <c r="AF1342" s="32">
        <v>7048652481344</v>
      </c>
    </row>
    <row r="1343" spans="32:32">
      <c r="AF1343" s="32">
        <v>7048652481337</v>
      </c>
    </row>
    <row r="1344" spans="32:32">
      <c r="AF1344" s="32">
        <v>7048652606501</v>
      </c>
    </row>
    <row r="1345" spans="32:32">
      <c r="AF1345" s="32">
        <v>7048652606495</v>
      </c>
    </row>
    <row r="1346" spans="32:32">
      <c r="AF1346" s="32">
        <v>7048652606488</v>
      </c>
    </row>
    <row r="1347" spans="32:32">
      <c r="AF1347" s="32">
        <v>7048652606358</v>
      </c>
    </row>
    <row r="1348" spans="32:32">
      <c r="AF1348" s="32">
        <v>7048652606341</v>
      </c>
    </row>
    <row r="1349" spans="32:32">
      <c r="AF1349" s="32">
        <v>7048652606334</v>
      </c>
    </row>
    <row r="1350" spans="32:32">
      <c r="AF1350" s="32">
        <v>7048652606327</v>
      </c>
    </row>
    <row r="1351" spans="32:32">
      <c r="AF1351" s="32">
        <v>7048652606396</v>
      </c>
    </row>
    <row r="1352" spans="32:32">
      <c r="AF1352" s="32">
        <v>7048652606389</v>
      </c>
    </row>
    <row r="1353" spans="32:32">
      <c r="AF1353" s="32">
        <v>7048652606372</v>
      </c>
    </row>
    <row r="1354" spans="32:32">
      <c r="AF1354" s="32">
        <v>7048652606365</v>
      </c>
    </row>
    <row r="1355" spans="32:32">
      <c r="AF1355" s="32">
        <v>7048652227874</v>
      </c>
    </row>
    <row r="1356" spans="32:32">
      <c r="AF1356" s="32">
        <v>7048652186461</v>
      </c>
    </row>
    <row r="1357" spans="32:32">
      <c r="AF1357" s="32">
        <v>7048652186454</v>
      </c>
    </row>
    <row r="1358" spans="32:32">
      <c r="AF1358" s="32">
        <v>7048652186447</v>
      </c>
    </row>
    <row r="1359" spans="32:32">
      <c r="AF1359" s="32">
        <v>7048652606433</v>
      </c>
    </row>
    <row r="1360" spans="32:32">
      <c r="AF1360" s="32">
        <v>7048652606426</v>
      </c>
    </row>
    <row r="1361" spans="32:32">
      <c r="AF1361" s="32">
        <v>7048652606419</v>
      </c>
    </row>
    <row r="1362" spans="32:32">
      <c r="AF1362" s="32">
        <v>7048652606402</v>
      </c>
    </row>
    <row r="1363" spans="32:32">
      <c r="AF1363" s="32">
        <v>7048652556585</v>
      </c>
    </row>
    <row r="1364" spans="32:32">
      <c r="AF1364" s="32">
        <v>7048652556578</v>
      </c>
    </row>
    <row r="1365" spans="32:32">
      <c r="AF1365" s="32">
        <v>7048652556561</v>
      </c>
    </row>
    <row r="1366" spans="32:32">
      <c r="AF1366" s="32">
        <v>7048652556554</v>
      </c>
    </row>
    <row r="1367" spans="32:32">
      <c r="AF1367" s="32">
        <v>7048652227881</v>
      </c>
    </row>
    <row r="1368" spans="32:32">
      <c r="AF1368" s="32">
        <v>7048652186492</v>
      </c>
    </row>
    <row r="1369" spans="32:32">
      <c r="AF1369" s="32">
        <v>7048652186485</v>
      </c>
    </row>
    <row r="1370" spans="32:32">
      <c r="AF1370" s="32">
        <v>7048652186478</v>
      </c>
    </row>
    <row r="1371" spans="32:32">
      <c r="AF1371" s="32">
        <v>7048652227898</v>
      </c>
    </row>
    <row r="1372" spans="32:32">
      <c r="AF1372" s="32">
        <v>7048652186508</v>
      </c>
    </row>
    <row r="1373" spans="32:32">
      <c r="AF1373" s="32">
        <v>7048652464828</v>
      </c>
    </row>
    <row r="1374" spans="32:32">
      <c r="AF1374" s="32">
        <v>7048652464811</v>
      </c>
    </row>
    <row r="1375" spans="32:32">
      <c r="AF1375" s="32">
        <v>7048652464804</v>
      </c>
    </row>
    <row r="1376" spans="32:32">
      <c r="AF1376" s="32">
        <v>7048652464798</v>
      </c>
    </row>
    <row r="1377" spans="32:32">
      <c r="AF1377" s="32">
        <v>7048652605573</v>
      </c>
    </row>
    <row r="1378" spans="32:32">
      <c r="AF1378" s="32">
        <v>7048652605566</v>
      </c>
    </row>
    <row r="1379" spans="32:32">
      <c r="AF1379" s="32">
        <v>7048652605559</v>
      </c>
    </row>
    <row r="1380" spans="32:32">
      <c r="AF1380" s="32">
        <v>7048652605603</v>
      </c>
    </row>
    <row r="1381" spans="32:32">
      <c r="AF1381" s="32">
        <v>7048652605597</v>
      </c>
    </row>
    <row r="1382" spans="32:32">
      <c r="AF1382" s="32">
        <v>7048652605580</v>
      </c>
    </row>
    <row r="1383" spans="32:32">
      <c r="AF1383" s="32">
        <v>7048652186577</v>
      </c>
    </row>
    <row r="1384" spans="32:32">
      <c r="AF1384" s="32">
        <v>7048652186560</v>
      </c>
    </row>
    <row r="1385" spans="32:32">
      <c r="AF1385" s="32">
        <v>7048652186553</v>
      </c>
    </row>
    <row r="1386" spans="32:32">
      <c r="AF1386" s="32">
        <v>7048652605634</v>
      </c>
    </row>
    <row r="1387" spans="32:32">
      <c r="AF1387" s="32">
        <v>7048652605627</v>
      </c>
    </row>
    <row r="1388" spans="32:32">
      <c r="AF1388" s="32">
        <v>7048652605610</v>
      </c>
    </row>
    <row r="1389" spans="32:32">
      <c r="AF1389" s="32">
        <v>7048652556615</v>
      </c>
    </row>
    <row r="1390" spans="32:32">
      <c r="AF1390" s="32">
        <v>7048652556608</v>
      </c>
    </row>
    <row r="1391" spans="32:32">
      <c r="AF1391" s="32">
        <v>7048652556592</v>
      </c>
    </row>
    <row r="1392" spans="32:32">
      <c r="AF1392" s="32">
        <v>7048652186607</v>
      </c>
    </row>
    <row r="1393" spans="32:32">
      <c r="AF1393" s="32">
        <v>7048652186591</v>
      </c>
    </row>
    <row r="1394" spans="32:32">
      <c r="AF1394" s="32">
        <v>7048652186584</v>
      </c>
    </row>
    <row r="1395" spans="32:32">
      <c r="AF1395" s="32">
        <v>7048652462985</v>
      </c>
    </row>
    <row r="1396" spans="32:32">
      <c r="AF1396" s="32">
        <v>7048652462978</v>
      </c>
    </row>
    <row r="1397" spans="32:32">
      <c r="AF1397" s="32">
        <v>7048652462961</v>
      </c>
    </row>
    <row r="1398" spans="32:32">
      <c r="AF1398" s="32">
        <v>7048652481306</v>
      </c>
    </row>
    <row r="1399" spans="32:32">
      <c r="AF1399" s="32">
        <v>7048652481290</v>
      </c>
    </row>
    <row r="1400" spans="32:32">
      <c r="AF1400" s="32">
        <v>7048652481283</v>
      </c>
    </row>
    <row r="1401" spans="32:32">
      <c r="AF1401" s="32">
        <v>7048652605511</v>
      </c>
    </row>
    <row r="1402" spans="32:32">
      <c r="AF1402" s="32">
        <v>7048652605504</v>
      </c>
    </row>
    <row r="1403" spans="32:32">
      <c r="AF1403" s="32">
        <v>7048652605498</v>
      </c>
    </row>
    <row r="1404" spans="32:32">
      <c r="AF1404" s="32">
        <v>7048652186638</v>
      </c>
    </row>
    <row r="1405" spans="32:32">
      <c r="AF1405" s="32">
        <v>7048652186621</v>
      </c>
    </row>
    <row r="1406" spans="32:32">
      <c r="AF1406" s="32">
        <v>7048652186614</v>
      </c>
    </row>
    <row r="1407" spans="32:32">
      <c r="AF1407" s="32">
        <v>7048652605542</v>
      </c>
    </row>
    <row r="1408" spans="32:32">
      <c r="AF1408" s="32">
        <v>7048652605535</v>
      </c>
    </row>
    <row r="1409" spans="32:32">
      <c r="AF1409" s="32">
        <v>7048652605528</v>
      </c>
    </row>
    <row r="1410" spans="32:32">
      <c r="AF1410" s="32">
        <v>7048652186669</v>
      </c>
    </row>
    <row r="1411" spans="32:32">
      <c r="AF1411" s="32">
        <v>7048652186652</v>
      </c>
    </row>
    <row r="1412" spans="32:32">
      <c r="AF1412" s="32">
        <v>7048652186645</v>
      </c>
    </row>
    <row r="1413" spans="32:32">
      <c r="AF1413" s="32">
        <v>7048652186690</v>
      </c>
    </row>
    <row r="1414" spans="32:32">
      <c r="AF1414" s="32">
        <v>7048652186683</v>
      </c>
    </row>
    <row r="1415" spans="32:32">
      <c r="AF1415" s="32">
        <v>7048652186676</v>
      </c>
    </row>
    <row r="1416" spans="32:32">
      <c r="AF1416" s="32">
        <v>7048652185778</v>
      </c>
    </row>
    <row r="1417" spans="32:32">
      <c r="AF1417" s="32">
        <v>7048652185761</v>
      </c>
    </row>
    <row r="1418" spans="32:32">
      <c r="AF1418" s="32">
        <v>7048652185754</v>
      </c>
    </row>
    <row r="1419" spans="32:32">
      <c r="AF1419" s="32">
        <v>7048652185808</v>
      </c>
    </row>
    <row r="1420" spans="32:32">
      <c r="AF1420" s="32">
        <v>7048652185792</v>
      </c>
    </row>
    <row r="1421" spans="32:32">
      <c r="AF1421" s="32">
        <v>7048652185785</v>
      </c>
    </row>
    <row r="1422" spans="32:32">
      <c r="AF1422" s="32">
        <v>7048652605481</v>
      </c>
    </row>
    <row r="1423" spans="32:32">
      <c r="AF1423" s="32">
        <v>7048652605474</v>
      </c>
    </row>
    <row r="1424" spans="32:32">
      <c r="AF1424" s="32">
        <v>7048652605467</v>
      </c>
    </row>
    <row r="1425" spans="32:32">
      <c r="AF1425" s="32">
        <v>7048652185839</v>
      </c>
    </row>
    <row r="1426" spans="32:32">
      <c r="AF1426" s="32">
        <v>7048652185822</v>
      </c>
    </row>
    <row r="1427" spans="32:32">
      <c r="AF1427" s="32">
        <v>7048652185815</v>
      </c>
    </row>
    <row r="1428" spans="32:32">
      <c r="AF1428" s="32">
        <v>7048652265166</v>
      </c>
    </row>
    <row r="1429" spans="32:32">
      <c r="AF1429" s="32">
        <v>7048652265159</v>
      </c>
    </row>
    <row r="1430" spans="32:32">
      <c r="AF1430" s="32">
        <v>7048652265142</v>
      </c>
    </row>
    <row r="1431" spans="32:32">
      <c r="AF1431" s="32">
        <v>7048652185860</v>
      </c>
    </row>
    <row r="1432" spans="32:32">
      <c r="AF1432" s="32">
        <v>7048652185853</v>
      </c>
    </row>
    <row r="1433" spans="32:32">
      <c r="AF1433" s="32">
        <v>7048652185846</v>
      </c>
    </row>
    <row r="1434" spans="32:32">
      <c r="AF1434" s="32">
        <v>7048652185891</v>
      </c>
    </row>
    <row r="1435" spans="32:32">
      <c r="AF1435" s="32">
        <v>7048652185884</v>
      </c>
    </row>
    <row r="1436" spans="32:32">
      <c r="AF1436" s="32">
        <v>7048652185877</v>
      </c>
    </row>
    <row r="1437" spans="32:32">
      <c r="AF1437" s="32">
        <v>7048652605450</v>
      </c>
    </row>
    <row r="1438" spans="32:32">
      <c r="AF1438" s="32">
        <v>7048652605443</v>
      </c>
    </row>
    <row r="1439" spans="32:32">
      <c r="AF1439" s="32">
        <v>7048652605436</v>
      </c>
    </row>
    <row r="1440" spans="32:32">
      <c r="AF1440" s="32">
        <v>7048652185921</v>
      </c>
    </row>
    <row r="1441" spans="32:32">
      <c r="AF1441" s="32">
        <v>7048652185914</v>
      </c>
    </row>
    <row r="1442" spans="32:32">
      <c r="AF1442" s="32">
        <v>7048652185907</v>
      </c>
    </row>
    <row r="1443" spans="32:32">
      <c r="AF1443" s="32">
        <v>7048652463579</v>
      </c>
    </row>
    <row r="1444" spans="32:32">
      <c r="AF1444" s="32">
        <v>7048652463562</v>
      </c>
    </row>
    <row r="1445" spans="32:32">
      <c r="AF1445" s="32">
        <v>7048652463555</v>
      </c>
    </row>
    <row r="1446" spans="32:32">
      <c r="AF1446" s="32">
        <v>7048652463609</v>
      </c>
    </row>
    <row r="1447" spans="32:32">
      <c r="AF1447" s="32">
        <v>7048652463593</v>
      </c>
    </row>
    <row r="1448" spans="32:32">
      <c r="AF1448" s="32">
        <v>7048652463586</v>
      </c>
    </row>
    <row r="1449" spans="32:32">
      <c r="AF1449" s="32">
        <v>7048652605399</v>
      </c>
    </row>
    <row r="1450" spans="32:32">
      <c r="AF1450" s="32">
        <v>7048652605382</v>
      </c>
    </row>
    <row r="1451" spans="32:32">
      <c r="AF1451" s="32">
        <v>7048652605375</v>
      </c>
    </row>
    <row r="1452" spans="32:32">
      <c r="AF1452" s="32">
        <v>7048652463630</v>
      </c>
    </row>
    <row r="1453" spans="32:32">
      <c r="AF1453" s="32">
        <v>7048652463623</v>
      </c>
    </row>
    <row r="1454" spans="32:32">
      <c r="AF1454" s="32">
        <v>7048652463616</v>
      </c>
    </row>
    <row r="1455" spans="32:32">
      <c r="AF1455" s="32">
        <v>7048652605429</v>
      </c>
    </row>
    <row r="1456" spans="32:32">
      <c r="AF1456" s="32">
        <v>7048652605412</v>
      </c>
    </row>
    <row r="1457" spans="32:32">
      <c r="AF1457" s="32">
        <v>7048652605405</v>
      </c>
    </row>
    <row r="1458" spans="32:32">
      <c r="AF1458" s="32">
        <v>7048652463661</v>
      </c>
    </row>
    <row r="1459" spans="32:32">
      <c r="AF1459" s="32">
        <v>7048652463654</v>
      </c>
    </row>
    <row r="1460" spans="32:32">
      <c r="AF1460" s="32">
        <v>7048652463647</v>
      </c>
    </row>
    <row r="1461" spans="32:32">
      <c r="AF1461" s="32">
        <v>7048652481580</v>
      </c>
    </row>
    <row r="1462" spans="32:32">
      <c r="AF1462" s="32">
        <v>7048652481573</v>
      </c>
    </row>
    <row r="1463" spans="32:32">
      <c r="AF1463" s="32">
        <v>7048652481566</v>
      </c>
    </row>
    <row r="1464" spans="32:32">
      <c r="AF1464" s="32">
        <v>7048652481702</v>
      </c>
    </row>
    <row r="1465" spans="32:32">
      <c r="AF1465" s="32">
        <v>7048652481696</v>
      </c>
    </row>
    <row r="1466" spans="32:32">
      <c r="AF1466" s="32">
        <v>7048652481689</v>
      </c>
    </row>
    <row r="1467" spans="32:32">
      <c r="AF1467" s="32">
        <v>7048652481436</v>
      </c>
    </row>
    <row r="1468" spans="32:32">
      <c r="AF1468" s="32">
        <v>7048652481429</v>
      </c>
    </row>
    <row r="1469" spans="32:32">
      <c r="AF1469" s="32">
        <v>7048652481412</v>
      </c>
    </row>
    <row r="1470" spans="32:32">
      <c r="AF1470" s="32">
        <v>7048652481467</v>
      </c>
    </row>
    <row r="1471" spans="32:32">
      <c r="AF1471" s="32">
        <v>7048652481450</v>
      </c>
    </row>
    <row r="1472" spans="32:32">
      <c r="AF1472" s="32">
        <v>7048652481443</v>
      </c>
    </row>
    <row r="1473" spans="32:32">
      <c r="AF1473" s="32">
        <v>7048652463456</v>
      </c>
    </row>
    <row r="1474" spans="32:32">
      <c r="AF1474" s="32">
        <v>7048652463449</v>
      </c>
    </row>
    <row r="1475" spans="32:32">
      <c r="AF1475" s="32">
        <v>7048652463432</v>
      </c>
    </row>
    <row r="1476" spans="32:32">
      <c r="AF1476" s="32">
        <v>7048652463487</v>
      </c>
    </row>
    <row r="1477" spans="32:32">
      <c r="AF1477" s="32">
        <v>7048652463470</v>
      </c>
    </row>
    <row r="1478" spans="32:32">
      <c r="AF1478" s="32">
        <v>7048652463463</v>
      </c>
    </row>
    <row r="1479" spans="32:32">
      <c r="AF1479" s="32">
        <v>7048652605337</v>
      </c>
    </row>
    <row r="1480" spans="32:32">
      <c r="AF1480" s="32">
        <v>7048652605320</v>
      </c>
    </row>
    <row r="1481" spans="32:32">
      <c r="AF1481" s="32">
        <v>7048652605313</v>
      </c>
    </row>
    <row r="1482" spans="32:32">
      <c r="AF1482" s="32">
        <v>7048652463517</v>
      </c>
    </row>
    <row r="1483" spans="32:32">
      <c r="AF1483" s="32">
        <v>7048652463500</v>
      </c>
    </row>
    <row r="1484" spans="32:32">
      <c r="AF1484" s="32">
        <v>7048652463494</v>
      </c>
    </row>
    <row r="1485" spans="32:32">
      <c r="AF1485" s="32">
        <v>7048652605368</v>
      </c>
    </row>
    <row r="1486" spans="32:32">
      <c r="AF1486" s="32">
        <v>7048652605351</v>
      </c>
    </row>
    <row r="1487" spans="32:32">
      <c r="AF1487" s="32">
        <v>7048652605344</v>
      </c>
    </row>
    <row r="1488" spans="32:32">
      <c r="AF1488" s="32">
        <v>7048652463548</v>
      </c>
    </row>
    <row r="1489" spans="32:32">
      <c r="AF1489" s="32">
        <v>7048652463531</v>
      </c>
    </row>
    <row r="1490" spans="32:32">
      <c r="AF1490" s="32">
        <v>7048652463524</v>
      </c>
    </row>
    <row r="1491" spans="32:32">
      <c r="AF1491" s="32">
        <v>7048652485885</v>
      </c>
    </row>
    <row r="1492" spans="32:32">
      <c r="AF1492" s="32">
        <v>7048652485878</v>
      </c>
    </row>
    <row r="1493" spans="32:32">
      <c r="AF1493" s="32">
        <v>7048652485908</v>
      </c>
    </row>
    <row r="1494" spans="32:32">
      <c r="AF1494" s="32">
        <v>7048652485892</v>
      </c>
    </row>
    <row r="1495" spans="32:32">
      <c r="AF1495" s="32">
        <v>7048652485922</v>
      </c>
    </row>
    <row r="1496" spans="32:32">
      <c r="AF1496" s="32">
        <v>7048652485915</v>
      </c>
    </row>
    <row r="1497" spans="32:32">
      <c r="AF1497" s="32">
        <v>7048652485946</v>
      </c>
    </row>
    <row r="1498" spans="32:32">
      <c r="AF1498" s="32">
        <v>7048652485939</v>
      </c>
    </row>
    <row r="1499" spans="32:32">
      <c r="AF1499" s="32">
        <v>7048652605108</v>
      </c>
    </row>
    <row r="1500" spans="32:32">
      <c r="AF1500" s="32">
        <v>7048652605092</v>
      </c>
    </row>
    <row r="1501" spans="32:32">
      <c r="AF1501" s="32">
        <v>7048652605085</v>
      </c>
    </row>
    <row r="1502" spans="32:32">
      <c r="AF1502" s="32">
        <v>7048652605139</v>
      </c>
    </row>
    <row r="1503" spans="32:32">
      <c r="AF1503" s="32">
        <v>7048652605122</v>
      </c>
    </row>
    <row r="1504" spans="32:32">
      <c r="AF1504" s="32">
        <v>7048652605115</v>
      </c>
    </row>
    <row r="1505" spans="32:32">
      <c r="AF1505" s="32">
        <v>7048652605160</v>
      </c>
    </row>
    <row r="1506" spans="32:32">
      <c r="AF1506" s="32">
        <v>7048652605153</v>
      </c>
    </row>
    <row r="1507" spans="32:32">
      <c r="AF1507" s="32">
        <v>7048652605146</v>
      </c>
    </row>
    <row r="1508" spans="32:32">
      <c r="AF1508" s="32">
        <v>7048652605191</v>
      </c>
    </row>
    <row r="1509" spans="32:32">
      <c r="AF1509" s="32">
        <v>7048652605184</v>
      </c>
    </row>
    <row r="1510" spans="32:32">
      <c r="AF1510" s="32">
        <v>7048652605177</v>
      </c>
    </row>
    <row r="1511" spans="32:32">
      <c r="AF1511" s="32">
        <v>7048652605221</v>
      </c>
    </row>
    <row r="1512" spans="32:32">
      <c r="AF1512" s="32">
        <v>7048652605214</v>
      </c>
    </row>
    <row r="1513" spans="32:32">
      <c r="AF1513" s="32">
        <v>7048652605207</v>
      </c>
    </row>
    <row r="1514" spans="32:32">
      <c r="AF1514" s="32">
        <v>7048652605252</v>
      </c>
    </row>
    <row r="1515" spans="32:32">
      <c r="AF1515" s="32">
        <v>7048652605245</v>
      </c>
    </row>
    <row r="1516" spans="32:32">
      <c r="AF1516" s="32">
        <v>7048652605238</v>
      </c>
    </row>
    <row r="1517" spans="32:32">
      <c r="AF1517" s="32">
        <v>7048652605283</v>
      </c>
    </row>
    <row r="1518" spans="32:32">
      <c r="AF1518" s="32">
        <v>7048652605276</v>
      </c>
    </row>
    <row r="1519" spans="32:32">
      <c r="AF1519" s="32">
        <v>7048652605269</v>
      </c>
    </row>
    <row r="1520" spans="32:32">
      <c r="AF1520" s="32">
        <v>7048652604897</v>
      </c>
    </row>
    <row r="1521" spans="32:32">
      <c r="AF1521" s="32">
        <v>7048652604880</v>
      </c>
    </row>
    <row r="1522" spans="32:32">
      <c r="AF1522" s="32">
        <v>7048652604873</v>
      </c>
    </row>
    <row r="1523" spans="32:32">
      <c r="AF1523" s="32">
        <v>7048652604927</v>
      </c>
    </row>
    <row r="1524" spans="32:32">
      <c r="AF1524" s="32">
        <v>7048652604910</v>
      </c>
    </row>
    <row r="1525" spans="32:32">
      <c r="AF1525" s="32">
        <v>7048652604903</v>
      </c>
    </row>
    <row r="1526" spans="32:32">
      <c r="AF1526" s="32">
        <v>7048652604958</v>
      </c>
    </row>
    <row r="1527" spans="32:32">
      <c r="AF1527" s="32">
        <v>7048652604941</v>
      </c>
    </row>
    <row r="1528" spans="32:32">
      <c r="AF1528" s="32">
        <v>7048652604934</v>
      </c>
    </row>
    <row r="1529" spans="32:32">
      <c r="AF1529" s="32">
        <v>7048652604989</v>
      </c>
    </row>
    <row r="1530" spans="32:32">
      <c r="AF1530" s="32">
        <v>7048652604972</v>
      </c>
    </row>
    <row r="1531" spans="32:32">
      <c r="AF1531" s="32">
        <v>7048652604965</v>
      </c>
    </row>
    <row r="1532" spans="32:32">
      <c r="AF1532" s="32">
        <v>7048652605016</v>
      </c>
    </row>
    <row r="1533" spans="32:32">
      <c r="AF1533" s="32">
        <v>7048652605009</v>
      </c>
    </row>
    <row r="1534" spans="32:32">
      <c r="AF1534" s="32">
        <v>7048652604996</v>
      </c>
    </row>
    <row r="1535" spans="32:32">
      <c r="AF1535" s="32">
        <v>7048652605047</v>
      </c>
    </row>
    <row r="1536" spans="32:32">
      <c r="AF1536" s="32">
        <v>7048652605030</v>
      </c>
    </row>
    <row r="1537" spans="32:32">
      <c r="AF1537" s="32">
        <v>7048652605023</v>
      </c>
    </row>
    <row r="1538" spans="32:32">
      <c r="AF1538" s="32">
        <v>7048652605078</v>
      </c>
    </row>
    <row r="1539" spans="32:32">
      <c r="AF1539" s="32">
        <v>7048652605061</v>
      </c>
    </row>
    <row r="1540" spans="32:32">
      <c r="AF1540" s="32">
        <v>7048652605054</v>
      </c>
    </row>
    <row r="1541" spans="32:32">
      <c r="AF1541" s="32">
        <v>7048652617583</v>
      </c>
    </row>
    <row r="1542" spans="32:32">
      <c r="AF1542" s="32">
        <v>7048652617576</v>
      </c>
    </row>
    <row r="1543" spans="32:32">
      <c r="AF1543" s="32">
        <v>7048652617569</v>
      </c>
    </row>
    <row r="1544" spans="32:32">
      <c r="AF1544" s="32">
        <v>7048652604866</v>
      </c>
    </row>
    <row r="1545" spans="32:32">
      <c r="AF1545" s="32">
        <v>7048652604859</v>
      </c>
    </row>
    <row r="1546" spans="32:32">
      <c r="AF1546" s="32">
        <v>7048652604842</v>
      </c>
    </row>
    <row r="1547" spans="32:32">
      <c r="AF1547" s="32">
        <v>7048652475442</v>
      </c>
    </row>
    <row r="1548" spans="32:32">
      <c r="AF1548" s="32">
        <v>7048652498892</v>
      </c>
    </row>
    <row r="1549" spans="32:32">
      <c r="AF1549" s="32">
        <v>7048652542076</v>
      </c>
    </row>
    <row r="1550" spans="32:32">
      <c r="AF1550" s="32">
        <v>7048652617590</v>
      </c>
    </row>
    <row r="1551" spans="32:32">
      <c r="AF1551" s="32">
        <v>7048652617606</v>
      </c>
    </row>
    <row r="1552" spans="32:32">
      <c r="AF1552" s="32">
        <v>7048652615596</v>
      </c>
    </row>
    <row r="1553" spans="32:32">
      <c r="AF1553" s="32">
        <v>7048652615602</v>
      </c>
    </row>
    <row r="1554" spans="32:32">
      <c r="AF1554" s="32">
        <v>7048652615619</v>
      </c>
    </row>
    <row r="1555" spans="32:32">
      <c r="AF1555" s="32">
        <v>7048652615626</v>
      </c>
    </row>
    <row r="1556" spans="32:32">
      <c r="AF1556" s="32">
        <v>7048652615633</v>
      </c>
    </row>
    <row r="1557" spans="32:32">
      <c r="AF1557" s="32">
        <v>7048652615640</v>
      </c>
    </row>
    <row r="1558" spans="32:32">
      <c r="AF1558" s="32">
        <v>7048652615657</v>
      </c>
    </row>
    <row r="1559" spans="32:32">
      <c r="AF1559" s="32">
        <v>7048652615664</v>
      </c>
    </row>
    <row r="1560" spans="32:32">
      <c r="AF1560" s="32">
        <v>7048652615572</v>
      </c>
    </row>
    <row r="1561" spans="32:32">
      <c r="AF1561" s="32">
        <v>7048652615589</v>
      </c>
    </row>
    <row r="1562" spans="32:32">
      <c r="AF1562" s="32">
        <v>7048652615527</v>
      </c>
    </row>
    <row r="1563" spans="32:32">
      <c r="AF1563" s="32">
        <v>7048652620323</v>
      </c>
    </row>
    <row r="1564" spans="32:32">
      <c r="AF1564" s="32">
        <v>7048652615541</v>
      </c>
    </row>
    <row r="1565" spans="32:32">
      <c r="AF1565" s="32">
        <v>7048652615558</v>
      </c>
    </row>
    <row r="1566" spans="32:32">
      <c r="AF1566" s="32">
        <v>7048652615374</v>
      </c>
    </row>
    <row r="1567" spans="32:32">
      <c r="AF1567" s="32">
        <v>7048652615381</v>
      </c>
    </row>
    <row r="1568" spans="32:32">
      <c r="AF1568" s="32">
        <v>7048652615398</v>
      </c>
    </row>
    <row r="1569" spans="32:32">
      <c r="AF1569" s="32">
        <v>7048652615404</v>
      </c>
    </row>
    <row r="1570" spans="32:32">
      <c r="AF1570" s="32">
        <v>7048652615411</v>
      </c>
    </row>
    <row r="1571" spans="32:32">
      <c r="AF1571" s="32">
        <v>7048652620330</v>
      </c>
    </row>
    <row r="1572" spans="32:32">
      <c r="AF1572" s="32">
        <v>7048652615435</v>
      </c>
    </row>
    <row r="1573" spans="32:32">
      <c r="AF1573" s="32">
        <v>7048652615442</v>
      </c>
    </row>
    <row r="1574" spans="32:32">
      <c r="AF1574" s="32">
        <v>7048652615459</v>
      </c>
    </row>
    <row r="1575" spans="32:32">
      <c r="AF1575" s="32">
        <v>7048652615466</v>
      </c>
    </row>
    <row r="1576" spans="32:32">
      <c r="AF1576" s="32">
        <v>7048652615473</v>
      </c>
    </row>
    <row r="1577" spans="32:32">
      <c r="AF1577" s="32">
        <v>7048652615671</v>
      </c>
    </row>
    <row r="1578" spans="32:32">
      <c r="AF1578" s="32">
        <v>7048652615046</v>
      </c>
    </row>
    <row r="1579" spans="32:32">
      <c r="AF1579" s="32">
        <v>7048652615053</v>
      </c>
    </row>
    <row r="1580" spans="32:32">
      <c r="AF1580" s="32">
        <v>7048652615060</v>
      </c>
    </row>
    <row r="1581" spans="32:32">
      <c r="AF1581" s="32">
        <v>7048652614933</v>
      </c>
    </row>
    <row r="1582" spans="32:32">
      <c r="AF1582" s="32">
        <v>7048652614940</v>
      </c>
    </row>
    <row r="1583" spans="32:32">
      <c r="AF1583" s="32">
        <v>7048652614957</v>
      </c>
    </row>
    <row r="1584" spans="32:32">
      <c r="AF1584" s="32">
        <v>7048652614964</v>
      </c>
    </row>
    <row r="1585" spans="32:32">
      <c r="AF1585" s="32">
        <v>7048652614971</v>
      </c>
    </row>
    <row r="1586" spans="32:32">
      <c r="AF1586" s="32">
        <v>7048652614988</v>
      </c>
    </row>
    <row r="1587" spans="32:32">
      <c r="AF1587" s="32">
        <v>7048652614995</v>
      </c>
    </row>
    <row r="1588" spans="32:32">
      <c r="AF1588" s="32">
        <v>7048652615008</v>
      </c>
    </row>
    <row r="1589" spans="32:32">
      <c r="AF1589" s="32">
        <v>7048652615015</v>
      </c>
    </row>
    <row r="1590" spans="32:32">
      <c r="AF1590" s="32">
        <v>7048652620347</v>
      </c>
    </row>
    <row r="1591" spans="32:32">
      <c r="AF1591" s="32">
        <v>7048652614902</v>
      </c>
    </row>
    <row r="1592" spans="32:32">
      <c r="AF1592" s="32">
        <v>7048652614865</v>
      </c>
    </row>
    <row r="1593" spans="32:32">
      <c r="AF1593" s="32">
        <v>7048652614872</v>
      </c>
    </row>
    <row r="1594" spans="32:32">
      <c r="AF1594" s="32">
        <v>7048652614889</v>
      </c>
    </row>
    <row r="1595" spans="32:32">
      <c r="AF1595" s="32">
        <v>7048652614827</v>
      </c>
    </row>
    <row r="1596" spans="32:32">
      <c r="AF1596" s="32">
        <v>7048652614834</v>
      </c>
    </row>
    <row r="1597" spans="32:32">
      <c r="AF1597" s="32">
        <v>7048652614841</v>
      </c>
    </row>
    <row r="1598" spans="32:32">
      <c r="AF1598" s="32">
        <v>7048652614858</v>
      </c>
    </row>
    <row r="1599" spans="32:32">
      <c r="AF1599" s="32">
        <v>7048652614797</v>
      </c>
    </row>
    <row r="1600" spans="32:32">
      <c r="AF1600" s="32">
        <v>7048652614803</v>
      </c>
    </row>
    <row r="1601" spans="32:32">
      <c r="AF1601" s="32">
        <v>7048652614810</v>
      </c>
    </row>
    <row r="1602" spans="32:32">
      <c r="AF1602" s="32">
        <v>7048652614773</v>
      </c>
    </row>
    <row r="1603" spans="32:32">
      <c r="AF1603" s="32">
        <v>7048652614780</v>
      </c>
    </row>
    <row r="1604" spans="32:32">
      <c r="AF1604" s="32">
        <v>7048652614728</v>
      </c>
    </row>
    <row r="1605" spans="32:32">
      <c r="AF1605" s="32">
        <v>7048652614735</v>
      </c>
    </row>
    <row r="1606" spans="32:32">
      <c r="AF1606" s="32">
        <v>7048652614742</v>
      </c>
    </row>
    <row r="1607" spans="32:32">
      <c r="AF1607" s="32">
        <v>7048652614759</v>
      </c>
    </row>
    <row r="1608" spans="32:32">
      <c r="AF1608" s="32">
        <v>7048652614766</v>
      </c>
    </row>
    <row r="1609" spans="32:32">
      <c r="AF1609" s="32">
        <v>7048652614681</v>
      </c>
    </row>
    <row r="1610" spans="32:32">
      <c r="AF1610" s="32">
        <v>7048652614698</v>
      </c>
    </row>
    <row r="1611" spans="32:32">
      <c r="AF1611" s="32">
        <v>7048652614704</v>
      </c>
    </row>
    <row r="1612" spans="32:32">
      <c r="AF1612" s="32">
        <v>7048652614711</v>
      </c>
    </row>
    <row r="1613" spans="32:32">
      <c r="AF1613" s="32">
        <v>7048652616081</v>
      </c>
    </row>
    <row r="1614" spans="32:32">
      <c r="AF1614" s="32">
        <v>7048652616098</v>
      </c>
    </row>
    <row r="1615" spans="32:32">
      <c r="AF1615" s="32">
        <v>7048652616104</v>
      </c>
    </row>
    <row r="1616" spans="32:32">
      <c r="AF1616" s="32">
        <v>7048652616111</v>
      </c>
    </row>
    <row r="1617" spans="32:32">
      <c r="AF1617" s="32">
        <v>7048652616128</v>
      </c>
    </row>
    <row r="1618" spans="32:32">
      <c r="AF1618" s="32">
        <v>7048652616135</v>
      </c>
    </row>
    <row r="1619" spans="32:32">
      <c r="AF1619" s="32">
        <v>7048652616142</v>
      </c>
    </row>
    <row r="1620" spans="32:32">
      <c r="AF1620" s="32">
        <v>7048652616159</v>
      </c>
    </row>
    <row r="1621" spans="32:32">
      <c r="AF1621" s="32">
        <v>7048652616166</v>
      </c>
    </row>
    <row r="1622" spans="32:32">
      <c r="AF1622" s="32">
        <v>7048652616173</v>
      </c>
    </row>
    <row r="1623" spans="32:32">
      <c r="AF1623" s="32">
        <v>7048652616180</v>
      </c>
    </row>
    <row r="1624" spans="32:32">
      <c r="AF1624" s="32">
        <v>7048652616074</v>
      </c>
    </row>
    <row r="1625" spans="32:32">
      <c r="AF1625" s="32">
        <v>7048652616012</v>
      </c>
    </row>
    <row r="1626" spans="32:32">
      <c r="AF1626" s="32">
        <v>7048652616029</v>
      </c>
    </row>
    <row r="1627" spans="32:32">
      <c r="AF1627" s="32">
        <v>7048652616036</v>
      </c>
    </row>
    <row r="1628" spans="32:32">
      <c r="AF1628" s="32">
        <v>7048652616043</v>
      </c>
    </row>
    <row r="1629" spans="32:32">
      <c r="AF1629" s="32">
        <v>7048652616050</v>
      </c>
    </row>
    <row r="1630" spans="32:32">
      <c r="AF1630" s="32">
        <v>7048652616067</v>
      </c>
    </row>
    <row r="1631" spans="32:32">
      <c r="AF1631" s="32">
        <v>7048652616005</v>
      </c>
    </row>
    <row r="1632" spans="32:32">
      <c r="AF1632" s="32">
        <v>7048652615992</v>
      </c>
    </row>
    <row r="1633" spans="32:32">
      <c r="AF1633" s="32">
        <v>7048652615923</v>
      </c>
    </row>
    <row r="1634" spans="32:32">
      <c r="AF1634" s="32">
        <v>7048652615930</v>
      </c>
    </row>
    <row r="1635" spans="32:32">
      <c r="AF1635" s="32">
        <v>7048652615947</v>
      </c>
    </row>
    <row r="1636" spans="32:32">
      <c r="AF1636" s="32">
        <v>7048652615954</v>
      </c>
    </row>
    <row r="1637" spans="32:32">
      <c r="AF1637" s="32">
        <v>7048652615961</v>
      </c>
    </row>
    <row r="1638" spans="32:32">
      <c r="AF1638" s="32">
        <v>7048652615978</v>
      </c>
    </row>
    <row r="1639" spans="32:32">
      <c r="AF1639" s="32">
        <v>7048652615985</v>
      </c>
    </row>
    <row r="1640" spans="32:32">
      <c r="AF1640" s="32">
        <v>7048652615916</v>
      </c>
    </row>
    <row r="1641" spans="32:32">
      <c r="AF1641" s="32">
        <v>7048652615909</v>
      </c>
    </row>
    <row r="1642" spans="32:32">
      <c r="AF1642" s="32">
        <v>7048652615848</v>
      </c>
    </row>
    <row r="1643" spans="32:32">
      <c r="AF1643" s="32">
        <v>7048652615855</v>
      </c>
    </row>
    <row r="1644" spans="32:32">
      <c r="AF1644" s="32">
        <v>7048652615862</v>
      </c>
    </row>
    <row r="1645" spans="32:32">
      <c r="AF1645" s="32">
        <v>7048652615879</v>
      </c>
    </row>
    <row r="1646" spans="32:32">
      <c r="AF1646" s="32">
        <v>7048652615886</v>
      </c>
    </row>
    <row r="1647" spans="32:32">
      <c r="AF1647" s="32">
        <v>7048652615893</v>
      </c>
    </row>
    <row r="1648" spans="32:32">
      <c r="AF1648" s="32">
        <v>7048652615831</v>
      </c>
    </row>
    <row r="1649" spans="32:32">
      <c r="AF1649" s="32">
        <v>7048652615824</v>
      </c>
    </row>
    <row r="1650" spans="32:32">
      <c r="AF1650" s="32">
        <v>7048652615817</v>
      </c>
    </row>
    <row r="1651" spans="32:32">
      <c r="AF1651" s="32">
        <v>7048652615794</v>
      </c>
    </row>
    <row r="1652" spans="32:32">
      <c r="AF1652" s="32">
        <v>7048652615800</v>
      </c>
    </row>
    <row r="1653" spans="32:32">
      <c r="AF1653" s="32">
        <v>7048652615763</v>
      </c>
    </row>
    <row r="1654" spans="32:32">
      <c r="AF1654" s="32">
        <v>7048652615770</v>
      </c>
    </row>
    <row r="1655" spans="32:32">
      <c r="AF1655" s="32">
        <v>7048652615787</v>
      </c>
    </row>
    <row r="1656" spans="32:32">
      <c r="AF1656" s="32">
        <v>7048652615695</v>
      </c>
    </row>
    <row r="1657" spans="32:32">
      <c r="AF1657" s="32">
        <v>7048652615701</v>
      </c>
    </row>
    <row r="1658" spans="32:32">
      <c r="AF1658" s="32">
        <v>7048652615718</v>
      </c>
    </row>
    <row r="1659" spans="32:32">
      <c r="AF1659" s="32">
        <v>7048652615725</v>
      </c>
    </row>
    <row r="1660" spans="32:32">
      <c r="AF1660" s="32">
        <v>7048652615732</v>
      </c>
    </row>
    <row r="1661" spans="32:32">
      <c r="AF1661" s="32">
        <v>7048652615749</v>
      </c>
    </row>
    <row r="1662" spans="32:32">
      <c r="AF1662" s="32">
        <v>7048652615756</v>
      </c>
    </row>
    <row r="1663" spans="32:32">
      <c r="AF1663" s="32">
        <v>7048652615688</v>
      </c>
    </row>
    <row r="1664" spans="32:32">
      <c r="AF1664" s="32">
        <v>7048652616456</v>
      </c>
    </row>
    <row r="1665" spans="32:32">
      <c r="AF1665" s="32">
        <v>7048652616463</v>
      </c>
    </row>
    <row r="1666" spans="32:32">
      <c r="AF1666" s="32">
        <v>7048652616470</v>
      </c>
    </row>
    <row r="1667" spans="32:32">
      <c r="AF1667" s="32">
        <v>7048652616487</v>
      </c>
    </row>
    <row r="1668" spans="32:32">
      <c r="AF1668" s="32">
        <v>7048652616494</v>
      </c>
    </row>
    <row r="1669" spans="32:32">
      <c r="AF1669" s="32">
        <v>7048652616432</v>
      </c>
    </row>
    <row r="1670" spans="32:32">
      <c r="AF1670" s="32">
        <v>7048652616449</v>
      </c>
    </row>
    <row r="1671" spans="32:32">
      <c r="AF1671" s="32">
        <v>7048652616425</v>
      </c>
    </row>
    <row r="1672" spans="32:32">
      <c r="AF1672" s="32">
        <v>7048652616418</v>
      </c>
    </row>
    <row r="1673" spans="32:32">
      <c r="AF1673" s="32">
        <v>7048652616371</v>
      </c>
    </row>
    <row r="1674" spans="32:32">
      <c r="AF1674" s="32">
        <v>7048652616388</v>
      </c>
    </row>
    <row r="1675" spans="32:32">
      <c r="AF1675" s="32">
        <v>7048652616395</v>
      </c>
    </row>
    <row r="1676" spans="32:32">
      <c r="AF1676" s="32">
        <v>7048652616401</v>
      </c>
    </row>
    <row r="1677" spans="32:32">
      <c r="AF1677" s="32">
        <v>7048652616333</v>
      </c>
    </row>
    <row r="1678" spans="32:32">
      <c r="AF1678" s="32">
        <v>7048652616340</v>
      </c>
    </row>
    <row r="1679" spans="32:32">
      <c r="AF1679" s="32">
        <v>7048652616357</v>
      </c>
    </row>
    <row r="1680" spans="32:32">
      <c r="AF1680" s="32">
        <v>7048652616364</v>
      </c>
    </row>
    <row r="1681" spans="32:32">
      <c r="AF1681" s="32">
        <v>7048652616319</v>
      </c>
    </row>
    <row r="1682" spans="32:32">
      <c r="AF1682" s="32">
        <v>7048652616326</v>
      </c>
    </row>
    <row r="1683" spans="32:32">
      <c r="AF1683" s="32">
        <v>7048652616500</v>
      </c>
    </row>
    <row r="1684" spans="32:32">
      <c r="AF1684" s="32">
        <v>7048652616517</v>
      </c>
    </row>
    <row r="1685" spans="32:32">
      <c r="AF1685" s="32">
        <v>7048652616296</v>
      </c>
    </row>
    <row r="1686" spans="32:32">
      <c r="AF1686" s="32">
        <v>7048652616302</v>
      </c>
    </row>
    <row r="1687" spans="32:32">
      <c r="AF1687" s="32">
        <v>7048652616258</v>
      </c>
    </row>
    <row r="1688" spans="32:32">
      <c r="AF1688" s="32">
        <v>7048652616265</v>
      </c>
    </row>
    <row r="1689" spans="32:32">
      <c r="AF1689" s="32">
        <v>7048652616272</v>
      </c>
    </row>
    <row r="1690" spans="32:32">
      <c r="AF1690" s="32">
        <v>7048652616289</v>
      </c>
    </row>
    <row r="1691" spans="32:32">
      <c r="AF1691" s="32">
        <v>7048652616241</v>
      </c>
    </row>
    <row r="1692" spans="32:32">
      <c r="AF1692" s="32">
        <v>7048652615565</v>
      </c>
    </row>
    <row r="1693" spans="32:32">
      <c r="AF1693" s="32">
        <v>7048652615480</v>
      </c>
    </row>
    <row r="1694" spans="32:32">
      <c r="AF1694" s="32">
        <v>7048652615497</v>
      </c>
    </row>
    <row r="1695" spans="32:32">
      <c r="AF1695" s="32">
        <v>7048652615503</v>
      </c>
    </row>
    <row r="1696" spans="32:32">
      <c r="AF1696" s="32">
        <v>7048652615510</v>
      </c>
    </row>
    <row r="1697" spans="32:32">
      <c r="AF1697" s="32">
        <v>7048652615367</v>
      </c>
    </row>
    <row r="1698" spans="32:32">
      <c r="AF1698" s="32">
        <v>7048652615350</v>
      </c>
    </row>
    <row r="1699" spans="32:32">
      <c r="AF1699" s="32">
        <v>7048652615312</v>
      </c>
    </row>
    <row r="1700" spans="32:32">
      <c r="AF1700" s="32">
        <v>7048652615329</v>
      </c>
    </row>
    <row r="1701" spans="32:32">
      <c r="AF1701" s="32">
        <v>7048652615336</v>
      </c>
    </row>
    <row r="1702" spans="32:32">
      <c r="AF1702" s="32">
        <v>7048652615343</v>
      </c>
    </row>
    <row r="1703" spans="32:32">
      <c r="AF1703" s="32">
        <v>7048652615305</v>
      </c>
    </row>
    <row r="1704" spans="32:32">
      <c r="AF1704" s="32">
        <v>7048652615299</v>
      </c>
    </row>
    <row r="1705" spans="32:32">
      <c r="AF1705" s="32">
        <v>7048652615251</v>
      </c>
    </row>
    <row r="1706" spans="32:32">
      <c r="AF1706" s="32">
        <v>7048652615268</v>
      </c>
    </row>
    <row r="1707" spans="32:32">
      <c r="AF1707" s="32">
        <v>7048652615275</v>
      </c>
    </row>
    <row r="1708" spans="32:32">
      <c r="AF1708" s="32">
        <v>7048652615282</v>
      </c>
    </row>
    <row r="1709" spans="32:32">
      <c r="AF1709" s="32">
        <v>7048652615138</v>
      </c>
    </row>
    <row r="1710" spans="32:32">
      <c r="AF1710" s="32">
        <v>7048652615121</v>
      </c>
    </row>
    <row r="1711" spans="32:32">
      <c r="AF1711" s="32">
        <v>7048652615084</v>
      </c>
    </row>
    <row r="1712" spans="32:32">
      <c r="AF1712" s="32">
        <v>7048652615091</v>
      </c>
    </row>
    <row r="1713" spans="32:32">
      <c r="AF1713" s="32">
        <v>7048652615107</v>
      </c>
    </row>
    <row r="1714" spans="32:32">
      <c r="AF1714" s="32">
        <v>7048652615114</v>
      </c>
    </row>
    <row r="1715" spans="32:32">
      <c r="AF1715" s="32">
        <v>7048652615077</v>
      </c>
    </row>
    <row r="1716" spans="32:32">
      <c r="AF1716" s="32">
        <v>7048652615039</v>
      </c>
    </row>
    <row r="1717" spans="32:32">
      <c r="AF1717" s="32">
        <v>7048652614926</v>
      </c>
    </row>
    <row r="1718" spans="32:32">
      <c r="AF1718" s="32">
        <v>7048652614919</v>
      </c>
    </row>
    <row r="1719" spans="32:32">
      <c r="AF1719" s="32">
        <v>7048652614896</v>
      </c>
    </row>
    <row r="1720" spans="32:32">
      <c r="AF1720" s="32">
        <v>7048652616197</v>
      </c>
    </row>
    <row r="1721" spans="32:32">
      <c r="AF1721" s="32">
        <v>7048652616203</v>
      </c>
    </row>
    <row r="1722" spans="32:32">
      <c r="AF1722" s="32">
        <v>7048652616210</v>
      </c>
    </row>
    <row r="1723" spans="32:32">
      <c r="AF1723" s="32">
        <v>7048652616227</v>
      </c>
    </row>
    <row r="1724" spans="32:32">
      <c r="AF1724" s="32">
        <v>7048652616234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9" ma:contentTypeDescription="Create a new document." ma:contentTypeScope="" ma:versionID="94ac609e5c6618dbfe5235aaf8ad2080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e120706298047ae0c1b6d9e1eccec03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2439DE-B97E-4528-9191-913884A6C4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92E841-B65A-4008-AB5F-6E6126C04BEB}">
  <ds:schemaRefs>
    <ds:schemaRef ds:uri="http://www.w3.org/XML/1998/namespace"/>
    <ds:schemaRef ds:uri="3e295aea-6495-434d-92de-4527b09df591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b3f94d3d-2b3c-4c3e-9464-81a8850a805b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1) Summary</vt:lpstr>
      <vt:lpstr>2) Order Form</vt:lpstr>
      <vt:lpstr>ELASTIC</vt:lpstr>
      <vt:lpstr>ATS</vt:lpstr>
      <vt:lpstr>Sheet5</vt:lpstr>
      <vt:lpstr>EAN</vt:lpstr>
      <vt:lpstr>Prices</vt:lpstr>
      <vt:lpstr>Lists</vt:lpstr>
      <vt:lpstr>Currency</vt:lpstr>
      <vt:lpstr>'1) Summary'!Print_Area</vt:lpstr>
      <vt:lpstr>'2) Order Form'!Print_Area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Ulrika Pettersson</cp:lastModifiedBy>
  <cp:lastPrinted>2019-12-06T06:57:32Z</cp:lastPrinted>
  <dcterms:created xsi:type="dcterms:W3CDTF">2017-03-02T14:39:18Z</dcterms:created>
  <dcterms:modified xsi:type="dcterms:W3CDTF">2023-10-10T08:16:40Z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